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drawings/drawing2.xml" ContentType="application/vnd.openxmlformats-officedocument.drawing+xml"/>
  <Override PartName="/xl/charts/chart7.xml" ContentType="application/vnd.openxmlformats-officedocument.drawingml.chart+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7"/>
  <workbookPr/>
  <mc:AlternateContent xmlns:mc="http://schemas.openxmlformats.org/markup-compatibility/2006">
    <mc:Choice Requires="x15">
      <x15ac:absPath xmlns:x15ac="http://schemas.microsoft.com/office/spreadsheetml/2010/11/ac" url="/Users/manonrollet/Desktop/Epitech/event/Rush 2/"/>
    </mc:Choice>
  </mc:AlternateContent>
  <xr:revisionPtr revIDLastSave="0" documentId="13_ncr:1_{02F6E92B-21E9-464D-BB77-FA69A1F2A92F}" xr6:coauthVersionLast="47" xr6:coauthVersionMax="47" xr10:uidLastSave="{00000000-0000-0000-0000-000000000000}"/>
  <bookViews>
    <workbookView xWindow="0" yWindow="660" windowWidth="29400" windowHeight="16960" tabRatio="500" xr2:uid="{00000000-000D-0000-FFFF-FFFF00000000}"/>
  </bookViews>
  <sheets>
    <sheet name="Accueil" sheetId="1" r:id="rId1"/>
    <sheet name="Activite" sheetId="2" r:id="rId2"/>
    <sheet name="Environnement" sheetId="3" r:id="rId3"/>
    <sheet name="Stocks" sheetId="4" r:id="rId4"/>
    <sheet name="Scan" sheetId="5" r:id="rId5"/>
    <sheet name="Recherche" sheetId="7" r:id="rId6"/>
    <sheet name="Calendrier" sheetId="8" r:id="rId7"/>
    <sheet name="Statistiques" sheetId="9" r:id="rId8"/>
    <sheet name="Qualite_donnees" sheetId="10" r:id="rId9"/>
    <sheet name="Calculs" sheetId="11" r:id="rId10"/>
    <sheet name="Historique" sheetId="12" r:id="rId11"/>
  </sheets>
  <definedNames>
    <definedName name="_xlnm._FilterDatabase" localSheetId="10" hidden="1">Historique!$A$1:$Y$2107</definedName>
    <definedName name="_xlnm._FilterDatabase" localSheetId="5" hidden="1">Recherche!$A$6:$E$16838</definedName>
    <definedName name="_xlnm.Print_Area" localSheetId="0">Accueil!$A$1:$K$23</definedName>
    <definedName name="_xlnm.Print_Area" localSheetId="1">Activite!$A$1:$N$95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Y2107" i="12" l="1"/>
  <c r="X2107" i="12"/>
  <c r="W2107" i="12"/>
  <c r="V2107" i="12"/>
  <c r="U2107" i="12"/>
  <c r="T2107" i="12"/>
  <c r="S2107" i="12"/>
  <c r="R2107" i="12"/>
  <c r="Q2107" i="12"/>
  <c r="Y2106" i="12"/>
  <c r="X2106" i="12"/>
  <c r="W2106" i="12"/>
  <c r="V2106" i="12"/>
  <c r="U2106" i="12"/>
  <c r="T2106" i="12"/>
  <c r="S2106" i="12"/>
  <c r="R2106" i="12"/>
  <c r="Q2106" i="12"/>
  <c r="Y2105" i="12"/>
  <c r="X2105" i="12"/>
  <c r="W2105" i="12"/>
  <c r="V2105" i="12"/>
  <c r="U2105" i="12"/>
  <c r="T2105" i="12"/>
  <c r="S2105" i="12"/>
  <c r="R2105" i="12"/>
  <c r="Q2105" i="12"/>
  <c r="Y2104" i="12"/>
  <c r="X2104" i="12"/>
  <c r="W2104" i="12"/>
  <c r="V2104" i="12"/>
  <c r="U2104" i="12"/>
  <c r="T2104" i="12"/>
  <c r="S2104" i="12"/>
  <c r="R2104" i="12"/>
  <c r="Q2104" i="12"/>
  <c r="Y2103" i="12"/>
  <c r="X2103" i="12"/>
  <c r="W2103" i="12"/>
  <c r="V2103" i="12"/>
  <c r="U2103" i="12"/>
  <c r="T2103" i="12"/>
  <c r="S2103" i="12"/>
  <c r="R2103" i="12"/>
  <c r="Q2103" i="12"/>
  <c r="Y2102" i="12"/>
  <c r="X2102" i="12"/>
  <c r="W2102" i="12"/>
  <c r="V2102" i="12"/>
  <c r="U2102" i="12"/>
  <c r="T2102" i="12"/>
  <c r="S2102" i="12"/>
  <c r="R2102" i="12"/>
  <c r="Q2102" i="12"/>
  <c r="Y2101" i="12"/>
  <c r="X2101" i="12"/>
  <c r="W2101" i="12"/>
  <c r="V2101" i="12"/>
  <c r="U2101" i="12"/>
  <c r="T2101" i="12"/>
  <c r="S2101" i="12"/>
  <c r="R2101" i="12"/>
  <c r="Q2101" i="12"/>
  <c r="Y2100" i="12"/>
  <c r="X2100" i="12"/>
  <c r="W2100" i="12"/>
  <c r="V2100" i="12"/>
  <c r="U2100" i="12"/>
  <c r="T2100" i="12"/>
  <c r="S2100" i="12"/>
  <c r="R2100" i="12"/>
  <c r="Q2100" i="12"/>
  <c r="Y2099" i="12"/>
  <c r="X2099" i="12"/>
  <c r="W2099" i="12"/>
  <c r="V2099" i="12"/>
  <c r="U2099" i="12"/>
  <c r="T2099" i="12"/>
  <c r="S2099" i="12"/>
  <c r="R2099" i="12"/>
  <c r="Q2099" i="12"/>
  <c r="Y2098" i="12"/>
  <c r="X2098" i="12"/>
  <c r="W2098" i="12"/>
  <c r="V2098" i="12"/>
  <c r="U2098" i="12"/>
  <c r="T2098" i="12"/>
  <c r="S2098" i="12"/>
  <c r="R2098" i="12"/>
  <c r="Q2098" i="12"/>
  <c r="Y2097" i="12"/>
  <c r="X2097" i="12"/>
  <c r="W2097" i="12"/>
  <c r="V2097" i="12"/>
  <c r="U2097" i="12"/>
  <c r="T2097" i="12"/>
  <c r="S2097" i="12"/>
  <c r="R2097" i="12"/>
  <c r="Q2097" i="12"/>
  <c r="Y2096" i="12"/>
  <c r="X2096" i="12"/>
  <c r="W2096" i="12"/>
  <c r="V2096" i="12"/>
  <c r="U2096" i="12"/>
  <c r="T2096" i="12"/>
  <c r="S2096" i="12"/>
  <c r="R2096" i="12"/>
  <c r="Q2096" i="12"/>
  <c r="Y2095" i="12"/>
  <c r="X2095" i="12"/>
  <c r="W2095" i="12"/>
  <c r="V2095" i="12"/>
  <c r="U2095" i="12"/>
  <c r="T2095" i="12"/>
  <c r="S2095" i="12"/>
  <c r="R2095" i="12"/>
  <c r="Q2095" i="12"/>
  <c r="Y2094" i="12"/>
  <c r="X2094" i="12"/>
  <c r="W2094" i="12"/>
  <c r="V2094" i="12"/>
  <c r="U2094" i="12"/>
  <c r="T2094" i="12"/>
  <c r="S2094" i="12"/>
  <c r="R2094" i="12"/>
  <c r="Q2094" i="12"/>
  <c r="Y2093" i="12"/>
  <c r="X2093" i="12"/>
  <c r="W2093" i="12"/>
  <c r="V2093" i="12"/>
  <c r="U2093" i="12"/>
  <c r="T2093" i="12"/>
  <c r="S2093" i="12"/>
  <c r="R2093" i="12"/>
  <c r="Q2093" i="12"/>
  <c r="Y2092" i="12"/>
  <c r="X2092" i="12"/>
  <c r="W2092" i="12"/>
  <c r="V2092" i="12"/>
  <c r="U2092" i="12"/>
  <c r="T2092" i="12"/>
  <c r="S2092" i="12"/>
  <c r="R2092" i="12"/>
  <c r="Q2092" i="12"/>
  <c r="Y2091" i="12"/>
  <c r="X2091" i="12"/>
  <c r="W2091" i="12"/>
  <c r="V2091" i="12"/>
  <c r="U2091" i="12"/>
  <c r="T2091" i="12"/>
  <c r="S2091" i="12"/>
  <c r="R2091" i="12"/>
  <c r="Q2091" i="12"/>
  <c r="Y2090" i="12"/>
  <c r="X2090" i="12"/>
  <c r="W2090" i="12"/>
  <c r="V2090" i="12"/>
  <c r="U2090" i="12"/>
  <c r="T2090" i="12"/>
  <c r="S2090" i="12"/>
  <c r="R2090" i="12"/>
  <c r="Q2090" i="12"/>
  <c r="Y2089" i="12"/>
  <c r="X2089" i="12"/>
  <c r="W2089" i="12"/>
  <c r="V2089" i="12"/>
  <c r="U2089" i="12"/>
  <c r="T2089" i="12"/>
  <c r="S2089" i="12"/>
  <c r="R2089" i="12"/>
  <c r="Q2089" i="12"/>
  <c r="Y2088" i="12"/>
  <c r="X2088" i="12"/>
  <c r="W2088" i="12"/>
  <c r="V2088" i="12"/>
  <c r="U2088" i="12"/>
  <c r="T2088" i="12"/>
  <c r="S2088" i="12"/>
  <c r="R2088" i="12"/>
  <c r="Q2088" i="12"/>
  <c r="Y2087" i="12"/>
  <c r="X2087" i="12"/>
  <c r="W2087" i="12"/>
  <c r="V2087" i="12"/>
  <c r="U2087" i="12"/>
  <c r="T2087" i="12"/>
  <c r="S2087" i="12"/>
  <c r="R2087" i="12"/>
  <c r="Q2087" i="12"/>
  <c r="Y2086" i="12"/>
  <c r="X2086" i="12"/>
  <c r="W2086" i="12"/>
  <c r="V2086" i="12"/>
  <c r="U2086" i="12"/>
  <c r="T2086" i="12"/>
  <c r="S2086" i="12"/>
  <c r="R2086" i="12"/>
  <c r="Q2086" i="12"/>
  <c r="Y2085" i="12"/>
  <c r="X2085" i="12"/>
  <c r="W2085" i="12"/>
  <c r="V2085" i="12"/>
  <c r="U2085" i="12"/>
  <c r="T2085" i="12"/>
  <c r="S2085" i="12"/>
  <c r="R2085" i="12"/>
  <c r="Q2085" i="12"/>
  <c r="Y2084" i="12"/>
  <c r="X2084" i="12"/>
  <c r="W2084" i="12"/>
  <c r="V2084" i="12"/>
  <c r="U2084" i="12"/>
  <c r="T2084" i="12"/>
  <c r="S2084" i="12"/>
  <c r="R2084" i="12"/>
  <c r="Q2084" i="12"/>
  <c r="Y2083" i="12"/>
  <c r="X2083" i="12"/>
  <c r="W2083" i="12"/>
  <c r="V2083" i="12"/>
  <c r="U2083" i="12"/>
  <c r="T2083" i="12"/>
  <c r="S2083" i="12"/>
  <c r="R2083" i="12"/>
  <c r="Q2083" i="12"/>
  <c r="Y2082" i="12"/>
  <c r="X2082" i="12"/>
  <c r="W2082" i="12"/>
  <c r="V2082" i="12"/>
  <c r="U2082" i="12"/>
  <c r="T2082" i="12"/>
  <c r="S2082" i="12"/>
  <c r="R2082" i="12"/>
  <c r="Q2082" i="12"/>
  <c r="Y2081" i="12"/>
  <c r="X2081" i="12"/>
  <c r="W2081" i="12"/>
  <c r="V2081" i="12"/>
  <c r="U2081" i="12"/>
  <c r="T2081" i="12"/>
  <c r="S2081" i="12"/>
  <c r="R2081" i="12"/>
  <c r="Q2081" i="12"/>
  <c r="Y2080" i="12"/>
  <c r="X2080" i="12"/>
  <c r="W2080" i="12"/>
  <c r="V2080" i="12"/>
  <c r="U2080" i="12"/>
  <c r="T2080" i="12"/>
  <c r="S2080" i="12"/>
  <c r="R2080" i="12"/>
  <c r="Q2080" i="12"/>
  <c r="Y2079" i="12"/>
  <c r="X2079" i="12"/>
  <c r="W2079" i="12"/>
  <c r="V2079" i="12"/>
  <c r="U2079" i="12"/>
  <c r="T2079" i="12"/>
  <c r="S2079" i="12"/>
  <c r="R2079" i="12"/>
  <c r="Q2079" i="12"/>
  <c r="Y2078" i="12"/>
  <c r="X2078" i="12"/>
  <c r="W2078" i="12"/>
  <c r="V2078" i="12"/>
  <c r="U2078" i="12"/>
  <c r="T2078" i="12"/>
  <c r="S2078" i="12"/>
  <c r="R2078" i="12"/>
  <c r="Q2078" i="12"/>
  <c r="Y2077" i="12"/>
  <c r="X2077" i="12"/>
  <c r="W2077" i="12"/>
  <c r="V2077" i="12"/>
  <c r="U2077" i="12"/>
  <c r="T2077" i="12"/>
  <c r="S2077" i="12"/>
  <c r="R2077" i="12"/>
  <c r="Q2077" i="12"/>
  <c r="Y2076" i="12"/>
  <c r="X2076" i="12"/>
  <c r="W2076" i="12"/>
  <c r="V2076" i="12"/>
  <c r="U2076" i="12"/>
  <c r="T2076" i="12"/>
  <c r="S2076" i="12"/>
  <c r="R2076" i="12"/>
  <c r="Q2076" i="12"/>
  <c r="Y2075" i="12"/>
  <c r="X2075" i="12"/>
  <c r="W2075" i="12"/>
  <c r="V2075" i="12"/>
  <c r="U2075" i="12"/>
  <c r="T2075" i="12"/>
  <c r="S2075" i="12"/>
  <c r="R2075" i="12"/>
  <c r="Q2075" i="12"/>
  <c r="Y2074" i="12"/>
  <c r="X2074" i="12"/>
  <c r="W2074" i="12"/>
  <c r="V2074" i="12"/>
  <c r="U2074" i="12"/>
  <c r="T2074" i="12"/>
  <c r="S2074" i="12"/>
  <c r="R2074" i="12"/>
  <c r="Q2074" i="12"/>
  <c r="Y2073" i="12"/>
  <c r="X2073" i="12"/>
  <c r="W2073" i="12"/>
  <c r="V2073" i="12"/>
  <c r="U2073" i="12"/>
  <c r="T2073" i="12"/>
  <c r="S2073" i="12"/>
  <c r="R2073" i="12"/>
  <c r="Q2073" i="12"/>
  <c r="Y2072" i="12"/>
  <c r="X2072" i="12"/>
  <c r="W2072" i="12"/>
  <c r="V2072" i="12"/>
  <c r="U2072" i="12"/>
  <c r="T2072" i="12"/>
  <c r="S2072" i="12"/>
  <c r="R2072" i="12"/>
  <c r="Q2072" i="12"/>
  <c r="Y2071" i="12"/>
  <c r="X2071" i="12"/>
  <c r="W2071" i="12"/>
  <c r="V2071" i="12"/>
  <c r="U2071" i="12"/>
  <c r="T2071" i="12"/>
  <c r="S2071" i="12"/>
  <c r="R2071" i="12"/>
  <c r="Q2071" i="12"/>
  <c r="Y2070" i="12"/>
  <c r="X2070" i="12"/>
  <c r="W2070" i="12"/>
  <c r="V2070" i="12"/>
  <c r="U2070" i="12"/>
  <c r="T2070" i="12"/>
  <c r="S2070" i="12"/>
  <c r="R2070" i="12"/>
  <c r="Q2070" i="12"/>
  <c r="Y2069" i="12"/>
  <c r="X2069" i="12"/>
  <c r="W2069" i="12"/>
  <c r="V2069" i="12"/>
  <c r="U2069" i="12"/>
  <c r="T2069" i="12"/>
  <c r="S2069" i="12"/>
  <c r="R2069" i="12"/>
  <c r="Q2069" i="12"/>
  <c r="Y2068" i="12"/>
  <c r="X2068" i="12"/>
  <c r="W2068" i="12"/>
  <c r="V2068" i="12"/>
  <c r="U2068" i="12"/>
  <c r="T2068" i="12"/>
  <c r="S2068" i="12"/>
  <c r="R2068" i="12"/>
  <c r="Q2068" i="12"/>
  <c r="Y2067" i="12"/>
  <c r="X2067" i="12"/>
  <c r="W2067" i="12"/>
  <c r="V2067" i="12"/>
  <c r="U2067" i="12"/>
  <c r="T2067" i="12"/>
  <c r="S2067" i="12"/>
  <c r="R2067" i="12"/>
  <c r="Q2067" i="12"/>
  <c r="Y2066" i="12"/>
  <c r="X2066" i="12"/>
  <c r="W2066" i="12"/>
  <c r="V2066" i="12"/>
  <c r="U2066" i="12"/>
  <c r="T2066" i="12"/>
  <c r="S2066" i="12"/>
  <c r="R2066" i="12"/>
  <c r="Q2066" i="12"/>
  <c r="Y2065" i="12"/>
  <c r="X2065" i="12"/>
  <c r="W2065" i="12"/>
  <c r="V2065" i="12"/>
  <c r="U2065" i="12"/>
  <c r="T2065" i="12"/>
  <c r="S2065" i="12"/>
  <c r="R2065" i="12"/>
  <c r="Q2065" i="12"/>
  <c r="Y2064" i="12"/>
  <c r="X2064" i="12"/>
  <c r="W2064" i="12"/>
  <c r="V2064" i="12"/>
  <c r="U2064" i="12"/>
  <c r="T2064" i="12"/>
  <c r="S2064" i="12"/>
  <c r="R2064" i="12"/>
  <c r="Q2064" i="12"/>
  <c r="Y2063" i="12"/>
  <c r="X2063" i="12"/>
  <c r="W2063" i="12"/>
  <c r="V2063" i="12"/>
  <c r="U2063" i="12"/>
  <c r="T2063" i="12"/>
  <c r="S2063" i="12"/>
  <c r="R2063" i="12"/>
  <c r="Q2063" i="12"/>
  <c r="Y2062" i="12"/>
  <c r="X2062" i="12"/>
  <c r="W2062" i="12"/>
  <c r="V2062" i="12"/>
  <c r="U2062" i="12"/>
  <c r="T2062" i="12"/>
  <c r="S2062" i="12"/>
  <c r="R2062" i="12"/>
  <c r="Q2062" i="12"/>
  <c r="Y2061" i="12"/>
  <c r="X2061" i="12"/>
  <c r="W2061" i="12"/>
  <c r="V2061" i="12"/>
  <c r="U2061" i="12"/>
  <c r="T2061" i="12"/>
  <c r="S2061" i="12"/>
  <c r="R2061" i="12"/>
  <c r="Q2061" i="12"/>
  <c r="Y2060" i="12"/>
  <c r="X2060" i="12"/>
  <c r="W2060" i="12"/>
  <c r="V2060" i="12"/>
  <c r="U2060" i="12"/>
  <c r="T2060" i="12"/>
  <c r="S2060" i="12"/>
  <c r="R2060" i="12"/>
  <c r="Q2060" i="12"/>
  <c r="Y2059" i="12"/>
  <c r="X2059" i="12"/>
  <c r="W2059" i="12"/>
  <c r="V2059" i="12"/>
  <c r="U2059" i="12"/>
  <c r="T2059" i="12"/>
  <c r="S2059" i="12"/>
  <c r="R2059" i="12"/>
  <c r="Q2059" i="12"/>
  <c r="Y2058" i="12"/>
  <c r="X2058" i="12"/>
  <c r="W2058" i="12"/>
  <c r="V2058" i="12"/>
  <c r="U2058" i="12"/>
  <c r="T2058" i="12"/>
  <c r="S2058" i="12"/>
  <c r="R2058" i="12"/>
  <c r="Q2058" i="12"/>
  <c r="Y2057" i="12"/>
  <c r="X2057" i="12"/>
  <c r="W2057" i="12"/>
  <c r="V2057" i="12"/>
  <c r="U2057" i="12"/>
  <c r="T2057" i="12"/>
  <c r="S2057" i="12"/>
  <c r="R2057" i="12"/>
  <c r="Q2057" i="12"/>
  <c r="Y2056" i="12"/>
  <c r="X2056" i="12"/>
  <c r="W2056" i="12"/>
  <c r="V2056" i="12"/>
  <c r="U2056" i="12"/>
  <c r="T2056" i="12"/>
  <c r="S2056" i="12"/>
  <c r="R2056" i="12"/>
  <c r="Q2056" i="12"/>
  <c r="Y2055" i="12"/>
  <c r="X2055" i="12"/>
  <c r="W2055" i="12"/>
  <c r="V2055" i="12"/>
  <c r="U2055" i="12"/>
  <c r="T2055" i="12"/>
  <c r="S2055" i="12"/>
  <c r="R2055" i="12"/>
  <c r="Q2055" i="12"/>
  <c r="Y2054" i="12"/>
  <c r="X2054" i="12"/>
  <c r="W2054" i="12"/>
  <c r="V2054" i="12"/>
  <c r="U2054" i="12"/>
  <c r="T2054" i="12"/>
  <c r="S2054" i="12"/>
  <c r="R2054" i="12"/>
  <c r="Q2054" i="12"/>
  <c r="Y2053" i="12"/>
  <c r="X2053" i="12"/>
  <c r="W2053" i="12"/>
  <c r="V2053" i="12"/>
  <c r="U2053" i="12"/>
  <c r="T2053" i="12"/>
  <c r="S2053" i="12"/>
  <c r="R2053" i="12"/>
  <c r="Q2053" i="12"/>
  <c r="Y2052" i="12"/>
  <c r="X2052" i="12"/>
  <c r="W2052" i="12"/>
  <c r="V2052" i="12"/>
  <c r="U2052" i="12"/>
  <c r="T2052" i="12"/>
  <c r="S2052" i="12"/>
  <c r="R2052" i="12"/>
  <c r="Q2052" i="12"/>
  <c r="Y2051" i="12"/>
  <c r="X2051" i="12"/>
  <c r="W2051" i="12"/>
  <c r="V2051" i="12"/>
  <c r="U2051" i="12"/>
  <c r="T2051" i="12"/>
  <c r="S2051" i="12"/>
  <c r="R2051" i="12"/>
  <c r="Q2051" i="12"/>
  <c r="Y2050" i="12"/>
  <c r="X2050" i="12"/>
  <c r="W2050" i="12"/>
  <c r="V2050" i="12"/>
  <c r="U2050" i="12"/>
  <c r="T2050" i="12"/>
  <c r="S2050" i="12"/>
  <c r="R2050" i="12"/>
  <c r="Q2050" i="12"/>
  <c r="Y2049" i="12"/>
  <c r="X2049" i="12"/>
  <c r="W2049" i="12"/>
  <c r="V2049" i="12"/>
  <c r="U2049" i="12"/>
  <c r="T2049" i="12"/>
  <c r="S2049" i="12"/>
  <c r="R2049" i="12"/>
  <c r="Q2049" i="12"/>
  <c r="Y2048" i="12"/>
  <c r="X2048" i="12"/>
  <c r="W2048" i="12"/>
  <c r="V2048" i="12"/>
  <c r="U2048" i="12"/>
  <c r="T2048" i="12"/>
  <c r="S2048" i="12"/>
  <c r="R2048" i="12"/>
  <c r="Q2048" i="12"/>
  <c r="Y2047" i="12"/>
  <c r="X2047" i="12"/>
  <c r="W2047" i="12"/>
  <c r="V2047" i="12"/>
  <c r="U2047" i="12"/>
  <c r="T2047" i="12"/>
  <c r="S2047" i="12"/>
  <c r="R2047" i="12"/>
  <c r="Q2047" i="12"/>
  <c r="Y2046" i="12"/>
  <c r="X2046" i="12"/>
  <c r="W2046" i="12"/>
  <c r="V2046" i="12"/>
  <c r="U2046" i="12"/>
  <c r="T2046" i="12"/>
  <c r="S2046" i="12"/>
  <c r="R2046" i="12"/>
  <c r="Q2046" i="12"/>
  <c r="Y2045" i="12"/>
  <c r="X2045" i="12"/>
  <c r="W2045" i="12"/>
  <c r="V2045" i="12"/>
  <c r="U2045" i="12"/>
  <c r="T2045" i="12"/>
  <c r="S2045" i="12"/>
  <c r="R2045" i="12"/>
  <c r="Q2045" i="12"/>
  <c r="Y2044" i="12"/>
  <c r="X2044" i="12"/>
  <c r="W2044" i="12"/>
  <c r="V2044" i="12"/>
  <c r="U2044" i="12"/>
  <c r="T2044" i="12"/>
  <c r="S2044" i="12"/>
  <c r="R2044" i="12"/>
  <c r="Q2044" i="12"/>
  <c r="Y2043" i="12"/>
  <c r="X2043" i="12"/>
  <c r="W2043" i="12"/>
  <c r="V2043" i="12"/>
  <c r="U2043" i="12"/>
  <c r="T2043" i="12"/>
  <c r="S2043" i="12"/>
  <c r="R2043" i="12"/>
  <c r="Q2043" i="12"/>
  <c r="Y2042" i="12"/>
  <c r="X2042" i="12"/>
  <c r="W2042" i="12"/>
  <c r="V2042" i="12"/>
  <c r="U2042" i="12"/>
  <c r="T2042" i="12"/>
  <c r="S2042" i="12"/>
  <c r="R2042" i="12"/>
  <c r="Q2042" i="12"/>
  <c r="Y2041" i="12"/>
  <c r="X2041" i="12"/>
  <c r="W2041" i="12"/>
  <c r="V2041" i="12"/>
  <c r="U2041" i="12"/>
  <c r="T2041" i="12"/>
  <c r="S2041" i="12"/>
  <c r="R2041" i="12"/>
  <c r="Q2041" i="12"/>
  <c r="Y2040" i="12"/>
  <c r="X2040" i="12"/>
  <c r="W2040" i="12"/>
  <c r="V2040" i="12"/>
  <c r="U2040" i="12"/>
  <c r="T2040" i="12"/>
  <c r="S2040" i="12"/>
  <c r="R2040" i="12"/>
  <c r="Q2040" i="12"/>
  <c r="Y2039" i="12"/>
  <c r="X2039" i="12"/>
  <c r="W2039" i="12"/>
  <c r="V2039" i="12"/>
  <c r="U2039" i="12"/>
  <c r="T2039" i="12"/>
  <c r="S2039" i="12"/>
  <c r="R2039" i="12"/>
  <c r="Q2039" i="12"/>
  <c r="Y2038" i="12"/>
  <c r="X2038" i="12"/>
  <c r="W2038" i="12"/>
  <c r="V2038" i="12"/>
  <c r="U2038" i="12"/>
  <c r="T2038" i="12"/>
  <c r="S2038" i="12"/>
  <c r="R2038" i="12"/>
  <c r="Q2038" i="12"/>
  <c r="Y2037" i="12"/>
  <c r="X2037" i="12"/>
  <c r="W2037" i="12"/>
  <c r="V2037" i="12"/>
  <c r="U2037" i="12"/>
  <c r="T2037" i="12"/>
  <c r="S2037" i="12"/>
  <c r="R2037" i="12"/>
  <c r="Q2037" i="12"/>
  <c r="Y2036" i="12"/>
  <c r="X2036" i="12"/>
  <c r="W2036" i="12"/>
  <c r="V2036" i="12"/>
  <c r="U2036" i="12"/>
  <c r="T2036" i="12"/>
  <c r="S2036" i="12"/>
  <c r="R2036" i="12"/>
  <c r="Q2036" i="12"/>
  <c r="Y2035" i="12"/>
  <c r="X2035" i="12"/>
  <c r="W2035" i="12"/>
  <c r="V2035" i="12"/>
  <c r="U2035" i="12"/>
  <c r="T2035" i="12"/>
  <c r="S2035" i="12"/>
  <c r="R2035" i="12"/>
  <c r="Q2035" i="12"/>
  <c r="Y2034" i="12"/>
  <c r="X2034" i="12"/>
  <c r="W2034" i="12"/>
  <c r="V2034" i="12"/>
  <c r="U2034" i="12"/>
  <c r="T2034" i="12"/>
  <c r="S2034" i="12"/>
  <c r="R2034" i="12"/>
  <c r="Q2034" i="12"/>
  <c r="Y2033" i="12"/>
  <c r="X2033" i="12"/>
  <c r="W2033" i="12"/>
  <c r="V2033" i="12"/>
  <c r="U2033" i="12"/>
  <c r="T2033" i="12"/>
  <c r="S2033" i="12"/>
  <c r="R2033" i="12"/>
  <c r="Q2033" i="12"/>
  <c r="Y2032" i="12"/>
  <c r="X2032" i="12"/>
  <c r="W2032" i="12"/>
  <c r="V2032" i="12"/>
  <c r="U2032" i="12"/>
  <c r="T2032" i="12"/>
  <c r="S2032" i="12"/>
  <c r="R2032" i="12"/>
  <c r="Q2032" i="12"/>
  <c r="Y2031" i="12"/>
  <c r="X2031" i="12"/>
  <c r="W2031" i="12"/>
  <c r="V2031" i="12"/>
  <c r="U2031" i="12"/>
  <c r="T2031" i="12"/>
  <c r="S2031" i="12"/>
  <c r="R2031" i="12"/>
  <c r="Q2031" i="12"/>
  <c r="Y2030" i="12"/>
  <c r="X2030" i="12"/>
  <c r="W2030" i="12"/>
  <c r="V2030" i="12"/>
  <c r="U2030" i="12"/>
  <c r="T2030" i="12"/>
  <c r="S2030" i="12"/>
  <c r="R2030" i="12"/>
  <c r="Q2030" i="12"/>
  <c r="Y2029" i="12"/>
  <c r="X2029" i="12"/>
  <c r="W2029" i="12"/>
  <c r="V2029" i="12"/>
  <c r="U2029" i="12"/>
  <c r="T2029" i="12"/>
  <c r="S2029" i="12"/>
  <c r="R2029" i="12"/>
  <c r="Q2029" i="12"/>
  <c r="Y2028" i="12"/>
  <c r="X2028" i="12"/>
  <c r="W2028" i="12"/>
  <c r="V2028" i="12"/>
  <c r="U2028" i="12"/>
  <c r="T2028" i="12"/>
  <c r="S2028" i="12"/>
  <c r="R2028" i="12"/>
  <c r="Q2028" i="12"/>
  <c r="Y2027" i="12"/>
  <c r="X2027" i="12"/>
  <c r="W2027" i="12"/>
  <c r="V2027" i="12"/>
  <c r="U2027" i="12"/>
  <c r="T2027" i="12"/>
  <c r="S2027" i="12"/>
  <c r="R2027" i="12"/>
  <c r="Q2027" i="12"/>
  <c r="Y2026" i="12"/>
  <c r="X2026" i="12"/>
  <c r="W2026" i="12"/>
  <c r="V2026" i="12"/>
  <c r="U2026" i="12"/>
  <c r="T2026" i="12"/>
  <c r="S2026" i="12"/>
  <c r="R2026" i="12"/>
  <c r="Q2026" i="12"/>
  <c r="Y2025" i="12"/>
  <c r="X2025" i="12"/>
  <c r="W2025" i="12"/>
  <c r="V2025" i="12"/>
  <c r="U2025" i="12"/>
  <c r="T2025" i="12"/>
  <c r="S2025" i="12"/>
  <c r="R2025" i="12"/>
  <c r="Q2025" i="12"/>
  <c r="Y2024" i="12"/>
  <c r="X2024" i="12"/>
  <c r="W2024" i="12"/>
  <c r="V2024" i="12"/>
  <c r="U2024" i="12"/>
  <c r="T2024" i="12"/>
  <c r="S2024" i="12"/>
  <c r="R2024" i="12"/>
  <c r="Q2024" i="12"/>
  <c r="Y2023" i="12"/>
  <c r="X2023" i="12"/>
  <c r="W2023" i="12"/>
  <c r="V2023" i="12"/>
  <c r="U2023" i="12"/>
  <c r="T2023" i="12"/>
  <c r="S2023" i="12"/>
  <c r="R2023" i="12"/>
  <c r="Q2023" i="12"/>
  <c r="Y2022" i="12"/>
  <c r="X2022" i="12"/>
  <c r="W2022" i="12"/>
  <c r="V2022" i="12"/>
  <c r="U2022" i="12"/>
  <c r="T2022" i="12"/>
  <c r="S2022" i="12"/>
  <c r="R2022" i="12"/>
  <c r="Q2022" i="12"/>
  <c r="Y2021" i="12"/>
  <c r="X2021" i="12"/>
  <c r="W2021" i="12"/>
  <c r="V2021" i="12"/>
  <c r="U2021" i="12"/>
  <c r="T2021" i="12"/>
  <c r="S2021" i="12"/>
  <c r="R2021" i="12"/>
  <c r="Q2021" i="12"/>
  <c r="Y2020" i="12"/>
  <c r="X2020" i="12"/>
  <c r="W2020" i="12"/>
  <c r="V2020" i="12"/>
  <c r="U2020" i="12"/>
  <c r="T2020" i="12"/>
  <c r="S2020" i="12"/>
  <c r="R2020" i="12"/>
  <c r="Q2020" i="12"/>
  <c r="Y2019" i="12"/>
  <c r="X2019" i="12"/>
  <c r="W2019" i="12"/>
  <c r="V2019" i="12"/>
  <c r="U2019" i="12"/>
  <c r="T2019" i="12"/>
  <c r="S2019" i="12"/>
  <c r="R2019" i="12"/>
  <c r="Q2019" i="12"/>
  <c r="Y2018" i="12"/>
  <c r="X2018" i="12"/>
  <c r="W2018" i="12"/>
  <c r="V2018" i="12"/>
  <c r="U2018" i="12"/>
  <c r="T2018" i="12"/>
  <c r="S2018" i="12"/>
  <c r="R2018" i="12"/>
  <c r="Q2018" i="12"/>
  <c r="Y2017" i="12"/>
  <c r="X2017" i="12"/>
  <c r="W2017" i="12"/>
  <c r="V2017" i="12"/>
  <c r="U2017" i="12"/>
  <c r="T2017" i="12"/>
  <c r="S2017" i="12"/>
  <c r="R2017" i="12"/>
  <c r="Q2017" i="12"/>
  <c r="Y2016" i="12"/>
  <c r="X2016" i="12"/>
  <c r="W2016" i="12"/>
  <c r="V2016" i="12"/>
  <c r="U2016" i="12"/>
  <c r="T2016" i="12"/>
  <c r="S2016" i="12"/>
  <c r="R2016" i="12"/>
  <c r="Q2016" i="12"/>
  <c r="Y2015" i="12"/>
  <c r="X2015" i="12"/>
  <c r="W2015" i="12"/>
  <c r="V2015" i="12"/>
  <c r="U2015" i="12"/>
  <c r="T2015" i="12"/>
  <c r="S2015" i="12"/>
  <c r="R2015" i="12"/>
  <c r="Q2015" i="12"/>
  <c r="Y2014" i="12"/>
  <c r="X2014" i="12"/>
  <c r="W2014" i="12"/>
  <c r="V2014" i="12"/>
  <c r="U2014" i="12"/>
  <c r="T2014" i="12"/>
  <c r="S2014" i="12"/>
  <c r="R2014" i="12"/>
  <c r="Q2014" i="12"/>
  <c r="Y2013" i="12"/>
  <c r="X2013" i="12"/>
  <c r="W2013" i="12"/>
  <c r="V2013" i="12"/>
  <c r="U2013" i="12"/>
  <c r="T2013" i="12"/>
  <c r="S2013" i="12"/>
  <c r="R2013" i="12"/>
  <c r="Q2013" i="12"/>
  <c r="Y2012" i="12"/>
  <c r="X2012" i="12"/>
  <c r="W2012" i="12"/>
  <c r="V2012" i="12"/>
  <c r="U2012" i="12"/>
  <c r="T2012" i="12"/>
  <c r="S2012" i="12"/>
  <c r="R2012" i="12"/>
  <c r="Q2012" i="12"/>
  <c r="Y2011" i="12"/>
  <c r="X2011" i="12"/>
  <c r="W2011" i="12"/>
  <c r="V2011" i="12"/>
  <c r="U2011" i="12"/>
  <c r="T2011" i="12"/>
  <c r="S2011" i="12"/>
  <c r="R2011" i="12"/>
  <c r="Q2011" i="12"/>
  <c r="Y2010" i="12"/>
  <c r="X2010" i="12"/>
  <c r="W2010" i="12"/>
  <c r="V2010" i="12"/>
  <c r="U2010" i="12"/>
  <c r="T2010" i="12"/>
  <c r="S2010" i="12"/>
  <c r="R2010" i="12"/>
  <c r="Q2010" i="12"/>
  <c r="Y2009" i="12"/>
  <c r="X2009" i="12"/>
  <c r="W2009" i="12"/>
  <c r="V2009" i="12"/>
  <c r="U2009" i="12"/>
  <c r="T2009" i="12"/>
  <c r="S2009" i="12"/>
  <c r="R2009" i="12"/>
  <c r="Q2009" i="12"/>
  <c r="Y2008" i="12"/>
  <c r="X2008" i="12"/>
  <c r="W2008" i="12"/>
  <c r="V2008" i="12"/>
  <c r="U2008" i="12"/>
  <c r="T2008" i="12"/>
  <c r="S2008" i="12"/>
  <c r="R2008" i="12"/>
  <c r="Q2008" i="12"/>
  <c r="Y2007" i="12"/>
  <c r="X2007" i="12"/>
  <c r="W2007" i="12"/>
  <c r="V2007" i="12"/>
  <c r="U2007" i="12"/>
  <c r="T2007" i="12"/>
  <c r="S2007" i="12"/>
  <c r="R2007" i="12"/>
  <c r="Q2007" i="12"/>
  <c r="Y2006" i="12"/>
  <c r="X2006" i="12"/>
  <c r="W2006" i="12"/>
  <c r="V2006" i="12"/>
  <c r="U2006" i="12"/>
  <c r="T2006" i="12"/>
  <c r="S2006" i="12"/>
  <c r="R2006" i="12"/>
  <c r="Q2006" i="12"/>
  <c r="Y2005" i="12"/>
  <c r="X2005" i="12"/>
  <c r="W2005" i="12"/>
  <c r="V2005" i="12"/>
  <c r="U2005" i="12"/>
  <c r="T2005" i="12"/>
  <c r="S2005" i="12"/>
  <c r="R2005" i="12"/>
  <c r="Q2005" i="12"/>
  <c r="Y2004" i="12"/>
  <c r="X2004" i="12"/>
  <c r="W2004" i="12"/>
  <c r="V2004" i="12"/>
  <c r="U2004" i="12"/>
  <c r="T2004" i="12"/>
  <c r="S2004" i="12"/>
  <c r="R2004" i="12"/>
  <c r="Q2004" i="12"/>
  <c r="Y2003" i="12"/>
  <c r="X2003" i="12"/>
  <c r="W2003" i="12"/>
  <c r="V2003" i="12"/>
  <c r="U2003" i="12"/>
  <c r="T2003" i="12"/>
  <c r="S2003" i="12"/>
  <c r="R2003" i="12"/>
  <c r="Q2003" i="12"/>
  <c r="Y2002" i="12"/>
  <c r="X2002" i="12"/>
  <c r="W2002" i="12"/>
  <c r="V2002" i="12"/>
  <c r="U2002" i="12"/>
  <c r="T2002" i="12"/>
  <c r="S2002" i="12"/>
  <c r="R2002" i="12"/>
  <c r="Q2002" i="12"/>
  <c r="Y2001" i="12"/>
  <c r="X2001" i="12"/>
  <c r="W2001" i="12"/>
  <c r="V2001" i="12"/>
  <c r="U2001" i="12"/>
  <c r="T2001" i="12"/>
  <c r="S2001" i="12"/>
  <c r="R2001" i="12"/>
  <c r="Q2001" i="12"/>
  <c r="Y2000" i="12"/>
  <c r="X2000" i="12"/>
  <c r="W2000" i="12"/>
  <c r="V2000" i="12"/>
  <c r="U2000" i="12"/>
  <c r="T2000" i="12"/>
  <c r="S2000" i="12"/>
  <c r="R2000" i="12"/>
  <c r="Q2000" i="12"/>
  <c r="Y1999" i="12"/>
  <c r="X1999" i="12"/>
  <c r="W1999" i="12"/>
  <c r="V1999" i="12"/>
  <c r="U1999" i="12"/>
  <c r="T1999" i="12"/>
  <c r="S1999" i="12"/>
  <c r="R1999" i="12"/>
  <c r="Q1999" i="12"/>
  <c r="Y1998" i="12"/>
  <c r="X1998" i="12"/>
  <c r="W1998" i="12"/>
  <c r="V1998" i="12"/>
  <c r="U1998" i="12"/>
  <c r="T1998" i="12"/>
  <c r="S1998" i="12"/>
  <c r="R1998" i="12"/>
  <c r="Q1998" i="12"/>
  <c r="Y1997" i="12"/>
  <c r="X1997" i="12"/>
  <c r="W1997" i="12"/>
  <c r="V1997" i="12"/>
  <c r="U1997" i="12"/>
  <c r="T1997" i="12"/>
  <c r="S1997" i="12"/>
  <c r="R1997" i="12"/>
  <c r="Q1997" i="12"/>
  <c r="Y1996" i="12"/>
  <c r="X1996" i="12"/>
  <c r="W1996" i="12"/>
  <c r="V1996" i="12"/>
  <c r="U1996" i="12"/>
  <c r="T1996" i="12"/>
  <c r="S1996" i="12"/>
  <c r="R1996" i="12"/>
  <c r="Q1996" i="12"/>
  <c r="Y1995" i="12"/>
  <c r="X1995" i="12"/>
  <c r="W1995" i="12"/>
  <c r="V1995" i="12"/>
  <c r="U1995" i="12"/>
  <c r="T1995" i="12"/>
  <c r="S1995" i="12"/>
  <c r="R1995" i="12"/>
  <c r="Q1995" i="12"/>
  <c r="Y1994" i="12"/>
  <c r="X1994" i="12"/>
  <c r="W1994" i="12"/>
  <c r="V1994" i="12"/>
  <c r="U1994" i="12"/>
  <c r="T1994" i="12"/>
  <c r="S1994" i="12"/>
  <c r="R1994" i="12"/>
  <c r="Q1994" i="12"/>
  <c r="Y1993" i="12"/>
  <c r="X1993" i="12"/>
  <c r="W1993" i="12"/>
  <c r="V1993" i="12"/>
  <c r="U1993" i="12"/>
  <c r="T1993" i="12"/>
  <c r="S1993" i="12"/>
  <c r="R1993" i="12"/>
  <c r="Q1993" i="12"/>
  <c r="Y1992" i="12"/>
  <c r="X1992" i="12"/>
  <c r="W1992" i="12"/>
  <c r="V1992" i="12"/>
  <c r="U1992" i="12"/>
  <c r="T1992" i="12"/>
  <c r="S1992" i="12"/>
  <c r="R1992" i="12"/>
  <c r="Q1992" i="12"/>
  <c r="Y1991" i="12"/>
  <c r="X1991" i="12"/>
  <c r="W1991" i="12"/>
  <c r="V1991" i="12"/>
  <c r="U1991" i="12"/>
  <c r="T1991" i="12"/>
  <c r="S1991" i="12"/>
  <c r="R1991" i="12"/>
  <c r="Q1991" i="12"/>
  <c r="Y1990" i="12"/>
  <c r="X1990" i="12"/>
  <c r="W1990" i="12"/>
  <c r="V1990" i="12"/>
  <c r="U1990" i="12"/>
  <c r="T1990" i="12"/>
  <c r="S1990" i="12"/>
  <c r="R1990" i="12"/>
  <c r="Q1990" i="12"/>
  <c r="Y1989" i="12"/>
  <c r="X1989" i="12"/>
  <c r="W1989" i="12"/>
  <c r="V1989" i="12"/>
  <c r="U1989" i="12"/>
  <c r="T1989" i="12"/>
  <c r="S1989" i="12"/>
  <c r="R1989" i="12"/>
  <c r="Q1989" i="12"/>
  <c r="Y1988" i="12"/>
  <c r="X1988" i="12"/>
  <c r="W1988" i="12"/>
  <c r="V1988" i="12"/>
  <c r="U1988" i="12"/>
  <c r="T1988" i="12"/>
  <c r="S1988" i="12"/>
  <c r="R1988" i="12"/>
  <c r="Q1988" i="12"/>
  <c r="Y1987" i="12"/>
  <c r="X1987" i="12"/>
  <c r="W1987" i="12"/>
  <c r="V1987" i="12"/>
  <c r="U1987" i="12"/>
  <c r="T1987" i="12"/>
  <c r="S1987" i="12"/>
  <c r="R1987" i="12"/>
  <c r="Q1987" i="12"/>
  <c r="Y1986" i="12"/>
  <c r="X1986" i="12"/>
  <c r="W1986" i="12"/>
  <c r="V1986" i="12"/>
  <c r="U1986" i="12"/>
  <c r="T1986" i="12"/>
  <c r="S1986" i="12"/>
  <c r="R1986" i="12"/>
  <c r="Q1986" i="12"/>
  <c r="Y1985" i="12"/>
  <c r="X1985" i="12"/>
  <c r="W1985" i="12"/>
  <c r="V1985" i="12"/>
  <c r="U1985" i="12"/>
  <c r="T1985" i="12"/>
  <c r="S1985" i="12"/>
  <c r="R1985" i="12"/>
  <c r="Q1985" i="12"/>
  <c r="Y1984" i="12"/>
  <c r="X1984" i="12"/>
  <c r="W1984" i="12"/>
  <c r="V1984" i="12"/>
  <c r="U1984" i="12"/>
  <c r="T1984" i="12"/>
  <c r="S1984" i="12"/>
  <c r="R1984" i="12"/>
  <c r="Q1984" i="12"/>
  <c r="Y1983" i="12"/>
  <c r="X1983" i="12"/>
  <c r="W1983" i="12"/>
  <c r="V1983" i="12"/>
  <c r="U1983" i="12"/>
  <c r="T1983" i="12"/>
  <c r="S1983" i="12"/>
  <c r="R1983" i="12"/>
  <c r="Q1983" i="12"/>
  <c r="Y1982" i="12"/>
  <c r="X1982" i="12"/>
  <c r="W1982" i="12"/>
  <c r="V1982" i="12"/>
  <c r="U1982" i="12"/>
  <c r="T1982" i="12"/>
  <c r="S1982" i="12"/>
  <c r="R1982" i="12"/>
  <c r="Q1982" i="12"/>
  <c r="Y1981" i="12"/>
  <c r="X1981" i="12"/>
  <c r="W1981" i="12"/>
  <c r="V1981" i="12"/>
  <c r="U1981" i="12"/>
  <c r="T1981" i="12"/>
  <c r="S1981" i="12"/>
  <c r="R1981" i="12"/>
  <c r="Q1981" i="12"/>
  <c r="Y1980" i="12"/>
  <c r="X1980" i="12"/>
  <c r="W1980" i="12"/>
  <c r="V1980" i="12"/>
  <c r="U1980" i="12"/>
  <c r="T1980" i="12"/>
  <c r="S1980" i="12"/>
  <c r="R1980" i="12"/>
  <c r="Q1980" i="12"/>
  <c r="Y1979" i="12"/>
  <c r="X1979" i="12"/>
  <c r="W1979" i="12"/>
  <c r="V1979" i="12"/>
  <c r="U1979" i="12"/>
  <c r="T1979" i="12"/>
  <c r="S1979" i="12"/>
  <c r="R1979" i="12"/>
  <c r="Q1979" i="12"/>
  <c r="Y1978" i="12"/>
  <c r="X1978" i="12"/>
  <c r="W1978" i="12"/>
  <c r="V1978" i="12"/>
  <c r="U1978" i="12"/>
  <c r="T1978" i="12"/>
  <c r="S1978" i="12"/>
  <c r="R1978" i="12"/>
  <c r="Q1978" i="12"/>
  <c r="Y1977" i="12"/>
  <c r="X1977" i="12"/>
  <c r="W1977" i="12"/>
  <c r="V1977" i="12"/>
  <c r="U1977" i="12"/>
  <c r="T1977" i="12"/>
  <c r="S1977" i="12"/>
  <c r="R1977" i="12"/>
  <c r="Q1977" i="12"/>
  <c r="Y1976" i="12"/>
  <c r="X1976" i="12"/>
  <c r="W1976" i="12"/>
  <c r="V1976" i="12"/>
  <c r="U1976" i="12"/>
  <c r="T1976" i="12"/>
  <c r="S1976" i="12"/>
  <c r="R1976" i="12"/>
  <c r="Q1976" i="12"/>
  <c r="Y1975" i="12"/>
  <c r="X1975" i="12"/>
  <c r="W1975" i="12"/>
  <c r="V1975" i="12"/>
  <c r="U1975" i="12"/>
  <c r="T1975" i="12"/>
  <c r="S1975" i="12"/>
  <c r="R1975" i="12"/>
  <c r="Q1975" i="12"/>
  <c r="Y1974" i="12"/>
  <c r="X1974" i="12"/>
  <c r="W1974" i="12"/>
  <c r="V1974" i="12"/>
  <c r="U1974" i="12"/>
  <c r="T1974" i="12"/>
  <c r="S1974" i="12"/>
  <c r="R1974" i="12"/>
  <c r="Q1974" i="12"/>
  <c r="Y1973" i="12"/>
  <c r="X1973" i="12"/>
  <c r="W1973" i="12"/>
  <c r="V1973" i="12"/>
  <c r="U1973" i="12"/>
  <c r="T1973" i="12"/>
  <c r="S1973" i="12"/>
  <c r="R1973" i="12"/>
  <c r="Q1973" i="12"/>
  <c r="Y1972" i="12"/>
  <c r="X1972" i="12"/>
  <c r="W1972" i="12"/>
  <c r="V1972" i="12"/>
  <c r="U1972" i="12"/>
  <c r="T1972" i="12"/>
  <c r="S1972" i="12"/>
  <c r="R1972" i="12"/>
  <c r="Q1972" i="12"/>
  <c r="Y1971" i="12"/>
  <c r="X1971" i="12"/>
  <c r="W1971" i="12"/>
  <c r="V1971" i="12"/>
  <c r="U1971" i="12"/>
  <c r="T1971" i="12"/>
  <c r="S1971" i="12"/>
  <c r="R1971" i="12"/>
  <c r="Q1971" i="12"/>
  <c r="Y1970" i="12"/>
  <c r="X1970" i="12"/>
  <c r="W1970" i="12"/>
  <c r="V1970" i="12"/>
  <c r="U1970" i="12"/>
  <c r="T1970" i="12"/>
  <c r="S1970" i="12"/>
  <c r="R1970" i="12"/>
  <c r="Q1970" i="12"/>
  <c r="Y1969" i="12"/>
  <c r="X1969" i="12"/>
  <c r="W1969" i="12"/>
  <c r="V1969" i="12"/>
  <c r="U1969" i="12"/>
  <c r="T1969" i="12"/>
  <c r="S1969" i="12"/>
  <c r="R1969" i="12"/>
  <c r="Q1969" i="12"/>
  <c r="Y1968" i="12"/>
  <c r="X1968" i="12"/>
  <c r="W1968" i="12"/>
  <c r="V1968" i="12"/>
  <c r="U1968" i="12"/>
  <c r="T1968" i="12"/>
  <c r="S1968" i="12"/>
  <c r="R1968" i="12"/>
  <c r="Q1968" i="12"/>
  <c r="Y1967" i="12"/>
  <c r="X1967" i="12"/>
  <c r="W1967" i="12"/>
  <c r="V1967" i="12"/>
  <c r="U1967" i="12"/>
  <c r="T1967" i="12"/>
  <c r="S1967" i="12"/>
  <c r="R1967" i="12"/>
  <c r="Q1967" i="12"/>
  <c r="Y1966" i="12"/>
  <c r="X1966" i="12"/>
  <c r="W1966" i="12"/>
  <c r="V1966" i="12"/>
  <c r="U1966" i="12"/>
  <c r="T1966" i="12"/>
  <c r="S1966" i="12"/>
  <c r="R1966" i="12"/>
  <c r="Q1966" i="12"/>
  <c r="Y1965" i="12"/>
  <c r="X1965" i="12"/>
  <c r="W1965" i="12"/>
  <c r="V1965" i="12"/>
  <c r="U1965" i="12"/>
  <c r="T1965" i="12"/>
  <c r="S1965" i="12"/>
  <c r="R1965" i="12"/>
  <c r="Q1965" i="12"/>
  <c r="Y1964" i="12"/>
  <c r="X1964" i="12"/>
  <c r="W1964" i="12"/>
  <c r="V1964" i="12"/>
  <c r="U1964" i="12"/>
  <c r="T1964" i="12"/>
  <c r="S1964" i="12"/>
  <c r="R1964" i="12"/>
  <c r="Q1964" i="12"/>
  <c r="Y1963" i="12"/>
  <c r="X1963" i="12"/>
  <c r="W1963" i="12"/>
  <c r="V1963" i="12"/>
  <c r="U1963" i="12"/>
  <c r="T1963" i="12"/>
  <c r="S1963" i="12"/>
  <c r="R1963" i="12"/>
  <c r="Q1963" i="12"/>
  <c r="Y1962" i="12"/>
  <c r="X1962" i="12"/>
  <c r="W1962" i="12"/>
  <c r="V1962" i="12"/>
  <c r="U1962" i="12"/>
  <c r="T1962" i="12"/>
  <c r="S1962" i="12"/>
  <c r="R1962" i="12"/>
  <c r="Q1962" i="12"/>
  <c r="Y1961" i="12"/>
  <c r="X1961" i="12"/>
  <c r="W1961" i="12"/>
  <c r="V1961" i="12"/>
  <c r="U1961" i="12"/>
  <c r="T1961" i="12"/>
  <c r="S1961" i="12"/>
  <c r="R1961" i="12"/>
  <c r="Q1961" i="12"/>
  <c r="Y1960" i="12"/>
  <c r="X1960" i="12"/>
  <c r="W1960" i="12"/>
  <c r="V1960" i="12"/>
  <c r="U1960" i="12"/>
  <c r="T1960" i="12"/>
  <c r="S1960" i="12"/>
  <c r="R1960" i="12"/>
  <c r="Q1960" i="12"/>
  <c r="Y1959" i="12"/>
  <c r="X1959" i="12"/>
  <c r="W1959" i="12"/>
  <c r="V1959" i="12"/>
  <c r="U1959" i="12"/>
  <c r="T1959" i="12"/>
  <c r="S1959" i="12"/>
  <c r="R1959" i="12"/>
  <c r="Q1959" i="12"/>
  <c r="Y1958" i="12"/>
  <c r="X1958" i="12"/>
  <c r="W1958" i="12"/>
  <c r="V1958" i="12"/>
  <c r="U1958" i="12"/>
  <c r="T1958" i="12"/>
  <c r="S1958" i="12"/>
  <c r="R1958" i="12"/>
  <c r="Q1958" i="12"/>
  <c r="Y1957" i="12"/>
  <c r="X1957" i="12"/>
  <c r="W1957" i="12"/>
  <c r="V1957" i="12"/>
  <c r="U1957" i="12"/>
  <c r="T1957" i="12"/>
  <c r="S1957" i="12"/>
  <c r="R1957" i="12"/>
  <c r="Q1957" i="12"/>
  <c r="Y1956" i="12"/>
  <c r="X1956" i="12"/>
  <c r="W1956" i="12"/>
  <c r="V1956" i="12"/>
  <c r="U1956" i="12"/>
  <c r="T1956" i="12"/>
  <c r="S1956" i="12"/>
  <c r="R1956" i="12"/>
  <c r="Q1956" i="12"/>
  <c r="Y1955" i="12"/>
  <c r="X1955" i="12"/>
  <c r="W1955" i="12"/>
  <c r="V1955" i="12"/>
  <c r="U1955" i="12"/>
  <c r="T1955" i="12"/>
  <c r="S1955" i="12"/>
  <c r="R1955" i="12"/>
  <c r="Q1955" i="12"/>
  <c r="Y1954" i="12"/>
  <c r="X1954" i="12"/>
  <c r="W1954" i="12"/>
  <c r="V1954" i="12"/>
  <c r="U1954" i="12"/>
  <c r="T1954" i="12"/>
  <c r="S1954" i="12"/>
  <c r="R1954" i="12"/>
  <c r="Q1954" i="12"/>
  <c r="Y1953" i="12"/>
  <c r="X1953" i="12"/>
  <c r="W1953" i="12"/>
  <c r="V1953" i="12"/>
  <c r="U1953" i="12"/>
  <c r="T1953" i="12"/>
  <c r="S1953" i="12"/>
  <c r="R1953" i="12"/>
  <c r="Q1953" i="12"/>
  <c r="Y1952" i="12"/>
  <c r="X1952" i="12"/>
  <c r="W1952" i="12"/>
  <c r="V1952" i="12"/>
  <c r="U1952" i="12"/>
  <c r="T1952" i="12"/>
  <c r="S1952" i="12"/>
  <c r="R1952" i="12"/>
  <c r="Q1952" i="12"/>
  <c r="Y1951" i="12"/>
  <c r="X1951" i="12"/>
  <c r="W1951" i="12"/>
  <c r="V1951" i="12"/>
  <c r="U1951" i="12"/>
  <c r="T1951" i="12"/>
  <c r="S1951" i="12"/>
  <c r="R1951" i="12"/>
  <c r="Q1951" i="12"/>
  <c r="Y1950" i="12"/>
  <c r="X1950" i="12"/>
  <c r="W1950" i="12"/>
  <c r="V1950" i="12"/>
  <c r="U1950" i="12"/>
  <c r="T1950" i="12"/>
  <c r="S1950" i="12"/>
  <c r="R1950" i="12"/>
  <c r="Q1950" i="12"/>
  <c r="Y1949" i="12"/>
  <c r="X1949" i="12"/>
  <c r="W1949" i="12"/>
  <c r="V1949" i="12"/>
  <c r="U1949" i="12"/>
  <c r="T1949" i="12"/>
  <c r="S1949" i="12"/>
  <c r="R1949" i="12"/>
  <c r="Q1949" i="12"/>
  <c r="Y1948" i="12"/>
  <c r="X1948" i="12"/>
  <c r="W1948" i="12"/>
  <c r="V1948" i="12"/>
  <c r="U1948" i="12"/>
  <c r="T1948" i="12"/>
  <c r="S1948" i="12"/>
  <c r="R1948" i="12"/>
  <c r="Q1948" i="12"/>
  <c r="Y1947" i="12"/>
  <c r="X1947" i="12"/>
  <c r="W1947" i="12"/>
  <c r="V1947" i="12"/>
  <c r="U1947" i="12"/>
  <c r="T1947" i="12"/>
  <c r="S1947" i="12"/>
  <c r="R1947" i="12"/>
  <c r="Q1947" i="12"/>
  <c r="Y1946" i="12"/>
  <c r="X1946" i="12"/>
  <c r="W1946" i="12"/>
  <c r="V1946" i="12"/>
  <c r="U1946" i="12"/>
  <c r="T1946" i="12"/>
  <c r="S1946" i="12"/>
  <c r="R1946" i="12"/>
  <c r="Q1946" i="12"/>
  <c r="Y1945" i="12"/>
  <c r="X1945" i="12"/>
  <c r="W1945" i="12"/>
  <c r="V1945" i="12"/>
  <c r="U1945" i="12"/>
  <c r="T1945" i="12"/>
  <c r="S1945" i="12"/>
  <c r="R1945" i="12"/>
  <c r="Q1945" i="12"/>
  <c r="Y1944" i="12"/>
  <c r="X1944" i="12"/>
  <c r="W1944" i="12"/>
  <c r="V1944" i="12"/>
  <c r="U1944" i="12"/>
  <c r="T1944" i="12"/>
  <c r="S1944" i="12"/>
  <c r="R1944" i="12"/>
  <c r="Q1944" i="12"/>
  <c r="Y1943" i="12"/>
  <c r="X1943" i="12"/>
  <c r="W1943" i="12"/>
  <c r="V1943" i="12"/>
  <c r="U1943" i="12"/>
  <c r="T1943" i="12"/>
  <c r="S1943" i="12"/>
  <c r="R1943" i="12"/>
  <c r="Q1943" i="12"/>
  <c r="Y1942" i="12"/>
  <c r="X1942" i="12"/>
  <c r="W1942" i="12"/>
  <c r="V1942" i="12"/>
  <c r="U1942" i="12"/>
  <c r="T1942" i="12"/>
  <c r="S1942" i="12"/>
  <c r="R1942" i="12"/>
  <c r="Q1942" i="12"/>
  <c r="Y1941" i="12"/>
  <c r="X1941" i="12"/>
  <c r="W1941" i="12"/>
  <c r="V1941" i="12"/>
  <c r="U1941" i="12"/>
  <c r="T1941" i="12"/>
  <c r="S1941" i="12"/>
  <c r="R1941" i="12"/>
  <c r="Q1941" i="12"/>
  <c r="Y1940" i="12"/>
  <c r="X1940" i="12"/>
  <c r="W1940" i="12"/>
  <c r="V1940" i="12"/>
  <c r="U1940" i="12"/>
  <c r="T1940" i="12"/>
  <c r="S1940" i="12"/>
  <c r="R1940" i="12"/>
  <c r="Q1940" i="12"/>
  <c r="Y1939" i="12"/>
  <c r="X1939" i="12"/>
  <c r="W1939" i="12"/>
  <c r="V1939" i="12"/>
  <c r="U1939" i="12"/>
  <c r="T1939" i="12"/>
  <c r="S1939" i="12"/>
  <c r="R1939" i="12"/>
  <c r="Q1939" i="12"/>
  <c r="Y1938" i="12"/>
  <c r="X1938" i="12"/>
  <c r="W1938" i="12"/>
  <c r="V1938" i="12"/>
  <c r="U1938" i="12"/>
  <c r="T1938" i="12"/>
  <c r="S1938" i="12"/>
  <c r="R1938" i="12"/>
  <c r="Q1938" i="12"/>
  <c r="Y1937" i="12"/>
  <c r="X1937" i="12"/>
  <c r="W1937" i="12"/>
  <c r="V1937" i="12"/>
  <c r="U1937" i="12"/>
  <c r="T1937" i="12"/>
  <c r="S1937" i="12"/>
  <c r="R1937" i="12"/>
  <c r="Q1937" i="12"/>
  <c r="Y1936" i="12"/>
  <c r="X1936" i="12"/>
  <c r="W1936" i="12"/>
  <c r="V1936" i="12"/>
  <c r="U1936" i="12"/>
  <c r="T1936" i="12"/>
  <c r="S1936" i="12"/>
  <c r="R1936" i="12"/>
  <c r="Q1936" i="12"/>
  <c r="Y1935" i="12"/>
  <c r="X1935" i="12"/>
  <c r="W1935" i="12"/>
  <c r="V1935" i="12"/>
  <c r="U1935" i="12"/>
  <c r="T1935" i="12"/>
  <c r="S1935" i="12"/>
  <c r="R1935" i="12"/>
  <c r="Q1935" i="12"/>
  <c r="Y1934" i="12"/>
  <c r="X1934" i="12"/>
  <c r="W1934" i="12"/>
  <c r="V1934" i="12"/>
  <c r="U1934" i="12"/>
  <c r="T1934" i="12"/>
  <c r="S1934" i="12"/>
  <c r="R1934" i="12"/>
  <c r="Q1934" i="12"/>
  <c r="Y1933" i="12"/>
  <c r="X1933" i="12"/>
  <c r="W1933" i="12"/>
  <c r="V1933" i="12"/>
  <c r="U1933" i="12"/>
  <c r="T1933" i="12"/>
  <c r="S1933" i="12"/>
  <c r="R1933" i="12"/>
  <c r="Q1933" i="12"/>
  <c r="Y1932" i="12"/>
  <c r="X1932" i="12"/>
  <c r="W1932" i="12"/>
  <c r="V1932" i="12"/>
  <c r="U1932" i="12"/>
  <c r="T1932" i="12"/>
  <c r="S1932" i="12"/>
  <c r="R1932" i="12"/>
  <c r="Q1932" i="12"/>
  <c r="Y1931" i="12"/>
  <c r="X1931" i="12"/>
  <c r="W1931" i="12"/>
  <c r="V1931" i="12"/>
  <c r="U1931" i="12"/>
  <c r="T1931" i="12"/>
  <c r="S1931" i="12"/>
  <c r="R1931" i="12"/>
  <c r="Q1931" i="12"/>
  <c r="Y1930" i="12"/>
  <c r="X1930" i="12"/>
  <c r="W1930" i="12"/>
  <c r="V1930" i="12"/>
  <c r="U1930" i="12"/>
  <c r="T1930" i="12"/>
  <c r="S1930" i="12"/>
  <c r="R1930" i="12"/>
  <c r="Q1930" i="12"/>
  <c r="Y1929" i="12"/>
  <c r="X1929" i="12"/>
  <c r="W1929" i="12"/>
  <c r="V1929" i="12"/>
  <c r="U1929" i="12"/>
  <c r="T1929" i="12"/>
  <c r="S1929" i="12"/>
  <c r="R1929" i="12"/>
  <c r="Q1929" i="12"/>
  <c r="Y1928" i="12"/>
  <c r="X1928" i="12"/>
  <c r="W1928" i="12"/>
  <c r="V1928" i="12"/>
  <c r="U1928" i="12"/>
  <c r="T1928" i="12"/>
  <c r="S1928" i="12"/>
  <c r="R1928" i="12"/>
  <c r="Q1928" i="12"/>
  <c r="Y1927" i="12"/>
  <c r="X1927" i="12"/>
  <c r="W1927" i="12"/>
  <c r="V1927" i="12"/>
  <c r="U1927" i="12"/>
  <c r="T1927" i="12"/>
  <c r="S1927" i="12"/>
  <c r="R1927" i="12"/>
  <c r="Q1927" i="12"/>
  <c r="Y1926" i="12"/>
  <c r="X1926" i="12"/>
  <c r="W1926" i="12"/>
  <c r="V1926" i="12"/>
  <c r="U1926" i="12"/>
  <c r="T1926" i="12"/>
  <c r="S1926" i="12"/>
  <c r="R1926" i="12"/>
  <c r="Q1926" i="12"/>
  <c r="Y1925" i="12"/>
  <c r="X1925" i="12"/>
  <c r="W1925" i="12"/>
  <c r="V1925" i="12"/>
  <c r="U1925" i="12"/>
  <c r="T1925" i="12"/>
  <c r="S1925" i="12"/>
  <c r="R1925" i="12"/>
  <c r="Q1925" i="12"/>
  <c r="Y1924" i="12"/>
  <c r="X1924" i="12"/>
  <c r="W1924" i="12"/>
  <c r="V1924" i="12"/>
  <c r="U1924" i="12"/>
  <c r="T1924" i="12"/>
  <c r="S1924" i="12"/>
  <c r="R1924" i="12"/>
  <c r="Q1924" i="12"/>
  <c r="Y1923" i="12"/>
  <c r="X1923" i="12"/>
  <c r="W1923" i="12"/>
  <c r="V1923" i="12"/>
  <c r="U1923" i="12"/>
  <c r="T1923" i="12"/>
  <c r="S1923" i="12"/>
  <c r="R1923" i="12"/>
  <c r="Q1923" i="12"/>
  <c r="Y1922" i="12"/>
  <c r="X1922" i="12"/>
  <c r="W1922" i="12"/>
  <c r="V1922" i="12"/>
  <c r="U1922" i="12"/>
  <c r="T1922" i="12"/>
  <c r="S1922" i="12"/>
  <c r="R1922" i="12"/>
  <c r="Q1922" i="12"/>
  <c r="Y1921" i="12"/>
  <c r="X1921" i="12"/>
  <c r="W1921" i="12"/>
  <c r="V1921" i="12"/>
  <c r="U1921" i="12"/>
  <c r="T1921" i="12"/>
  <c r="S1921" i="12"/>
  <c r="R1921" i="12"/>
  <c r="Q1921" i="12"/>
  <c r="Y1920" i="12"/>
  <c r="X1920" i="12"/>
  <c r="W1920" i="12"/>
  <c r="V1920" i="12"/>
  <c r="U1920" i="12"/>
  <c r="T1920" i="12"/>
  <c r="S1920" i="12"/>
  <c r="R1920" i="12"/>
  <c r="Q1920" i="12"/>
  <c r="Y1919" i="12"/>
  <c r="X1919" i="12"/>
  <c r="W1919" i="12"/>
  <c r="V1919" i="12"/>
  <c r="U1919" i="12"/>
  <c r="T1919" i="12"/>
  <c r="S1919" i="12"/>
  <c r="R1919" i="12"/>
  <c r="Q1919" i="12"/>
  <c r="Y1918" i="12"/>
  <c r="X1918" i="12"/>
  <c r="W1918" i="12"/>
  <c r="V1918" i="12"/>
  <c r="U1918" i="12"/>
  <c r="T1918" i="12"/>
  <c r="S1918" i="12"/>
  <c r="R1918" i="12"/>
  <c r="Q1918" i="12"/>
  <c r="Y1917" i="12"/>
  <c r="X1917" i="12"/>
  <c r="W1917" i="12"/>
  <c r="V1917" i="12"/>
  <c r="U1917" i="12"/>
  <c r="T1917" i="12"/>
  <c r="S1917" i="12"/>
  <c r="R1917" i="12"/>
  <c r="Q1917" i="12"/>
  <c r="Y1916" i="12"/>
  <c r="X1916" i="12"/>
  <c r="W1916" i="12"/>
  <c r="V1916" i="12"/>
  <c r="U1916" i="12"/>
  <c r="T1916" i="12"/>
  <c r="S1916" i="12"/>
  <c r="R1916" i="12"/>
  <c r="Q1916" i="12"/>
  <c r="Y1915" i="12"/>
  <c r="X1915" i="12"/>
  <c r="W1915" i="12"/>
  <c r="V1915" i="12"/>
  <c r="U1915" i="12"/>
  <c r="T1915" i="12"/>
  <c r="S1915" i="12"/>
  <c r="R1915" i="12"/>
  <c r="Q1915" i="12"/>
  <c r="Y1914" i="12"/>
  <c r="X1914" i="12"/>
  <c r="W1914" i="12"/>
  <c r="V1914" i="12"/>
  <c r="U1914" i="12"/>
  <c r="T1914" i="12"/>
  <c r="S1914" i="12"/>
  <c r="R1914" i="12"/>
  <c r="Q1914" i="12"/>
  <c r="Y1913" i="12"/>
  <c r="X1913" i="12"/>
  <c r="W1913" i="12"/>
  <c r="V1913" i="12"/>
  <c r="U1913" i="12"/>
  <c r="T1913" i="12"/>
  <c r="S1913" i="12"/>
  <c r="R1913" i="12"/>
  <c r="Q1913" i="12"/>
  <c r="Y1912" i="12"/>
  <c r="X1912" i="12"/>
  <c r="W1912" i="12"/>
  <c r="V1912" i="12"/>
  <c r="U1912" i="12"/>
  <c r="T1912" i="12"/>
  <c r="S1912" i="12"/>
  <c r="R1912" i="12"/>
  <c r="Q1912" i="12"/>
  <c r="Y1911" i="12"/>
  <c r="X1911" i="12"/>
  <c r="W1911" i="12"/>
  <c r="V1911" i="12"/>
  <c r="U1911" i="12"/>
  <c r="T1911" i="12"/>
  <c r="S1911" i="12"/>
  <c r="R1911" i="12"/>
  <c r="Q1911" i="12"/>
  <c r="Y1910" i="12"/>
  <c r="X1910" i="12"/>
  <c r="W1910" i="12"/>
  <c r="V1910" i="12"/>
  <c r="U1910" i="12"/>
  <c r="T1910" i="12"/>
  <c r="S1910" i="12"/>
  <c r="R1910" i="12"/>
  <c r="Q1910" i="12"/>
  <c r="Y1909" i="12"/>
  <c r="X1909" i="12"/>
  <c r="W1909" i="12"/>
  <c r="V1909" i="12"/>
  <c r="U1909" i="12"/>
  <c r="T1909" i="12"/>
  <c r="S1909" i="12"/>
  <c r="R1909" i="12"/>
  <c r="Q1909" i="12"/>
  <c r="Y1908" i="12"/>
  <c r="X1908" i="12"/>
  <c r="W1908" i="12"/>
  <c r="V1908" i="12"/>
  <c r="U1908" i="12"/>
  <c r="T1908" i="12"/>
  <c r="S1908" i="12"/>
  <c r="R1908" i="12"/>
  <c r="Q1908" i="12"/>
  <c r="Y1907" i="12"/>
  <c r="X1907" i="12"/>
  <c r="W1907" i="12"/>
  <c r="V1907" i="12"/>
  <c r="U1907" i="12"/>
  <c r="T1907" i="12"/>
  <c r="S1907" i="12"/>
  <c r="R1907" i="12"/>
  <c r="Q1907" i="12"/>
  <c r="Y1906" i="12"/>
  <c r="X1906" i="12"/>
  <c r="W1906" i="12"/>
  <c r="V1906" i="12"/>
  <c r="U1906" i="12"/>
  <c r="T1906" i="12"/>
  <c r="S1906" i="12"/>
  <c r="R1906" i="12"/>
  <c r="Q1906" i="12"/>
  <c r="Y1905" i="12"/>
  <c r="X1905" i="12"/>
  <c r="W1905" i="12"/>
  <c r="V1905" i="12"/>
  <c r="U1905" i="12"/>
  <c r="T1905" i="12"/>
  <c r="S1905" i="12"/>
  <c r="R1905" i="12"/>
  <c r="Q1905" i="12"/>
  <c r="Y1904" i="12"/>
  <c r="X1904" i="12"/>
  <c r="W1904" i="12"/>
  <c r="V1904" i="12"/>
  <c r="U1904" i="12"/>
  <c r="T1904" i="12"/>
  <c r="S1904" i="12"/>
  <c r="R1904" i="12"/>
  <c r="Q1904" i="12"/>
  <c r="Y1903" i="12"/>
  <c r="X1903" i="12"/>
  <c r="W1903" i="12"/>
  <c r="V1903" i="12"/>
  <c r="U1903" i="12"/>
  <c r="T1903" i="12"/>
  <c r="S1903" i="12"/>
  <c r="R1903" i="12"/>
  <c r="Q1903" i="12"/>
  <c r="Y1902" i="12"/>
  <c r="X1902" i="12"/>
  <c r="W1902" i="12"/>
  <c r="V1902" i="12"/>
  <c r="U1902" i="12"/>
  <c r="T1902" i="12"/>
  <c r="S1902" i="12"/>
  <c r="R1902" i="12"/>
  <c r="Q1902" i="12"/>
  <c r="Y1901" i="12"/>
  <c r="X1901" i="12"/>
  <c r="W1901" i="12"/>
  <c r="V1901" i="12"/>
  <c r="U1901" i="12"/>
  <c r="T1901" i="12"/>
  <c r="S1901" i="12"/>
  <c r="R1901" i="12"/>
  <c r="Q1901" i="12"/>
  <c r="Y1900" i="12"/>
  <c r="X1900" i="12"/>
  <c r="W1900" i="12"/>
  <c r="V1900" i="12"/>
  <c r="U1900" i="12"/>
  <c r="T1900" i="12"/>
  <c r="S1900" i="12"/>
  <c r="R1900" i="12"/>
  <c r="Q1900" i="12"/>
  <c r="Y1899" i="12"/>
  <c r="X1899" i="12"/>
  <c r="W1899" i="12"/>
  <c r="V1899" i="12"/>
  <c r="U1899" i="12"/>
  <c r="T1899" i="12"/>
  <c r="S1899" i="12"/>
  <c r="R1899" i="12"/>
  <c r="Q1899" i="12"/>
  <c r="Y1898" i="12"/>
  <c r="X1898" i="12"/>
  <c r="W1898" i="12"/>
  <c r="V1898" i="12"/>
  <c r="U1898" i="12"/>
  <c r="T1898" i="12"/>
  <c r="S1898" i="12"/>
  <c r="R1898" i="12"/>
  <c r="Q1898" i="12"/>
  <c r="Y1897" i="12"/>
  <c r="X1897" i="12"/>
  <c r="W1897" i="12"/>
  <c r="V1897" i="12"/>
  <c r="U1897" i="12"/>
  <c r="T1897" i="12"/>
  <c r="S1897" i="12"/>
  <c r="R1897" i="12"/>
  <c r="Q1897" i="12"/>
  <c r="Y1896" i="12"/>
  <c r="X1896" i="12"/>
  <c r="W1896" i="12"/>
  <c r="V1896" i="12"/>
  <c r="U1896" i="12"/>
  <c r="T1896" i="12"/>
  <c r="S1896" i="12"/>
  <c r="R1896" i="12"/>
  <c r="Q1896" i="12"/>
  <c r="Y1895" i="12"/>
  <c r="X1895" i="12"/>
  <c r="W1895" i="12"/>
  <c r="V1895" i="12"/>
  <c r="U1895" i="12"/>
  <c r="T1895" i="12"/>
  <c r="S1895" i="12"/>
  <c r="R1895" i="12"/>
  <c r="Q1895" i="12"/>
  <c r="Y1894" i="12"/>
  <c r="X1894" i="12"/>
  <c r="W1894" i="12"/>
  <c r="V1894" i="12"/>
  <c r="U1894" i="12"/>
  <c r="T1894" i="12"/>
  <c r="S1894" i="12"/>
  <c r="R1894" i="12"/>
  <c r="Q1894" i="12"/>
  <c r="Y1893" i="12"/>
  <c r="X1893" i="12"/>
  <c r="W1893" i="12"/>
  <c r="V1893" i="12"/>
  <c r="U1893" i="12"/>
  <c r="T1893" i="12"/>
  <c r="S1893" i="12"/>
  <c r="R1893" i="12"/>
  <c r="Q1893" i="12"/>
  <c r="Y1892" i="12"/>
  <c r="X1892" i="12"/>
  <c r="W1892" i="12"/>
  <c r="V1892" i="12"/>
  <c r="U1892" i="12"/>
  <c r="T1892" i="12"/>
  <c r="S1892" i="12"/>
  <c r="R1892" i="12"/>
  <c r="Q1892" i="12"/>
  <c r="Y1891" i="12"/>
  <c r="X1891" i="12"/>
  <c r="W1891" i="12"/>
  <c r="V1891" i="12"/>
  <c r="U1891" i="12"/>
  <c r="T1891" i="12"/>
  <c r="S1891" i="12"/>
  <c r="R1891" i="12"/>
  <c r="Q1891" i="12"/>
  <c r="Y1890" i="12"/>
  <c r="X1890" i="12"/>
  <c r="W1890" i="12"/>
  <c r="V1890" i="12"/>
  <c r="U1890" i="12"/>
  <c r="T1890" i="12"/>
  <c r="S1890" i="12"/>
  <c r="R1890" i="12"/>
  <c r="Q1890" i="12"/>
  <c r="Y1889" i="12"/>
  <c r="X1889" i="12"/>
  <c r="W1889" i="12"/>
  <c r="V1889" i="12"/>
  <c r="U1889" i="12"/>
  <c r="T1889" i="12"/>
  <c r="S1889" i="12"/>
  <c r="R1889" i="12"/>
  <c r="Q1889" i="12"/>
  <c r="Y1888" i="12"/>
  <c r="X1888" i="12"/>
  <c r="W1888" i="12"/>
  <c r="V1888" i="12"/>
  <c r="U1888" i="12"/>
  <c r="T1888" i="12"/>
  <c r="S1888" i="12"/>
  <c r="R1888" i="12"/>
  <c r="Q1888" i="12"/>
  <c r="Y1887" i="12"/>
  <c r="X1887" i="12"/>
  <c r="W1887" i="12"/>
  <c r="V1887" i="12"/>
  <c r="U1887" i="12"/>
  <c r="T1887" i="12"/>
  <c r="S1887" i="12"/>
  <c r="R1887" i="12"/>
  <c r="Q1887" i="12"/>
  <c r="Y1886" i="12"/>
  <c r="X1886" i="12"/>
  <c r="W1886" i="12"/>
  <c r="V1886" i="12"/>
  <c r="U1886" i="12"/>
  <c r="T1886" i="12"/>
  <c r="S1886" i="12"/>
  <c r="R1886" i="12"/>
  <c r="Q1886" i="12"/>
  <c r="Y1885" i="12"/>
  <c r="X1885" i="12"/>
  <c r="W1885" i="12"/>
  <c r="V1885" i="12"/>
  <c r="U1885" i="12"/>
  <c r="T1885" i="12"/>
  <c r="S1885" i="12"/>
  <c r="R1885" i="12"/>
  <c r="Q1885" i="12"/>
  <c r="Y1884" i="12"/>
  <c r="X1884" i="12"/>
  <c r="W1884" i="12"/>
  <c r="V1884" i="12"/>
  <c r="U1884" i="12"/>
  <c r="T1884" i="12"/>
  <c r="S1884" i="12"/>
  <c r="R1884" i="12"/>
  <c r="Q1884" i="12"/>
  <c r="Y1883" i="12"/>
  <c r="X1883" i="12"/>
  <c r="W1883" i="12"/>
  <c r="V1883" i="12"/>
  <c r="U1883" i="12"/>
  <c r="T1883" i="12"/>
  <c r="S1883" i="12"/>
  <c r="R1883" i="12"/>
  <c r="Q1883" i="12"/>
  <c r="Y1882" i="12"/>
  <c r="X1882" i="12"/>
  <c r="W1882" i="12"/>
  <c r="V1882" i="12"/>
  <c r="U1882" i="12"/>
  <c r="T1882" i="12"/>
  <c r="S1882" i="12"/>
  <c r="R1882" i="12"/>
  <c r="Q1882" i="12"/>
  <c r="Y1881" i="12"/>
  <c r="X1881" i="12"/>
  <c r="W1881" i="12"/>
  <c r="V1881" i="12"/>
  <c r="U1881" i="12"/>
  <c r="T1881" i="12"/>
  <c r="S1881" i="12"/>
  <c r="R1881" i="12"/>
  <c r="Q1881" i="12"/>
  <c r="Y1880" i="12"/>
  <c r="X1880" i="12"/>
  <c r="W1880" i="12"/>
  <c r="V1880" i="12"/>
  <c r="U1880" i="12"/>
  <c r="T1880" i="12"/>
  <c r="S1880" i="12"/>
  <c r="R1880" i="12"/>
  <c r="Q1880" i="12"/>
  <c r="Y1879" i="12"/>
  <c r="X1879" i="12"/>
  <c r="W1879" i="12"/>
  <c r="V1879" i="12"/>
  <c r="U1879" i="12"/>
  <c r="T1879" i="12"/>
  <c r="S1879" i="12"/>
  <c r="R1879" i="12"/>
  <c r="Q1879" i="12"/>
  <c r="Y1878" i="12"/>
  <c r="X1878" i="12"/>
  <c r="W1878" i="12"/>
  <c r="V1878" i="12"/>
  <c r="U1878" i="12"/>
  <c r="T1878" i="12"/>
  <c r="S1878" i="12"/>
  <c r="R1878" i="12"/>
  <c r="Q1878" i="12"/>
  <c r="Y1877" i="12"/>
  <c r="X1877" i="12"/>
  <c r="W1877" i="12"/>
  <c r="V1877" i="12"/>
  <c r="U1877" i="12"/>
  <c r="T1877" i="12"/>
  <c r="S1877" i="12"/>
  <c r="R1877" i="12"/>
  <c r="Q1877" i="12"/>
  <c r="Y1876" i="12"/>
  <c r="X1876" i="12"/>
  <c r="W1876" i="12"/>
  <c r="V1876" i="12"/>
  <c r="U1876" i="12"/>
  <c r="T1876" i="12"/>
  <c r="S1876" i="12"/>
  <c r="R1876" i="12"/>
  <c r="Q1876" i="12"/>
  <c r="Y1875" i="12"/>
  <c r="X1875" i="12"/>
  <c r="W1875" i="12"/>
  <c r="V1875" i="12"/>
  <c r="U1875" i="12"/>
  <c r="T1875" i="12"/>
  <c r="S1875" i="12"/>
  <c r="R1875" i="12"/>
  <c r="Q1875" i="12"/>
  <c r="Y1874" i="12"/>
  <c r="X1874" i="12"/>
  <c r="W1874" i="12"/>
  <c r="V1874" i="12"/>
  <c r="U1874" i="12"/>
  <c r="T1874" i="12"/>
  <c r="S1874" i="12"/>
  <c r="R1874" i="12"/>
  <c r="Q1874" i="12"/>
  <c r="Y1873" i="12"/>
  <c r="X1873" i="12"/>
  <c r="W1873" i="12"/>
  <c r="V1873" i="12"/>
  <c r="U1873" i="12"/>
  <c r="T1873" i="12"/>
  <c r="S1873" i="12"/>
  <c r="R1873" i="12"/>
  <c r="Q1873" i="12"/>
  <c r="Y1872" i="12"/>
  <c r="X1872" i="12"/>
  <c r="W1872" i="12"/>
  <c r="V1872" i="12"/>
  <c r="U1872" i="12"/>
  <c r="T1872" i="12"/>
  <c r="S1872" i="12"/>
  <c r="R1872" i="12"/>
  <c r="Q1872" i="12"/>
  <c r="Y1871" i="12"/>
  <c r="X1871" i="12"/>
  <c r="W1871" i="12"/>
  <c r="V1871" i="12"/>
  <c r="U1871" i="12"/>
  <c r="T1871" i="12"/>
  <c r="S1871" i="12"/>
  <c r="R1871" i="12"/>
  <c r="Q1871" i="12"/>
  <c r="Y1870" i="12"/>
  <c r="X1870" i="12"/>
  <c r="W1870" i="12"/>
  <c r="V1870" i="12"/>
  <c r="U1870" i="12"/>
  <c r="T1870" i="12"/>
  <c r="S1870" i="12"/>
  <c r="R1870" i="12"/>
  <c r="Q1870" i="12"/>
  <c r="Y1869" i="12"/>
  <c r="X1869" i="12"/>
  <c r="W1869" i="12"/>
  <c r="V1869" i="12"/>
  <c r="U1869" i="12"/>
  <c r="T1869" i="12"/>
  <c r="S1869" i="12"/>
  <c r="R1869" i="12"/>
  <c r="Q1869" i="12"/>
  <c r="Y1868" i="12"/>
  <c r="X1868" i="12"/>
  <c r="W1868" i="12"/>
  <c r="V1868" i="12"/>
  <c r="U1868" i="12"/>
  <c r="T1868" i="12"/>
  <c r="S1868" i="12"/>
  <c r="R1868" i="12"/>
  <c r="Q1868" i="12"/>
  <c r="Y1867" i="12"/>
  <c r="X1867" i="12"/>
  <c r="W1867" i="12"/>
  <c r="V1867" i="12"/>
  <c r="U1867" i="12"/>
  <c r="T1867" i="12"/>
  <c r="S1867" i="12"/>
  <c r="R1867" i="12"/>
  <c r="Q1867" i="12"/>
  <c r="Y1866" i="12"/>
  <c r="X1866" i="12"/>
  <c r="W1866" i="12"/>
  <c r="V1866" i="12"/>
  <c r="U1866" i="12"/>
  <c r="T1866" i="12"/>
  <c r="S1866" i="12"/>
  <c r="R1866" i="12"/>
  <c r="Q1866" i="12"/>
  <c r="Y1865" i="12"/>
  <c r="X1865" i="12"/>
  <c r="W1865" i="12"/>
  <c r="V1865" i="12"/>
  <c r="U1865" i="12"/>
  <c r="T1865" i="12"/>
  <c r="S1865" i="12"/>
  <c r="R1865" i="12"/>
  <c r="Q1865" i="12"/>
  <c r="Y1864" i="12"/>
  <c r="X1864" i="12"/>
  <c r="W1864" i="12"/>
  <c r="V1864" i="12"/>
  <c r="U1864" i="12"/>
  <c r="T1864" i="12"/>
  <c r="S1864" i="12"/>
  <c r="R1864" i="12"/>
  <c r="Q1864" i="12"/>
  <c r="Y1863" i="12"/>
  <c r="X1863" i="12"/>
  <c r="W1863" i="12"/>
  <c r="V1863" i="12"/>
  <c r="U1863" i="12"/>
  <c r="T1863" i="12"/>
  <c r="S1863" i="12"/>
  <c r="R1863" i="12"/>
  <c r="Q1863" i="12"/>
  <c r="Y1862" i="12"/>
  <c r="X1862" i="12"/>
  <c r="W1862" i="12"/>
  <c r="V1862" i="12"/>
  <c r="U1862" i="12"/>
  <c r="T1862" i="12"/>
  <c r="S1862" i="12"/>
  <c r="R1862" i="12"/>
  <c r="Q1862" i="12"/>
  <c r="Y1861" i="12"/>
  <c r="X1861" i="12"/>
  <c r="W1861" i="12"/>
  <c r="V1861" i="12"/>
  <c r="U1861" i="12"/>
  <c r="T1861" i="12"/>
  <c r="S1861" i="12"/>
  <c r="R1861" i="12"/>
  <c r="Q1861" i="12"/>
  <c r="Y1860" i="12"/>
  <c r="X1860" i="12"/>
  <c r="W1860" i="12"/>
  <c r="V1860" i="12"/>
  <c r="U1860" i="12"/>
  <c r="T1860" i="12"/>
  <c r="S1860" i="12"/>
  <c r="R1860" i="12"/>
  <c r="Q1860" i="12"/>
  <c r="Y1859" i="12"/>
  <c r="X1859" i="12"/>
  <c r="W1859" i="12"/>
  <c r="V1859" i="12"/>
  <c r="U1859" i="12"/>
  <c r="T1859" i="12"/>
  <c r="S1859" i="12"/>
  <c r="R1859" i="12"/>
  <c r="Q1859" i="12"/>
  <c r="Y1858" i="12"/>
  <c r="X1858" i="12"/>
  <c r="W1858" i="12"/>
  <c r="V1858" i="12"/>
  <c r="U1858" i="12"/>
  <c r="T1858" i="12"/>
  <c r="S1858" i="12"/>
  <c r="R1858" i="12"/>
  <c r="Q1858" i="12"/>
  <c r="Y1857" i="12"/>
  <c r="X1857" i="12"/>
  <c r="W1857" i="12"/>
  <c r="V1857" i="12"/>
  <c r="U1857" i="12"/>
  <c r="T1857" i="12"/>
  <c r="S1857" i="12"/>
  <c r="R1857" i="12"/>
  <c r="Q1857" i="12"/>
  <c r="Y1856" i="12"/>
  <c r="X1856" i="12"/>
  <c r="W1856" i="12"/>
  <c r="V1856" i="12"/>
  <c r="U1856" i="12"/>
  <c r="T1856" i="12"/>
  <c r="S1856" i="12"/>
  <c r="R1856" i="12"/>
  <c r="Q1856" i="12"/>
  <c r="Y1855" i="12"/>
  <c r="X1855" i="12"/>
  <c r="W1855" i="12"/>
  <c r="V1855" i="12"/>
  <c r="U1855" i="12"/>
  <c r="T1855" i="12"/>
  <c r="S1855" i="12"/>
  <c r="R1855" i="12"/>
  <c r="Q1855" i="12"/>
  <c r="Y1854" i="12"/>
  <c r="X1854" i="12"/>
  <c r="W1854" i="12"/>
  <c r="V1854" i="12"/>
  <c r="U1854" i="12"/>
  <c r="T1854" i="12"/>
  <c r="S1854" i="12"/>
  <c r="R1854" i="12"/>
  <c r="Q1854" i="12"/>
  <c r="Y1853" i="12"/>
  <c r="X1853" i="12"/>
  <c r="W1853" i="12"/>
  <c r="V1853" i="12"/>
  <c r="U1853" i="12"/>
  <c r="T1853" i="12"/>
  <c r="S1853" i="12"/>
  <c r="R1853" i="12"/>
  <c r="Q1853" i="12"/>
  <c r="Y1852" i="12"/>
  <c r="X1852" i="12"/>
  <c r="W1852" i="12"/>
  <c r="V1852" i="12"/>
  <c r="U1852" i="12"/>
  <c r="T1852" i="12"/>
  <c r="S1852" i="12"/>
  <c r="R1852" i="12"/>
  <c r="Q1852" i="12"/>
  <c r="Y1851" i="12"/>
  <c r="X1851" i="12"/>
  <c r="W1851" i="12"/>
  <c r="V1851" i="12"/>
  <c r="U1851" i="12"/>
  <c r="T1851" i="12"/>
  <c r="S1851" i="12"/>
  <c r="R1851" i="12"/>
  <c r="Q1851" i="12"/>
  <c r="Y1850" i="12"/>
  <c r="X1850" i="12"/>
  <c r="W1850" i="12"/>
  <c r="V1850" i="12"/>
  <c r="U1850" i="12"/>
  <c r="T1850" i="12"/>
  <c r="S1850" i="12"/>
  <c r="R1850" i="12"/>
  <c r="Q1850" i="12"/>
  <c r="Y1849" i="12"/>
  <c r="X1849" i="12"/>
  <c r="W1849" i="12"/>
  <c r="V1849" i="12"/>
  <c r="U1849" i="12"/>
  <c r="T1849" i="12"/>
  <c r="S1849" i="12"/>
  <c r="R1849" i="12"/>
  <c r="Q1849" i="12"/>
  <c r="Y1848" i="12"/>
  <c r="X1848" i="12"/>
  <c r="W1848" i="12"/>
  <c r="V1848" i="12"/>
  <c r="U1848" i="12"/>
  <c r="T1848" i="12"/>
  <c r="S1848" i="12"/>
  <c r="R1848" i="12"/>
  <c r="Q1848" i="12"/>
  <c r="Y1847" i="12"/>
  <c r="X1847" i="12"/>
  <c r="W1847" i="12"/>
  <c r="V1847" i="12"/>
  <c r="U1847" i="12"/>
  <c r="T1847" i="12"/>
  <c r="S1847" i="12"/>
  <c r="R1847" i="12"/>
  <c r="Q1847" i="12"/>
  <c r="Y1846" i="12"/>
  <c r="X1846" i="12"/>
  <c r="W1846" i="12"/>
  <c r="V1846" i="12"/>
  <c r="U1846" i="12"/>
  <c r="T1846" i="12"/>
  <c r="S1846" i="12"/>
  <c r="R1846" i="12"/>
  <c r="Q1846" i="12"/>
  <c r="Y1845" i="12"/>
  <c r="X1845" i="12"/>
  <c r="W1845" i="12"/>
  <c r="V1845" i="12"/>
  <c r="U1845" i="12"/>
  <c r="T1845" i="12"/>
  <c r="S1845" i="12"/>
  <c r="R1845" i="12"/>
  <c r="Q1845" i="12"/>
  <c r="Y1844" i="12"/>
  <c r="X1844" i="12"/>
  <c r="W1844" i="12"/>
  <c r="V1844" i="12"/>
  <c r="U1844" i="12"/>
  <c r="T1844" i="12"/>
  <c r="S1844" i="12"/>
  <c r="R1844" i="12"/>
  <c r="Q1844" i="12"/>
  <c r="Y1843" i="12"/>
  <c r="X1843" i="12"/>
  <c r="W1843" i="12"/>
  <c r="V1843" i="12"/>
  <c r="U1843" i="12"/>
  <c r="T1843" i="12"/>
  <c r="S1843" i="12"/>
  <c r="R1843" i="12"/>
  <c r="Q1843" i="12"/>
  <c r="Y1842" i="12"/>
  <c r="X1842" i="12"/>
  <c r="W1842" i="12"/>
  <c r="V1842" i="12"/>
  <c r="U1842" i="12"/>
  <c r="T1842" i="12"/>
  <c r="S1842" i="12"/>
  <c r="R1842" i="12"/>
  <c r="Q1842" i="12"/>
  <c r="Y1841" i="12"/>
  <c r="X1841" i="12"/>
  <c r="W1841" i="12"/>
  <c r="V1841" i="12"/>
  <c r="U1841" i="12"/>
  <c r="T1841" i="12"/>
  <c r="S1841" i="12"/>
  <c r="R1841" i="12"/>
  <c r="Q1841" i="12"/>
  <c r="Y1840" i="12"/>
  <c r="X1840" i="12"/>
  <c r="W1840" i="12"/>
  <c r="V1840" i="12"/>
  <c r="U1840" i="12"/>
  <c r="T1840" i="12"/>
  <c r="S1840" i="12"/>
  <c r="R1840" i="12"/>
  <c r="Q1840" i="12"/>
  <c r="Y1839" i="12"/>
  <c r="X1839" i="12"/>
  <c r="W1839" i="12"/>
  <c r="V1839" i="12"/>
  <c r="U1839" i="12"/>
  <c r="T1839" i="12"/>
  <c r="S1839" i="12"/>
  <c r="R1839" i="12"/>
  <c r="Q1839" i="12"/>
  <c r="Y1838" i="12"/>
  <c r="X1838" i="12"/>
  <c r="W1838" i="12"/>
  <c r="V1838" i="12"/>
  <c r="U1838" i="12"/>
  <c r="T1838" i="12"/>
  <c r="S1838" i="12"/>
  <c r="R1838" i="12"/>
  <c r="Q1838" i="12"/>
  <c r="Y1837" i="12"/>
  <c r="X1837" i="12"/>
  <c r="W1837" i="12"/>
  <c r="V1837" i="12"/>
  <c r="U1837" i="12"/>
  <c r="T1837" i="12"/>
  <c r="S1837" i="12"/>
  <c r="R1837" i="12"/>
  <c r="Q1837" i="12"/>
  <c r="Y1836" i="12"/>
  <c r="X1836" i="12"/>
  <c r="W1836" i="12"/>
  <c r="V1836" i="12"/>
  <c r="U1836" i="12"/>
  <c r="T1836" i="12"/>
  <c r="S1836" i="12"/>
  <c r="R1836" i="12"/>
  <c r="Q1836" i="12"/>
  <c r="Y1835" i="12"/>
  <c r="X1835" i="12"/>
  <c r="W1835" i="12"/>
  <c r="V1835" i="12"/>
  <c r="U1835" i="12"/>
  <c r="T1835" i="12"/>
  <c r="S1835" i="12"/>
  <c r="R1835" i="12"/>
  <c r="Q1835" i="12"/>
  <c r="Y1834" i="12"/>
  <c r="X1834" i="12"/>
  <c r="W1834" i="12"/>
  <c r="V1834" i="12"/>
  <c r="U1834" i="12"/>
  <c r="T1834" i="12"/>
  <c r="S1834" i="12"/>
  <c r="R1834" i="12"/>
  <c r="Q1834" i="12"/>
  <c r="Y1833" i="12"/>
  <c r="X1833" i="12"/>
  <c r="W1833" i="12"/>
  <c r="V1833" i="12"/>
  <c r="U1833" i="12"/>
  <c r="T1833" i="12"/>
  <c r="S1833" i="12"/>
  <c r="R1833" i="12"/>
  <c r="Q1833" i="12"/>
  <c r="Y1832" i="12"/>
  <c r="X1832" i="12"/>
  <c r="W1832" i="12"/>
  <c r="V1832" i="12"/>
  <c r="U1832" i="12"/>
  <c r="T1832" i="12"/>
  <c r="S1832" i="12"/>
  <c r="R1832" i="12"/>
  <c r="Q1832" i="12"/>
  <c r="Y1831" i="12"/>
  <c r="X1831" i="12"/>
  <c r="W1831" i="12"/>
  <c r="V1831" i="12"/>
  <c r="U1831" i="12"/>
  <c r="T1831" i="12"/>
  <c r="S1831" i="12"/>
  <c r="R1831" i="12"/>
  <c r="Q1831" i="12"/>
  <c r="Y1830" i="12"/>
  <c r="X1830" i="12"/>
  <c r="W1830" i="12"/>
  <c r="V1830" i="12"/>
  <c r="U1830" i="12"/>
  <c r="T1830" i="12"/>
  <c r="S1830" i="12"/>
  <c r="R1830" i="12"/>
  <c r="Q1830" i="12"/>
  <c r="Y1829" i="12"/>
  <c r="X1829" i="12"/>
  <c r="W1829" i="12"/>
  <c r="V1829" i="12"/>
  <c r="U1829" i="12"/>
  <c r="T1829" i="12"/>
  <c r="S1829" i="12"/>
  <c r="R1829" i="12"/>
  <c r="Q1829" i="12"/>
  <c r="Y1828" i="12"/>
  <c r="X1828" i="12"/>
  <c r="W1828" i="12"/>
  <c r="V1828" i="12"/>
  <c r="U1828" i="12"/>
  <c r="T1828" i="12"/>
  <c r="S1828" i="12"/>
  <c r="R1828" i="12"/>
  <c r="Q1828" i="12"/>
  <c r="Y1827" i="12"/>
  <c r="X1827" i="12"/>
  <c r="W1827" i="12"/>
  <c r="V1827" i="12"/>
  <c r="U1827" i="12"/>
  <c r="T1827" i="12"/>
  <c r="S1827" i="12"/>
  <c r="R1827" i="12"/>
  <c r="Q1827" i="12"/>
  <c r="Y1826" i="12"/>
  <c r="X1826" i="12"/>
  <c r="W1826" i="12"/>
  <c r="V1826" i="12"/>
  <c r="U1826" i="12"/>
  <c r="T1826" i="12"/>
  <c r="S1826" i="12"/>
  <c r="R1826" i="12"/>
  <c r="Q1826" i="12"/>
  <c r="Y1825" i="12"/>
  <c r="X1825" i="12"/>
  <c r="W1825" i="12"/>
  <c r="V1825" i="12"/>
  <c r="U1825" i="12"/>
  <c r="T1825" i="12"/>
  <c r="S1825" i="12"/>
  <c r="R1825" i="12"/>
  <c r="Q1825" i="12"/>
  <c r="Y1824" i="12"/>
  <c r="X1824" i="12"/>
  <c r="W1824" i="12"/>
  <c r="V1824" i="12"/>
  <c r="U1824" i="12"/>
  <c r="T1824" i="12"/>
  <c r="S1824" i="12"/>
  <c r="R1824" i="12"/>
  <c r="Q1824" i="12"/>
  <c r="Y1823" i="12"/>
  <c r="X1823" i="12"/>
  <c r="W1823" i="12"/>
  <c r="V1823" i="12"/>
  <c r="U1823" i="12"/>
  <c r="T1823" i="12"/>
  <c r="S1823" i="12"/>
  <c r="R1823" i="12"/>
  <c r="Q1823" i="12"/>
  <c r="Y1822" i="12"/>
  <c r="X1822" i="12"/>
  <c r="W1822" i="12"/>
  <c r="V1822" i="12"/>
  <c r="U1822" i="12"/>
  <c r="T1822" i="12"/>
  <c r="S1822" i="12"/>
  <c r="R1822" i="12"/>
  <c r="Q1822" i="12"/>
  <c r="Y1821" i="12"/>
  <c r="X1821" i="12"/>
  <c r="W1821" i="12"/>
  <c r="V1821" i="12"/>
  <c r="U1821" i="12"/>
  <c r="T1821" i="12"/>
  <c r="S1821" i="12"/>
  <c r="R1821" i="12"/>
  <c r="Q1821" i="12"/>
  <c r="Y1820" i="12"/>
  <c r="X1820" i="12"/>
  <c r="W1820" i="12"/>
  <c r="V1820" i="12"/>
  <c r="U1820" i="12"/>
  <c r="T1820" i="12"/>
  <c r="S1820" i="12"/>
  <c r="R1820" i="12"/>
  <c r="Q1820" i="12"/>
  <c r="Y1819" i="12"/>
  <c r="X1819" i="12"/>
  <c r="W1819" i="12"/>
  <c r="V1819" i="12"/>
  <c r="U1819" i="12"/>
  <c r="T1819" i="12"/>
  <c r="S1819" i="12"/>
  <c r="R1819" i="12"/>
  <c r="Q1819" i="12"/>
  <c r="Y1818" i="12"/>
  <c r="X1818" i="12"/>
  <c r="W1818" i="12"/>
  <c r="V1818" i="12"/>
  <c r="U1818" i="12"/>
  <c r="T1818" i="12"/>
  <c r="S1818" i="12"/>
  <c r="R1818" i="12"/>
  <c r="Q1818" i="12"/>
  <c r="Y1817" i="12"/>
  <c r="X1817" i="12"/>
  <c r="W1817" i="12"/>
  <c r="V1817" i="12"/>
  <c r="U1817" i="12"/>
  <c r="T1817" i="12"/>
  <c r="S1817" i="12"/>
  <c r="R1817" i="12"/>
  <c r="Q1817" i="12"/>
  <c r="Y1816" i="12"/>
  <c r="X1816" i="12"/>
  <c r="W1816" i="12"/>
  <c r="V1816" i="12"/>
  <c r="U1816" i="12"/>
  <c r="T1816" i="12"/>
  <c r="S1816" i="12"/>
  <c r="R1816" i="12"/>
  <c r="Q1816" i="12"/>
  <c r="Y1815" i="12"/>
  <c r="X1815" i="12"/>
  <c r="W1815" i="12"/>
  <c r="V1815" i="12"/>
  <c r="U1815" i="12"/>
  <c r="T1815" i="12"/>
  <c r="S1815" i="12"/>
  <c r="R1815" i="12"/>
  <c r="Q1815" i="12"/>
  <c r="Y1814" i="12"/>
  <c r="X1814" i="12"/>
  <c r="W1814" i="12"/>
  <c r="V1814" i="12"/>
  <c r="U1814" i="12"/>
  <c r="T1814" i="12"/>
  <c r="S1814" i="12"/>
  <c r="R1814" i="12"/>
  <c r="Q1814" i="12"/>
  <c r="Y1813" i="12"/>
  <c r="X1813" i="12"/>
  <c r="W1813" i="12"/>
  <c r="V1813" i="12"/>
  <c r="U1813" i="12"/>
  <c r="T1813" i="12"/>
  <c r="S1813" i="12"/>
  <c r="R1813" i="12"/>
  <c r="Q1813" i="12"/>
  <c r="Y1812" i="12"/>
  <c r="X1812" i="12"/>
  <c r="W1812" i="12"/>
  <c r="V1812" i="12"/>
  <c r="U1812" i="12"/>
  <c r="T1812" i="12"/>
  <c r="S1812" i="12"/>
  <c r="R1812" i="12"/>
  <c r="Q1812" i="12"/>
  <c r="Y1811" i="12"/>
  <c r="X1811" i="12"/>
  <c r="W1811" i="12"/>
  <c r="V1811" i="12"/>
  <c r="U1811" i="12"/>
  <c r="T1811" i="12"/>
  <c r="S1811" i="12"/>
  <c r="R1811" i="12"/>
  <c r="Q1811" i="12"/>
  <c r="Y1810" i="12"/>
  <c r="X1810" i="12"/>
  <c r="W1810" i="12"/>
  <c r="V1810" i="12"/>
  <c r="U1810" i="12"/>
  <c r="T1810" i="12"/>
  <c r="S1810" i="12"/>
  <c r="R1810" i="12"/>
  <c r="Q1810" i="12"/>
  <c r="Y1809" i="12"/>
  <c r="X1809" i="12"/>
  <c r="W1809" i="12"/>
  <c r="V1809" i="12"/>
  <c r="U1809" i="12"/>
  <c r="T1809" i="12"/>
  <c r="S1809" i="12"/>
  <c r="R1809" i="12"/>
  <c r="Q1809" i="12"/>
  <c r="Y1808" i="12"/>
  <c r="X1808" i="12"/>
  <c r="W1808" i="12"/>
  <c r="V1808" i="12"/>
  <c r="U1808" i="12"/>
  <c r="T1808" i="12"/>
  <c r="S1808" i="12"/>
  <c r="R1808" i="12"/>
  <c r="Q1808" i="12"/>
  <c r="Y1807" i="12"/>
  <c r="X1807" i="12"/>
  <c r="W1807" i="12"/>
  <c r="V1807" i="12"/>
  <c r="U1807" i="12"/>
  <c r="T1807" i="12"/>
  <c r="S1807" i="12"/>
  <c r="R1807" i="12"/>
  <c r="Q1807" i="12"/>
  <c r="Y1806" i="12"/>
  <c r="X1806" i="12"/>
  <c r="W1806" i="12"/>
  <c r="V1806" i="12"/>
  <c r="U1806" i="12"/>
  <c r="T1806" i="12"/>
  <c r="S1806" i="12"/>
  <c r="R1806" i="12"/>
  <c r="Q1806" i="12"/>
  <c r="Y1805" i="12"/>
  <c r="X1805" i="12"/>
  <c r="W1805" i="12"/>
  <c r="V1805" i="12"/>
  <c r="U1805" i="12"/>
  <c r="T1805" i="12"/>
  <c r="S1805" i="12"/>
  <c r="R1805" i="12"/>
  <c r="Q1805" i="12"/>
  <c r="Y1804" i="12"/>
  <c r="X1804" i="12"/>
  <c r="W1804" i="12"/>
  <c r="V1804" i="12"/>
  <c r="U1804" i="12"/>
  <c r="T1804" i="12"/>
  <c r="S1804" i="12"/>
  <c r="R1804" i="12"/>
  <c r="Q1804" i="12"/>
  <c r="Y1803" i="12"/>
  <c r="X1803" i="12"/>
  <c r="W1803" i="12"/>
  <c r="V1803" i="12"/>
  <c r="U1803" i="12"/>
  <c r="T1803" i="12"/>
  <c r="S1803" i="12"/>
  <c r="R1803" i="12"/>
  <c r="Q1803" i="12"/>
  <c r="Y1802" i="12"/>
  <c r="X1802" i="12"/>
  <c r="W1802" i="12"/>
  <c r="V1802" i="12"/>
  <c r="U1802" i="12"/>
  <c r="T1802" i="12"/>
  <c r="S1802" i="12"/>
  <c r="R1802" i="12"/>
  <c r="Q1802" i="12"/>
  <c r="Y1801" i="12"/>
  <c r="X1801" i="12"/>
  <c r="W1801" i="12"/>
  <c r="V1801" i="12"/>
  <c r="U1801" i="12"/>
  <c r="T1801" i="12"/>
  <c r="S1801" i="12"/>
  <c r="R1801" i="12"/>
  <c r="Q1801" i="12"/>
  <c r="Y1800" i="12"/>
  <c r="X1800" i="12"/>
  <c r="W1800" i="12"/>
  <c r="V1800" i="12"/>
  <c r="U1800" i="12"/>
  <c r="T1800" i="12"/>
  <c r="S1800" i="12"/>
  <c r="R1800" i="12"/>
  <c r="Q1800" i="12"/>
  <c r="Y1799" i="12"/>
  <c r="X1799" i="12"/>
  <c r="W1799" i="12"/>
  <c r="V1799" i="12"/>
  <c r="U1799" i="12"/>
  <c r="T1799" i="12"/>
  <c r="S1799" i="12"/>
  <c r="R1799" i="12"/>
  <c r="Q1799" i="12"/>
  <c r="Y1798" i="12"/>
  <c r="X1798" i="12"/>
  <c r="W1798" i="12"/>
  <c r="V1798" i="12"/>
  <c r="U1798" i="12"/>
  <c r="T1798" i="12"/>
  <c r="S1798" i="12"/>
  <c r="R1798" i="12"/>
  <c r="Q1798" i="12"/>
  <c r="Y1797" i="12"/>
  <c r="X1797" i="12"/>
  <c r="W1797" i="12"/>
  <c r="V1797" i="12"/>
  <c r="U1797" i="12"/>
  <c r="T1797" i="12"/>
  <c r="S1797" i="12"/>
  <c r="R1797" i="12"/>
  <c r="Q1797" i="12"/>
  <c r="Y1796" i="12"/>
  <c r="X1796" i="12"/>
  <c r="W1796" i="12"/>
  <c r="V1796" i="12"/>
  <c r="U1796" i="12"/>
  <c r="T1796" i="12"/>
  <c r="S1796" i="12"/>
  <c r="R1796" i="12"/>
  <c r="Q1796" i="12"/>
  <c r="Y1795" i="12"/>
  <c r="X1795" i="12"/>
  <c r="W1795" i="12"/>
  <c r="V1795" i="12"/>
  <c r="U1795" i="12"/>
  <c r="T1795" i="12"/>
  <c r="S1795" i="12"/>
  <c r="R1795" i="12"/>
  <c r="Q1795" i="12"/>
  <c r="Y1794" i="12"/>
  <c r="X1794" i="12"/>
  <c r="W1794" i="12"/>
  <c r="V1794" i="12"/>
  <c r="U1794" i="12"/>
  <c r="T1794" i="12"/>
  <c r="S1794" i="12"/>
  <c r="R1794" i="12"/>
  <c r="Q1794" i="12"/>
  <c r="Y1793" i="12"/>
  <c r="X1793" i="12"/>
  <c r="W1793" i="12"/>
  <c r="V1793" i="12"/>
  <c r="U1793" i="12"/>
  <c r="T1793" i="12"/>
  <c r="S1793" i="12"/>
  <c r="R1793" i="12"/>
  <c r="Q1793" i="12"/>
  <c r="Y1792" i="12"/>
  <c r="X1792" i="12"/>
  <c r="W1792" i="12"/>
  <c r="V1792" i="12"/>
  <c r="U1792" i="12"/>
  <c r="T1792" i="12"/>
  <c r="S1792" i="12"/>
  <c r="R1792" i="12"/>
  <c r="Q1792" i="12"/>
  <c r="Y1791" i="12"/>
  <c r="X1791" i="12"/>
  <c r="W1791" i="12"/>
  <c r="V1791" i="12"/>
  <c r="U1791" i="12"/>
  <c r="T1791" i="12"/>
  <c r="S1791" i="12"/>
  <c r="R1791" i="12"/>
  <c r="Q1791" i="12"/>
  <c r="Y1790" i="12"/>
  <c r="X1790" i="12"/>
  <c r="W1790" i="12"/>
  <c r="V1790" i="12"/>
  <c r="U1790" i="12"/>
  <c r="T1790" i="12"/>
  <c r="S1790" i="12"/>
  <c r="R1790" i="12"/>
  <c r="Q1790" i="12"/>
  <c r="Y1789" i="12"/>
  <c r="X1789" i="12"/>
  <c r="W1789" i="12"/>
  <c r="V1789" i="12"/>
  <c r="U1789" i="12"/>
  <c r="T1789" i="12"/>
  <c r="S1789" i="12"/>
  <c r="R1789" i="12"/>
  <c r="Q1789" i="12"/>
  <c r="Y1788" i="12"/>
  <c r="X1788" i="12"/>
  <c r="W1788" i="12"/>
  <c r="V1788" i="12"/>
  <c r="U1788" i="12"/>
  <c r="T1788" i="12"/>
  <c r="S1788" i="12"/>
  <c r="R1788" i="12"/>
  <c r="Q1788" i="12"/>
  <c r="Y1787" i="12"/>
  <c r="X1787" i="12"/>
  <c r="W1787" i="12"/>
  <c r="V1787" i="12"/>
  <c r="U1787" i="12"/>
  <c r="T1787" i="12"/>
  <c r="S1787" i="12"/>
  <c r="R1787" i="12"/>
  <c r="Q1787" i="12"/>
  <c r="Y1786" i="12"/>
  <c r="X1786" i="12"/>
  <c r="W1786" i="12"/>
  <c r="V1786" i="12"/>
  <c r="U1786" i="12"/>
  <c r="T1786" i="12"/>
  <c r="S1786" i="12"/>
  <c r="R1786" i="12"/>
  <c r="Q1786" i="12"/>
  <c r="Y1785" i="12"/>
  <c r="X1785" i="12"/>
  <c r="W1785" i="12"/>
  <c r="V1785" i="12"/>
  <c r="U1785" i="12"/>
  <c r="T1785" i="12"/>
  <c r="S1785" i="12"/>
  <c r="R1785" i="12"/>
  <c r="Q1785" i="12"/>
  <c r="Y1784" i="12"/>
  <c r="X1784" i="12"/>
  <c r="W1784" i="12"/>
  <c r="V1784" i="12"/>
  <c r="U1784" i="12"/>
  <c r="T1784" i="12"/>
  <c r="S1784" i="12"/>
  <c r="R1784" i="12"/>
  <c r="Q1784" i="12"/>
  <c r="Y1783" i="12"/>
  <c r="X1783" i="12"/>
  <c r="W1783" i="12"/>
  <c r="V1783" i="12"/>
  <c r="U1783" i="12"/>
  <c r="T1783" i="12"/>
  <c r="S1783" i="12"/>
  <c r="R1783" i="12"/>
  <c r="Q1783" i="12"/>
  <c r="Y1782" i="12"/>
  <c r="X1782" i="12"/>
  <c r="W1782" i="12"/>
  <c r="V1782" i="12"/>
  <c r="U1782" i="12"/>
  <c r="T1782" i="12"/>
  <c r="S1782" i="12"/>
  <c r="R1782" i="12"/>
  <c r="Q1782" i="12"/>
  <c r="Y1781" i="12"/>
  <c r="X1781" i="12"/>
  <c r="W1781" i="12"/>
  <c r="V1781" i="12"/>
  <c r="U1781" i="12"/>
  <c r="T1781" i="12"/>
  <c r="S1781" i="12"/>
  <c r="R1781" i="12"/>
  <c r="Q1781" i="12"/>
  <c r="Y1780" i="12"/>
  <c r="X1780" i="12"/>
  <c r="W1780" i="12"/>
  <c r="V1780" i="12"/>
  <c r="U1780" i="12"/>
  <c r="T1780" i="12"/>
  <c r="S1780" i="12"/>
  <c r="R1780" i="12"/>
  <c r="Q1780" i="12"/>
  <c r="Y1779" i="12"/>
  <c r="X1779" i="12"/>
  <c r="W1779" i="12"/>
  <c r="V1779" i="12"/>
  <c r="U1779" i="12"/>
  <c r="T1779" i="12"/>
  <c r="S1779" i="12"/>
  <c r="R1779" i="12"/>
  <c r="Q1779" i="12"/>
  <c r="Y1778" i="12"/>
  <c r="X1778" i="12"/>
  <c r="W1778" i="12"/>
  <c r="V1778" i="12"/>
  <c r="U1778" i="12"/>
  <c r="T1778" i="12"/>
  <c r="S1778" i="12"/>
  <c r="R1778" i="12"/>
  <c r="Q1778" i="12"/>
  <c r="Y1777" i="12"/>
  <c r="X1777" i="12"/>
  <c r="W1777" i="12"/>
  <c r="V1777" i="12"/>
  <c r="U1777" i="12"/>
  <c r="T1777" i="12"/>
  <c r="S1777" i="12"/>
  <c r="R1777" i="12"/>
  <c r="Q1777" i="12"/>
  <c r="Y1776" i="12"/>
  <c r="X1776" i="12"/>
  <c r="W1776" i="12"/>
  <c r="V1776" i="12"/>
  <c r="U1776" i="12"/>
  <c r="T1776" i="12"/>
  <c r="S1776" i="12"/>
  <c r="R1776" i="12"/>
  <c r="Q1776" i="12"/>
  <c r="Y1775" i="12"/>
  <c r="X1775" i="12"/>
  <c r="W1775" i="12"/>
  <c r="V1775" i="12"/>
  <c r="U1775" i="12"/>
  <c r="T1775" i="12"/>
  <c r="S1775" i="12"/>
  <c r="R1775" i="12"/>
  <c r="Q1775" i="12"/>
  <c r="Y1774" i="12"/>
  <c r="X1774" i="12"/>
  <c r="W1774" i="12"/>
  <c r="V1774" i="12"/>
  <c r="U1774" i="12"/>
  <c r="T1774" i="12"/>
  <c r="S1774" i="12"/>
  <c r="R1774" i="12"/>
  <c r="Q1774" i="12"/>
  <c r="Y1773" i="12"/>
  <c r="X1773" i="12"/>
  <c r="W1773" i="12"/>
  <c r="V1773" i="12"/>
  <c r="U1773" i="12"/>
  <c r="T1773" i="12"/>
  <c r="S1773" i="12"/>
  <c r="R1773" i="12"/>
  <c r="Q1773" i="12"/>
  <c r="Y1772" i="12"/>
  <c r="X1772" i="12"/>
  <c r="W1772" i="12"/>
  <c r="V1772" i="12"/>
  <c r="U1772" i="12"/>
  <c r="T1772" i="12"/>
  <c r="S1772" i="12"/>
  <c r="R1772" i="12"/>
  <c r="Q1772" i="12"/>
  <c r="Y1771" i="12"/>
  <c r="X1771" i="12"/>
  <c r="W1771" i="12"/>
  <c r="V1771" i="12"/>
  <c r="U1771" i="12"/>
  <c r="T1771" i="12"/>
  <c r="S1771" i="12"/>
  <c r="R1771" i="12"/>
  <c r="Q1771" i="12"/>
  <c r="Y1770" i="12"/>
  <c r="X1770" i="12"/>
  <c r="W1770" i="12"/>
  <c r="V1770" i="12"/>
  <c r="U1770" i="12"/>
  <c r="T1770" i="12"/>
  <c r="S1770" i="12"/>
  <c r="R1770" i="12"/>
  <c r="Q1770" i="12"/>
  <c r="Y1769" i="12"/>
  <c r="X1769" i="12"/>
  <c r="W1769" i="12"/>
  <c r="V1769" i="12"/>
  <c r="U1769" i="12"/>
  <c r="T1769" i="12"/>
  <c r="S1769" i="12"/>
  <c r="R1769" i="12"/>
  <c r="Q1769" i="12"/>
  <c r="Y1768" i="12"/>
  <c r="X1768" i="12"/>
  <c r="W1768" i="12"/>
  <c r="V1768" i="12"/>
  <c r="U1768" i="12"/>
  <c r="T1768" i="12"/>
  <c r="S1768" i="12"/>
  <c r="R1768" i="12"/>
  <c r="Q1768" i="12"/>
  <c r="Y1767" i="12"/>
  <c r="X1767" i="12"/>
  <c r="W1767" i="12"/>
  <c r="V1767" i="12"/>
  <c r="U1767" i="12"/>
  <c r="T1767" i="12"/>
  <c r="S1767" i="12"/>
  <c r="R1767" i="12"/>
  <c r="Q1767" i="12"/>
  <c r="Y1766" i="12"/>
  <c r="X1766" i="12"/>
  <c r="W1766" i="12"/>
  <c r="V1766" i="12"/>
  <c r="U1766" i="12"/>
  <c r="T1766" i="12"/>
  <c r="S1766" i="12"/>
  <c r="R1766" i="12"/>
  <c r="Q1766" i="12"/>
  <c r="Y1765" i="12"/>
  <c r="X1765" i="12"/>
  <c r="W1765" i="12"/>
  <c r="V1765" i="12"/>
  <c r="U1765" i="12"/>
  <c r="T1765" i="12"/>
  <c r="S1765" i="12"/>
  <c r="R1765" i="12"/>
  <c r="Q1765" i="12"/>
  <c r="Y1764" i="12"/>
  <c r="X1764" i="12"/>
  <c r="W1764" i="12"/>
  <c r="V1764" i="12"/>
  <c r="U1764" i="12"/>
  <c r="T1764" i="12"/>
  <c r="S1764" i="12"/>
  <c r="R1764" i="12"/>
  <c r="Q1764" i="12"/>
  <c r="Y1763" i="12"/>
  <c r="X1763" i="12"/>
  <c r="W1763" i="12"/>
  <c r="V1763" i="12"/>
  <c r="U1763" i="12"/>
  <c r="T1763" i="12"/>
  <c r="S1763" i="12"/>
  <c r="R1763" i="12"/>
  <c r="Q1763" i="12"/>
  <c r="Y1762" i="12"/>
  <c r="X1762" i="12"/>
  <c r="W1762" i="12"/>
  <c r="V1762" i="12"/>
  <c r="U1762" i="12"/>
  <c r="T1762" i="12"/>
  <c r="S1762" i="12"/>
  <c r="R1762" i="12"/>
  <c r="Q1762" i="12"/>
  <c r="Y1761" i="12"/>
  <c r="X1761" i="12"/>
  <c r="W1761" i="12"/>
  <c r="V1761" i="12"/>
  <c r="U1761" i="12"/>
  <c r="T1761" i="12"/>
  <c r="S1761" i="12"/>
  <c r="R1761" i="12"/>
  <c r="Q1761" i="12"/>
  <c r="Y1760" i="12"/>
  <c r="X1760" i="12"/>
  <c r="W1760" i="12"/>
  <c r="V1760" i="12"/>
  <c r="U1760" i="12"/>
  <c r="T1760" i="12"/>
  <c r="S1760" i="12"/>
  <c r="R1760" i="12"/>
  <c r="Q1760" i="12"/>
  <c r="Y1759" i="12"/>
  <c r="X1759" i="12"/>
  <c r="W1759" i="12"/>
  <c r="V1759" i="12"/>
  <c r="U1759" i="12"/>
  <c r="T1759" i="12"/>
  <c r="S1759" i="12"/>
  <c r="R1759" i="12"/>
  <c r="Q1759" i="12"/>
  <c r="Y1758" i="12"/>
  <c r="X1758" i="12"/>
  <c r="W1758" i="12"/>
  <c r="V1758" i="12"/>
  <c r="U1758" i="12"/>
  <c r="T1758" i="12"/>
  <c r="S1758" i="12"/>
  <c r="R1758" i="12"/>
  <c r="Q1758" i="12"/>
  <c r="Y1757" i="12"/>
  <c r="X1757" i="12"/>
  <c r="W1757" i="12"/>
  <c r="V1757" i="12"/>
  <c r="U1757" i="12"/>
  <c r="T1757" i="12"/>
  <c r="S1757" i="12"/>
  <c r="R1757" i="12"/>
  <c r="Q1757" i="12"/>
  <c r="Y1756" i="12"/>
  <c r="X1756" i="12"/>
  <c r="W1756" i="12"/>
  <c r="V1756" i="12"/>
  <c r="U1756" i="12"/>
  <c r="T1756" i="12"/>
  <c r="S1756" i="12"/>
  <c r="R1756" i="12"/>
  <c r="Q1756" i="12"/>
  <c r="Y1755" i="12"/>
  <c r="X1755" i="12"/>
  <c r="W1755" i="12"/>
  <c r="V1755" i="12"/>
  <c r="U1755" i="12"/>
  <c r="T1755" i="12"/>
  <c r="S1755" i="12"/>
  <c r="R1755" i="12"/>
  <c r="Q1755" i="12"/>
  <c r="Y1754" i="12"/>
  <c r="X1754" i="12"/>
  <c r="W1754" i="12"/>
  <c r="V1754" i="12"/>
  <c r="U1754" i="12"/>
  <c r="T1754" i="12"/>
  <c r="S1754" i="12"/>
  <c r="R1754" i="12"/>
  <c r="Q1754" i="12"/>
  <c r="Y1753" i="12"/>
  <c r="X1753" i="12"/>
  <c r="W1753" i="12"/>
  <c r="V1753" i="12"/>
  <c r="U1753" i="12"/>
  <c r="T1753" i="12"/>
  <c r="S1753" i="12"/>
  <c r="R1753" i="12"/>
  <c r="Q1753" i="12"/>
  <c r="Y1752" i="12"/>
  <c r="X1752" i="12"/>
  <c r="W1752" i="12"/>
  <c r="V1752" i="12"/>
  <c r="U1752" i="12"/>
  <c r="T1752" i="12"/>
  <c r="S1752" i="12"/>
  <c r="R1752" i="12"/>
  <c r="Q1752" i="12"/>
  <c r="Y1751" i="12"/>
  <c r="X1751" i="12"/>
  <c r="W1751" i="12"/>
  <c r="V1751" i="12"/>
  <c r="U1751" i="12"/>
  <c r="T1751" i="12"/>
  <c r="S1751" i="12"/>
  <c r="R1751" i="12"/>
  <c r="Q1751" i="12"/>
  <c r="Y1750" i="12"/>
  <c r="X1750" i="12"/>
  <c r="W1750" i="12"/>
  <c r="V1750" i="12"/>
  <c r="U1750" i="12"/>
  <c r="T1750" i="12"/>
  <c r="S1750" i="12"/>
  <c r="R1750" i="12"/>
  <c r="Q1750" i="12"/>
  <c r="Y1749" i="12"/>
  <c r="X1749" i="12"/>
  <c r="W1749" i="12"/>
  <c r="V1749" i="12"/>
  <c r="U1749" i="12"/>
  <c r="T1749" i="12"/>
  <c r="S1749" i="12"/>
  <c r="R1749" i="12"/>
  <c r="Q1749" i="12"/>
  <c r="Y1748" i="12"/>
  <c r="X1748" i="12"/>
  <c r="W1748" i="12"/>
  <c r="V1748" i="12"/>
  <c r="U1748" i="12"/>
  <c r="T1748" i="12"/>
  <c r="S1748" i="12"/>
  <c r="R1748" i="12"/>
  <c r="Q1748" i="12"/>
  <c r="Y1747" i="12"/>
  <c r="X1747" i="12"/>
  <c r="W1747" i="12"/>
  <c r="V1747" i="12"/>
  <c r="U1747" i="12"/>
  <c r="T1747" i="12"/>
  <c r="S1747" i="12"/>
  <c r="R1747" i="12"/>
  <c r="Q1747" i="12"/>
  <c r="Y1746" i="12"/>
  <c r="X1746" i="12"/>
  <c r="W1746" i="12"/>
  <c r="V1746" i="12"/>
  <c r="U1746" i="12"/>
  <c r="T1746" i="12"/>
  <c r="S1746" i="12"/>
  <c r="R1746" i="12"/>
  <c r="Q1746" i="12"/>
  <c r="Y1745" i="12"/>
  <c r="X1745" i="12"/>
  <c r="W1745" i="12"/>
  <c r="V1745" i="12"/>
  <c r="U1745" i="12"/>
  <c r="T1745" i="12"/>
  <c r="S1745" i="12"/>
  <c r="R1745" i="12"/>
  <c r="Q1745" i="12"/>
  <c r="Y1744" i="12"/>
  <c r="X1744" i="12"/>
  <c r="W1744" i="12"/>
  <c r="V1744" i="12"/>
  <c r="U1744" i="12"/>
  <c r="T1744" i="12"/>
  <c r="S1744" i="12"/>
  <c r="R1744" i="12"/>
  <c r="Q1744" i="12"/>
  <c r="Y1743" i="12"/>
  <c r="X1743" i="12"/>
  <c r="W1743" i="12"/>
  <c r="V1743" i="12"/>
  <c r="U1743" i="12"/>
  <c r="T1743" i="12"/>
  <c r="S1743" i="12"/>
  <c r="R1743" i="12"/>
  <c r="Q1743" i="12"/>
  <c r="Y1742" i="12"/>
  <c r="X1742" i="12"/>
  <c r="W1742" i="12"/>
  <c r="V1742" i="12"/>
  <c r="U1742" i="12"/>
  <c r="T1742" i="12"/>
  <c r="S1742" i="12"/>
  <c r="R1742" i="12"/>
  <c r="Q1742" i="12"/>
  <c r="Y1741" i="12"/>
  <c r="X1741" i="12"/>
  <c r="W1741" i="12"/>
  <c r="V1741" i="12"/>
  <c r="U1741" i="12"/>
  <c r="T1741" i="12"/>
  <c r="S1741" i="12"/>
  <c r="R1741" i="12"/>
  <c r="Q1741" i="12"/>
  <c r="Y1740" i="12"/>
  <c r="X1740" i="12"/>
  <c r="W1740" i="12"/>
  <c r="V1740" i="12"/>
  <c r="U1740" i="12"/>
  <c r="T1740" i="12"/>
  <c r="S1740" i="12"/>
  <c r="R1740" i="12"/>
  <c r="Q1740" i="12"/>
  <c r="Y1739" i="12"/>
  <c r="X1739" i="12"/>
  <c r="W1739" i="12"/>
  <c r="V1739" i="12"/>
  <c r="U1739" i="12"/>
  <c r="T1739" i="12"/>
  <c r="S1739" i="12"/>
  <c r="R1739" i="12"/>
  <c r="Q1739" i="12"/>
  <c r="Y1738" i="12"/>
  <c r="X1738" i="12"/>
  <c r="W1738" i="12"/>
  <c r="V1738" i="12"/>
  <c r="U1738" i="12"/>
  <c r="T1738" i="12"/>
  <c r="S1738" i="12"/>
  <c r="R1738" i="12"/>
  <c r="Q1738" i="12"/>
  <c r="Y1737" i="12"/>
  <c r="X1737" i="12"/>
  <c r="W1737" i="12"/>
  <c r="V1737" i="12"/>
  <c r="U1737" i="12"/>
  <c r="T1737" i="12"/>
  <c r="S1737" i="12"/>
  <c r="R1737" i="12"/>
  <c r="Q1737" i="12"/>
  <c r="Y1736" i="12"/>
  <c r="X1736" i="12"/>
  <c r="W1736" i="12"/>
  <c r="V1736" i="12"/>
  <c r="U1736" i="12"/>
  <c r="T1736" i="12"/>
  <c r="S1736" i="12"/>
  <c r="R1736" i="12"/>
  <c r="Q1736" i="12"/>
  <c r="Y1735" i="12"/>
  <c r="X1735" i="12"/>
  <c r="W1735" i="12"/>
  <c r="V1735" i="12"/>
  <c r="U1735" i="12"/>
  <c r="T1735" i="12"/>
  <c r="S1735" i="12"/>
  <c r="R1735" i="12"/>
  <c r="Q1735" i="12"/>
  <c r="Y1734" i="12"/>
  <c r="X1734" i="12"/>
  <c r="W1734" i="12"/>
  <c r="V1734" i="12"/>
  <c r="U1734" i="12"/>
  <c r="T1734" i="12"/>
  <c r="S1734" i="12"/>
  <c r="R1734" i="12"/>
  <c r="Q1734" i="12"/>
  <c r="Y1733" i="12"/>
  <c r="X1733" i="12"/>
  <c r="W1733" i="12"/>
  <c r="V1733" i="12"/>
  <c r="U1733" i="12"/>
  <c r="T1733" i="12"/>
  <c r="S1733" i="12"/>
  <c r="R1733" i="12"/>
  <c r="Q1733" i="12"/>
  <c r="Y1732" i="12"/>
  <c r="X1732" i="12"/>
  <c r="W1732" i="12"/>
  <c r="V1732" i="12"/>
  <c r="U1732" i="12"/>
  <c r="T1732" i="12"/>
  <c r="S1732" i="12"/>
  <c r="R1732" i="12"/>
  <c r="Q1732" i="12"/>
  <c r="Y1731" i="12"/>
  <c r="X1731" i="12"/>
  <c r="W1731" i="12"/>
  <c r="V1731" i="12"/>
  <c r="U1731" i="12"/>
  <c r="T1731" i="12"/>
  <c r="S1731" i="12"/>
  <c r="R1731" i="12"/>
  <c r="Q1731" i="12"/>
  <c r="Y1730" i="12"/>
  <c r="X1730" i="12"/>
  <c r="W1730" i="12"/>
  <c r="V1730" i="12"/>
  <c r="U1730" i="12"/>
  <c r="T1730" i="12"/>
  <c r="S1730" i="12"/>
  <c r="R1730" i="12"/>
  <c r="Q1730" i="12"/>
  <c r="Y1729" i="12"/>
  <c r="X1729" i="12"/>
  <c r="W1729" i="12"/>
  <c r="V1729" i="12"/>
  <c r="U1729" i="12"/>
  <c r="T1729" i="12"/>
  <c r="S1729" i="12"/>
  <c r="R1729" i="12"/>
  <c r="Q1729" i="12"/>
  <c r="Y1728" i="12"/>
  <c r="X1728" i="12"/>
  <c r="W1728" i="12"/>
  <c r="V1728" i="12"/>
  <c r="U1728" i="12"/>
  <c r="T1728" i="12"/>
  <c r="S1728" i="12"/>
  <c r="R1728" i="12"/>
  <c r="Q1728" i="12"/>
  <c r="Y1727" i="12"/>
  <c r="X1727" i="12"/>
  <c r="W1727" i="12"/>
  <c r="V1727" i="12"/>
  <c r="U1727" i="12"/>
  <c r="T1727" i="12"/>
  <c r="S1727" i="12"/>
  <c r="R1727" i="12"/>
  <c r="Q1727" i="12"/>
  <c r="Y1726" i="12"/>
  <c r="X1726" i="12"/>
  <c r="W1726" i="12"/>
  <c r="V1726" i="12"/>
  <c r="U1726" i="12"/>
  <c r="T1726" i="12"/>
  <c r="S1726" i="12"/>
  <c r="R1726" i="12"/>
  <c r="Q1726" i="12"/>
  <c r="Y1725" i="12"/>
  <c r="X1725" i="12"/>
  <c r="W1725" i="12"/>
  <c r="V1725" i="12"/>
  <c r="U1725" i="12"/>
  <c r="T1725" i="12"/>
  <c r="S1725" i="12"/>
  <c r="R1725" i="12"/>
  <c r="Q1725" i="12"/>
  <c r="Y1724" i="12"/>
  <c r="X1724" i="12"/>
  <c r="W1724" i="12"/>
  <c r="V1724" i="12"/>
  <c r="U1724" i="12"/>
  <c r="T1724" i="12"/>
  <c r="S1724" i="12"/>
  <c r="R1724" i="12"/>
  <c r="Q1724" i="12"/>
  <c r="Y1723" i="12"/>
  <c r="X1723" i="12"/>
  <c r="W1723" i="12"/>
  <c r="V1723" i="12"/>
  <c r="U1723" i="12"/>
  <c r="T1723" i="12"/>
  <c r="S1723" i="12"/>
  <c r="R1723" i="12"/>
  <c r="Q1723" i="12"/>
  <c r="Y1722" i="12"/>
  <c r="X1722" i="12"/>
  <c r="W1722" i="12"/>
  <c r="V1722" i="12"/>
  <c r="U1722" i="12"/>
  <c r="T1722" i="12"/>
  <c r="S1722" i="12"/>
  <c r="R1722" i="12"/>
  <c r="Q1722" i="12"/>
  <c r="Y1721" i="12"/>
  <c r="X1721" i="12"/>
  <c r="W1721" i="12"/>
  <c r="V1721" i="12"/>
  <c r="U1721" i="12"/>
  <c r="T1721" i="12"/>
  <c r="S1721" i="12"/>
  <c r="R1721" i="12"/>
  <c r="Q1721" i="12"/>
  <c r="Y1720" i="12"/>
  <c r="X1720" i="12"/>
  <c r="W1720" i="12"/>
  <c r="V1720" i="12"/>
  <c r="U1720" i="12"/>
  <c r="T1720" i="12"/>
  <c r="S1720" i="12"/>
  <c r="R1720" i="12"/>
  <c r="Q1720" i="12"/>
  <c r="Y1719" i="12"/>
  <c r="X1719" i="12"/>
  <c r="W1719" i="12"/>
  <c r="V1719" i="12"/>
  <c r="U1719" i="12"/>
  <c r="T1719" i="12"/>
  <c r="S1719" i="12"/>
  <c r="R1719" i="12"/>
  <c r="Q1719" i="12"/>
  <c r="Y1718" i="12"/>
  <c r="X1718" i="12"/>
  <c r="W1718" i="12"/>
  <c r="V1718" i="12"/>
  <c r="U1718" i="12"/>
  <c r="T1718" i="12"/>
  <c r="S1718" i="12"/>
  <c r="R1718" i="12"/>
  <c r="Q1718" i="12"/>
  <c r="Y1717" i="12"/>
  <c r="X1717" i="12"/>
  <c r="W1717" i="12"/>
  <c r="V1717" i="12"/>
  <c r="U1717" i="12"/>
  <c r="T1717" i="12"/>
  <c r="S1717" i="12"/>
  <c r="R1717" i="12"/>
  <c r="Q1717" i="12"/>
  <c r="Y1716" i="12"/>
  <c r="X1716" i="12"/>
  <c r="W1716" i="12"/>
  <c r="V1716" i="12"/>
  <c r="U1716" i="12"/>
  <c r="T1716" i="12"/>
  <c r="S1716" i="12"/>
  <c r="R1716" i="12"/>
  <c r="Q1716" i="12"/>
  <c r="Y1715" i="12"/>
  <c r="X1715" i="12"/>
  <c r="W1715" i="12"/>
  <c r="V1715" i="12"/>
  <c r="U1715" i="12"/>
  <c r="T1715" i="12"/>
  <c r="S1715" i="12"/>
  <c r="R1715" i="12"/>
  <c r="Q1715" i="12"/>
  <c r="Y1714" i="12"/>
  <c r="X1714" i="12"/>
  <c r="W1714" i="12"/>
  <c r="V1714" i="12"/>
  <c r="U1714" i="12"/>
  <c r="T1714" i="12"/>
  <c r="S1714" i="12"/>
  <c r="R1714" i="12"/>
  <c r="Q1714" i="12"/>
  <c r="Y1713" i="12"/>
  <c r="X1713" i="12"/>
  <c r="W1713" i="12"/>
  <c r="V1713" i="12"/>
  <c r="U1713" i="12"/>
  <c r="T1713" i="12"/>
  <c r="S1713" i="12"/>
  <c r="R1713" i="12"/>
  <c r="Q1713" i="12"/>
  <c r="Y1712" i="12"/>
  <c r="X1712" i="12"/>
  <c r="W1712" i="12"/>
  <c r="V1712" i="12"/>
  <c r="U1712" i="12"/>
  <c r="T1712" i="12"/>
  <c r="S1712" i="12"/>
  <c r="R1712" i="12"/>
  <c r="Q1712" i="12"/>
  <c r="Y1711" i="12"/>
  <c r="X1711" i="12"/>
  <c r="W1711" i="12"/>
  <c r="V1711" i="12"/>
  <c r="U1711" i="12"/>
  <c r="T1711" i="12"/>
  <c r="S1711" i="12"/>
  <c r="R1711" i="12"/>
  <c r="Q1711" i="12"/>
  <c r="Y1710" i="12"/>
  <c r="X1710" i="12"/>
  <c r="W1710" i="12"/>
  <c r="V1710" i="12"/>
  <c r="U1710" i="12"/>
  <c r="T1710" i="12"/>
  <c r="S1710" i="12"/>
  <c r="R1710" i="12"/>
  <c r="Q1710" i="12"/>
  <c r="Y1709" i="12"/>
  <c r="X1709" i="12"/>
  <c r="W1709" i="12"/>
  <c r="V1709" i="12"/>
  <c r="U1709" i="12"/>
  <c r="T1709" i="12"/>
  <c r="S1709" i="12"/>
  <c r="R1709" i="12"/>
  <c r="Q1709" i="12"/>
  <c r="Y1708" i="12"/>
  <c r="X1708" i="12"/>
  <c r="W1708" i="12"/>
  <c r="V1708" i="12"/>
  <c r="U1708" i="12"/>
  <c r="T1708" i="12"/>
  <c r="S1708" i="12"/>
  <c r="R1708" i="12"/>
  <c r="Q1708" i="12"/>
  <c r="Y1707" i="12"/>
  <c r="X1707" i="12"/>
  <c r="W1707" i="12"/>
  <c r="V1707" i="12"/>
  <c r="U1707" i="12"/>
  <c r="T1707" i="12"/>
  <c r="S1707" i="12"/>
  <c r="R1707" i="12"/>
  <c r="Q1707" i="12"/>
  <c r="Y1706" i="12"/>
  <c r="X1706" i="12"/>
  <c r="W1706" i="12"/>
  <c r="V1706" i="12"/>
  <c r="U1706" i="12"/>
  <c r="T1706" i="12"/>
  <c r="S1706" i="12"/>
  <c r="R1706" i="12"/>
  <c r="Q1706" i="12"/>
  <c r="Y1705" i="12"/>
  <c r="X1705" i="12"/>
  <c r="W1705" i="12"/>
  <c r="V1705" i="12"/>
  <c r="U1705" i="12"/>
  <c r="T1705" i="12"/>
  <c r="S1705" i="12"/>
  <c r="R1705" i="12"/>
  <c r="Q1705" i="12"/>
  <c r="Y1704" i="12"/>
  <c r="X1704" i="12"/>
  <c r="W1704" i="12"/>
  <c r="V1704" i="12"/>
  <c r="U1704" i="12"/>
  <c r="T1704" i="12"/>
  <c r="S1704" i="12"/>
  <c r="R1704" i="12"/>
  <c r="Q1704" i="12"/>
  <c r="Y1703" i="12"/>
  <c r="X1703" i="12"/>
  <c r="W1703" i="12"/>
  <c r="V1703" i="12"/>
  <c r="U1703" i="12"/>
  <c r="T1703" i="12"/>
  <c r="S1703" i="12"/>
  <c r="R1703" i="12"/>
  <c r="Q1703" i="12"/>
  <c r="Y1702" i="12"/>
  <c r="X1702" i="12"/>
  <c r="W1702" i="12"/>
  <c r="V1702" i="12"/>
  <c r="U1702" i="12"/>
  <c r="T1702" i="12"/>
  <c r="S1702" i="12"/>
  <c r="R1702" i="12"/>
  <c r="Q1702" i="12"/>
  <c r="Y1701" i="12"/>
  <c r="X1701" i="12"/>
  <c r="W1701" i="12"/>
  <c r="V1701" i="12"/>
  <c r="U1701" i="12"/>
  <c r="T1701" i="12"/>
  <c r="S1701" i="12"/>
  <c r="R1701" i="12"/>
  <c r="Q1701" i="12"/>
  <c r="Y1700" i="12"/>
  <c r="X1700" i="12"/>
  <c r="W1700" i="12"/>
  <c r="V1700" i="12"/>
  <c r="U1700" i="12"/>
  <c r="T1700" i="12"/>
  <c r="S1700" i="12"/>
  <c r="R1700" i="12"/>
  <c r="Q1700" i="12"/>
  <c r="Y1699" i="12"/>
  <c r="X1699" i="12"/>
  <c r="W1699" i="12"/>
  <c r="V1699" i="12"/>
  <c r="U1699" i="12"/>
  <c r="T1699" i="12"/>
  <c r="S1699" i="12"/>
  <c r="R1699" i="12"/>
  <c r="Q1699" i="12"/>
  <c r="Y1698" i="12"/>
  <c r="X1698" i="12"/>
  <c r="W1698" i="12"/>
  <c r="V1698" i="12"/>
  <c r="U1698" i="12"/>
  <c r="T1698" i="12"/>
  <c r="S1698" i="12"/>
  <c r="R1698" i="12"/>
  <c r="Q1698" i="12"/>
  <c r="Y1697" i="12"/>
  <c r="X1697" i="12"/>
  <c r="W1697" i="12"/>
  <c r="V1697" i="12"/>
  <c r="U1697" i="12"/>
  <c r="T1697" i="12"/>
  <c r="S1697" i="12"/>
  <c r="R1697" i="12"/>
  <c r="Q1697" i="12"/>
  <c r="Y1696" i="12"/>
  <c r="X1696" i="12"/>
  <c r="W1696" i="12"/>
  <c r="V1696" i="12"/>
  <c r="U1696" i="12"/>
  <c r="T1696" i="12"/>
  <c r="S1696" i="12"/>
  <c r="R1696" i="12"/>
  <c r="Q1696" i="12"/>
  <c r="Y1695" i="12"/>
  <c r="X1695" i="12"/>
  <c r="W1695" i="12"/>
  <c r="V1695" i="12"/>
  <c r="U1695" i="12"/>
  <c r="T1695" i="12"/>
  <c r="S1695" i="12"/>
  <c r="R1695" i="12"/>
  <c r="Q1695" i="12"/>
  <c r="Y1694" i="12"/>
  <c r="X1694" i="12"/>
  <c r="W1694" i="12"/>
  <c r="V1694" i="12"/>
  <c r="U1694" i="12"/>
  <c r="T1694" i="12"/>
  <c r="S1694" i="12"/>
  <c r="R1694" i="12"/>
  <c r="Q1694" i="12"/>
  <c r="Y1693" i="12"/>
  <c r="X1693" i="12"/>
  <c r="W1693" i="12"/>
  <c r="V1693" i="12"/>
  <c r="U1693" i="12"/>
  <c r="T1693" i="12"/>
  <c r="S1693" i="12"/>
  <c r="R1693" i="12"/>
  <c r="Q1693" i="12"/>
  <c r="Y1692" i="12"/>
  <c r="X1692" i="12"/>
  <c r="W1692" i="12"/>
  <c r="V1692" i="12"/>
  <c r="U1692" i="12"/>
  <c r="T1692" i="12"/>
  <c r="S1692" i="12"/>
  <c r="R1692" i="12"/>
  <c r="Q1692" i="12"/>
  <c r="Y1691" i="12"/>
  <c r="X1691" i="12"/>
  <c r="W1691" i="12"/>
  <c r="V1691" i="12"/>
  <c r="U1691" i="12"/>
  <c r="T1691" i="12"/>
  <c r="S1691" i="12"/>
  <c r="R1691" i="12"/>
  <c r="Q1691" i="12"/>
  <c r="Y1690" i="12"/>
  <c r="X1690" i="12"/>
  <c r="W1690" i="12"/>
  <c r="V1690" i="12"/>
  <c r="U1690" i="12"/>
  <c r="T1690" i="12"/>
  <c r="S1690" i="12"/>
  <c r="R1690" i="12"/>
  <c r="Q1690" i="12"/>
  <c r="Y1689" i="12"/>
  <c r="X1689" i="12"/>
  <c r="W1689" i="12"/>
  <c r="V1689" i="12"/>
  <c r="U1689" i="12"/>
  <c r="T1689" i="12"/>
  <c r="S1689" i="12"/>
  <c r="R1689" i="12"/>
  <c r="Q1689" i="12"/>
  <c r="Y1688" i="12"/>
  <c r="X1688" i="12"/>
  <c r="W1688" i="12"/>
  <c r="V1688" i="12"/>
  <c r="U1688" i="12"/>
  <c r="T1688" i="12"/>
  <c r="S1688" i="12"/>
  <c r="R1688" i="12"/>
  <c r="Q1688" i="12"/>
  <c r="Y1687" i="12"/>
  <c r="X1687" i="12"/>
  <c r="W1687" i="12"/>
  <c r="V1687" i="12"/>
  <c r="U1687" i="12"/>
  <c r="T1687" i="12"/>
  <c r="S1687" i="12"/>
  <c r="R1687" i="12"/>
  <c r="Q1687" i="12"/>
  <c r="Y1686" i="12"/>
  <c r="X1686" i="12"/>
  <c r="W1686" i="12"/>
  <c r="V1686" i="12"/>
  <c r="U1686" i="12"/>
  <c r="T1686" i="12"/>
  <c r="S1686" i="12"/>
  <c r="R1686" i="12"/>
  <c r="Q1686" i="12"/>
  <c r="Y1685" i="12"/>
  <c r="X1685" i="12"/>
  <c r="W1685" i="12"/>
  <c r="V1685" i="12"/>
  <c r="U1685" i="12"/>
  <c r="T1685" i="12"/>
  <c r="S1685" i="12"/>
  <c r="R1685" i="12"/>
  <c r="Q1685" i="12"/>
  <c r="Y1684" i="12"/>
  <c r="X1684" i="12"/>
  <c r="W1684" i="12"/>
  <c r="V1684" i="12"/>
  <c r="U1684" i="12"/>
  <c r="T1684" i="12"/>
  <c r="S1684" i="12"/>
  <c r="R1684" i="12"/>
  <c r="Q1684" i="12"/>
  <c r="Y1683" i="12"/>
  <c r="X1683" i="12"/>
  <c r="W1683" i="12"/>
  <c r="V1683" i="12"/>
  <c r="U1683" i="12"/>
  <c r="T1683" i="12"/>
  <c r="S1683" i="12"/>
  <c r="R1683" i="12"/>
  <c r="Q1683" i="12"/>
  <c r="Y1682" i="12"/>
  <c r="X1682" i="12"/>
  <c r="W1682" i="12"/>
  <c r="V1682" i="12"/>
  <c r="U1682" i="12"/>
  <c r="T1682" i="12"/>
  <c r="S1682" i="12"/>
  <c r="R1682" i="12"/>
  <c r="Q1682" i="12"/>
  <c r="Y1681" i="12"/>
  <c r="X1681" i="12"/>
  <c r="W1681" i="12"/>
  <c r="V1681" i="12"/>
  <c r="U1681" i="12"/>
  <c r="T1681" i="12"/>
  <c r="S1681" i="12"/>
  <c r="R1681" i="12"/>
  <c r="Q1681" i="12"/>
  <c r="Y1680" i="12"/>
  <c r="X1680" i="12"/>
  <c r="W1680" i="12"/>
  <c r="V1680" i="12"/>
  <c r="U1680" i="12"/>
  <c r="T1680" i="12"/>
  <c r="S1680" i="12"/>
  <c r="R1680" i="12"/>
  <c r="Q1680" i="12"/>
  <c r="Y1679" i="12"/>
  <c r="X1679" i="12"/>
  <c r="W1679" i="12"/>
  <c r="V1679" i="12"/>
  <c r="U1679" i="12"/>
  <c r="T1679" i="12"/>
  <c r="S1679" i="12"/>
  <c r="R1679" i="12"/>
  <c r="Q1679" i="12"/>
  <c r="Y1678" i="12"/>
  <c r="X1678" i="12"/>
  <c r="W1678" i="12"/>
  <c r="V1678" i="12"/>
  <c r="U1678" i="12"/>
  <c r="T1678" i="12"/>
  <c r="S1678" i="12"/>
  <c r="R1678" i="12"/>
  <c r="Q1678" i="12"/>
  <c r="Y1677" i="12"/>
  <c r="X1677" i="12"/>
  <c r="W1677" i="12"/>
  <c r="V1677" i="12"/>
  <c r="U1677" i="12"/>
  <c r="T1677" i="12"/>
  <c r="S1677" i="12"/>
  <c r="R1677" i="12"/>
  <c r="Q1677" i="12"/>
  <c r="Y1676" i="12"/>
  <c r="X1676" i="12"/>
  <c r="W1676" i="12"/>
  <c r="V1676" i="12"/>
  <c r="U1676" i="12"/>
  <c r="T1676" i="12"/>
  <c r="S1676" i="12"/>
  <c r="R1676" i="12"/>
  <c r="Q1676" i="12"/>
  <c r="Y1675" i="12"/>
  <c r="X1675" i="12"/>
  <c r="W1675" i="12"/>
  <c r="V1675" i="12"/>
  <c r="U1675" i="12"/>
  <c r="T1675" i="12"/>
  <c r="S1675" i="12"/>
  <c r="R1675" i="12"/>
  <c r="Q1675" i="12"/>
  <c r="Y1674" i="12"/>
  <c r="X1674" i="12"/>
  <c r="W1674" i="12"/>
  <c r="V1674" i="12"/>
  <c r="U1674" i="12"/>
  <c r="T1674" i="12"/>
  <c r="S1674" i="12"/>
  <c r="R1674" i="12"/>
  <c r="Q1674" i="12"/>
  <c r="Y1673" i="12"/>
  <c r="X1673" i="12"/>
  <c r="W1673" i="12"/>
  <c r="V1673" i="12"/>
  <c r="U1673" i="12"/>
  <c r="T1673" i="12"/>
  <c r="S1673" i="12"/>
  <c r="R1673" i="12"/>
  <c r="Q1673" i="12"/>
  <c r="Y1672" i="12"/>
  <c r="X1672" i="12"/>
  <c r="W1672" i="12"/>
  <c r="V1672" i="12"/>
  <c r="U1672" i="12"/>
  <c r="T1672" i="12"/>
  <c r="S1672" i="12"/>
  <c r="R1672" i="12"/>
  <c r="Q1672" i="12"/>
  <c r="Y1671" i="12"/>
  <c r="X1671" i="12"/>
  <c r="W1671" i="12"/>
  <c r="V1671" i="12"/>
  <c r="U1671" i="12"/>
  <c r="T1671" i="12"/>
  <c r="S1671" i="12"/>
  <c r="R1671" i="12"/>
  <c r="Q1671" i="12"/>
  <c r="Y1670" i="12"/>
  <c r="X1670" i="12"/>
  <c r="W1670" i="12"/>
  <c r="V1670" i="12"/>
  <c r="U1670" i="12"/>
  <c r="T1670" i="12"/>
  <c r="S1670" i="12"/>
  <c r="R1670" i="12"/>
  <c r="Q1670" i="12"/>
  <c r="Y1669" i="12"/>
  <c r="X1669" i="12"/>
  <c r="W1669" i="12"/>
  <c r="V1669" i="12"/>
  <c r="U1669" i="12"/>
  <c r="T1669" i="12"/>
  <c r="S1669" i="12"/>
  <c r="R1669" i="12"/>
  <c r="Q1669" i="12"/>
  <c r="Y1668" i="12"/>
  <c r="X1668" i="12"/>
  <c r="W1668" i="12"/>
  <c r="V1668" i="12"/>
  <c r="U1668" i="12"/>
  <c r="T1668" i="12"/>
  <c r="S1668" i="12"/>
  <c r="R1668" i="12"/>
  <c r="Q1668" i="12"/>
  <c r="Y1667" i="12"/>
  <c r="X1667" i="12"/>
  <c r="W1667" i="12"/>
  <c r="V1667" i="12"/>
  <c r="U1667" i="12"/>
  <c r="T1667" i="12"/>
  <c r="S1667" i="12"/>
  <c r="R1667" i="12"/>
  <c r="Q1667" i="12"/>
  <c r="Y1666" i="12"/>
  <c r="X1666" i="12"/>
  <c r="W1666" i="12"/>
  <c r="V1666" i="12"/>
  <c r="U1666" i="12"/>
  <c r="T1666" i="12"/>
  <c r="S1666" i="12"/>
  <c r="R1666" i="12"/>
  <c r="Q1666" i="12"/>
  <c r="Y1665" i="12"/>
  <c r="X1665" i="12"/>
  <c r="W1665" i="12"/>
  <c r="V1665" i="12"/>
  <c r="U1665" i="12"/>
  <c r="T1665" i="12"/>
  <c r="S1665" i="12"/>
  <c r="R1665" i="12"/>
  <c r="Q1665" i="12"/>
  <c r="Y1664" i="12"/>
  <c r="X1664" i="12"/>
  <c r="W1664" i="12"/>
  <c r="V1664" i="12"/>
  <c r="U1664" i="12"/>
  <c r="T1664" i="12"/>
  <c r="S1664" i="12"/>
  <c r="R1664" i="12"/>
  <c r="Q1664" i="12"/>
  <c r="Y1663" i="12"/>
  <c r="X1663" i="12"/>
  <c r="W1663" i="12"/>
  <c r="V1663" i="12"/>
  <c r="U1663" i="12"/>
  <c r="T1663" i="12"/>
  <c r="S1663" i="12"/>
  <c r="R1663" i="12"/>
  <c r="Q1663" i="12"/>
  <c r="Y1662" i="12"/>
  <c r="X1662" i="12"/>
  <c r="W1662" i="12"/>
  <c r="V1662" i="12"/>
  <c r="U1662" i="12"/>
  <c r="T1662" i="12"/>
  <c r="S1662" i="12"/>
  <c r="R1662" i="12"/>
  <c r="Q1662" i="12"/>
  <c r="Y1661" i="12"/>
  <c r="X1661" i="12"/>
  <c r="W1661" i="12"/>
  <c r="V1661" i="12"/>
  <c r="U1661" i="12"/>
  <c r="T1661" i="12"/>
  <c r="S1661" i="12"/>
  <c r="R1661" i="12"/>
  <c r="Q1661" i="12"/>
  <c r="Y1660" i="12"/>
  <c r="X1660" i="12"/>
  <c r="W1660" i="12"/>
  <c r="V1660" i="12"/>
  <c r="U1660" i="12"/>
  <c r="T1660" i="12"/>
  <c r="S1660" i="12"/>
  <c r="R1660" i="12"/>
  <c r="Q1660" i="12"/>
  <c r="Y1659" i="12"/>
  <c r="X1659" i="12"/>
  <c r="W1659" i="12"/>
  <c r="V1659" i="12"/>
  <c r="U1659" i="12"/>
  <c r="T1659" i="12"/>
  <c r="S1659" i="12"/>
  <c r="R1659" i="12"/>
  <c r="Q1659" i="12"/>
  <c r="Y1658" i="12"/>
  <c r="X1658" i="12"/>
  <c r="W1658" i="12"/>
  <c r="V1658" i="12"/>
  <c r="U1658" i="12"/>
  <c r="T1658" i="12"/>
  <c r="S1658" i="12"/>
  <c r="R1658" i="12"/>
  <c r="Q1658" i="12"/>
  <c r="Y1657" i="12"/>
  <c r="X1657" i="12"/>
  <c r="W1657" i="12"/>
  <c r="V1657" i="12"/>
  <c r="U1657" i="12"/>
  <c r="T1657" i="12"/>
  <c r="S1657" i="12"/>
  <c r="R1657" i="12"/>
  <c r="Q1657" i="12"/>
  <c r="Y1656" i="12"/>
  <c r="X1656" i="12"/>
  <c r="W1656" i="12"/>
  <c r="V1656" i="12"/>
  <c r="U1656" i="12"/>
  <c r="T1656" i="12"/>
  <c r="S1656" i="12"/>
  <c r="R1656" i="12"/>
  <c r="Q1656" i="12"/>
  <c r="Y1655" i="12"/>
  <c r="X1655" i="12"/>
  <c r="W1655" i="12"/>
  <c r="V1655" i="12"/>
  <c r="U1655" i="12"/>
  <c r="T1655" i="12"/>
  <c r="S1655" i="12"/>
  <c r="R1655" i="12"/>
  <c r="Q1655" i="12"/>
  <c r="Y1654" i="12"/>
  <c r="X1654" i="12"/>
  <c r="W1654" i="12"/>
  <c r="V1654" i="12"/>
  <c r="U1654" i="12"/>
  <c r="T1654" i="12"/>
  <c r="S1654" i="12"/>
  <c r="R1654" i="12"/>
  <c r="Q1654" i="12"/>
  <c r="Y1653" i="12"/>
  <c r="X1653" i="12"/>
  <c r="W1653" i="12"/>
  <c r="V1653" i="12"/>
  <c r="U1653" i="12"/>
  <c r="T1653" i="12"/>
  <c r="S1653" i="12"/>
  <c r="R1653" i="12"/>
  <c r="Q1653" i="12"/>
  <c r="Y1652" i="12"/>
  <c r="X1652" i="12"/>
  <c r="W1652" i="12"/>
  <c r="V1652" i="12"/>
  <c r="U1652" i="12"/>
  <c r="T1652" i="12"/>
  <c r="S1652" i="12"/>
  <c r="R1652" i="12"/>
  <c r="Q1652" i="12"/>
  <c r="Y1651" i="12"/>
  <c r="X1651" i="12"/>
  <c r="W1651" i="12"/>
  <c r="V1651" i="12"/>
  <c r="U1651" i="12"/>
  <c r="T1651" i="12"/>
  <c r="S1651" i="12"/>
  <c r="R1651" i="12"/>
  <c r="Q1651" i="12"/>
  <c r="Y1650" i="12"/>
  <c r="X1650" i="12"/>
  <c r="W1650" i="12"/>
  <c r="V1650" i="12"/>
  <c r="U1650" i="12"/>
  <c r="T1650" i="12"/>
  <c r="S1650" i="12"/>
  <c r="R1650" i="12"/>
  <c r="Q1650" i="12"/>
  <c r="Y1649" i="12"/>
  <c r="X1649" i="12"/>
  <c r="W1649" i="12"/>
  <c r="V1649" i="12"/>
  <c r="U1649" i="12"/>
  <c r="T1649" i="12"/>
  <c r="S1649" i="12"/>
  <c r="R1649" i="12"/>
  <c r="Q1649" i="12"/>
  <c r="Y1648" i="12"/>
  <c r="X1648" i="12"/>
  <c r="W1648" i="12"/>
  <c r="V1648" i="12"/>
  <c r="U1648" i="12"/>
  <c r="T1648" i="12"/>
  <c r="S1648" i="12"/>
  <c r="R1648" i="12"/>
  <c r="Q1648" i="12"/>
  <c r="Y1647" i="12"/>
  <c r="X1647" i="12"/>
  <c r="W1647" i="12"/>
  <c r="V1647" i="12"/>
  <c r="U1647" i="12"/>
  <c r="T1647" i="12"/>
  <c r="S1647" i="12"/>
  <c r="R1647" i="12"/>
  <c r="Q1647" i="12"/>
  <c r="Y1646" i="12"/>
  <c r="X1646" i="12"/>
  <c r="W1646" i="12"/>
  <c r="V1646" i="12"/>
  <c r="U1646" i="12"/>
  <c r="T1646" i="12"/>
  <c r="S1646" i="12"/>
  <c r="R1646" i="12"/>
  <c r="Q1646" i="12"/>
  <c r="Y1645" i="12"/>
  <c r="X1645" i="12"/>
  <c r="W1645" i="12"/>
  <c r="V1645" i="12"/>
  <c r="U1645" i="12"/>
  <c r="T1645" i="12"/>
  <c r="S1645" i="12"/>
  <c r="R1645" i="12"/>
  <c r="Q1645" i="12"/>
  <c r="Y1644" i="12"/>
  <c r="X1644" i="12"/>
  <c r="W1644" i="12"/>
  <c r="V1644" i="12"/>
  <c r="U1644" i="12"/>
  <c r="T1644" i="12"/>
  <c r="S1644" i="12"/>
  <c r="R1644" i="12"/>
  <c r="Q1644" i="12"/>
  <c r="Y1643" i="12"/>
  <c r="X1643" i="12"/>
  <c r="W1643" i="12"/>
  <c r="V1643" i="12"/>
  <c r="U1643" i="12"/>
  <c r="T1643" i="12"/>
  <c r="S1643" i="12"/>
  <c r="R1643" i="12"/>
  <c r="Q1643" i="12"/>
  <c r="Y1642" i="12"/>
  <c r="X1642" i="12"/>
  <c r="W1642" i="12"/>
  <c r="V1642" i="12"/>
  <c r="U1642" i="12"/>
  <c r="T1642" i="12"/>
  <c r="S1642" i="12"/>
  <c r="R1642" i="12"/>
  <c r="Q1642" i="12"/>
  <c r="Y1641" i="12"/>
  <c r="X1641" i="12"/>
  <c r="W1641" i="12"/>
  <c r="V1641" i="12"/>
  <c r="U1641" i="12"/>
  <c r="T1641" i="12"/>
  <c r="S1641" i="12"/>
  <c r="R1641" i="12"/>
  <c r="Q1641" i="12"/>
  <c r="Y1640" i="12"/>
  <c r="X1640" i="12"/>
  <c r="W1640" i="12"/>
  <c r="V1640" i="12"/>
  <c r="U1640" i="12"/>
  <c r="T1640" i="12"/>
  <c r="S1640" i="12"/>
  <c r="R1640" i="12"/>
  <c r="Q1640" i="12"/>
  <c r="Y1639" i="12"/>
  <c r="X1639" i="12"/>
  <c r="W1639" i="12"/>
  <c r="V1639" i="12"/>
  <c r="U1639" i="12"/>
  <c r="T1639" i="12"/>
  <c r="S1639" i="12"/>
  <c r="R1639" i="12"/>
  <c r="Q1639" i="12"/>
  <c r="Y1638" i="12"/>
  <c r="X1638" i="12"/>
  <c r="W1638" i="12"/>
  <c r="V1638" i="12"/>
  <c r="U1638" i="12"/>
  <c r="T1638" i="12"/>
  <c r="S1638" i="12"/>
  <c r="R1638" i="12"/>
  <c r="Q1638" i="12"/>
  <c r="Y1637" i="12"/>
  <c r="X1637" i="12"/>
  <c r="W1637" i="12"/>
  <c r="V1637" i="12"/>
  <c r="U1637" i="12"/>
  <c r="T1637" i="12"/>
  <c r="S1637" i="12"/>
  <c r="R1637" i="12"/>
  <c r="Q1637" i="12"/>
  <c r="Y1636" i="12"/>
  <c r="X1636" i="12"/>
  <c r="W1636" i="12"/>
  <c r="V1636" i="12"/>
  <c r="U1636" i="12"/>
  <c r="T1636" i="12"/>
  <c r="S1636" i="12"/>
  <c r="R1636" i="12"/>
  <c r="Q1636" i="12"/>
  <c r="Y1635" i="12"/>
  <c r="X1635" i="12"/>
  <c r="W1635" i="12"/>
  <c r="V1635" i="12"/>
  <c r="U1635" i="12"/>
  <c r="T1635" i="12"/>
  <c r="S1635" i="12"/>
  <c r="R1635" i="12"/>
  <c r="Q1635" i="12"/>
  <c r="Y1634" i="12"/>
  <c r="X1634" i="12"/>
  <c r="W1634" i="12"/>
  <c r="V1634" i="12"/>
  <c r="U1634" i="12"/>
  <c r="T1634" i="12"/>
  <c r="S1634" i="12"/>
  <c r="R1634" i="12"/>
  <c r="Q1634" i="12"/>
  <c r="Y1633" i="12"/>
  <c r="X1633" i="12"/>
  <c r="W1633" i="12"/>
  <c r="V1633" i="12"/>
  <c r="U1633" i="12"/>
  <c r="T1633" i="12"/>
  <c r="S1633" i="12"/>
  <c r="R1633" i="12"/>
  <c r="Q1633" i="12"/>
  <c r="Y1632" i="12"/>
  <c r="X1632" i="12"/>
  <c r="W1632" i="12"/>
  <c r="V1632" i="12"/>
  <c r="U1632" i="12"/>
  <c r="T1632" i="12"/>
  <c r="S1632" i="12"/>
  <c r="R1632" i="12"/>
  <c r="Q1632" i="12"/>
  <c r="Y1631" i="12"/>
  <c r="X1631" i="12"/>
  <c r="W1631" i="12"/>
  <c r="V1631" i="12"/>
  <c r="U1631" i="12"/>
  <c r="T1631" i="12"/>
  <c r="S1631" i="12"/>
  <c r="R1631" i="12"/>
  <c r="Q1631" i="12"/>
  <c r="Y1630" i="12"/>
  <c r="X1630" i="12"/>
  <c r="W1630" i="12"/>
  <c r="V1630" i="12"/>
  <c r="U1630" i="12"/>
  <c r="T1630" i="12"/>
  <c r="S1630" i="12"/>
  <c r="R1630" i="12"/>
  <c r="Q1630" i="12"/>
  <c r="Y1629" i="12"/>
  <c r="X1629" i="12"/>
  <c r="W1629" i="12"/>
  <c r="V1629" i="12"/>
  <c r="U1629" i="12"/>
  <c r="T1629" i="12"/>
  <c r="S1629" i="12"/>
  <c r="R1629" i="12"/>
  <c r="Q1629" i="12"/>
  <c r="Y1628" i="12"/>
  <c r="X1628" i="12"/>
  <c r="W1628" i="12"/>
  <c r="V1628" i="12"/>
  <c r="U1628" i="12"/>
  <c r="T1628" i="12"/>
  <c r="S1628" i="12"/>
  <c r="R1628" i="12"/>
  <c r="Q1628" i="12"/>
  <c r="Y1627" i="12"/>
  <c r="X1627" i="12"/>
  <c r="W1627" i="12"/>
  <c r="V1627" i="12"/>
  <c r="U1627" i="12"/>
  <c r="T1627" i="12"/>
  <c r="S1627" i="12"/>
  <c r="R1627" i="12"/>
  <c r="Q1627" i="12"/>
  <c r="Y1626" i="12"/>
  <c r="X1626" i="12"/>
  <c r="W1626" i="12"/>
  <c r="V1626" i="12"/>
  <c r="U1626" i="12"/>
  <c r="T1626" i="12"/>
  <c r="S1626" i="12"/>
  <c r="R1626" i="12"/>
  <c r="Q1626" i="12"/>
  <c r="Y1625" i="12"/>
  <c r="X1625" i="12"/>
  <c r="W1625" i="12"/>
  <c r="V1625" i="12"/>
  <c r="U1625" i="12"/>
  <c r="T1625" i="12"/>
  <c r="S1625" i="12"/>
  <c r="R1625" i="12"/>
  <c r="Q1625" i="12"/>
  <c r="Y1624" i="12"/>
  <c r="X1624" i="12"/>
  <c r="W1624" i="12"/>
  <c r="V1624" i="12"/>
  <c r="U1624" i="12"/>
  <c r="T1624" i="12"/>
  <c r="S1624" i="12"/>
  <c r="R1624" i="12"/>
  <c r="Q1624" i="12"/>
  <c r="Y1623" i="12"/>
  <c r="X1623" i="12"/>
  <c r="W1623" i="12"/>
  <c r="V1623" i="12"/>
  <c r="U1623" i="12"/>
  <c r="T1623" i="12"/>
  <c r="S1623" i="12"/>
  <c r="R1623" i="12"/>
  <c r="Q1623" i="12"/>
  <c r="Y1622" i="12"/>
  <c r="X1622" i="12"/>
  <c r="W1622" i="12"/>
  <c r="V1622" i="12"/>
  <c r="U1622" i="12"/>
  <c r="T1622" i="12"/>
  <c r="S1622" i="12"/>
  <c r="R1622" i="12"/>
  <c r="Q1622" i="12"/>
  <c r="Y1621" i="12"/>
  <c r="X1621" i="12"/>
  <c r="W1621" i="12"/>
  <c r="V1621" i="12"/>
  <c r="U1621" i="12"/>
  <c r="T1621" i="12"/>
  <c r="S1621" i="12"/>
  <c r="R1621" i="12"/>
  <c r="Q1621" i="12"/>
  <c r="Y1620" i="12"/>
  <c r="X1620" i="12"/>
  <c r="W1620" i="12"/>
  <c r="V1620" i="12"/>
  <c r="U1620" i="12"/>
  <c r="T1620" i="12"/>
  <c r="S1620" i="12"/>
  <c r="R1620" i="12"/>
  <c r="Q1620" i="12"/>
  <c r="Y1619" i="12"/>
  <c r="X1619" i="12"/>
  <c r="W1619" i="12"/>
  <c r="V1619" i="12"/>
  <c r="U1619" i="12"/>
  <c r="T1619" i="12"/>
  <c r="S1619" i="12"/>
  <c r="R1619" i="12"/>
  <c r="Q1619" i="12"/>
  <c r="Y1618" i="12"/>
  <c r="X1618" i="12"/>
  <c r="W1618" i="12"/>
  <c r="V1618" i="12"/>
  <c r="U1618" i="12"/>
  <c r="T1618" i="12"/>
  <c r="S1618" i="12"/>
  <c r="R1618" i="12"/>
  <c r="Q1618" i="12"/>
  <c r="Y1617" i="12"/>
  <c r="X1617" i="12"/>
  <c r="W1617" i="12"/>
  <c r="V1617" i="12"/>
  <c r="U1617" i="12"/>
  <c r="T1617" i="12"/>
  <c r="S1617" i="12"/>
  <c r="R1617" i="12"/>
  <c r="Q1617" i="12"/>
  <c r="Y1616" i="12"/>
  <c r="X1616" i="12"/>
  <c r="W1616" i="12"/>
  <c r="V1616" i="12"/>
  <c r="U1616" i="12"/>
  <c r="T1616" i="12"/>
  <c r="S1616" i="12"/>
  <c r="R1616" i="12"/>
  <c r="Q1616" i="12"/>
  <c r="Y1615" i="12"/>
  <c r="X1615" i="12"/>
  <c r="W1615" i="12"/>
  <c r="V1615" i="12"/>
  <c r="U1615" i="12"/>
  <c r="T1615" i="12"/>
  <c r="S1615" i="12"/>
  <c r="R1615" i="12"/>
  <c r="Q1615" i="12"/>
  <c r="Y1614" i="12"/>
  <c r="X1614" i="12"/>
  <c r="W1614" i="12"/>
  <c r="V1614" i="12"/>
  <c r="U1614" i="12"/>
  <c r="T1614" i="12"/>
  <c r="S1614" i="12"/>
  <c r="R1614" i="12"/>
  <c r="Q1614" i="12"/>
  <c r="Y1613" i="12"/>
  <c r="X1613" i="12"/>
  <c r="W1613" i="12"/>
  <c r="V1613" i="12"/>
  <c r="U1613" i="12"/>
  <c r="T1613" i="12"/>
  <c r="S1613" i="12"/>
  <c r="R1613" i="12"/>
  <c r="Q1613" i="12"/>
  <c r="Y1612" i="12"/>
  <c r="X1612" i="12"/>
  <c r="W1612" i="12"/>
  <c r="V1612" i="12"/>
  <c r="U1612" i="12"/>
  <c r="T1612" i="12"/>
  <c r="S1612" i="12"/>
  <c r="R1612" i="12"/>
  <c r="Q1612" i="12"/>
  <c r="Y1611" i="12"/>
  <c r="X1611" i="12"/>
  <c r="W1611" i="12"/>
  <c r="V1611" i="12"/>
  <c r="U1611" i="12"/>
  <c r="T1611" i="12"/>
  <c r="S1611" i="12"/>
  <c r="R1611" i="12"/>
  <c r="Q1611" i="12"/>
  <c r="Y1610" i="12"/>
  <c r="X1610" i="12"/>
  <c r="W1610" i="12"/>
  <c r="V1610" i="12"/>
  <c r="U1610" i="12"/>
  <c r="T1610" i="12"/>
  <c r="S1610" i="12"/>
  <c r="R1610" i="12"/>
  <c r="Q1610" i="12"/>
  <c r="Y1609" i="12"/>
  <c r="X1609" i="12"/>
  <c r="W1609" i="12"/>
  <c r="V1609" i="12"/>
  <c r="U1609" i="12"/>
  <c r="T1609" i="12"/>
  <c r="S1609" i="12"/>
  <c r="R1609" i="12"/>
  <c r="Q1609" i="12"/>
  <c r="Y1608" i="12"/>
  <c r="X1608" i="12"/>
  <c r="W1608" i="12"/>
  <c r="V1608" i="12"/>
  <c r="U1608" i="12"/>
  <c r="T1608" i="12"/>
  <c r="S1608" i="12"/>
  <c r="R1608" i="12"/>
  <c r="Q1608" i="12"/>
  <c r="Y1607" i="12"/>
  <c r="X1607" i="12"/>
  <c r="W1607" i="12"/>
  <c r="V1607" i="12"/>
  <c r="U1607" i="12"/>
  <c r="T1607" i="12"/>
  <c r="S1607" i="12"/>
  <c r="R1607" i="12"/>
  <c r="Q1607" i="12"/>
  <c r="Y1606" i="12"/>
  <c r="X1606" i="12"/>
  <c r="W1606" i="12"/>
  <c r="V1606" i="12"/>
  <c r="U1606" i="12"/>
  <c r="T1606" i="12"/>
  <c r="S1606" i="12"/>
  <c r="R1606" i="12"/>
  <c r="Q1606" i="12"/>
  <c r="Y1605" i="12"/>
  <c r="X1605" i="12"/>
  <c r="W1605" i="12"/>
  <c r="V1605" i="12"/>
  <c r="U1605" i="12"/>
  <c r="T1605" i="12"/>
  <c r="S1605" i="12"/>
  <c r="R1605" i="12"/>
  <c r="Q1605" i="12"/>
  <c r="Y1604" i="12"/>
  <c r="X1604" i="12"/>
  <c r="W1604" i="12"/>
  <c r="V1604" i="12"/>
  <c r="U1604" i="12"/>
  <c r="T1604" i="12"/>
  <c r="S1604" i="12"/>
  <c r="R1604" i="12"/>
  <c r="Q1604" i="12"/>
  <c r="Y1603" i="12"/>
  <c r="X1603" i="12"/>
  <c r="W1603" i="12"/>
  <c r="V1603" i="12"/>
  <c r="U1603" i="12"/>
  <c r="T1603" i="12"/>
  <c r="S1603" i="12"/>
  <c r="R1603" i="12"/>
  <c r="Q1603" i="12"/>
  <c r="Y1602" i="12"/>
  <c r="X1602" i="12"/>
  <c r="W1602" i="12"/>
  <c r="V1602" i="12"/>
  <c r="U1602" i="12"/>
  <c r="T1602" i="12"/>
  <c r="S1602" i="12"/>
  <c r="R1602" i="12"/>
  <c r="Q1602" i="12"/>
  <c r="Y1601" i="12"/>
  <c r="X1601" i="12"/>
  <c r="W1601" i="12"/>
  <c r="V1601" i="12"/>
  <c r="U1601" i="12"/>
  <c r="T1601" i="12"/>
  <c r="S1601" i="12"/>
  <c r="R1601" i="12"/>
  <c r="Q1601" i="12"/>
  <c r="Y1600" i="12"/>
  <c r="X1600" i="12"/>
  <c r="W1600" i="12"/>
  <c r="V1600" i="12"/>
  <c r="U1600" i="12"/>
  <c r="T1600" i="12"/>
  <c r="S1600" i="12"/>
  <c r="R1600" i="12"/>
  <c r="Q1600" i="12"/>
  <c r="Y1599" i="12"/>
  <c r="X1599" i="12"/>
  <c r="W1599" i="12"/>
  <c r="V1599" i="12"/>
  <c r="U1599" i="12"/>
  <c r="T1599" i="12"/>
  <c r="S1599" i="12"/>
  <c r="R1599" i="12"/>
  <c r="Q1599" i="12"/>
  <c r="Y1598" i="12"/>
  <c r="X1598" i="12"/>
  <c r="W1598" i="12"/>
  <c r="V1598" i="12"/>
  <c r="U1598" i="12"/>
  <c r="T1598" i="12"/>
  <c r="S1598" i="12"/>
  <c r="R1598" i="12"/>
  <c r="Q1598" i="12"/>
  <c r="Y1597" i="12"/>
  <c r="X1597" i="12"/>
  <c r="W1597" i="12"/>
  <c r="V1597" i="12"/>
  <c r="U1597" i="12"/>
  <c r="T1597" i="12"/>
  <c r="S1597" i="12"/>
  <c r="R1597" i="12"/>
  <c r="Q1597" i="12"/>
  <c r="Y1596" i="12"/>
  <c r="X1596" i="12"/>
  <c r="W1596" i="12"/>
  <c r="V1596" i="12"/>
  <c r="U1596" i="12"/>
  <c r="T1596" i="12"/>
  <c r="S1596" i="12"/>
  <c r="R1596" i="12"/>
  <c r="Q1596" i="12"/>
  <c r="Y1595" i="12"/>
  <c r="X1595" i="12"/>
  <c r="W1595" i="12"/>
  <c r="V1595" i="12"/>
  <c r="U1595" i="12"/>
  <c r="T1595" i="12"/>
  <c r="S1595" i="12"/>
  <c r="R1595" i="12"/>
  <c r="Q1595" i="12"/>
  <c r="Y1594" i="12"/>
  <c r="X1594" i="12"/>
  <c r="W1594" i="12"/>
  <c r="V1594" i="12"/>
  <c r="U1594" i="12"/>
  <c r="T1594" i="12"/>
  <c r="S1594" i="12"/>
  <c r="R1594" i="12"/>
  <c r="Q1594" i="12"/>
  <c r="Y1593" i="12"/>
  <c r="X1593" i="12"/>
  <c r="W1593" i="12"/>
  <c r="V1593" i="12"/>
  <c r="U1593" i="12"/>
  <c r="T1593" i="12"/>
  <c r="S1593" i="12"/>
  <c r="R1593" i="12"/>
  <c r="Q1593" i="12"/>
  <c r="Y1592" i="12"/>
  <c r="X1592" i="12"/>
  <c r="W1592" i="12"/>
  <c r="V1592" i="12"/>
  <c r="U1592" i="12"/>
  <c r="T1592" i="12"/>
  <c r="S1592" i="12"/>
  <c r="R1592" i="12"/>
  <c r="Q1592" i="12"/>
  <c r="Y1591" i="12"/>
  <c r="X1591" i="12"/>
  <c r="W1591" i="12"/>
  <c r="V1591" i="12"/>
  <c r="U1591" i="12"/>
  <c r="T1591" i="12"/>
  <c r="S1591" i="12"/>
  <c r="R1591" i="12"/>
  <c r="Q1591" i="12"/>
  <c r="Y1590" i="12"/>
  <c r="X1590" i="12"/>
  <c r="W1590" i="12"/>
  <c r="V1590" i="12"/>
  <c r="U1590" i="12"/>
  <c r="T1590" i="12"/>
  <c r="S1590" i="12"/>
  <c r="R1590" i="12"/>
  <c r="Q1590" i="12"/>
  <c r="Y1589" i="12"/>
  <c r="X1589" i="12"/>
  <c r="W1589" i="12"/>
  <c r="V1589" i="12"/>
  <c r="U1589" i="12"/>
  <c r="T1589" i="12"/>
  <c r="S1589" i="12"/>
  <c r="R1589" i="12"/>
  <c r="Q1589" i="12"/>
  <c r="Y1588" i="12"/>
  <c r="X1588" i="12"/>
  <c r="W1588" i="12"/>
  <c r="V1588" i="12"/>
  <c r="U1588" i="12"/>
  <c r="T1588" i="12"/>
  <c r="S1588" i="12"/>
  <c r="R1588" i="12"/>
  <c r="Q1588" i="12"/>
  <c r="Y1587" i="12"/>
  <c r="X1587" i="12"/>
  <c r="W1587" i="12"/>
  <c r="V1587" i="12"/>
  <c r="U1587" i="12"/>
  <c r="T1587" i="12"/>
  <c r="S1587" i="12"/>
  <c r="R1587" i="12"/>
  <c r="Q1587" i="12"/>
  <c r="Y1586" i="12"/>
  <c r="X1586" i="12"/>
  <c r="W1586" i="12"/>
  <c r="V1586" i="12"/>
  <c r="U1586" i="12"/>
  <c r="T1586" i="12"/>
  <c r="S1586" i="12"/>
  <c r="R1586" i="12"/>
  <c r="Q1586" i="12"/>
  <c r="Y1585" i="12"/>
  <c r="X1585" i="12"/>
  <c r="W1585" i="12"/>
  <c r="V1585" i="12"/>
  <c r="U1585" i="12"/>
  <c r="T1585" i="12"/>
  <c r="S1585" i="12"/>
  <c r="R1585" i="12"/>
  <c r="Q1585" i="12"/>
  <c r="Y1584" i="12"/>
  <c r="X1584" i="12"/>
  <c r="W1584" i="12"/>
  <c r="V1584" i="12"/>
  <c r="U1584" i="12"/>
  <c r="T1584" i="12"/>
  <c r="S1584" i="12"/>
  <c r="R1584" i="12"/>
  <c r="Q1584" i="12"/>
  <c r="Y1583" i="12"/>
  <c r="X1583" i="12"/>
  <c r="W1583" i="12"/>
  <c r="V1583" i="12"/>
  <c r="U1583" i="12"/>
  <c r="T1583" i="12"/>
  <c r="S1583" i="12"/>
  <c r="R1583" i="12"/>
  <c r="Q1583" i="12"/>
  <c r="Y1582" i="12"/>
  <c r="X1582" i="12"/>
  <c r="W1582" i="12"/>
  <c r="V1582" i="12"/>
  <c r="U1582" i="12"/>
  <c r="T1582" i="12"/>
  <c r="S1582" i="12"/>
  <c r="R1582" i="12"/>
  <c r="Q1582" i="12"/>
  <c r="Y1581" i="12"/>
  <c r="X1581" i="12"/>
  <c r="W1581" i="12"/>
  <c r="V1581" i="12"/>
  <c r="U1581" i="12"/>
  <c r="T1581" i="12"/>
  <c r="S1581" i="12"/>
  <c r="R1581" i="12"/>
  <c r="Q1581" i="12"/>
  <c r="Y1580" i="12"/>
  <c r="X1580" i="12"/>
  <c r="W1580" i="12"/>
  <c r="V1580" i="12"/>
  <c r="U1580" i="12"/>
  <c r="T1580" i="12"/>
  <c r="S1580" i="12"/>
  <c r="R1580" i="12"/>
  <c r="Q1580" i="12"/>
  <c r="Y1579" i="12"/>
  <c r="X1579" i="12"/>
  <c r="W1579" i="12"/>
  <c r="V1579" i="12"/>
  <c r="U1579" i="12"/>
  <c r="T1579" i="12"/>
  <c r="S1579" i="12"/>
  <c r="R1579" i="12"/>
  <c r="Q1579" i="12"/>
  <c r="Y1578" i="12"/>
  <c r="X1578" i="12"/>
  <c r="W1578" i="12"/>
  <c r="V1578" i="12"/>
  <c r="U1578" i="12"/>
  <c r="T1578" i="12"/>
  <c r="S1578" i="12"/>
  <c r="R1578" i="12"/>
  <c r="Q1578" i="12"/>
  <c r="Y1577" i="12"/>
  <c r="X1577" i="12"/>
  <c r="W1577" i="12"/>
  <c r="V1577" i="12"/>
  <c r="U1577" i="12"/>
  <c r="T1577" i="12"/>
  <c r="S1577" i="12"/>
  <c r="R1577" i="12"/>
  <c r="Q1577" i="12"/>
  <c r="Y1576" i="12"/>
  <c r="X1576" i="12"/>
  <c r="W1576" i="12"/>
  <c r="V1576" i="12"/>
  <c r="U1576" i="12"/>
  <c r="T1576" i="12"/>
  <c r="S1576" i="12"/>
  <c r="R1576" i="12"/>
  <c r="Q1576" i="12"/>
  <c r="Y1575" i="12"/>
  <c r="X1575" i="12"/>
  <c r="W1575" i="12"/>
  <c r="V1575" i="12"/>
  <c r="U1575" i="12"/>
  <c r="T1575" i="12"/>
  <c r="S1575" i="12"/>
  <c r="R1575" i="12"/>
  <c r="Q1575" i="12"/>
  <c r="Y1574" i="12"/>
  <c r="X1574" i="12"/>
  <c r="W1574" i="12"/>
  <c r="V1574" i="12"/>
  <c r="U1574" i="12"/>
  <c r="T1574" i="12"/>
  <c r="S1574" i="12"/>
  <c r="R1574" i="12"/>
  <c r="Q1574" i="12"/>
  <c r="Y1573" i="12"/>
  <c r="X1573" i="12"/>
  <c r="W1573" i="12"/>
  <c r="V1573" i="12"/>
  <c r="U1573" i="12"/>
  <c r="T1573" i="12"/>
  <c r="S1573" i="12"/>
  <c r="R1573" i="12"/>
  <c r="Q1573" i="12"/>
  <c r="Y1572" i="12"/>
  <c r="X1572" i="12"/>
  <c r="W1572" i="12"/>
  <c r="V1572" i="12"/>
  <c r="U1572" i="12"/>
  <c r="T1572" i="12"/>
  <c r="S1572" i="12"/>
  <c r="R1572" i="12"/>
  <c r="Q1572" i="12"/>
  <c r="Y1571" i="12"/>
  <c r="X1571" i="12"/>
  <c r="W1571" i="12"/>
  <c r="V1571" i="12"/>
  <c r="U1571" i="12"/>
  <c r="T1571" i="12"/>
  <c r="S1571" i="12"/>
  <c r="R1571" i="12"/>
  <c r="Q1571" i="12"/>
  <c r="Y1570" i="12"/>
  <c r="X1570" i="12"/>
  <c r="W1570" i="12"/>
  <c r="V1570" i="12"/>
  <c r="U1570" i="12"/>
  <c r="T1570" i="12"/>
  <c r="S1570" i="12"/>
  <c r="R1570" i="12"/>
  <c r="Q1570" i="12"/>
  <c r="Y1569" i="12"/>
  <c r="X1569" i="12"/>
  <c r="W1569" i="12"/>
  <c r="V1569" i="12"/>
  <c r="U1569" i="12"/>
  <c r="T1569" i="12"/>
  <c r="S1569" i="12"/>
  <c r="R1569" i="12"/>
  <c r="Q1569" i="12"/>
  <c r="Y1568" i="12"/>
  <c r="X1568" i="12"/>
  <c r="W1568" i="12"/>
  <c r="V1568" i="12"/>
  <c r="U1568" i="12"/>
  <c r="T1568" i="12"/>
  <c r="S1568" i="12"/>
  <c r="R1568" i="12"/>
  <c r="Q1568" i="12"/>
  <c r="Y1567" i="12"/>
  <c r="X1567" i="12"/>
  <c r="W1567" i="12"/>
  <c r="V1567" i="12"/>
  <c r="U1567" i="12"/>
  <c r="T1567" i="12"/>
  <c r="S1567" i="12"/>
  <c r="R1567" i="12"/>
  <c r="Q1567" i="12"/>
  <c r="Y1566" i="12"/>
  <c r="X1566" i="12"/>
  <c r="W1566" i="12"/>
  <c r="V1566" i="12"/>
  <c r="U1566" i="12"/>
  <c r="T1566" i="12"/>
  <c r="S1566" i="12"/>
  <c r="R1566" i="12"/>
  <c r="Q1566" i="12"/>
  <c r="Y1565" i="12"/>
  <c r="X1565" i="12"/>
  <c r="W1565" i="12"/>
  <c r="V1565" i="12"/>
  <c r="U1565" i="12"/>
  <c r="T1565" i="12"/>
  <c r="S1565" i="12"/>
  <c r="R1565" i="12"/>
  <c r="Q1565" i="12"/>
  <c r="Y1564" i="12"/>
  <c r="X1564" i="12"/>
  <c r="W1564" i="12"/>
  <c r="V1564" i="12"/>
  <c r="U1564" i="12"/>
  <c r="T1564" i="12"/>
  <c r="S1564" i="12"/>
  <c r="R1564" i="12"/>
  <c r="Q1564" i="12"/>
  <c r="Y1563" i="12"/>
  <c r="X1563" i="12"/>
  <c r="W1563" i="12"/>
  <c r="V1563" i="12"/>
  <c r="U1563" i="12"/>
  <c r="T1563" i="12"/>
  <c r="S1563" i="12"/>
  <c r="R1563" i="12"/>
  <c r="Q1563" i="12"/>
  <c r="Y1562" i="12"/>
  <c r="X1562" i="12"/>
  <c r="W1562" i="12"/>
  <c r="V1562" i="12"/>
  <c r="U1562" i="12"/>
  <c r="T1562" i="12"/>
  <c r="S1562" i="12"/>
  <c r="R1562" i="12"/>
  <c r="Q1562" i="12"/>
  <c r="Y1561" i="12"/>
  <c r="X1561" i="12"/>
  <c r="W1561" i="12"/>
  <c r="V1561" i="12"/>
  <c r="U1561" i="12"/>
  <c r="T1561" i="12"/>
  <c r="S1561" i="12"/>
  <c r="R1561" i="12"/>
  <c r="Q1561" i="12"/>
  <c r="Y1560" i="12"/>
  <c r="X1560" i="12"/>
  <c r="W1560" i="12"/>
  <c r="V1560" i="12"/>
  <c r="U1560" i="12"/>
  <c r="T1560" i="12"/>
  <c r="S1560" i="12"/>
  <c r="R1560" i="12"/>
  <c r="Q1560" i="12"/>
  <c r="Y1559" i="12"/>
  <c r="X1559" i="12"/>
  <c r="W1559" i="12"/>
  <c r="V1559" i="12"/>
  <c r="U1559" i="12"/>
  <c r="T1559" i="12"/>
  <c r="S1559" i="12"/>
  <c r="R1559" i="12"/>
  <c r="Q1559" i="12"/>
  <c r="Y1558" i="12"/>
  <c r="X1558" i="12"/>
  <c r="W1558" i="12"/>
  <c r="V1558" i="12"/>
  <c r="U1558" i="12"/>
  <c r="T1558" i="12"/>
  <c r="S1558" i="12"/>
  <c r="R1558" i="12"/>
  <c r="Q1558" i="12"/>
  <c r="Y1557" i="12"/>
  <c r="X1557" i="12"/>
  <c r="W1557" i="12"/>
  <c r="V1557" i="12"/>
  <c r="U1557" i="12"/>
  <c r="T1557" i="12"/>
  <c r="S1557" i="12"/>
  <c r="R1557" i="12"/>
  <c r="Q1557" i="12"/>
  <c r="Y1556" i="12"/>
  <c r="X1556" i="12"/>
  <c r="W1556" i="12"/>
  <c r="V1556" i="12"/>
  <c r="U1556" i="12"/>
  <c r="T1556" i="12"/>
  <c r="S1556" i="12"/>
  <c r="R1556" i="12"/>
  <c r="Q1556" i="12"/>
  <c r="Y1555" i="12"/>
  <c r="X1555" i="12"/>
  <c r="W1555" i="12"/>
  <c r="V1555" i="12"/>
  <c r="U1555" i="12"/>
  <c r="T1555" i="12"/>
  <c r="S1555" i="12"/>
  <c r="R1555" i="12"/>
  <c r="Q1555" i="12"/>
  <c r="Y1554" i="12"/>
  <c r="X1554" i="12"/>
  <c r="W1554" i="12"/>
  <c r="V1554" i="12"/>
  <c r="U1554" i="12"/>
  <c r="T1554" i="12"/>
  <c r="S1554" i="12"/>
  <c r="R1554" i="12"/>
  <c r="Q1554" i="12"/>
  <c r="Y1553" i="12"/>
  <c r="X1553" i="12"/>
  <c r="W1553" i="12"/>
  <c r="V1553" i="12"/>
  <c r="U1553" i="12"/>
  <c r="T1553" i="12"/>
  <c r="S1553" i="12"/>
  <c r="R1553" i="12"/>
  <c r="Q1553" i="12"/>
  <c r="Y1552" i="12"/>
  <c r="X1552" i="12"/>
  <c r="W1552" i="12"/>
  <c r="V1552" i="12"/>
  <c r="U1552" i="12"/>
  <c r="T1552" i="12"/>
  <c r="S1552" i="12"/>
  <c r="R1552" i="12"/>
  <c r="Q1552" i="12"/>
  <c r="Y1551" i="12"/>
  <c r="X1551" i="12"/>
  <c r="W1551" i="12"/>
  <c r="V1551" i="12"/>
  <c r="U1551" i="12"/>
  <c r="T1551" i="12"/>
  <c r="S1551" i="12"/>
  <c r="R1551" i="12"/>
  <c r="Q1551" i="12"/>
  <c r="Y1550" i="12"/>
  <c r="X1550" i="12"/>
  <c r="W1550" i="12"/>
  <c r="V1550" i="12"/>
  <c r="U1550" i="12"/>
  <c r="T1550" i="12"/>
  <c r="S1550" i="12"/>
  <c r="R1550" i="12"/>
  <c r="Q1550" i="12"/>
  <c r="Y1549" i="12"/>
  <c r="X1549" i="12"/>
  <c r="W1549" i="12"/>
  <c r="V1549" i="12"/>
  <c r="U1549" i="12"/>
  <c r="T1549" i="12"/>
  <c r="S1549" i="12"/>
  <c r="R1549" i="12"/>
  <c r="Q1549" i="12"/>
  <c r="Y1548" i="12"/>
  <c r="X1548" i="12"/>
  <c r="W1548" i="12"/>
  <c r="V1548" i="12"/>
  <c r="U1548" i="12"/>
  <c r="T1548" i="12"/>
  <c r="S1548" i="12"/>
  <c r="R1548" i="12"/>
  <c r="Q1548" i="12"/>
  <c r="Y1547" i="12"/>
  <c r="X1547" i="12"/>
  <c r="W1547" i="12"/>
  <c r="V1547" i="12"/>
  <c r="U1547" i="12"/>
  <c r="T1547" i="12"/>
  <c r="S1547" i="12"/>
  <c r="R1547" i="12"/>
  <c r="Q1547" i="12"/>
  <c r="Y1546" i="12"/>
  <c r="X1546" i="12"/>
  <c r="W1546" i="12"/>
  <c r="V1546" i="12"/>
  <c r="U1546" i="12"/>
  <c r="T1546" i="12"/>
  <c r="S1546" i="12"/>
  <c r="R1546" i="12"/>
  <c r="Q1546" i="12"/>
  <c r="Y1545" i="12"/>
  <c r="X1545" i="12"/>
  <c r="W1545" i="12"/>
  <c r="V1545" i="12"/>
  <c r="U1545" i="12"/>
  <c r="T1545" i="12"/>
  <c r="S1545" i="12"/>
  <c r="R1545" i="12"/>
  <c r="Q1545" i="12"/>
  <c r="Y1544" i="12"/>
  <c r="X1544" i="12"/>
  <c r="W1544" i="12"/>
  <c r="V1544" i="12"/>
  <c r="U1544" i="12"/>
  <c r="T1544" i="12"/>
  <c r="S1544" i="12"/>
  <c r="R1544" i="12"/>
  <c r="Q1544" i="12"/>
  <c r="Y1543" i="12"/>
  <c r="X1543" i="12"/>
  <c r="W1543" i="12"/>
  <c r="V1543" i="12"/>
  <c r="U1543" i="12"/>
  <c r="T1543" i="12"/>
  <c r="S1543" i="12"/>
  <c r="R1543" i="12"/>
  <c r="Q1543" i="12"/>
  <c r="Y1542" i="12"/>
  <c r="X1542" i="12"/>
  <c r="W1542" i="12"/>
  <c r="V1542" i="12"/>
  <c r="U1542" i="12"/>
  <c r="T1542" i="12"/>
  <c r="S1542" i="12"/>
  <c r="R1542" i="12"/>
  <c r="Q1542" i="12"/>
  <c r="Y1541" i="12"/>
  <c r="X1541" i="12"/>
  <c r="W1541" i="12"/>
  <c r="V1541" i="12"/>
  <c r="U1541" i="12"/>
  <c r="T1541" i="12"/>
  <c r="S1541" i="12"/>
  <c r="R1541" i="12"/>
  <c r="Q1541" i="12"/>
  <c r="Y1540" i="12"/>
  <c r="X1540" i="12"/>
  <c r="W1540" i="12"/>
  <c r="V1540" i="12"/>
  <c r="U1540" i="12"/>
  <c r="T1540" i="12"/>
  <c r="S1540" i="12"/>
  <c r="R1540" i="12"/>
  <c r="Q1540" i="12"/>
  <c r="Y1539" i="12"/>
  <c r="X1539" i="12"/>
  <c r="W1539" i="12"/>
  <c r="V1539" i="12"/>
  <c r="U1539" i="12"/>
  <c r="T1539" i="12"/>
  <c r="S1539" i="12"/>
  <c r="R1539" i="12"/>
  <c r="Q1539" i="12"/>
  <c r="Y1538" i="12"/>
  <c r="X1538" i="12"/>
  <c r="W1538" i="12"/>
  <c r="V1538" i="12"/>
  <c r="U1538" i="12"/>
  <c r="T1538" i="12"/>
  <c r="S1538" i="12"/>
  <c r="R1538" i="12"/>
  <c r="Q1538" i="12"/>
  <c r="Y1537" i="12"/>
  <c r="X1537" i="12"/>
  <c r="W1537" i="12"/>
  <c r="V1537" i="12"/>
  <c r="U1537" i="12"/>
  <c r="T1537" i="12"/>
  <c r="S1537" i="12"/>
  <c r="R1537" i="12"/>
  <c r="Q1537" i="12"/>
  <c r="Y1536" i="12"/>
  <c r="X1536" i="12"/>
  <c r="W1536" i="12"/>
  <c r="V1536" i="12"/>
  <c r="U1536" i="12"/>
  <c r="T1536" i="12"/>
  <c r="S1536" i="12"/>
  <c r="R1536" i="12"/>
  <c r="Q1536" i="12"/>
  <c r="Y1535" i="12"/>
  <c r="X1535" i="12"/>
  <c r="W1535" i="12"/>
  <c r="V1535" i="12"/>
  <c r="U1535" i="12"/>
  <c r="T1535" i="12"/>
  <c r="S1535" i="12"/>
  <c r="R1535" i="12"/>
  <c r="Q1535" i="12"/>
  <c r="Y1534" i="12"/>
  <c r="X1534" i="12"/>
  <c r="W1534" i="12"/>
  <c r="V1534" i="12"/>
  <c r="U1534" i="12"/>
  <c r="T1534" i="12"/>
  <c r="S1534" i="12"/>
  <c r="R1534" i="12"/>
  <c r="Q1534" i="12"/>
  <c r="Y1533" i="12"/>
  <c r="X1533" i="12"/>
  <c r="W1533" i="12"/>
  <c r="V1533" i="12"/>
  <c r="U1533" i="12"/>
  <c r="T1533" i="12"/>
  <c r="S1533" i="12"/>
  <c r="R1533" i="12"/>
  <c r="Q1533" i="12"/>
  <c r="Y1532" i="12"/>
  <c r="X1532" i="12"/>
  <c r="W1532" i="12"/>
  <c r="V1532" i="12"/>
  <c r="U1532" i="12"/>
  <c r="T1532" i="12"/>
  <c r="S1532" i="12"/>
  <c r="R1532" i="12"/>
  <c r="Q1532" i="12"/>
  <c r="Y1531" i="12"/>
  <c r="X1531" i="12"/>
  <c r="W1531" i="12"/>
  <c r="V1531" i="12"/>
  <c r="U1531" i="12"/>
  <c r="T1531" i="12"/>
  <c r="S1531" i="12"/>
  <c r="R1531" i="12"/>
  <c r="Q1531" i="12"/>
  <c r="Y1530" i="12"/>
  <c r="X1530" i="12"/>
  <c r="W1530" i="12"/>
  <c r="V1530" i="12"/>
  <c r="U1530" i="12"/>
  <c r="T1530" i="12"/>
  <c r="S1530" i="12"/>
  <c r="R1530" i="12"/>
  <c r="Q1530" i="12"/>
  <c r="Y1529" i="12"/>
  <c r="X1529" i="12"/>
  <c r="W1529" i="12"/>
  <c r="V1529" i="12"/>
  <c r="U1529" i="12"/>
  <c r="T1529" i="12"/>
  <c r="S1529" i="12"/>
  <c r="R1529" i="12"/>
  <c r="Q1529" i="12"/>
  <c r="Y1528" i="12"/>
  <c r="X1528" i="12"/>
  <c r="W1528" i="12"/>
  <c r="V1528" i="12"/>
  <c r="U1528" i="12"/>
  <c r="T1528" i="12"/>
  <c r="S1528" i="12"/>
  <c r="R1528" i="12"/>
  <c r="Q1528" i="12"/>
  <c r="Y1527" i="12"/>
  <c r="X1527" i="12"/>
  <c r="W1527" i="12"/>
  <c r="V1527" i="12"/>
  <c r="U1527" i="12"/>
  <c r="T1527" i="12"/>
  <c r="S1527" i="12"/>
  <c r="R1527" i="12"/>
  <c r="Q1527" i="12"/>
  <c r="Y1526" i="12"/>
  <c r="X1526" i="12"/>
  <c r="W1526" i="12"/>
  <c r="V1526" i="12"/>
  <c r="U1526" i="12"/>
  <c r="T1526" i="12"/>
  <c r="S1526" i="12"/>
  <c r="R1526" i="12"/>
  <c r="Q1526" i="12"/>
  <c r="Y1525" i="12"/>
  <c r="X1525" i="12"/>
  <c r="W1525" i="12"/>
  <c r="V1525" i="12"/>
  <c r="U1525" i="12"/>
  <c r="T1525" i="12"/>
  <c r="S1525" i="12"/>
  <c r="R1525" i="12"/>
  <c r="Q1525" i="12"/>
  <c r="Y1524" i="12"/>
  <c r="X1524" i="12"/>
  <c r="W1524" i="12"/>
  <c r="V1524" i="12"/>
  <c r="U1524" i="12"/>
  <c r="T1524" i="12"/>
  <c r="S1524" i="12"/>
  <c r="R1524" i="12"/>
  <c r="Q1524" i="12"/>
  <c r="Y1523" i="12"/>
  <c r="X1523" i="12"/>
  <c r="W1523" i="12"/>
  <c r="V1523" i="12"/>
  <c r="U1523" i="12"/>
  <c r="T1523" i="12"/>
  <c r="S1523" i="12"/>
  <c r="R1523" i="12"/>
  <c r="Q1523" i="12"/>
  <c r="Y1522" i="12"/>
  <c r="X1522" i="12"/>
  <c r="W1522" i="12"/>
  <c r="V1522" i="12"/>
  <c r="U1522" i="12"/>
  <c r="T1522" i="12"/>
  <c r="S1522" i="12"/>
  <c r="R1522" i="12"/>
  <c r="Q1522" i="12"/>
  <c r="Y1521" i="12"/>
  <c r="X1521" i="12"/>
  <c r="W1521" i="12"/>
  <c r="V1521" i="12"/>
  <c r="U1521" i="12"/>
  <c r="T1521" i="12"/>
  <c r="S1521" i="12"/>
  <c r="R1521" i="12"/>
  <c r="Q1521" i="12"/>
  <c r="Y1520" i="12"/>
  <c r="X1520" i="12"/>
  <c r="W1520" i="12"/>
  <c r="V1520" i="12"/>
  <c r="U1520" i="12"/>
  <c r="T1520" i="12"/>
  <c r="S1520" i="12"/>
  <c r="R1520" i="12"/>
  <c r="Q1520" i="12"/>
  <c r="Y1519" i="12"/>
  <c r="X1519" i="12"/>
  <c r="W1519" i="12"/>
  <c r="V1519" i="12"/>
  <c r="U1519" i="12"/>
  <c r="T1519" i="12"/>
  <c r="S1519" i="12"/>
  <c r="R1519" i="12"/>
  <c r="Q1519" i="12"/>
  <c r="Y1518" i="12"/>
  <c r="X1518" i="12"/>
  <c r="W1518" i="12"/>
  <c r="V1518" i="12"/>
  <c r="U1518" i="12"/>
  <c r="T1518" i="12"/>
  <c r="S1518" i="12"/>
  <c r="R1518" i="12"/>
  <c r="Q1518" i="12"/>
  <c r="Y1517" i="12"/>
  <c r="X1517" i="12"/>
  <c r="W1517" i="12"/>
  <c r="V1517" i="12"/>
  <c r="U1517" i="12"/>
  <c r="T1517" i="12"/>
  <c r="S1517" i="12"/>
  <c r="R1517" i="12"/>
  <c r="Q1517" i="12"/>
  <c r="Y1516" i="12"/>
  <c r="X1516" i="12"/>
  <c r="W1516" i="12"/>
  <c r="V1516" i="12"/>
  <c r="U1516" i="12"/>
  <c r="T1516" i="12"/>
  <c r="S1516" i="12"/>
  <c r="R1516" i="12"/>
  <c r="Q1516" i="12"/>
  <c r="Y1515" i="12"/>
  <c r="X1515" i="12"/>
  <c r="W1515" i="12"/>
  <c r="V1515" i="12"/>
  <c r="U1515" i="12"/>
  <c r="T1515" i="12"/>
  <c r="S1515" i="12"/>
  <c r="R1515" i="12"/>
  <c r="Q1515" i="12"/>
  <c r="Y1514" i="12"/>
  <c r="X1514" i="12"/>
  <c r="W1514" i="12"/>
  <c r="V1514" i="12"/>
  <c r="U1514" i="12"/>
  <c r="T1514" i="12"/>
  <c r="S1514" i="12"/>
  <c r="R1514" i="12"/>
  <c r="Q1514" i="12"/>
  <c r="Y1513" i="12"/>
  <c r="X1513" i="12"/>
  <c r="W1513" i="12"/>
  <c r="V1513" i="12"/>
  <c r="U1513" i="12"/>
  <c r="T1513" i="12"/>
  <c r="S1513" i="12"/>
  <c r="R1513" i="12"/>
  <c r="Q1513" i="12"/>
  <c r="Y1512" i="12"/>
  <c r="X1512" i="12"/>
  <c r="W1512" i="12"/>
  <c r="V1512" i="12"/>
  <c r="U1512" i="12"/>
  <c r="T1512" i="12"/>
  <c r="S1512" i="12"/>
  <c r="R1512" i="12"/>
  <c r="Q1512" i="12"/>
  <c r="Y1511" i="12"/>
  <c r="X1511" i="12"/>
  <c r="W1511" i="12"/>
  <c r="V1511" i="12"/>
  <c r="U1511" i="12"/>
  <c r="T1511" i="12"/>
  <c r="S1511" i="12"/>
  <c r="R1511" i="12"/>
  <c r="Q1511" i="12"/>
  <c r="Y1510" i="12"/>
  <c r="X1510" i="12"/>
  <c r="W1510" i="12"/>
  <c r="V1510" i="12"/>
  <c r="U1510" i="12"/>
  <c r="T1510" i="12"/>
  <c r="S1510" i="12"/>
  <c r="R1510" i="12"/>
  <c r="Q1510" i="12"/>
  <c r="Y1509" i="12"/>
  <c r="X1509" i="12"/>
  <c r="W1509" i="12"/>
  <c r="V1509" i="12"/>
  <c r="U1509" i="12"/>
  <c r="T1509" i="12"/>
  <c r="S1509" i="12"/>
  <c r="R1509" i="12"/>
  <c r="Q1509" i="12"/>
  <c r="Y1508" i="12"/>
  <c r="X1508" i="12"/>
  <c r="W1508" i="12"/>
  <c r="V1508" i="12"/>
  <c r="U1508" i="12"/>
  <c r="T1508" i="12"/>
  <c r="S1508" i="12"/>
  <c r="R1508" i="12"/>
  <c r="Q1508" i="12"/>
  <c r="Y1507" i="12"/>
  <c r="X1507" i="12"/>
  <c r="W1507" i="12"/>
  <c r="V1507" i="12"/>
  <c r="U1507" i="12"/>
  <c r="T1507" i="12"/>
  <c r="S1507" i="12"/>
  <c r="R1507" i="12"/>
  <c r="Q1507" i="12"/>
  <c r="Y1506" i="12"/>
  <c r="X1506" i="12"/>
  <c r="W1506" i="12"/>
  <c r="V1506" i="12"/>
  <c r="U1506" i="12"/>
  <c r="T1506" i="12"/>
  <c r="S1506" i="12"/>
  <c r="R1506" i="12"/>
  <c r="Q1506" i="12"/>
  <c r="Y1505" i="12"/>
  <c r="X1505" i="12"/>
  <c r="W1505" i="12"/>
  <c r="V1505" i="12"/>
  <c r="U1505" i="12"/>
  <c r="T1505" i="12"/>
  <c r="S1505" i="12"/>
  <c r="R1505" i="12"/>
  <c r="Q1505" i="12"/>
  <c r="Y1504" i="12"/>
  <c r="X1504" i="12"/>
  <c r="W1504" i="12"/>
  <c r="V1504" i="12"/>
  <c r="U1504" i="12"/>
  <c r="T1504" i="12"/>
  <c r="S1504" i="12"/>
  <c r="R1504" i="12"/>
  <c r="Q1504" i="12"/>
  <c r="Y1503" i="12"/>
  <c r="X1503" i="12"/>
  <c r="W1503" i="12"/>
  <c r="V1503" i="12"/>
  <c r="U1503" i="12"/>
  <c r="T1503" i="12"/>
  <c r="S1503" i="12"/>
  <c r="R1503" i="12"/>
  <c r="Q1503" i="12"/>
  <c r="Y1502" i="12"/>
  <c r="X1502" i="12"/>
  <c r="W1502" i="12"/>
  <c r="V1502" i="12"/>
  <c r="U1502" i="12"/>
  <c r="T1502" i="12"/>
  <c r="S1502" i="12"/>
  <c r="R1502" i="12"/>
  <c r="Q1502" i="12"/>
  <c r="Y1501" i="12"/>
  <c r="X1501" i="12"/>
  <c r="W1501" i="12"/>
  <c r="V1501" i="12"/>
  <c r="U1501" i="12"/>
  <c r="T1501" i="12"/>
  <c r="S1501" i="12"/>
  <c r="R1501" i="12"/>
  <c r="Q1501" i="12"/>
  <c r="Y1500" i="12"/>
  <c r="X1500" i="12"/>
  <c r="W1500" i="12"/>
  <c r="V1500" i="12"/>
  <c r="U1500" i="12"/>
  <c r="T1500" i="12"/>
  <c r="S1500" i="12"/>
  <c r="R1500" i="12"/>
  <c r="Q1500" i="12"/>
  <c r="Y1499" i="12"/>
  <c r="X1499" i="12"/>
  <c r="W1499" i="12"/>
  <c r="V1499" i="12"/>
  <c r="U1499" i="12"/>
  <c r="T1499" i="12"/>
  <c r="S1499" i="12"/>
  <c r="R1499" i="12"/>
  <c r="Q1499" i="12"/>
  <c r="Y1498" i="12"/>
  <c r="X1498" i="12"/>
  <c r="W1498" i="12"/>
  <c r="V1498" i="12"/>
  <c r="U1498" i="12"/>
  <c r="T1498" i="12"/>
  <c r="S1498" i="12"/>
  <c r="R1498" i="12"/>
  <c r="Q1498" i="12"/>
  <c r="Y1497" i="12"/>
  <c r="X1497" i="12"/>
  <c r="W1497" i="12"/>
  <c r="V1497" i="12"/>
  <c r="U1497" i="12"/>
  <c r="T1497" i="12"/>
  <c r="S1497" i="12"/>
  <c r="R1497" i="12"/>
  <c r="Q1497" i="12"/>
  <c r="Y1496" i="12"/>
  <c r="X1496" i="12"/>
  <c r="W1496" i="12"/>
  <c r="V1496" i="12"/>
  <c r="U1496" i="12"/>
  <c r="T1496" i="12"/>
  <c r="S1496" i="12"/>
  <c r="R1496" i="12"/>
  <c r="Q1496" i="12"/>
  <c r="Y1495" i="12"/>
  <c r="X1495" i="12"/>
  <c r="W1495" i="12"/>
  <c r="V1495" i="12"/>
  <c r="U1495" i="12"/>
  <c r="T1495" i="12"/>
  <c r="S1495" i="12"/>
  <c r="R1495" i="12"/>
  <c r="Q1495" i="12"/>
  <c r="Y1494" i="12"/>
  <c r="X1494" i="12"/>
  <c r="W1494" i="12"/>
  <c r="V1494" i="12"/>
  <c r="U1494" i="12"/>
  <c r="T1494" i="12"/>
  <c r="S1494" i="12"/>
  <c r="R1494" i="12"/>
  <c r="Q1494" i="12"/>
  <c r="Y1493" i="12"/>
  <c r="X1493" i="12"/>
  <c r="W1493" i="12"/>
  <c r="V1493" i="12"/>
  <c r="U1493" i="12"/>
  <c r="T1493" i="12"/>
  <c r="S1493" i="12"/>
  <c r="R1493" i="12"/>
  <c r="Q1493" i="12"/>
  <c r="Y1492" i="12"/>
  <c r="X1492" i="12"/>
  <c r="W1492" i="12"/>
  <c r="V1492" i="12"/>
  <c r="U1492" i="12"/>
  <c r="T1492" i="12"/>
  <c r="S1492" i="12"/>
  <c r="R1492" i="12"/>
  <c r="Q1492" i="12"/>
  <c r="Y1491" i="12"/>
  <c r="X1491" i="12"/>
  <c r="W1491" i="12"/>
  <c r="V1491" i="12"/>
  <c r="U1491" i="12"/>
  <c r="T1491" i="12"/>
  <c r="S1491" i="12"/>
  <c r="R1491" i="12"/>
  <c r="Q1491" i="12"/>
  <c r="Y1490" i="12"/>
  <c r="X1490" i="12"/>
  <c r="W1490" i="12"/>
  <c r="V1490" i="12"/>
  <c r="U1490" i="12"/>
  <c r="T1490" i="12"/>
  <c r="S1490" i="12"/>
  <c r="R1490" i="12"/>
  <c r="Q1490" i="12"/>
  <c r="Y1489" i="12"/>
  <c r="X1489" i="12"/>
  <c r="W1489" i="12"/>
  <c r="V1489" i="12"/>
  <c r="U1489" i="12"/>
  <c r="T1489" i="12"/>
  <c r="S1489" i="12"/>
  <c r="R1489" i="12"/>
  <c r="Q1489" i="12"/>
  <c r="Y1488" i="12"/>
  <c r="X1488" i="12"/>
  <c r="W1488" i="12"/>
  <c r="V1488" i="12"/>
  <c r="U1488" i="12"/>
  <c r="T1488" i="12"/>
  <c r="S1488" i="12"/>
  <c r="R1488" i="12"/>
  <c r="Q1488" i="12"/>
  <c r="Y1487" i="12"/>
  <c r="X1487" i="12"/>
  <c r="W1487" i="12"/>
  <c r="V1487" i="12"/>
  <c r="U1487" i="12"/>
  <c r="T1487" i="12"/>
  <c r="S1487" i="12"/>
  <c r="R1487" i="12"/>
  <c r="Q1487" i="12"/>
  <c r="Y1486" i="12"/>
  <c r="X1486" i="12"/>
  <c r="W1486" i="12"/>
  <c r="V1486" i="12"/>
  <c r="U1486" i="12"/>
  <c r="T1486" i="12"/>
  <c r="S1486" i="12"/>
  <c r="R1486" i="12"/>
  <c r="Q1486" i="12"/>
  <c r="Y1485" i="12"/>
  <c r="X1485" i="12"/>
  <c r="W1485" i="12"/>
  <c r="V1485" i="12"/>
  <c r="U1485" i="12"/>
  <c r="T1485" i="12"/>
  <c r="S1485" i="12"/>
  <c r="R1485" i="12"/>
  <c r="Q1485" i="12"/>
  <c r="Y1484" i="12"/>
  <c r="X1484" i="12"/>
  <c r="W1484" i="12"/>
  <c r="V1484" i="12"/>
  <c r="U1484" i="12"/>
  <c r="T1484" i="12"/>
  <c r="S1484" i="12"/>
  <c r="R1484" i="12"/>
  <c r="Q1484" i="12"/>
  <c r="Y1483" i="12"/>
  <c r="X1483" i="12"/>
  <c r="W1483" i="12"/>
  <c r="V1483" i="12"/>
  <c r="U1483" i="12"/>
  <c r="T1483" i="12"/>
  <c r="S1483" i="12"/>
  <c r="R1483" i="12"/>
  <c r="Q1483" i="12"/>
  <c r="Y1482" i="12"/>
  <c r="X1482" i="12"/>
  <c r="W1482" i="12"/>
  <c r="V1482" i="12"/>
  <c r="U1482" i="12"/>
  <c r="T1482" i="12"/>
  <c r="S1482" i="12"/>
  <c r="R1482" i="12"/>
  <c r="Q1482" i="12"/>
  <c r="Y1481" i="12"/>
  <c r="X1481" i="12"/>
  <c r="W1481" i="12"/>
  <c r="V1481" i="12"/>
  <c r="U1481" i="12"/>
  <c r="T1481" i="12"/>
  <c r="S1481" i="12"/>
  <c r="R1481" i="12"/>
  <c r="Q1481" i="12"/>
  <c r="Y1480" i="12"/>
  <c r="X1480" i="12"/>
  <c r="W1480" i="12"/>
  <c r="V1480" i="12"/>
  <c r="U1480" i="12"/>
  <c r="T1480" i="12"/>
  <c r="S1480" i="12"/>
  <c r="R1480" i="12"/>
  <c r="Q1480" i="12"/>
  <c r="Y1479" i="12"/>
  <c r="X1479" i="12"/>
  <c r="W1479" i="12"/>
  <c r="V1479" i="12"/>
  <c r="U1479" i="12"/>
  <c r="T1479" i="12"/>
  <c r="S1479" i="12"/>
  <c r="R1479" i="12"/>
  <c r="Q1479" i="12"/>
  <c r="Y1478" i="12"/>
  <c r="X1478" i="12"/>
  <c r="W1478" i="12"/>
  <c r="V1478" i="12"/>
  <c r="U1478" i="12"/>
  <c r="T1478" i="12"/>
  <c r="S1478" i="12"/>
  <c r="R1478" i="12"/>
  <c r="Q1478" i="12"/>
  <c r="Y1477" i="12"/>
  <c r="X1477" i="12"/>
  <c r="W1477" i="12"/>
  <c r="V1477" i="12"/>
  <c r="U1477" i="12"/>
  <c r="T1477" i="12"/>
  <c r="S1477" i="12"/>
  <c r="R1477" i="12"/>
  <c r="Q1477" i="12"/>
  <c r="Y1476" i="12"/>
  <c r="X1476" i="12"/>
  <c r="W1476" i="12"/>
  <c r="V1476" i="12"/>
  <c r="U1476" i="12"/>
  <c r="T1476" i="12"/>
  <c r="S1476" i="12"/>
  <c r="R1476" i="12"/>
  <c r="Q1476" i="12"/>
  <c r="Y1475" i="12"/>
  <c r="X1475" i="12"/>
  <c r="W1475" i="12"/>
  <c r="V1475" i="12"/>
  <c r="U1475" i="12"/>
  <c r="T1475" i="12"/>
  <c r="S1475" i="12"/>
  <c r="R1475" i="12"/>
  <c r="Q1475" i="12"/>
  <c r="Y1474" i="12"/>
  <c r="X1474" i="12"/>
  <c r="W1474" i="12"/>
  <c r="V1474" i="12"/>
  <c r="U1474" i="12"/>
  <c r="T1474" i="12"/>
  <c r="S1474" i="12"/>
  <c r="R1474" i="12"/>
  <c r="Q1474" i="12"/>
  <c r="Y1473" i="12"/>
  <c r="X1473" i="12"/>
  <c r="W1473" i="12"/>
  <c r="V1473" i="12"/>
  <c r="U1473" i="12"/>
  <c r="T1473" i="12"/>
  <c r="S1473" i="12"/>
  <c r="R1473" i="12"/>
  <c r="Q1473" i="12"/>
  <c r="Y1472" i="12"/>
  <c r="X1472" i="12"/>
  <c r="W1472" i="12"/>
  <c r="V1472" i="12"/>
  <c r="U1472" i="12"/>
  <c r="T1472" i="12"/>
  <c r="S1472" i="12"/>
  <c r="R1472" i="12"/>
  <c r="Q1472" i="12"/>
  <c r="Y1471" i="12"/>
  <c r="X1471" i="12"/>
  <c r="W1471" i="12"/>
  <c r="V1471" i="12"/>
  <c r="U1471" i="12"/>
  <c r="T1471" i="12"/>
  <c r="S1471" i="12"/>
  <c r="R1471" i="12"/>
  <c r="Q1471" i="12"/>
  <c r="Y1470" i="12"/>
  <c r="X1470" i="12"/>
  <c r="W1470" i="12"/>
  <c r="V1470" i="12"/>
  <c r="U1470" i="12"/>
  <c r="T1470" i="12"/>
  <c r="S1470" i="12"/>
  <c r="R1470" i="12"/>
  <c r="Q1470" i="12"/>
  <c r="Y1469" i="12"/>
  <c r="X1469" i="12"/>
  <c r="W1469" i="12"/>
  <c r="V1469" i="12"/>
  <c r="U1469" i="12"/>
  <c r="T1469" i="12"/>
  <c r="S1469" i="12"/>
  <c r="R1469" i="12"/>
  <c r="Q1469" i="12"/>
  <c r="Y1468" i="12"/>
  <c r="X1468" i="12"/>
  <c r="W1468" i="12"/>
  <c r="V1468" i="12"/>
  <c r="U1468" i="12"/>
  <c r="T1468" i="12"/>
  <c r="S1468" i="12"/>
  <c r="R1468" i="12"/>
  <c r="Q1468" i="12"/>
  <c r="Y1467" i="12"/>
  <c r="X1467" i="12"/>
  <c r="W1467" i="12"/>
  <c r="V1467" i="12"/>
  <c r="U1467" i="12"/>
  <c r="T1467" i="12"/>
  <c r="S1467" i="12"/>
  <c r="R1467" i="12"/>
  <c r="Q1467" i="12"/>
  <c r="Y1466" i="12"/>
  <c r="X1466" i="12"/>
  <c r="W1466" i="12"/>
  <c r="V1466" i="12"/>
  <c r="U1466" i="12"/>
  <c r="T1466" i="12"/>
  <c r="S1466" i="12"/>
  <c r="R1466" i="12"/>
  <c r="Q1466" i="12"/>
  <c r="Y1465" i="12"/>
  <c r="X1465" i="12"/>
  <c r="W1465" i="12"/>
  <c r="V1465" i="12"/>
  <c r="U1465" i="12"/>
  <c r="T1465" i="12"/>
  <c r="S1465" i="12"/>
  <c r="R1465" i="12"/>
  <c r="Q1465" i="12"/>
  <c r="Y1464" i="12"/>
  <c r="X1464" i="12"/>
  <c r="W1464" i="12"/>
  <c r="V1464" i="12"/>
  <c r="U1464" i="12"/>
  <c r="T1464" i="12"/>
  <c r="S1464" i="12"/>
  <c r="R1464" i="12"/>
  <c r="Q1464" i="12"/>
  <c r="Y1463" i="12"/>
  <c r="X1463" i="12"/>
  <c r="W1463" i="12"/>
  <c r="V1463" i="12"/>
  <c r="U1463" i="12"/>
  <c r="T1463" i="12"/>
  <c r="S1463" i="12"/>
  <c r="R1463" i="12"/>
  <c r="Q1463" i="12"/>
  <c r="Y1462" i="12"/>
  <c r="X1462" i="12"/>
  <c r="W1462" i="12"/>
  <c r="V1462" i="12"/>
  <c r="U1462" i="12"/>
  <c r="T1462" i="12"/>
  <c r="S1462" i="12"/>
  <c r="R1462" i="12"/>
  <c r="Q1462" i="12"/>
  <c r="Y1461" i="12"/>
  <c r="X1461" i="12"/>
  <c r="W1461" i="12"/>
  <c r="V1461" i="12"/>
  <c r="U1461" i="12"/>
  <c r="T1461" i="12"/>
  <c r="S1461" i="12"/>
  <c r="R1461" i="12"/>
  <c r="Q1461" i="12"/>
  <c r="Y1460" i="12"/>
  <c r="X1460" i="12"/>
  <c r="W1460" i="12"/>
  <c r="V1460" i="12"/>
  <c r="U1460" i="12"/>
  <c r="T1460" i="12"/>
  <c r="S1460" i="12"/>
  <c r="R1460" i="12"/>
  <c r="Q1460" i="12"/>
  <c r="Y1459" i="12"/>
  <c r="X1459" i="12"/>
  <c r="W1459" i="12"/>
  <c r="V1459" i="12"/>
  <c r="U1459" i="12"/>
  <c r="T1459" i="12"/>
  <c r="S1459" i="12"/>
  <c r="R1459" i="12"/>
  <c r="Q1459" i="12"/>
  <c r="Y1458" i="12"/>
  <c r="X1458" i="12"/>
  <c r="W1458" i="12"/>
  <c r="V1458" i="12"/>
  <c r="U1458" i="12"/>
  <c r="T1458" i="12"/>
  <c r="S1458" i="12"/>
  <c r="R1458" i="12"/>
  <c r="Q1458" i="12"/>
  <c r="Y1457" i="12"/>
  <c r="X1457" i="12"/>
  <c r="W1457" i="12"/>
  <c r="V1457" i="12"/>
  <c r="U1457" i="12"/>
  <c r="T1457" i="12"/>
  <c r="S1457" i="12"/>
  <c r="R1457" i="12"/>
  <c r="Q1457" i="12"/>
  <c r="Y1456" i="12"/>
  <c r="X1456" i="12"/>
  <c r="W1456" i="12"/>
  <c r="V1456" i="12"/>
  <c r="U1456" i="12"/>
  <c r="T1456" i="12"/>
  <c r="S1456" i="12"/>
  <c r="R1456" i="12"/>
  <c r="Q1456" i="12"/>
  <c r="Y1455" i="12"/>
  <c r="X1455" i="12"/>
  <c r="W1455" i="12"/>
  <c r="V1455" i="12"/>
  <c r="U1455" i="12"/>
  <c r="T1455" i="12"/>
  <c r="S1455" i="12"/>
  <c r="R1455" i="12"/>
  <c r="Q1455" i="12"/>
  <c r="Y1454" i="12"/>
  <c r="X1454" i="12"/>
  <c r="W1454" i="12"/>
  <c r="V1454" i="12"/>
  <c r="U1454" i="12"/>
  <c r="T1454" i="12"/>
  <c r="S1454" i="12"/>
  <c r="R1454" i="12"/>
  <c r="Q1454" i="12"/>
  <c r="Y1453" i="12"/>
  <c r="X1453" i="12"/>
  <c r="W1453" i="12"/>
  <c r="V1453" i="12"/>
  <c r="U1453" i="12"/>
  <c r="T1453" i="12"/>
  <c r="S1453" i="12"/>
  <c r="R1453" i="12"/>
  <c r="Q1453" i="12"/>
  <c r="Y1452" i="12"/>
  <c r="X1452" i="12"/>
  <c r="W1452" i="12"/>
  <c r="V1452" i="12"/>
  <c r="U1452" i="12"/>
  <c r="T1452" i="12"/>
  <c r="S1452" i="12"/>
  <c r="R1452" i="12"/>
  <c r="Q1452" i="12"/>
  <c r="Y1451" i="12"/>
  <c r="X1451" i="12"/>
  <c r="W1451" i="12"/>
  <c r="V1451" i="12"/>
  <c r="U1451" i="12"/>
  <c r="T1451" i="12"/>
  <c r="S1451" i="12"/>
  <c r="R1451" i="12"/>
  <c r="Q1451" i="12"/>
  <c r="Y1450" i="12"/>
  <c r="X1450" i="12"/>
  <c r="W1450" i="12"/>
  <c r="V1450" i="12"/>
  <c r="U1450" i="12"/>
  <c r="T1450" i="12"/>
  <c r="S1450" i="12"/>
  <c r="R1450" i="12"/>
  <c r="Q1450" i="12"/>
  <c r="Y1449" i="12"/>
  <c r="X1449" i="12"/>
  <c r="W1449" i="12"/>
  <c r="V1449" i="12"/>
  <c r="U1449" i="12"/>
  <c r="T1449" i="12"/>
  <c r="S1449" i="12"/>
  <c r="R1449" i="12"/>
  <c r="Q1449" i="12"/>
  <c r="Y1448" i="12"/>
  <c r="X1448" i="12"/>
  <c r="W1448" i="12"/>
  <c r="V1448" i="12"/>
  <c r="U1448" i="12"/>
  <c r="T1448" i="12"/>
  <c r="S1448" i="12"/>
  <c r="R1448" i="12"/>
  <c r="Q1448" i="12"/>
  <c r="Y1447" i="12"/>
  <c r="X1447" i="12"/>
  <c r="W1447" i="12"/>
  <c r="V1447" i="12"/>
  <c r="U1447" i="12"/>
  <c r="T1447" i="12"/>
  <c r="S1447" i="12"/>
  <c r="R1447" i="12"/>
  <c r="Q1447" i="12"/>
  <c r="Y1446" i="12"/>
  <c r="X1446" i="12"/>
  <c r="W1446" i="12"/>
  <c r="V1446" i="12"/>
  <c r="U1446" i="12"/>
  <c r="T1446" i="12"/>
  <c r="S1446" i="12"/>
  <c r="R1446" i="12"/>
  <c r="Q1446" i="12"/>
  <c r="Y1445" i="12"/>
  <c r="X1445" i="12"/>
  <c r="W1445" i="12"/>
  <c r="V1445" i="12"/>
  <c r="U1445" i="12"/>
  <c r="T1445" i="12"/>
  <c r="S1445" i="12"/>
  <c r="R1445" i="12"/>
  <c r="Q1445" i="12"/>
  <c r="Y1444" i="12"/>
  <c r="X1444" i="12"/>
  <c r="W1444" i="12"/>
  <c r="V1444" i="12"/>
  <c r="U1444" i="12"/>
  <c r="T1444" i="12"/>
  <c r="S1444" i="12"/>
  <c r="R1444" i="12"/>
  <c r="Q1444" i="12"/>
  <c r="Y1443" i="12"/>
  <c r="X1443" i="12"/>
  <c r="W1443" i="12"/>
  <c r="V1443" i="12"/>
  <c r="U1443" i="12"/>
  <c r="T1443" i="12"/>
  <c r="S1443" i="12"/>
  <c r="R1443" i="12"/>
  <c r="Q1443" i="12"/>
  <c r="Y1442" i="12"/>
  <c r="X1442" i="12"/>
  <c r="W1442" i="12"/>
  <c r="V1442" i="12"/>
  <c r="U1442" i="12"/>
  <c r="T1442" i="12"/>
  <c r="S1442" i="12"/>
  <c r="R1442" i="12"/>
  <c r="Q1442" i="12"/>
  <c r="Y1441" i="12"/>
  <c r="X1441" i="12"/>
  <c r="W1441" i="12"/>
  <c r="V1441" i="12"/>
  <c r="U1441" i="12"/>
  <c r="T1441" i="12"/>
  <c r="S1441" i="12"/>
  <c r="R1441" i="12"/>
  <c r="Q1441" i="12"/>
  <c r="Y1440" i="12"/>
  <c r="X1440" i="12"/>
  <c r="W1440" i="12"/>
  <c r="V1440" i="12"/>
  <c r="U1440" i="12"/>
  <c r="T1440" i="12"/>
  <c r="S1440" i="12"/>
  <c r="R1440" i="12"/>
  <c r="Q1440" i="12"/>
  <c r="Y1439" i="12"/>
  <c r="X1439" i="12"/>
  <c r="W1439" i="12"/>
  <c r="V1439" i="12"/>
  <c r="U1439" i="12"/>
  <c r="T1439" i="12"/>
  <c r="S1439" i="12"/>
  <c r="R1439" i="12"/>
  <c r="Q1439" i="12"/>
  <c r="Y1438" i="12"/>
  <c r="X1438" i="12"/>
  <c r="W1438" i="12"/>
  <c r="V1438" i="12"/>
  <c r="U1438" i="12"/>
  <c r="T1438" i="12"/>
  <c r="S1438" i="12"/>
  <c r="R1438" i="12"/>
  <c r="Q1438" i="12"/>
  <c r="Y1437" i="12"/>
  <c r="X1437" i="12"/>
  <c r="W1437" i="12"/>
  <c r="V1437" i="12"/>
  <c r="U1437" i="12"/>
  <c r="T1437" i="12"/>
  <c r="S1437" i="12"/>
  <c r="R1437" i="12"/>
  <c r="Q1437" i="12"/>
  <c r="Y1436" i="12"/>
  <c r="X1436" i="12"/>
  <c r="W1436" i="12"/>
  <c r="V1436" i="12"/>
  <c r="U1436" i="12"/>
  <c r="T1436" i="12"/>
  <c r="S1436" i="12"/>
  <c r="R1436" i="12"/>
  <c r="Q1436" i="12"/>
  <c r="Y1435" i="12"/>
  <c r="X1435" i="12"/>
  <c r="W1435" i="12"/>
  <c r="V1435" i="12"/>
  <c r="U1435" i="12"/>
  <c r="T1435" i="12"/>
  <c r="S1435" i="12"/>
  <c r="R1435" i="12"/>
  <c r="Q1435" i="12"/>
  <c r="Y1434" i="12"/>
  <c r="X1434" i="12"/>
  <c r="W1434" i="12"/>
  <c r="V1434" i="12"/>
  <c r="U1434" i="12"/>
  <c r="T1434" i="12"/>
  <c r="S1434" i="12"/>
  <c r="R1434" i="12"/>
  <c r="Q1434" i="12"/>
  <c r="Y1433" i="12"/>
  <c r="X1433" i="12"/>
  <c r="W1433" i="12"/>
  <c r="V1433" i="12"/>
  <c r="U1433" i="12"/>
  <c r="T1433" i="12"/>
  <c r="S1433" i="12"/>
  <c r="R1433" i="12"/>
  <c r="Q1433" i="12"/>
  <c r="Y1432" i="12"/>
  <c r="X1432" i="12"/>
  <c r="W1432" i="12"/>
  <c r="V1432" i="12"/>
  <c r="U1432" i="12"/>
  <c r="T1432" i="12"/>
  <c r="S1432" i="12"/>
  <c r="R1432" i="12"/>
  <c r="Q1432" i="12"/>
  <c r="Y1431" i="12"/>
  <c r="X1431" i="12"/>
  <c r="W1431" i="12"/>
  <c r="V1431" i="12"/>
  <c r="U1431" i="12"/>
  <c r="T1431" i="12"/>
  <c r="S1431" i="12"/>
  <c r="R1431" i="12"/>
  <c r="Q1431" i="12"/>
  <c r="Y1430" i="12"/>
  <c r="X1430" i="12"/>
  <c r="W1430" i="12"/>
  <c r="V1430" i="12"/>
  <c r="U1430" i="12"/>
  <c r="T1430" i="12"/>
  <c r="S1430" i="12"/>
  <c r="R1430" i="12"/>
  <c r="Q1430" i="12"/>
  <c r="Y1429" i="12"/>
  <c r="X1429" i="12"/>
  <c r="W1429" i="12"/>
  <c r="V1429" i="12"/>
  <c r="U1429" i="12"/>
  <c r="T1429" i="12"/>
  <c r="S1429" i="12"/>
  <c r="R1429" i="12"/>
  <c r="Q1429" i="12"/>
  <c r="Y1428" i="12"/>
  <c r="X1428" i="12"/>
  <c r="W1428" i="12"/>
  <c r="V1428" i="12"/>
  <c r="U1428" i="12"/>
  <c r="T1428" i="12"/>
  <c r="S1428" i="12"/>
  <c r="R1428" i="12"/>
  <c r="Q1428" i="12"/>
  <c r="Y1427" i="12"/>
  <c r="X1427" i="12"/>
  <c r="W1427" i="12"/>
  <c r="V1427" i="12"/>
  <c r="U1427" i="12"/>
  <c r="T1427" i="12"/>
  <c r="S1427" i="12"/>
  <c r="R1427" i="12"/>
  <c r="Q1427" i="12"/>
  <c r="Y1426" i="12"/>
  <c r="X1426" i="12"/>
  <c r="W1426" i="12"/>
  <c r="V1426" i="12"/>
  <c r="U1426" i="12"/>
  <c r="T1426" i="12"/>
  <c r="S1426" i="12"/>
  <c r="R1426" i="12"/>
  <c r="Q1426" i="12"/>
  <c r="Y1425" i="12"/>
  <c r="X1425" i="12"/>
  <c r="W1425" i="12"/>
  <c r="V1425" i="12"/>
  <c r="U1425" i="12"/>
  <c r="T1425" i="12"/>
  <c r="S1425" i="12"/>
  <c r="R1425" i="12"/>
  <c r="Q1425" i="12"/>
  <c r="Y1424" i="12"/>
  <c r="X1424" i="12"/>
  <c r="W1424" i="12"/>
  <c r="V1424" i="12"/>
  <c r="U1424" i="12"/>
  <c r="T1424" i="12"/>
  <c r="S1424" i="12"/>
  <c r="R1424" i="12"/>
  <c r="Q1424" i="12"/>
  <c r="Y1423" i="12"/>
  <c r="X1423" i="12"/>
  <c r="W1423" i="12"/>
  <c r="V1423" i="12"/>
  <c r="U1423" i="12"/>
  <c r="T1423" i="12"/>
  <c r="S1423" i="12"/>
  <c r="R1423" i="12"/>
  <c r="Q1423" i="12"/>
  <c r="Y1422" i="12"/>
  <c r="X1422" i="12"/>
  <c r="W1422" i="12"/>
  <c r="V1422" i="12"/>
  <c r="U1422" i="12"/>
  <c r="T1422" i="12"/>
  <c r="S1422" i="12"/>
  <c r="R1422" i="12"/>
  <c r="Q1422" i="12"/>
  <c r="Y1421" i="12"/>
  <c r="X1421" i="12"/>
  <c r="W1421" i="12"/>
  <c r="V1421" i="12"/>
  <c r="U1421" i="12"/>
  <c r="T1421" i="12"/>
  <c r="S1421" i="12"/>
  <c r="R1421" i="12"/>
  <c r="Q1421" i="12"/>
  <c r="Y1420" i="12"/>
  <c r="X1420" i="12"/>
  <c r="W1420" i="12"/>
  <c r="V1420" i="12"/>
  <c r="U1420" i="12"/>
  <c r="T1420" i="12"/>
  <c r="S1420" i="12"/>
  <c r="R1420" i="12"/>
  <c r="Q1420" i="12"/>
  <c r="Y1419" i="12"/>
  <c r="X1419" i="12"/>
  <c r="W1419" i="12"/>
  <c r="V1419" i="12"/>
  <c r="U1419" i="12"/>
  <c r="T1419" i="12"/>
  <c r="S1419" i="12"/>
  <c r="R1419" i="12"/>
  <c r="Q1419" i="12"/>
  <c r="Y1418" i="12"/>
  <c r="X1418" i="12"/>
  <c r="W1418" i="12"/>
  <c r="V1418" i="12"/>
  <c r="U1418" i="12"/>
  <c r="T1418" i="12"/>
  <c r="S1418" i="12"/>
  <c r="R1418" i="12"/>
  <c r="Q1418" i="12"/>
  <c r="Y1417" i="12"/>
  <c r="X1417" i="12"/>
  <c r="W1417" i="12"/>
  <c r="V1417" i="12"/>
  <c r="U1417" i="12"/>
  <c r="T1417" i="12"/>
  <c r="S1417" i="12"/>
  <c r="R1417" i="12"/>
  <c r="Q1417" i="12"/>
  <c r="Y1416" i="12"/>
  <c r="X1416" i="12"/>
  <c r="W1416" i="12"/>
  <c r="V1416" i="12"/>
  <c r="U1416" i="12"/>
  <c r="T1416" i="12"/>
  <c r="S1416" i="12"/>
  <c r="R1416" i="12"/>
  <c r="Q1416" i="12"/>
  <c r="Y1415" i="12"/>
  <c r="X1415" i="12"/>
  <c r="W1415" i="12"/>
  <c r="V1415" i="12"/>
  <c r="U1415" i="12"/>
  <c r="T1415" i="12"/>
  <c r="S1415" i="12"/>
  <c r="R1415" i="12"/>
  <c r="Q1415" i="12"/>
  <c r="Y1414" i="12"/>
  <c r="X1414" i="12"/>
  <c r="W1414" i="12"/>
  <c r="V1414" i="12"/>
  <c r="U1414" i="12"/>
  <c r="T1414" i="12"/>
  <c r="S1414" i="12"/>
  <c r="R1414" i="12"/>
  <c r="Q1414" i="12"/>
  <c r="Y1413" i="12"/>
  <c r="X1413" i="12"/>
  <c r="W1413" i="12"/>
  <c r="V1413" i="12"/>
  <c r="U1413" i="12"/>
  <c r="T1413" i="12"/>
  <c r="S1413" i="12"/>
  <c r="R1413" i="12"/>
  <c r="Q1413" i="12"/>
  <c r="Y1412" i="12"/>
  <c r="X1412" i="12"/>
  <c r="W1412" i="12"/>
  <c r="V1412" i="12"/>
  <c r="U1412" i="12"/>
  <c r="T1412" i="12"/>
  <c r="S1412" i="12"/>
  <c r="R1412" i="12"/>
  <c r="Q1412" i="12"/>
  <c r="Y1411" i="12"/>
  <c r="X1411" i="12"/>
  <c r="W1411" i="12"/>
  <c r="V1411" i="12"/>
  <c r="U1411" i="12"/>
  <c r="T1411" i="12"/>
  <c r="S1411" i="12"/>
  <c r="R1411" i="12"/>
  <c r="Q1411" i="12"/>
  <c r="Y1410" i="12"/>
  <c r="X1410" i="12"/>
  <c r="W1410" i="12"/>
  <c r="V1410" i="12"/>
  <c r="U1410" i="12"/>
  <c r="T1410" i="12"/>
  <c r="S1410" i="12"/>
  <c r="R1410" i="12"/>
  <c r="Q1410" i="12"/>
  <c r="Y1409" i="12"/>
  <c r="X1409" i="12"/>
  <c r="W1409" i="12"/>
  <c r="V1409" i="12"/>
  <c r="U1409" i="12"/>
  <c r="T1409" i="12"/>
  <c r="S1409" i="12"/>
  <c r="R1409" i="12"/>
  <c r="Q1409" i="12"/>
  <c r="Y1408" i="12"/>
  <c r="X1408" i="12"/>
  <c r="W1408" i="12"/>
  <c r="V1408" i="12"/>
  <c r="U1408" i="12"/>
  <c r="T1408" i="12"/>
  <c r="S1408" i="12"/>
  <c r="R1408" i="12"/>
  <c r="Q1408" i="12"/>
  <c r="Y1407" i="12"/>
  <c r="X1407" i="12"/>
  <c r="W1407" i="12"/>
  <c r="V1407" i="12"/>
  <c r="U1407" i="12"/>
  <c r="T1407" i="12"/>
  <c r="S1407" i="12"/>
  <c r="R1407" i="12"/>
  <c r="Q1407" i="12"/>
  <c r="Y1406" i="12"/>
  <c r="X1406" i="12"/>
  <c r="W1406" i="12"/>
  <c r="V1406" i="12"/>
  <c r="U1406" i="12"/>
  <c r="T1406" i="12"/>
  <c r="S1406" i="12"/>
  <c r="R1406" i="12"/>
  <c r="Q1406" i="12"/>
  <c r="Y1405" i="12"/>
  <c r="X1405" i="12"/>
  <c r="W1405" i="12"/>
  <c r="V1405" i="12"/>
  <c r="U1405" i="12"/>
  <c r="T1405" i="12"/>
  <c r="S1405" i="12"/>
  <c r="R1405" i="12"/>
  <c r="Q1405" i="12"/>
  <c r="Y1404" i="12"/>
  <c r="X1404" i="12"/>
  <c r="W1404" i="12"/>
  <c r="V1404" i="12"/>
  <c r="U1404" i="12"/>
  <c r="T1404" i="12"/>
  <c r="S1404" i="12"/>
  <c r="R1404" i="12"/>
  <c r="Q1404" i="12"/>
  <c r="Y1403" i="12"/>
  <c r="X1403" i="12"/>
  <c r="W1403" i="12"/>
  <c r="V1403" i="12"/>
  <c r="U1403" i="12"/>
  <c r="T1403" i="12"/>
  <c r="S1403" i="12"/>
  <c r="R1403" i="12"/>
  <c r="Q1403" i="12"/>
  <c r="Y1402" i="12"/>
  <c r="X1402" i="12"/>
  <c r="W1402" i="12"/>
  <c r="V1402" i="12"/>
  <c r="U1402" i="12"/>
  <c r="T1402" i="12"/>
  <c r="S1402" i="12"/>
  <c r="R1402" i="12"/>
  <c r="Q1402" i="12"/>
  <c r="Y1401" i="12"/>
  <c r="X1401" i="12"/>
  <c r="W1401" i="12"/>
  <c r="V1401" i="12"/>
  <c r="U1401" i="12"/>
  <c r="T1401" i="12"/>
  <c r="S1401" i="12"/>
  <c r="R1401" i="12"/>
  <c r="Q1401" i="12"/>
  <c r="Y1400" i="12"/>
  <c r="X1400" i="12"/>
  <c r="W1400" i="12"/>
  <c r="V1400" i="12"/>
  <c r="U1400" i="12"/>
  <c r="T1400" i="12"/>
  <c r="S1400" i="12"/>
  <c r="R1400" i="12"/>
  <c r="Q1400" i="12"/>
  <c r="Y1399" i="12"/>
  <c r="X1399" i="12"/>
  <c r="W1399" i="12"/>
  <c r="V1399" i="12"/>
  <c r="U1399" i="12"/>
  <c r="T1399" i="12"/>
  <c r="S1399" i="12"/>
  <c r="R1399" i="12"/>
  <c r="Q1399" i="12"/>
  <c r="Y1398" i="12"/>
  <c r="X1398" i="12"/>
  <c r="W1398" i="12"/>
  <c r="V1398" i="12"/>
  <c r="U1398" i="12"/>
  <c r="T1398" i="12"/>
  <c r="S1398" i="12"/>
  <c r="R1398" i="12"/>
  <c r="Q1398" i="12"/>
  <c r="Y1397" i="12"/>
  <c r="X1397" i="12"/>
  <c r="W1397" i="12"/>
  <c r="V1397" i="12"/>
  <c r="U1397" i="12"/>
  <c r="T1397" i="12"/>
  <c r="S1397" i="12"/>
  <c r="R1397" i="12"/>
  <c r="Q1397" i="12"/>
  <c r="Y1396" i="12"/>
  <c r="X1396" i="12"/>
  <c r="W1396" i="12"/>
  <c r="V1396" i="12"/>
  <c r="U1396" i="12"/>
  <c r="T1396" i="12"/>
  <c r="S1396" i="12"/>
  <c r="R1396" i="12"/>
  <c r="Q1396" i="12"/>
  <c r="Y1395" i="12"/>
  <c r="X1395" i="12"/>
  <c r="W1395" i="12"/>
  <c r="V1395" i="12"/>
  <c r="U1395" i="12"/>
  <c r="T1395" i="12"/>
  <c r="S1395" i="12"/>
  <c r="R1395" i="12"/>
  <c r="Q1395" i="12"/>
  <c r="Y1394" i="12"/>
  <c r="X1394" i="12"/>
  <c r="W1394" i="12"/>
  <c r="V1394" i="12"/>
  <c r="U1394" i="12"/>
  <c r="T1394" i="12"/>
  <c r="S1394" i="12"/>
  <c r="R1394" i="12"/>
  <c r="Q1394" i="12"/>
  <c r="Y1393" i="12"/>
  <c r="X1393" i="12"/>
  <c r="W1393" i="12"/>
  <c r="V1393" i="12"/>
  <c r="U1393" i="12"/>
  <c r="T1393" i="12"/>
  <c r="S1393" i="12"/>
  <c r="R1393" i="12"/>
  <c r="Q1393" i="12"/>
  <c r="Y1392" i="12"/>
  <c r="X1392" i="12"/>
  <c r="W1392" i="12"/>
  <c r="V1392" i="12"/>
  <c r="U1392" i="12"/>
  <c r="T1392" i="12"/>
  <c r="S1392" i="12"/>
  <c r="R1392" i="12"/>
  <c r="Q1392" i="12"/>
  <c r="Y1391" i="12"/>
  <c r="X1391" i="12"/>
  <c r="W1391" i="12"/>
  <c r="V1391" i="12"/>
  <c r="U1391" i="12"/>
  <c r="T1391" i="12"/>
  <c r="S1391" i="12"/>
  <c r="R1391" i="12"/>
  <c r="Q1391" i="12"/>
  <c r="Y1390" i="12"/>
  <c r="X1390" i="12"/>
  <c r="W1390" i="12"/>
  <c r="V1390" i="12"/>
  <c r="U1390" i="12"/>
  <c r="T1390" i="12"/>
  <c r="S1390" i="12"/>
  <c r="R1390" i="12"/>
  <c r="Q1390" i="12"/>
  <c r="Y1389" i="12"/>
  <c r="X1389" i="12"/>
  <c r="W1389" i="12"/>
  <c r="V1389" i="12"/>
  <c r="U1389" i="12"/>
  <c r="T1389" i="12"/>
  <c r="S1389" i="12"/>
  <c r="R1389" i="12"/>
  <c r="Q1389" i="12"/>
  <c r="Y1388" i="12"/>
  <c r="X1388" i="12"/>
  <c r="W1388" i="12"/>
  <c r="V1388" i="12"/>
  <c r="U1388" i="12"/>
  <c r="T1388" i="12"/>
  <c r="S1388" i="12"/>
  <c r="R1388" i="12"/>
  <c r="Q1388" i="12"/>
  <c r="Y1387" i="12"/>
  <c r="X1387" i="12"/>
  <c r="W1387" i="12"/>
  <c r="V1387" i="12"/>
  <c r="U1387" i="12"/>
  <c r="T1387" i="12"/>
  <c r="S1387" i="12"/>
  <c r="R1387" i="12"/>
  <c r="Q1387" i="12"/>
  <c r="Y1386" i="12"/>
  <c r="X1386" i="12"/>
  <c r="W1386" i="12"/>
  <c r="V1386" i="12"/>
  <c r="U1386" i="12"/>
  <c r="T1386" i="12"/>
  <c r="S1386" i="12"/>
  <c r="R1386" i="12"/>
  <c r="Q1386" i="12"/>
  <c r="Y1385" i="12"/>
  <c r="X1385" i="12"/>
  <c r="W1385" i="12"/>
  <c r="V1385" i="12"/>
  <c r="U1385" i="12"/>
  <c r="T1385" i="12"/>
  <c r="S1385" i="12"/>
  <c r="R1385" i="12"/>
  <c r="Q1385" i="12"/>
  <c r="Y1384" i="12"/>
  <c r="X1384" i="12"/>
  <c r="W1384" i="12"/>
  <c r="V1384" i="12"/>
  <c r="U1384" i="12"/>
  <c r="T1384" i="12"/>
  <c r="S1384" i="12"/>
  <c r="R1384" i="12"/>
  <c r="Q1384" i="12"/>
  <c r="Y1383" i="12"/>
  <c r="X1383" i="12"/>
  <c r="W1383" i="12"/>
  <c r="V1383" i="12"/>
  <c r="U1383" i="12"/>
  <c r="T1383" i="12"/>
  <c r="S1383" i="12"/>
  <c r="R1383" i="12"/>
  <c r="Q1383" i="12"/>
  <c r="Y1382" i="12"/>
  <c r="X1382" i="12"/>
  <c r="W1382" i="12"/>
  <c r="V1382" i="12"/>
  <c r="U1382" i="12"/>
  <c r="T1382" i="12"/>
  <c r="S1382" i="12"/>
  <c r="R1382" i="12"/>
  <c r="Q1382" i="12"/>
  <c r="Y1381" i="12"/>
  <c r="X1381" i="12"/>
  <c r="W1381" i="12"/>
  <c r="V1381" i="12"/>
  <c r="U1381" i="12"/>
  <c r="T1381" i="12"/>
  <c r="S1381" i="12"/>
  <c r="R1381" i="12"/>
  <c r="Q1381" i="12"/>
  <c r="Y1380" i="12"/>
  <c r="X1380" i="12"/>
  <c r="W1380" i="12"/>
  <c r="V1380" i="12"/>
  <c r="U1380" i="12"/>
  <c r="T1380" i="12"/>
  <c r="S1380" i="12"/>
  <c r="R1380" i="12"/>
  <c r="Q1380" i="12"/>
  <c r="Y1379" i="12"/>
  <c r="X1379" i="12"/>
  <c r="W1379" i="12"/>
  <c r="V1379" i="12"/>
  <c r="U1379" i="12"/>
  <c r="T1379" i="12"/>
  <c r="S1379" i="12"/>
  <c r="R1379" i="12"/>
  <c r="Q1379" i="12"/>
  <c r="Y1378" i="12"/>
  <c r="X1378" i="12"/>
  <c r="W1378" i="12"/>
  <c r="V1378" i="12"/>
  <c r="U1378" i="12"/>
  <c r="T1378" i="12"/>
  <c r="S1378" i="12"/>
  <c r="R1378" i="12"/>
  <c r="Q1378" i="12"/>
  <c r="Y1377" i="12"/>
  <c r="X1377" i="12"/>
  <c r="W1377" i="12"/>
  <c r="V1377" i="12"/>
  <c r="U1377" i="12"/>
  <c r="T1377" i="12"/>
  <c r="S1377" i="12"/>
  <c r="R1377" i="12"/>
  <c r="Q1377" i="12"/>
  <c r="Y1376" i="12"/>
  <c r="X1376" i="12"/>
  <c r="W1376" i="12"/>
  <c r="V1376" i="12"/>
  <c r="U1376" i="12"/>
  <c r="T1376" i="12"/>
  <c r="S1376" i="12"/>
  <c r="R1376" i="12"/>
  <c r="Q1376" i="12"/>
  <c r="Y1375" i="12"/>
  <c r="X1375" i="12"/>
  <c r="W1375" i="12"/>
  <c r="V1375" i="12"/>
  <c r="U1375" i="12"/>
  <c r="T1375" i="12"/>
  <c r="S1375" i="12"/>
  <c r="R1375" i="12"/>
  <c r="Q1375" i="12"/>
  <c r="Y1374" i="12"/>
  <c r="X1374" i="12"/>
  <c r="W1374" i="12"/>
  <c r="V1374" i="12"/>
  <c r="U1374" i="12"/>
  <c r="T1374" i="12"/>
  <c r="S1374" i="12"/>
  <c r="R1374" i="12"/>
  <c r="Q1374" i="12"/>
  <c r="Y1373" i="12"/>
  <c r="X1373" i="12"/>
  <c r="W1373" i="12"/>
  <c r="V1373" i="12"/>
  <c r="U1373" i="12"/>
  <c r="T1373" i="12"/>
  <c r="S1373" i="12"/>
  <c r="R1373" i="12"/>
  <c r="Q1373" i="12"/>
  <c r="Y1372" i="12"/>
  <c r="X1372" i="12"/>
  <c r="W1372" i="12"/>
  <c r="V1372" i="12"/>
  <c r="U1372" i="12"/>
  <c r="T1372" i="12"/>
  <c r="S1372" i="12"/>
  <c r="R1372" i="12"/>
  <c r="Q1372" i="12"/>
  <c r="Y1371" i="12"/>
  <c r="X1371" i="12"/>
  <c r="W1371" i="12"/>
  <c r="V1371" i="12"/>
  <c r="U1371" i="12"/>
  <c r="T1371" i="12"/>
  <c r="S1371" i="12"/>
  <c r="R1371" i="12"/>
  <c r="Q1371" i="12"/>
  <c r="Y1370" i="12"/>
  <c r="X1370" i="12"/>
  <c r="W1370" i="12"/>
  <c r="V1370" i="12"/>
  <c r="U1370" i="12"/>
  <c r="T1370" i="12"/>
  <c r="S1370" i="12"/>
  <c r="R1370" i="12"/>
  <c r="Q1370" i="12"/>
  <c r="Y1369" i="12"/>
  <c r="X1369" i="12"/>
  <c r="W1369" i="12"/>
  <c r="V1369" i="12"/>
  <c r="U1369" i="12"/>
  <c r="T1369" i="12"/>
  <c r="S1369" i="12"/>
  <c r="R1369" i="12"/>
  <c r="Q1369" i="12"/>
  <c r="Y1368" i="12"/>
  <c r="X1368" i="12"/>
  <c r="W1368" i="12"/>
  <c r="V1368" i="12"/>
  <c r="U1368" i="12"/>
  <c r="T1368" i="12"/>
  <c r="S1368" i="12"/>
  <c r="R1368" i="12"/>
  <c r="Q1368" i="12"/>
  <c r="Y1367" i="12"/>
  <c r="X1367" i="12"/>
  <c r="W1367" i="12"/>
  <c r="V1367" i="12"/>
  <c r="U1367" i="12"/>
  <c r="T1367" i="12"/>
  <c r="S1367" i="12"/>
  <c r="R1367" i="12"/>
  <c r="Q1367" i="12"/>
  <c r="Y1366" i="12"/>
  <c r="X1366" i="12"/>
  <c r="W1366" i="12"/>
  <c r="V1366" i="12"/>
  <c r="U1366" i="12"/>
  <c r="T1366" i="12"/>
  <c r="S1366" i="12"/>
  <c r="R1366" i="12"/>
  <c r="Q1366" i="12"/>
  <c r="Y1365" i="12"/>
  <c r="X1365" i="12"/>
  <c r="W1365" i="12"/>
  <c r="V1365" i="12"/>
  <c r="U1365" i="12"/>
  <c r="T1365" i="12"/>
  <c r="S1365" i="12"/>
  <c r="R1365" i="12"/>
  <c r="Q1365" i="12"/>
  <c r="Y1364" i="12"/>
  <c r="X1364" i="12"/>
  <c r="W1364" i="12"/>
  <c r="V1364" i="12"/>
  <c r="U1364" i="12"/>
  <c r="T1364" i="12"/>
  <c r="S1364" i="12"/>
  <c r="R1364" i="12"/>
  <c r="Q1364" i="12"/>
  <c r="Y1363" i="12"/>
  <c r="X1363" i="12"/>
  <c r="W1363" i="12"/>
  <c r="V1363" i="12"/>
  <c r="U1363" i="12"/>
  <c r="T1363" i="12"/>
  <c r="S1363" i="12"/>
  <c r="R1363" i="12"/>
  <c r="Q1363" i="12"/>
  <c r="Y1362" i="12"/>
  <c r="X1362" i="12"/>
  <c r="W1362" i="12"/>
  <c r="V1362" i="12"/>
  <c r="U1362" i="12"/>
  <c r="T1362" i="12"/>
  <c r="S1362" i="12"/>
  <c r="R1362" i="12"/>
  <c r="Q1362" i="12"/>
  <c r="Y1361" i="12"/>
  <c r="X1361" i="12"/>
  <c r="W1361" i="12"/>
  <c r="V1361" i="12"/>
  <c r="U1361" i="12"/>
  <c r="T1361" i="12"/>
  <c r="S1361" i="12"/>
  <c r="R1361" i="12"/>
  <c r="Q1361" i="12"/>
  <c r="Y1360" i="12"/>
  <c r="X1360" i="12"/>
  <c r="W1360" i="12"/>
  <c r="V1360" i="12"/>
  <c r="U1360" i="12"/>
  <c r="T1360" i="12"/>
  <c r="S1360" i="12"/>
  <c r="R1360" i="12"/>
  <c r="Q1360" i="12"/>
  <c r="Y1359" i="12"/>
  <c r="X1359" i="12"/>
  <c r="W1359" i="12"/>
  <c r="V1359" i="12"/>
  <c r="U1359" i="12"/>
  <c r="T1359" i="12"/>
  <c r="S1359" i="12"/>
  <c r="R1359" i="12"/>
  <c r="Q1359" i="12"/>
  <c r="Y1358" i="12"/>
  <c r="X1358" i="12"/>
  <c r="W1358" i="12"/>
  <c r="V1358" i="12"/>
  <c r="U1358" i="12"/>
  <c r="T1358" i="12"/>
  <c r="S1358" i="12"/>
  <c r="R1358" i="12"/>
  <c r="Q1358" i="12"/>
  <c r="Y1357" i="12"/>
  <c r="X1357" i="12"/>
  <c r="W1357" i="12"/>
  <c r="V1357" i="12"/>
  <c r="U1357" i="12"/>
  <c r="T1357" i="12"/>
  <c r="S1357" i="12"/>
  <c r="R1357" i="12"/>
  <c r="Q1357" i="12"/>
  <c r="Y1356" i="12"/>
  <c r="X1356" i="12"/>
  <c r="W1356" i="12"/>
  <c r="V1356" i="12"/>
  <c r="U1356" i="12"/>
  <c r="T1356" i="12"/>
  <c r="S1356" i="12"/>
  <c r="R1356" i="12"/>
  <c r="Q1356" i="12"/>
  <c r="Y1355" i="12"/>
  <c r="X1355" i="12"/>
  <c r="W1355" i="12"/>
  <c r="V1355" i="12"/>
  <c r="U1355" i="12"/>
  <c r="T1355" i="12"/>
  <c r="S1355" i="12"/>
  <c r="R1355" i="12"/>
  <c r="Q1355" i="12"/>
  <c r="Y1354" i="12"/>
  <c r="X1354" i="12"/>
  <c r="W1354" i="12"/>
  <c r="V1354" i="12"/>
  <c r="U1354" i="12"/>
  <c r="T1354" i="12"/>
  <c r="S1354" i="12"/>
  <c r="R1354" i="12"/>
  <c r="Q1354" i="12"/>
  <c r="Y1353" i="12"/>
  <c r="X1353" i="12"/>
  <c r="W1353" i="12"/>
  <c r="V1353" i="12"/>
  <c r="U1353" i="12"/>
  <c r="T1353" i="12"/>
  <c r="S1353" i="12"/>
  <c r="R1353" i="12"/>
  <c r="Q1353" i="12"/>
  <c r="Y1352" i="12"/>
  <c r="X1352" i="12"/>
  <c r="W1352" i="12"/>
  <c r="V1352" i="12"/>
  <c r="U1352" i="12"/>
  <c r="T1352" i="12"/>
  <c r="S1352" i="12"/>
  <c r="R1352" i="12"/>
  <c r="Q1352" i="12"/>
  <c r="Y1351" i="12"/>
  <c r="X1351" i="12"/>
  <c r="W1351" i="12"/>
  <c r="V1351" i="12"/>
  <c r="U1351" i="12"/>
  <c r="T1351" i="12"/>
  <c r="S1351" i="12"/>
  <c r="R1351" i="12"/>
  <c r="Q1351" i="12"/>
  <c r="Y1350" i="12"/>
  <c r="X1350" i="12"/>
  <c r="W1350" i="12"/>
  <c r="V1350" i="12"/>
  <c r="U1350" i="12"/>
  <c r="T1350" i="12"/>
  <c r="S1350" i="12"/>
  <c r="R1350" i="12"/>
  <c r="Q1350" i="12"/>
  <c r="Y1349" i="12"/>
  <c r="X1349" i="12"/>
  <c r="W1349" i="12"/>
  <c r="V1349" i="12"/>
  <c r="U1349" i="12"/>
  <c r="T1349" i="12"/>
  <c r="S1349" i="12"/>
  <c r="R1349" i="12"/>
  <c r="Q1349" i="12"/>
  <c r="Y1348" i="12"/>
  <c r="X1348" i="12"/>
  <c r="W1348" i="12"/>
  <c r="V1348" i="12"/>
  <c r="U1348" i="12"/>
  <c r="T1348" i="12"/>
  <c r="S1348" i="12"/>
  <c r="R1348" i="12"/>
  <c r="Q1348" i="12"/>
  <c r="Y1347" i="12"/>
  <c r="X1347" i="12"/>
  <c r="W1347" i="12"/>
  <c r="V1347" i="12"/>
  <c r="U1347" i="12"/>
  <c r="T1347" i="12"/>
  <c r="S1347" i="12"/>
  <c r="R1347" i="12"/>
  <c r="Q1347" i="12"/>
  <c r="Y1346" i="12"/>
  <c r="X1346" i="12"/>
  <c r="W1346" i="12"/>
  <c r="V1346" i="12"/>
  <c r="U1346" i="12"/>
  <c r="T1346" i="12"/>
  <c r="S1346" i="12"/>
  <c r="R1346" i="12"/>
  <c r="Q1346" i="12"/>
  <c r="Y1345" i="12"/>
  <c r="X1345" i="12"/>
  <c r="W1345" i="12"/>
  <c r="V1345" i="12"/>
  <c r="U1345" i="12"/>
  <c r="T1345" i="12"/>
  <c r="S1345" i="12"/>
  <c r="R1345" i="12"/>
  <c r="Q1345" i="12"/>
  <c r="Y1344" i="12"/>
  <c r="X1344" i="12"/>
  <c r="W1344" i="12"/>
  <c r="V1344" i="12"/>
  <c r="U1344" i="12"/>
  <c r="T1344" i="12"/>
  <c r="S1344" i="12"/>
  <c r="R1344" i="12"/>
  <c r="Q1344" i="12"/>
  <c r="Y1343" i="12"/>
  <c r="X1343" i="12"/>
  <c r="W1343" i="12"/>
  <c r="V1343" i="12"/>
  <c r="U1343" i="12"/>
  <c r="T1343" i="12"/>
  <c r="S1343" i="12"/>
  <c r="R1343" i="12"/>
  <c r="Q1343" i="12"/>
  <c r="Y1342" i="12"/>
  <c r="X1342" i="12"/>
  <c r="W1342" i="12"/>
  <c r="V1342" i="12"/>
  <c r="U1342" i="12"/>
  <c r="T1342" i="12"/>
  <c r="S1342" i="12"/>
  <c r="R1342" i="12"/>
  <c r="Q1342" i="12"/>
  <c r="Y1341" i="12"/>
  <c r="X1341" i="12"/>
  <c r="W1341" i="12"/>
  <c r="V1341" i="12"/>
  <c r="U1341" i="12"/>
  <c r="T1341" i="12"/>
  <c r="S1341" i="12"/>
  <c r="R1341" i="12"/>
  <c r="Q1341" i="12"/>
  <c r="Y1340" i="12"/>
  <c r="X1340" i="12"/>
  <c r="W1340" i="12"/>
  <c r="V1340" i="12"/>
  <c r="U1340" i="12"/>
  <c r="T1340" i="12"/>
  <c r="S1340" i="12"/>
  <c r="R1340" i="12"/>
  <c r="Q1340" i="12"/>
  <c r="Y1339" i="12"/>
  <c r="X1339" i="12"/>
  <c r="W1339" i="12"/>
  <c r="V1339" i="12"/>
  <c r="U1339" i="12"/>
  <c r="T1339" i="12"/>
  <c r="S1339" i="12"/>
  <c r="R1339" i="12"/>
  <c r="Q1339" i="12"/>
  <c r="Y1338" i="12"/>
  <c r="X1338" i="12"/>
  <c r="W1338" i="12"/>
  <c r="V1338" i="12"/>
  <c r="U1338" i="12"/>
  <c r="T1338" i="12"/>
  <c r="S1338" i="12"/>
  <c r="R1338" i="12"/>
  <c r="Q1338" i="12"/>
  <c r="Y1337" i="12"/>
  <c r="X1337" i="12"/>
  <c r="W1337" i="12"/>
  <c r="V1337" i="12"/>
  <c r="U1337" i="12"/>
  <c r="T1337" i="12"/>
  <c r="S1337" i="12"/>
  <c r="R1337" i="12"/>
  <c r="Q1337" i="12"/>
  <c r="Y1336" i="12"/>
  <c r="X1336" i="12"/>
  <c r="W1336" i="12"/>
  <c r="V1336" i="12"/>
  <c r="U1336" i="12"/>
  <c r="T1336" i="12"/>
  <c r="S1336" i="12"/>
  <c r="R1336" i="12"/>
  <c r="Q1336" i="12"/>
  <c r="Y1335" i="12"/>
  <c r="X1335" i="12"/>
  <c r="W1335" i="12"/>
  <c r="V1335" i="12"/>
  <c r="U1335" i="12"/>
  <c r="T1335" i="12"/>
  <c r="S1335" i="12"/>
  <c r="R1335" i="12"/>
  <c r="Q1335" i="12"/>
  <c r="Y1334" i="12"/>
  <c r="X1334" i="12"/>
  <c r="W1334" i="12"/>
  <c r="V1334" i="12"/>
  <c r="U1334" i="12"/>
  <c r="T1334" i="12"/>
  <c r="S1334" i="12"/>
  <c r="R1334" i="12"/>
  <c r="Q1334" i="12"/>
  <c r="Y1333" i="12"/>
  <c r="X1333" i="12"/>
  <c r="W1333" i="12"/>
  <c r="V1333" i="12"/>
  <c r="U1333" i="12"/>
  <c r="T1333" i="12"/>
  <c r="S1333" i="12"/>
  <c r="R1333" i="12"/>
  <c r="Q1333" i="12"/>
  <c r="Y1332" i="12"/>
  <c r="X1332" i="12"/>
  <c r="W1332" i="12"/>
  <c r="V1332" i="12"/>
  <c r="U1332" i="12"/>
  <c r="T1332" i="12"/>
  <c r="S1332" i="12"/>
  <c r="R1332" i="12"/>
  <c r="Q1332" i="12"/>
  <c r="Y1331" i="12"/>
  <c r="X1331" i="12"/>
  <c r="W1331" i="12"/>
  <c r="V1331" i="12"/>
  <c r="U1331" i="12"/>
  <c r="T1331" i="12"/>
  <c r="S1331" i="12"/>
  <c r="R1331" i="12"/>
  <c r="Q1331" i="12"/>
  <c r="Y1330" i="12"/>
  <c r="X1330" i="12"/>
  <c r="W1330" i="12"/>
  <c r="V1330" i="12"/>
  <c r="U1330" i="12"/>
  <c r="T1330" i="12"/>
  <c r="S1330" i="12"/>
  <c r="R1330" i="12"/>
  <c r="Q1330" i="12"/>
  <c r="Y1329" i="12"/>
  <c r="X1329" i="12"/>
  <c r="W1329" i="12"/>
  <c r="V1329" i="12"/>
  <c r="U1329" i="12"/>
  <c r="T1329" i="12"/>
  <c r="S1329" i="12"/>
  <c r="R1329" i="12"/>
  <c r="Q1329" i="12"/>
  <c r="Y1328" i="12"/>
  <c r="X1328" i="12"/>
  <c r="W1328" i="12"/>
  <c r="V1328" i="12"/>
  <c r="U1328" i="12"/>
  <c r="T1328" i="12"/>
  <c r="S1328" i="12"/>
  <c r="R1328" i="12"/>
  <c r="Q1328" i="12"/>
  <c r="Y1327" i="12"/>
  <c r="X1327" i="12"/>
  <c r="W1327" i="12"/>
  <c r="V1327" i="12"/>
  <c r="U1327" i="12"/>
  <c r="T1327" i="12"/>
  <c r="S1327" i="12"/>
  <c r="R1327" i="12"/>
  <c r="Q1327" i="12"/>
  <c r="Y1326" i="12"/>
  <c r="X1326" i="12"/>
  <c r="W1326" i="12"/>
  <c r="V1326" i="12"/>
  <c r="U1326" i="12"/>
  <c r="T1326" i="12"/>
  <c r="S1326" i="12"/>
  <c r="R1326" i="12"/>
  <c r="Q1326" i="12"/>
  <c r="Y1325" i="12"/>
  <c r="X1325" i="12"/>
  <c r="W1325" i="12"/>
  <c r="V1325" i="12"/>
  <c r="U1325" i="12"/>
  <c r="T1325" i="12"/>
  <c r="S1325" i="12"/>
  <c r="R1325" i="12"/>
  <c r="Q1325" i="12"/>
  <c r="Y1324" i="12"/>
  <c r="X1324" i="12"/>
  <c r="W1324" i="12"/>
  <c r="V1324" i="12"/>
  <c r="U1324" i="12"/>
  <c r="T1324" i="12"/>
  <c r="S1324" i="12"/>
  <c r="R1324" i="12"/>
  <c r="Q1324" i="12"/>
  <c r="Y1323" i="12"/>
  <c r="X1323" i="12"/>
  <c r="W1323" i="12"/>
  <c r="V1323" i="12"/>
  <c r="U1323" i="12"/>
  <c r="T1323" i="12"/>
  <c r="S1323" i="12"/>
  <c r="R1323" i="12"/>
  <c r="Q1323" i="12"/>
  <c r="Y1322" i="12"/>
  <c r="X1322" i="12"/>
  <c r="W1322" i="12"/>
  <c r="V1322" i="12"/>
  <c r="U1322" i="12"/>
  <c r="T1322" i="12"/>
  <c r="S1322" i="12"/>
  <c r="R1322" i="12"/>
  <c r="Q1322" i="12"/>
  <c r="Y1321" i="12"/>
  <c r="X1321" i="12"/>
  <c r="W1321" i="12"/>
  <c r="V1321" i="12"/>
  <c r="U1321" i="12"/>
  <c r="T1321" i="12"/>
  <c r="S1321" i="12"/>
  <c r="R1321" i="12"/>
  <c r="Q1321" i="12"/>
  <c r="Y1320" i="12"/>
  <c r="X1320" i="12"/>
  <c r="W1320" i="12"/>
  <c r="V1320" i="12"/>
  <c r="U1320" i="12"/>
  <c r="T1320" i="12"/>
  <c r="S1320" i="12"/>
  <c r="R1320" i="12"/>
  <c r="Q1320" i="12"/>
  <c r="Y1319" i="12"/>
  <c r="X1319" i="12"/>
  <c r="W1319" i="12"/>
  <c r="V1319" i="12"/>
  <c r="U1319" i="12"/>
  <c r="T1319" i="12"/>
  <c r="S1319" i="12"/>
  <c r="R1319" i="12"/>
  <c r="Q1319" i="12"/>
  <c r="Y1318" i="12"/>
  <c r="X1318" i="12"/>
  <c r="W1318" i="12"/>
  <c r="V1318" i="12"/>
  <c r="U1318" i="12"/>
  <c r="T1318" i="12"/>
  <c r="S1318" i="12"/>
  <c r="R1318" i="12"/>
  <c r="Q1318" i="12"/>
  <c r="Y1317" i="12"/>
  <c r="X1317" i="12"/>
  <c r="W1317" i="12"/>
  <c r="V1317" i="12"/>
  <c r="U1317" i="12"/>
  <c r="T1317" i="12"/>
  <c r="S1317" i="12"/>
  <c r="R1317" i="12"/>
  <c r="Q1317" i="12"/>
  <c r="Y1316" i="12"/>
  <c r="X1316" i="12"/>
  <c r="W1316" i="12"/>
  <c r="V1316" i="12"/>
  <c r="U1316" i="12"/>
  <c r="T1316" i="12"/>
  <c r="S1316" i="12"/>
  <c r="R1316" i="12"/>
  <c r="Q1316" i="12"/>
  <c r="Y1315" i="12"/>
  <c r="X1315" i="12"/>
  <c r="W1315" i="12"/>
  <c r="V1315" i="12"/>
  <c r="U1315" i="12"/>
  <c r="T1315" i="12"/>
  <c r="S1315" i="12"/>
  <c r="R1315" i="12"/>
  <c r="Q1315" i="12"/>
  <c r="Y1314" i="12"/>
  <c r="X1314" i="12"/>
  <c r="W1314" i="12"/>
  <c r="V1314" i="12"/>
  <c r="U1314" i="12"/>
  <c r="T1314" i="12"/>
  <c r="S1314" i="12"/>
  <c r="R1314" i="12"/>
  <c r="Q1314" i="12"/>
  <c r="Y1313" i="12"/>
  <c r="X1313" i="12"/>
  <c r="W1313" i="12"/>
  <c r="V1313" i="12"/>
  <c r="U1313" i="12"/>
  <c r="T1313" i="12"/>
  <c r="S1313" i="12"/>
  <c r="R1313" i="12"/>
  <c r="Q1313" i="12"/>
  <c r="Y1312" i="12"/>
  <c r="X1312" i="12"/>
  <c r="W1312" i="12"/>
  <c r="V1312" i="12"/>
  <c r="U1312" i="12"/>
  <c r="T1312" i="12"/>
  <c r="S1312" i="12"/>
  <c r="R1312" i="12"/>
  <c r="Q1312" i="12"/>
  <c r="Y1311" i="12"/>
  <c r="X1311" i="12"/>
  <c r="W1311" i="12"/>
  <c r="V1311" i="12"/>
  <c r="U1311" i="12"/>
  <c r="T1311" i="12"/>
  <c r="S1311" i="12"/>
  <c r="R1311" i="12"/>
  <c r="Q1311" i="12"/>
  <c r="Y1310" i="12"/>
  <c r="X1310" i="12"/>
  <c r="W1310" i="12"/>
  <c r="V1310" i="12"/>
  <c r="U1310" i="12"/>
  <c r="T1310" i="12"/>
  <c r="S1310" i="12"/>
  <c r="R1310" i="12"/>
  <c r="Q1310" i="12"/>
  <c r="Y1309" i="12"/>
  <c r="X1309" i="12"/>
  <c r="W1309" i="12"/>
  <c r="V1309" i="12"/>
  <c r="U1309" i="12"/>
  <c r="T1309" i="12"/>
  <c r="S1309" i="12"/>
  <c r="R1309" i="12"/>
  <c r="Q1309" i="12"/>
  <c r="Y1308" i="12"/>
  <c r="X1308" i="12"/>
  <c r="W1308" i="12"/>
  <c r="V1308" i="12"/>
  <c r="U1308" i="12"/>
  <c r="T1308" i="12"/>
  <c r="S1308" i="12"/>
  <c r="R1308" i="12"/>
  <c r="Q1308" i="12"/>
  <c r="Y1307" i="12"/>
  <c r="X1307" i="12"/>
  <c r="W1307" i="12"/>
  <c r="V1307" i="12"/>
  <c r="U1307" i="12"/>
  <c r="T1307" i="12"/>
  <c r="S1307" i="12"/>
  <c r="R1307" i="12"/>
  <c r="Q1307" i="12"/>
  <c r="Y1306" i="12"/>
  <c r="X1306" i="12"/>
  <c r="W1306" i="12"/>
  <c r="V1306" i="12"/>
  <c r="U1306" i="12"/>
  <c r="T1306" i="12"/>
  <c r="S1306" i="12"/>
  <c r="R1306" i="12"/>
  <c r="Q1306" i="12"/>
  <c r="Y1305" i="12"/>
  <c r="X1305" i="12"/>
  <c r="W1305" i="12"/>
  <c r="V1305" i="12"/>
  <c r="U1305" i="12"/>
  <c r="T1305" i="12"/>
  <c r="S1305" i="12"/>
  <c r="R1305" i="12"/>
  <c r="Q1305" i="12"/>
  <c r="Y1304" i="12"/>
  <c r="X1304" i="12"/>
  <c r="W1304" i="12"/>
  <c r="V1304" i="12"/>
  <c r="U1304" i="12"/>
  <c r="T1304" i="12"/>
  <c r="S1304" i="12"/>
  <c r="R1304" i="12"/>
  <c r="Q1304" i="12"/>
  <c r="Y1303" i="12"/>
  <c r="X1303" i="12"/>
  <c r="W1303" i="12"/>
  <c r="V1303" i="12"/>
  <c r="U1303" i="12"/>
  <c r="T1303" i="12"/>
  <c r="S1303" i="12"/>
  <c r="R1303" i="12"/>
  <c r="Q1303" i="12"/>
  <c r="Y1302" i="12"/>
  <c r="X1302" i="12"/>
  <c r="W1302" i="12"/>
  <c r="V1302" i="12"/>
  <c r="U1302" i="12"/>
  <c r="T1302" i="12"/>
  <c r="S1302" i="12"/>
  <c r="R1302" i="12"/>
  <c r="Q1302" i="12"/>
  <c r="Y1301" i="12"/>
  <c r="X1301" i="12"/>
  <c r="W1301" i="12"/>
  <c r="V1301" i="12"/>
  <c r="U1301" i="12"/>
  <c r="T1301" i="12"/>
  <c r="S1301" i="12"/>
  <c r="R1301" i="12"/>
  <c r="Q1301" i="12"/>
  <c r="Y1300" i="12"/>
  <c r="X1300" i="12"/>
  <c r="W1300" i="12"/>
  <c r="V1300" i="12"/>
  <c r="U1300" i="12"/>
  <c r="T1300" i="12"/>
  <c r="S1300" i="12"/>
  <c r="R1300" i="12"/>
  <c r="Q1300" i="12"/>
  <c r="Y1299" i="12"/>
  <c r="X1299" i="12"/>
  <c r="W1299" i="12"/>
  <c r="V1299" i="12"/>
  <c r="U1299" i="12"/>
  <c r="T1299" i="12"/>
  <c r="S1299" i="12"/>
  <c r="R1299" i="12"/>
  <c r="Q1299" i="12"/>
  <c r="Y1298" i="12"/>
  <c r="X1298" i="12"/>
  <c r="W1298" i="12"/>
  <c r="V1298" i="12"/>
  <c r="U1298" i="12"/>
  <c r="T1298" i="12"/>
  <c r="S1298" i="12"/>
  <c r="R1298" i="12"/>
  <c r="Q1298" i="12"/>
  <c r="Y1297" i="12"/>
  <c r="X1297" i="12"/>
  <c r="W1297" i="12"/>
  <c r="V1297" i="12"/>
  <c r="U1297" i="12"/>
  <c r="T1297" i="12"/>
  <c r="S1297" i="12"/>
  <c r="R1297" i="12"/>
  <c r="Q1297" i="12"/>
  <c r="Y1296" i="12"/>
  <c r="X1296" i="12"/>
  <c r="W1296" i="12"/>
  <c r="V1296" i="12"/>
  <c r="U1296" i="12"/>
  <c r="T1296" i="12"/>
  <c r="S1296" i="12"/>
  <c r="R1296" i="12"/>
  <c r="Q1296" i="12"/>
  <c r="Y1295" i="12"/>
  <c r="X1295" i="12"/>
  <c r="W1295" i="12"/>
  <c r="V1295" i="12"/>
  <c r="U1295" i="12"/>
  <c r="T1295" i="12"/>
  <c r="S1295" i="12"/>
  <c r="R1295" i="12"/>
  <c r="Q1295" i="12"/>
  <c r="Y1294" i="12"/>
  <c r="X1294" i="12"/>
  <c r="W1294" i="12"/>
  <c r="V1294" i="12"/>
  <c r="U1294" i="12"/>
  <c r="T1294" i="12"/>
  <c r="S1294" i="12"/>
  <c r="R1294" i="12"/>
  <c r="Q1294" i="12"/>
  <c r="Y1293" i="12"/>
  <c r="X1293" i="12"/>
  <c r="W1293" i="12"/>
  <c r="V1293" i="12"/>
  <c r="U1293" i="12"/>
  <c r="T1293" i="12"/>
  <c r="S1293" i="12"/>
  <c r="R1293" i="12"/>
  <c r="Q1293" i="12"/>
  <c r="Y1292" i="12"/>
  <c r="X1292" i="12"/>
  <c r="W1292" i="12"/>
  <c r="V1292" i="12"/>
  <c r="U1292" i="12"/>
  <c r="T1292" i="12"/>
  <c r="S1292" i="12"/>
  <c r="R1292" i="12"/>
  <c r="Q1292" i="12"/>
  <c r="Y1291" i="12"/>
  <c r="X1291" i="12"/>
  <c r="W1291" i="12"/>
  <c r="V1291" i="12"/>
  <c r="U1291" i="12"/>
  <c r="T1291" i="12"/>
  <c r="S1291" i="12"/>
  <c r="R1291" i="12"/>
  <c r="Q1291" i="12"/>
  <c r="Y1290" i="12"/>
  <c r="X1290" i="12"/>
  <c r="W1290" i="12"/>
  <c r="V1290" i="12"/>
  <c r="U1290" i="12"/>
  <c r="T1290" i="12"/>
  <c r="S1290" i="12"/>
  <c r="R1290" i="12"/>
  <c r="Q1290" i="12"/>
  <c r="Y1289" i="12"/>
  <c r="X1289" i="12"/>
  <c r="W1289" i="12"/>
  <c r="V1289" i="12"/>
  <c r="U1289" i="12"/>
  <c r="T1289" i="12"/>
  <c r="S1289" i="12"/>
  <c r="R1289" i="12"/>
  <c r="Q1289" i="12"/>
  <c r="Y1288" i="12"/>
  <c r="X1288" i="12"/>
  <c r="W1288" i="12"/>
  <c r="V1288" i="12"/>
  <c r="U1288" i="12"/>
  <c r="T1288" i="12"/>
  <c r="S1288" i="12"/>
  <c r="R1288" i="12"/>
  <c r="Q1288" i="12"/>
  <c r="Y1287" i="12"/>
  <c r="X1287" i="12"/>
  <c r="W1287" i="12"/>
  <c r="V1287" i="12"/>
  <c r="U1287" i="12"/>
  <c r="T1287" i="12"/>
  <c r="S1287" i="12"/>
  <c r="R1287" i="12"/>
  <c r="Q1287" i="12"/>
  <c r="Y1286" i="12"/>
  <c r="X1286" i="12"/>
  <c r="W1286" i="12"/>
  <c r="V1286" i="12"/>
  <c r="U1286" i="12"/>
  <c r="T1286" i="12"/>
  <c r="S1286" i="12"/>
  <c r="R1286" i="12"/>
  <c r="Q1286" i="12"/>
  <c r="Y1285" i="12"/>
  <c r="X1285" i="12"/>
  <c r="W1285" i="12"/>
  <c r="V1285" i="12"/>
  <c r="U1285" i="12"/>
  <c r="T1285" i="12"/>
  <c r="S1285" i="12"/>
  <c r="R1285" i="12"/>
  <c r="Q1285" i="12"/>
  <c r="Y1284" i="12"/>
  <c r="X1284" i="12"/>
  <c r="W1284" i="12"/>
  <c r="V1284" i="12"/>
  <c r="U1284" i="12"/>
  <c r="T1284" i="12"/>
  <c r="S1284" i="12"/>
  <c r="R1284" i="12"/>
  <c r="Q1284" i="12"/>
  <c r="Y1283" i="12"/>
  <c r="X1283" i="12"/>
  <c r="W1283" i="12"/>
  <c r="V1283" i="12"/>
  <c r="U1283" i="12"/>
  <c r="T1283" i="12"/>
  <c r="S1283" i="12"/>
  <c r="R1283" i="12"/>
  <c r="Q1283" i="12"/>
  <c r="Y1282" i="12"/>
  <c r="X1282" i="12"/>
  <c r="W1282" i="12"/>
  <c r="V1282" i="12"/>
  <c r="U1282" i="12"/>
  <c r="T1282" i="12"/>
  <c r="S1282" i="12"/>
  <c r="R1282" i="12"/>
  <c r="Q1282" i="12"/>
  <c r="Y1281" i="12"/>
  <c r="X1281" i="12"/>
  <c r="W1281" i="12"/>
  <c r="V1281" i="12"/>
  <c r="U1281" i="12"/>
  <c r="T1281" i="12"/>
  <c r="S1281" i="12"/>
  <c r="R1281" i="12"/>
  <c r="Q1281" i="12"/>
  <c r="Y1280" i="12"/>
  <c r="X1280" i="12"/>
  <c r="W1280" i="12"/>
  <c r="V1280" i="12"/>
  <c r="U1280" i="12"/>
  <c r="T1280" i="12"/>
  <c r="S1280" i="12"/>
  <c r="R1280" i="12"/>
  <c r="Q1280" i="12"/>
  <c r="Y1279" i="12"/>
  <c r="X1279" i="12"/>
  <c r="W1279" i="12"/>
  <c r="V1279" i="12"/>
  <c r="U1279" i="12"/>
  <c r="T1279" i="12"/>
  <c r="S1279" i="12"/>
  <c r="R1279" i="12"/>
  <c r="Q1279" i="12"/>
  <c r="Y1278" i="12"/>
  <c r="X1278" i="12"/>
  <c r="W1278" i="12"/>
  <c r="V1278" i="12"/>
  <c r="U1278" i="12"/>
  <c r="T1278" i="12"/>
  <c r="S1278" i="12"/>
  <c r="R1278" i="12"/>
  <c r="Q1278" i="12"/>
  <c r="Y1277" i="12"/>
  <c r="X1277" i="12"/>
  <c r="W1277" i="12"/>
  <c r="V1277" i="12"/>
  <c r="U1277" i="12"/>
  <c r="T1277" i="12"/>
  <c r="S1277" i="12"/>
  <c r="R1277" i="12"/>
  <c r="Q1277" i="12"/>
  <c r="Y1276" i="12"/>
  <c r="X1276" i="12"/>
  <c r="W1276" i="12"/>
  <c r="V1276" i="12"/>
  <c r="U1276" i="12"/>
  <c r="T1276" i="12"/>
  <c r="S1276" i="12"/>
  <c r="R1276" i="12"/>
  <c r="Q1276" i="12"/>
  <c r="Y1275" i="12"/>
  <c r="X1275" i="12"/>
  <c r="W1275" i="12"/>
  <c r="V1275" i="12"/>
  <c r="U1275" i="12"/>
  <c r="T1275" i="12"/>
  <c r="S1275" i="12"/>
  <c r="R1275" i="12"/>
  <c r="Q1275" i="12"/>
  <c r="Y1274" i="12"/>
  <c r="X1274" i="12"/>
  <c r="W1274" i="12"/>
  <c r="V1274" i="12"/>
  <c r="U1274" i="12"/>
  <c r="T1274" i="12"/>
  <c r="S1274" i="12"/>
  <c r="R1274" i="12"/>
  <c r="Q1274" i="12"/>
  <c r="Y1273" i="12"/>
  <c r="X1273" i="12"/>
  <c r="W1273" i="12"/>
  <c r="V1273" i="12"/>
  <c r="U1273" i="12"/>
  <c r="T1273" i="12"/>
  <c r="S1273" i="12"/>
  <c r="R1273" i="12"/>
  <c r="Q1273" i="12"/>
  <c r="Y1272" i="12"/>
  <c r="X1272" i="12"/>
  <c r="W1272" i="12"/>
  <c r="V1272" i="12"/>
  <c r="U1272" i="12"/>
  <c r="T1272" i="12"/>
  <c r="S1272" i="12"/>
  <c r="R1272" i="12"/>
  <c r="Q1272" i="12"/>
  <c r="Y1271" i="12"/>
  <c r="X1271" i="12"/>
  <c r="W1271" i="12"/>
  <c r="V1271" i="12"/>
  <c r="U1271" i="12"/>
  <c r="T1271" i="12"/>
  <c r="S1271" i="12"/>
  <c r="R1271" i="12"/>
  <c r="Q1271" i="12"/>
  <c r="Y1270" i="12"/>
  <c r="X1270" i="12"/>
  <c r="W1270" i="12"/>
  <c r="V1270" i="12"/>
  <c r="U1270" i="12"/>
  <c r="T1270" i="12"/>
  <c r="S1270" i="12"/>
  <c r="R1270" i="12"/>
  <c r="Q1270" i="12"/>
  <c r="Y1269" i="12"/>
  <c r="X1269" i="12"/>
  <c r="W1269" i="12"/>
  <c r="V1269" i="12"/>
  <c r="U1269" i="12"/>
  <c r="T1269" i="12"/>
  <c r="S1269" i="12"/>
  <c r="R1269" i="12"/>
  <c r="Q1269" i="12"/>
  <c r="Y1268" i="12"/>
  <c r="X1268" i="12"/>
  <c r="W1268" i="12"/>
  <c r="V1268" i="12"/>
  <c r="U1268" i="12"/>
  <c r="T1268" i="12"/>
  <c r="S1268" i="12"/>
  <c r="R1268" i="12"/>
  <c r="Q1268" i="12"/>
  <c r="Y1267" i="12"/>
  <c r="X1267" i="12"/>
  <c r="W1267" i="12"/>
  <c r="V1267" i="12"/>
  <c r="U1267" i="12"/>
  <c r="T1267" i="12"/>
  <c r="S1267" i="12"/>
  <c r="R1267" i="12"/>
  <c r="Q1267" i="12"/>
  <c r="Y1266" i="12"/>
  <c r="X1266" i="12"/>
  <c r="W1266" i="12"/>
  <c r="V1266" i="12"/>
  <c r="U1266" i="12"/>
  <c r="T1266" i="12"/>
  <c r="S1266" i="12"/>
  <c r="R1266" i="12"/>
  <c r="Q1266" i="12"/>
  <c r="Y1265" i="12"/>
  <c r="X1265" i="12"/>
  <c r="W1265" i="12"/>
  <c r="V1265" i="12"/>
  <c r="U1265" i="12"/>
  <c r="T1265" i="12"/>
  <c r="S1265" i="12"/>
  <c r="R1265" i="12"/>
  <c r="Q1265" i="12"/>
  <c r="Y1264" i="12"/>
  <c r="X1264" i="12"/>
  <c r="W1264" i="12"/>
  <c r="V1264" i="12"/>
  <c r="U1264" i="12"/>
  <c r="T1264" i="12"/>
  <c r="S1264" i="12"/>
  <c r="R1264" i="12"/>
  <c r="Q1264" i="12"/>
  <c r="Y1263" i="12"/>
  <c r="X1263" i="12"/>
  <c r="W1263" i="12"/>
  <c r="V1263" i="12"/>
  <c r="U1263" i="12"/>
  <c r="T1263" i="12"/>
  <c r="S1263" i="12"/>
  <c r="R1263" i="12"/>
  <c r="Q1263" i="12"/>
  <c r="Y1262" i="12"/>
  <c r="X1262" i="12"/>
  <c r="W1262" i="12"/>
  <c r="V1262" i="12"/>
  <c r="U1262" i="12"/>
  <c r="T1262" i="12"/>
  <c r="S1262" i="12"/>
  <c r="R1262" i="12"/>
  <c r="Q1262" i="12"/>
  <c r="Y1261" i="12"/>
  <c r="X1261" i="12"/>
  <c r="W1261" i="12"/>
  <c r="V1261" i="12"/>
  <c r="U1261" i="12"/>
  <c r="T1261" i="12"/>
  <c r="S1261" i="12"/>
  <c r="R1261" i="12"/>
  <c r="Q1261" i="12"/>
  <c r="Y1260" i="12"/>
  <c r="X1260" i="12"/>
  <c r="W1260" i="12"/>
  <c r="V1260" i="12"/>
  <c r="U1260" i="12"/>
  <c r="T1260" i="12"/>
  <c r="S1260" i="12"/>
  <c r="R1260" i="12"/>
  <c r="Q1260" i="12"/>
  <c r="Y1259" i="12"/>
  <c r="X1259" i="12"/>
  <c r="W1259" i="12"/>
  <c r="V1259" i="12"/>
  <c r="U1259" i="12"/>
  <c r="T1259" i="12"/>
  <c r="S1259" i="12"/>
  <c r="R1259" i="12"/>
  <c r="Q1259" i="12"/>
  <c r="Y1258" i="12"/>
  <c r="X1258" i="12"/>
  <c r="W1258" i="12"/>
  <c r="V1258" i="12"/>
  <c r="U1258" i="12"/>
  <c r="T1258" i="12"/>
  <c r="S1258" i="12"/>
  <c r="R1258" i="12"/>
  <c r="Q1258" i="12"/>
  <c r="Y1257" i="12"/>
  <c r="X1257" i="12"/>
  <c r="W1257" i="12"/>
  <c r="V1257" i="12"/>
  <c r="U1257" i="12"/>
  <c r="T1257" i="12"/>
  <c r="S1257" i="12"/>
  <c r="R1257" i="12"/>
  <c r="Q1257" i="12"/>
  <c r="Y1256" i="12"/>
  <c r="X1256" i="12"/>
  <c r="W1256" i="12"/>
  <c r="V1256" i="12"/>
  <c r="U1256" i="12"/>
  <c r="T1256" i="12"/>
  <c r="S1256" i="12"/>
  <c r="R1256" i="12"/>
  <c r="Q1256" i="12"/>
  <c r="Y1255" i="12"/>
  <c r="X1255" i="12"/>
  <c r="W1255" i="12"/>
  <c r="V1255" i="12"/>
  <c r="U1255" i="12"/>
  <c r="T1255" i="12"/>
  <c r="S1255" i="12"/>
  <c r="R1255" i="12"/>
  <c r="Q1255" i="12"/>
  <c r="Y1254" i="12"/>
  <c r="X1254" i="12"/>
  <c r="W1254" i="12"/>
  <c r="V1254" i="12"/>
  <c r="U1254" i="12"/>
  <c r="T1254" i="12"/>
  <c r="S1254" i="12"/>
  <c r="R1254" i="12"/>
  <c r="Q1254" i="12"/>
  <c r="Y1253" i="12"/>
  <c r="X1253" i="12"/>
  <c r="W1253" i="12"/>
  <c r="V1253" i="12"/>
  <c r="U1253" i="12"/>
  <c r="T1253" i="12"/>
  <c r="S1253" i="12"/>
  <c r="R1253" i="12"/>
  <c r="Q1253" i="12"/>
  <c r="Y1252" i="12"/>
  <c r="X1252" i="12"/>
  <c r="W1252" i="12"/>
  <c r="V1252" i="12"/>
  <c r="U1252" i="12"/>
  <c r="T1252" i="12"/>
  <c r="S1252" i="12"/>
  <c r="R1252" i="12"/>
  <c r="Q1252" i="12"/>
  <c r="Y1251" i="12"/>
  <c r="X1251" i="12"/>
  <c r="W1251" i="12"/>
  <c r="V1251" i="12"/>
  <c r="U1251" i="12"/>
  <c r="T1251" i="12"/>
  <c r="S1251" i="12"/>
  <c r="R1251" i="12"/>
  <c r="Q1251" i="12"/>
  <c r="Y1250" i="12"/>
  <c r="X1250" i="12"/>
  <c r="W1250" i="12"/>
  <c r="V1250" i="12"/>
  <c r="U1250" i="12"/>
  <c r="T1250" i="12"/>
  <c r="S1250" i="12"/>
  <c r="R1250" i="12"/>
  <c r="Q1250" i="12"/>
  <c r="Y1249" i="12"/>
  <c r="X1249" i="12"/>
  <c r="W1249" i="12"/>
  <c r="V1249" i="12"/>
  <c r="U1249" i="12"/>
  <c r="T1249" i="12"/>
  <c r="S1249" i="12"/>
  <c r="R1249" i="12"/>
  <c r="Q1249" i="12"/>
  <c r="Y1248" i="12"/>
  <c r="X1248" i="12"/>
  <c r="W1248" i="12"/>
  <c r="V1248" i="12"/>
  <c r="U1248" i="12"/>
  <c r="T1248" i="12"/>
  <c r="S1248" i="12"/>
  <c r="R1248" i="12"/>
  <c r="Q1248" i="12"/>
  <c r="Y1247" i="12"/>
  <c r="X1247" i="12"/>
  <c r="W1247" i="12"/>
  <c r="V1247" i="12"/>
  <c r="U1247" i="12"/>
  <c r="T1247" i="12"/>
  <c r="S1247" i="12"/>
  <c r="R1247" i="12"/>
  <c r="Q1247" i="12"/>
  <c r="Y1246" i="12"/>
  <c r="X1246" i="12"/>
  <c r="W1246" i="12"/>
  <c r="V1246" i="12"/>
  <c r="U1246" i="12"/>
  <c r="T1246" i="12"/>
  <c r="S1246" i="12"/>
  <c r="R1246" i="12"/>
  <c r="Q1246" i="12"/>
  <c r="Y1245" i="12"/>
  <c r="X1245" i="12"/>
  <c r="W1245" i="12"/>
  <c r="V1245" i="12"/>
  <c r="U1245" i="12"/>
  <c r="T1245" i="12"/>
  <c r="S1245" i="12"/>
  <c r="R1245" i="12"/>
  <c r="Q1245" i="12"/>
  <c r="Y1244" i="12"/>
  <c r="X1244" i="12"/>
  <c r="W1244" i="12"/>
  <c r="V1244" i="12"/>
  <c r="U1244" i="12"/>
  <c r="T1244" i="12"/>
  <c r="S1244" i="12"/>
  <c r="R1244" i="12"/>
  <c r="Q1244" i="12"/>
  <c r="Y1243" i="12"/>
  <c r="X1243" i="12"/>
  <c r="W1243" i="12"/>
  <c r="V1243" i="12"/>
  <c r="U1243" i="12"/>
  <c r="T1243" i="12"/>
  <c r="S1243" i="12"/>
  <c r="R1243" i="12"/>
  <c r="Q1243" i="12"/>
  <c r="Y1242" i="12"/>
  <c r="X1242" i="12"/>
  <c r="W1242" i="12"/>
  <c r="V1242" i="12"/>
  <c r="U1242" i="12"/>
  <c r="T1242" i="12"/>
  <c r="S1242" i="12"/>
  <c r="R1242" i="12"/>
  <c r="Q1242" i="12"/>
  <c r="Y1241" i="12"/>
  <c r="X1241" i="12"/>
  <c r="W1241" i="12"/>
  <c r="V1241" i="12"/>
  <c r="U1241" i="12"/>
  <c r="T1241" i="12"/>
  <c r="S1241" i="12"/>
  <c r="R1241" i="12"/>
  <c r="Q1241" i="12"/>
  <c r="Y1240" i="12"/>
  <c r="X1240" i="12"/>
  <c r="W1240" i="12"/>
  <c r="V1240" i="12"/>
  <c r="U1240" i="12"/>
  <c r="T1240" i="12"/>
  <c r="S1240" i="12"/>
  <c r="R1240" i="12"/>
  <c r="Q1240" i="12"/>
  <c r="Y1239" i="12"/>
  <c r="X1239" i="12"/>
  <c r="W1239" i="12"/>
  <c r="V1239" i="12"/>
  <c r="U1239" i="12"/>
  <c r="T1239" i="12"/>
  <c r="S1239" i="12"/>
  <c r="R1239" i="12"/>
  <c r="Q1239" i="12"/>
  <c r="Y1238" i="12"/>
  <c r="X1238" i="12"/>
  <c r="W1238" i="12"/>
  <c r="V1238" i="12"/>
  <c r="U1238" i="12"/>
  <c r="T1238" i="12"/>
  <c r="S1238" i="12"/>
  <c r="R1238" i="12"/>
  <c r="Q1238" i="12"/>
  <c r="Y1237" i="12"/>
  <c r="X1237" i="12"/>
  <c r="W1237" i="12"/>
  <c r="V1237" i="12"/>
  <c r="U1237" i="12"/>
  <c r="T1237" i="12"/>
  <c r="S1237" i="12"/>
  <c r="R1237" i="12"/>
  <c r="Q1237" i="12"/>
  <c r="Y1236" i="12"/>
  <c r="X1236" i="12"/>
  <c r="W1236" i="12"/>
  <c r="V1236" i="12"/>
  <c r="U1236" i="12"/>
  <c r="T1236" i="12"/>
  <c r="S1236" i="12"/>
  <c r="R1236" i="12"/>
  <c r="Q1236" i="12"/>
  <c r="Y1235" i="12"/>
  <c r="X1235" i="12"/>
  <c r="W1235" i="12"/>
  <c r="V1235" i="12"/>
  <c r="U1235" i="12"/>
  <c r="T1235" i="12"/>
  <c r="S1235" i="12"/>
  <c r="R1235" i="12"/>
  <c r="Q1235" i="12"/>
  <c r="Y1234" i="12"/>
  <c r="X1234" i="12"/>
  <c r="W1234" i="12"/>
  <c r="V1234" i="12"/>
  <c r="U1234" i="12"/>
  <c r="T1234" i="12"/>
  <c r="S1234" i="12"/>
  <c r="R1234" i="12"/>
  <c r="Q1234" i="12"/>
  <c r="Y1233" i="12"/>
  <c r="X1233" i="12"/>
  <c r="W1233" i="12"/>
  <c r="V1233" i="12"/>
  <c r="U1233" i="12"/>
  <c r="T1233" i="12"/>
  <c r="S1233" i="12"/>
  <c r="R1233" i="12"/>
  <c r="Q1233" i="12"/>
  <c r="Y1232" i="12"/>
  <c r="X1232" i="12"/>
  <c r="W1232" i="12"/>
  <c r="V1232" i="12"/>
  <c r="U1232" i="12"/>
  <c r="T1232" i="12"/>
  <c r="S1232" i="12"/>
  <c r="R1232" i="12"/>
  <c r="Q1232" i="12"/>
  <c r="Y1231" i="12"/>
  <c r="X1231" i="12"/>
  <c r="W1231" i="12"/>
  <c r="V1231" i="12"/>
  <c r="U1231" i="12"/>
  <c r="T1231" i="12"/>
  <c r="S1231" i="12"/>
  <c r="R1231" i="12"/>
  <c r="Q1231" i="12"/>
  <c r="Y1230" i="12"/>
  <c r="X1230" i="12"/>
  <c r="W1230" i="12"/>
  <c r="V1230" i="12"/>
  <c r="U1230" i="12"/>
  <c r="T1230" i="12"/>
  <c r="S1230" i="12"/>
  <c r="R1230" i="12"/>
  <c r="Q1230" i="12"/>
  <c r="Y1229" i="12"/>
  <c r="X1229" i="12"/>
  <c r="W1229" i="12"/>
  <c r="V1229" i="12"/>
  <c r="U1229" i="12"/>
  <c r="T1229" i="12"/>
  <c r="S1229" i="12"/>
  <c r="R1229" i="12"/>
  <c r="Q1229" i="12"/>
  <c r="Y1228" i="12"/>
  <c r="X1228" i="12"/>
  <c r="W1228" i="12"/>
  <c r="V1228" i="12"/>
  <c r="U1228" i="12"/>
  <c r="T1228" i="12"/>
  <c r="S1228" i="12"/>
  <c r="R1228" i="12"/>
  <c r="Q1228" i="12"/>
  <c r="Y1227" i="12"/>
  <c r="X1227" i="12"/>
  <c r="W1227" i="12"/>
  <c r="V1227" i="12"/>
  <c r="U1227" i="12"/>
  <c r="T1227" i="12"/>
  <c r="S1227" i="12"/>
  <c r="R1227" i="12"/>
  <c r="Q1227" i="12"/>
  <c r="Y1226" i="12"/>
  <c r="X1226" i="12"/>
  <c r="W1226" i="12"/>
  <c r="V1226" i="12"/>
  <c r="U1226" i="12"/>
  <c r="T1226" i="12"/>
  <c r="S1226" i="12"/>
  <c r="R1226" i="12"/>
  <c r="Q1226" i="12"/>
  <c r="Y1225" i="12"/>
  <c r="X1225" i="12"/>
  <c r="W1225" i="12"/>
  <c r="V1225" i="12"/>
  <c r="U1225" i="12"/>
  <c r="T1225" i="12"/>
  <c r="S1225" i="12"/>
  <c r="R1225" i="12"/>
  <c r="Q1225" i="12"/>
  <c r="Y1224" i="12"/>
  <c r="X1224" i="12"/>
  <c r="W1224" i="12"/>
  <c r="V1224" i="12"/>
  <c r="U1224" i="12"/>
  <c r="T1224" i="12"/>
  <c r="S1224" i="12"/>
  <c r="R1224" i="12"/>
  <c r="Q1224" i="12"/>
  <c r="Y1223" i="12"/>
  <c r="X1223" i="12"/>
  <c r="W1223" i="12"/>
  <c r="V1223" i="12"/>
  <c r="U1223" i="12"/>
  <c r="T1223" i="12"/>
  <c r="S1223" i="12"/>
  <c r="R1223" i="12"/>
  <c r="Q1223" i="12"/>
  <c r="Y1222" i="12"/>
  <c r="X1222" i="12"/>
  <c r="W1222" i="12"/>
  <c r="V1222" i="12"/>
  <c r="U1222" i="12"/>
  <c r="T1222" i="12"/>
  <c r="S1222" i="12"/>
  <c r="R1222" i="12"/>
  <c r="Q1222" i="12"/>
  <c r="Y1221" i="12"/>
  <c r="X1221" i="12"/>
  <c r="W1221" i="12"/>
  <c r="V1221" i="12"/>
  <c r="U1221" i="12"/>
  <c r="T1221" i="12"/>
  <c r="S1221" i="12"/>
  <c r="R1221" i="12"/>
  <c r="Q1221" i="12"/>
  <c r="Y1220" i="12"/>
  <c r="X1220" i="12"/>
  <c r="W1220" i="12"/>
  <c r="V1220" i="12"/>
  <c r="U1220" i="12"/>
  <c r="T1220" i="12"/>
  <c r="S1220" i="12"/>
  <c r="R1220" i="12"/>
  <c r="Q1220" i="12"/>
  <c r="Y1219" i="12"/>
  <c r="X1219" i="12"/>
  <c r="W1219" i="12"/>
  <c r="V1219" i="12"/>
  <c r="U1219" i="12"/>
  <c r="T1219" i="12"/>
  <c r="S1219" i="12"/>
  <c r="R1219" i="12"/>
  <c r="Q1219" i="12"/>
  <c r="Y1218" i="12"/>
  <c r="X1218" i="12"/>
  <c r="W1218" i="12"/>
  <c r="V1218" i="12"/>
  <c r="U1218" i="12"/>
  <c r="T1218" i="12"/>
  <c r="S1218" i="12"/>
  <c r="R1218" i="12"/>
  <c r="Q1218" i="12"/>
  <c r="Y1217" i="12"/>
  <c r="X1217" i="12"/>
  <c r="W1217" i="12"/>
  <c r="V1217" i="12"/>
  <c r="U1217" i="12"/>
  <c r="T1217" i="12"/>
  <c r="S1217" i="12"/>
  <c r="R1217" i="12"/>
  <c r="Q1217" i="12"/>
  <c r="Y1216" i="12"/>
  <c r="X1216" i="12"/>
  <c r="W1216" i="12"/>
  <c r="V1216" i="12"/>
  <c r="U1216" i="12"/>
  <c r="T1216" i="12"/>
  <c r="S1216" i="12"/>
  <c r="R1216" i="12"/>
  <c r="Q1216" i="12"/>
  <c r="Y1215" i="12"/>
  <c r="X1215" i="12"/>
  <c r="W1215" i="12"/>
  <c r="V1215" i="12"/>
  <c r="U1215" i="12"/>
  <c r="T1215" i="12"/>
  <c r="S1215" i="12"/>
  <c r="R1215" i="12"/>
  <c r="Q1215" i="12"/>
  <c r="Y1214" i="12"/>
  <c r="X1214" i="12"/>
  <c r="W1214" i="12"/>
  <c r="V1214" i="12"/>
  <c r="U1214" i="12"/>
  <c r="T1214" i="12"/>
  <c r="S1214" i="12"/>
  <c r="R1214" i="12"/>
  <c r="Q1214" i="12"/>
  <c r="Y1213" i="12"/>
  <c r="X1213" i="12"/>
  <c r="W1213" i="12"/>
  <c r="V1213" i="12"/>
  <c r="U1213" i="12"/>
  <c r="T1213" i="12"/>
  <c r="S1213" i="12"/>
  <c r="R1213" i="12"/>
  <c r="Q1213" i="12"/>
  <c r="Y1212" i="12"/>
  <c r="X1212" i="12"/>
  <c r="W1212" i="12"/>
  <c r="V1212" i="12"/>
  <c r="U1212" i="12"/>
  <c r="T1212" i="12"/>
  <c r="S1212" i="12"/>
  <c r="R1212" i="12"/>
  <c r="Q1212" i="12"/>
  <c r="Y1211" i="12"/>
  <c r="X1211" i="12"/>
  <c r="W1211" i="12"/>
  <c r="V1211" i="12"/>
  <c r="U1211" i="12"/>
  <c r="T1211" i="12"/>
  <c r="S1211" i="12"/>
  <c r="R1211" i="12"/>
  <c r="Q1211" i="12"/>
  <c r="Y1210" i="12"/>
  <c r="X1210" i="12"/>
  <c r="W1210" i="12"/>
  <c r="V1210" i="12"/>
  <c r="U1210" i="12"/>
  <c r="T1210" i="12"/>
  <c r="S1210" i="12"/>
  <c r="R1210" i="12"/>
  <c r="Q1210" i="12"/>
  <c r="Y1209" i="12"/>
  <c r="X1209" i="12"/>
  <c r="W1209" i="12"/>
  <c r="V1209" i="12"/>
  <c r="U1209" i="12"/>
  <c r="T1209" i="12"/>
  <c r="S1209" i="12"/>
  <c r="R1209" i="12"/>
  <c r="Q1209" i="12"/>
  <c r="Y1208" i="12"/>
  <c r="X1208" i="12"/>
  <c r="W1208" i="12"/>
  <c r="V1208" i="12"/>
  <c r="U1208" i="12"/>
  <c r="T1208" i="12"/>
  <c r="S1208" i="12"/>
  <c r="R1208" i="12"/>
  <c r="Q1208" i="12"/>
  <c r="Y1207" i="12"/>
  <c r="X1207" i="12"/>
  <c r="W1207" i="12"/>
  <c r="V1207" i="12"/>
  <c r="U1207" i="12"/>
  <c r="T1207" i="12"/>
  <c r="S1207" i="12"/>
  <c r="R1207" i="12"/>
  <c r="Q1207" i="12"/>
  <c r="Y1206" i="12"/>
  <c r="X1206" i="12"/>
  <c r="W1206" i="12"/>
  <c r="V1206" i="12"/>
  <c r="U1206" i="12"/>
  <c r="T1206" i="12"/>
  <c r="S1206" i="12"/>
  <c r="R1206" i="12"/>
  <c r="Q1206" i="12"/>
  <c r="Y1205" i="12"/>
  <c r="X1205" i="12"/>
  <c r="W1205" i="12"/>
  <c r="V1205" i="12"/>
  <c r="U1205" i="12"/>
  <c r="T1205" i="12"/>
  <c r="S1205" i="12"/>
  <c r="R1205" i="12"/>
  <c r="Q1205" i="12"/>
  <c r="Y1204" i="12"/>
  <c r="X1204" i="12"/>
  <c r="W1204" i="12"/>
  <c r="V1204" i="12"/>
  <c r="U1204" i="12"/>
  <c r="T1204" i="12"/>
  <c r="S1204" i="12"/>
  <c r="R1204" i="12"/>
  <c r="Q1204" i="12"/>
  <c r="Y1203" i="12"/>
  <c r="X1203" i="12"/>
  <c r="W1203" i="12"/>
  <c r="V1203" i="12"/>
  <c r="U1203" i="12"/>
  <c r="T1203" i="12"/>
  <c r="S1203" i="12"/>
  <c r="R1203" i="12"/>
  <c r="Q1203" i="12"/>
  <c r="Y1202" i="12"/>
  <c r="X1202" i="12"/>
  <c r="W1202" i="12"/>
  <c r="V1202" i="12"/>
  <c r="U1202" i="12"/>
  <c r="T1202" i="12"/>
  <c r="S1202" i="12"/>
  <c r="R1202" i="12"/>
  <c r="Q1202" i="12"/>
  <c r="Y1201" i="12"/>
  <c r="X1201" i="12"/>
  <c r="W1201" i="12"/>
  <c r="V1201" i="12"/>
  <c r="U1201" i="12"/>
  <c r="T1201" i="12"/>
  <c r="S1201" i="12"/>
  <c r="R1201" i="12"/>
  <c r="Q1201" i="12"/>
  <c r="Y1200" i="12"/>
  <c r="X1200" i="12"/>
  <c r="W1200" i="12"/>
  <c r="V1200" i="12"/>
  <c r="U1200" i="12"/>
  <c r="T1200" i="12"/>
  <c r="S1200" i="12"/>
  <c r="R1200" i="12"/>
  <c r="Q1200" i="12"/>
  <c r="Y1199" i="12"/>
  <c r="X1199" i="12"/>
  <c r="W1199" i="12"/>
  <c r="V1199" i="12"/>
  <c r="U1199" i="12"/>
  <c r="T1199" i="12"/>
  <c r="S1199" i="12"/>
  <c r="R1199" i="12"/>
  <c r="Q1199" i="12"/>
  <c r="Y1198" i="12"/>
  <c r="X1198" i="12"/>
  <c r="W1198" i="12"/>
  <c r="V1198" i="12"/>
  <c r="U1198" i="12"/>
  <c r="T1198" i="12"/>
  <c r="S1198" i="12"/>
  <c r="R1198" i="12"/>
  <c r="Q1198" i="12"/>
  <c r="Y1197" i="12"/>
  <c r="X1197" i="12"/>
  <c r="W1197" i="12"/>
  <c r="V1197" i="12"/>
  <c r="U1197" i="12"/>
  <c r="T1197" i="12"/>
  <c r="S1197" i="12"/>
  <c r="R1197" i="12"/>
  <c r="Q1197" i="12"/>
  <c r="Y1196" i="12"/>
  <c r="X1196" i="12"/>
  <c r="W1196" i="12"/>
  <c r="V1196" i="12"/>
  <c r="U1196" i="12"/>
  <c r="T1196" i="12"/>
  <c r="S1196" i="12"/>
  <c r="R1196" i="12"/>
  <c r="Q1196" i="12"/>
  <c r="Y1195" i="12"/>
  <c r="X1195" i="12"/>
  <c r="W1195" i="12"/>
  <c r="V1195" i="12"/>
  <c r="U1195" i="12"/>
  <c r="T1195" i="12"/>
  <c r="S1195" i="12"/>
  <c r="R1195" i="12"/>
  <c r="Q1195" i="12"/>
  <c r="Y1194" i="12"/>
  <c r="X1194" i="12"/>
  <c r="W1194" i="12"/>
  <c r="V1194" i="12"/>
  <c r="U1194" i="12"/>
  <c r="T1194" i="12"/>
  <c r="S1194" i="12"/>
  <c r="R1194" i="12"/>
  <c r="Q1194" i="12"/>
  <c r="Y1193" i="12"/>
  <c r="X1193" i="12"/>
  <c r="W1193" i="12"/>
  <c r="V1193" i="12"/>
  <c r="U1193" i="12"/>
  <c r="T1193" i="12"/>
  <c r="S1193" i="12"/>
  <c r="R1193" i="12"/>
  <c r="Q1193" i="12"/>
  <c r="Y1192" i="12"/>
  <c r="X1192" i="12"/>
  <c r="W1192" i="12"/>
  <c r="V1192" i="12"/>
  <c r="U1192" i="12"/>
  <c r="T1192" i="12"/>
  <c r="S1192" i="12"/>
  <c r="R1192" i="12"/>
  <c r="Q1192" i="12"/>
  <c r="Y1191" i="12"/>
  <c r="X1191" i="12"/>
  <c r="W1191" i="12"/>
  <c r="V1191" i="12"/>
  <c r="U1191" i="12"/>
  <c r="T1191" i="12"/>
  <c r="S1191" i="12"/>
  <c r="R1191" i="12"/>
  <c r="Q1191" i="12"/>
  <c r="Y1190" i="12"/>
  <c r="X1190" i="12"/>
  <c r="W1190" i="12"/>
  <c r="V1190" i="12"/>
  <c r="U1190" i="12"/>
  <c r="T1190" i="12"/>
  <c r="S1190" i="12"/>
  <c r="R1190" i="12"/>
  <c r="Q1190" i="12"/>
  <c r="Y1189" i="12"/>
  <c r="X1189" i="12"/>
  <c r="W1189" i="12"/>
  <c r="V1189" i="12"/>
  <c r="U1189" i="12"/>
  <c r="T1189" i="12"/>
  <c r="S1189" i="12"/>
  <c r="R1189" i="12"/>
  <c r="Q1189" i="12"/>
  <c r="Y1188" i="12"/>
  <c r="X1188" i="12"/>
  <c r="W1188" i="12"/>
  <c r="V1188" i="12"/>
  <c r="U1188" i="12"/>
  <c r="T1188" i="12"/>
  <c r="S1188" i="12"/>
  <c r="R1188" i="12"/>
  <c r="Q1188" i="12"/>
  <c r="Y1187" i="12"/>
  <c r="X1187" i="12"/>
  <c r="W1187" i="12"/>
  <c r="V1187" i="12"/>
  <c r="U1187" i="12"/>
  <c r="T1187" i="12"/>
  <c r="S1187" i="12"/>
  <c r="R1187" i="12"/>
  <c r="Q1187" i="12"/>
  <c r="Y1186" i="12"/>
  <c r="X1186" i="12"/>
  <c r="W1186" i="12"/>
  <c r="V1186" i="12"/>
  <c r="U1186" i="12"/>
  <c r="T1186" i="12"/>
  <c r="S1186" i="12"/>
  <c r="R1186" i="12"/>
  <c r="Q1186" i="12"/>
  <c r="Y1185" i="12"/>
  <c r="X1185" i="12"/>
  <c r="W1185" i="12"/>
  <c r="V1185" i="12"/>
  <c r="U1185" i="12"/>
  <c r="T1185" i="12"/>
  <c r="S1185" i="12"/>
  <c r="R1185" i="12"/>
  <c r="Q1185" i="12"/>
  <c r="Y1184" i="12"/>
  <c r="X1184" i="12"/>
  <c r="W1184" i="12"/>
  <c r="V1184" i="12"/>
  <c r="U1184" i="12"/>
  <c r="T1184" i="12"/>
  <c r="S1184" i="12"/>
  <c r="R1184" i="12"/>
  <c r="Q1184" i="12"/>
  <c r="Y1183" i="12"/>
  <c r="X1183" i="12"/>
  <c r="W1183" i="12"/>
  <c r="V1183" i="12"/>
  <c r="U1183" i="12"/>
  <c r="T1183" i="12"/>
  <c r="S1183" i="12"/>
  <c r="R1183" i="12"/>
  <c r="Q1183" i="12"/>
  <c r="Y1182" i="12"/>
  <c r="X1182" i="12"/>
  <c r="W1182" i="12"/>
  <c r="V1182" i="12"/>
  <c r="U1182" i="12"/>
  <c r="T1182" i="12"/>
  <c r="S1182" i="12"/>
  <c r="R1182" i="12"/>
  <c r="Q1182" i="12"/>
  <c r="Y1181" i="12"/>
  <c r="X1181" i="12"/>
  <c r="W1181" i="12"/>
  <c r="V1181" i="12"/>
  <c r="U1181" i="12"/>
  <c r="T1181" i="12"/>
  <c r="S1181" i="12"/>
  <c r="R1181" i="12"/>
  <c r="Q1181" i="12"/>
  <c r="Y1180" i="12"/>
  <c r="X1180" i="12"/>
  <c r="W1180" i="12"/>
  <c r="V1180" i="12"/>
  <c r="U1180" i="12"/>
  <c r="T1180" i="12"/>
  <c r="S1180" i="12"/>
  <c r="R1180" i="12"/>
  <c r="Q1180" i="12"/>
  <c r="Y1179" i="12"/>
  <c r="X1179" i="12"/>
  <c r="W1179" i="12"/>
  <c r="V1179" i="12"/>
  <c r="U1179" i="12"/>
  <c r="T1179" i="12"/>
  <c r="S1179" i="12"/>
  <c r="R1179" i="12"/>
  <c r="Q1179" i="12"/>
  <c r="Y1178" i="12"/>
  <c r="X1178" i="12"/>
  <c r="W1178" i="12"/>
  <c r="V1178" i="12"/>
  <c r="U1178" i="12"/>
  <c r="T1178" i="12"/>
  <c r="S1178" i="12"/>
  <c r="R1178" i="12"/>
  <c r="Q1178" i="12"/>
  <c r="Y1177" i="12"/>
  <c r="X1177" i="12"/>
  <c r="W1177" i="12"/>
  <c r="V1177" i="12"/>
  <c r="U1177" i="12"/>
  <c r="T1177" i="12"/>
  <c r="S1177" i="12"/>
  <c r="R1177" i="12"/>
  <c r="Q1177" i="12"/>
  <c r="Y1176" i="12"/>
  <c r="X1176" i="12"/>
  <c r="W1176" i="12"/>
  <c r="V1176" i="12"/>
  <c r="U1176" i="12"/>
  <c r="T1176" i="12"/>
  <c r="S1176" i="12"/>
  <c r="R1176" i="12"/>
  <c r="Q1176" i="12"/>
  <c r="Y1175" i="12"/>
  <c r="X1175" i="12"/>
  <c r="W1175" i="12"/>
  <c r="V1175" i="12"/>
  <c r="U1175" i="12"/>
  <c r="T1175" i="12"/>
  <c r="S1175" i="12"/>
  <c r="R1175" i="12"/>
  <c r="Q1175" i="12"/>
  <c r="Y1174" i="12"/>
  <c r="X1174" i="12"/>
  <c r="W1174" i="12"/>
  <c r="V1174" i="12"/>
  <c r="U1174" i="12"/>
  <c r="T1174" i="12"/>
  <c r="S1174" i="12"/>
  <c r="R1174" i="12"/>
  <c r="Q1174" i="12"/>
  <c r="Y1173" i="12"/>
  <c r="X1173" i="12"/>
  <c r="W1173" i="12"/>
  <c r="V1173" i="12"/>
  <c r="U1173" i="12"/>
  <c r="T1173" i="12"/>
  <c r="S1173" i="12"/>
  <c r="R1173" i="12"/>
  <c r="Q1173" i="12"/>
  <c r="Y1172" i="12"/>
  <c r="X1172" i="12"/>
  <c r="W1172" i="12"/>
  <c r="V1172" i="12"/>
  <c r="U1172" i="12"/>
  <c r="T1172" i="12"/>
  <c r="S1172" i="12"/>
  <c r="R1172" i="12"/>
  <c r="Q1172" i="12"/>
  <c r="Y1171" i="12"/>
  <c r="X1171" i="12"/>
  <c r="W1171" i="12"/>
  <c r="V1171" i="12"/>
  <c r="U1171" i="12"/>
  <c r="T1171" i="12"/>
  <c r="S1171" i="12"/>
  <c r="R1171" i="12"/>
  <c r="Q1171" i="12"/>
  <c r="Y1170" i="12"/>
  <c r="X1170" i="12"/>
  <c r="W1170" i="12"/>
  <c r="V1170" i="12"/>
  <c r="U1170" i="12"/>
  <c r="T1170" i="12"/>
  <c r="S1170" i="12"/>
  <c r="R1170" i="12"/>
  <c r="Q1170" i="12"/>
  <c r="Y1169" i="12"/>
  <c r="X1169" i="12"/>
  <c r="W1169" i="12"/>
  <c r="V1169" i="12"/>
  <c r="U1169" i="12"/>
  <c r="T1169" i="12"/>
  <c r="S1169" i="12"/>
  <c r="R1169" i="12"/>
  <c r="Q1169" i="12"/>
  <c r="Y1168" i="12"/>
  <c r="X1168" i="12"/>
  <c r="W1168" i="12"/>
  <c r="V1168" i="12"/>
  <c r="U1168" i="12"/>
  <c r="T1168" i="12"/>
  <c r="S1168" i="12"/>
  <c r="R1168" i="12"/>
  <c r="Q1168" i="12"/>
  <c r="Y1167" i="12"/>
  <c r="X1167" i="12"/>
  <c r="W1167" i="12"/>
  <c r="V1167" i="12"/>
  <c r="U1167" i="12"/>
  <c r="T1167" i="12"/>
  <c r="S1167" i="12"/>
  <c r="R1167" i="12"/>
  <c r="Q1167" i="12"/>
  <c r="Y1166" i="12"/>
  <c r="X1166" i="12"/>
  <c r="W1166" i="12"/>
  <c r="V1166" i="12"/>
  <c r="U1166" i="12"/>
  <c r="T1166" i="12"/>
  <c r="S1166" i="12"/>
  <c r="R1166" i="12"/>
  <c r="Q1166" i="12"/>
  <c r="Y1165" i="12"/>
  <c r="X1165" i="12"/>
  <c r="W1165" i="12"/>
  <c r="V1165" i="12"/>
  <c r="U1165" i="12"/>
  <c r="T1165" i="12"/>
  <c r="S1165" i="12"/>
  <c r="R1165" i="12"/>
  <c r="Q1165" i="12"/>
  <c r="Y1164" i="12"/>
  <c r="X1164" i="12"/>
  <c r="W1164" i="12"/>
  <c r="V1164" i="12"/>
  <c r="U1164" i="12"/>
  <c r="T1164" i="12"/>
  <c r="S1164" i="12"/>
  <c r="R1164" i="12"/>
  <c r="Q1164" i="12"/>
  <c r="Y1163" i="12"/>
  <c r="X1163" i="12"/>
  <c r="W1163" i="12"/>
  <c r="V1163" i="12"/>
  <c r="U1163" i="12"/>
  <c r="T1163" i="12"/>
  <c r="S1163" i="12"/>
  <c r="R1163" i="12"/>
  <c r="Q1163" i="12"/>
  <c r="Y1162" i="12"/>
  <c r="X1162" i="12"/>
  <c r="W1162" i="12"/>
  <c r="V1162" i="12"/>
  <c r="U1162" i="12"/>
  <c r="T1162" i="12"/>
  <c r="S1162" i="12"/>
  <c r="R1162" i="12"/>
  <c r="Q1162" i="12"/>
  <c r="Y1161" i="12"/>
  <c r="X1161" i="12"/>
  <c r="W1161" i="12"/>
  <c r="V1161" i="12"/>
  <c r="U1161" i="12"/>
  <c r="T1161" i="12"/>
  <c r="S1161" i="12"/>
  <c r="R1161" i="12"/>
  <c r="Q1161" i="12"/>
  <c r="Y1160" i="12"/>
  <c r="X1160" i="12"/>
  <c r="W1160" i="12"/>
  <c r="V1160" i="12"/>
  <c r="U1160" i="12"/>
  <c r="T1160" i="12"/>
  <c r="S1160" i="12"/>
  <c r="R1160" i="12"/>
  <c r="Q1160" i="12"/>
  <c r="Y1159" i="12"/>
  <c r="X1159" i="12"/>
  <c r="W1159" i="12"/>
  <c r="V1159" i="12"/>
  <c r="U1159" i="12"/>
  <c r="T1159" i="12"/>
  <c r="S1159" i="12"/>
  <c r="R1159" i="12"/>
  <c r="Q1159" i="12"/>
  <c r="Y1158" i="12"/>
  <c r="X1158" i="12"/>
  <c r="W1158" i="12"/>
  <c r="V1158" i="12"/>
  <c r="U1158" i="12"/>
  <c r="T1158" i="12"/>
  <c r="S1158" i="12"/>
  <c r="R1158" i="12"/>
  <c r="Q1158" i="12"/>
  <c r="Y1157" i="12"/>
  <c r="X1157" i="12"/>
  <c r="W1157" i="12"/>
  <c r="V1157" i="12"/>
  <c r="U1157" i="12"/>
  <c r="T1157" i="12"/>
  <c r="S1157" i="12"/>
  <c r="R1157" i="12"/>
  <c r="Q1157" i="12"/>
  <c r="Y1156" i="12"/>
  <c r="X1156" i="12"/>
  <c r="W1156" i="12"/>
  <c r="V1156" i="12"/>
  <c r="U1156" i="12"/>
  <c r="T1156" i="12"/>
  <c r="S1156" i="12"/>
  <c r="R1156" i="12"/>
  <c r="Q1156" i="12"/>
  <c r="Y1155" i="12"/>
  <c r="X1155" i="12"/>
  <c r="W1155" i="12"/>
  <c r="V1155" i="12"/>
  <c r="U1155" i="12"/>
  <c r="T1155" i="12"/>
  <c r="S1155" i="12"/>
  <c r="R1155" i="12"/>
  <c r="Q1155" i="12"/>
  <c r="Y1154" i="12"/>
  <c r="X1154" i="12"/>
  <c r="W1154" i="12"/>
  <c r="V1154" i="12"/>
  <c r="U1154" i="12"/>
  <c r="T1154" i="12"/>
  <c r="S1154" i="12"/>
  <c r="R1154" i="12"/>
  <c r="Q1154" i="12"/>
  <c r="Y1153" i="12"/>
  <c r="X1153" i="12"/>
  <c r="W1153" i="12"/>
  <c r="V1153" i="12"/>
  <c r="U1153" i="12"/>
  <c r="T1153" i="12"/>
  <c r="S1153" i="12"/>
  <c r="R1153" i="12"/>
  <c r="Q1153" i="12"/>
  <c r="Y1152" i="12"/>
  <c r="X1152" i="12"/>
  <c r="W1152" i="12"/>
  <c r="V1152" i="12"/>
  <c r="U1152" i="12"/>
  <c r="T1152" i="12"/>
  <c r="S1152" i="12"/>
  <c r="R1152" i="12"/>
  <c r="Q1152" i="12"/>
  <c r="Y1151" i="12"/>
  <c r="X1151" i="12"/>
  <c r="W1151" i="12"/>
  <c r="V1151" i="12"/>
  <c r="U1151" i="12"/>
  <c r="T1151" i="12"/>
  <c r="S1151" i="12"/>
  <c r="R1151" i="12"/>
  <c r="Q1151" i="12"/>
  <c r="Y1150" i="12"/>
  <c r="X1150" i="12"/>
  <c r="W1150" i="12"/>
  <c r="V1150" i="12"/>
  <c r="U1150" i="12"/>
  <c r="T1150" i="12"/>
  <c r="S1150" i="12"/>
  <c r="R1150" i="12"/>
  <c r="Q1150" i="12"/>
  <c r="Y1149" i="12"/>
  <c r="X1149" i="12"/>
  <c r="W1149" i="12"/>
  <c r="V1149" i="12"/>
  <c r="U1149" i="12"/>
  <c r="T1149" i="12"/>
  <c r="S1149" i="12"/>
  <c r="R1149" i="12"/>
  <c r="Q1149" i="12"/>
  <c r="Y1148" i="12"/>
  <c r="X1148" i="12"/>
  <c r="W1148" i="12"/>
  <c r="V1148" i="12"/>
  <c r="U1148" i="12"/>
  <c r="T1148" i="12"/>
  <c r="S1148" i="12"/>
  <c r="R1148" i="12"/>
  <c r="Q1148" i="12"/>
  <c r="Y1147" i="12"/>
  <c r="X1147" i="12"/>
  <c r="W1147" i="12"/>
  <c r="V1147" i="12"/>
  <c r="U1147" i="12"/>
  <c r="T1147" i="12"/>
  <c r="S1147" i="12"/>
  <c r="R1147" i="12"/>
  <c r="Q1147" i="12"/>
  <c r="Y1146" i="12"/>
  <c r="X1146" i="12"/>
  <c r="W1146" i="12"/>
  <c r="V1146" i="12"/>
  <c r="U1146" i="12"/>
  <c r="T1146" i="12"/>
  <c r="S1146" i="12"/>
  <c r="R1146" i="12"/>
  <c r="Q1146" i="12"/>
  <c r="Y1145" i="12"/>
  <c r="X1145" i="12"/>
  <c r="W1145" i="12"/>
  <c r="V1145" i="12"/>
  <c r="U1145" i="12"/>
  <c r="T1145" i="12"/>
  <c r="S1145" i="12"/>
  <c r="R1145" i="12"/>
  <c r="Q1145" i="12"/>
  <c r="Y1144" i="12"/>
  <c r="X1144" i="12"/>
  <c r="W1144" i="12"/>
  <c r="V1144" i="12"/>
  <c r="U1144" i="12"/>
  <c r="T1144" i="12"/>
  <c r="S1144" i="12"/>
  <c r="R1144" i="12"/>
  <c r="Q1144" i="12"/>
  <c r="Y1143" i="12"/>
  <c r="X1143" i="12"/>
  <c r="W1143" i="12"/>
  <c r="V1143" i="12"/>
  <c r="U1143" i="12"/>
  <c r="T1143" i="12"/>
  <c r="S1143" i="12"/>
  <c r="R1143" i="12"/>
  <c r="Q1143" i="12"/>
  <c r="Y1142" i="12"/>
  <c r="X1142" i="12"/>
  <c r="W1142" i="12"/>
  <c r="V1142" i="12"/>
  <c r="U1142" i="12"/>
  <c r="T1142" i="12"/>
  <c r="S1142" i="12"/>
  <c r="R1142" i="12"/>
  <c r="Q1142" i="12"/>
  <c r="Y1141" i="12"/>
  <c r="X1141" i="12"/>
  <c r="W1141" i="12"/>
  <c r="V1141" i="12"/>
  <c r="U1141" i="12"/>
  <c r="T1141" i="12"/>
  <c r="S1141" i="12"/>
  <c r="R1141" i="12"/>
  <c r="Q1141" i="12"/>
  <c r="Y1140" i="12"/>
  <c r="X1140" i="12"/>
  <c r="W1140" i="12"/>
  <c r="V1140" i="12"/>
  <c r="U1140" i="12"/>
  <c r="T1140" i="12"/>
  <c r="S1140" i="12"/>
  <c r="R1140" i="12"/>
  <c r="Q1140" i="12"/>
  <c r="Y1139" i="12"/>
  <c r="X1139" i="12"/>
  <c r="W1139" i="12"/>
  <c r="V1139" i="12"/>
  <c r="U1139" i="12"/>
  <c r="T1139" i="12"/>
  <c r="S1139" i="12"/>
  <c r="R1139" i="12"/>
  <c r="Q1139" i="12"/>
  <c r="Y1138" i="12"/>
  <c r="X1138" i="12"/>
  <c r="W1138" i="12"/>
  <c r="V1138" i="12"/>
  <c r="U1138" i="12"/>
  <c r="T1138" i="12"/>
  <c r="S1138" i="12"/>
  <c r="R1138" i="12"/>
  <c r="Q1138" i="12"/>
  <c r="Y1137" i="12"/>
  <c r="X1137" i="12"/>
  <c r="W1137" i="12"/>
  <c r="V1137" i="12"/>
  <c r="U1137" i="12"/>
  <c r="T1137" i="12"/>
  <c r="S1137" i="12"/>
  <c r="R1137" i="12"/>
  <c r="Q1137" i="12"/>
  <c r="Y1136" i="12"/>
  <c r="X1136" i="12"/>
  <c r="W1136" i="12"/>
  <c r="V1136" i="12"/>
  <c r="U1136" i="12"/>
  <c r="T1136" i="12"/>
  <c r="S1136" i="12"/>
  <c r="R1136" i="12"/>
  <c r="Q1136" i="12"/>
  <c r="Y1135" i="12"/>
  <c r="X1135" i="12"/>
  <c r="W1135" i="12"/>
  <c r="V1135" i="12"/>
  <c r="U1135" i="12"/>
  <c r="T1135" i="12"/>
  <c r="S1135" i="12"/>
  <c r="R1135" i="12"/>
  <c r="Q1135" i="12"/>
  <c r="Y1134" i="12"/>
  <c r="X1134" i="12"/>
  <c r="W1134" i="12"/>
  <c r="V1134" i="12"/>
  <c r="U1134" i="12"/>
  <c r="T1134" i="12"/>
  <c r="S1134" i="12"/>
  <c r="R1134" i="12"/>
  <c r="Q1134" i="12"/>
  <c r="Y1133" i="12"/>
  <c r="X1133" i="12"/>
  <c r="W1133" i="12"/>
  <c r="V1133" i="12"/>
  <c r="U1133" i="12"/>
  <c r="T1133" i="12"/>
  <c r="S1133" i="12"/>
  <c r="R1133" i="12"/>
  <c r="Q1133" i="12"/>
  <c r="Y1132" i="12"/>
  <c r="X1132" i="12"/>
  <c r="W1132" i="12"/>
  <c r="V1132" i="12"/>
  <c r="U1132" i="12"/>
  <c r="T1132" i="12"/>
  <c r="S1132" i="12"/>
  <c r="R1132" i="12"/>
  <c r="Q1132" i="12"/>
  <c r="Y1131" i="12"/>
  <c r="X1131" i="12"/>
  <c r="W1131" i="12"/>
  <c r="V1131" i="12"/>
  <c r="U1131" i="12"/>
  <c r="T1131" i="12"/>
  <c r="S1131" i="12"/>
  <c r="R1131" i="12"/>
  <c r="Q1131" i="12"/>
  <c r="Y1130" i="12"/>
  <c r="X1130" i="12"/>
  <c r="W1130" i="12"/>
  <c r="V1130" i="12"/>
  <c r="U1130" i="12"/>
  <c r="T1130" i="12"/>
  <c r="S1130" i="12"/>
  <c r="R1130" i="12"/>
  <c r="Q1130" i="12"/>
  <c r="Y1129" i="12"/>
  <c r="X1129" i="12"/>
  <c r="W1129" i="12"/>
  <c r="V1129" i="12"/>
  <c r="U1129" i="12"/>
  <c r="T1129" i="12"/>
  <c r="S1129" i="12"/>
  <c r="R1129" i="12"/>
  <c r="Q1129" i="12"/>
  <c r="Y1128" i="12"/>
  <c r="X1128" i="12"/>
  <c r="W1128" i="12"/>
  <c r="V1128" i="12"/>
  <c r="U1128" i="12"/>
  <c r="T1128" i="12"/>
  <c r="S1128" i="12"/>
  <c r="R1128" i="12"/>
  <c r="Q1128" i="12"/>
  <c r="Y1127" i="12"/>
  <c r="X1127" i="12"/>
  <c r="W1127" i="12"/>
  <c r="V1127" i="12"/>
  <c r="U1127" i="12"/>
  <c r="T1127" i="12"/>
  <c r="S1127" i="12"/>
  <c r="R1127" i="12"/>
  <c r="Q1127" i="12"/>
  <c r="Y1126" i="12"/>
  <c r="X1126" i="12"/>
  <c r="W1126" i="12"/>
  <c r="V1126" i="12"/>
  <c r="U1126" i="12"/>
  <c r="T1126" i="12"/>
  <c r="S1126" i="12"/>
  <c r="R1126" i="12"/>
  <c r="Q1126" i="12"/>
  <c r="Y1125" i="12"/>
  <c r="X1125" i="12"/>
  <c r="W1125" i="12"/>
  <c r="V1125" i="12"/>
  <c r="U1125" i="12"/>
  <c r="T1125" i="12"/>
  <c r="S1125" i="12"/>
  <c r="R1125" i="12"/>
  <c r="Q1125" i="12"/>
  <c r="Y1124" i="12"/>
  <c r="X1124" i="12"/>
  <c r="W1124" i="12"/>
  <c r="V1124" i="12"/>
  <c r="U1124" i="12"/>
  <c r="T1124" i="12"/>
  <c r="S1124" i="12"/>
  <c r="R1124" i="12"/>
  <c r="Q1124" i="12"/>
  <c r="Y1123" i="12"/>
  <c r="X1123" i="12"/>
  <c r="W1123" i="12"/>
  <c r="V1123" i="12"/>
  <c r="U1123" i="12"/>
  <c r="T1123" i="12"/>
  <c r="S1123" i="12"/>
  <c r="R1123" i="12"/>
  <c r="Q1123" i="12"/>
  <c r="Y1122" i="12"/>
  <c r="X1122" i="12"/>
  <c r="W1122" i="12"/>
  <c r="V1122" i="12"/>
  <c r="U1122" i="12"/>
  <c r="T1122" i="12"/>
  <c r="S1122" i="12"/>
  <c r="R1122" i="12"/>
  <c r="Q1122" i="12"/>
  <c r="Y1121" i="12"/>
  <c r="X1121" i="12"/>
  <c r="W1121" i="12"/>
  <c r="V1121" i="12"/>
  <c r="U1121" i="12"/>
  <c r="T1121" i="12"/>
  <c r="S1121" i="12"/>
  <c r="R1121" i="12"/>
  <c r="Q1121" i="12"/>
  <c r="Y1120" i="12"/>
  <c r="X1120" i="12"/>
  <c r="W1120" i="12"/>
  <c r="V1120" i="12"/>
  <c r="U1120" i="12"/>
  <c r="T1120" i="12"/>
  <c r="S1120" i="12"/>
  <c r="R1120" i="12"/>
  <c r="Q1120" i="12"/>
  <c r="Y1119" i="12"/>
  <c r="X1119" i="12"/>
  <c r="W1119" i="12"/>
  <c r="V1119" i="12"/>
  <c r="U1119" i="12"/>
  <c r="T1119" i="12"/>
  <c r="S1119" i="12"/>
  <c r="R1119" i="12"/>
  <c r="Q1119" i="12"/>
  <c r="Y1118" i="12"/>
  <c r="X1118" i="12"/>
  <c r="W1118" i="12"/>
  <c r="V1118" i="12"/>
  <c r="U1118" i="12"/>
  <c r="T1118" i="12"/>
  <c r="S1118" i="12"/>
  <c r="R1118" i="12"/>
  <c r="Q1118" i="12"/>
  <c r="Y1117" i="12"/>
  <c r="X1117" i="12"/>
  <c r="W1117" i="12"/>
  <c r="V1117" i="12"/>
  <c r="U1117" i="12"/>
  <c r="T1117" i="12"/>
  <c r="S1117" i="12"/>
  <c r="R1117" i="12"/>
  <c r="Q1117" i="12"/>
  <c r="Y1116" i="12"/>
  <c r="X1116" i="12"/>
  <c r="W1116" i="12"/>
  <c r="V1116" i="12"/>
  <c r="U1116" i="12"/>
  <c r="T1116" i="12"/>
  <c r="S1116" i="12"/>
  <c r="R1116" i="12"/>
  <c r="Q1116" i="12"/>
  <c r="Y1115" i="12"/>
  <c r="X1115" i="12"/>
  <c r="W1115" i="12"/>
  <c r="V1115" i="12"/>
  <c r="U1115" i="12"/>
  <c r="T1115" i="12"/>
  <c r="S1115" i="12"/>
  <c r="R1115" i="12"/>
  <c r="Q1115" i="12"/>
  <c r="Y1114" i="12"/>
  <c r="X1114" i="12"/>
  <c r="W1114" i="12"/>
  <c r="V1114" i="12"/>
  <c r="U1114" i="12"/>
  <c r="T1114" i="12"/>
  <c r="S1114" i="12"/>
  <c r="R1114" i="12"/>
  <c r="Q1114" i="12"/>
  <c r="Y1113" i="12"/>
  <c r="X1113" i="12"/>
  <c r="W1113" i="12"/>
  <c r="V1113" i="12"/>
  <c r="U1113" i="12"/>
  <c r="T1113" i="12"/>
  <c r="S1113" i="12"/>
  <c r="R1113" i="12"/>
  <c r="Q1113" i="12"/>
  <c r="Y1112" i="12"/>
  <c r="X1112" i="12"/>
  <c r="W1112" i="12"/>
  <c r="V1112" i="12"/>
  <c r="U1112" i="12"/>
  <c r="T1112" i="12"/>
  <c r="S1112" i="12"/>
  <c r="R1112" i="12"/>
  <c r="Q1112" i="12"/>
  <c r="Y1111" i="12"/>
  <c r="X1111" i="12"/>
  <c r="W1111" i="12"/>
  <c r="V1111" i="12"/>
  <c r="U1111" i="12"/>
  <c r="T1111" i="12"/>
  <c r="S1111" i="12"/>
  <c r="R1111" i="12"/>
  <c r="Q1111" i="12"/>
  <c r="Y1110" i="12"/>
  <c r="X1110" i="12"/>
  <c r="W1110" i="12"/>
  <c r="V1110" i="12"/>
  <c r="U1110" i="12"/>
  <c r="T1110" i="12"/>
  <c r="S1110" i="12"/>
  <c r="R1110" i="12"/>
  <c r="Q1110" i="12"/>
  <c r="Y1109" i="12"/>
  <c r="X1109" i="12"/>
  <c r="W1109" i="12"/>
  <c r="V1109" i="12"/>
  <c r="U1109" i="12"/>
  <c r="T1109" i="12"/>
  <c r="S1109" i="12"/>
  <c r="R1109" i="12"/>
  <c r="Q1109" i="12"/>
  <c r="Y1108" i="12"/>
  <c r="X1108" i="12"/>
  <c r="W1108" i="12"/>
  <c r="V1108" i="12"/>
  <c r="U1108" i="12"/>
  <c r="T1108" i="12"/>
  <c r="S1108" i="12"/>
  <c r="R1108" i="12"/>
  <c r="Q1108" i="12"/>
  <c r="Y1107" i="12"/>
  <c r="X1107" i="12"/>
  <c r="W1107" i="12"/>
  <c r="V1107" i="12"/>
  <c r="U1107" i="12"/>
  <c r="T1107" i="12"/>
  <c r="S1107" i="12"/>
  <c r="R1107" i="12"/>
  <c r="Q1107" i="12"/>
  <c r="Y1106" i="12"/>
  <c r="X1106" i="12"/>
  <c r="W1106" i="12"/>
  <c r="V1106" i="12"/>
  <c r="U1106" i="12"/>
  <c r="T1106" i="12"/>
  <c r="S1106" i="12"/>
  <c r="R1106" i="12"/>
  <c r="Q1106" i="12"/>
  <c r="Y1105" i="12"/>
  <c r="X1105" i="12"/>
  <c r="W1105" i="12"/>
  <c r="V1105" i="12"/>
  <c r="U1105" i="12"/>
  <c r="T1105" i="12"/>
  <c r="S1105" i="12"/>
  <c r="R1105" i="12"/>
  <c r="Q1105" i="12"/>
  <c r="Y1104" i="12"/>
  <c r="X1104" i="12"/>
  <c r="W1104" i="12"/>
  <c r="V1104" i="12"/>
  <c r="U1104" i="12"/>
  <c r="T1104" i="12"/>
  <c r="S1104" i="12"/>
  <c r="R1104" i="12"/>
  <c r="Q1104" i="12"/>
  <c r="Y1103" i="12"/>
  <c r="X1103" i="12"/>
  <c r="W1103" i="12"/>
  <c r="V1103" i="12"/>
  <c r="U1103" i="12"/>
  <c r="T1103" i="12"/>
  <c r="S1103" i="12"/>
  <c r="R1103" i="12"/>
  <c r="Q1103" i="12"/>
  <c r="Y1102" i="12"/>
  <c r="X1102" i="12"/>
  <c r="W1102" i="12"/>
  <c r="V1102" i="12"/>
  <c r="U1102" i="12"/>
  <c r="T1102" i="12"/>
  <c r="S1102" i="12"/>
  <c r="R1102" i="12"/>
  <c r="Q1102" i="12"/>
  <c r="Y1101" i="12"/>
  <c r="X1101" i="12"/>
  <c r="W1101" i="12"/>
  <c r="V1101" i="12"/>
  <c r="U1101" i="12"/>
  <c r="T1101" i="12"/>
  <c r="S1101" i="12"/>
  <c r="R1101" i="12"/>
  <c r="Q1101" i="12"/>
  <c r="Y1100" i="12"/>
  <c r="X1100" i="12"/>
  <c r="W1100" i="12"/>
  <c r="V1100" i="12"/>
  <c r="U1100" i="12"/>
  <c r="T1100" i="12"/>
  <c r="S1100" i="12"/>
  <c r="R1100" i="12"/>
  <c r="Q1100" i="12"/>
  <c r="Y1099" i="12"/>
  <c r="X1099" i="12"/>
  <c r="W1099" i="12"/>
  <c r="V1099" i="12"/>
  <c r="U1099" i="12"/>
  <c r="T1099" i="12"/>
  <c r="S1099" i="12"/>
  <c r="R1099" i="12"/>
  <c r="Q1099" i="12"/>
  <c r="Y1098" i="12"/>
  <c r="X1098" i="12"/>
  <c r="W1098" i="12"/>
  <c r="V1098" i="12"/>
  <c r="U1098" i="12"/>
  <c r="T1098" i="12"/>
  <c r="S1098" i="12"/>
  <c r="R1098" i="12"/>
  <c r="Q1098" i="12"/>
  <c r="Y1097" i="12"/>
  <c r="X1097" i="12"/>
  <c r="W1097" i="12"/>
  <c r="V1097" i="12"/>
  <c r="U1097" i="12"/>
  <c r="T1097" i="12"/>
  <c r="S1097" i="12"/>
  <c r="R1097" i="12"/>
  <c r="Q1097" i="12"/>
  <c r="Y1096" i="12"/>
  <c r="X1096" i="12"/>
  <c r="W1096" i="12"/>
  <c r="V1096" i="12"/>
  <c r="U1096" i="12"/>
  <c r="T1096" i="12"/>
  <c r="S1096" i="12"/>
  <c r="R1096" i="12"/>
  <c r="Q1096" i="12"/>
  <c r="Y1095" i="12"/>
  <c r="X1095" i="12"/>
  <c r="W1095" i="12"/>
  <c r="V1095" i="12"/>
  <c r="U1095" i="12"/>
  <c r="T1095" i="12"/>
  <c r="S1095" i="12"/>
  <c r="R1095" i="12"/>
  <c r="Q1095" i="12"/>
  <c r="Y1094" i="12"/>
  <c r="X1094" i="12"/>
  <c r="W1094" i="12"/>
  <c r="V1094" i="12"/>
  <c r="U1094" i="12"/>
  <c r="T1094" i="12"/>
  <c r="S1094" i="12"/>
  <c r="R1094" i="12"/>
  <c r="Q1094" i="12"/>
  <c r="Y1093" i="12"/>
  <c r="X1093" i="12"/>
  <c r="W1093" i="12"/>
  <c r="V1093" i="12"/>
  <c r="U1093" i="12"/>
  <c r="T1093" i="12"/>
  <c r="S1093" i="12"/>
  <c r="R1093" i="12"/>
  <c r="Q1093" i="12"/>
  <c r="Y1092" i="12"/>
  <c r="X1092" i="12"/>
  <c r="W1092" i="12"/>
  <c r="V1092" i="12"/>
  <c r="U1092" i="12"/>
  <c r="T1092" i="12"/>
  <c r="S1092" i="12"/>
  <c r="R1092" i="12"/>
  <c r="Q1092" i="12"/>
  <c r="Y1091" i="12"/>
  <c r="X1091" i="12"/>
  <c r="W1091" i="12"/>
  <c r="V1091" i="12"/>
  <c r="U1091" i="12"/>
  <c r="T1091" i="12"/>
  <c r="S1091" i="12"/>
  <c r="R1091" i="12"/>
  <c r="Q1091" i="12"/>
  <c r="Y1090" i="12"/>
  <c r="X1090" i="12"/>
  <c r="W1090" i="12"/>
  <c r="V1090" i="12"/>
  <c r="U1090" i="12"/>
  <c r="T1090" i="12"/>
  <c r="S1090" i="12"/>
  <c r="R1090" i="12"/>
  <c r="Q1090" i="12"/>
  <c r="Y1089" i="12"/>
  <c r="X1089" i="12"/>
  <c r="W1089" i="12"/>
  <c r="V1089" i="12"/>
  <c r="U1089" i="12"/>
  <c r="T1089" i="12"/>
  <c r="S1089" i="12"/>
  <c r="R1089" i="12"/>
  <c r="Q1089" i="12"/>
  <c r="Y1088" i="12"/>
  <c r="X1088" i="12"/>
  <c r="W1088" i="12"/>
  <c r="V1088" i="12"/>
  <c r="U1088" i="12"/>
  <c r="T1088" i="12"/>
  <c r="S1088" i="12"/>
  <c r="R1088" i="12"/>
  <c r="Q1088" i="12"/>
  <c r="Y1087" i="12"/>
  <c r="X1087" i="12"/>
  <c r="W1087" i="12"/>
  <c r="V1087" i="12"/>
  <c r="U1087" i="12"/>
  <c r="T1087" i="12"/>
  <c r="S1087" i="12"/>
  <c r="R1087" i="12"/>
  <c r="Q1087" i="12"/>
  <c r="Y1086" i="12"/>
  <c r="X1086" i="12"/>
  <c r="W1086" i="12"/>
  <c r="V1086" i="12"/>
  <c r="U1086" i="12"/>
  <c r="T1086" i="12"/>
  <c r="S1086" i="12"/>
  <c r="R1086" i="12"/>
  <c r="Q1086" i="12"/>
  <c r="Y1085" i="12"/>
  <c r="X1085" i="12"/>
  <c r="W1085" i="12"/>
  <c r="V1085" i="12"/>
  <c r="U1085" i="12"/>
  <c r="T1085" i="12"/>
  <c r="S1085" i="12"/>
  <c r="R1085" i="12"/>
  <c r="Q1085" i="12"/>
  <c r="Y1084" i="12"/>
  <c r="X1084" i="12"/>
  <c r="W1084" i="12"/>
  <c r="V1084" i="12"/>
  <c r="U1084" i="12"/>
  <c r="T1084" i="12"/>
  <c r="S1084" i="12"/>
  <c r="R1084" i="12"/>
  <c r="Q1084" i="12"/>
  <c r="Y1083" i="12"/>
  <c r="X1083" i="12"/>
  <c r="W1083" i="12"/>
  <c r="V1083" i="12"/>
  <c r="U1083" i="12"/>
  <c r="T1083" i="12"/>
  <c r="S1083" i="12"/>
  <c r="R1083" i="12"/>
  <c r="Q1083" i="12"/>
  <c r="Y1082" i="12"/>
  <c r="X1082" i="12"/>
  <c r="W1082" i="12"/>
  <c r="V1082" i="12"/>
  <c r="U1082" i="12"/>
  <c r="T1082" i="12"/>
  <c r="S1082" i="12"/>
  <c r="R1082" i="12"/>
  <c r="Q1082" i="12"/>
  <c r="Y1081" i="12"/>
  <c r="X1081" i="12"/>
  <c r="W1081" i="12"/>
  <c r="V1081" i="12"/>
  <c r="U1081" i="12"/>
  <c r="T1081" i="12"/>
  <c r="S1081" i="12"/>
  <c r="R1081" i="12"/>
  <c r="Q1081" i="12"/>
  <c r="Y1080" i="12"/>
  <c r="X1080" i="12"/>
  <c r="W1080" i="12"/>
  <c r="V1080" i="12"/>
  <c r="U1080" i="12"/>
  <c r="T1080" i="12"/>
  <c r="S1080" i="12"/>
  <c r="R1080" i="12"/>
  <c r="Q1080" i="12"/>
  <c r="Y1079" i="12"/>
  <c r="X1079" i="12"/>
  <c r="W1079" i="12"/>
  <c r="V1079" i="12"/>
  <c r="U1079" i="12"/>
  <c r="T1079" i="12"/>
  <c r="S1079" i="12"/>
  <c r="R1079" i="12"/>
  <c r="Q1079" i="12"/>
  <c r="Y1078" i="12"/>
  <c r="X1078" i="12"/>
  <c r="W1078" i="12"/>
  <c r="V1078" i="12"/>
  <c r="U1078" i="12"/>
  <c r="T1078" i="12"/>
  <c r="S1078" i="12"/>
  <c r="R1078" i="12"/>
  <c r="Q1078" i="12"/>
  <c r="Y1077" i="12"/>
  <c r="X1077" i="12"/>
  <c r="W1077" i="12"/>
  <c r="V1077" i="12"/>
  <c r="U1077" i="12"/>
  <c r="T1077" i="12"/>
  <c r="S1077" i="12"/>
  <c r="R1077" i="12"/>
  <c r="Q1077" i="12"/>
  <c r="Y1076" i="12"/>
  <c r="X1076" i="12"/>
  <c r="W1076" i="12"/>
  <c r="V1076" i="12"/>
  <c r="U1076" i="12"/>
  <c r="T1076" i="12"/>
  <c r="S1076" i="12"/>
  <c r="R1076" i="12"/>
  <c r="Q1076" i="12"/>
  <c r="Y1075" i="12"/>
  <c r="X1075" i="12"/>
  <c r="W1075" i="12"/>
  <c r="V1075" i="12"/>
  <c r="U1075" i="12"/>
  <c r="T1075" i="12"/>
  <c r="S1075" i="12"/>
  <c r="R1075" i="12"/>
  <c r="Q1075" i="12"/>
  <c r="Y1074" i="12"/>
  <c r="X1074" i="12"/>
  <c r="W1074" i="12"/>
  <c r="V1074" i="12"/>
  <c r="U1074" i="12"/>
  <c r="T1074" i="12"/>
  <c r="S1074" i="12"/>
  <c r="R1074" i="12"/>
  <c r="Q1074" i="12"/>
  <c r="Y1073" i="12"/>
  <c r="X1073" i="12"/>
  <c r="W1073" i="12"/>
  <c r="V1073" i="12"/>
  <c r="U1073" i="12"/>
  <c r="T1073" i="12"/>
  <c r="S1073" i="12"/>
  <c r="R1073" i="12"/>
  <c r="Q1073" i="12"/>
  <c r="Y1072" i="12"/>
  <c r="X1072" i="12"/>
  <c r="W1072" i="12"/>
  <c r="V1072" i="12"/>
  <c r="U1072" i="12"/>
  <c r="T1072" i="12"/>
  <c r="S1072" i="12"/>
  <c r="R1072" i="12"/>
  <c r="Q1072" i="12"/>
  <c r="Y1071" i="12"/>
  <c r="X1071" i="12"/>
  <c r="W1071" i="12"/>
  <c r="V1071" i="12"/>
  <c r="U1071" i="12"/>
  <c r="T1071" i="12"/>
  <c r="S1071" i="12"/>
  <c r="R1071" i="12"/>
  <c r="Q1071" i="12"/>
  <c r="Y1070" i="12"/>
  <c r="X1070" i="12"/>
  <c r="W1070" i="12"/>
  <c r="V1070" i="12"/>
  <c r="U1070" i="12"/>
  <c r="T1070" i="12"/>
  <c r="S1070" i="12"/>
  <c r="R1070" i="12"/>
  <c r="Q1070" i="12"/>
  <c r="Y1069" i="12"/>
  <c r="X1069" i="12"/>
  <c r="W1069" i="12"/>
  <c r="V1069" i="12"/>
  <c r="U1069" i="12"/>
  <c r="T1069" i="12"/>
  <c r="S1069" i="12"/>
  <c r="R1069" i="12"/>
  <c r="Q1069" i="12"/>
  <c r="Y1068" i="12"/>
  <c r="X1068" i="12"/>
  <c r="W1068" i="12"/>
  <c r="V1068" i="12"/>
  <c r="U1068" i="12"/>
  <c r="T1068" i="12"/>
  <c r="S1068" i="12"/>
  <c r="R1068" i="12"/>
  <c r="Q1068" i="12"/>
  <c r="Y1067" i="12"/>
  <c r="X1067" i="12"/>
  <c r="W1067" i="12"/>
  <c r="V1067" i="12"/>
  <c r="U1067" i="12"/>
  <c r="T1067" i="12"/>
  <c r="S1067" i="12"/>
  <c r="R1067" i="12"/>
  <c r="Q1067" i="12"/>
  <c r="Y1066" i="12"/>
  <c r="X1066" i="12"/>
  <c r="W1066" i="12"/>
  <c r="V1066" i="12"/>
  <c r="U1066" i="12"/>
  <c r="T1066" i="12"/>
  <c r="S1066" i="12"/>
  <c r="R1066" i="12"/>
  <c r="Q1066" i="12"/>
  <c r="Y1065" i="12"/>
  <c r="X1065" i="12"/>
  <c r="W1065" i="12"/>
  <c r="V1065" i="12"/>
  <c r="U1065" i="12"/>
  <c r="T1065" i="12"/>
  <c r="S1065" i="12"/>
  <c r="R1065" i="12"/>
  <c r="Q1065" i="12"/>
  <c r="Y1064" i="12"/>
  <c r="X1064" i="12"/>
  <c r="W1064" i="12"/>
  <c r="V1064" i="12"/>
  <c r="U1064" i="12"/>
  <c r="T1064" i="12"/>
  <c r="S1064" i="12"/>
  <c r="R1064" i="12"/>
  <c r="Q1064" i="12"/>
  <c r="Y1063" i="12"/>
  <c r="X1063" i="12"/>
  <c r="W1063" i="12"/>
  <c r="V1063" i="12"/>
  <c r="U1063" i="12"/>
  <c r="T1063" i="12"/>
  <c r="S1063" i="12"/>
  <c r="R1063" i="12"/>
  <c r="Q1063" i="12"/>
  <c r="Y1062" i="12"/>
  <c r="X1062" i="12"/>
  <c r="W1062" i="12"/>
  <c r="V1062" i="12"/>
  <c r="U1062" i="12"/>
  <c r="T1062" i="12"/>
  <c r="S1062" i="12"/>
  <c r="R1062" i="12"/>
  <c r="Q1062" i="12"/>
  <c r="Y1061" i="12"/>
  <c r="X1061" i="12"/>
  <c r="W1061" i="12"/>
  <c r="V1061" i="12"/>
  <c r="U1061" i="12"/>
  <c r="T1061" i="12"/>
  <c r="S1061" i="12"/>
  <c r="R1061" i="12"/>
  <c r="Q1061" i="12"/>
  <c r="Y1060" i="12"/>
  <c r="X1060" i="12"/>
  <c r="W1060" i="12"/>
  <c r="V1060" i="12"/>
  <c r="U1060" i="12"/>
  <c r="T1060" i="12"/>
  <c r="S1060" i="12"/>
  <c r="R1060" i="12"/>
  <c r="Q1060" i="12"/>
  <c r="Y1059" i="12"/>
  <c r="X1059" i="12"/>
  <c r="W1059" i="12"/>
  <c r="V1059" i="12"/>
  <c r="U1059" i="12"/>
  <c r="T1059" i="12"/>
  <c r="S1059" i="12"/>
  <c r="R1059" i="12"/>
  <c r="Q1059" i="12"/>
  <c r="Y1058" i="12"/>
  <c r="X1058" i="12"/>
  <c r="W1058" i="12"/>
  <c r="V1058" i="12"/>
  <c r="U1058" i="12"/>
  <c r="T1058" i="12"/>
  <c r="S1058" i="12"/>
  <c r="R1058" i="12"/>
  <c r="Q1058" i="12"/>
  <c r="Y1057" i="12"/>
  <c r="X1057" i="12"/>
  <c r="W1057" i="12"/>
  <c r="V1057" i="12"/>
  <c r="U1057" i="12"/>
  <c r="T1057" i="12"/>
  <c r="S1057" i="12"/>
  <c r="R1057" i="12"/>
  <c r="Q1057" i="12"/>
  <c r="Y1056" i="12"/>
  <c r="X1056" i="12"/>
  <c r="W1056" i="12"/>
  <c r="V1056" i="12"/>
  <c r="U1056" i="12"/>
  <c r="T1056" i="12"/>
  <c r="S1056" i="12"/>
  <c r="R1056" i="12"/>
  <c r="Q1056" i="12"/>
  <c r="Y1055" i="12"/>
  <c r="X1055" i="12"/>
  <c r="W1055" i="12"/>
  <c r="V1055" i="12"/>
  <c r="U1055" i="12"/>
  <c r="T1055" i="12"/>
  <c r="S1055" i="12"/>
  <c r="R1055" i="12"/>
  <c r="Q1055" i="12"/>
  <c r="Y1054" i="12"/>
  <c r="X1054" i="12"/>
  <c r="W1054" i="12"/>
  <c r="V1054" i="12"/>
  <c r="U1054" i="12"/>
  <c r="T1054" i="12"/>
  <c r="S1054" i="12"/>
  <c r="R1054" i="12"/>
  <c r="Q1054" i="12"/>
  <c r="Y1053" i="12"/>
  <c r="X1053" i="12"/>
  <c r="W1053" i="12"/>
  <c r="V1053" i="12"/>
  <c r="U1053" i="12"/>
  <c r="T1053" i="12"/>
  <c r="S1053" i="12"/>
  <c r="R1053" i="12"/>
  <c r="Q1053" i="12"/>
  <c r="Y1052" i="12"/>
  <c r="X1052" i="12"/>
  <c r="W1052" i="12"/>
  <c r="V1052" i="12"/>
  <c r="U1052" i="12"/>
  <c r="T1052" i="12"/>
  <c r="S1052" i="12"/>
  <c r="R1052" i="12"/>
  <c r="Q1052" i="12"/>
  <c r="Y1051" i="12"/>
  <c r="X1051" i="12"/>
  <c r="W1051" i="12"/>
  <c r="V1051" i="12"/>
  <c r="U1051" i="12"/>
  <c r="T1051" i="12"/>
  <c r="S1051" i="12"/>
  <c r="R1051" i="12"/>
  <c r="Q1051" i="12"/>
  <c r="Y1050" i="12"/>
  <c r="X1050" i="12"/>
  <c r="W1050" i="12"/>
  <c r="V1050" i="12"/>
  <c r="U1050" i="12"/>
  <c r="T1050" i="12"/>
  <c r="S1050" i="12"/>
  <c r="R1050" i="12"/>
  <c r="Q1050" i="12"/>
  <c r="Y1049" i="12"/>
  <c r="X1049" i="12"/>
  <c r="W1049" i="12"/>
  <c r="V1049" i="12"/>
  <c r="U1049" i="12"/>
  <c r="T1049" i="12"/>
  <c r="S1049" i="12"/>
  <c r="R1049" i="12"/>
  <c r="Q1049" i="12"/>
  <c r="Y1048" i="12"/>
  <c r="X1048" i="12"/>
  <c r="W1048" i="12"/>
  <c r="V1048" i="12"/>
  <c r="U1048" i="12"/>
  <c r="T1048" i="12"/>
  <c r="S1048" i="12"/>
  <c r="R1048" i="12"/>
  <c r="Q1048" i="12"/>
  <c r="Y1047" i="12"/>
  <c r="X1047" i="12"/>
  <c r="W1047" i="12"/>
  <c r="V1047" i="12"/>
  <c r="U1047" i="12"/>
  <c r="T1047" i="12"/>
  <c r="S1047" i="12"/>
  <c r="R1047" i="12"/>
  <c r="Q1047" i="12"/>
  <c r="Y1046" i="12"/>
  <c r="X1046" i="12"/>
  <c r="W1046" i="12"/>
  <c r="V1046" i="12"/>
  <c r="U1046" i="12"/>
  <c r="T1046" i="12"/>
  <c r="S1046" i="12"/>
  <c r="R1046" i="12"/>
  <c r="Q1046" i="12"/>
  <c r="Y1045" i="12"/>
  <c r="X1045" i="12"/>
  <c r="W1045" i="12"/>
  <c r="V1045" i="12"/>
  <c r="U1045" i="12"/>
  <c r="T1045" i="12"/>
  <c r="S1045" i="12"/>
  <c r="R1045" i="12"/>
  <c r="Q1045" i="12"/>
  <c r="Y1044" i="12"/>
  <c r="X1044" i="12"/>
  <c r="W1044" i="12"/>
  <c r="V1044" i="12"/>
  <c r="U1044" i="12"/>
  <c r="T1044" i="12"/>
  <c r="S1044" i="12"/>
  <c r="R1044" i="12"/>
  <c r="Q1044" i="12"/>
  <c r="Y1043" i="12"/>
  <c r="X1043" i="12"/>
  <c r="W1043" i="12"/>
  <c r="V1043" i="12"/>
  <c r="U1043" i="12"/>
  <c r="T1043" i="12"/>
  <c r="S1043" i="12"/>
  <c r="R1043" i="12"/>
  <c r="Q1043" i="12"/>
  <c r="Y1042" i="12"/>
  <c r="X1042" i="12"/>
  <c r="W1042" i="12"/>
  <c r="V1042" i="12"/>
  <c r="U1042" i="12"/>
  <c r="T1042" i="12"/>
  <c r="S1042" i="12"/>
  <c r="R1042" i="12"/>
  <c r="Q1042" i="12"/>
  <c r="Y1041" i="12"/>
  <c r="X1041" i="12"/>
  <c r="W1041" i="12"/>
  <c r="V1041" i="12"/>
  <c r="U1041" i="12"/>
  <c r="T1041" i="12"/>
  <c r="S1041" i="12"/>
  <c r="R1041" i="12"/>
  <c r="Q1041" i="12"/>
  <c r="Y1040" i="12"/>
  <c r="X1040" i="12"/>
  <c r="W1040" i="12"/>
  <c r="V1040" i="12"/>
  <c r="U1040" i="12"/>
  <c r="T1040" i="12"/>
  <c r="S1040" i="12"/>
  <c r="R1040" i="12"/>
  <c r="Q1040" i="12"/>
  <c r="Y1039" i="12"/>
  <c r="X1039" i="12"/>
  <c r="W1039" i="12"/>
  <c r="V1039" i="12"/>
  <c r="U1039" i="12"/>
  <c r="T1039" i="12"/>
  <c r="S1039" i="12"/>
  <c r="R1039" i="12"/>
  <c r="Q1039" i="12"/>
  <c r="Y1038" i="12"/>
  <c r="X1038" i="12"/>
  <c r="W1038" i="12"/>
  <c r="V1038" i="12"/>
  <c r="U1038" i="12"/>
  <c r="T1038" i="12"/>
  <c r="S1038" i="12"/>
  <c r="R1038" i="12"/>
  <c r="Q1038" i="12"/>
  <c r="Y1037" i="12"/>
  <c r="X1037" i="12"/>
  <c r="W1037" i="12"/>
  <c r="V1037" i="12"/>
  <c r="U1037" i="12"/>
  <c r="T1037" i="12"/>
  <c r="S1037" i="12"/>
  <c r="R1037" i="12"/>
  <c r="Q1037" i="12"/>
  <c r="Y1036" i="12"/>
  <c r="X1036" i="12"/>
  <c r="W1036" i="12"/>
  <c r="V1036" i="12"/>
  <c r="U1036" i="12"/>
  <c r="T1036" i="12"/>
  <c r="S1036" i="12"/>
  <c r="R1036" i="12"/>
  <c r="Q1036" i="12"/>
  <c r="Y1035" i="12"/>
  <c r="X1035" i="12"/>
  <c r="W1035" i="12"/>
  <c r="V1035" i="12"/>
  <c r="U1035" i="12"/>
  <c r="T1035" i="12"/>
  <c r="S1035" i="12"/>
  <c r="R1035" i="12"/>
  <c r="Q1035" i="12"/>
  <c r="Y1034" i="12"/>
  <c r="X1034" i="12"/>
  <c r="W1034" i="12"/>
  <c r="V1034" i="12"/>
  <c r="U1034" i="12"/>
  <c r="T1034" i="12"/>
  <c r="S1034" i="12"/>
  <c r="R1034" i="12"/>
  <c r="Q1034" i="12"/>
  <c r="Y1033" i="12"/>
  <c r="X1033" i="12"/>
  <c r="W1033" i="12"/>
  <c r="V1033" i="12"/>
  <c r="U1033" i="12"/>
  <c r="T1033" i="12"/>
  <c r="S1033" i="12"/>
  <c r="R1033" i="12"/>
  <c r="Q1033" i="12"/>
  <c r="Y1032" i="12"/>
  <c r="X1032" i="12"/>
  <c r="W1032" i="12"/>
  <c r="V1032" i="12"/>
  <c r="U1032" i="12"/>
  <c r="T1032" i="12"/>
  <c r="S1032" i="12"/>
  <c r="R1032" i="12"/>
  <c r="Q1032" i="12"/>
  <c r="Y1031" i="12"/>
  <c r="X1031" i="12"/>
  <c r="W1031" i="12"/>
  <c r="V1031" i="12"/>
  <c r="U1031" i="12"/>
  <c r="T1031" i="12"/>
  <c r="S1031" i="12"/>
  <c r="R1031" i="12"/>
  <c r="Q1031" i="12"/>
  <c r="Y1030" i="12"/>
  <c r="X1030" i="12"/>
  <c r="W1030" i="12"/>
  <c r="V1030" i="12"/>
  <c r="U1030" i="12"/>
  <c r="T1030" i="12"/>
  <c r="S1030" i="12"/>
  <c r="R1030" i="12"/>
  <c r="Q1030" i="12"/>
  <c r="Y1029" i="12"/>
  <c r="X1029" i="12"/>
  <c r="W1029" i="12"/>
  <c r="V1029" i="12"/>
  <c r="U1029" i="12"/>
  <c r="T1029" i="12"/>
  <c r="S1029" i="12"/>
  <c r="R1029" i="12"/>
  <c r="Q1029" i="12"/>
  <c r="Y1028" i="12"/>
  <c r="X1028" i="12"/>
  <c r="W1028" i="12"/>
  <c r="V1028" i="12"/>
  <c r="U1028" i="12"/>
  <c r="T1028" i="12"/>
  <c r="S1028" i="12"/>
  <c r="R1028" i="12"/>
  <c r="Q1028" i="12"/>
  <c r="Y1027" i="12"/>
  <c r="X1027" i="12"/>
  <c r="W1027" i="12"/>
  <c r="V1027" i="12"/>
  <c r="U1027" i="12"/>
  <c r="T1027" i="12"/>
  <c r="S1027" i="12"/>
  <c r="R1027" i="12"/>
  <c r="Q1027" i="12"/>
  <c r="Y1026" i="12"/>
  <c r="X1026" i="12"/>
  <c r="W1026" i="12"/>
  <c r="V1026" i="12"/>
  <c r="U1026" i="12"/>
  <c r="T1026" i="12"/>
  <c r="S1026" i="12"/>
  <c r="R1026" i="12"/>
  <c r="Q1026" i="12"/>
  <c r="Y1025" i="12"/>
  <c r="X1025" i="12"/>
  <c r="W1025" i="12"/>
  <c r="V1025" i="12"/>
  <c r="U1025" i="12"/>
  <c r="T1025" i="12"/>
  <c r="S1025" i="12"/>
  <c r="R1025" i="12"/>
  <c r="Q1025" i="12"/>
  <c r="Y1024" i="12"/>
  <c r="X1024" i="12"/>
  <c r="W1024" i="12"/>
  <c r="V1024" i="12"/>
  <c r="U1024" i="12"/>
  <c r="T1024" i="12"/>
  <c r="S1024" i="12"/>
  <c r="R1024" i="12"/>
  <c r="Q1024" i="12"/>
  <c r="Y1023" i="12"/>
  <c r="X1023" i="12"/>
  <c r="W1023" i="12"/>
  <c r="V1023" i="12"/>
  <c r="U1023" i="12"/>
  <c r="T1023" i="12"/>
  <c r="S1023" i="12"/>
  <c r="R1023" i="12"/>
  <c r="Q1023" i="12"/>
  <c r="Y1022" i="12"/>
  <c r="X1022" i="12"/>
  <c r="W1022" i="12"/>
  <c r="V1022" i="12"/>
  <c r="U1022" i="12"/>
  <c r="T1022" i="12"/>
  <c r="S1022" i="12"/>
  <c r="R1022" i="12"/>
  <c r="Q1022" i="12"/>
  <c r="Y1021" i="12"/>
  <c r="X1021" i="12"/>
  <c r="W1021" i="12"/>
  <c r="V1021" i="12"/>
  <c r="U1021" i="12"/>
  <c r="T1021" i="12"/>
  <c r="S1021" i="12"/>
  <c r="R1021" i="12"/>
  <c r="Q1021" i="12"/>
  <c r="Y1020" i="12"/>
  <c r="X1020" i="12"/>
  <c r="W1020" i="12"/>
  <c r="V1020" i="12"/>
  <c r="U1020" i="12"/>
  <c r="T1020" i="12"/>
  <c r="S1020" i="12"/>
  <c r="R1020" i="12"/>
  <c r="Q1020" i="12"/>
  <c r="Y1019" i="12"/>
  <c r="X1019" i="12"/>
  <c r="W1019" i="12"/>
  <c r="V1019" i="12"/>
  <c r="U1019" i="12"/>
  <c r="T1019" i="12"/>
  <c r="S1019" i="12"/>
  <c r="R1019" i="12"/>
  <c r="Q1019" i="12"/>
  <c r="Y1018" i="12"/>
  <c r="X1018" i="12"/>
  <c r="W1018" i="12"/>
  <c r="V1018" i="12"/>
  <c r="U1018" i="12"/>
  <c r="T1018" i="12"/>
  <c r="S1018" i="12"/>
  <c r="R1018" i="12"/>
  <c r="Q1018" i="12"/>
  <c r="Y1017" i="12"/>
  <c r="X1017" i="12"/>
  <c r="W1017" i="12"/>
  <c r="V1017" i="12"/>
  <c r="U1017" i="12"/>
  <c r="T1017" i="12"/>
  <c r="S1017" i="12"/>
  <c r="R1017" i="12"/>
  <c r="Q1017" i="12"/>
  <c r="Y1016" i="12"/>
  <c r="X1016" i="12"/>
  <c r="W1016" i="12"/>
  <c r="V1016" i="12"/>
  <c r="U1016" i="12"/>
  <c r="T1016" i="12"/>
  <c r="S1016" i="12"/>
  <c r="R1016" i="12"/>
  <c r="Q1016" i="12"/>
  <c r="Y1015" i="12"/>
  <c r="X1015" i="12"/>
  <c r="W1015" i="12"/>
  <c r="V1015" i="12"/>
  <c r="U1015" i="12"/>
  <c r="T1015" i="12"/>
  <c r="S1015" i="12"/>
  <c r="R1015" i="12"/>
  <c r="Q1015" i="12"/>
  <c r="Y1014" i="12"/>
  <c r="X1014" i="12"/>
  <c r="W1014" i="12"/>
  <c r="V1014" i="12"/>
  <c r="U1014" i="12"/>
  <c r="T1014" i="12"/>
  <c r="S1014" i="12"/>
  <c r="R1014" i="12"/>
  <c r="Q1014" i="12"/>
  <c r="Y1013" i="12"/>
  <c r="X1013" i="12"/>
  <c r="W1013" i="12"/>
  <c r="V1013" i="12"/>
  <c r="U1013" i="12"/>
  <c r="T1013" i="12"/>
  <c r="S1013" i="12"/>
  <c r="R1013" i="12"/>
  <c r="Q1013" i="12"/>
  <c r="Y1012" i="12"/>
  <c r="X1012" i="12"/>
  <c r="W1012" i="12"/>
  <c r="V1012" i="12"/>
  <c r="U1012" i="12"/>
  <c r="T1012" i="12"/>
  <c r="S1012" i="12"/>
  <c r="R1012" i="12"/>
  <c r="Q1012" i="12"/>
  <c r="Y1011" i="12"/>
  <c r="X1011" i="12"/>
  <c r="W1011" i="12"/>
  <c r="V1011" i="12"/>
  <c r="U1011" i="12"/>
  <c r="T1011" i="12"/>
  <c r="S1011" i="12"/>
  <c r="R1011" i="12"/>
  <c r="Q1011" i="12"/>
  <c r="Y1010" i="12"/>
  <c r="X1010" i="12"/>
  <c r="W1010" i="12"/>
  <c r="V1010" i="12"/>
  <c r="U1010" i="12"/>
  <c r="T1010" i="12"/>
  <c r="S1010" i="12"/>
  <c r="R1010" i="12"/>
  <c r="Q1010" i="12"/>
  <c r="Y1009" i="12"/>
  <c r="X1009" i="12"/>
  <c r="W1009" i="12"/>
  <c r="V1009" i="12"/>
  <c r="U1009" i="12"/>
  <c r="T1009" i="12"/>
  <c r="S1009" i="12"/>
  <c r="R1009" i="12"/>
  <c r="Q1009" i="12"/>
  <c r="Y1008" i="12"/>
  <c r="X1008" i="12"/>
  <c r="W1008" i="12"/>
  <c r="V1008" i="12"/>
  <c r="U1008" i="12"/>
  <c r="T1008" i="12"/>
  <c r="S1008" i="12"/>
  <c r="R1008" i="12"/>
  <c r="Q1008" i="12"/>
  <c r="Y1007" i="12"/>
  <c r="X1007" i="12"/>
  <c r="W1007" i="12"/>
  <c r="V1007" i="12"/>
  <c r="U1007" i="12"/>
  <c r="T1007" i="12"/>
  <c r="S1007" i="12"/>
  <c r="R1007" i="12"/>
  <c r="Q1007" i="12"/>
  <c r="Y1006" i="12"/>
  <c r="X1006" i="12"/>
  <c r="W1006" i="12"/>
  <c r="V1006" i="12"/>
  <c r="U1006" i="12"/>
  <c r="T1006" i="12"/>
  <c r="S1006" i="12"/>
  <c r="R1006" i="12"/>
  <c r="Q1006" i="12"/>
  <c r="Y1005" i="12"/>
  <c r="X1005" i="12"/>
  <c r="W1005" i="12"/>
  <c r="V1005" i="12"/>
  <c r="U1005" i="12"/>
  <c r="T1005" i="12"/>
  <c r="S1005" i="12"/>
  <c r="R1005" i="12"/>
  <c r="Q1005" i="12"/>
  <c r="Y1004" i="12"/>
  <c r="X1004" i="12"/>
  <c r="W1004" i="12"/>
  <c r="V1004" i="12"/>
  <c r="U1004" i="12"/>
  <c r="T1004" i="12"/>
  <c r="S1004" i="12"/>
  <c r="R1004" i="12"/>
  <c r="Q1004" i="12"/>
  <c r="Y1003" i="12"/>
  <c r="X1003" i="12"/>
  <c r="W1003" i="12"/>
  <c r="V1003" i="12"/>
  <c r="U1003" i="12"/>
  <c r="T1003" i="12"/>
  <c r="S1003" i="12"/>
  <c r="R1003" i="12"/>
  <c r="Q1003" i="12"/>
  <c r="Y1002" i="12"/>
  <c r="X1002" i="12"/>
  <c r="W1002" i="12"/>
  <c r="V1002" i="12"/>
  <c r="U1002" i="12"/>
  <c r="T1002" i="12"/>
  <c r="S1002" i="12"/>
  <c r="R1002" i="12"/>
  <c r="Q1002" i="12"/>
  <c r="Y1001" i="12"/>
  <c r="X1001" i="12"/>
  <c r="W1001" i="12"/>
  <c r="V1001" i="12"/>
  <c r="U1001" i="12"/>
  <c r="T1001" i="12"/>
  <c r="S1001" i="12"/>
  <c r="R1001" i="12"/>
  <c r="Q1001" i="12"/>
  <c r="Y1000" i="12"/>
  <c r="X1000" i="12"/>
  <c r="W1000" i="12"/>
  <c r="V1000" i="12"/>
  <c r="U1000" i="12"/>
  <c r="T1000" i="12"/>
  <c r="S1000" i="12"/>
  <c r="R1000" i="12"/>
  <c r="Q1000" i="12"/>
  <c r="Y999" i="12"/>
  <c r="X999" i="12"/>
  <c r="W999" i="12"/>
  <c r="V999" i="12"/>
  <c r="U999" i="12"/>
  <c r="T999" i="12"/>
  <c r="S999" i="12"/>
  <c r="R999" i="12"/>
  <c r="Q999" i="12"/>
  <c r="Y998" i="12"/>
  <c r="X998" i="12"/>
  <c r="W998" i="12"/>
  <c r="V998" i="12"/>
  <c r="U998" i="12"/>
  <c r="T998" i="12"/>
  <c r="S998" i="12"/>
  <c r="R998" i="12"/>
  <c r="Q998" i="12"/>
  <c r="Y997" i="12"/>
  <c r="X997" i="12"/>
  <c r="W997" i="12"/>
  <c r="V997" i="12"/>
  <c r="U997" i="12"/>
  <c r="T997" i="12"/>
  <c r="S997" i="12"/>
  <c r="R997" i="12"/>
  <c r="Q997" i="12"/>
  <c r="Y996" i="12"/>
  <c r="X996" i="12"/>
  <c r="W996" i="12"/>
  <c r="V996" i="12"/>
  <c r="U996" i="12"/>
  <c r="T996" i="12"/>
  <c r="S996" i="12"/>
  <c r="R996" i="12"/>
  <c r="Q996" i="12"/>
  <c r="Y995" i="12"/>
  <c r="X995" i="12"/>
  <c r="W995" i="12"/>
  <c r="V995" i="12"/>
  <c r="U995" i="12"/>
  <c r="T995" i="12"/>
  <c r="S995" i="12"/>
  <c r="R995" i="12"/>
  <c r="Q995" i="12"/>
  <c r="Y994" i="12"/>
  <c r="X994" i="12"/>
  <c r="W994" i="12"/>
  <c r="V994" i="12"/>
  <c r="U994" i="12"/>
  <c r="T994" i="12"/>
  <c r="S994" i="12"/>
  <c r="R994" i="12"/>
  <c r="Q994" i="12"/>
  <c r="Y993" i="12"/>
  <c r="X993" i="12"/>
  <c r="W993" i="12"/>
  <c r="V993" i="12"/>
  <c r="U993" i="12"/>
  <c r="T993" i="12"/>
  <c r="S993" i="12"/>
  <c r="R993" i="12"/>
  <c r="Q993" i="12"/>
  <c r="Y992" i="12"/>
  <c r="X992" i="12"/>
  <c r="W992" i="12"/>
  <c r="V992" i="12"/>
  <c r="U992" i="12"/>
  <c r="T992" i="12"/>
  <c r="S992" i="12"/>
  <c r="R992" i="12"/>
  <c r="Q992" i="12"/>
  <c r="Y991" i="12"/>
  <c r="X991" i="12"/>
  <c r="W991" i="12"/>
  <c r="V991" i="12"/>
  <c r="U991" i="12"/>
  <c r="T991" i="12"/>
  <c r="S991" i="12"/>
  <c r="R991" i="12"/>
  <c r="Q991" i="12"/>
  <c r="Y990" i="12"/>
  <c r="X990" i="12"/>
  <c r="W990" i="12"/>
  <c r="V990" i="12"/>
  <c r="U990" i="12"/>
  <c r="T990" i="12"/>
  <c r="S990" i="12"/>
  <c r="R990" i="12"/>
  <c r="Q990" i="12"/>
  <c r="Y989" i="12"/>
  <c r="X989" i="12"/>
  <c r="W989" i="12"/>
  <c r="V989" i="12"/>
  <c r="U989" i="12"/>
  <c r="T989" i="12"/>
  <c r="S989" i="12"/>
  <c r="R989" i="12"/>
  <c r="Q989" i="12"/>
  <c r="Y988" i="12"/>
  <c r="X988" i="12"/>
  <c r="W988" i="12"/>
  <c r="V988" i="12"/>
  <c r="U988" i="12"/>
  <c r="T988" i="12"/>
  <c r="S988" i="12"/>
  <c r="R988" i="12"/>
  <c r="Q988" i="12"/>
  <c r="Y987" i="12"/>
  <c r="X987" i="12"/>
  <c r="W987" i="12"/>
  <c r="V987" i="12"/>
  <c r="U987" i="12"/>
  <c r="T987" i="12"/>
  <c r="S987" i="12"/>
  <c r="R987" i="12"/>
  <c r="Q987" i="12"/>
  <c r="Y986" i="12"/>
  <c r="X986" i="12"/>
  <c r="W986" i="12"/>
  <c r="V986" i="12"/>
  <c r="U986" i="12"/>
  <c r="T986" i="12"/>
  <c r="S986" i="12"/>
  <c r="R986" i="12"/>
  <c r="Q986" i="12"/>
  <c r="Y985" i="12"/>
  <c r="X985" i="12"/>
  <c r="W985" i="12"/>
  <c r="V985" i="12"/>
  <c r="U985" i="12"/>
  <c r="T985" i="12"/>
  <c r="S985" i="12"/>
  <c r="R985" i="12"/>
  <c r="Q985" i="12"/>
  <c r="Y984" i="12"/>
  <c r="X984" i="12"/>
  <c r="W984" i="12"/>
  <c r="V984" i="12"/>
  <c r="U984" i="12"/>
  <c r="T984" i="12"/>
  <c r="S984" i="12"/>
  <c r="R984" i="12"/>
  <c r="Q984" i="12"/>
  <c r="Y983" i="12"/>
  <c r="X983" i="12"/>
  <c r="W983" i="12"/>
  <c r="V983" i="12"/>
  <c r="U983" i="12"/>
  <c r="T983" i="12"/>
  <c r="S983" i="12"/>
  <c r="R983" i="12"/>
  <c r="Q983" i="12"/>
  <c r="Y982" i="12"/>
  <c r="X982" i="12"/>
  <c r="W982" i="12"/>
  <c r="V982" i="12"/>
  <c r="U982" i="12"/>
  <c r="T982" i="12"/>
  <c r="S982" i="12"/>
  <c r="R982" i="12"/>
  <c r="Q982" i="12"/>
  <c r="Y981" i="12"/>
  <c r="X981" i="12"/>
  <c r="W981" i="12"/>
  <c r="V981" i="12"/>
  <c r="U981" i="12"/>
  <c r="T981" i="12"/>
  <c r="S981" i="12"/>
  <c r="R981" i="12"/>
  <c r="Q981" i="12"/>
  <c r="Y980" i="12"/>
  <c r="X980" i="12"/>
  <c r="W980" i="12"/>
  <c r="V980" i="12"/>
  <c r="U980" i="12"/>
  <c r="T980" i="12"/>
  <c r="S980" i="12"/>
  <c r="R980" i="12"/>
  <c r="Q980" i="12"/>
  <c r="Y979" i="12"/>
  <c r="X979" i="12"/>
  <c r="W979" i="12"/>
  <c r="V979" i="12"/>
  <c r="U979" i="12"/>
  <c r="T979" i="12"/>
  <c r="S979" i="12"/>
  <c r="R979" i="12"/>
  <c r="Q979" i="12"/>
  <c r="Y978" i="12"/>
  <c r="X978" i="12"/>
  <c r="W978" i="12"/>
  <c r="V978" i="12"/>
  <c r="U978" i="12"/>
  <c r="T978" i="12"/>
  <c r="S978" i="12"/>
  <c r="R978" i="12"/>
  <c r="Q978" i="12"/>
  <c r="Y977" i="12"/>
  <c r="X977" i="12"/>
  <c r="W977" i="12"/>
  <c r="V977" i="12"/>
  <c r="U977" i="12"/>
  <c r="T977" i="12"/>
  <c r="S977" i="12"/>
  <c r="R977" i="12"/>
  <c r="Q977" i="12"/>
  <c r="Y976" i="12"/>
  <c r="X976" i="12"/>
  <c r="W976" i="12"/>
  <c r="V976" i="12"/>
  <c r="U976" i="12"/>
  <c r="T976" i="12"/>
  <c r="S976" i="12"/>
  <c r="R976" i="12"/>
  <c r="Q976" i="12"/>
  <c r="Y975" i="12"/>
  <c r="X975" i="12"/>
  <c r="W975" i="12"/>
  <c r="V975" i="12"/>
  <c r="U975" i="12"/>
  <c r="T975" i="12"/>
  <c r="S975" i="12"/>
  <c r="R975" i="12"/>
  <c r="Q975" i="12"/>
  <c r="Y974" i="12"/>
  <c r="X974" i="12"/>
  <c r="W974" i="12"/>
  <c r="V974" i="12"/>
  <c r="U974" i="12"/>
  <c r="T974" i="12"/>
  <c r="S974" i="12"/>
  <c r="R974" i="12"/>
  <c r="Q974" i="12"/>
  <c r="Y973" i="12"/>
  <c r="X973" i="12"/>
  <c r="W973" i="12"/>
  <c r="V973" i="12"/>
  <c r="U973" i="12"/>
  <c r="T973" i="12"/>
  <c r="S973" i="12"/>
  <c r="R973" i="12"/>
  <c r="Q973" i="12"/>
  <c r="Y972" i="12"/>
  <c r="X972" i="12"/>
  <c r="W972" i="12"/>
  <c r="V972" i="12"/>
  <c r="U972" i="12"/>
  <c r="T972" i="12"/>
  <c r="S972" i="12"/>
  <c r="R972" i="12"/>
  <c r="Q972" i="12"/>
  <c r="Y971" i="12"/>
  <c r="X971" i="12"/>
  <c r="W971" i="12"/>
  <c r="V971" i="12"/>
  <c r="U971" i="12"/>
  <c r="T971" i="12"/>
  <c r="S971" i="12"/>
  <c r="R971" i="12"/>
  <c r="Q971" i="12"/>
  <c r="Y970" i="12"/>
  <c r="X970" i="12"/>
  <c r="W970" i="12"/>
  <c r="V970" i="12"/>
  <c r="U970" i="12"/>
  <c r="T970" i="12"/>
  <c r="S970" i="12"/>
  <c r="R970" i="12"/>
  <c r="Q970" i="12"/>
  <c r="Y969" i="12"/>
  <c r="X969" i="12"/>
  <c r="W969" i="12"/>
  <c r="V969" i="12"/>
  <c r="U969" i="12"/>
  <c r="T969" i="12"/>
  <c r="S969" i="12"/>
  <c r="R969" i="12"/>
  <c r="Q969" i="12"/>
  <c r="Y968" i="12"/>
  <c r="X968" i="12"/>
  <c r="W968" i="12"/>
  <c r="V968" i="12"/>
  <c r="U968" i="12"/>
  <c r="T968" i="12"/>
  <c r="S968" i="12"/>
  <c r="R968" i="12"/>
  <c r="Q968" i="12"/>
  <c r="Y967" i="12"/>
  <c r="X967" i="12"/>
  <c r="W967" i="12"/>
  <c r="V967" i="12"/>
  <c r="U967" i="12"/>
  <c r="T967" i="12"/>
  <c r="S967" i="12"/>
  <c r="R967" i="12"/>
  <c r="Q967" i="12"/>
  <c r="Y966" i="12"/>
  <c r="X966" i="12"/>
  <c r="W966" i="12"/>
  <c r="V966" i="12"/>
  <c r="U966" i="12"/>
  <c r="T966" i="12"/>
  <c r="S966" i="12"/>
  <c r="R966" i="12"/>
  <c r="Q966" i="12"/>
  <c r="Y965" i="12"/>
  <c r="X965" i="12"/>
  <c r="W965" i="12"/>
  <c r="V965" i="12"/>
  <c r="U965" i="12"/>
  <c r="T965" i="12"/>
  <c r="S965" i="12"/>
  <c r="R965" i="12"/>
  <c r="Q965" i="12"/>
  <c r="Y964" i="12"/>
  <c r="X964" i="12"/>
  <c r="W964" i="12"/>
  <c r="V964" i="12"/>
  <c r="U964" i="12"/>
  <c r="T964" i="12"/>
  <c r="S964" i="12"/>
  <c r="R964" i="12"/>
  <c r="Q964" i="12"/>
  <c r="Y963" i="12"/>
  <c r="X963" i="12"/>
  <c r="W963" i="12"/>
  <c r="V963" i="12"/>
  <c r="U963" i="12"/>
  <c r="T963" i="12"/>
  <c r="S963" i="12"/>
  <c r="R963" i="12"/>
  <c r="Q963" i="12"/>
  <c r="Y962" i="12"/>
  <c r="X962" i="12"/>
  <c r="W962" i="12"/>
  <c r="V962" i="12"/>
  <c r="U962" i="12"/>
  <c r="T962" i="12"/>
  <c r="S962" i="12"/>
  <c r="R962" i="12"/>
  <c r="Q962" i="12"/>
  <c r="Y961" i="12"/>
  <c r="X961" i="12"/>
  <c r="W961" i="12"/>
  <c r="V961" i="12"/>
  <c r="U961" i="12"/>
  <c r="T961" i="12"/>
  <c r="S961" i="12"/>
  <c r="R961" i="12"/>
  <c r="Q961" i="12"/>
  <c r="Y960" i="12"/>
  <c r="X960" i="12"/>
  <c r="W960" i="12"/>
  <c r="V960" i="12"/>
  <c r="U960" i="12"/>
  <c r="T960" i="12"/>
  <c r="S960" i="12"/>
  <c r="R960" i="12"/>
  <c r="Q960" i="12"/>
  <c r="Y959" i="12"/>
  <c r="X959" i="12"/>
  <c r="W959" i="12"/>
  <c r="V959" i="12"/>
  <c r="U959" i="12"/>
  <c r="T959" i="12"/>
  <c r="S959" i="12"/>
  <c r="R959" i="12"/>
  <c r="Q959" i="12"/>
  <c r="Y958" i="12"/>
  <c r="X958" i="12"/>
  <c r="W958" i="12"/>
  <c r="V958" i="12"/>
  <c r="U958" i="12"/>
  <c r="T958" i="12"/>
  <c r="S958" i="12"/>
  <c r="R958" i="12"/>
  <c r="Q958" i="12"/>
  <c r="Y957" i="12"/>
  <c r="X957" i="12"/>
  <c r="W957" i="12"/>
  <c r="V957" i="12"/>
  <c r="U957" i="12"/>
  <c r="T957" i="12"/>
  <c r="S957" i="12"/>
  <c r="R957" i="12"/>
  <c r="Q957" i="12"/>
  <c r="Y956" i="12"/>
  <c r="X956" i="12"/>
  <c r="W956" i="12"/>
  <c r="V956" i="12"/>
  <c r="U956" i="12"/>
  <c r="T956" i="12"/>
  <c r="S956" i="12"/>
  <c r="R956" i="12"/>
  <c r="Q956" i="12"/>
  <c r="Y955" i="12"/>
  <c r="X955" i="12"/>
  <c r="W955" i="12"/>
  <c r="V955" i="12"/>
  <c r="U955" i="12"/>
  <c r="T955" i="12"/>
  <c r="S955" i="12"/>
  <c r="R955" i="12"/>
  <c r="Q955" i="12"/>
  <c r="Y954" i="12"/>
  <c r="X954" i="12"/>
  <c r="W954" i="12"/>
  <c r="V954" i="12"/>
  <c r="U954" i="12"/>
  <c r="T954" i="12"/>
  <c r="S954" i="12"/>
  <c r="R954" i="12"/>
  <c r="Q954" i="12"/>
  <c r="Y953" i="12"/>
  <c r="X953" i="12"/>
  <c r="W953" i="12"/>
  <c r="V953" i="12"/>
  <c r="U953" i="12"/>
  <c r="T953" i="12"/>
  <c r="S953" i="12"/>
  <c r="R953" i="12"/>
  <c r="Q953" i="12"/>
  <c r="Y952" i="12"/>
  <c r="X952" i="12"/>
  <c r="W952" i="12"/>
  <c r="V952" i="12"/>
  <c r="U952" i="12"/>
  <c r="T952" i="12"/>
  <c r="S952" i="12"/>
  <c r="R952" i="12"/>
  <c r="Q952" i="12"/>
  <c r="Y951" i="12"/>
  <c r="X951" i="12"/>
  <c r="W951" i="12"/>
  <c r="V951" i="12"/>
  <c r="U951" i="12"/>
  <c r="T951" i="12"/>
  <c r="S951" i="12"/>
  <c r="R951" i="12"/>
  <c r="Q951" i="12"/>
  <c r="Y950" i="12"/>
  <c r="X950" i="12"/>
  <c r="W950" i="12"/>
  <c r="V950" i="12"/>
  <c r="U950" i="12"/>
  <c r="T950" i="12"/>
  <c r="S950" i="12"/>
  <c r="R950" i="12"/>
  <c r="Q950" i="12"/>
  <c r="Y949" i="12"/>
  <c r="X949" i="12"/>
  <c r="W949" i="12"/>
  <c r="V949" i="12"/>
  <c r="U949" i="12"/>
  <c r="T949" i="12"/>
  <c r="S949" i="12"/>
  <c r="R949" i="12"/>
  <c r="Q949" i="12"/>
  <c r="Y948" i="12"/>
  <c r="X948" i="12"/>
  <c r="W948" i="12"/>
  <c r="V948" i="12"/>
  <c r="U948" i="12"/>
  <c r="T948" i="12"/>
  <c r="S948" i="12"/>
  <c r="R948" i="12"/>
  <c r="Q948" i="12"/>
  <c r="Y947" i="12"/>
  <c r="X947" i="12"/>
  <c r="W947" i="12"/>
  <c r="V947" i="12"/>
  <c r="U947" i="12"/>
  <c r="T947" i="12"/>
  <c r="S947" i="12"/>
  <c r="R947" i="12"/>
  <c r="Q947" i="12"/>
  <c r="Y946" i="12"/>
  <c r="X946" i="12"/>
  <c r="W946" i="12"/>
  <c r="V946" i="12"/>
  <c r="U946" i="12"/>
  <c r="T946" i="12"/>
  <c r="S946" i="12"/>
  <c r="R946" i="12"/>
  <c r="Q946" i="12"/>
  <c r="Y945" i="12"/>
  <c r="X945" i="12"/>
  <c r="W945" i="12"/>
  <c r="V945" i="12"/>
  <c r="U945" i="12"/>
  <c r="T945" i="12"/>
  <c r="S945" i="12"/>
  <c r="R945" i="12"/>
  <c r="Q945" i="12"/>
  <c r="Y944" i="12"/>
  <c r="X944" i="12"/>
  <c r="W944" i="12"/>
  <c r="V944" i="12"/>
  <c r="U944" i="12"/>
  <c r="T944" i="12"/>
  <c r="S944" i="12"/>
  <c r="R944" i="12"/>
  <c r="Q944" i="12"/>
  <c r="Y943" i="12"/>
  <c r="X943" i="12"/>
  <c r="W943" i="12"/>
  <c r="V943" i="12"/>
  <c r="U943" i="12"/>
  <c r="T943" i="12"/>
  <c r="S943" i="12"/>
  <c r="R943" i="12"/>
  <c r="Q943" i="12"/>
  <c r="Y942" i="12"/>
  <c r="X942" i="12"/>
  <c r="W942" i="12"/>
  <c r="V942" i="12"/>
  <c r="U942" i="12"/>
  <c r="T942" i="12"/>
  <c r="S942" i="12"/>
  <c r="R942" i="12"/>
  <c r="Q942" i="12"/>
  <c r="Y941" i="12"/>
  <c r="X941" i="12"/>
  <c r="W941" i="12"/>
  <c r="V941" i="12"/>
  <c r="U941" i="12"/>
  <c r="T941" i="12"/>
  <c r="S941" i="12"/>
  <c r="R941" i="12"/>
  <c r="Q941" i="12"/>
  <c r="Y940" i="12"/>
  <c r="X940" i="12"/>
  <c r="W940" i="12"/>
  <c r="V940" i="12"/>
  <c r="U940" i="12"/>
  <c r="T940" i="12"/>
  <c r="S940" i="12"/>
  <c r="R940" i="12"/>
  <c r="Q940" i="12"/>
  <c r="Y939" i="12"/>
  <c r="X939" i="12"/>
  <c r="W939" i="12"/>
  <c r="V939" i="12"/>
  <c r="U939" i="12"/>
  <c r="T939" i="12"/>
  <c r="S939" i="12"/>
  <c r="R939" i="12"/>
  <c r="Q939" i="12"/>
  <c r="Y938" i="12"/>
  <c r="X938" i="12"/>
  <c r="W938" i="12"/>
  <c r="V938" i="12"/>
  <c r="U938" i="12"/>
  <c r="T938" i="12"/>
  <c r="S938" i="12"/>
  <c r="R938" i="12"/>
  <c r="Q938" i="12"/>
  <c r="Y937" i="12"/>
  <c r="X937" i="12"/>
  <c r="W937" i="12"/>
  <c r="V937" i="12"/>
  <c r="U937" i="12"/>
  <c r="T937" i="12"/>
  <c r="S937" i="12"/>
  <c r="R937" i="12"/>
  <c r="Q937" i="12"/>
  <c r="Y936" i="12"/>
  <c r="X936" i="12"/>
  <c r="W936" i="12"/>
  <c r="V936" i="12"/>
  <c r="U936" i="12"/>
  <c r="T936" i="12"/>
  <c r="S936" i="12"/>
  <c r="R936" i="12"/>
  <c r="Q936" i="12"/>
  <c r="Y935" i="12"/>
  <c r="X935" i="12"/>
  <c r="W935" i="12"/>
  <c r="V935" i="12"/>
  <c r="U935" i="12"/>
  <c r="T935" i="12"/>
  <c r="S935" i="12"/>
  <c r="R935" i="12"/>
  <c r="Q935" i="12"/>
  <c r="Y934" i="12"/>
  <c r="X934" i="12"/>
  <c r="W934" i="12"/>
  <c r="V934" i="12"/>
  <c r="U934" i="12"/>
  <c r="T934" i="12"/>
  <c r="S934" i="12"/>
  <c r="R934" i="12"/>
  <c r="Q934" i="12"/>
  <c r="Y933" i="12"/>
  <c r="X933" i="12"/>
  <c r="W933" i="12"/>
  <c r="V933" i="12"/>
  <c r="U933" i="12"/>
  <c r="T933" i="12"/>
  <c r="S933" i="12"/>
  <c r="R933" i="12"/>
  <c r="Q933" i="12"/>
  <c r="Y932" i="12"/>
  <c r="X932" i="12"/>
  <c r="W932" i="12"/>
  <c r="V932" i="12"/>
  <c r="U932" i="12"/>
  <c r="T932" i="12"/>
  <c r="S932" i="12"/>
  <c r="R932" i="12"/>
  <c r="Q932" i="12"/>
  <c r="Y931" i="12"/>
  <c r="X931" i="12"/>
  <c r="W931" i="12"/>
  <c r="V931" i="12"/>
  <c r="U931" i="12"/>
  <c r="T931" i="12"/>
  <c r="S931" i="12"/>
  <c r="R931" i="12"/>
  <c r="Q931" i="12"/>
  <c r="Y930" i="12"/>
  <c r="X930" i="12"/>
  <c r="W930" i="12"/>
  <c r="V930" i="12"/>
  <c r="U930" i="12"/>
  <c r="T930" i="12"/>
  <c r="S930" i="12"/>
  <c r="R930" i="12"/>
  <c r="Q930" i="12"/>
  <c r="Y929" i="12"/>
  <c r="X929" i="12"/>
  <c r="W929" i="12"/>
  <c r="V929" i="12"/>
  <c r="U929" i="12"/>
  <c r="T929" i="12"/>
  <c r="S929" i="12"/>
  <c r="R929" i="12"/>
  <c r="Q929" i="12"/>
  <c r="Y928" i="12"/>
  <c r="X928" i="12"/>
  <c r="W928" i="12"/>
  <c r="V928" i="12"/>
  <c r="U928" i="12"/>
  <c r="T928" i="12"/>
  <c r="S928" i="12"/>
  <c r="R928" i="12"/>
  <c r="Q928" i="12"/>
  <c r="Y927" i="12"/>
  <c r="X927" i="12"/>
  <c r="W927" i="12"/>
  <c r="V927" i="12"/>
  <c r="U927" i="12"/>
  <c r="T927" i="12"/>
  <c r="S927" i="12"/>
  <c r="R927" i="12"/>
  <c r="Q927" i="12"/>
  <c r="Y926" i="12"/>
  <c r="X926" i="12"/>
  <c r="W926" i="12"/>
  <c r="V926" i="12"/>
  <c r="U926" i="12"/>
  <c r="T926" i="12"/>
  <c r="S926" i="12"/>
  <c r="R926" i="12"/>
  <c r="Q926" i="12"/>
  <c r="Y925" i="12"/>
  <c r="X925" i="12"/>
  <c r="W925" i="12"/>
  <c r="V925" i="12"/>
  <c r="U925" i="12"/>
  <c r="T925" i="12"/>
  <c r="S925" i="12"/>
  <c r="R925" i="12"/>
  <c r="Q925" i="12"/>
  <c r="Y924" i="12"/>
  <c r="X924" i="12"/>
  <c r="W924" i="12"/>
  <c r="V924" i="12"/>
  <c r="U924" i="12"/>
  <c r="T924" i="12"/>
  <c r="S924" i="12"/>
  <c r="R924" i="12"/>
  <c r="Q924" i="12"/>
  <c r="Y923" i="12"/>
  <c r="X923" i="12"/>
  <c r="W923" i="12"/>
  <c r="V923" i="12"/>
  <c r="U923" i="12"/>
  <c r="T923" i="12"/>
  <c r="S923" i="12"/>
  <c r="R923" i="12"/>
  <c r="Q923" i="12"/>
  <c r="Y922" i="12"/>
  <c r="X922" i="12"/>
  <c r="W922" i="12"/>
  <c r="V922" i="12"/>
  <c r="U922" i="12"/>
  <c r="T922" i="12"/>
  <c r="S922" i="12"/>
  <c r="R922" i="12"/>
  <c r="Q922" i="12"/>
  <c r="Y921" i="12"/>
  <c r="X921" i="12"/>
  <c r="W921" i="12"/>
  <c r="V921" i="12"/>
  <c r="U921" i="12"/>
  <c r="T921" i="12"/>
  <c r="S921" i="12"/>
  <c r="R921" i="12"/>
  <c r="Q921" i="12"/>
  <c r="Y920" i="12"/>
  <c r="X920" i="12"/>
  <c r="W920" i="12"/>
  <c r="V920" i="12"/>
  <c r="U920" i="12"/>
  <c r="T920" i="12"/>
  <c r="S920" i="12"/>
  <c r="R920" i="12"/>
  <c r="Q920" i="12"/>
  <c r="Y919" i="12"/>
  <c r="X919" i="12"/>
  <c r="W919" i="12"/>
  <c r="V919" i="12"/>
  <c r="U919" i="12"/>
  <c r="T919" i="12"/>
  <c r="S919" i="12"/>
  <c r="R919" i="12"/>
  <c r="Q919" i="12"/>
  <c r="Y918" i="12"/>
  <c r="X918" i="12"/>
  <c r="W918" i="12"/>
  <c r="V918" i="12"/>
  <c r="U918" i="12"/>
  <c r="T918" i="12"/>
  <c r="S918" i="12"/>
  <c r="R918" i="12"/>
  <c r="Q918" i="12"/>
  <c r="Y917" i="12"/>
  <c r="X917" i="12"/>
  <c r="W917" i="12"/>
  <c r="V917" i="12"/>
  <c r="U917" i="12"/>
  <c r="T917" i="12"/>
  <c r="S917" i="12"/>
  <c r="R917" i="12"/>
  <c r="Q917" i="12"/>
  <c r="Y916" i="12"/>
  <c r="X916" i="12"/>
  <c r="W916" i="12"/>
  <c r="V916" i="12"/>
  <c r="U916" i="12"/>
  <c r="T916" i="12"/>
  <c r="S916" i="12"/>
  <c r="R916" i="12"/>
  <c r="Q916" i="12"/>
  <c r="Y915" i="12"/>
  <c r="X915" i="12"/>
  <c r="W915" i="12"/>
  <c r="V915" i="12"/>
  <c r="U915" i="12"/>
  <c r="T915" i="12"/>
  <c r="S915" i="12"/>
  <c r="R915" i="12"/>
  <c r="Q915" i="12"/>
  <c r="Y914" i="12"/>
  <c r="X914" i="12"/>
  <c r="W914" i="12"/>
  <c r="V914" i="12"/>
  <c r="U914" i="12"/>
  <c r="T914" i="12"/>
  <c r="S914" i="12"/>
  <c r="R914" i="12"/>
  <c r="Q914" i="12"/>
  <c r="Y913" i="12"/>
  <c r="X913" i="12"/>
  <c r="W913" i="12"/>
  <c r="V913" i="12"/>
  <c r="U913" i="12"/>
  <c r="T913" i="12"/>
  <c r="S913" i="12"/>
  <c r="R913" i="12"/>
  <c r="Q913" i="12"/>
  <c r="Y912" i="12"/>
  <c r="X912" i="12"/>
  <c r="W912" i="12"/>
  <c r="V912" i="12"/>
  <c r="U912" i="12"/>
  <c r="T912" i="12"/>
  <c r="S912" i="12"/>
  <c r="R912" i="12"/>
  <c r="Q912" i="12"/>
  <c r="Y911" i="12"/>
  <c r="X911" i="12"/>
  <c r="W911" i="12"/>
  <c r="V911" i="12"/>
  <c r="U911" i="12"/>
  <c r="T911" i="12"/>
  <c r="S911" i="12"/>
  <c r="R911" i="12"/>
  <c r="Q911" i="12"/>
  <c r="Y910" i="12"/>
  <c r="X910" i="12"/>
  <c r="W910" i="12"/>
  <c r="V910" i="12"/>
  <c r="U910" i="12"/>
  <c r="T910" i="12"/>
  <c r="S910" i="12"/>
  <c r="R910" i="12"/>
  <c r="Q910" i="12"/>
  <c r="Y909" i="12"/>
  <c r="X909" i="12"/>
  <c r="W909" i="12"/>
  <c r="V909" i="12"/>
  <c r="U909" i="12"/>
  <c r="T909" i="12"/>
  <c r="S909" i="12"/>
  <c r="R909" i="12"/>
  <c r="Q909" i="12"/>
  <c r="Y908" i="12"/>
  <c r="X908" i="12"/>
  <c r="W908" i="12"/>
  <c r="V908" i="12"/>
  <c r="U908" i="12"/>
  <c r="T908" i="12"/>
  <c r="S908" i="12"/>
  <c r="R908" i="12"/>
  <c r="Q908" i="12"/>
  <c r="Y907" i="12"/>
  <c r="X907" i="12"/>
  <c r="W907" i="12"/>
  <c r="V907" i="12"/>
  <c r="U907" i="12"/>
  <c r="T907" i="12"/>
  <c r="S907" i="12"/>
  <c r="R907" i="12"/>
  <c r="Q907" i="12"/>
  <c r="Y906" i="12"/>
  <c r="X906" i="12"/>
  <c r="W906" i="12"/>
  <c r="V906" i="12"/>
  <c r="U906" i="12"/>
  <c r="T906" i="12"/>
  <c r="S906" i="12"/>
  <c r="R906" i="12"/>
  <c r="Q906" i="12"/>
  <c r="Y905" i="12"/>
  <c r="X905" i="12"/>
  <c r="W905" i="12"/>
  <c r="V905" i="12"/>
  <c r="U905" i="12"/>
  <c r="T905" i="12"/>
  <c r="S905" i="12"/>
  <c r="R905" i="12"/>
  <c r="Q905" i="12"/>
  <c r="Y904" i="12"/>
  <c r="X904" i="12"/>
  <c r="W904" i="12"/>
  <c r="V904" i="12"/>
  <c r="U904" i="12"/>
  <c r="T904" i="12"/>
  <c r="S904" i="12"/>
  <c r="R904" i="12"/>
  <c r="Q904" i="12"/>
  <c r="Y903" i="12"/>
  <c r="X903" i="12"/>
  <c r="W903" i="12"/>
  <c r="V903" i="12"/>
  <c r="U903" i="12"/>
  <c r="T903" i="12"/>
  <c r="S903" i="12"/>
  <c r="R903" i="12"/>
  <c r="Q903" i="12"/>
  <c r="Y902" i="12"/>
  <c r="X902" i="12"/>
  <c r="W902" i="12"/>
  <c r="V902" i="12"/>
  <c r="U902" i="12"/>
  <c r="T902" i="12"/>
  <c r="S902" i="12"/>
  <c r="R902" i="12"/>
  <c r="Q902" i="12"/>
  <c r="Y901" i="12"/>
  <c r="X901" i="12"/>
  <c r="W901" i="12"/>
  <c r="V901" i="12"/>
  <c r="U901" i="12"/>
  <c r="T901" i="12"/>
  <c r="S901" i="12"/>
  <c r="R901" i="12"/>
  <c r="Q901" i="12"/>
  <c r="Y900" i="12"/>
  <c r="X900" i="12"/>
  <c r="W900" i="12"/>
  <c r="V900" i="12"/>
  <c r="U900" i="12"/>
  <c r="T900" i="12"/>
  <c r="S900" i="12"/>
  <c r="R900" i="12"/>
  <c r="Q900" i="12"/>
  <c r="Y899" i="12"/>
  <c r="X899" i="12"/>
  <c r="W899" i="12"/>
  <c r="V899" i="12"/>
  <c r="U899" i="12"/>
  <c r="T899" i="12"/>
  <c r="S899" i="12"/>
  <c r="R899" i="12"/>
  <c r="Q899" i="12"/>
  <c r="Y898" i="12"/>
  <c r="X898" i="12"/>
  <c r="W898" i="12"/>
  <c r="V898" i="12"/>
  <c r="U898" i="12"/>
  <c r="T898" i="12"/>
  <c r="S898" i="12"/>
  <c r="R898" i="12"/>
  <c r="Q898" i="12"/>
  <c r="Y897" i="12"/>
  <c r="X897" i="12"/>
  <c r="W897" i="12"/>
  <c r="V897" i="12"/>
  <c r="U897" i="12"/>
  <c r="T897" i="12"/>
  <c r="S897" i="12"/>
  <c r="R897" i="12"/>
  <c r="Q897" i="12"/>
  <c r="Y896" i="12"/>
  <c r="X896" i="12"/>
  <c r="W896" i="12"/>
  <c r="V896" i="12"/>
  <c r="U896" i="12"/>
  <c r="T896" i="12"/>
  <c r="S896" i="12"/>
  <c r="R896" i="12"/>
  <c r="Q896" i="12"/>
  <c r="Y895" i="12"/>
  <c r="X895" i="12"/>
  <c r="W895" i="12"/>
  <c r="V895" i="12"/>
  <c r="U895" i="12"/>
  <c r="T895" i="12"/>
  <c r="S895" i="12"/>
  <c r="R895" i="12"/>
  <c r="Q895" i="12"/>
  <c r="Y894" i="12"/>
  <c r="X894" i="12"/>
  <c r="W894" i="12"/>
  <c r="V894" i="12"/>
  <c r="U894" i="12"/>
  <c r="T894" i="12"/>
  <c r="S894" i="12"/>
  <c r="R894" i="12"/>
  <c r="Q894" i="12"/>
  <c r="Y893" i="12"/>
  <c r="X893" i="12"/>
  <c r="W893" i="12"/>
  <c r="V893" i="12"/>
  <c r="U893" i="12"/>
  <c r="T893" i="12"/>
  <c r="S893" i="12"/>
  <c r="R893" i="12"/>
  <c r="Q893" i="12"/>
  <c r="Y892" i="12"/>
  <c r="X892" i="12"/>
  <c r="W892" i="12"/>
  <c r="V892" i="12"/>
  <c r="U892" i="12"/>
  <c r="T892" i="12"/>
  <c r="S892" i="12"/>
  <c r="R892" i="12"/>
  <c r="Q892" i="12"/>
  <c r="Y891" i="12"/>
  <c r="X891" i="12"/>
  <c r="W891" i="12"/>
  <c r="V891" i="12"/>
  <c r="U891" i="12"/>
  <c r="T891" i="12"/>
  <c r="S891" i="12"/>
  <c r="R891" i="12"/>
  <c r="Q891" i="12"/>
  <c r="Y890" i="12"/>
  <c r="X890" i="12"/>
  <c r="W890" i="12"/>
  <c r="V890" i="12"/>
  <c r="U890" i="12"/>
  <c r="T890" i="12"/>
  <c r="S890" i="12"/>
  <c r="R890" i="12"/>
  <c r="Q890" i="12"/>
  <c r="Y889" i="12"/>
  <c r="X889" i="12"/>
  <c r="W889" i="12"/>
  <c r="V889" i="12"/>
  <c r="U889" i="12"/>
  <c r="T889" i="12"/>
  <c r="S889" i="12"/>
  <c r="R889" i="12"/>
  <c r="Q889" i="12"/>
  <c r="Y888" i="12"/>
  <c r="X888" i="12"/>
  <c r="W888" i="12"/>
  <c r="V888" i="12"/>
  <c r="U888" i="12"/>
  <c r="T888" i="12"/>
  <c r="S888" i="12"/>
  <c r="R888" i="12"/>
  <c r="Q888" i="12"/>
  <c r="Y887" i="12"/>
  <c r="X887" i="12"/>
  <c r="W887" i="12"/>
  <c r="V887" i="12"/>
  <c r="U887" i="12"/>
  <c r="T887" i="12"/>
  <c r="S887" i="12"/>
  <c r="R887" i="12"/>
  <c r="Q887" i="12"/>
  <c r="Y886" i="12"/>
  <c r="X886" i="12"/>
  <c r="W886" i="12"/>
  <c r="V886" i="12"/>
  <c r="U886" i="12"/>
  <c r="T886" i="12"/>
  <c r="S886" i="12"/>
  <c r="R886" i="12"/>
  <c r="Q886" i="12"/>
  <c r="Y885" i="12"/>
  <c r="X885" i="12"/>
  <c r="W885" i="12"/>
  <c r="V885" i="12"/>
  <c r="U885" i="12"/>
  <c r="T885" i="12"/>
  <c r="S885" i="12"/>
  <c r="R885" i="12"/>
  <c r="Q885" i="12"/>
  <c r="Y884" i="12"/>
  <c r="X884" i="12"/>
  <c r="W884" i="12"/>
  <c r="V884" i="12"/>
  <c r="U884" i="12"/>
  <c r="T884" i="12"/>
  <c r="S884" i="12"/>
  <c r="R884" i="12"/>
  <c r="Q884" i="12"/>
  <c r="Y883" i="12"/>
  <c r="X883" i="12"/>
  <c r="W883" i="12"/>
  <c r="V883" i="12"/>
  <c r="U883" i="12"/>
  <c r="T883" i="12"/>
  <c r="S883" i="12"/>
  <c r="R883" i="12"/>
  <c r="Q883" i="12"/>
  <c r="Y882" i="12"/>
  <c r="X882" i="12"/>
  <c r="W882" i="12"/>
  <c r="V882" i="12"/>
  <c r="U882" i="12"/>
  <c r="T882" i="12"/>
  <c r="S882" i="12"/>
  <c r="R882" i="12"/>
  <c r="Q882" i="12"/>
  <c r="Y881" i="12"/>
  <c r="X881" i="12"/>
  <c r="W881" i="12"/>
  <c r="V881" i="12"/>
  <c r="U881" i="12"/>
  <c r="T881" i="12"/>
  <c r="S881" i="12"/>
  <c r="R881" i="12"/>
  <c r="Q881" i="12"/>
  <c r="Y880" i="12"/>
  <c r="X880" i="12"/>
  <c r="W880" i="12"/>
  <c r="V880" i="12"/>
  <c r="U880" i="12"/>
  <c r="T880" i="12"/>
  <c r="S880" i="12"/>
  <c r="R880" i="12"/>
  <c r="Q880" i="12"/>
  <c r="Y879" i="12"/>
  <c r="X879" i="12"/>
  <c r="W879" i="12"/>
  <c r="V879" i="12"/>
  <c r="U879" i="12"/>
  <c r="T879" i="12"/>
  <c r="S879" i="12"/>
  <c r="R879" i="12"/>
  <c r="Q879" i="12"/>
  <c r="Y878" i="12"/>
  <c r="X878" i="12"/>
  <c r="W878" i="12"/>
  <c r="V878" i="12"/>
  <c r="U878" i="12"/>
  <c r="T878" i="12"/>
  <c r="S878" i="12"/>
  <c r="R878" i="12"/>
  <c r="Q878" i="12"/>
  <c r="Y877" i="12"/>
  <c r="X877" i="12"/>
  <c r="W877" i="12"/>
  <c r="V877" i="12"/>
  <c r="U877" i="12"/>
  <c r="T877" i="12"/>
  <c r="S877" i="12"/>
  <c r="R877" i="12"/>
  <c r="Q877" i="12"/>
  <c r="Y876" i="12"/>
  <c r="X876" i="12"/>
  <c r="W876" i="12"/>
  <c r="V876" i="12"/>
  <c r="U876" i="12"/>
  <c r="T876" i="12"/>
  <c r="S876" i="12"/>
  <c r="R876" i="12"/>
  <c r="Q876" i="12"/>
  <c r="Y875" i="12"/>
  <c r="X875" i="12"/>
  <c r="W875" i="12"/>
  <c r="V875" i="12"/>
  <c r="U875" i="12"/>
  <c r="T875" i="12"/>
  <c r="S875" i="12"/>
  <c r="R875" i="12"/>
  <c r="Q875" i="12"/>
  <c r="Y874" i="12"/>
  <c r="X874" i="12"/>
  <c r="W874" i="12"/>
  <c r="V874" i="12"/>
  <c r="U874" i="12"/>
  <c r="T874" i="12"/>
  <c r="S874" i="12"/>
  <c r="R874" i="12"/>
  <c r="Q874" i="12"/>
  <c r="Y873" i="12"/>
  <c r="X873" i="12"/>
  <c r="W873" i="12"/>
  <c r="V873" i="12"/>
  <c r="U873" i="12"/>
  <c r="T873" i="12"/>
  <c r="S873" i="12"/>
  <c r="R873" i="12"/>
  <c r="Q873" i="12"/>
  <c r="Y872" i="12"/>
  <c r="X872" i="12"/>
  <c r="W872" i="12"/>
  <c r="V872" i="12"/>
  <c r="U872" i="12"/>
  <c r="T872" i="12"/>
  <c r="S872" i="12"/>
  <c r="R872" i="12"/>
  <c r="Q872" i="12"/>
  <c r="Y871" i="12"/>
  <c r="X871" i="12"/>
  <c r="W871" i="12"/>
  <c r="V871" i="12"/>
  <c r="U871" i="12"/>
  <c r="T871" i="12"/>
  <c r="S871" i="12"/>
  <c r="R871" i="12"/>
  <c r="Q871" i="12"/>
  <c r="Y870" i="12"/>
  <c r="X870" i="12"/>
  <c r="W870" i="12"/>
  <c r="V870" i="12"/>
  <c r="U870" i="12"/>
  <c r="T870" i="12"/>
  <c r="S870" i="12"/>
  <c r="R870" i="12"/>
  <c r="Q870" i="12"/>
  <c r="Y869" i="12"/>
  <c r="X869" i="12"/>
  <c r="W869" i="12"/>
  <c r="V869" i="12"/>
  <c r="U869" i="12"/>
  <c r="T869" i="12"/>
  <c r="S869" i="12"/>
  <c r="R869" i="12"/>
  <c r="Q869" i="12"/>
  <c r="Y868" i="12"/>
  <c r="X868" i="12"/>
  <c r="W868" i="12"/>
  <c r="V868" i="12"/>
  <c r="U868" i="12"/>
  <c r="T868" i="12"/>
  <c r="S868" i="12"/>
  <c r="R868" i="12"/>
  <c r="Q868" i="12"/>
  <c r="Y867" i="12"/>
  <c r="X867" i="12"/>
  <c r="W867" i="12"/>
  <c r="V867" i="12"/>
  <c r="U867" i="12"/>
  <c r="T867" i="12"/>
  <c r="S867" i="12"/>
  <c r="R867" i="12"/>
  <c r="Q867" i="12"/>
  <c r="Y866" i="12"/>
  <c r="X866" i="12"/>
  <c r="W866" i="12"/>
  <c r="V866" i="12"/>
  <c r="U866" i="12"/>
  <c r="T866" i="12"/>
  <c r="S866" i="12"/>
  <c r="R866" i="12"/>
  <c r="Q866" i="12"/>
  <c r="Y865" i="12"/>
  <c r="X865" i="12"/>
  <c r="W865" i="12"/>
  <c r="V865" i="12"/>
  <c r="U865" i="12"/>
  <c r="T865" i="12"/>
  <c r="S865" i="12"/>
  <c r="R865" i="12"/>
  <c r="Q865" i="12"/>
  <c r="Y864" i="12"/>
  <c r="X864" i="12"/>
  <c r="W864" i="12"/>
  <c r="V864" i="12"/>
  <c r="U864" i="12"/>
  <c r="T864" i="12"/>
  <c r="S864" i="12"/>
  <c r="R864" i="12"/>
  <c r="Q864" i="12"/>
  <c r="Y863" i="12"/>
  <c r="X863" i="12"/>
  <c r="W863" i="12"/>
  <c r="V863" i="12"/>
  <c r="U863" i="12"/>
  <c r="T863" i="12"/>
  <c r="S863" i="12"/>
  <c r="R863" i="12"/>
  <c r="Q863" i="12"/>
  <c r="Y862" i="12"/>
  <c r="X862" i="12"/>
  <c r="W862" i="12"/>
  <c r="V862" i="12"/>
  <c r="U862" i="12"/>
  <c r="T862" i="12"/>
  <c r="S862" i="12"/>
  <c r="R862" i="12"/>
  <c r="Q862" i="12"/>
  <c r="Y861" i="12"/>
  <c r="X861" i="12"/>
  <c r="W861" i="12"/>
  <c r="V861" i="12"/>
  <c r="U861" i="12"/>
  <c r="T861" i="12"/>
  <c r="S861" i="12"/>
  <c r="R861" i="12"/>
  <c r="Q861" i="12"/>
  <c r="Y860" i="12"/>
  <c r="X860" i="12"/>
  <c r="W860" i="12"/>
  <c r="V860" i="12"/>
  <c r="U860" i="12"/>
  <c r="T860" i="12"/>
  <c r="S860" i="12"/>
  <c r="R860" i="12"/>
  <c r="Q860" i="12"/>
  <c r="Y859" i="12"/>
  <c r="X859" i="12"/>
  <c r="W859" i="12"/>
  <c r="V859" i="12"/>
  <c r="U859" i="12"/>
  <c r="T859" i="12"/>
  <c r="S859" i="12"/>
  <c r="R859" i="12"/>
  <c r="Q859" i="12"/>
  <c r="Y858" i="12"/>
  <c r="X858" i="12"/>
  <c r="W858" i="12"/>
  <c r="V858" i="12"/>
  <c r="U858" i="12"/>
  <c r="T858" i="12"/>
  <c r="S858" i="12"/>
  <c r="R858" i="12"/>
  <c r="Q858" i="12"/>
  <c r="Y857" i="12"/>
  <c r="X857" i="12"/>
  <c r="W857" i="12"/>
  <c r="V857" i="12"/>
  <c r="U857" i="12"/>
  <c r="T857" i="12"/>
  <c r="S857" i="12"/>
  <c r="R857" i="12"/>
  <c r="Q857" i="12"/>
  <c r="Y856" i="12"/>
  <c r="X856" i="12"/>
  <c r="W856" i="12"/>
  <c r="V856" i="12"/>
  <c r="U856" i="12"/>
  <c r="T856" i="12"/>
  <c r="S856" i="12"/>
  <c r="R856" i="12"/>
  <c r="Q856" i="12"/>
  <c r="Y855" i="12"/>
  <c r="X855" i="12"/>
  <c r="W855" i="12"/>
  <c r="V855" i="12"/>
  <c r="U855" i="12"/>
  <c r="T855" i="12"/>
  <c r="S855" i="12"/>
  <c r="R855" i="12"/>
  <c r="Q855" i="12"/>
  <c r="Y854" i="12"/>
  <c r="X854" i="12"/>
  <c r="W854" i="12"/>
  <c r="V854" i="12"/>
  <c r="U854" i="12"/>
  <c r="T854" i="12"/>
  <c r="S854" i="12"/>
  <c r="R854" i="12"/>
  <c r="Q854" i="12"/>
  <c r="Y853" i="12"/>
  <c r="X853" i="12"/>
  <c r="W853" i="12"/>
  <c r="V853" i="12"/>
  <c r="U853" i="12"/>
  <c r="T853" i="12"/>
  <c r="S853" i="12"/>
  <c r="R853" i="12"/>
  <c r="Q853" i="12"/>
  <c r="Y852" i="12"/>
  <c r="X852" i="12"/>
  <c r="W852" i="12"/>
  <c r="V852" i="12"/>
  <c r="U852" i="12"/>
  <c r="T852" i="12"/>
  <c r="S852" i="12"/>
  <c r="R852" i="12"/>
  <c r="Q852" i="12"/>
  <c r="Y851" i="12"/>
  <c r="X851" i="12"/>
  <c r="W851" i="12"/>
  <c r="V851" i="12"/>
  <c r="U851" i="12"/>
  <c r="T851" i="12"/>
  <c r="S851" i="12"/>
  <c r="R851" i="12"/>
  <c r="Q851" i="12"/>
  <c r="Y850" i="12"/>
  <c r="X850" i="12"/>
  <c r="W850" i="12"/>
  <c r="V850" i="12"/>
  <c r="U850" i="12"/>
  <c r="T850" i="12"/>
  <c r="S850" i="12"/>
  <c r="R850" i="12"/>
  <c r="Q850" i="12"/>
  <c r="Y849" i="12"/>
  <c r="X849" i="12"/>
  <c r="W849" i="12"/>
  <c r="V849" i="12"/>
  <c r="U849" i="12"/>
  <c r="T849" i="12"/>
  <c r="S849" i="12"/>
  <c r="R849" i="12"/>
  <c r="Q849" i="12"/>
  <c r="Y848" i="12"/>
  <c r="X848" i="12"/>
  <c r="W848" i="12"/>
  <c r="V848" i="12"/>
  <c r="U848" i="12"/>
  <c r="T848" i="12"/>
  <c r="S848" i="12"/>
  <c r="R848" i="12"/>
  <c r="Q848" i="12"/>
  <c r="Y847" i="12"/>
  <c r="X847" i="12"/>
  <c r="W847" i="12"/>
  <c r="V847" i="12"/>
  <c r="U847" i="12"/>
  <c r="T847" i="12"/>
  <c r="S847" i="12"/>
  <c r="R847" i="12"/>
  <c r="Q847" i="12"/>
  <c r="Y846" i="12"/>
  <c r="X846" i="12"/>
  <c r="W846" i="12"/>
  <c r="V846" i="12"/>
  <c r="U846" i="12"/>
  <c r="T846" i="12"/>
  <c r="S846" i="12"/>
  <c r="R846" i="12"/>
  <c r="Q846" i="12"/>
  <c r="Y845" i="12"/>
  <c r="X845" i="12"/>
  <c r="W845" i="12"/>
  <c r="V845" i="12"/>
  <c r="U845" i="12"/>
  <c r="T845" i="12"/>
  <c r="S845" i="12"/>
  <c r="R845" i="12"/>
  <c r="Q845" i="12"/>
  <c r="Y844" i="12"/>
  <c r="X844" i="12"/>
  <c r="W844" i="12"/>
  <c r="V844" i="12"/>
  <c r="U844" i="12"/>
  <c r="T844" i="12"/>
  <c r="S844" i="12"/>
  <c r="R844" i="12"/>
  <c r="Q844" i="12"/>
  <c r="Y843" i="12"/>
  <c r="X843" i="12"/>
  <c r="W843" i="12"/>
  <c r="V843" i="12"/>
  <c r="U843" i="12"/>
  <c r="T843" i="12"/>
  <c r="S843" i="12"/>
  <c r="R843" i="12"/>
  <c r="Q843" i="12"/>
  <c r="Y842" i="12"/>
  <c r="X842" i="12"/>
  <c r="W842" i="12"/>
  <c r="V842" i="12"/>
  <c r="U842" i="12"/>
  <c r="T842" i="12"/>
  <c r="S842" i="12"/>
  <c r="R842" i="12"/>
  <c r="Q842" i="12"/>
  <c r="Y841" i="12"/>
  <c r="X841" i="12"/>
  <c r="W841" i="12"/>
  <c r="V841" i="12"/>
  <c r="U841" i="12"/>
  <c r="T841" i="12"/>
  <c r="S841" i="12"/>
  <c r="R841" i="12"/>
  <c r="Q841" i="12"/>
  <c r="Y840" i="12"/>
  <c r="X840" i="12"/>
  <c r="W840" i="12"/>
  <c r="V840" i="12"/>
  <c r="U840" i="12"/>
  <c r="T840" i="12"/>
  <c r="S840" i="12"/>
  <c r="R840" i="12"/>
  <c r="Q840" i="12"/>
  <c r="Y839" i="12"/>
  <c r="X839" i="12"/>
  <c r="W839" i="12"/>
  <c r="V839" i="12"/>
  <c r="U839" i="12"/>
  <c r="T839" i="12"/>
  <c r="S839" i="12"/>
  <c r="R839" i="12"/>
  <c r="Q839" i="12"/>
  <c r="Y838" i="12"/>
  <c r="X838" i="12"/>
  <c r="W838" i="12"/>
  <c r="V838" i="12"/>
  <c r="U838" i="12"/>
  <c r="T838" i="12"/>
  <c r="S838" i="12"/>
  <c r="R838" i="12"/>
  <c r="Q838" i="12"/>
  <c r="Y837" i="12"/>
  <c r="X837" i="12"/>
  <c r="W837" i="12"/>
  <c r="V837" i="12"/>
  <c r="U837" i="12"/>
  <c r="T837" i="12"/>
  <c r="S837" i="12"/>
  <c r="R837" i="12"/>
  <c r="Q837" i="12"/>
  <c r="Y836" i="12"/>
  <c r="X836" i="12"/>
  <c r="W836" i="12"/>
  <c r="V836" i="12"/>
  <c r="U836" i="12"/>
  <c r="T836" i="12"/>
  <c r="S836" i="12"/>
  <c r="R836" i="12"/>
  <c r="Q836" i="12"/>
  <c r="Y835" i="12"/>
  <c r="X835" i="12"/>
  <c r="W835" i="12"/>
  <c r="V835" i="12"/>
  <c r="U835" i="12"/>
  <c r="T835" i="12"/>
  <c r="S835" i="12"/>
  <c r="R835" i="12"/>
  <c r="Q835" i="12"/>
  <c r="Y834" i="12"/>
  <c r="X834" i="12"/>
  <c r="W834" i="12"/>
  <c r="V834" i="12"/>
  <c r="U834" i="12"/>
  <c r="T834" i="12"/>
  <c r="S834" i="12"/>
  <c r="R834" i="12"/>
  <c r="Q834" i="12"/>
  <c r="Y833" i="12"/>
  <c r="X833" i="12"/>
  <c r="W833" i="12"/>
  <c r="V833" i="12"/>
  <c r="U833" i="12"/>
  <c r="T833" i="12"/>
  <c r="S833" i="12"/>
  <c r="R833" i="12"/>
  <c r="Q833" i="12"/>
  <c r="Y832" i="12"/>
  <c r="X832" i="12"/>
  <c r="W832" i="12"/>
  <c r="V832" i="12"/>
  <c r="U832" i="12"/>
  <c r="T832" i="12"/>
  <c r="S832" i="12"/>
  <c r="R832" i="12"/>
  <c r="Q832" i="12"/>
  <c r="Y831" i="12"/>
  <c r="X831" i="12"/>
  <c r="W831" i="12"/>
  <c r="V831" i="12"/>
  <c r="U831" i="12"/>
  <c r="T831" i="12"/>
  <c r="S831" i="12"/>
  <c r="R831" i="12"/>
  <c r="Q831" i="12"/>
  <c r="Y830" i="12"/>
  <c r="X830" i="12"/>
  <c r="W830" i="12"/>
  <c r="V830" i="12"/>
  <c r="U830" i="12"/>
  <c r="T830" i="12"/>
  <c r="S830" i="12"/>
  <c r="R830" i="12"/>
  <c r="Q830" i="12"/>
  <c r="Y829" i="12"/>
  <c r="X829" i="12"/>
  <c r="W829" i="12"/>
  <c r="V829" i="12"/>
  <c r="U829" i="12"/>
  <c r="T829" i="12"/>
  <c r="S829" i="12"/>
  <c r="R829" i="12"/>
  <c r="Q829" i="12"/>
  <c r="Y828" i="12"/>
  <c r="X828" i="12"/>
  <c r="W828" i="12"/>
  <c r="V828" i="12"/>
  <c r="U828" i="12"/>
  <c r="T828" i="12"/>
  <c r="S828" i="12"/>
  <c r="R828" i="12"/>
  <c r="Q828" i="12"/>
  <c r="Y827" i="12"/>
  <c r="X827" i="12"/>
  <c r="W827" i="12"/>
  <c r="V827" i="12"/>
  <c r="U827" i="12"/>
  <c r="T827" i="12"/>
  <c r="S827" i="12"/>
  <c r="R827" i="12"/>
  <c r="Q827" i="12"/>
  <c r="Y826" i="12"/>
  <c r="X826" i="12"/>
  <c r="W826" i="12"/>
  <c r="V826" i="12"/>
  <c r="U826" i="12"/>
  <c r="T826" i="12"/>
  <c r="S826" i="12"/>
  <c r="R826" i="12"/>
  <c r="Q826" i="12"/>
  <c r="Y825" i="12"/>
  <c r="X825" i="12"/>
  <c r="W825" i="12"/>
  <c r="V825" i="12"/>
  <c r="U825" i="12"/>
  <c r="T825" i="12"/>
  <c r="S825" i="12"/>
  <c r="R825" i="12"/>
  <c r="Q825" i="12"/>
  <c r="Y824" i="12"/>
  <c r="X824" i="12"/>
  <c r="W824" i="12"/>
  <c r="V824" i="12"/>
  <c r="U824" i="12"/>
  <c r="T824" i="12"/>
  <c r="S824" i="12"/>
  <c r="R824" i="12"/>
  <c r="Q824" i="12"/>
  <c r="Y823" i="12"/>
  <c r="X823" i="12"/>
  <c r="W823" i="12"/>
  <c r="V823" i="12"/>
  <c r="U823" i="12"/>
  <c r="T823" i="12"/>
  <c r="S823" i="12"/>
  <c r="R823" i="12"/>
  <c r="Q823" i="12"/>
  <c r="Y822" i="12"/>
  <c r="X822" i="12"/>
  <c r="W822" i="12"/>
  <c r="V822" i="12"/>
  <c r="U822" i="12"/>
  <c r="T822" i="12"/>
  <c r="S822" i="12"/>
  <c r="R822" i="12"/>
  <c r="Q822" i="12"/>
  <c r="Y821" i="12"/>
  <c r="X821" i="12"/>
  <c r="W821" i="12"/>
  <c r="V821" i="12"/>
  <c r="U821" i="12"/>
  <c r="T821" i="12"/>
  <c r="S821" i="12"/>
  <c r="R821" i="12"/>
  <c r="Q821" i="12"/>
  <c r="Y820" i="12"/>
  <c r="X820" i="12"/>
  <c r="W820" i="12"/>
  <c r="V820" i="12"/>
  <c r="U820" i="12"/>
  <c r="T820" i="12"/>
  <c r="S820" i="12"/>
  <c r="R820" i="12"/>
  <c r="Q820" i="12"/>
  <c r="Y819" i="12"/>
  <c r="X819" i="12"/>
  <c r="W819" i="12"/>
  <c r="V819" i="12"/>
  <c r="U819" i="12"/>
  <c r="T819" i="12"/>
  <c r="S819" i="12"/>
  <c r="R819" i="12"/>
  <c r="Q819" i="12"/>
  <c r="Y818" i="12"/>
  <c r="X818" i="12"/>
  <c r="W818" i="12"/>
  <c r="V818" i="12"/>
  <c r="U818" i="12"/>
  <c r="T818" i="12"/>
  <c r="S818" i="12"/>
  <c r="R818" i="12"/>
  <c r="Q818" i="12"/>
  <c r="Y817" i="12"/>
  <c r="X817" i="12"/>
  <c r="W817" i="12"/>
  <c r="V817" i="12"/>
  <c r="U817" i="12"/>
  <c r="T817" i="12"/>
  <c r="S817" i="12"/>
  <c r="R817" i="12"/>
  <c r="Q817" i="12"/>
  <c r="Y816" i="12"/>
  <c r="X816" i="12"/>
  <c r="W816" i="12"/>
  <c r="V816" i="12"/>
  <c r="U816" i="12"/>
  <c r="T816" i="12"/>
  <c r="S816" i="12"/>
  <c r="R816" i="12"/>
  <c r="Q816" i="12"/>
  <c r="Y815" i="12"/>
  <c r="X815" i="12"/>
  <c r="W815" i="12"/>
  <c r="V815" i="12"/>
  <c r="U815" i="12"/>
  <c r="T815" i="12"/>
  <c r="S815" i="12"/>
  <c r="R815" i="12"/>
  <c r="Q815" i="12"/>
  <c r="Y814" i="12"/>
  <c r="X814" i="12"/>
  <c r="W814" i="12"/>
  <c r="V814" i="12"/>
  <c r="U814" i="12"/>
  <c r="T814" i="12"/>
  <c r="S814" i="12"/>
  <c r="R814" i="12"/>
  <c r="Q814" i="12"/>
  <c r="Y813" i="12"/>
  <c r="X813" i="12"/>
  <c r="W813" i="12"/>
  <c r="V813" i="12"/>
  <c r="U813" i="12"/>
  <c r="T813" i="12"/>
  <c r="S813" i="12"/>
  <c r="R813" i="12"/>
  <c r="Q813" i="12"/>
  <c r="Y812" i="12"/>
  <c r="X812" i="12"/>
  <c r="W812" i="12"/>
  <c r="V812" i="12"/>
  <c r="U812" i="12"/>
  <c r="T812" i="12"/>
  <c r="S812" i="12"/>
  <c r="R812" i="12"/>
  <c r="Q812" i="12"/>
  <c r="Y811" i="12"/>
  <c r="X811" i="12"/>
  <c r="W811" i="12"/>
  <c r="V811" i="12"/>
  <c r="U811" i="12"/>
  <c r="T811" i="12"/>
  <c r="S811" i="12"/>
  <c r="R811" i="12"/>
  <c r="Q811" i="12"/>
  <c r="Y810" i="12"/>
  <c r="X810" i="12"/>
  <c r="W810" i="12"/>
  <c r="V810" i="12"/>
  <c r="U810" i="12"/>
  <c r="T810" i="12"/>
  <c r="S810" i="12"/>
  <c r="R810" i="12"/>
  <c r="Q810" i="12"/>
  <c r="Y809" i="12"/>
  <c r="X809" i="12"/>
  <c r="W809" i="12"/>
  <c r="V809" i="12"/>
  <c r="U809" i="12"/>
  <c r="T809" i="12"/>
  <c r="S809" i="12"/>
  <c r="R809" i="12"/>
  <c r="Q809" i="12"/>
  <c r="Y808" i="12"/>
  <c r="X808" i="12"/>
  <c r="W808" i="12"/>
  <c r="V808" i="12"/>
  <c r="U808" i="12"/>
  <c r="T808" i="12"/>
  <c r="S808" i="12"/>
  <c r="R808" i="12"/>
  <c r="Q808" i="12"/>
  <c r="Y807" i="12"/>
  <c r="X807" i="12"/>
  <c r="W807" i="12"/>
  <c r="V807" i="12"/>
  <c r="U807" i="12"/>
  <c r="T807" i="12"/>
  <c r="S807" i="12"/>
  <c r="R807" i="12"/>
  <c r="Q807" i="12"/>
  <c r="Y806" i="12"/>
  <c r="X806" i="12"/>
  <c r="W806" i="12"/>
  <c r="V806" i="12"/>
  <c r="U806" i="12"/>
  <c r="T806" i="12"/>
  <c r="S806" i="12"/>
  <c r="R806" i="12"/>
  <c r="Q806" i="12"/>
  <c r="Y805" i="12"/>
  <c r="X805" i="12"/>
  <c r="W805" i="12"/>
  <c r="V805" i="12"/>
  <c r="U805" i="12"/>
  <c r="T805" i="12"/>
  <c r="S805" i="12"/>
  <c r="R805" i="12"/>
  <c r="Q805" i="12"/>
  <c r="Y804" i="12"/>
  <c r="X804" i="12"/>
  <c r="W804" i="12"/>
  <c r="V804" i="12"/>
  <c r="U804" i="12"/>
  <c r="T804" i="12"/>
  <c r="S804" i="12"/>
  <c r="R804" i="12"/>
  <c r="Q804" i="12"/>
  <c r="Y803" i="12"/>
  <c r="X803" i="12"/>
  <c r="W803" i="12"/>
  <c r="V803" i="12"/>
  <c r="U803" i="12"/>
  <c r="T803" i="12"/>
  <c r="S803" i="12"/>
  <c r="R803" i="12"/>
  <c r="Q803" i="12"/>
  <c r="Y802" i="12"/>
  <c r="X802" i="12"/>
  <c r="W802" i="12"/>
  <c r="V802" i="12"/>
  <c r="U802" i="12"/>
  <c r="T802" i="12"/>
  <c r="S802" i="12"/>
  <c r="R802" i="12"/>
  <c r="Q802" i="12"/>
  <c r="Y801" i="12"/>
  <c r="X801" i="12"/>
  <c r="W801" i="12"/>
  <c r="V801" i="12"/>
  <c r="U801" i="12"/>
  <c r="T801" i="12"/>
  <c r="S801" i="12"/>
  <c r="R801" i="12"/>
  <c r="Q801" i="12"/>
  <c r="Y800" i="12"/>
  <c r="X800" i="12"/>
  <c r="W800" i="12"/>
  <c r="V800" i="12"/>
  <c r="U800" i="12"/>
  <c r="T800" i="12"/>
  <c r="S800" i="12"/>
  <c r="R800" i="12"/>
  <c r="Q800" i="12"/>
  <c r="Y799" i="12"/>
  <c r="X799" i="12"/>
  <c r="W799" i="12"/>
  <c r="V799" i="12"/>
  <c r="U799" i="12"/>
  <c r="T799" i="12"/>
  <c r="S799" i="12"/>
  <c r="R799" i="12"/>
  <c r="Q799" i="12"/>
  <c r="Y798" i="12"/>
  <c r="X798" i="12"/>
  <c r="W798" i="12"/>
  <c r="V798" i="12"/>
  <c r="U798" i="12"/>
  <c r="T798" i="12"/>
  <c r="S798" i="12"/>
  <c r="R798" i="12"/>
  <c r="Q798" i="12"/>
  <c r="Y797" i="12"/>
  <c r="X797" i="12"/>
  <c r="W797" i="12"/>
  <c r="V797" i="12"/>
  <c r="U797" i="12"/>
  <c r="T797" i="12"/>
  <c r="S797" i="12"/>
  <c r="R797" i="12"/>
  <c r="Q797" i="12"/>
  <c r="Y796" i="12"/>
  <c r="X796" i="12"/>
  <c r="W796" i="12"/>
  <c r="V796" i="12"/>
  <c r="U796" i="12"/>
  <c r="T796" i="12"/>
  <c r="S796" i="12"/>
  <c r="R796" i="12"/>
  <c r="Q796" i="12"/>
  <c r="Y795" i="12"/>
  <c r="X795" i="12"/>
  <c r="W795" i="12"/>
  <c r="V795" i="12"/>
  <c r="U795" i="12"/>
  <c r="T795" i="12"/>
  <c r="S795" i="12"/>
  <c r="R795" i="12"/>
  <c r="Q795" i="12"/>
  <c r="Y794" i="12"/>
  <c r="X794" i="12"/>
  <c r="W794" i="12"/>
  <c r="V794" i="12"/>
  <c r="U794" i="12"/>
  <c r="T794" i="12"/>
  <c r="S794" i="12"/>
  <c r="R794" i="12"/>
  <c r="Q794" i="12"/>
  <c r="Y793" i="12"/>
  <c r="X793" i="12"/>
  <c r="W793" i="12"/>
  <c r="V793" i="12"/>
  <c r="U793" i="12"/>
  <c r="T793" i="12"/>
  <c r="S793" i="12"/>
  <c r="R793" i="12"/>
  <c r="Q793" i="12"/>
  <c r="Y792" i="12"/>
  <c r="X792" i="12"/>
  <c r="W792" i="12"/>
  <c r="V792" i="12"/>
  <c r="U792" i="12"/>
  <c r="T792" i="12"/>
  <c r="S792" i="12"/>
  <c r="R792" i="12"/>
  <c r="Q792" i="12"/>
  <c r="Y791" i="12"/>
  <c r="X791" i="12"/>
  <c r="W791" i="12"/>
  <c r="V791" i="12"/>
  <c r="U791" i="12"/>
  <c r="T791" i="12"/>
  <c r="S791" i="12"/>
  <c r="R791" i="12"/>
  <c r="Q791" i="12"/>
  <c r="Y790" i="12"/>
  <c r="X790" i="12"/>
  <c r="W790" i="12"/>
  <c r="V790" i="12"/>
  <c r="U790" i="12"/>
  <c r="T790" i="12"/>
  <c r="S790" i="12"/>
  <c r="R790" i="12"/>
  <c r="Q790" i="12"/>
  <c r="Y789" i="12"/>
  <c r="X789" i="12"/>
  <c r="W789" i="12"/>
  <c r="V789" i="12"/>
  <c r="U789" i="12"/>
  <c r="T789" i="12"/>
  <c r="S789" i="12"/>
  <c r="R789" i="12"/>
  <c r="Q789" i="12"/>
  <c r="Y788" i="12"/>
  <c r="X788" i="12"/>
  <c r="W788" i="12"/>
  <c r="V788" i="12"/>
  <c r="U788" i="12"/>
  <c r="T788" i="12"/>
  <c r="S788" i="12"/>
  <c r="R788" i="12"/>
  <c r="Q788" i="12"/>
  <c r="Y787" i="12"/>
  <c r="X787" i="12"/>
  <c r="W787" i="12"/>
  <c r="V787" i="12"/>
  <c r="U787" i="12"/>
  <c r="T787" i="12"/>
  <c r="S787" i="12"/>
  <c r="R787" i="12"/>
  <c r="Q787" i="12"/>
  <c r="Y786" i="12"/>
  <c r="X786" i="12"/>
  <c r="W786" i="12"/>
  <c r="V786" i="12"/>
  <c r="U786" i="12"/>
  <c r="T786" i="12"/>
  <c r="S786" i="12"/>
  <c r="R786" i="12"/>
  <c r="Q786" i="12"/>
  <c r="Y785" i="12"/>
  <c r="X785" i="12"/>
  <c r="W785" i="12"/>
  <c r="V785" i="12"/>
  <c r="U785" i="12"/>
  <c r="T785" i="12"/>
  <c r="S785" i="12"/>
  <c r="R785" i="12"/>
  <c r="Q785" i="12"/>
  <c r="Y784" i="12"/>
  <c r="X784" i="12"/>
  <c r="W784" i="12"/>
  <c r="V784" i="12"/>
  <c r="U784" i="12"/>
  <c r="T784" i="12"/>
  <c r="S784" i="12"/>
  <c r="R784" i="12"/>
  <c r="Q784" i="12"/>
  <c r="Y783" i="12"/>
  <c r="X783" i="12"/>
  <c r="W783" i="12"/>
  <c r="V783" i="12"/>
  <c r="U783" i="12"/>
  <c r="T783" i="12"/>
  <c r="S783" i="12"/>
  <c r="R783" i="12"/>
  <c r="Q783" i="12"/>
  <c r="Y782" i="12"/>
  <c r="X782" i="12"/>
  <c r="W782" i="12"/>
  <c r="V782" i="12"/>
  <c r="U782" i="12"/>
  <c r="T782" i="12"/>
  <c r="S782" i="12"/>
  <c r="R782" i="12"/>
  <c r="Q782" i="12"/>
  <c r="Y781" i="12"/>
  <c r="X781" i="12"/>
  <c r="W781" i="12"/>
  <c r="V781" i="12"/>
  <c r="U781" i="12"/>
  <c r="T781" i="12"/>
  <c r="S781" i="12"/>
  <c r="R781" i="12"/>
  <c r="Q781" i="12"/>
  <c r="Y780" i="12"/>
  <c r="X780" i="12"/>
  <c r="W780" i="12"/>
  <c r="V780" i="12"/>
  <c r="U780" i="12"/>
  <c r="T780" i="12"/>
  <c r="S780" i="12"/>
  <c r="R780" i="12"/>
  <c r="Q780" i="12"/>
  <c r="Y779" i="12"/>
  <c r="X779" i="12"/>
  <c r="W779" i="12"/>
  <c r="V779" i="12"/>
  <c r="U779" i="12"/>
  <c r="T779" i="12"/>
  <c r="S779" i="12"/>
  <c r="R779" i="12"/>
  <c r="Q779" i="12"/>
  <c r="Y778" i="12"/>
  <c r="X778" i="12"/>
  <c r="W778" i="12"/>
  <c r="V778" i="12"/>
  <c r="U778" i="12"/>
  <c r="T778" i="12"/>
  <c r="S778" i="12"/>
  <c r="R778" i="12"/>
  <c r="Q778" i="12"/>
  <c r="Y777" i="12"/>
  <c r="X777" i="12"/>
  <c r="W777" i="12"/>
  <c r="V777" i="12"/>
  <c r="U777" i="12"/>
  <c r="T777" i="12"/>
  <c r="S777" i="12"/>
  <c r="R777" i="12"/>
  <c r="Q777" i="12"/>
  <c r="Y776" i="12"/>
  <c r="X776" i="12"/>
  <c r="W776" i="12"/>
  <c r="V776" i="12"/>
  <c r="U776" i="12"/>
  <c r="T776" i="12"/>
  <c r="S776" i="12"/>
  <c r="R776" i="12"/>
  <c r="Q776" i="12"/>
  <c r="Y775" i="12"/>
  <c r="X775" i="12"/>
  <c r="W775" i="12"/>
  <c r="V775" i="12"/>
  <c r="U775" i="12"/>
  <c r="T775" i="12"/>
  <c r="S775" i="12"/>
  <c r="R775" i="12"/>
  <c r="Q775" i="12"/>
  <c r="Y774" i="12"/>
  <c r="X774" i="12"/>
  <c r="W774" i="12"/>
  <c r="V774" i="12"/>
  <c r="U774" i="12"/>
  <c r="T774" i="12"/>
  <c r="S774" i="12"/>
  <c r="R774" i="12"/>
  <c r="Q774" i="12"/>
  <c r="Y773" i="12"/>
  <c r="X773" i="12"/>
  <c r="W773" i="12"/>
  <c r="V773" i="12"/>
  <c r="U773" i="12"/>
  <c r="T773" i="12"/>
  <c r="S773" i="12"/>
  <c r="R773" i="12"/>
  <c r="Q773" i="12"/>
  <c r="Y772" i="12"/>
  <c r="X772" i="12"/>
  <c r="W772" i="12"/>
  <c r="V772" i="12"/>
  <c r="U772" i="12"/>
  <c r="T772" i="12"/>
  <c r="S772" i="12"/>
  <c r="R772" i="12"/>
  <c r="Q772" i="12"/>
  <c r="Y771" i="12"/>
  <c r="X771" i="12"/>
  <c r="W771" i="12"/>
  <c r="V771" i="12"/>
  <c r="U771" i="12"/>
  <c r="T771" i="12"/>
  <c r="S771" i="12"/>
  <c r="R771" i="12"/>
  <c r="Q771" i="12"/>
  <c r="Y770" i="12"/>
  <c r="X770" i="12"/>
  <c r="W770" i="12"/>
  <c r="V770" i="12"/>
  <c r="U770" i="12"/>
  <c r="T770" i="12"/>
  <c r="S770" i="12"/>
  <c r="R770" i="12"/>
  <c r="Q770" i="12"/>
  <c r="Y769" i="12"/>
  <c r="X769" i="12"/>
  <c r="W769" i="12"/>
  <c r="V769" i="12"/>
  <c r="U769" i="12"/>
  <c r="T769" i="12"/>
  <c r="S769" i="12"/>
  <c r="R769" i="12"/>
  <c r="Q769" i="12"/>
  <c r="Y768" i="12"/>
  <c r="X768" i="12"/>
  <c r="W768" i="12"/>
  <c r="V768" i="12"/>
  <c r="U768" i="12"/>
  <c r="T768" i="12"/>
  <c r="S768" i="12"/>
  <c r="R768" i="12"/>
  <c r="Q768" i="12"/>
  <c r="Y767" i="12"/>
  <c r="X767" i="12"/>
  <c r="W767" i="12"/>
  <c r="V767" i="12"/>
  <c r="U767" i="12"/>
  <c r="T767" i="12"/>
  <c r="S767" i="12"/>
  <c r="R767" i="12"/>
  <c r="Q767" i="12"/>
  <c r="Y766" i="12"/>
  <c r="X766" i="12"/>
  <c r="W766" i="12"/>
  <c r="V766" i="12"/>
  <c r="U766" i="12"/>
  <c r="T766" i="12"/>
  <c r="S766" i="12"/>
  <c r="R766" i="12"/>
  <c r="Q766" i="12"/>
  <c r="Y765" i="12"/>
  <c r="X765" i="12"/>
  <c r="W765" i="12"/>
  <c r="V765" i="12"/>
  <c r="U765" i="12"/>
  <c r="T765" i="12"/>
  <c r="S765" i="12"/>
  <c r="R765" i="12"/>
  <c r="Q765" i="12"/>
  <c r="Y764" i="12"/>
  <c r="X764" i="12"/>
  <c r="W764" i="12"/>
  <c r="V764" i="12"/>
  <c r="U764" i="12"/>
  <c r="T764" i="12"/>
  <c r="S764" i="12"/>
  <c r="R764" i="12"/>
  <c r="Q764" i="12"/>
  <c r="Y763" i="12"/>
  <c r="X763" i="12"/>
  <c r="W763" i="12"/>
  <c r="V763" i="12"/>
  <c r="U763" i="12"/>
  <c r="T763" i="12"/>
  <c r="S763" i="12"/>
  <c r="R763" i="12"/>
  <c r="Q763" i="12"/>
  <c r="Y762" i="12"/>
  <c r="X762" i="12"/>
  <c r="W762" i="12"/>
  <c r="V762" i="12"/>
  <c r="U762" i="12"/>
  <c r="T762" i="12"/>
  <c r="S762" i="12"/>
  <c r="R762" i="12"/>
  <c r="Q762" i="12"/>
  <c r="Y761" i="12"/>
  <c r="X761" i="12"/>
  <c r="W761" i="12"/>
  <c r="V761" i="12"/>
  <c r="U761" i="12"/>
  <c r="T761" i="12"/>
  <c r="S761" i="12"/>
  <c r="R761" i="12"/>
  <c r="Q761" i="12"/>
  <c r="Y760" i="12"/>
  <c r="X760" i="12"/>
  <c r="W760" i="12"/>
  <c r="V760" i="12"/>
  <c r="U760" i="12"/>
  <c r="T760" i="12"/>
  <c r="S760" i="12"/>
  <c r="R760" i="12"/>
  <c r="Q760" i="12"/>
  <c r="Y759" i="12"/>
  <c r="X759" i="12"/>
  <c r="W759" i="12"/>
  <c r="V759" i="12"/>
  <c r="U759" i="12"/>
  <c r="T759" i="12"/>
  <c r="S759" i="12"/>
  <c r="R759" i="12"/>
  <c r="Q759" i="12"/>
  <c r="Y758" i="12"/>
  <c r="X758" i="12"/>
  <c r="W758" i="12"/>
  <c r="V758" i="12"/>
  <c r="U758" i="12"/>
  <c r="T758" i="12"/>
  <c r="S758" i="12"/>
  <c r="R758" i="12"/>
  <c r="Q758" i="12"/>
  <c r="Y757" i="12"/>
  <c r="X757" i="12"/>
  <c r="W757" i="12"/>
  <c r="V757" i="12"/>
  <c r="U757" i="12"/>
  <c r="T757" i="12"/>
  <c r="S757" i="12"/>
  <c r="R757" i="12"/>
  <c r="Q757" i="12"/>
  <c r="Y756" i="12"/>
  <c r="X756" i="12"/>
  <c r="W756" i="12"/>
  <c r="V756" i="12"/>
  <c r="U756" i="12"/>
  <c r="T756" i="12"/>
  <c r="S756" i="12"/>
  <c r="R756" i="12"/>
  <c r="Q756" i="12"/>
  <c r="Y755" i="12"/>
  <c r="X755" i="12"/>
  <c r="W755" i="12"/>
  <c r="V755" i="12"/>
  <c r="U755" i="12"/>
  <c r="T755" i="12"/>
  <c r="S755" i="12"/>
  <c r="R755" i="12"/>
  <c r="Q755" i="12"/>
  <c r="Y754" i="12"/>
  <c r="X754" i="12"/>
  <c r="W754" i="12"/>
  <c r="V754" i="12"/>
  <c r="U754" i="12"/>
  <c r="T754" i="12"/>
  <c r="S754" i="12"/>
  <c r="R754" i="12"/>
  <c r="Q754" i="12"/>
  <c r="Y753" i="12"/>
  <c r="X753" i="12"/>
  <c r="W753" i="12"/>
  <c r="V753" i="12"/>
  <c r="U753" i="12"/>
  <c r="T753" i="12"/>
  <c r="S753" i="12"/>
  <c r="R753" i="12"/>
  <c r="Q753" i="12"/>
  <c r="Y752" i="12"/>
  <c r="X752" i="12"/>
  <c r="W752" i="12"/>
  <c r="V752" i="12"/>
  <c r="U752" i="12"/>
  <c r="T752" i="12"/>
  <c r="S752" i="12"/>
  <c r="R752" i="12"/>
  <c r="Q752" i="12"/>
  <c r="Y751" i="12"/>
  <c r="X751" i="12"/>
  <c r="W751" i="12"/>
  <c r="V751" i="12"/>
  <c r="U751" i="12"/>
  <c r="T751" i="12"/>
  <c r="S751" i="12"/>
  <c r="R751" i="12"/>
  <c r="Q751" i="12"/>
  <c r="Y750" i="12"/>
  <c r="X750" i="12"/>
  <c r="W750" i="12"/>
  <c r="V750" i="12"/>
  <c r="U750" i="12"/>
  <c r="T750" i="12"/>
  <c r="S750" i="12"/>
  <c r="R750" i="12"/>
  <c r="Q750" i="12"/>
  <c r="Y749" i="12"/>
  <c r="X749" i="12"/>
  <c r="W749" i="12"/>
  <c r="V749" i="12"/>
  <c r="U749" i="12"/>
  <c r="T749" i="12"/>
  <c r="S749" i="12"/>
  <c r="R749" i="12"/>
  <c r="Q749" i="12"/>
  <c r="Y748" i="12"/>
  <c r="X748" i="12"/>
  <c r="W748" i="12"/>
  <c r="V748" i="12"/>
  <c r="U748" i="12"/>
  <c r="T748" i="12"/>
  <c r="S748" i="12"/>
  <c r="R748" i="12"/>
  <c r="Q748" i="12"/>
  <c r="Y747" i="12"/>
  <c r="X747" i="12"/>
  <c r="W747" i="12"/>
  <c r="V747" i="12"/>
  <c r="U747" i="12"/>
  <c r="T747" i="12"/>
  <c r="S747" i="12"/>
  <c r="R747" i="12"/>
  <c r="Q747" i="12"/>
  <c r="Y746" i="12"/>
  <c r="X746" i="12"/>
  <c r="W746" i="12"/>
  <c r="V746" i="12"/>
  <c r="U746" i="12"/>
  <c r="T746" i="12"/>
  <c r="S746" i="12"/>
  <c r="R746" i="12"/>
  <c r="Q746" i="12"/>
  <c r="Y745" i="12"/>
  <c r="X745" i="12"/>
  <c r="W745" i="12"/>
  <c r="V745" i="12"/>
  <c r="U745" i="12"/>
  <c r="T745" i="12"/>
  <c r="S745" i="12"/>
  <c r="R745" i="12"/>
  <c r="Q745" i="12"/>
  <c r="Y744" i="12"/>
  <c r="X744" i="12"/>
  <c r="W744" i="12"/>
  <c r="V744" i="12"/>
  <c r="U744" i="12"/>
  <c r="T744" i="12"/>
  <c r="S744" i="12"/>
  <c r="R744" i="12"/>
  <c r="Q744" i="12"/>
  <c r="Y743" i="12"/>
  <c r="X743" i="12"/>
  <c r="W743" i="12"/>
  <c r="V743" i="12"/>
  <c r="U743" i="12"/>
  <c r="T743" i="12"/>
  <c r="S743" i="12"/>
  <c r="R743" i="12"/>
  <c r="Q743" i="12"/>
  <c r="Y742" i="12"/>
  <c r="X742" i="12"/>
  <c r="W742" i="12"/>
  <c r="V742" i="12"/>
  <c r="U742" i="12"/>
  <c r="T742" i="12"/>
  <c r="S742" i="12"/>
  <c r="R742" i="12"/>
  <c r="Q742" i="12"/>
  <c r="Y741" i="12"/>
  <c r="X741" i="12"/>
  <c r="W741" i="12"/>
  <c r="V741" i="12"/>
  <c r="U741" i="12"/>
  <c r="T741" i="12"/>
  <c r="S741" i="12"/>
  <c r="R741" i="12"/>
  <c r="Q741" i="12"/>
  <c r="Y740" i="12"/>
  <c r="X740" i="12"/>
  <c r="W740" i="12"/>
  <c r="V740" i="12"/>
  <c r="U740" i="12"/>
  <c r="T740" i="12"/>
  <c r="S740" i="12"/>
  <c r="R740" i="12"/>
  <c r="Q740" i="12"/>
  <c r="Y739" i="12"/>
  <c r="X739" i="12"/>
  <c r="W739" i="12"/>
  <c r="V739" i="12"/>
  <c r="U739" i="12"/>
  <c r="T739" i="12"/>
  <c r="S739" i="12"/>
  <c r="R739" i="12"/>
  <c r="Q739" i="12"/>
  <c r="Y738" i="12"/>
  <c r="X738" i="12"/>
  <c r="W738" i="12"/>
  <c r="V738" i="12"/>
  <c r="U738" i="12"/>
  <c r="T738" i="12"/>
  <c r="S738" i="12"/>
  <c r="R738" i="12"/>
  <c r="Q738" i="12"/>
  <c r="Y737" i="12"/>
  <c r="X737" i="12"/>
  <c r="W737" i="12"/>
  <c r="V737" i="12"/>
  <c r="U737" i="12"/>
  <c r="T737" i="12"/>
  <c r="S737" i="12"/>
  <c r="R737" i="12"/>
  <c r="Q737" i="12"/>
  <c r="Y736" i="12"/>
  <c r="X736" i="12"/>
  <c r="W736" i="12"/>
  <c r="V736" i="12"/>
  <c r="U736" i="12"/>
  <c r="T736" i="12"/>
  <c r="S736" i="12"/>
  <c r="R736" i="12"/>
  <c r="Q736" i="12"/>
  <c r="Y735" i="12"/>
  <c r="X735" i="12"/>
  <c r="W735" i="12"/>
  <c r="V735" i="12"/>
  <c r="U735" i="12"/>
  <c r="T735" i="12"/>
  <c r="S735" i="12"/>
  <c r="R735" i="12"/>
  <c r="Q735" i="12"/>
  <c r="Y734" i="12"/>
  <c r="X734" i="12"/>
  <c r="W734" i="12"/>
  <c r="V734" i="12"/>
  <c r="U734" i="12"/>
  <c r="T734" i="12"/>
  <c r="S734" i="12"/>
  <c r="R734" i="12"/>
  <c r="Q734" i="12"/>
  <c r="Y733" i="12"/>
  <c r="X733" i="12"/>
  <c r="W733" i="12"/>
  <c r="V733" i="12"/>
  <c r="U733" i="12"/>
  <c r="T733" i="12"/>
  <c r="S733" i="12"/>
  <c r="R733" i="12"/>
  <c r="Q733" i="12"/>
  <c r="Y732" i="12"/>
  <c r="X732" i="12"/>
  <c r="W732" i="12"/>
  <c r="V732" i="12"/>
  <c r="U732" i="12"/>
  <c r="T732" i="12"/>
  <c r="S732" i="12"/>
  <c r="R732" i="12"/>
  <c r="Q732" i="12"/>
  <c r="Y731" i="12"/>
  <c r="X731" i="12"/>
  <c r="W731" i="12"/>
  <c r="V731" i="12"/>
  <c r="U731" i="12"/>
  <c r="T731" i="12"/>
  <c r="S731" i="12"/>
  <c r="R731" i="12"/>
  <c r="Q731" i="12"/>
  <c r="Y730" i="12"/>
  <c r="X730" i="12"/>
  <c r="W730" i="12"/>
  <c r="V730" i="12"/>
  <c r="U730" i="12"/>
  <c r="T730" i="12"/>
  <c r="S730" i="12"/>
  <c r="R730" i="12"/>
  <c r="Q730" i="12"/>
  <c r="Y729" i="12"/>
  <c r="X729" i="12"/>
  <c r="W729" i="12"/>
  <c r="V729" i="12"/>
  <c r="U729" i="12"/>
  <c r="T729" i="12"/>
  <c r="S729" i="12"/>
  <c r="R729" i="12"/>
  <c r="Q729" i="12"/>
  <c r="Y728" i="12"/>
  <c r="X728" i="12"/>
  <c r="W728" i="12"/>
  <c r="V728" i="12"/>
  <c r="U728" i="12"/>
  <c r="T728" i="12"/>
  <c r="S728" i="12"/>
  <c r="R728" i="12"/>
  <c r="Q728" i="12"/>
  <c r="Y727" i="12"/>
  <c r="X727" i="12"/>
  <c r="W727" i="12"/>
  <c r="V727" i="12"/>
  <c r="U727" i="12"/>
  <c r="T727" i="12"/>
  <c r="S727" i="12"/>
  <c r="R727" i="12"/>
  <c r="Q727" i="12"/>
  <c r="Y726" i="12"/>
  <c r="X726" i="12"/>
  <c r="W726" i="12"/>
  <c r="V726" i="12"/>
  <c r="U726" i="12"/>
  <c r="T726" i="12"/>
  <c r="S726" i="12"/>
  <c r="R726" i="12"/>
  <c r="Q726" i="12"/>
  <c r="Y725" i="12"/>
  <c r="X725" i="12"/>
  <c r="W725" i="12"/>
  <c r="V725" i="12"/>
  <c r="U725" i="12"/>
  <c r="T725" i="12"/>
  <c r="S725" i="12"/>
  <c r="R725" i="12"/>
  <c r="Q725" i="12"/>
  <c r="Y724" i="12"/>
  <c r="X724" i="12"/>
  <c r="W724" i="12"/>
  <c r="V724" i="12"/>
  <c r="U724" i="12"/>
  <c r="T724" i="12"/>
  <c r="S724" i="12"/>
  <c r="R724" i="12"/>
  <c r="Q724" i="12"/>
  <c r="Y723" i="12"/>
  <c r="X723" i="12"/>
  <c r="W723" i="12"/>
  <c r="V723" i="12"/>
  <c r="U723" i="12"/>
  <c r="T723" i="12"/>
  <c r="S723" i="12"/>
  <c r="R723" i="12"/>
  <c r="Q723" i="12"/>
  <c r="Y722" i="12"/>
  <c r="X722" i="12"/>
  <c r="W722" i="12"/>
  <c r="V722" i="12"/>
  <c r="U722" i="12"/>
  <c r="T722" i="12"/>
  <c r="S722" i="12"/>
  <c r="R722" i="12"/>
  <c r="Q722" i="12"/>
  <c r="Y721" i="12"/>
  <c r="X721" i="12"/>
  <c r="W721" i="12"/>
  <c r="V721" i="12"/>
  <c r="U721" i="12"/>
  <c r="T721" i="12"/>
  <c r="S721" i="12"/>
  <c r="R721" i="12"/>
  <c r="Q721" i="12"/>
  <c r="Y720" i="12"/>
  <c r="X720" i="12"/>
  <c r="W720" i="12"/>
  <c r="V720" i="12"/>
  <c r="U720" i="12"/>
  <c r="T720" i="12"/>
  <c r="S720" i="12"/>
  <c r="R720" i="12"/>
  <c r="Q720" i="12"/>
  <c r="Y719" i="12"/>
  <c r="X719" i="12"/>
  <c r="W719" i="12"/>
  <c r="V719" i="12"/>
  <c r="U719" i="12"/>
  <c r="T719" i="12"/>
  <c r="S719" i="12"/>
  <c r="R719" i="12"/>
  <c r="Q719" i="12"/>
  <c r="Y718" i="12"/>
  <c r="X718" i="12"/>
  <c r="W718" i="12"/>
  <c r="V718" i="12"/>
  <c r="U718" i="12"/>
  <c r="T718" i="12"/>
  <c r="S718" i="12"/>
  <c r="R718" i="12"/>
  <c r="Q718" i="12"/>
  <c r="Y717" i="12"/>
  <c r="X717" i="12"/>
  <c r="W717" i="12"/>
  <c r="V717" i="12"/>
  <c r="U717" i="12"/>
  <c r="T717" i="12"/>
  <c r="S717" i="12"/>
  <c r="R717" i="12"/>
  <c r="Q717" i="12"/>
  <c r="Y716" i="12"/>
  <c r="X716" i="12"/>
  <c r="W716" i="12"/>
  <c r="V716" i="12"/>
  <c r="U716" i="12"/>
  <c r="T716" i="12"/>
  <c r="S716" i="12"/>
  <c r="R716" i="12"/>
  <c r="Q716" i="12"/>
  <c r="Y715" i="12"/>
  <c r="X715" i="12"/>
  <c r="W715" i="12"/>
  <c r="V715" i="12"/>
  <c r="U715" i="12"/>
  <c r="T715" i="12"/>
  <c r="S715" i="12"/>
  <c r="R715" i="12"/>
  <c r="Q715" i="12"/>
  <c r="Y714" i="12"/>
  <c r="X714" i="12"/>
  <c r="W714" i="12"/>
  <c r="V714" i="12"/>
  <c r="U714" i="12"/>
  <c r="T714" i="12"/>
  <c r="S714" i="12"/>
  <c r="R714" i="12"/>
  <c r="Q714" i="12"/>
  <c r="Y713" i="12"/>
  <c r="X713" i="12"/>
  <c r="W713" i="12"/>
  <c r="V713" i="12"/>
  <c r="U713" i="12"/>
  <c r="T713" i="12"/>
  <c r="S713" i="12"/>
  <c r="R713" i="12"/>
  <c r="Q713" i="12"/>
  <c r="Y712" i="12"/>
  <c r="X712" i="12"/>
  <c r="W712" i="12"/>
  <c r="V712" i="12"/>
  <c r="U712" i="12"/>
  <c r="T712" i="12"/>
  <c r="S712" i="12"/>
  <c r="R712" i="12"/>
  <c r="Q712" i="12"/>
  <c r="Y711" i="12"/>
  <c r="X711" i="12"/>
  <c r="W711" i="12"/>
  <c r="V711" i="12"/>
  <c r="U711" i="12"/>
  <c r="T711" i="12"/>
  <c r="S711" i="12"/>
  <c r="R711" i="12"/>
  <c r="Q711" i="12"/>
  <c r="Y710" i="12"/>
  <c r="X710" i="12"/>
  <c r="W710" i="12"/>
  <c r="V710" i="12"/>
  <c r="U710" i="12"/>
  <c r="T710" i="12"/>
  <c r="S710" i="12"/>
  <c r="R710" i="12"/>
  <c r="Q710" i="12"/>
  <c r="Y709" i="12"/>
  <c r="X709" i="12"/>
  <c r="W709" i="12"/>
  <c r="V709" i="12"/>
  <c r="U709" i="12"/>
  <c r="T709" i="12"/>
  <c r="S709" i="12"/>
  <c r="R709" i="12"/>
  <c r="Q709" i="12"/>
  <c r="Y708" i="12"/>
  <c r="X708" i="12"/>
  <c r="W708" i="12"/>
  <c r="V708" i="12"/>
  <c r="U708" i="12"/>
  <c r="T708" i="12"/>
  <c r="S708" i="12"/>
  <c r="R708" i="12"/>
  <c r="Q708" i="12"/>
  <c r="Y707" i="12"/>
  <c r="X707" i="12"/>
  <c r="W707" i="12"/>
  <c r="V707" i="12"/>
  <c r="U707" i="12"/>
  <c r="T707" i="12"/>
  <c r="S707" i="12"/>
  <c r="R707" i="12"/>
  <c r="Q707" i="12"/>
  <c r="Y706" i="12"/>
  <c r="X706" i="12"/>
  <c r="W706" i="12"/>
  <c r="V706" i="12"/>
  <c r="U706" i="12"/>
  <c r="T706" i="12"/>
  <c r="S706" i="12"/>
  <c r="R706" i="12"/>
  <c r="Q706" i="12"/>
  <c r="Y705" i="12"/>
  <c r="X705" i="12"/>
  <c r="W705" i="12"/>
  <c r="V705" i="12"/>
  <c r="U705" i="12"/>
  <c r="T705" i="12"/>
  <c r="S705" i="12"/>
  <c r="R705" i="12"/>
  <c r="Q705" i="12"/>
  <c r="Y704" i="12"/>
  <c r="X704" i="12"/>
  <c r="W704" i="12"/>
  <c r="V704" i="12"/>
  <c r="U704" i="12"/>
  <c r="T704" i="12"/>
  <c r="S704" i="12"/>
  <c r="R704" i="12"/>
  <c r="Q704" i="12"/>
  <c r="Y703" i="12"/>
  <c r="X703" i="12"/>
  <c r="W703" i="12"/>
  <c r="V703" i="12"/>
  <c r="U703" i="12"/>
  <c r="T703" i="12"/>
  <c r="S703" i="12"/>
  <c r="R703" i="12"/>
  <c r="Q703" i="12"/>
  <c r="Y702" i="12"/>
  <c r="X702" i="12"/>
  <c r="W702" i="12"/>
  <c r="V702" i="12"/>
  <c r="U702" i="12"/>
  <c r="T702" i="12"/>
  <c r="S702" i="12"/>
  <c r="R702" i="12"/>
  <c r="Q702" i="12"/>
  <c r="Y701" i="12"/>
  <c r="X701" i="12"/>
  <c r="W701" i="12"/>
  <c r="V701" i="12"/>
  <c r="U701" i="12"/>
  <c r="T701" i="12"/>
  <c r="S701" i="12"/>
  <c r="R701" i="12"/>
  <c r="Q701" i="12"/>
  <c r="Y700" i="12"/>
  <c r="X700" i="12"/>
  <c r="W700" i="12"/>
  <c r="V700" i="12"/>
  <c r="U700" i="12"/>
  <c r="T700" i="12"/>
  <c r="S700" i="12"/>
  <c r="R700" i="12"/>
  <c r="Q700" i="12"/>
  <c r="Y699" i="12"/>
  <c r="X699" i="12"/>
  <c r="W699" i="12"/>
  <c r="V699" i="12"/>
  <c r="U699" i="12"/>
  <c r="T699" i="12"/>
  <c r="S699" i="12"/>
  <c r="R699" i="12"/>
  <c r="Q699" i="12"/>
  <c r="Y698" i="12"/>
  <c r="X698" i="12"/>
  <c r="W698" i="12"/>
  <c r="V698" i="12"/>
  <c r="U698" i="12"/>
  <c r="T698" i="12"/>
  <c r="S698" i="12"/>
  <c r="R698" i="12"/>
  <c r="Q698" i="12"/>
  <c r="Y697" i="12"/>
  <c r="X697" i="12"/>
  <c r="W697" i="12"/>
  <c r="V697" i="12"/>
  <c r="U697" i="12"/>
  <c r="T697" i="12"/>
  <c r="S697" i="12"/>
  <c r="R697" i="12"/>
  <c r="Q697" i="12"/>
  <c r="Y696" i="12"/>
  <c r="X696" i="12"/>
  <c r="W696" i="12"/>
  <c r="V696" i="12"/>
  <c r="U696" i="12"/>
  <c r="T696" i="12"/>
  <c r="S696" i="12"/>
  <c r="R696" i="12"/>
  <c r="Q696" i="12"/>
  <c r="Y695" i="12"/>
  <c r="X695" i="12"/>
  <c r="W695" i="12"/>
  <c r="V695" i="12"/>
  <c r="U695" i="12"/>
  <c r="T695" i="12"/>
  <c r="S695" i="12"/>
  <c r="R695" i="12"/>
  <c r="Q695" i="12"/>
  <c r="Y694" i="12"/>
  <c r="X694" i="12"/>
  <c r="W694" i="12"/>
  <c r="V694" i="12"/>
  <c r="U694" i="12"/>
  <c r="T694" i="12"/>
  <c r="S694" i="12"/>
  <c r="R694" i="12"/>
  <c r="Q694" i="12"/>
  <c r="Y693" i="12"/>
  <c r="X693" i="12"/>
  <c r="W693" i="12"/>
  <c r="V693" i="12"/>
  <c r="U693" i="12"/>
  <c r="T693" i="12"/>
  <c r="S693" i="12"/>
  <c r="R693" i="12"/>
  <c r="Q693" i="12"/>
  <c r="Y692" i="12"/>
  <c r="X692" i="12"/>
  <c r="W692" i="12"/>
  <c r="V692" i="12"/>
  <c r="U692" i="12"/>
  <c r="T692" i="12"/>
  <c r="S692" i="12"/>
  <c r="R692" i="12"/>
  <c r="Q692" i="12"/>
  <c r="Y691" i="12"/>
  <c r="X691" i="12"/>
  <c r="W691" i="12"/>
  <c r="V691" i="12"/>
  <c r="U691" i="12"/>
  <c r="T691" i="12"/>
  <c r="S691" i="12"/>
  <c r="R691" i="12"/>
  <c r="Q691" i="12"/>
  <c r="Y690" i="12"/>
  <c r="X690" i="12"/>
  <c r="W690" i="12"/>
  <c r="V690" i="12"/>
  <c r="U690" i="12"/>
  <c r="T690" i="12"/>
  <c r="S690" i="12"/>
  <c r="R690" i="12"/>
  <c r="Q690" i="12"/>
  <c r="Y689" i="12"/>
  <c r="X689" i="12"/>
  <c r="W689" i="12"/>
  <c r="V689" i="12"/>
  <c r="U689" i="12"/>
  <c r="T689" i="12"/>
  <c r="S689" i="12"/>
  <c r="R689" i="12"/>
  <c r="Q689" i="12"/>
  <c r="Y688" i="12"/>
  <c r="X688" i="12"/>
  <c r="W688" i="12"/>
  <c r="V688" i="12"/>
  <c r="U688" i="12"/>
  <c r="T688" i="12"/>
  <c r="S688" i="12"/>
  <c r="R688" i="12"/>
  <c r="Q688" i="12"/>
  <c r="Y687" i="12"/>
  <c r="X687" i="12"/>
  <c r="W687" i="12"/>
  <c r="V687" i="12"/>
  <c r="U687" i="12"/>
  <c r="T687" i="12"/>
  <c r="S687" i="12"/>
  <c r="R687" i="12"/>
  <c r="Q687" i="12"/>
  <c r="Y686" i="12"/>
  <c r="X686" i="12"/>
  <c r="W686" i="12"/>
  <c r="V686" i="12"/>
  <c r="U686" i="12"/>
  <c r="T686" i="12"/>
  <c r="S686" i="12"/>
  <c r="R686" i="12"/>
  <c r="Q686" i="12"/>
  <c r="Y685" i="12"/>
  <c r="X685" i="12"/>
  <c r="W685" i="12"/>
  <c r="V685" i="12"/>
  <c r="U685" i="12"/>
  <c r="T685" i="12"/>
  <c r="S685" i="12"/>
  <c r="R685" i="12"/>
  <c r="Q685" i="12"/>
  <c r="Y684" i="12"/>
  <c r="X684" i="12"/>
  <c r="W684" i="12"/>
  <c r="V684" i="12"/>
  <c r="U684" i="12"/>
  <c r="T684" i="12"/>
  <c r="S684" i="12"/>
  <c r="R684" i="12"/>
  <c r="Q684" i="12"/>
  <c r="Y683" i="12"/>
  <c r="X683" i="12"/>
  <c r="W683" i="12"/>
  <c r="V683" i="12"/>
  <c r="U683" i="12"/>
  <c r="T683" i="12"/>
  <c r="S683" i="12"/>
  <c r="R683" i="12"/>
  <c r="Q683" i="12"/>
  <c r="Y682" i="12"/>
  <c r="X682" i="12"/>
  <c r="W682" i="12"/>
  <c r="V682" i="12"/>
  <c r="U682" i="12"/>
  <c r="T682" i="12"/>
  <c r="S682" i="12"/>
  <c r="R682" i="12"/>
  <c r="Q682" i="12"/>
  <c r="Y681" i="12"/>
  <c r="X681" i="12"/>
  <c r="W681" i="12"/>
  <c r="V681" i="12"/>
  <c r="U681" i="12"/>
  <c r="T681" i="12"/>
  <c r="S681" i="12"/>
  <c r="R681" i="12"/>
  <c r="Q681" i="12"/>
  <c r="Y680" i="12"/>
  <c r="X680" i="12"/>
  <c r="W680" i="12"/>
  <c r="V680" i="12"/>
  <c r="U680" i="12"/>
  <c r="T680" i="12"/>
  <c r="S680" i="12"/>
  <c r="R680" i="12"/>
  <c r="Q680" i="12"/>
  <c r="Y679" i="12"/>
  <c r="X679" i="12"/>
  <c r="W679" i="12"/>
  <c r="V679" i="12"/>
  <c r="U679" i="12"/>
  <c r="T679" i="12"/>
  <c r="S679" i="12"/>
  <c r="R679" i="12"/>
  <c r="Q679" i="12"/>
  <c r="Y678" i="12"/>
  <c r="X678" i="12"/>
  <c r="W678" i="12"/>
  <c r="V678" i="12"/>
  <c r="U678" i="12"/>
  <c r="T678" i="12"/>
  <c r="S678" i="12"/>
  <c r="R678" i="12"/>
  <c r="Q678" i="12"/>
  <c r="Y677" i="12"/>
  <c r="X677" i="12"/>
  <c r="W677" i="12"/>
  <c r="V677" i="12"/>
  <c r="U677" i="12"/>
  <c r="T677" i="12"/>
  <c r="S677" i="12"/>
  <c r="R677" i="12"/>
  <c r="Q677" i="12"/>
  <c r="Y676" i="12"/>
  <c r="X676" i="12"/>
  <c r="W676" i="12"/>
  <c r="V676" i="12"/>
  <c r="U676" i="12"/>
  <c r="T676" i="12"/>
  <c r="S676" i="12"/>
  <c r="R676" i="12"/>
  <c r="Q676" i="12"/>
  <c r="Y675" i="12"/>
  <c r="X675" i="12"/>
  <c r="W675" i="12"/>
  <c r="V675" i="12"/>
  <c r="U675" i="12"/>
  <c r="T675" i="12"/>
  <c r="S675" i="12"/>
  <c r="R675" i="12"/>
  <c r="Q675" i="12"/>
  <c r="Y674" i="12"/>
  <c r="X674" i="12"/>
  <c r="W674" i="12"/>
  <c r="V674" i="12"/>
  <c r="U674" i="12"/>
  <c r="T674" i="12"/>
  <c r="S674" i="12"/>
  <c r="R674" i="12"/>
  <c r="Q674" i="12"/>
  <c r="Y673" i="12"/>
  <c r="X673" i="12"/>
  <c r="W673" i="12"/>
  <c r="V673" i="12"/>
  <c r="U673" i="12"/>
  <c r="T673" i="12"/>
  <c r="S673" i="12"/>
  <c r="R673" i="12"/>
  <c r="Q673" i="12"/>
  <c r="Y672" i="12"/>
  <c r="X672" i="12"/>
  <c r="W672" i="12"/>
  <c r="V672" i="12"/>
  <c r="U672" i="12"/>
  <c r="T672" i="12"/>
  <c r="S672" i="12"/>
  <c r="R672" i="12"/>
  <c r="Q672" i="12"/>
  <c r="Y671" i="12"/>
  <c r="X671" i="12"/>
  <c r="W671" i="12"/>
  <c r="V671" i="12"/>
  <c r="U671" i="12"/>
  <c r="T671" i="12"/>
  <c r="S671" i="12"/>
  <c r="R671" i="12"/>
  <c r="Q671" i="12"/>
  <c r="Y670" i="12"/>
  <c r="X670" i="12"/>
  <c r="W670" i="12"/>
  <c r="V670" i="12"/>
  <c r="U670" i="12"/>
  <c r="T670" i="12"/>
  <c r="S670" i="12"/>
  <c r="R670" i="12"/>
  <c r="Q670" i="12"/>
  <c r="Y669" i="12"/>
  <c r="X669" i="12"/>
  <c r="W669" i="12"/>
  <c r="V669" i="12"/>
  <c r="U669" i="12"/>
  <c r="T669" i="12"/>
  <c r="S669" i="12"/>
  <c r="R669" i="12"/>
  <c r="Q669" i="12"/>
  <c r="Y668" i="12"/>
  <c r="X668" i="12"/>
  <c r="W668" i="12"/>
  <c r="V668" i="12"/>
  <c r="U668" i="12"/>
  <c r="T668" i="12"/>
  <c r="S668" i="12"/>
  <c r="R668" i="12"/>
  <c r="Q668" i="12"/>
  <c r="Y667" i="12"/>
  <c r="X667" i="12"/>
  <c r="W667" i="12"/>
  <c r="V667" i="12"/>
  <c r="U667" i="12"/>
  <c r="T667" i="12"/>
  <c r="S667" i="12"/>
  <c r="R667" i="12"/>
  <c r="Q667" i="12"/>
  <c r="Y666" i="12"/>
  <c r="X666" i="12"/>
  <c r="W666" i="12"/>
  <c r="V666" i="12"/>
  <c r="U666" i="12"/>
  <c r="T666" i="12"/>
  <c r="S666" i="12"/>
  <c r="R666" i="12"/>
  <c r="Q666" i="12"/>
  <c r="Y665" i="12"/>
  <c r="X665" i="12"/>
  <c r="W665" i="12"/>
  <c r="V665" i="12"/>
  <c r="U665" i="12"/>
  <c r="T665" i="12"/>
  <c r="S665" i="12"/>
  <c r="R665" i="12"/>
  <c r="Q665" i="12"/>
  <c r="Y664" i="12"/>
  <c r="X664" i="12"/>
  <c r="W664" i="12"/>
  <c r="V664" i="12"/>
  <c r="U664" i="12"/>
  <c r="T664" i="12"/>
  <c r="S664" i="12"/>
  <c r="R664" i="12"/>
  <c r="Q664" i="12"/>
  <c r="Y663" i="12"/>
  <c r="X663" i="12"/>
  <c r="W663" i="12"/>
  <c r="V663" i="12"/>
  <c r="U663" i="12"/>
  <c r="T663" i="12"/>
  <c r="S663" i="12"/>
  <c r="R663" i="12"/>
  <c r="Q663" i="12"/>
  <c r="Y662" i="12"/>
  <c r="X662" i="12"/>
  <c r="W662" i="12"/>
  <c r="V662" i="12"/>
  <c r="U662" i="12"/>
  <c r="T662" i="12"/>
  <c r="S662" i="12"/>
  <c r="R662" i="12"/>
  <c r="Q662" i="12"/>
  <c r="Y661" i="12"/>
  <c r="X661" i="12"/>
  <c r="W661" i="12"/>
  <c r="V661" i="12"/>
  <c r="U661" i="12"/>
  <c r="T661" i="12"/>
  <c r="S661" i="12"/>
  <c r="R661" i="12"/>
  <c r="Q661" i="12"/>
  <c r="Y660" i="12"/>
  <c r="X660" i="12"/>
  <c r="W660" i="12"/>
  <c r="V660" i="12"/>
  <c r="U660" i="12"/>
  <c r="T660" i="12"/>
  <c r="S660" i="12"/>
  <c r="R660" i="12"/>
  <c r="Q660" i="12"/>
  <c r="Y659" i="12"/>
  <c r="X659" i="12"/>
  <c r="W659" i="12"/>
  <c r="V659" i="12"/>
  <c r="U659" i="12"/>
  <c r="T659" i="12"/>
  <c r="S659" i="12"/>
  <c r="R659" i="12"/>
  <c r="Q659" i="12"/>
  <c r="Y658" i="12"/>
  <c r="X658" i="12"/>
  <c r="W658" i="12"/>
  <c r="V658" i="12"/>
  <c r="U658" i="12"/>
  <c r="T658" i="12"/>
  <c r="S658" i="12"/>
  <c r="R658" i="12"/>
  <c r="Q658" i="12"/>
  <c r="Y657" i="12"/>
  <c r="X657" i="12"/>
  <c r="W657" i="12"/>
  <c r="V657" i="12"/>
  <c r="U657" i="12"/>
  <c r="T657" i="12"/>
  <c r="S657" i="12"/>
  <c r="R657" i="12"/>
  <c r="Q657" i="12"/>
  <c r="Y656" i="12"/>
  <c r="X656" i="12"/>
  <c r="W656" i="12"/>
  <c r="V656" i="12"/>
  <c r="U656" i="12"/>
  <c r="T656" i="12"/>
  <c r="S656" i="12"/>
  <c r="R656" i="12"/>
  <c r="Q656" i="12"/>
  <c r="Y655" i="12"/>
  <c r="X655" i="12"/>
  <c r="W655" i="12"/>
  <c r="V655" i="12"/>
  <c r="U655" i="12"/>
  <c r="T655" i="12"/>
  <c r="S655" i="12"/>
  <c r="R655" i="12"/>
  <c r="Q655" i="12"/>
  <c r="Y654" i="12"/>
  <c r="X654" i="12"/>
  <c r="W654" i="12"/>
  <c r="V654" i="12"/>
  <c r="U654" i="12"/>
  <c r="T654" i="12"/>
  <c r="S654" i="12"/>
  <c r="R654" i="12"/>
  <c r="Q654" i="12"/>
  <c r="Y653" i="12"/>
  <c r="X653" i="12"/>
  <c r="W653" i="12"/>
  <c r="V653" i="12"/>
  <c r="U653" i="12"/>
  <c r="T653" i="12"/>
  <c r="S653" i="12"/>
  <c r="R653" i="12"/>
  <c r="Q653" i="12"/>
  <c r="Y652" i="12"/>
  <c r="X652" i="12"/>
  <c r="W652" i="12"/>
  <c r="V652" i="12"/>
  <c r="U652" i="12"/>
  <c r="T652" i="12"/>
  <c r="S652" i="12"/>
  <c r="R652" i="12"/>
  <c r="Q652" i="12"/>
  <c r="Y651" i="12"/>
  <c r="X651" i="12"/>
  <c r="W651" i="12"/>
  <c r="V651" i="12"/>
  <c r="U651" i="12"/>
  <c r="T651" i="12"/>
  <c r="S651" i="12"/>
  <c r="R651" i="12"/>
  <c r="Q651" i="12"/>
  <c r="Y650" i="12"/>
  <c r="X650" i="12"/>
  <c r="W650" i="12"/>
  <c r="V650" i="12"/>
  <c r="U650" i="12"/>
  <c r="T650" i="12"/>
  <c r="S650" i="12"/>
  <c r="R650" i="12"/>
  <c r="Q650" i="12"/>
  <c r="Y649" i="12"/>
  <c r="X649" i="12"/>
  <c r="W649" i="12"/>
  <c r="V649" i="12"/>
  <c r="U649" i="12"/>
  <c r="T649" i="12"/>
  <c r="S649" i="12"/>
  <c r="R649" i="12"/>
  <c r="Q649" i="12"/>
  <c r="Y648" i="12"/>
  <c r="X648" i="12"/>
  <c r="W648" i="12"/>
  <c r="V648" i="12"/>
  <c r="U648" i="12"/>
  <c r="T648" i="12"/>
  <c r="S648" i="12"/>
  <c r="R648" i="12"/>
  <c r="Q648" i="12"/>
  <c r="Y647" i="12"/>
  <c r="X647" i="12"/>
  <c r="W647" i="12"/>
  <c r="V647" i="12"/>
  <c r="U647" i="12"/>
  <c r="T647" i="12"/>
  <c r="S647" i="12"/>
  <c r="R647" i="12"/>
  <c r="Q647" i="12"/>
  <c r="Y646" i="12"/>
  <c r="X646" i="12"/>
  <c r="W646" i="12"/>
  <c r="V646" i="12"/>
  <c r="U646" i="12"/>
  <c r="T646" i="12"/>
  <c r="S646" i="12"/>
  <c r="R646" i="12"/>
  <c r="Q646" i="12"/>
  <c r="Y645" i="12"/>
  <c r="X645" i="12"/>
  <c r="W645" i="12"/>
  <c r="V645" i="12"/>
  <c r="U645" i="12"/>
  <c r="T645" i="12"/>
  <c r="S645" i="12"/>
  <c r="R645" i="12"/>
  <c r="Q645" i="12"/>
  <c r="Y644" i="12"/>
  <c r="X644" i="12"/>
  <c r="W644" i="12"/>
  <c r="V644" i="12"/>
  <c r="U644" i="12"/>
  <c r="T644" i="12"/>
  <c r="S644" i="12"/>
  <c r="R644" i="12"/>
  <c r="Q644" i="12"/>
  <c r="Y643" i="12"/>
  <c r="X643" i="12"/>
  <c r="W643" i="12"/>
  <c r="V643" i="12"/>
  <c r="U643" i="12"/>
  <c r="T643" i="12"/>
  <c r="S643" i="12"/>
  <c r="R643" i="12"/>
  <c r="Q643" i="12"/>
  <c r="Y642" i="12"/>
  <c r="X642" i="12"/>
  <c r="W642" i="12"/>
  <c r="V642" i="12"/>
  <c r="U642" i="12"/>
  <c r="T642" i="12"/>
  <c r="S642" i="12"/>
  <c r="R642" i="12"/>
  <c r="Q642" i="12"/>
  <c r="Y641" i="12"/>
  <c r="X641" i="12"/>
  <c r="W641" i="12"/>
  <c r="V641" i="12"/>
  <c r="U641" i="12"/>
  <c r="T641" i="12"/>
  <c r="S641" i="12"/>
  <c r="R641" i="12"/>
  <c r="Q641" i="12"/>
  <c r="Y640" i="12"/>
  <c r="X640" i="12"/>
  <c r="W640" i="12"/>
  <c r="V640" i="12"/>
  <c r="U640" i="12"/>
  <c r="T640" i="12"/>
  <c r="S640" i="12"/>
  <c r="R640" i="12"/>
  <c r="Q640" i="12"/>
  <c r="Y639" i="12"/>
  <c r="X639" i="12"/>
  <c r="W639" i="12"/>
  <c r="V639" i="12"/>
  <c r="U639" i="12"/>
  <c r="T639" i="12"/>
  <c r="S639" i="12"/>
  <c r="R639" i="12"/>
  <c r="Q639" i="12"/>
  <c r="Y638" i="12"/>
  <c r="X638" i="12"/>
  <c r="W638" i="12"/>
  <c r="V638" i="12"/>
  <c r="U638" i="12"/>
  <c r="T638" i="12"/>
  <c r="S638" i="12"/>
  <c r="R638" i="12"/>
  <c r="Q638" i="12"/>
  <c r="Y637" i="12"/>
  <c r="X637" i="12"/>
  <c r="W637" i="12"/>
  <c r="V637" i="12"/>
  <c r="U637" i="12"/>
  <c r="T637" i="12"/>
  <c r="S637" i="12"/>
  <c r="R637" i="12"/>
  <c r="Q637" i="12"/>
  <c r="Y636" i="12"/>
  <c r="X636" i="12"/>
  <c r="W636" i="12"/>
  <c r="V636" i="12"/>
  <c r="U636" i="12"/>
  <c r="T636" i="12"/>
  <c r="S636" i="12"/>
  <c r="R636" i="12"/>
  <c r="Q636" i="12"/>
  <c r="Y635" i="12"/>
  <c r="X635" i="12"/>
  <c r="W635" i="12"/>
  <c r="V635" i="12"/>
  <c r="U635" i="12"/>
  <c r="T635" i="12"/>
  <c r="S635" i="12"/>
  <c r="R635" i="12"/>
  <c r="Q635" i="12"/>
  <c r="Y634" i="12"/>
  <c r="X634" i="12"/>
  <c r="W634" i="12"/>
  <c r="V634" i="12"/>
  <c r="U634" i="12"/>
  <c r="T634" i="12"/>
  <c r="S634" i="12"/>
  <c r="R634" i="12"/>
  <c r="Q634" i="12"/>
  <c r="Y633" i="12"/>
  <c r="X633" i="12"/>
  <c r="W633" i="12"/>
  <c r="V633" i="12"/>
  <c r="U633" i="12"/>
  <c r="T633" i="12"/>
  <c r="S633" i="12"/>
  <c r="R633" i="12"/>
  <c r="Q633" i="12"/>
  <c r="Y632" i="12"/>
  <c r="X632" i="12"/>
  <c r="W632" i="12"/>
  <c r="V632" i="12"/>
  <c r="U632" i="12"/>
  <c r="T632" i="12"/>
  <c r="S632" i="12"/>
  <c r="R632" i="12"/>
  <c r="Q632" i="12"/>
  <c r="Y631" i="12"/>
  <c r="X631" i="12"/>
  <c r="W631" i="12"/>
  <c r="V631" i="12"/>
  <c r="U631" i="12"/>
  <c r="T631" i="12"/>
  <c r="S631" i="12"/>
  <c r="R631" i="12"/>
  <c r="Q631" i="12"/>
  <c r="Y630" i="12"/>
  <c r="X630" i="12"/>
  <c r="W630" i="12"/>
  <c r="V630" i="12"/>
  <c r="U630" i="12"/>
  <c r="T630" i="12"/>
  <c r="S630" i="12"/>
  <c r="R630" i="12"/>
  <c r="Q630" i="12"/>
  <c r="Y629" i="12"/>
  <c r="X629" i="12"/>
  <c r="W629" i="12"/>
  <c r="V629" i="12"/>
  <c r="U629" i="12"/>
  <c r="T629" i="12"/>
  <c r="S629" i="12"/>
  <c r="R629" i="12"/>
  <c r="Q629" i="12"/>
  <c r="Y628" i="12"/>
  <c r="X628" i="12"/>
  <c r="W628" i="12"/>
  <c r="V628" i="12"/>
  <c r="U628" i="12"/>
  <c r="T628" i="12"/>
  <c r="S628" i="12"/>
  <c r="R628" i="12"/>
  <c r="Q628" i="12"/>
  <c r="Y627" i="12"/>
  <c r="X627" i="12"/>
  <c r="W627" i="12"/>
  <c r="V627" i="12"/>
  <c r="U627" i="12"/>
  <c r="T627" i="12"/>
  <c r="S627" i="12"/>
  <c r="R627" i="12"/>
  <c r="Q627" i="12"/>
  <c r="Y626" i="12"/>
  <c r="X626" i="12"/>
  <c r="W626" i="12"/>
  <c r="V626" i="12"/>
  <c r="U626" i="12"/>
  <c r="T626" i="12"/>
  <c r="S626" i="12"/>
  <c r="R626" i="12"/>
  <c r="Q626" i="12"/>
  <c r="Y625" i="12"/>
  <c r="X625" i="12"/>
  <c r="W625" i="12"/>
  <c r="V625" i="12"/>
  <c r="U625" i="12"/>
  <c r="T625" i="12"/>
  <c r="S625" i="12"/>
  <c r="R625" i="12"/>
  <c r="Q625" i="12"/>
  <c r="Y624" i="12"/>
  <c r="X624" i="12"/>
  <c r="W624" i="12"/>
  <c r="V624" i="12"/>
  <c r="U624" i="12"/>
  <c r="T624" i="12"/>
  <c r="S624" i="12"/>
  <c r="R624" i="12"/>
  <c r="Q624" i="12"/>
  <c r="Y623" i="12"/>
  <c r="X623" i="12"/>
  <c r="W623" i="12"/>
  <c r="V623" i="12"/>
  <c r="U623" i="12"/>
  <c r="T623" i="12"/>
  <c r="S623" i="12"/>
  <c r="R623" i="12"/>
  <c r="Q623" i="12"/>
  <c r="Y622" i="12"/>
  <c r="X622" i="12"/>
  <c r="W622" i="12"/>
  <c r="V622" i="12"/>
  <c r="U622" i="12"/>
  <c r="T622" i="12"/>
  <c r="S622" i="12"/>
  <c r="R622" i="12"/>
  <c r="Q622" i="12"/>
  <c r="Y621" i="12"/>
  <c r="X621" i="12"/>
  <c r="W621" i="12"/>
  <c r="V621" i="12"/>
  <c r="U621" i="12"/>
  <c r="T621" i="12"/>
  <c r="S621" i="12"/>
  <c r="R621" i="12"/>
  <c r="Q621" i="12"/>
  <c r="Y620" i="12"/>
  <c r="X620" i="12"/>
  <c r="W620" i="12"/>
  <c r="V620" i="12"/>
  <c r="U620" i="12"/>
  <c r="T620" i="12"/>
  <c r="S620" i="12"/>
  <c r="R620" i="12"/>
  <c r="Q620" i="12"/>
  <c r="Y619" i="12"/>
  <c r="X619" i="12"/>
  <c r="W619" i="12"/>
  <c r="V619" i="12"/>
  <c r="U619" i="12"/>
  <c r="T619" i="12"/>
  <c r="S619" i="12"/>
  <c r="R619" i="12"/>
  <c r="Q619" i="12"/>
  <c r="Y618" i="12"/>
  <c r="X618" i="12"/>
  <c r="W618" i="12"/>
  <c r="V618" i="12"/>
  <c r="U618" i="12"/>
  <c r="T618" i="12"/>
  <c r="S618" i="12"/>
  <c r="R618" i="12"/>
  <c r="Q618" i="12"/>
  <c r="Y617" i="12"/>
  <c r="X617" i="12"/>
  <c r="W617" i="12"/>
  <c r="V617" i="12"/>
  <c r="U617" i="12"/>
  <c r="T617" i="12"/>
  <c r="S617" i="12"/>
  <c r="R617" i="12"/>
  <c r="Q617" i="12"/>
  <c r="Y616" i="12"/>
  <c r="X616" i="12"/>
  <c r="W616" i="12"/>
  <c r="V616" i="12"/>
  <c r="U616" i="12"/>
  <c r="T616" i="12"/>
  <c r="S616" i="12"/>
  <c r="R616" i="12"/>
  <c r="Q616" i="12"/>
  <c r="Y615" i="12"/>
  <c r="X615" i="12"/>
  <c r="W615" i="12"/>
  <c r="V615" i="12"/>
  <c r="U615" i="12"/>
  <c r="T615" i="12"/>
  <c r="S615" i="12"/>
  <c r="R615" i="12"/>
  <c r="Q615" i="12"/>
  <c r="Y614" i="12"/>
  <c r="X614" i="12"/>
  <c r="W614" i="12"/>
  <c r="V614" i="12"/>
  <c r="U614" i="12"/>
  <c r="T614" i="12"/>
  <c r="S614" i="12"/>
  <c r="R614" i="12"/>
  <c r="Q614" i="12"/>
  <c r="Y613" i="12"/>
  <c r="X613" i="12"/>
  <c r="W613" i="12"/>
  <c r="V613" i="12"/>
  <c r="U613" i="12"/>
  <c r="T613" i="12"/>
  <c r="S613" i="12"/>
  <c r="R613" i="12"/>
  <c r="Q613" i="12"/>
  <c r="Y612" i="12"/>
  <c r="X612" i="12"/>
  <c r="W612" i="12"/>
  <c r="V612" i="12"/>
  <c r="U612" i="12"/>
  <c r="T612" i="12"/>
  <c r="S612" i="12"/>
  <c r="R612" i="12"/>
  <c r="Q612" i="12"/>
  <c r="Y611" i="12"/>
  <c r="X611" i="12"/>
  <c r="W611" i="12"/>
  <c r="V611" i="12"/>
  <c r="U611" i="12"/>
  <c r="T611" i="12"/>
  <c r="S611" i="12"/>
  <c r="R611" i="12"/>
  <c r="Q611" i="12"/>
  <c r="Y610" i="12"/>
  <c r="X610" i="12"/>
  <c r="W610" i="12"/>
  <c r="V610" i="12"/>
  <c r="U610" i="12"/>
  <c r="T610" i="12"/>
  <c r="S610" i="12"/>
  <c r="R610" i="12"/>
  <c r="Q610" i="12"/>
  <c r="Y609" i="12"/>
  <c r="X609" i="12"/>
  <c r="W609" i="12"/>
  <c r="V609" i="12"/>
  <c r="U609" i="12"/>
  <c r="T609" i="12"/>
  <c r="S609" i="12"/>
  <c r="R609" i="12"/>
  <c r="Q609" i="12"/>
  <c r="Y608" i="12"/>
  <c r="X608" i="12"/>
  <c r="W608" i="12"/>
  <c r="V608" i="12"/>
  <c r="U608" i="12"/>
  <c r="T608" i="12"/>
  <c r="S608" i="12"/>
  <c r="R608" i="12"/>
  <c r="Q608" i="12"/>
  <c r="Y607" i="12"/>
  <c r="X607" i="12"/>
  <c r="W607" i="12"/>
  <c r="V607" i="12"/>
  <c r="U607" i="12"/>
  <c r="T607" i="12"/>
  <c r="S607" i="12"/>
  <c r="R607" i="12"/>
  <c r="Q607" i="12"/>
  <c r="Y606" i="12"/>
  <c r="X606" i="12"/>
  <c r="W606" i="12"/>
  <c r="V606" i="12"/>
  <c r="U606" i="12"/>
  <c r="T606" i="12"/>
  <c r="S606" i="12"/>
  <c r="R606" i="12"/>
  <c r="Q606" i="12"/>
  <c r="Y605" i="12"/>
  <c r="X605" i="12"/>
  <c r="W605" i="12"/>
  <c r="V605" i="12"/>
  <c r="U605" i="12"/>
  <c r="T605" i="12"/>
  <c r="S605" i="12"/>
  <c r="R605" i="12"/>
  <c r="Q605" i="12"/>
  <c r="Y604" i="12"/>
  <c r="X604" i="12"/>
  <c r="W604" i="12"/>
  <c r="V604" i="12"/>
  <c r="U604" i="12"/>
  <c r="T604" i="12"/>
  <c r="S604" i="12"/>
  <c r="R604" i="12"/>
  <c r="Q604" i="12"/>
  <c r="Y603" i="12"/>
  <c r="X603" i="12"/>
  <c r="W603" i="12"/>
  <c r="V603" i="12"/>
  <c r="U603" i="12"/>
  <c r="T603" i="12"/>
  <c r="S603" i="12"/>
  <c r="R603" i="12"/>
  <c r="Q603" i="12"/>
  <c r="Y602" i="12"/>
  <c r="X602" i="12"/>
  <c r="W602" i="12"/>
  <c r="V602" i="12"/>
  <c r="U602" i="12"/>
  <c r="T602" i="12"/>
  <c r="S602" i="12"/>
  <c r="R602" i="12"/>
  <c r="Q602" i="12"/>
  <c r="Y601" i="12"/>
  <c r="X601" i="12"/>
  <c r="W601" i="12"/>
  <c r="V601" i="12"/>
  <c r="U601" i="12"/>
  <c r="T601" i="12"/>
  <c r="S601" i="12"/>
  <c r="R601" i="12"/>
  <c r="Q601" i="12"/>
  <c r="Y600" i="12"/>
  <c r="X600" i="12"/>
  <c r="W600" i="12"/>
  <c r="V600" i="12"/>
  <c r="U600" i="12"/>
  <c r="T600" i="12"/>
  <c r="S600" i="12"/>
  <c r="R600" i="12"/>
  <c r="Q600" i="12"/>
  <c r="Y599" i="12"/>
  <c r="X599" i="12"/>
  <c r="W599" i="12"/>
  <c r="V599" i="12"/>
  <c r="U599" i="12"/>
  <c r="T599" i="12"/>
  <c r="S599" i="12"/>
  <c r="R599" i="12"/>
  <c r="Q599" i="12"/>
  <c r="Y598" i="12"/>
  <c r="X598" i="12"/>
  <c r="W598" i="12"/>
  <c r="V598" i="12"/>
  <c r="U598" i="12"/>
  <c r="T598" i="12"/>
  <c r="S598" i="12"/>
  <c r="R598" i="12"/>
  <c r="Q598" i="12"/>
  <c r="Y597" i="12"/>
  <c r="X597" i="12"/>
  <c r="W597" i="12"/>
  <c r="V597" i="12"/>
  <c r="U597" i="12"/>
  <c r="T597" i="12"/>
  <c r="S597" i="12"/>
  <c r="R597" i="12"/>
  <c r="Q597" i="12"/>
  <c r="Y596" i="12"/>
  <c r="X596" i="12"/>
  <c r="W596" i="12"/>
  <c r="V596" i="12"/>
  <c r="U596" i="12"/>
  <c r="T596" i="12"/>
  <c r="S596" i="12"/>
  <c r="R596" i="12"/>
  <c r="Q596" i="12"/>
  <c r="Y595" i="12"/>
  <c r="X595" i="12"/>
  <c r="W595" i="12"/>
  <c r="V595" i="12"/>
  <c r="U595" i="12"/>
  <c r="T595" i="12"/>
  <c r="S595" i="12"/>
  <c r="R595" i="12"/>
  <c r="Q595" i="12"/>
  <c r="Y594" i="12"/>
  <c r="X594" i="12"/>
  <c r="W594" i="12"/>
  <c r="V594" i="12"/>
  <c r="U594" i="12"/>
  <c r="T594" i="12"/>
  <c r="S594" i="12"/>
  <c r="R594" i="12"/>
  <c r="Q594" i="12"/>
  <c r="Y593" i="12"/>
  <c r="X593" i="12"/>
  <c r="W593" i="12"/>
  <c r="V593" i="12"/>
  <c r="U593" i="12"/>
  <c r="T593" i="12"/>
  <c r="S593" i="12"/>
  <c r="R593" i="12"/>
  <c r="Q593" i="12"/>
  <c r="Y592" i="12"/>
  <c r="X592" i="12"/>
  <c r="W592" i="12"/>
  <c r="V592" i="12"/>
  <c r="U592" i="12"/>
  <c r="T592" i="12"/>
  <c r="S592" i="12"/>
  <c r="R592" i="12"/>
  <c r="Q592" i="12"/>
  <c r="Y591" i="12"/>
  <c r="X591" i="12"/>
  <c r="W591" i="12"/>
  <c r="V591" i="12"/>
  <c r="U591" i="12"/>
  <c r="T591" i="12"/>
  <c r="S591" i="12"/>
  <c r="R591" i="12"/>
  <c r="Q591" i="12"/>
  <c r="Y590" i="12"/>
  <c r="X590" i="12"/>
  <c r="W590" i="12"/>
  <c r="V590" i="12"/>
  <c r="U590" i="12"/>
  <c r="T590" i="12"/>
  <c r="S590" i="12"/>
  <c r="R590" i="12"/>
  <c r="Q590" i="12"/>
  <c r="Y589" i="12"/>
  <c r="X589" i="12"/>
  <c r="W589" i="12"/>
  <c r="V589" i="12"/>
  <c r="U589" i="12"/>
  <c r="T589" i="12"/>
  <c r="S589" i="12"/>
  <c r="R589" i="12"/>
  <c r="Q589" i="12"/>
  <c r="Y588" i="12"/>
  <c r="X588" i="12"/>
  <c r="W588" i="12"/>
  <c r="V588" i="12"/>
  <c r="U588" i="12"/>
  <c r="T588" i="12"/>
  <c r="S588" i="12"/>
  <c r="R588" i="12"/>
  <c r="Q588" i="12"/>
  <c r="Y587" i="12"/>
  <c r="X587" i="12"/>
  <c r="W587" i="12"/>
  <c r="V587" i="12"/>
  <c r="U587" i="12"/>
  <c r="T587" i="12"/>
  <c r="S587" i="12"/>
  <c r="R587" i="12"/>
  <c r="Q587" i="12"/>
  <c r="Y586" i="12"/>
  <c r="X586" i="12"/>
  <c r="W586" i="12"/>
  <c r="V586" i="12"/>
  <c r="U586" i="12"/>
  <c r="T586" i="12"/>
  <c r="S586" i="12"/>
  <c r="R586" i="12"/>
  <c r="Q586" i="12"/>
  <c r="Y585" i="12"/>
  <c r="X585" i="12"/>
  <c r="W585" i="12"/>
  <c r="V585" i="12"/>
  <c r="U585" i="12"/>
  <c r="T585" i="12"/>
  <c r="S585" i="12"/>
  <c r="R585" i="12"/>
  <c r="Q585" i="12"/>
  <c r="Y584" i="12"/>
  <c r="X584" i="12"/>
  <c r="W584" i="12"/>
  <c r="V584" i="12"/>
  <c r="U584" i="12"/>
  <c r="T584" i="12"/>
  <c r="S584" i="12"/>
  <c r="R584" i="12"/>
  <c r="Q584" i="12"/>
  <c r="Y583" i="12"/>
  <c r="X583" i="12"/>
  <c r="W583" i="12"/>
  <c r="V583" i="12"/>
  <c r="U583" i="12"/>
  <c r="T583" i="12"/>
  <c r="S583" i="12"/>
  <c r="R583" i="12"/>
  <c r="Q583" i="12"/>
  <c r="Y582" i="12"/>
  <c r="X582" i="12"/>
  <c r="W582" i="12"/>
  <c r="V582" i="12"/>
  <c r="U582" i="12"/>
  <c r="T582" i="12"/>
  <c r="S582" i="12"/>
  <c r="R582" i="12"/>
  <c r="Q582" i="12"/>
  <c r="Y581" i="12"/>
  <c r="X581" i="12"/>
  <c r="W581" i="12"/>
  <c r="V581" i="12"/>
  <c r="U581" i="12"/>
  <c r="T581" i="12"/>
  <c r="S581" i="12"/>
  <c r="R581" i="12"/>
  <c r="Q581" i="12"/>
  <c r="Y580" i="12"/>
  <c r="X580" i="12"/>
  <c r="W580" i="12"/>
  <c r="V580" i="12"/>
  <c r="U580" i="12"/>
  <c r="T580" i="12"/>
  <c r="S580" i="12"/>
  <c r="R580" i="12"/>
  <c r="Q580" i="12"/>
  <c r="Y579" i="12"/>
  <c r="X579" i="12"/>
  <c r="W579" i="12"/>
  <c r="V579" i="12"/>
  <c r="U579" i="12"/>
  <c r="T579" i="12"/>
  <c r="S579" i="12"/>
  <c r="R579" i="12"/>
  <c r="Q579" i="12"/>
  <c r="Y578" i="12"/>
  <c r="X578" i="12"/>
  <c r="W578" i="12"/>
  <c r="V578" i="12"/>
  <c r="U578" i="12"/>
  <c r="T578" i="12"/>
  <c r="S578" i="12"/>
  <c r="R578" i="12"/>
  <c r="Q578" i="12"/>
  <c r="Y577" i="12"/>
  <c r="X577" i="12"/>
  <c r="W577" i="12"/>
  <c r="V577" i="12"/>
  <c r="U577" i="12"/>
  <c r="T577" i="12"/>
  <c r="S577" i="12"/>
  <c r="R577" i="12"/>
  <c r="Q577" i="12"/>
  <c r="Y576" i="12"/>
  <c r="X576" i="12"/>
  <c r="W576" i="12"/>
  <c r="V576" i="12"/>
  <c r="U576" i="12"/>
  <c r="T576" i="12"/>
  <c r="S576" i="12"/>
  <c r="R576" i="12"/>
  <c r="Q576" i="12"/>
  <c r="Y575" i="12"/>
  <c r="X575" i="12"/>
  <c r="W575" i="12"/>
  <c r="V575" i="12"/>
  <c r="U575" i="12"/>
  <c r="T575" i="12"/>
  <c r="S575" i="12"/>
  <c r="R575" i="12"/>
  <c r="Q575" i="12"/>
  <c r="Y574" i="12"/>
  <c r="X574" i="12"/>
  <c r="W574" i="12"/>
  <c r="V574" i="12"/>
  <c r="U574" i="12"/>
  <c r="T574" i="12"/>
  <c r="S574" i="12"/>
  <c r="R574" i="12"/>
  <c r="Q574" i="12"/>
  <c r="Y573" i="12"/>
  <c r="X573" i="12"/>
  <c r="W573" i="12"/>
  <c r="V573" i="12"/>
  <c r="U573" i="12"/>
  <c r="T573" i="12"/>
  <c r="S573" i="12"/>
  <c r="R573" i="12"/>
  <c r="Q573" i="12"/>
  <c r="Y572" i="12"/>
  <c r="X572" i="12"/>
  <c r="W572" i="12"/>
  <c r="V572" i="12"/>
  <c r="U572" i="12"/>
  <c r="T572" i="12"/>
  <c r="S572" i="12"/>
  <c r="R572" i="12"/>
  <c r="Q572" i="12"/>
  <c r="Y571" i="12"/>
  <c r="X571" i="12"/>
  <c r="W571" i="12"/>
  <c r="V571" i="12"/>
  <c r="U571" i="12"/>
  <c r="T571" i="12"/>
  <c r="S571" i="12"/>
  <c r="R571" i="12"/>
  <c r="Q571" i="12"/>
  <c r="Y570" i="12"/>
  <c r="X570" i="12"/>
  <c r="W570" i="12"/>
  <c r="V570" i="12"/>
  <c r="U570" i="12"/>
  <c r="T570" i="12"/>
  <c r="S570" i="12"/>
  <c r="R570" i="12"/>
  <c r="Q570" i="12"/>
  <c r="Y569" i="12"/>
  <c r="X569" i="12"/>
  <c r="W569" i="12"/>
  <c r="V569" i="12"/>
  <c r="U569" i="12"/>
  <c r="T569" i="12"/>
  <c r="S569" i="12"/>
  <c r="R569" i="12"/>
  <c r="Q569" i="12"/>
  <c r="Y568" i="12"/>
  <c r="X568" i="12"/>
  <c r="W568" i="12"/>
  <c r="V568" i="12"/>
  <c r="U568" i="12"/>
  <c r="T568" i="12"/>
  <c r="S568" i="12"/>
  <c r="R568" i="12"/>
  <c r="Q568" i="12"/>
  <c r="Y567" i="12"/>
  <c r="X567" i="12"/>
  <c r="W567" i="12"/>
  <c r="V567" i="12"/>
  <c r="U567" i="12"/>
  <c r="T567" i="12"/>
  <c r="S567" i="12"/>
  <c r="R567" i="12"/>
  <c r="Q567" i="12"/>
  <c r="Y566" i="12"/>
  <c r="X566" i="12"/>
  <c r="W566" i="12"/>
  <c r="V566" i="12"/>
  <c r="U566" i="12"/>
  <c r="T566" i="12"/>
  <c r="S566" i="12"/>
  <c r="R566" i="12"/>
  <c r="Q566" i="12"/>
  <c r="Y565" i="12"/>
  <c r="X565" i="12"/>
  <c r="W565" i="12"/>
  <c r="V565" i="12"/>
  <c r="U565" i="12"/>
  <c r="T565" i="12"/>
  <c r="S565" i="12"/>
  <c r="R565" i="12"/>
  <c r="Q565" i="12"/>
  <c r="Y564" i="12"/>
  <c r="X564" i="12"/>
  <c r="W564" i="12"/>
  <c r="V564" i="12"/>
  <c r="U564" i="12"/>
  <c r="T564" i="12"/>
  <c r="S564" i="12"/>
  <c r="R564" i="12"/>
  <c r="Q564" i="12"/>
  <c r="Y563" i="12"/>
  <c r="X563" i="12"/>
  <c r="W563" i="12"/>
  <c r="V563" i="12"/>
  <c r="U563" i="12"/>
  <c r="T563" i="12"/>
  <c r="S563" i="12"/>
  <c r="R563" i="12"/>
  <c r="Q563" i="12"/>
  <c r="Y562" i="12"/>
  <c r="X562" i="12"/>
  <c r="W562" i="12"/>
  <c r="V562" i="12"/>
  <c r="U562" i="12"/>
  <c r="T562" i="12"/>
  <c r="S562" i="12"/>
  <c r="R562" i="12"/>
  <c r="Q562" i="12"/>
  <c r="Y561" i="12"/>
  <c r="X561" i="12"/>
  <c r="W561" i="12"/>
  <c r="V561" i="12"/>
  <c r="U561" i="12"/>
  <c r="T561" i="12"/>
  <c r="S561" i="12"/>
  <c r="R561" i="12"/>
  <c r="Q561" i="12"/>
  <c r="Y560" i="12"/>
  <c r="X560" i="12"/>
  <c r="W560" i="12"/>
  <c r="V560" i="12"/>
  <c r="U560" i="12"/>
  <c r="T560" i="12"/>
  <c r="S560" i="12"/>
  <c r="R560" i="12"/>
  <c r="Q560" i="12"/>
  <c r="Y559" i="12"/>
  <c r="X559" i="12"/>
  <c r="W559" i="12"/>
  <c r="V559" i="12"/>
  <c r="U559" i="12"/>
  <c r="T559" i="12"/>
  <c r="S559" i="12"/>
  <c r="R559" i="12"/>
  <c r="Q559" i="12"/>
  <c r="Y558" i="12"/>
  <c r="X558" i="12"/>
  <c r="W558" i="12"/>
  <c r="V558" i="12"/>
  <c r="U558" i="12"/>
  <c r="T558" i="12"/>
  <c r="S558" i="12"/>
  <c r="R558" i="12"/>
  <c r="Q558" i="12"/>
  <c r="Y557" i="12"/>
  <c r="X557" i="12"/>
  <c r="W557" i="12"/>
  <c r="V557" i="12"/>
  <c r="U557" i="12"/>
  <c r="T557" i="12"/>
  <c r="S557" i="12"/>
  <c r="R557" i="12"/>
  <c r="Q557" i="12"/>
  <c r="Y556" i="12"/>
  <c r="X556" i="12"/>
  <c r="W556" i="12"/>
  <c r="V556" i="12"/>
  <c r="U556" i="12"/>
  <c r="T556" i="12"/>
  <c r="S556" i="12"/>
  <c r="R556" i="12"/>
  <c r="Q556" i="12"/>
  <c r="Y555" i="12"/>
  <c r="X555" i="12"/>
  <c r="W555" i="12"/>
  <c r="V555" i="12"/>
  <c r="U555" i="12"/>
  <c r="T555" i="12"/>
  <c r="S555" i="12"/>
  <c r="R555" i="12"/>
  <c r="Q555" i="12"/>
  <c r="Y554" i="12"/>
  <c r="X554" i="12"/>
  <c r="W554" i="12"/>
  <c r="V554" i="12"/>
  <c r="U554" i="12"/>
  <c r="T554" i="12"/>
  <c r="S554" i="12"/>
  <c r="R554" i="12"/>
  <c r="Q554" i="12"/>
  <c r="Y553" i="12"/>
  <c r="X553" i="12"/>
  <c r="W553" i="12"/>
  <c r="V553" i="12"/>
  <c r="U553" i="12"/>
  <c r="T553" i="12"/>
  <c r="S553" i="12"/>
  <c r="R553" i="12"/>
  <c r="Q553" i="12"/>
  <c r="Y552" i="12"/>
  <c r="X552" i="12"/>
  <c r="W552" i="12"/>
  <c r="V552" i="12"/>
  <c r="U552" i="12"/>
  <c r="T552" i="12"/>
  <c r="S552" i="12"/>
  <c r="R552" i="12"/>
  <c r="Q552" i="12"/>
  <c r="Y551" i="12"/>
  <c r="X551" i="12"/>
  <c r="W551" i="12"/>
  <c r="V551" i="12"/>
  <c r="U551" i="12"/>
  <c r="T551" i="12"/>
  <c r="S551" i="12"/>
  <c r="R551" i="12"/>
  <c r="Q551" i="12"/>
  <c r="Y550" i="12"/>
  <c r="X550" i="12"/>
  <c r="W550" i="12"/>
  <c r="V550" i="12"/>
  <c r="U550" i="12"/>
  <c r="T550" i="12"/>
  <c r="S550" i="12"/>
  <c r="R550" i="12"/>
  <c r="Q550" i="12"/>
  <c r="Y549" i="12"/>
  <c r="X549" i="12"/>
  <c r="W549" i="12"/>
  <c r="V549" i="12"/>
  <c r="U549" i="12"/>
  <c r="T549" i="12"/>
  <c r="S549" i="12"/>
  <c r="R549" i="12"/>
  <c r="Q549" i="12"/>
  <c r="Y548" i="12"/>
  <c r="X548" i="12"/>
  <c r="W548" i="12"/>
  <c r="V548" i="12"/>
  <c r="U548" i="12"/>
  <c r="T548" i="12"/>
  <c r="S548" i="12"/>
  <c r="R548" i="12"/>
  <c r="Q548" i="12"/>
  <c r="Y547" i="12"/>
  <c r="X547" i="12"/>
  <c r="W547" i="12"/>
  <c r="V547" i="12"/>
  <c r="U547" i="12"/>
  <c r="T547" i="12"/>
  <c r="S547" i="12"/>
  <c r="R547" i="12"/>
  <c r="Q547" i="12"/>
  <c r="Y546" i="12"/>
  <c r="X546" i="12"/>
  <c r="W546" i="12"/>
  <c r="V546" i="12"/>
  <c r="U546" i="12"/>
  <c r="T546" i="12"/>
  <c r="S546" i="12"/>
  <c r="R546" i="12"/>
  <c r="Q546" i="12"/>
  <c r="Y545" i="12"/>
  <c r="X545" i="12"/>
  <c r="W545" i="12"/>
  <c r="V545" i="12"/>
  <c r="U545" i="12"/>
  <c r="T545" i="12"/>
  <c r="S545" i="12"/>
  <c r="R545" i="12"/>
  <c r="Q545" i="12"/>
  <c r="Y544" i="12"/>
  <c r="X544" i="12"/>
  <c r="W544" i="12"/>
  <c r="V544" i="12"/>
  <c r="U544" i="12"/>
  <c r="T544" i="12"/>
  <c r="S544" i="12"/>
  <c r="R544" i="12"/>
  <c r="Q544" i="12"/>
  <c r="Y543" i="12"/>
  <c r="X543" i="12"/>
  <c r="W543" i="12"/>
  <c r="V543" i="12"/>
  <c r="U543" i="12"/>
  <c r="T543" i="12"/>
  <c r="S543" i="12"/>
  <c r="R543" i="12"/>
  <c r="Q543" i="12"/>
  <c r="Y542" i="12"/>
  <c r="X542" i="12"/>
  <c r="W542" i="12"/>
  <c r="V542" i="12"/>
  <c r="U542" i="12"/>
  <c r="T542" i="12"/>
  <c r="S542" i="12"/>
  <c r="R542" i="12"/>
  <c r="Q542" i="12"/>
  <c r="Y541" i="12"/>
  <c r="X541" i="12"/>
  <c r="W541" i="12"/>
  <c r="V541" i="12"/>
  <c r="U541" i="12"/>
  <c r="T541" i="12"/>
  <c r="S541" i="12"/>
  <c r="R541" i="12"/>
  <c r="Q541" i="12"/>
  <c r="Y540" i="12"/>
  <c r="X540" i="12"/>
  <c r="W540" i="12"/>
  <c r="V540" i="12"/>
  <c r="U540" i="12"/>
  <c r="T540" i="12"/>
  <c r="S540" i="12"/>
  <c r="R540" i="12"/>
  <c r="Q540" i="12"/>
  <c r="Y539" i="12"/>
  <c r="X539" i="12"/>
  <c r="W539" i="12"/>
  <c r="V539" i="12"/>
  <c r="U539" i="12"/>
  <c r="T539" i="12"/>
  <c r="S539" i="12"/>
  <c r="R539" i="12"/>
  <c r="Q539" i="12"/>
  <c r="Y538" i="12"/>
  <c r="X538" i="12"/>
  <c r="W538" i="12"/>
  <c r="V538" i="12"/>
  <c r="U538" i="12"/>
  <c r="T538" i="12"/>
  <c r="S538" i="12"/>
  <c r="R538" i="12"/>
  <c r="Q538" i="12"/>
  <c r="Y537" i="12"/>
  <c r="X537" i="12"/>
  <c r="W537" i="12"/>
  <c r="V537" i="12"/>
  <c r="U537" i="12"/>
  <c r="T537" i="12"/>
  <c r="S537" i="12"/>
  <c r="R537" i="12"/>
  <c r="Q537" i="12"/>
  <c r="Y536" i="12"/>
  <c r="X536" i="12"/>
  <c r="W536" i="12"/>
  <c r="V536" i="12"/>
  <c r="U536" i="12"/>
  <c r="T536" i="12"/>
  <c r="S536" i="12"/>
  <c r="R536" i="12"/>
  <c r="Q536" i="12"/>
  <c r="Y535" i="12"/>
  <c r="X535" i="12"/>
  <c r="W535" i="12"/>
  <c r="V535" i="12"/>
  <c r="U535" i="12"/>
  <c r="T535" i="12"/>
  <c r="S535" i="12"/>
  <c r="R535" i="12"/>
  <c r="Q535" i="12"/>
  <c r="Y534" i="12"/>
  <c r="X534" i="12"/>
  <c r="W534" i="12"/>
  <c r="V534" i="12"/>
  <c r="U534" i="12"/>
  <c r="T534" i="12"/>
  <c r="S534" i="12"/>
  <c r="R534" i="12"/>
  <c r="Q534" i="12"/>
  <c r="Y533" i="12"/>
  <c r="X533" i="12"/>
  <c r="W533" i="12"/>
  <c r="V533" i="12"/>
  <c r="U533" i="12"/>
  <c r="T533" i="12"/>
  <c r="S533" i="12"/>
  <c r="R533" i="12"/>
  <c r="Q533" i="12"/>
  <c r="Y532" i="12"/>
  <c r="X532" i="12"/>
  <c r="W532" i="12"/>
  <c r="V532" i="12"/>
  <c r="U532" i="12"/>
  <c r="T532" i="12"/>
  <c r="S532" i="12"/>
  <c r="R532" i="12"/>
  <c r="Q532" i="12"/>
  <c r="Y531" i="12"/>
  <c r="X531" i="12"/>
  <c r="W531" i="12"/>
  <c r="V531" i="12"/>
  <c r="U531" i="12"/>
  <c r="T531" i="12"/>
  <c r="S531" i="12"/>
  <c r="R531" i="12"/>
  <c r="Q531" i="12"/>
  <c r="Y530" i="12"/>
  <c r="X530" i="12"/>
  <c r="W530" i="12"/>
  <c r="V530" i="12"/>
  <c r="U530" i="12"/>
  <c r="T530" i="12"/>
  <c r="S530" i="12"/>
  <c r="R530" i="12"/>
  <c r="Q530" i="12"/>
  <c r="Y529" i="12"/>
  <c r="X529" i="12"/>
  <c r="W529" i="12"/>
  <c r="V529" i="12"/>
  <c r="U529" i="12"/>
  <c r="T529" i="12"/>
  <c r="S529" i="12"/>
  <c r="R529" i="12"/>
  <c r="Q529" i="12"/>
  <c r="Y528" i="12"/>
  <c r="X528" i="12"/>
  <c r="W528" i="12"/>
  <c r="V528" i="12"/>
  <c r="U528" i="12"/>
  <c r="T528" i="12"/>
  <c r="S528" i="12"/>
  <c r="R528" i="12"/>
  <c r="Q528" i="12"/>
  <c r="Y527" i="12"/>
  <c r="X527" i="12"/>
  <c r="W527" i="12"/>
  <c r="V527" i="12"/>
  <c r="U527" i="12"/>
  <c r="T527" i="12"/>
  <c r="S527" i="12"/>
  <c r="R527" i="12"/>
  <c r="Q527" i="12"/>
  <c r="Y526" i="12"/>
  <c r="X526" i="12"/>
  <c r="W526" i="12"/>
  <c r="V526" i="12"/>
  <c r="U526" i="12"/>
  <c r="T526" i="12"/>
  <c r="S526" i="12"/>
  <c r="R526" i="12"/>
  <c r="Q526" i="12"/>
  <c r="Y525" i="12"/>
  <c r="X525" i="12"/>
  <c r="W525" i="12"/>
  <c r="V525" i="12"/>
  <c r="U525" i="12"/>
  <c r="T525" i="12"/>
  <c r="S525" i="12"/>
  <c r="R525" i="12"/>
  <c r="Q525" i="12"/>
  <c r="Y524" i="12"/>
  <c r="X524" i="12"/>
  <c r="W524" i="12"/>
  <c r="V524" i="12"/>
  <c r="U524" i="12"/>
  <c r="T524" i="12"/>
  <c r="S524" i="12"/>
  <c r="R524" i="12"/>
  <c r="Q524" i="12"/>
  <c r="Y523" i="12"/>
  <c r="X523" i="12"/>
  <c r="W523" i="12"/>
  <c r="V523" i="12"/>
  <c r="U523" i="12"/>
  <c r="T523" i="12"/>
  <c r="S523" i="12"/>
  <c r="R523" i="12"/>
  <c r="Q523" i="12"/>
  <c r="Y522" i="12"/>
  <c r="X522" i="12"/>
  <c r="W522" i="12"/>
  <c r="V522" i="12"/>
  <c r="U522" i="12"/>
  <c r="T522" i="12"/>
  <c r="S522" i="12"/>
  <c r="R522" i="12"/>
  <c r="Q522" i="12"/>
  <c r="Y521" i="12"/>
  <c r="X521" i="12"/>
  <c r="W521" i="12"/>
  <c r="V521" i="12"/>
  <c r="U521" i="12"/>
  <c r="T521" i="12"/>
  <c r="S521" i="12"/>
  <c r="R521" i="12"/>
  <c r="Q521" i="12"/>
  <c r="Y520" i="12"/>
  <c r="X520" i="12"/>
  <c r="W520" i="12"/>
  <c r="V520" i="12"/>
  <c r="U520" i="12"/>
  <c r="T520" i="12"/>
  <c r="S520" i="12"/>
  <c r="R520" i="12"/>
  <c r="Q520" i="12"/>
  <c r="Y519" i="12"/>
  <c r="X519" i="12"/>
  <c r="W519" i="12"/>
  <c r="V519" i="12"/>
  <c r="U519" i="12"/>
  <c r="T519" i="12"/>
  <c r="S519" i="12"/>
  <c r="R519" i="12"/>
  <c r="Q519" i="12"/>
  <c r="Y518" i="12"/>
  <c r="X518" i="12"/>
  <c r="W518" i="12"/>
  <c r="V518" i="12"/>
  <c r="U518" i="12"/>
  <c r="T518" i="12"/>
  <c r="S518" i="12"/>
  <c r="R518" i="12"/>
  <c r="Q518" i="12"/>
  <c r="Y517" i="12"/>
  <c r="X517" i="12"/>
  <c r="W517" i="12"/>
  <c r="V517" i="12"/>
  <c r="U517" i="12"/>
  <c r="T517" i="12"/>
  <c r="S517" i="12"/>
  <c r="R517" i="12"/>
  <c r="Q517" i="12"/>
  <c r="Y516" i="12"/>
  <c r="X516" i="12"/>
  <c r="W516" i="12"/>
  <c r="V516" i="12"/>
  <c r="U516" i="12"/>
  <c r="T516" i="12"/>
  <c r="S516" i="12"/>
  <c r="R516" i="12"/>
  <c r="Q516" i="12"/>
  <c r="Y515" i="12"/>
  <c r="X515" i="12"/>
  <c r="W515" i="12"/>
  <c r="V515" i="12"/>
  <c r="U515" i="12"/>
  <c r="T515" i="12"/>
  <c r="S515" i="12"/>
  <c r="R515" i="12"/>
  <c r="Q515" i="12"/>
  <c r="Y514" i="12"/>
  <c r="X514" i="12"/>
  <c r="W514" i="12"/>
  <c r="V514" i="12"/>
  <c r="U514" i="12"/>
  <c r="T514" i="12"/>
  <c r="S514" i="12"/>
  <c r="R514" i="12"/>
  <c r="Q514" i="12"/>
  <c r="Y513" i="12"/>
  <c r="X513" i="12"/>
  <c r="W513" i="12"/>
  <c r="V513" i="12"/>
  <c r="U513" i="12"/>
  <c r="T513" i="12"/>
  <c r="S513" i="12"/>
  <c r="R513" i="12"/>
  <c r="Q513" i="12"/>
  <c r="Y512" i="12"/>
  <c r="X512" i="12"/>
  <c r="W512" i="12"/>
  <c r="V512" i="12"/>
  <c r="U512" i="12"/>
  <c r="T512" i="12"/>
  <c r="S512" i="12"/>
  <c r="R512" i="12"/>
  <c r="Q512" i="12"/>
  <c r="Y511" i="12"/>
  <c r="X511" i="12"/>
  <c r="W511" i="12"/>
  <c r="V511" i="12"/>
  <c r="U511" i="12"/>
  <c r="T511" i="12"/>
  <c r="S511" i="12"/>
  <c r="R511" i="12"/>
  <c r="Q511" i="12"/>
  <c r="Y510" i="12"/>
  <c r="X510" i="12"/>
  <c r="W510" i="12"/>
  <c r="V510" i="12"/>
  <c r="U510" i="12"/>
  <c r="T510" i="12"/>
  <c r="S510" i="12"/>
  <c r="R510" i="12"/>
  <c r="Q510" i="12"/>
  <c r="Y509" i="12"/>
  <c r="X509" i="12"/>
  <c r="W509" i="12"/>
  <c r="V509" i="12"/>
  <c r="U509" i="12"/>
  <c r="T509" i="12"/>
  <c r="S509" i="12"/>
  <c r="R509" i="12"/>
  <c r="Q509" i="12"/>
  <c r="Y508" i="12"/>
  <c r="X508" i="12"/>
  <c r="W508" i="12"/>
  <c r="V508" i="12"/>
  <c r="U508" i="12"/>
  <c r="T508" i="12"/>
  <c r="S508" i="12"/>
  <c r="R508" i="12"/>
  <c r="Q508" i="12"/>
  <c r="Y507" i="12"/>
  <c r="X507" i="12"/>
  <c r="W507" i="12"/>
  <c r="V507" i="12"/>
  <c r="U507" i="12"/>
  <c r="T507" i="12"/>
  <c r="S507" i="12"/>
  <c r="R507" i="12"/>
  <c r="Q507" i="12"/>
  <c r="Y506" i="12"/>
  <c r="X506" i="12"/>
  <c r="W506" i="12"/>
  <c r="V506" i="12"/>
  <c r="U506" i="12"/>
  <c r="T506" i="12"/>
  <c r="S506" i="12"/>
  <c r="R506" i="12"/>
  <c r="Q506" i="12"/>
  <c r="Y505" i="12"/>
  <c r="X505" i="12"/>
  <c r="W505" i="12"/>
  <c r="V505" i="12"/>
  <c r="U505" i="12"/>
  <c r="T505" i="12"/>
  <c r="S505" i="12"/>
  <c r="R505" i="12"/>
  <c r="Q505" i="12"/>
  <c r="Y504" i="12"/>
  <c r="X504" i="12"/>
  <c r="W504" i="12"/>
  <c r="V504" i="12"/>
  <c r="U504" i="12"/>
  <c r="T504" i="12"/>
  <c r="S504" i="12"/>
  <c r="R504" i="12"/>
  <c r="Q504" i="12"/>
  <c r="Y503" i="12"/>
  <c r="X503" i="12"/>
  <c r="W503" i="12"/>
  <c r="V503" i="12"/>
  <c r="U503" i="12"/>
  <c r="T503" i="12"/>
  <c r="S503" i="12"/>
  <c r="R503" i="12"/>
  <c r="Q503" i="12"/>
  <c r="Y502" i="12"/>
  <c r="X502" i="12"/>
  <c r="W502" i="12"/>
  <c r="V502" i="12"/>
  <c r="U502" i="12"/>
  <c r="T502" i="12"/>
  <c r="S502" i="12"/>
  <c r="R502" i="12"/>
  <c r="Q502" i="12"/>
  <c r="Y501" i="12"/>
  <c r="X501" i="12"/>
  <c r="W501" i="12"/>
  <c r="V501" i="12"/>
  <c r="U501" i="12"/>
  <c r="T501" i="12"/>
  <c r="S501" i="12"/>
  <c r="R501" i="12"/>
  <c r="Q501" i="12"/>
  <c r="Y500" i="12"/>
  <c r="X500" i="12"/>
  <c r="W500" i="12"/>
  <c r="V500" i="12"/>
  <c r="U500" i="12"/>
  <c r="T500" i="12"/>
  <c r="S500" i="12"/>
  <c r="R500" i="12"/>
  <c r="Q500" i="12"/>
  <c r="Y499" i="12"/>
  <c r="X499" i="12"/>
  <c r="W499" i="12"/>
  <c r="V499" i="12"/>
  <c r="U499" i="12"/>
  <c r="T499" i="12"/>
  <c r="S499" i="12"/>
  <c r="R499" i="12"/>
  <c r="Q499" i="12"/>
  <c r="Y498" i="12"/>
  <c r="X498" i="12"/>
  <c r="W498" i="12"/>
  <c r="V498" i="12"/>
  <c r="U498" i="12"/>
  <c r="T498" i="12"/>
  <c r="S498" i="12"/>
  <c r="R498" i="12"/>
  <c r="Q498" i="12"/>
  <c r="Y497" i="12"/>
  <c r="X497" i="12"/>
  <c r="W497" i="12"/>
  <c r="V497" i="12"/>
  <c r="U497" i="12"/>
  <c r="T497" i="12"/>
  <c r="S497" i="12"/>
  <c r="R497" i="12"/>
  <c r="Q497" i="12"/>
  <c r="Y496" i="12"/>
  <c r="X496" i="12"/>
  <c r="W496" i="12"/>
  <c r="V496" i="12"/>
  <c r="U496" i="12"/>
  <c r="T496" i="12"/>
  <c r="S496" i="12"/>
  <c r="R496" i="12"/>
  <c r="Q496" i="12"/>
  <c r="Y495" i="12"/>
  <c r="X495" i="12"/>
  <c r="W495" i="12"/>
  <c r="V495" i="12"/>
  <c r="U495" i="12"/>
  <c r="T495" i="12"/>
  <c r="S495" i="12"/>
  <c r="R495" i="12"/>
  <c r="Q495" i="12"/>
  <c r="Y494" i="12"/>
  <c r="X494" i="12"/>
  <c r="W494" i="12"/>
  <c r="V494" i="12"/>
  <c r="U494" i="12"/>
  <c r="T494" i="12"/>
  <c r="S494" i="12"/>
  <c r="R494" i="12"/>
  <c r="Q494" i="12"/>
  <c r="Y493" i="12"/>
  <c r="X493" i="12"/>
  <c r="W493" i="12"/>
  <c r="V493" i="12"/>
  <c r="U493" i="12"/>
  <c r="T493" i="12"/>
  <c r="S493" i="12"/>
  <c r="R493" i="12"/>
  <c r="Q493" i="12"/>
  <c r="Y492" i="12"/>
  <c r="X492" i="12"/>
  <c r="W492" i="12"/>
  <c r="V492" i="12"/>
  <c r="U492" i="12"/>
  <c r="T492" i="12"/>
  <c r="S492" i="12"/>
  <c r="R492" i="12"/>
  <c r="Q492" i="12"/>
  <c r="Y491" i="12"/>
  <c r="X491" i="12"/>
  <c r="W491" i="12"/>
  <c r="V491" i="12"/>
  <c r="U491" i="12"/>
  <c r="T491" i="12"/>
  <c r="S491" i="12"/>
  <c r="R491" i="12"/>
  <c r="Q491" i="12"/>
  <c r="Y490" i="12"/>
  <c r="X490" i="12"/>
  <c r="W490" i="12"/>
  <c r="V490" i="12"/>
  <c r="U490" i="12"/>
  <c r="T490" i="12"/>
  <c r="S490" i="12"/>
  <c r="R490" i="12"/>
  <c r="Q490" i="12"/>
  <c r="Y489" i="12"/>
  <c r="X489" i="12"/>
  <c r="W489" i="12"/>
  <c r="V489" i="12"/>
  <c r="U489" i="12"/>
  <c r="T489" i="12"/>
  <c r="S489" i="12"/>
  <c r="R489" i="12"/>
  <c r="Q489" i="12"/>
  <c r="Y488" i="12"/>
  <c r="X488" i="12"/>
  <c r="W488" i="12"/>
  <c r="V488" i="12"/>
  <c r="U488" i="12"/>
  <c r="T488" i="12"/>
  <c r="S488" i="12"/>
  <c r="R488" i="12"/>
  <c r="Q488" i="12"/>
  <c r="Y487" i="12"/>
  <c r="X487" i="12"/>
  <c r="W487" i="12"/>
  <c r="V487" i="12"/>
  <c r="U487" i="12"/>
  <c r="T487" i="12"/>
  <c r="S487" i="12"/>
  <c r="R487" i="12"/>
  <c r="Q487" i="12"/>
  <c r="Y486" i="12"/>
  <c r="X486" i="12"/>
  <c r="W486" i="12"/>
  <c r="V486" i="12"/>
  <c r="U486" i="12"/>
  <c r="T486" i="12"/>
  <c r="S486" i="12"/>
  <c r="R486" i="12"/>
  <c r="Q486" i="12"/>
  <c r="Y485" i="12"/>
  <c r="X485" i="12"/>
  <c r="W485" i="12"/>
  <c r="V485" i="12"/>
  <c r="U485" i="12"/>
  <c r="T485" i="12"/>
  <c r="S485" i="12"/>
  <c r="R485" i="12"/>
  <c r="Q485" i="12"/>
  <c r="Y484" i="12"/>
  <c r="X484" i="12"/>
  <c r="W484" i="12"/>
  <c r="V484" i="12"/>
  <c r="U484" i="12"/>
  <c r="T484" i="12"/>
  <c r="S484" i="12"/>
  <c r="R484" i="12"/>
  <c r="Q484" i="12"/>
  <c r="Y483" i="12"/>
  <c r="X483" i="12"/>
  <c r="W483" i="12"/>
  <c r="V483" i="12"/>
  <c r="U483" i="12"/>
  <c r="T483" i="12"/>
  <c r="S483" i="12"/>
  <c r="R483" i="12"/>
  <c r="Q483" i="12"/>
  <c r="Y482" i="12"/>
  <c r="X482" i="12"/>
  <c r="W482" i="12"/>
  <c r="V482" i="12"/>
  <c r="U482" i="12"/>
  <c r="T482" i="12"/>
  <c r="S482" i="12"/>
  <c r="R482" i="12"/>
  <c r="Q482" i="12"/>
  <c r="Y481" i="12"/>
  <c r="X481" i="12"/>
  <c r="W481" i="12"/>
  <c r="V481" i="12"/>
  <c r="U481" i="12"/>
  <c r="T481" i="12"/>
  <c r="S481" i="12"/>
  <c r="R481" i="12"/>
  <c r="Q481" i="12"/>
  <c r="Y480" i="12"/>
  <c r="X480" i="12"/>
  <c r="W480" i="12"/>
  <c r="V480" i="12"/>
  <c r="U480" i="12"/>
  <c r="T480" i="12"/>
  <c r="S480" i="12"/>
  <c r="R480" i="12"/>
  <c r="Q480" i="12"/>
  <c r="Y479" i="12"/>
  <c r="X479" i="12"/>
  <c r="W479" i="12"/>
  <c r="V479" i="12"/>
  <c r="U479" i="12"/>
  <c r="T479" i="12"/>
  <c r="S479" i="12"/>
  <c r="R479" i="12"/>
  <c r="Q479" i="12"/>
  <c r="Y478" i="12"/>
  <c r="X478" i="12"/>
  <c r="W478" i="12"/>
  <c r="V478" i="12"/>
  <c r="U478" i="12"/>
  <c r="T478" i="12"/>
  <c r="S478" i="12"/>
  <c r="R478" i="12"/>
  <c r="Q478" i="12"/>
  <c r="Y477" i="12"/>
  <c r="X477" i="12"/>
  <c r="W477" i="12"/>
  <c r="V477" i="12"/>
  <c r="U477" i="12"/>
  <c r="T477" i="12"/>
  <c r="S477" i="12"/>
  <c r="R477" i="12"/>
  <c r="Q477" i="12"/>
  <c r="Y476" i="12"/>
  <c r="X476" i="12"/>
  <c r="W476" i="12"/>
  <c r="V476" i="12"/>
  <c r="U476" i="12"/>
  <c r="T476" i="12"/>
  <c r="S476" i="12"/>
  <c r="R476" i="12"/>
  <c r="Q476" i="12"/>
  <c r="Y475" i="12"/>
  <c r="X475" i="12"/>
  <c r="W475" i="12"/>
  <c r="V475" i="12"/>
  <c r="U475" i="12"/>
  <c r="T475" i="12"/>
  <c r="S475" i="12"/>
  <c r="R475" i="12"/>
  <c r="Q475" i="12"/>
  <c r="Y474" i="12"/>
  <c r="X474" i="12"/>
  <c r="W474" i="12"/>
  <c r="V474" i="12"/>
  <c r="U474" i="12"/>
  <c r="T474" i="12"/>
  <c r="S474" i="12"/>
  <c r="R474" i="12"/>
  <c r="Q474" i="12"/>
  <c r="Y473" i="12"/>
  <c r="X473" i="12"/>
  <c r="W473" i="12"/>
  <c r="V473" i="12"/>
  <c r="U473" i="12"/>
  <c r="T473" i="12"/>
  <c r="S473" i="12"/>
  <c r="R473" i="12"/>
  <c r="Q473" i="12"/>
  <c r="Y472" i="12"/>
  <c r="X472" i="12"/>
  <c r="W472" i="12"/>
  <c r="V472" i="12"/>
  <c r="U472" i="12"/>
  <c r="T472" i="12"/>
  <c r="S472" i="12"/>
  <c r="R472" i="12"/>
  <c r="Q472" i="12"/>
  <c r="Y471" i="12"/>
  <c r="X471" i="12"/>
  <c r="W471" i="12"/>
  <c r="V471" i="12"/>
  <c r="U471" i="12"/>
  <c r="T471" i="12"/>
  <c r="S471" i="12"/>
  <c r="R471" i="12"/>
  <c r="Q471" i="12"/>
  <c r="Y470" i="12"/>
  <c r="X470" i="12"/>
  <c r="W470" i="12"/>
  <c r="V470" i="12"/>
  <c r="U470" i="12"/>
  <c r="T470" i="12"/>
  <c r="S470" i="12"/>
  <c r="R470" i="12"/>
  <c r="Q470" i="12"/>
  <c r="Y469" i="12"/>
  <c r="X469" i="12"/>
  <c r="W469" i="12"/>
  <c r="V469" i="12"/>
  <c r="U469" i="12"/>
  <c r="T469" i="12"/>
  <c r="S469" i="12"/>
  <c r="R469" i="12"/>
  <c r="Q469" i="12"/>
  <c r="Y468" i="12"/>
  <c r="X468" i="12"/>
  <c r="W468" i="12"/>
  <c r="V468" i="12"/>
  <c r="U468" i="12"/>
  <c r="T468" i="12"/>
  <c r="S468" i="12"/>
  <c r="R468" i="12"/>
  <c r="Q468" i="12"/>
  <c r="Y467" i="12"/>
  <c r="X467" i="12"/>
  <c r="W467" i="12"/>
  <c r="V467" i="12"/>
  <c r="U467" i="12"/>
  <c r="T467" i="12"/>
  <c r="S467" i="12"/>
  <c r="R467" i="12"/>
  <c r="Q467" i="12"/>
  <c r="Y466" i="12"/>
  <c r="X466" i="12"/>
  <c r="W466" i="12"/>
  <c r="V466" i="12"/>
  <c r="U466" i="12"/>
  <c r="T466" i="12"/>
  <c r="S466" i="12"/>
  <c r="R466" i="12"/>
  <c r="Q466" i="12"/>
  <c r="Y465" i="12"/>
  <c r="X465" i="12"/>
  <c r="W465" i="12"/>
  <c r="V465" i="12"/>
  <c r="U465" i="12"/>
  <c r="T465" i="12"/>
  <c r="S465" i="12"/>
  <c r="R465" i="12"/>
  <c r="Q465" i="12"/>
  <c r="Y464" i="12"/>
  <c r="X464" i="12"/>
  <c r="W464" i="12"/>
  <c r="V464" i="12"/>
  <c r="U464" i="12"/>
  <c r="T464" i="12"/>
  <c r="S464" i="12"/>
  <c r="R464" i="12"/>
  <c r="Q464" i="12"/>
  <c r="Y463" i="12"/>
  <c r="X463" i="12"/>
  <c r="W463" i="12"/>
  <c r="V463" i="12"/>
  <c r="U463" i="12"/>
  <c r="T463" i="12"/>
  <c r="S463" i="12"/>
  <c r="R463" i="12"/>
  <c r="Q463" i="12"/>
  <c r="Y462" i="12"/>
  <c r="X462" i="12"/>
  <c r="W462" i="12"/>
  <c r="V462" i="12"/>
  <c r="U462" i="12"/>
  <c r="T462" i="12"/>
  <c r="S462" i="12"/>
  <c r="R462" i="12"/>
  <c r="Q462" i="12"/>
  <c r="Y461" i="12"/>
  <c r="X461" i="12"/>
  <c r="W461" i="12"/>
  <c r="V461" i="12"/>
  <c r="U461" i="12"/>
  <c r="T461" i="12"/>
  <c r="S461" i="12"/>
  <c r="R461" i="12"/>
  <c r="Q461" i="12"/>
  <c r="Y460" i="12"/>
  <c r="X460" i="12"/>
  <c r="W460" i="12"/>
  <c r="V460" i="12"/>
  <c r="U460" i="12"/>
  <c r="T460" i="12"/>
  <c r="S460" i="12"/>
  <c r="R460" i="12"/>
  <c r="Q460" i="12"/>
  <c r="Y459" i="12"/>
  <c r="X459" i="12"/>
  <c r="W459" i="12"/>
  <c r="V459" i="12"/>
  <c r="U459" i="12"/>
  <c r="T459" i="12"/>
  <c r="S459" i="12"/>
  <c r="R459" i="12"/>
  <c r="Q459" i="12"/>
  <c r="Y458" i="12"/>
  <c r="X458" i="12"/>
  <c r="W458" i="12"/>
  <c r="V458" i="12"/>
  <c r="U458" i="12"/>
  <c r="T458" i="12"/>
  <c r="S458" i="12"/>
  <c r="R458" i="12"/>
  <c r="Q458" i="12"/>
  <c r="Y457" i="12"/>
  <c r="X457" i="12"/>
  <c r="W457" i="12"/>
  <c r="V457" i="12"/>
  <c r="U457" i="12"/>
  <c r="T457" i="12"/>
  <c r="S457" i="12"/>
  <c r="R457" i="12"/>
  <c r="Q457" i="12"/>
  <c r="Y456" i="12"/>
  <c r="X456" i="12"/>
  <c r="W456" i="12"/>
  <c r="V456" i="12"/>
  <c r="U456" i="12"/>
  <c r="T456" i="12"/>
  <c r="S456" i="12"/>
  <c r="R456" i="12"/>
  <c r="Q456" i="12"/>
  <c r="Y455" i="12"/>
  <c r="X455" i="12"/>
  <c r="W455" i="12"/>
  <c r="V455" i="12"/>
  <c r="U455" i="12"/>
  <c r="T455" i="12"/>
  <c r="S455" i="12"/>
  <c r="R455" i="12"/>
  <c r="Q455" i="12"/>
  <c r="Y454" i="12"/>
  <c r="X454" i="12"/>
  <c r="W454" i="12"/>
  <c r="V454" i="12"/>
  <c r="U454" i="12"/>
  <c r="T454" i="12"/>
  <c r="S454" i="12"/>
  <c r="R454" i="12"/>
  <c r="Q454" i="12"/>
  <c r="Y453" i="12"/>
  <c r="X453" i="12"/>
  <c r="W453" i="12"/>
  <c r="V453" i="12"/>
  <c r="U453" i="12"/>
  <c r="T453" i="12"/>
  <c r="S453" i="12"/>
  <c r="R453" i="12"/>
  <c r="Q453" i="12"/>
  <c r="Y452" i="12"/>
  <c r="X452" i="12"/>
  <c r="W452" i="12"/>
  <c r="V452" i="12"/>
  <c r="U452" i="12"/>
  <c r="T452" i="12"/>
  <c r="S452" i="12"/>
  <c r="R452" i="12"/>
  <c r="Q452" i="12"/>
  <c r="Y451" i="12"/>
  <c r="X451" i="12"/>
  <c r="W451" i="12"/>
  <c r="V451" i="12"/>
  <c r="U451" i="12"/>
  <c r="T451" i="12"/>
  <c r="S451" i="12"/>
  <c r="R451" i="12"/>
  <c r="Q451" i="12"/>
  <c r="Y450" i="12"/>
  <c r="X450" i="12"/>
  <c r="W450" i="12"/>
  <c r="V450" i="12"/>
  <c r="U450" i="12"/>
  <c r="T450" i="12"/>
  <c r="S450" i="12"/>
  <c r="R450" i="12"/>
  <c r="Q450" i="12"/>
  <c r="Y449" i="12"/>
  <c r="X449" i="12"/>
  <c r="W449" i="12"/>
  <c r="V449" i="12"/>
  <c r="U449" i="12"/>
  <c r="T449" i="12"/>
  <c r="S449" i="12"/>
  <c r="R449" i="12"/>
  <c r="Q449" i="12"/>
  <c r="Y448" i="12"/>
  <c r="X448" i="12"/>
  <c r="W448" i="12"/>
  <c r="V448" i="12"/>
  <c r="U448" i="12"/>
  <c r="T448" i="12"/>
  <c r="S448" i="12"/>
  <c r="R448" i="12"/>
  <c r="Q448" i="12"/>
  <c r="Y447" i="12"/>
  <c r="X447" i="12"/>
  <c r="W447" i="12"/>
  <c r="V447" i="12"/>
  <c r="U447" i="12"/>
  <c r="T447" i="12"/>
  <c r="S447" i="12"/>
  <c r="R447" i="12"/>
  <c r="Q447" i="12"/>
  <c r="Y446" i="12"/>
  <c r="X446" i="12"/>
  <c r="W446" i="12"/>
  <c r="V446" i="12"/>
  <c r="U446" i="12"/>
  <c r="T446" i="12"/>
  <c r="S446" i="12"/>
  <c r="R446" i="12"/>
  <c r="Q446" i="12"/>
  <c r="Y445" i="12"/>
  <c r="X445" i="12"/>
  <c r="W445" i="12"/>
  <c r="V445" i="12"/>
  <c r="U445" i="12"/>
  <c r="T445" i="12"/>
  <c r="S445" i="12"/>
  <c r="R445" i="12"/>
  <c r="Q445" i="12"/>
  <c r="Y444" i="12"/>
  <c r="X444" i="12"/>
  <c r="W444" i="12"/>
  <c r="V444" i="12"/>
  <c r="U444" i="12"/>
  <c r="T444" i="12"/>
  <c r="S444" i="12"/>
  <c r="R444" i="12"/>
  <c r="Q444" i="12"/>
  <c r="Y443" i="12"/>
  <c r="X443" i="12"/>
  <c r="W443" i="12"/>
  <c r="V443" i="12"/>
  <c r="U443" i="12"/>
  <c r="T443" i="12"/>
  <c r="S443" i="12"/>
  <c r="R443" i="12"/>
  <c r="Q443" i="12"/>
  <c r="Y442" i="12"/>
  <c r="X442" i="12"/>
  <c r="W442" i="12"/>
  <c r="V442" i="12"/>
  <c r="U442" i="12"/>
  <c r="T442" i="12"/>
  <c r="S442" i="12"/>
  <c r="R442" i="12"/>
  <c r="Q442" i="12"/>
  <c r="Y441" i="12"/>
  <c r="X441" i="12"/>
  <c r="W441" i="12"/>
  <c r="V441" i="12"/>
  <c r="U441" i="12"/>
  <c r="T441" i="12"/>
  <c r="S441" i="12"/>
  <c r="R441" i="12"/>
  <c r="Q441" i="12"/>
  <c r="Y440" i="12"/>
  <c r="X440" i="12"/>
  <c r="W440" i="12"/>
  <c r="V440" i="12"/>
  <c r="U440" i="12"/>
  <c r="T440" i="12"/>
  <c r="S440" i="12"/>
  <c r="R440" i="12"/>
  <c r="Q440" i="12"/>
  <c r="Y439" i="12"/>
  <c r="X439" i="12"/>
  <c r="W439" i="12"/>
  <c r="V439" i="12"/>
  <c r="U439" i="12"/>
  <c r="T439" i="12"/>
  <c r="S439" i="12"/>
  <c r="R439" i="12"/>
  <c r="Q439" i="12"/>
  <c r="Y438" i="12"/>
  <c r="X438" i="12"/>
  <c r="W438" i="12"/>
  <c r="V438" i="12"/>
  <c r="U438" i="12"/>
  <c r="T438" i="12"/>
  <c r="S438" i="12"/>
  <c r="R438" i="12"/>
  <c r="Q438" i="12"/>
  <c r="Y437" i="12"/>
  <c r="X437" i="12"/>
  <c r="W437" i="12"/>
  <c r="V437" i="12"/>
  <c r="U437" i="12"/>
  <c r="T437" i="12"/>
  <c r="S437" i="12"/>
  <c r="R437" i="12"/>
  <c r="Q437" i="12"/>
  <c r="Y436" i="12"/>
  <c r="X436" i="12"/>
  <c r="W436" i="12"/>
  <c r="V436" i="12"/>
  <c r="U436" i="12"/>
  <c r="T436" i="12"/>
  <c r="S436" i="12"/>
  <c r="R436" i="12"/>
  <c r="Q436" i="12"/>
  <c r="Y435" i="12"/>
  <c r="X435" i="12"/>
  <c r="W435" i="12"/>
  <c r="V435" i="12"/>
  <c r="U435" i="12"/>
  <c r="T435" i="12"/>
  <c r="S435" i="12"/>
  <c r="R435" i="12"/>
  <c r="Q435" i="12"/>
  <c r="Y434" i="12"/>
  <c r="X434" i="12"/>
  <c r="W434" i="12"/>
  <c r="V434" i="12"/>
  <c r="U434" i="12"/>
  <c r="T434" i="12"/>
  <c r="S434" i="12"/>
  <c r="R434" i="12"/>
  <c r="Q434" i="12"/>
  <c r="Y433" i="12"/>
  <c r="X433" i="12"/>
  <c r="W433" i="12"/>
  <c r="V433" i="12"/>
  <c r="U433" i="12"/>
  <c r="T433" i="12"/>
  <c r="S433" i="12"/>
  <c r="R433" i="12"/>
  <c r="Q433" i="12"/>
  <c r="Y432" i="12"/>
  <c r="X432" i="12"/>
  <c r="W432" i="12"/>
  <c r="V432" i="12"/>
  <c r="U432" i="12"/>
  <c r="T432" i="12"/>
  <c r="S432" i="12"/>
  <c r="R432" i="12"/>
  <c r="Q432" i="12"/>
  <c r="Y431" i="12"/>
  <c r="X431" i="12"/>
  <c r="W431" i="12"/>
  <c r="V431" i="12"/>
  <c r="U431" i="12"/>
  <c r="T431" i="12"/>
  <c r="S431" i="12"/>
  <c r="R431" i="12"/>
  <c r="Q431" i="12"/>
  <c r="Y430" i="12"/>
  <c r="X430" i="12"/>
  <c r="W430" i="12"/>
  <c r="V430" i="12"/>
  <c r="U430" i="12"/>
  <c r="T430" i="12"/>
  <c r="S430" i="12"/>
  <c r="R430" i="12"/>
  <c r="Q430" i="12"/>
  <c r="Y429" i="12"/>
  <c r="X429" i="12"/>
  <c r="W429" i="12"/>
  <c r="V429" i="12"/>
  <c r="U429" i="12"/>
  <c r="T429" i="12"/>
  <c r="S429" i="12"/>
  <c r="R429" i="12"/>
  <c r="Q429" i="12"/>
  <c r="Y428" i="12"/>
  <c r="X428" i="12"/>
  <c r="W428" i="12"/>
  <c r="V428" i="12"/>
  <c r="U428" i="12"/>
  <c r="T428" i="12"/>
  <c r="S428" i="12"/>
  <c r="R428" i="12"/>
  <c r="Q428" i="12"/>
  <c r="Y427" i="12"/>
  <c r="X427" i="12"/>
  <c r="W427" i="12"/>
  <c r="V427" i="12"/>
  <c r="U427" i="12"/>
  <c r="T427" i="12"/>
  <c r="S427" i="12"/>
  <c r="R427" i="12"/>
  <c r="Q427" i="12"/>
  <c r="Y426" i="12"/>
  <c r="X426" i="12"/>
  <c r="W426" i="12"/>
  <c r="V426" i="12"/>
  <c r="U426" i="12"/>
  <c r="T426" i="12"/>
  <c r="S426" i="12"/>
  <c r="R426" i="12"/>
  <c r="Q426" i="12"/>
  <c r="Y425" i="12"/>
  <c r="X425" i="12"/>
  <c r="W425" i="12"/>
  <c r="V425" i="12"/>
  <c r="U425" i="12"/>
  <c r="T425" i="12"/>
  <c r="S425" i="12"/>
  <c r="R425" i="12"/>
  <c r="Q425" i="12"/>
  <c r="Y424" i="12"/>
  <c r="X424" i="12"/>
  <c r="W424" i="12"/>
  <c r="V424" i="12"/>
  <c r="U424" i="12"/>
  <c r="T424" i="12"/>
  <c r="S424" i="12"/>
  <c r="R424" i="12"/>
  <c r="Q424" i="12"/>
  <c r="Y423" i="12"/>
  <c r="X423" i="12"/>
  <c r="W423" i="12"/>
  <c r="V423" i="12"/>
  <c r="U423" i="12"/>
  <c r="T423" i="12"/>
  <c r="S423" i="12"/>
  <c r="R423" i="12"/>
  <c r="Q423" i="12"/>
  <c r="Y422" i="12"/>
  <c r="X422" i="12"/>
  <c r="W422" i="12"/>
  <c r="V422" i="12"/>
  <c r="U422" i="12"/>
  <c r="T422" i="12"/>
  <c r="S422" i="12"/>
  <c r="R422" i="12"/>
  <c r="Q422" i="12"/>
  <c r="Y421" i="12"/>
  <c r="X421" i="12"/>
  <c r="W421" i="12"/>
  <c r="V421" i="12"/>
  <c r="U421" i="12"/>
  <c r="T421" i="12"/>
  <c r="S421" i="12"/>
  <c r="R421" i="12"/>
  <c r="Q421" i="12"/>
  <c r="Y420" i="12"/>
  <c r="X420" i="12"/>
  <c r="W420" i="12"/>
  <c r="V420" i="12"/>
  <c r="U420" i="12"/>
  <c r="T420" i="12"/>
  <c r="S420" i="12"/>
  <c r="R420" i="12"/>
  <c r="Q420" i="12"/>
  <c r="Y419" i="12"/>
  <c r="X419" i="12"/>
  <c r="W419" i="12"/>
  <c r="V419" i="12"/>
  <c r="U419" i="12"/>
  <c r="T419" i="12"/>
  <c r="S419" i="12"/>
  <c r="R419" i="12"/>
  <c r="Q419" i="12"/>
  <c r="Y418" i="12"/>
  <c r="X418" i="12"/>
  <c r="W418" i="12"/>
  <c r="V418" i="12"/>
  <c r="U418" i="12"/>
  <c r="T418" i="12"/>
  <c r="S418" i="12"/>
  <c r="R418" i="12"/>
  <c r="Q418" i="12"/>
  <c r="Y417" i="12"/>
  <c r="X417" i="12"/>
  <c r="W417" i="12"/>
  <c r="V417" i="12"/>
  <c r="U417" i="12"/>
  <c r="T417" i="12"/>
  <c r="S417" i="12"/>
  <c r="R417" i="12"/>
  <c r="Q417" i="12"/>
  <c r="Y416" i="12"/>
  <c r="X416" i="12"/>
  <c r="W416" i="12"/>
  <c r="V416" i="12"/>
  <c r="U416" i="12"/>
  <c r="T416" i="12"/>
  <c r="S416" i="12"/>
  <c r="R416" i="12"/>
  <c r="Q416" i="12"/>
  <c r="Y415" i="12"/>
  <c r="X415" i="12"/>
  <c r="W415" i="12"/>
  <c r="V415" i="12"/>
  <c r="U415" i="12"/>
  <c r="T415" i="12"/>
  <c r="S415" i="12"/>
  <c r="R415" i="12"/>
  <c r="Q415" i="12"/>
  <c r="Y414" i="12"/>
  <c r="X414" i="12"/>
  <c r="W414" i="12"/>
  <c r="V414" i="12"/>
  <c r="U414" i="12"/>
  <c r="T414" i="12"/>
  <c r="S414" i="12"/>
  <c r="R414" i="12"/>
  <c r="Q414" i="12"/>
  <c r="Y413" i="12"/>
  <c r="X413" i="12"/>
  <c r="W413" i="12"/>
  <c r="V413" i="12"/>
  <c r="U413" i="12"/>
  <c r="T413" i="12"/>
  <c r="S413" i="12"/>
  <c r="R413" i="12"/>
  <c r="Q413" i="12"/>
  <c r="Y412" i="12"/>
  <c r="X412" i="12"/>
  <c r="W412" i="12"/>
  <c r="V412" i="12"/>
  <c r="U412" i="12"/>
  <c r="T412" i="12"/>
  <c r="S412" i="12"/>
  <c r="R412" i="12"/>
  <c r="Q412" i="12"/>
  <c r="Y411" i="12"/>
  <c r="X411" i="12"/>
  <c r="W411" i="12"/>
  <c r="V411" i="12"/>
  <c r="U411" i="12"/>
  <c r="T411" i="12"/>
  <c r="S411" i="12"/>
  <c r="R411" i="12"/>
  <c r="Q411" i="12"/>
  <c r="Y410" i="12"/>
  <c r="X410" i="12"/>
  <c r="W410" i="12"/>
  <c r="V410" i="12"/>
  <c r="U410" i="12"/>
  <c r="T410" i="12"/>
  <c r="S410" i="12"/>
  <c r="R410" i="12"/>
  <c r="Q410" i="12"/>
  <c r="Y409" i="12"/>
  <c r="X409" i="12"/>
  <c r="W409" i="12"/>
  <c r="V409" i="12"/>
  <c r="U409" i="12"/>
  <c r="T409" i="12"/>
  <c r="S409" i="12"/>
  <c r="R409" i="12"/>
  <c r="Q409" i="12"/>
  <c r="Y408" i="12"/>
  <c r="X408" i="12"/>
  <c r="W408" i="12"/>
  <c r="V408" i="12"/>
  <c r="U408" i="12"/>
  <c r="T408" i="12"/>
  <c r="S408" i="12"/>
  <c r="R408" i="12"/>
  <c r="Q408" i="12"/>
  <c r="Y407" i="12"/>
  <c r="X407" i="12"/>
  <c r="W407" i="12"/>
  <c r="V407" i="12"/>
  <c r="U407" i="12"/>
  <c r="T407" i="12"/>
  <c r="S407" i="12"/>
  <c r="R407" i="12"/>
  <c r="Q407" i="12"/>
  <c r="Y406" i="12"/>
  <c r="X406" i="12"/>
  <c r="W406" i="12"/>
  <c r="V406" i="12"/>
  <c r="U406" i="12"/>
  <c r="T406" i="12"/>
  <c r="S406" i="12"/>
  <c r="R406" i="12"/>
  <c r="Q406" i="12"/>
  <c r="Y405" i="12"/>
  <c r="X405" i="12"/>
  <c r="W405" i="12"/>
  <c r="V405" i="12"/>
  <c r="U405" i="12"/>
  <c r="T405" i="12"/>
  <c r="S405" i="12"/>
  <c r="R405" i="12"/>
  <c r="Q405" i="12"/>
  <c r="Y404" i="12"/>
  <c r="X404" i="12"/>
  <c r="W404" i="12"/>
  <c r="V404" i="12"/>
  <c r="U404" i="12"/>
  <c r="T404" i="12"/>
  <c r="S404" i="12"/>
  <c r="R404" i="12"/>
  <c r="Q404" i="12"/>
  <c r="Y403" i="12"/>
  <c r="X403" i="12"/>
  <c r="W403" i="12"/>
  <c r="V403" i="12"/>
  <c r="U403" i="12"/>
  <c r="T403" i="12"/>
  <c r="S403" i="12"/>
  <c r="R403" i="12"/>
  <c r="Q403" i="12"/>
  <c r="Y402" i="12"/>
  <c r="X402" i="12"/>
  <c r="W402" i="12"/>
  <c r="V402" i="12"/>
  <c r="U402" i="12"/>
  <c r="T402" i="12"/>
  <c r="S402" i="12"/>
  <c r="R402" i="12"/>
  <c r="Q402" i="12"/>
  <c r="Y401" i="12"/>
  <c r="X401" i="12"/>
  <c r="W401" i="12"/>
  <c r="V401" i="12"/>
  <c r="U401" i="12"/>
  <c r="T401" i="12"/>
  <c r="S401" i="12"/>
  <c r="R401" i="12"/>
  <c r="Q401" i="12"/>
  <c r="Y400" i="12"/>
  <c r="X400" i="12"/>
  <c r="W400" i="12"/>
  <c r="V400" i="12"/>
  <c r="U400" i="12"/>
  <c r="T400" i="12"/>
  <c r="S400" i="12"/>
  <c r="R400" i="12"/>
  <c r="Q400" i="12"/>
  <c r="Y399" i="12"/>
  <c r="X399" i="12"/>
  <c r="W399" i="12"/>
  <c r="V399" i="12"/>
  <c r="U399" i="12"/>
  <c r="T399" i="12"/>
  <c r="S399" i="12"/>
  <c r="R399" i="12"/>
  <c r="Q399" i="12"/>
  <c r="Y398" i="12"/>
  <c r="X398" i="12"/>
  <c r="W398" i="12"/>
  <c r="V398" i="12"/>
  <c r="U398" i="12"/>
  <c r="T398" i="12"/>
  <c r="S398" i="12"/>
  <c r="R398" i="12"/>
  <c r="Q398" i="12"/>
  <c r="Y397" i="12"/>
  <c r="X397" i="12"/>
  <c r="W397" i="12"/>
  <c r="V397" i="12"/>
  <c r="U397" i="12"/>
  <c r="T397" i="12"/>
  <c r="S397" i="12"/>
  <c r="R397" i="12"/>
  <c r="Q397" i="12"/>
  <c r="Y396" i="12"/>
  <c r="X396" i="12"/>
  <c r="W396" i="12"/>
  <c r="V396" i="12"/>
  <c r="U396" i="12"/>
  <c r="T396" i="12"/>
  <c r="S396" i="12"/>
  <c r="R396" i="12"/>
  <c r="Q396" i="12"/>
  <c r="Y395" i="12"/>
  <c r="X395" i="12"/>
  <c r="W395" i="12"/>
  <c r="V395" i="12"/>
  <c r="U395" i="12"/>
  <c r="T395" i="12"/>
  <c r="S395" i="12"/>
  <c r="R395" i="12"/>
  <c r="Q395" i="12"/>
  <c r="Y394" i="12"/>
  <c r="X394" i="12"/>
  <c r="W394" i="12"/>
  <c r="V394" i="12"/>
  <c r="U394" i="12"/>
  <c r="T394" i="12"/>
  <c r="S394" i="12"/>
  <c r="R394" i="12"/>
  <c r="Q394" i="12"/>
  <c r="Y393" i="12"/>
  <c r="X393" i="12"/>
  <c r="W393" i="12"/>
  <c r="V393" i="12"/>
  <c r="U393" i="12"/>
  <c r="T393" i="12"/>
  <c r="S393" i="12"/>
  <c r="R393" i="12"/>
  <c r="Q393" i="12"/>
  <c r="Y392" i="12"/>
  <c r="X392" i="12"/>
  <c r="W392" i="12"/>
  <c r="V392" i="12"/>
  <c r="U392" i="12"/>
  <c r="T392" i="12"/>
  <c r="S392" i="12"/>
  <c r="R392" i="12"/>
  <c r="Q392" i="12"/>
  <c r="Y391" i="12"/>
  <c r="X391" i="12"/>
  <c r="W391" i="12"/>
  <c r="V391" i="12"/>
  <c r="U391" i="12"/>
  <c r="T391" i="12"/>
  <c r="S391" i="12"/>
  <c r="R391" i="12"/>
  <c r="Q391" i="12"/>
  <c r="Y390" i="12"/>
  <c r="X390" i="12"/>
  <c r="W390" i="12"/>
  <c r="V390" i="12"/>
  <c r="U390" i="12"/>
  <c r="T390" i="12"/>
  <c r="S390" i="12"/>
  <c r="R390" i="12"/>
  <c r="Q390" i="12"/>
  <c r="Y389" i="12"/>
  <c r="X389" i="12"/>
  <c r="W389" i="12"/>
  <c r="V389" i="12"/>
  <c r="U389" i="12"/>
  <c r="T389" i="12"/>
  <c r="S389" i="12"/>
  <c r="R389" i="12"/>
  <c r="Q389" i="12"/>
  <c r="Y388" i="12"/>
  <c r="X388" i="12"/>
  <c r="W388" i="12"/>
  <c r="V388" i="12"/>
  <c r="U388" i="12"/>
  <c r="T388" i="12"/>
  <c r="S388" i="12"/>
  <c r="R388" i="12"/>
  <c r="Q388" i="12"/>
  <c r="Y387" i="12"/>
  <c r="X387" i="12"/>
  <c r="W387" i="12"/>
  <c r="V387" i="12"/>
  <c r="U387" i="12"/>
  <c r="T387" i="12"/>
  <c r="S387" i="12"/>
  <c r="R387" i="12"/>
  <c r="Q387" i="12"/>
  <c r="Y386" i="12"/>
  <c r="X386" i="12"/>
  <c r="W386" i="12"/>
  <c r="V386" i="12"/>
  <c r="U386" i="12"/>
  <c r="T386" i="12"/>
  <c r="S386" i="12"/>
  <c r="R386" i="12"/>
  <c r="Q386" i="12"/>
  <c r="Y385" i="12"/>
  <c r="X385" i="12"/>
  <c r="W385" i="12"/>
  <c r="V385" i="12"/>
  <c r="U385" i="12"/>
  <c r="T385" i="12"/>
  <c r="S385" i="12"/>
  <c r="R385" i="12"/>
  <c r="Q385" i="12"/>
  <c r="Y384" i="12"/>
  <c r="X384" i="12"/>
  <c r="W384" i="12"/>
  <c r="V384" i="12"/>
  <c r="U384" i="12"/>
  <c r="T384" i="12"/>
  <c r="S384" i="12"/>
  <c r="R384" i="12"/>
  <c r="Q384" i="12"/>
  <c r="Y383" i="12"/>
  <c r="X383" i="12"/>
  <c r="W383" i="12"/>
  <c r="V383" i="12"/>
  <c r="U383" i="12"/>
  <c r="T383" i="12"/>
  <c r="S383" i="12"/>
  <c r="R383" i="12"/>
  <c r="Q383" i="12"/>
  <c r="Y382" i="12"/>
  <c r="X382" i="12"/>
  <c r="W382" i="12"/>
  <c r="V382" i="12"/>
  <c r="U382" i="12"/>
  <c r="T382" i="12"/>
  <c r="S382" i="12"/>
  <c r="R382" i="12"/>
  <c r="Q382" i="12"/>
  <c r="Y381" i="12"/>
  <c r="X381" i="12"/>
  <c r="W381" i="12"/>
  <c r="V381" i="12"/>
  <c r="U381" i="12"/>
  <c r="T381" i="12"/>
  <c r="S381" i="12"/>
  <c r="R381" i="12"/>
  <c r="Q381" i="12"/>
  <c r="Y380" i="12"/>
  <c r="X380" i="12"/>
  <c r="W380" i="12"/>
  <c r="V380" i="12"/>
  <c r="U380" i="12"/>
  <c r="T380" i="12"/>
  <c r="S380" i="12"/>
  <c r="R380" i="12"/>
  <c r="Q380" i="12"/>
  <c r="Y379" i="12"/>
  <c r="X379" i="12"/>
  <c r="W379" i="12"/>
  <c r="V379" i="12"/>
  <c r="U379" i="12"/>
  <c r="T379" i="12"/>
  <c r="S379" i="12"/>
  <c r="R379" i="12"/>
  <c r="Q379" i="12"/>
  <c r="Y378" i="12"/>
  <c r="X378" i="12"/>
  <c r="W378" i="12"/>
  <c r="V378" i="12"/>
  <c r="U378" i="12"/>
  <c r="T378" i="12"/>
  <c r="S378" i="12"/>
  <c r="R378" i="12"/>
  <c r="Q378" i="12"/>
  <c r="Y377" i="12"/>
  <c r="X377" i="12"/>
  <c r="W377" i="12"/>
  <c r="V377" i="12"/>
  <c r="U377" i="12"/>
  <c r="T377" i="12"/>
  <c r="S377" i="12"/>
  <c r="R377" i="12"/>
  <c r="Q377" i="12"/>
  <c r="Y376" i="12"/>
  <c r="X376" i="12"/>
  <c r="W376" i="12"/>
  <c r="V376" i="12"/>
  <c r="U376" i="12"/>
  <c r="T376" i="12"/>
  <c r="S376" i="12"/>
  <c r="R376" i="12"/>
  <c r="Q376" i="12"/>
  <c r="Y375" i="12"/>
  <c r="X375" i="12"/>
  <c r="W375" i="12"/>
  <c r="V375" i="12"/>
  <c r="U375" i="12"/>
  <c r="T375" i="12"/>
  <c r="S375" i="12"/>
  <c r="R375" i="12"/>
  <c r="Q375" i="12"/>
  <c r="Y374" i="12"/>
  <c r="X374" i="12"/>
  <c r="W374" i="12"/>
  <c r="V374" i="12"/>
  <c r="U374" i="12"/>
  <c r="T374" i="12"/>
  <c r="S374" i="12"/>
  <c r="R374" i="12"/>
  <c r="Q374" i="12"/>
  <c r="Y373" i="12"/>
  <c r="X373" i="12"/>
  <c r="W373" i="12"/>
  <c r="V373" i="12"/>
  <c r="U373" i="12"/>
  <c r="T373" i="12"/>
  <c r="S373" i="12"/>
  <c r="R373" i="12"/>
  <c r="Q373" i="12"/>
  <c r="Y372" i="12"/>
  <c r="X372" i="12"/>
  <c r="W372" i="12"/>
  <c r="V372" i="12"/>
  <c r="U372" i="12"/>
  <c r="T372" i="12"/>
  <c r="S372" i="12"/>
  <c r="R372" i="12"/>
  <c r="Q372" i="12"/>
  <c r="Y371" i="12"/>
  <c r="X371" i="12"/>
  <c r="W371" i="12"/>
  <c r="V371" i="12"/>
  <c r="U371" i="12"/>
  <c r="T371" i="12"/>
  <c r="S371" i="12"/>
  <c r="R371" i="12"/>
  <c r="Q371" i="12"/>
  <c r="Y370" i="12"/>
  <c r="X370" i="12"/>
  <c r="W370" i="12"/>
  <c r="V370" i="12"/>
  <c r="U370" i="12"/>
  <c r="T370" i="12"/>
  <c r="S370" i="12"/>
  <c r="R370" i="12"/>
  <c r="Q370" i="12"/>
  <c r="Y369" i="12"/>
  <c r="X369" i="12"/>
  <c r="W369" i="12"/>
  <c r="V369" i="12"/>
  <c r="U369" i="12"/>
  <c r="T369" i="12"/>
  <c r="S369" i="12"/>
  <c r="R369" i="12"/>
  <c r="Q369" i="12"/>
  <c r="Y368" i="12"/>
  <c r="X368" i="12"/>
  <c r="W368" i="12"/>
  <c r="V368" i="12"/>
  <c r="U368" i="12"/>
  <c r="T368" i="12"/>
  <c r="S368" i="12"/>
  <c r="R368" i="12"/>
  <c r="Q368" i="12"/>
  <c r="Y367" i="12"/>
  <c r="X367" i="12"/>
  <c r="W367" i="12"/>
  <c r="V367" i="12"/>
  <c r="U367" i="12"/>
  <c r="T367" i="12"/>
  <c r="S367" i="12"/>
  <c r="R367" i="12"/>
  <c r="Q367" i="12"/>
  <c r="Y366" i="12"/>
  <c r="X366" i="12"/>
  <c r="W366" i="12"/>
  <c r="V366" i="12"/>
  <c r="U366" i="12"/>
  <c r="T366" i="12"/>
  <c r="S366" i="12"/>
  <c r="R366" i="12"/>
  <c r="Q366" i="12"/>
  <c r="Y365" i="12"/>
  <c r="X365" i="12"/>
  <c r="W365" i="12"/>
  <c r="V365" i="12"/>
  <c r="U365" i="12"/>
  <c r="T365" i="12"/>
  <c r="S365" i="12"/>
  <c r="R365" i="12"/>
  <c r="Q365" i="12"/>
  <c r="Y364" i="12"/>
  <c r="X364" i="12"/>
  <c r="W364" i="12"/>
  <c r="V364" i="12"/>
  <c r="U364" i="12"/>
  <c r="T364" i="12"/>
  <c r="S364" i="12"/>
  <c r="R364" i="12"/>
  <c r="Q364" i="12"/>
  <c r="Y363" i="12"/>
  <c r="X363" i="12"/>
  <c r="W363" i="12"/>
  <c r="V363" i="12"/>
  <c r="U363" i="12"/>
  <c r="T363" i="12"/>
  <c r="S363" i="12"/>
  <c r="R363" i="12"/>
  <c r="Q363" i="12"/>
  <c r="Y362" i="12"/>
  <c r="X362" i="12"/>
  <c r="W362" i="12"/>
  <c r="V362" i="12"/>
  <c r="U362" i="12"/>
  <c r="T362" i="12"/>
  <c r="S362" i="12"/>
  <c r="R362" i="12"/>
  <c r="Q362" i="12"/>
  <c r="Y361" i="12"/>
  <c r="X361" i="12"/>
  <c r="W361" i="12"/>
  <c r="V361" i="12"/>
  <c r="U361" i="12"/>
  <c r="T361" i="12"/>
  <c r="S361" i="12"/>
  <c r="R361" i="12"/>
  <c r="Q361" i="12"/>
  <c r="Y360" i="12"/>
  <c r="X360" i="12"/>
  <c r="W360" i="12"/>
  <c r="V360" i="12"/>
  <c r="U360" i="12"/>
  <c r="T360" i="12"/>
  <c r="S360" i="12"/>
  <c r="R360" i="12"/>
  <c r="Q360" i="12"/>
  <c r="Y359" i="12"/>
  <c r="X359" i="12"/>
  <c r="W359" i="12"/>
  <c r="V359" i="12"/>
  <c r="U359" i="12"/>
  <c r="T359" i="12"/>
  <c r="S359" i="12"/>
  <c r="R359" i="12"/>
  <c r="Q359" i="12"/>
  <c r="Y358" i="12"/>
  <c r="X358" i="12"/>
  <c r="W358" i="12"/>
  <c r="V358" i="12"/>
  <c r="U358" i="12"/>
  <c r="T358" i="12"/>
  <c r="S358" i="12"/>
  <c r="R358" i="12"/>
  <c r="Q358" i="12"/>
  <c r="Y357" i="12"/>
  <c r="X357" i="12"/>
  <c r="W357" i="12"/>
  <c r="V357" i="12"/>
  <c r="U357" i="12"/>
  <c r="T357" i="12"/>
  <c r="S357" i="12"/>
  <c r="R357" i="12"/>
  <c r="Q357" i="12"/>
  <c r="Y356" i="12"/>
  <c r="X356" i="12"/>
  <c r="W356" i="12"/>
  <c r="V356" i="12"/>
  <c r="U356" i="12"/>
  <c r="T356" i="12"/>
  <c r="S356" i="12"/>
  <c r="R356" i="12"/>
  <c r="Q356" i="12"/>
  <c r="Y355" i="12"/>
  <c r="X355" i="12"/>
  <c r="W355" i="12"/>
  <c r="V355" i="12"/>
  <c r="U355" i="12"/>
  <c r="T355" i="12"/>
  <c r="S355" i="12"/>
  <c r="R355" i="12"/>
  <c r="Q355" i="12"/>
  <c r="Y354" i="12"/>
  <c r="X354" i="12"/>
  <c r="W354" i="12"/>
  <c r="V354" i="12"/>
  <c r="U354" i="12"/>
  <c r="T354" i="12"/>
  <c r="S354" i="12"/>
  <c r="R354" i="12"/>
  <c r="Q354" i="12"/>
  <c r="Y353" i="12"/>
  <c r="X353" i="12"/>
  <c r="W353" i="12"/>
  <c r="V353" i="12"/>
  <c r="U353" i="12"/>
  <c r="T353" i="12"/>
  <c r="S353" i="12"/>
  <c r="R353" i="12"/>
  <c r="Q353" i="12"/>
  <c r="Y352" i="12"/>
  <c r="X352" i="12"/>
  <c r="W352" i="12"/>
  <c r="V352" i="12"/>
  <c r="U352" i="12"/>
  <c r="T352" i="12"/>
  <c r="S352" i="12"/>
  <c r="R352" i="12"/>
  <c r="Q352" i="12"/>
  <c r="Y351" i="12"/>
  <c r="X351" i="12"/>
  <c r="W351" i="12"/>
  <c r="V351" i="12"/>
  <c r="U351" i="12"/>
  <c r="T351" i="12"/>
  <c r="S351" i="12"/>
  <c r="R351" i="12"/>
  <c r="Q351" i="12"/>
  <c r="Y350" i="12"/>
  <c r="X350" i="12"/>
  <c r="W350" i="12"/>
  <c r="V350" i="12"/>
  <c r="U350" i="12"/>
  <c r="T350" i="12"/>
  <c r="S350" i="12"/>
  <c r="R350" i="12"/>
  <c r="Q350" i="12"/>
  <c r="Y349" i="12"/>
  <c r="X349" i="12"/>
  <c r="W349" i="12"/>
  <c r="V349" i="12"/>
  <c r="U349" i="12"/>
  <c r="T349" i="12"/>
  <c r="S349" i="12"/>
  <c r="R349" i="12"/>
  <c r="Q349" i="12"/>
  <c r="Y348" i="12"/>
  <c r="X348" i="12"/>
  <c r="W348" i="12"/>
  <c r="V348" i="12"/>
  <c r="U348" i="12"/>
  <c r="T348" i="12"/>
  <c r="S348" i="12"/>
  <c r="R348" i="12"/>
  <c r="Q348" i="12"/>
  <c r="Y347" i="12"/>
  <c r="X347" i="12"/>
  <c r="W347" i="12"/>
  <c r="V347" i="12"/>
  <c r="U347" i="12"/>
  <c r="T347" i="12"/>
  <c r="S347" i="12"/>
  <c r="R347" i="12"/>
  <c r="Q347" i="12"/>
  <c r="Y346" i="12"/>
  <c r="X346" i="12"/>
  <c r="W346" i="12"/>
  <c r="V346" i="12"/>
  <c r="U346" i="12"/>
  <c r="T346" i="12"/>
  <c r="S346" i="12"/>
  <c r="R346" i="12"/>
  <c r="Q346" i="12"/>
  <c r="Y345" i="12"/>
  <c r="X345" i="12"/>
  <c r="W345" i="12"/>
  <c r="V345" i="12"/>
  <c r="U345" i="12"/>
  <c r="T345" i="12"/>
  <c r="S345" i="12"/>
  <c r="R345" i="12"/>
  <c r="Q345" i="12"/>
  <c r="Y344" i="12"/>
  <c r="X344" i="12"/>
  <c r="W344" i="12"/>
  <c r="V344" i="12"/>
  <c r="U344" i="12"/>
  <c r="T344" i="12"/>
  <c r="S344" i="12"/>
  <c r="R344" i="12"/>
  <c r="Q344" i="12"/>
  <c r="Y343" i="12"/>
  <c r="X343" i="12"/>
  <c r="W343" i="12"/>
  <c r="V343" i="12"/>
  <c r="U343" i="12"/>
  <c r="T343" i="12"/>
  <c r="S343" i="12"/>
  <c r="R343" i="12"/>
  <c r="Q343" i="12"/>
  <c r="Y342" i="12"/>
  <c r="X342" i="12"/>
  <c r="W342" i="12"/>
  <c r="V342" i="12"/>
  <c r="U342" i="12"/>
  <c r="T342" i="12"/>
  <c r="S342" i="12"/>
  <c r="R342" i="12"/>
  <c r="Q342" i="12"/>
  <c r="Y341" i="12"/>
  <c r="X341" i="12"/>
  <c r="W341" i="12"/>
  <c r="V341" i="12"/>
  <c r="U341" i="12"/>
  <c r="T341" i="12"/>
  <c r="S341" i="12"/>
  <c r="R341" i="12"/>
  <c r="Q341" i="12"/>
  <c r="Y340" i="12"/>
  <c r="X340" i="12"/>
  <c r="W340" i="12"/>
  <c r="V340" i="12"/>
  <c r="U340" i="12"/>
  <c r="T340" i="12"/>
  <c r="S340" i="12"/>
  <c r="R340" i="12"/>
  <c r="Q340" i="12"/>
  <c r="Y339" i="12"/>
  <c r="X339" i="12"/>
  <c r="W339" i="12"/>
  <c r="V339" i="12"/>
  <c r="U339" i="12"/>
  <c r="T339" i="12"/>
  <c r="S339" i="12"/>
  <c r="R339" i="12"/>
  <c r="Q339" i="12"/>
  <c r="Y338" i="12"/>
  <c r="X338" i="12"/>
  <c r="W338" i="12"/>
  <c r="V338" i="12"/>
  <c r="U338" i="12"/>
  <c r="T338" i="12"/>
  <c r="S338" i="12"/>
  <c r="R338" i="12"/>
  <c r="Q338" i="12"/>
  <c r="Y337" i="12"/>
  <c r="X337" i="12"/>
  <c r="W337" i="12"/>
  <c r="V337" i="12"/>
  <c r="U337" i="12"/>
  <c r="T337" i="12"/>
  <c r="S337" i="12"/>
  <c r="R337" i="12"/>
  <c r="Q337" i="12"/>
  <c r="Y336" i="12"/>
  <c r="X336" i="12"/>
  <c r="W336" i="12"/>
  <c r="V336" i="12"/>
  <c r="U336" i="12"/>
  <c r="T336" i="12"/>
  <c r="S336" i="12"/>
  <c r="R336" i="12"/>
  <c r="Q336" i="12"/>
  <c r="Y335" i="12"/>
  <c r="X335" i="12"/>
  <c r="W335" i="12"/>
  <c r="V335" i="12"/>
  <c r="U335" i="12"/>
  <c r="T335" i="12"/>
  <c r="S335" i="12"/>
  <c r="R335" i="12"/>
  <c r="Q335" i="12"/>
  <c r="Y334" i="12"/>
  <c r="X334" i="12"/>
  <c r="W334" i="12"/>
  <c r="V334" i="12"/>
  <c r="U334" i="12"/>
  <c r="T334" i="12"/>
  <c r="S334" i="12"/>
  <c r="R334" i="12"/>
  <c r="Q334" i="12"/>
  <c r="Y333" i="12"/>
  <c r="X333" i="12"/>
  <c r="W333" i="12"/>
  <c r="V333" i="12"/>
  <c r="U333" i="12"/>
  <c r="T333" i="12"/>
  <c r="S333" i="12"/>
  <c r="R333" i="12"/>
  <c r="Q333" i="12"/>
  <c r="Y332" i="12"/>
  <c r="X332" i="12"/>
  <c r="W332" i="12"/>
  <c r="V332" i="12"/>
  <c r="U332" i="12"/>
  <c r="T332" i="12"/>
  <c r="S332" i="12"/>
  <c r="R332" i="12"/>
  <c r="Q332" i="12"/>
  <c r="Y331" i="12"/>
  <c r="X331" i="12"/>
  <c r="W331" i="12"/>
  <c r="V331" i="12"/>
  <c r="U331" i="12"/>
  <c r="T331" i="12"/>
  <c r="S331" i="12"/>
  <c r="R331" i="12"/>
  <c r="Q331" i="12"/>
  <c r="Y330" i="12"/>
  <c r="X330" i="12"/>
  <c r="W330" i="12"/>
  <c r="V330" i="12"/>
  <c r="U330" i="12"/>
  <c r="T330" i="12"/>
  <c r="S330" i="12"/>
  <c r="R330" i="12"/>
  <c r="Q330" i="12"/>
  <c r="Y329" i="12"/>
  <c r="X329" i="12"/>
  <c r="W329" i="12"/>
  <c r="V329" i="12"/>
  <c r="U329" i="12"/>
  <c r="T329" i="12"/>
  <c r="S329" i="12"/>
  <c r="R329" i="12"/>
  <c r="Q329" i="12"/>
  <c r="Y328" i="12"/>
  <c r="X328" i="12"/>
  <c r="W328" i="12"/>
  <c r="V328" i="12"/>
  <c r="U328" i="12"/>
  <c r="T328" i="12"/>
  <c r="S328" i="12"/>
  <c r="R328" i="12"/>
  <c r="Q328" i="12"/>
  <c r="Y327" i="12"/>
  <c r="X327" i="12"/>
  <c r="W327" i="12"/>
  <c r="V327" i="12"/>
  <c r="U327" i="12"/>
  <c r="T327" i="12"/>
  <c r="S327" i="12"/>
  <c r="R327" i="12"/>
  <c r="Q327" i="12"/>
  <c r="Y326" i="12"/>
  <c r="X326" i="12"/>
  <c r="W326" i="12"/>
  <c r="V326" i="12"/>
  <c r="U326" i="12"/>
  <c r="T326" i="12"/>
  <c r="S326" i="12"/>
  <c r="R326" i="12"/>
  <c r="Q326" i="12"/>
  <c r="Y325" i="12"/>
  <c r="X325" i="12"/>
  <c r="W325" i="12"/>
  <c r="V325" i="12"/>
  <c r="U325" i="12"/>
  <c r="T325" i="12"/>
  <c r="S325" i="12"/>
  <c r="R325" i="12"/>
  <c r="Q325" i="12"/>
  <c r="Y324" i="12"/>
  <c r="X324" i="12"/>
  <c r="W324" i="12"/>
  <c r="V324" i="12"/>
  <c r="U324" i="12"/>
  <c r="T324" i="12"/>
  <c r="S324" i="12"/>
  <c r="R324" i="12"/>
  <c r="Q324" i="12"/>
  <c r="Y323" i="12"/>
  <c r="X323" i="12"/>
  <c r="W323" i="12"/>
  <c r="V323" i="12"/>
  <c r="U323" i="12"/>
  <c r="T323" i="12"/>
  <c r="S323" i="12"/>
  <c r="R323" i="12"/>
  <c r="Q323" i="12"/>
  <c r="Y322" i="12"/>
  <c r="X322" i="12"/>
  <c r="W322" i="12"/>
  <c r="V322" i="12"/>
  <c r="U322" i="12"/>
  <c r="T322" i="12"/>
  <c r="S322" i="12"/>
  <c r="R322" i="12"/>
  <c r="Q322" i="12"/>
  <c r="Y321" i="12"/>
  <c r="X321" i="12"/>
  <c r="W321" i="12"/>
  <c r="V321" i="12"/>
  <c r="U321" i="12"/>
  <c r="T321" i="12"/>
  <c r="S321" i="12"/>
  <c r="R321" i="12"/>
  <c r="Q321" i="12"/>
  <c r="Y320" i="12"/>
  <c r="X320" i="12"/>
  <c r="W320" i="12"/>
  <c r="V320" i="12"/>
  <c r="U320" i="12"/>
  <c r="T320" i="12"/>
  <c r="S320" i="12"/>
  <c r="R320" i="12"/>
  <c r="Q320" i="12"/>
  <c r="Y319" i="12"/>
  <c r="X319" i="12"/>
  <c r="W319" i="12"/>
  <c r="V319" i="12"/>
  <c r="U319" i="12"/>
  <c r="T319" i="12"/>
  <c r="S319" i="12"/>
  <c r="R319" i="12"/>
  <c r="Q319" i="12"/>
  <c r="Y318" i="12"/>
  <c r="X318" i="12"/>
  <c r="W318" i="12"/>
  <c r="V318" i="12"/>
  <c r="U318" i="12"/>
  <c r="T318" i="12"/>
  <c r="S318" i="12"/>
  <c r="R318" i="12"/>
  <c r="Q318" i="12"/>
  <c r="Y317" i="12"/>
  <c r="X317" i="12"/>
  <c r="W317" i="12"/>
  <c r="V317" i="12"/>
  <c r="U317" i="12"/>
  <c r="T317" i="12"/>
  <c r="S317" i="12"/>
  <c r="R317" i="12"/>
  <c r="Q317" i="12"/>
  <c r="Y316" i="12"/>
  <c r="X316" i="12"/>
  <c r="W316" i="12"/>
  <c r="V316" i="12"/>
  <c r="U316" i="12"/>
  <c r="T316" i="12"/>
  <c r="S316" i="12"/>
  <c r="R316" i="12"/>
  <c r="Q316" i="12"/>
  <c r="Y315" i="12"/>
  <c r="X315" i="12"/>
  <c r="W315" i="12"/>
  <c r="V315" i="12"/>
  <c r="U315" i="12"/>
  <c r="T315" i="12"/>
  <c r="S315" i="12"/>
  <c r="R315" i="12"/>
  <c r="Q315" i="12"/>
  <c r="Y314" i="12"/>
  <c r="X314" i="12"/>
  <c r="W314" i="12"/>
  <c r="V314" i="12"/>
  <c r="U314" i="12"/>
  <c r="T314" i="12"/>
  <c r="S314" i="12"/>
  <c r="R314" i="12"/>
  <c r="Q314" i="12"/>
  <c r="Y313" i="12"/>
  <c r="X313" i="12"/>
  <c r="W313" i="12"/>
  <c r="V313" i="12"/>
  <c r="U313" i="12"/>
  <c r="T313" i="12"/>
  <c r="S313" i="12"/>
  <c r="R313" i="12"/>
  <c r="Q313" i="12"/>
  <c r="Y312" i="12"/>
  <c r="X312" i="12"/>
  <c r="W312" i="12"/>
  <c r="V312" i="12"/>
  <c r="U312" i="12"/>
  <c r="T312" i="12"/>
  <c r="S312" i="12"/>
  <c r="R312" i="12"/>
  <c r="Q312" i="12"/>
  <c r="Y311" i="12"/>
  <c r="X311" i="12"/>
  <c r="W311" i="12"/>
  <c r="V311" i="12"/>
  <c r="U311" i="12"/>
  <c r="T311" i="12"/>
  <c r="S311" i="12"/>
  <c r="R311" i="12"/>
  <c r="Q311" i="12"/>
  <c r="Y310" i="12"/>
  <c r="X310" i="12"/>
  <c r="W310" i="12"/>
  <c r="V310" i="12"/>
  <c r="U310" i="12"/>
  <c r="T310" i="12"/>
  <c r="S310" i="12"/>
  <c r="R310" i="12"/>
  <c r="Q310" i="12"/>
  <c r="Y309" i="12"/>
  <c r="X309" i="12"/>
  <c r="W309" i="12"/>
  <c r="V309" i="12"/>
  <c r="U309" i="12"/>
  <c r="T309" i="12"/>
  <c r="S309" i="12"/>
  <c r="R309" i="12"/>
  <c r="Q309" i="12"/>
  <c r="Y308" i="12"/>
  <c r="X308" i="12"/>
  <c r="W308" i="12"/>
  <c r="V308" i="12"/>
  <c r="U308" i="12"/>
  <c r="T308" i="12"/>
  <c r="S308" i="12"/>
  <c r="R308" i="12"/>
  <c r="Q308" i="12"/>
  <c r="Y307" i="12"/>
  <c r="X307" i="12"/>
  <c r="W307" i="12"/>
  <c r="V307" i="12"/>
  <c r="U307" i="12"/>
  <c r="T307" i="12"/>
  <c r="S307" i="12"/>
  <c r="R307" i="12"/>
  <c r="Q307" i="12"/>
  <c r="Y306" i="12"/>
  <c r="X306" i="12"/>
  <c r="W306" i="12"/>
  <c r="V306" i="12"/>
  <c r="U306" i="12"/>
  <c r="T306" i="12"/>
  <c r="S306" i="12"/>
  <c r="R306" i="12"/>
  <c r="Q306" i="12"/>
  <c r="Y305" i="12"/>
  <c r="X305" i="12"/>
  <c r="W305" i="12"/>
  <c r="V305" i="12"/>
  <c r="U305" i="12"/>
  <c r="T305" i="12"/>
  <c r="S305" i="12"/>
  <c r="R305" i="12"/>
  <c r="Q305" i="12"/>
  <c r="Y304" i="12"/>
  <c r="X304" i="12"/>
  <c r="W304" i="12"/>
  <c r="V304" i="12"/>
  <c r="U304" i="12"/>
  <c r="T304" i="12"/>
  <c r="S304" i="12"/>
  <c r="R304" i="12"/>
  <c r="Q304" i="12"/>
  <c r="Y303" i="12"/>
  <c r="X303" i="12"/>
  <c r="W303" i="12"/>
  <c r="V303" i="12"/>
  <c r="U303" i="12"/>
  <c r="T303" i="12"/>
  <c r="S303" i="12"/>
  <c r="R303" i="12"/>
  <c r="Q303" i="12"/>
  <c r="Y302" i="12"/>
  <c r="X302" i="12"/>
  <c r="W302" i="12"/>
  <c r="V302" i="12"/>
  <c r="U302" i="12"/>
  <c r="T302" i="12"/>
  <c r="S302" i="12"/>
  <c r="R302" i="12"/>
  <c r="Q302" i="12"/>
  <c r="Y301" i="12"/>
  <c r="X301" i="12"/>
  <c r="W301" i="12"/>
  <c r="V301" i="12"/>
  <c r="U301" i="12"/>
  <c r="T301" i="12"/>
  <c r="S301" i="12"/>
  <c r="R301" i="12"/>
  <c r="Q301" i="12"/>
  <c r="Y300" i="12"/>
  <c r="X300" i="12"/>
  <c r="W300" i="12"/>
  <c r="V300" i="12"/>
  <c r="U300" i="12"/>
  <c r="T300" i="12"/>
  <c r="S300" i="12"/>
  <c r="R300" i="12"/>
  <c r="Q300" i="12"/>
  <c r="Y299" i="12"/>
  <c r="X299" i="12"/>
  <c r="W299" i="12"/>
  <c r="V299" i="12"/>
  <c r="U299" i="12"/>
  <c r="T299" i="12"/>
  <c r="S299" i="12"/>
  <c r="R299" i="12"/>
  <c r="Q299" i="12"/>
  <c r="Y298" i="12"/>
  <c r="X298" i="12"/>
  <c r="W298" i="12"/>
  <c r="V298" i="12"/>
  <c r="U298" i="12"/>
  <c r="T298" i="12"/>
  <c r="S298" i="12"/>
  <c r="R298" i="12"/>
  <c r="Q298" i="12"/>
  <c r="Y297" i="12"/>
  <c r="X297" i="12"/>
  <c r="W297" i="12"/>
  <c r="V297" i="12"/>
  <c r="U297" i="12"/>
  <c r="T297" i="12"/>
  <c r="S297" i="12"/>
  <c r="R297" i="12"/>
  <c r="Q297" i="12"/>
  <c r="Y296" i="12"/>
  <c r="X296" i="12"/>
  <c r="W296" i="12"/>
  <c r="V296" i="12"/>
  <c r="U296" i="12"/>
  <c r="T296" i="12"/>
  <c r="S296" i="12"/>
  <c r="R296" i="12"/>
  <c r="Q296" i="12"/>
  <c r="Y295" i="12"/>
  <c r="X295" i="12"/>
  <c r="W295" i="12"/>
  <c r="V295" i="12"/>
  <c r="U295" i="12"/>
  <c r="T295" i="12"/>
  <c r="S295" i="12"/>
  <c r="R295" i="12"/>
  <c r="Q295" i="12"/>
  <c r="Y294" i="12"/>
  <c r="X294" i="12"/>
  <c r="W294" i="12"/>
  <c r="V294" i="12"/>
  <c r="U294" i="12"/>
  <c r="T294" i="12"/>
  <c r="S294" i="12"/>
  <c r="R294" i="12"/>
  <c r="Q294" i="12"/>
  <c r="Y293" i="12"/>
  <c r="X293" i="12"/>
  <c r="W293" i="12"/>
  <c r="V293" i="12"/>
  <c r="U293" i="12"/>
  <c r="T293" i="12"/>
  <c r="S293" i="12"/>
  <c r="R293" i="12"/>
  <c r="Q293" i="12"/>
  <c r="Y292" i="12"/>
  <c r="X292" i="12"/>
  <c r="W292" i="12"/>
  <c r="V292" i="12"/>
  <c r="U292" i="12"/>
  <c r="T292" i="12"/>
  <c r="S292" i="12"/>
  <c r="R292" i="12"/>
  <c r="Q292" i="12"/>
  <c r="Y291" i="12"/>
  <c r="X291" i="12"/>
  <c r="W291" i="12"/>
  <c r="V291" i="12"/>
  <c r="U291" i="12"/>
  <c r="T291" i="12"/>
  <c r="S291" i="12"/>
  <c r="R291" i="12"/>
  <c r="Q291" i="12"/>
  <c r="Y290" i="12"/>
  <c r="X290" i="12"/>
  <c r="W290" i="12"/>
  <c r="V290" i="12"/>
  <c r="U290" i="12"/>
  <c r="T290" i="12"/>
  <c r="S290" i="12"/>
  <c r="R290" i="12"/>
  <c r="Q290" i="12"/>
  <c r="Y289" i="12"/>
  <c r="X289" i="12"/>
  <c r="W289" i="12"/>
  <c r="V289" i="12"/>
  <c r="U289" i="12"/>
  <c r="T289" i="12"/>
  <c r="S289" i="12"/>
  <c r="R289" i="12"/>
  <c r="Q289" i="12"/>
  <c r="Y288" i="12"/>
  <c r="X288" i="12"/>
  <c r="W288" i="12"/>
  <c r="V288" i="12"/>
  <c r="U288" i="12"/>
  <c r="T288" i="12"/>
  <c r="S288" i="12"/>
  <c r="R288" i="12"/>
  <c r="Q288" i="12"/>
  <c r="Y287" i="12"/>
  <c r="X287" i="12"/>
  <c r="W287" i="12"/>
  <c r="V287" i="12"/>
  <c r="U287" i="12"/>
  <c r="T287" i="12"/>
  <c r="S287" i="12"/>
  <c r="R287" i="12"/>
  <c r="Q287" i="12"/>
  <c r="Y286" i="12"/>
  <c r="X286" i="12"/>
  <c r="W286" i="12"/>
  <c r="V286" i="12"/>
  <c r="U286" i="12"/>
  <c r="T286" i="12"/>
  <c r="S286" i="12"/>
  <c r="R286" i="12"/>
  <c r="Q286" i="12"/>
  <c r="Y285" i="12"/>
  <c r="X285" i="12"/>
  <c r="W285" i="12"/>
  <c r="V285" i="12"/>
  <c r="U285" i="12"/>
  <c r="T285" i="12"/>
  <c r="S285" i="12"/>
  <c r="R285" i="12"/>
  <c r="Q285" i="12"/>
  <c r="Y284" i="12"/>
  <c r="X284" i="12"/>
  <c r="W284" i="12"/>
  <c r="V284" i="12"/>
  <c r="U284" i="12"/>
  <c r="T284" i="12"/>
  <c r="S284" i="12"/>
  <c r="R284" i="12"/>
  <c r="Q284" i="12"/>
  <c r="Y283" i="12"/>
  <c r="X283" i="12"/>
  <c r="W283" i="12"/>
  <c r="V283" i="12"/>
  <c r="U283" i="12"/>
  <c r="T283" i="12"/>
  <c r="S283" i="12"/>
  <c r="R283" i="12"/>
  <c r="Q283" i="12"/>
  <c r="Y282" i="12"/>
  <c r="X282" i="12"/>
  <c r="W282" i="12"/>
  <c r="V282" i="12"/>
  <c r="U282" i="12"/>
  <c r="T282" i="12"/>
  <c r="S282" i="12"/>
  <c r="R282" i="12"/>
  <c r="Q282" i="12"/>
  <c r="Y281" i="12"/>
  <c r="X281" i="12"/>
  <c r="W281" i="12"/>
  <c r="V281" i="12"/>
  <c r="U281" i="12"/>
  <c r="T281" i="12"/>
  <c r="S281" i="12"/>
  <c r="R281" i="12"/>
  <c r="Q281" i="12"/>
  <c r="Y280" i="12"/>
  <c r="X280" i="12"/>
  <c r="W280" i="12"/>
  <c r="V280" i="12"/>
  <c r="U280" i="12"/>
  <c r="T280" i="12"/>
  <c r="S280" i="12"/>
  <c r="R280" i="12"/>
  <c r="Q280" i="12"/>
  <c r="Y279" i="12"/>
  <c r="X279" i="12"/>
  <c r="W279" i="12"/>
  <c r="V279" i="12"/>
  <c r="U279" i="12"/>
  <c r="T279" i="12"/>
  <c r="S279" i="12"/>
  <c r="R279" i="12"/>
  <c r="Q279" i="12"/>
  <c r="Y278" i="12"/>
  <c r="X278" i="12"/>
  <c r="W278" i="12"/>
  <c r="V278" i="12"/>
  <c r="U278" i="12"/>
  <c r="T278" i="12"/>
  <c r="S278" i="12"/>
  <c r="R278" i="12"/>
  <c r="Q278" i="12"/>
  <c r="Y277" i="12"/>
  <c r="X277" i="12"/>
  <c r="W277" i="12"/>
  <c r="V277" i="12"/>
  <c r="U277" i="12"/>
  <c r="T277" i="12"/>
  <c r="S277" i="12"/>
  <c r="R277" i="12"/>
  <c r="Q277" i="12"/>
  <c r="Y276" i="12"/>
  <c r="X276" i="12"/>
  <c r="W276" i="12"/>
  <c r="V276" i="12"/>
  <c r="U276" i="12"/>
  <c r="T276" i="12"/>
  <c r="S276" i="12"/>
  <c r="R276" i="12"/>
  <c r="Q276" i="12"/>
  <c r="Y275" i="12"/>
  <c r="X275" i="12"/>
  <c r="W275" i="12"/>
  <c r="V275" i="12"/>
  <c r="U275" i="12"/>
  <c r="T275" i="12"/>
  <c r="S275" i="12"/>
  <c r="R275" i="12"/>
  <c r="Q275" i="12"/>
  <c r="Y274" i="12"/>
  <c r="X274" i="12"/>
  <c r="W274" i="12"/>
  <c r="V274" i="12"/>
  <c r="U274" i="12"/>
  <c r="T274" i="12"/>
  <c r="S274" i="12"/>
  <c r="R274" i="12"/>
  <c r="Q274" i="12"/>
  <c r="Y273" i="12"/>
  <c r="X273" i="12"/>
  <c r="W273" i="12"/>
  <c r="V273" i="12"/>
  <c r="U273" i="12"/>
  <c r="T273" i="12"/>
  <c r="S273" i="12"/>
  <c r="R273" i="12"/>
  <c r="Q273" i="12"/>
  <c r="Y272" i="12"/>
  <c r="X272" i="12"/>
  <c r="W272" i="12"/>
  <c r="V272" i="12"/>
  <c r="U272" i="12"/>
  <c r="T272" i="12"/>
  <c r="S272" i="12"/>
  <c r="R272" i="12"/>
  <c r="Q272" i="12"/>
  <c r="Y271" i="12"/>
  <c r="X271" i="12"/>
  <c r="W271" i="12"/>
  <c r="V271" i="12"/>
  <c r="U271" i="12"/>
  <c r="T271" i="12"/>
  <c r="S271" i="12"/>
  <c r="R271" i="12"/>
  <c r="Q271" i="12"/>
  <c r="Y270" i="12"/>
  <c r="X270" i="12"/>
  <c r="W270" i="12"/>
  <c r="V270" i="12"/>
  <c r="U270" i="12"/>
  <c r="T270" i="12"/>
  <c r="S270" i="12"/>
  <c r="R270" i="12"/>
  <c r="Q270" i="12"/>
  <c r="Y269" i="12"/>
  <c r="X269" i="12"/>
  <c r="W269" i="12"/>
  <c r="V269" i="12"/>
  <c r="U269" i="12"/>
  <c r="T269" i="12"/>
  <c r="S269" i="12"/>
  <c r="R269" i="12"/>
  <c r="Q269" i="12"/>
  <c r="Y268" i="12"/>
  <c r="X268" i="12"/>
  <c r="W268" i="12"/>
  <c r="V268" i="12"/>
  <c r="U268" i="12"/>
  <c r="T268" i="12"/>
  <c r="S268" i="12"/>
  <c r="R268" i="12"/>
  <c r="Q268" i="12"/>
  <c r="Y267" i="12"/>
  <c r="X267" i="12"/>
  <c r="W267" i="12"/>
  <c r="V267" i="12"/>
  <c r="U267" i="12"/>
  <c r="T267" i="12"/>
  <c r="S267" i="12"/>
  <c r="R267" i="12"/>
  <c r="Q267" i="12"/>
  <c r="Y266" i="12"/>
  <c r="X266" i="12"/>
  <c r="W266" i="12"/>
  <c r="V266" i="12"/>
  <c r="U266" i="12"/>
  <c r="T266" i="12"/>
  <c r="S266" i="12"/>
  <c r="R266" i="12"/>
  <c r="Q266" i="12"/>
  <c r="Y265" i="12"/>
  <c r="X265" i="12"/>
  <c r="W265" i="12"/>
  <c r="V265" i="12"/>
  <c r="U265" i="12"/>
  <c r="T265" i="12"/>
  <c r="S265" i="12"/>
  <c r="R265" i="12"/>
  <c r="Q265" i="12"/>
  <c r="Y264" i="12"/>
  <c r="X264" i="12"/>
  <c r="W264" i="12"/>
  <c r="V264" i="12"/>
  <c r="U264" i="12"/>
  <c r="T264" i="12"/>
  <c r="S264" i="12"/>
  <c r="R264" i="12"/>
  <c r="Q264" i="12"/>
  <c r="Y263" i="12"/>
  <c r="X263" i="12"/>
  <c r="W263" i="12"/>
  <c r="V263" i="12"/>
  <c r="U263" i="12"/>
  <c r="T263" i="12"/>
  <c r="S263" i="12"/>
  <c r="R263" i="12"/>
  <c r="Q263" i="12"/>
  <c r="Y262" i="12"/>
  <c r="X262" i="12"/>
  <c r="W262" i="12"/>
  <c r="V262" i="12"/>
  <c r="U262" i="12"/>
  <c r="T262" i="12"/>
  <c r="S262" i="12"/>
  <c r="R262" i="12"/>
  <c r="Q262" i="12"/>
  <c r="Y261" i="12"/>
  <c r="X261" i="12"/>
  <c r="W261" i="12"/>
  <c r="V261" i="12"/>
  <c r="U261" i="12"/>
  <c r="T261" i="12"/>
  <c r="S261" i="12"/>
  <c r="R261" i="12"/>
  <c r="Q261" i="12"/>
  <c r="Y260" i="12"/>
  <c r="X260" i="12"/>
  <c r="W260" i="12"/>
  <c r="V260" i="12"/>
  <c r="U260" i="12"/>
  <c r="T260" i="12"/>
  <c r="S260" i="12"/>
  <c r="R260" i="12"/>
  <c r="Q260" i="12"/>
  <c r="Y259" i="12"/>
  <c r="X259" i="12"/>
  <c r="W259" i="12"/>
  <c r="V259" i="12"/>
  <c r="U259" i="12"/>
  <c r="T259" i="12"/>
  <c r="S259" i="12"/>
  <c r="R259" i="12"/>
  <c r="Q259" i="12"/>
  <c r="Y258" i="12"/>
  <c r="X258" i="12"/>
  <c r="W258" i="12"/>
  <c r="V258" i="12"/>
  <c r="U258" i="12"/>
  <c r="T258" i="12"/>
  <c r="S258" i="12"/>
  <c r="R258" i="12"/>
  <c r="Q258" i="12"/>
  <c r="Y257" i="12"/>
  <c r="X257" i="12"/>
  <c r="W257" i="12"/>
  <c r="V257" i="12"/>
  <c r="U257" i="12"/>
  <c r="T257" i="12"/>
  <c r="S257" i="12"/>
  <c r="R257" i="12"/>
  <c r="Q257" i="12"/>
  <c r="Y256" i="12"/>
  <c r="X256" i="12"/>
  <c r="W256" i="12"/>
  <c r="V256" i="12"/>
  <c r="U256" i="12"/>
  <c r="T256" i="12"/>
  <c r="S256" i="12"/>
  <c r="R256" i="12"/>
  <c r="Q256" i="12"/>
  <c r="Y255" i="12"/>
  <c r="X255" i="12"/>
  <c r="W255" i="12"/>
  <c r="V255" i="12"/>
  <c r="U255" i="12"/>
  <c r="T255" i="12"/>
  <c r="S255" i="12"/>
  <c r="R255" i="12"/>
  <c r="Q255" i="12"/>
  <c r="Y254" i="12"/>
  <c r="X254" i="12"/>
  <c r="W254" i="12"/>
  <c r="V254" i="12"/>
  <c r="U254" i="12"/>
  <c r="T254" i="12"/>
  <c r="S254" i="12"/>
  <c r="R254" i="12"/>
  <c r="Q254" i="12"/>
  <c r="Y253" i="12"/>
  <c r="X253" i="12"/>
  <c r="W253" i="12"/>
  <c r="V253" i="12"/>
  <c r="U253" i="12"/>
  <c r="T253" i="12"/>
  <c r="S253" i="12"/>
  <c r="R253" i="12"/>
  <c r="Q253" i="12"/>
  <c r="Y252" i="12"/>
  <c r="X252" i="12"/>
  <c r="W252" i="12"/>
  <c r="V252" i="12"/>
  <c r="U252" i="12"/>
  <c r="T252" i="12"/>
  <c r="S252" i="12"/>
  <c r="R252" i="12"/>
  <c r="Q252" i="12"/>
  <c r="Y251" i="12"/>
  <c r="X251" i="12"/>
  <c r="W251" i="12"/>
  <c r="V251" i="12"/>
  <c r="U251" i="12"/>
  <c r="T251" i="12"/>
  <c r="S251" i="12"/>
  <c r="R251" i="12"/>
  <c r="Q251" i="12"/>
  <c r="Y250" i="12"/>
  <c r="X250" i="12"/>
  <c r="W250" i="12"/>
  <c r="V250" i="12"/>
  <c r="U250" i="12"/>
  <c r="T250" i="12"/>
  <c r="S250" i="12"/>
  <c r="R250" i="12"/>
  <c r="Q250" i="12"/>
  <c r="Y249" i="12"/>
  <c r="X249" i="12"/>
  <c r="W249" i="12"/>
  <c r="V249" i="12"/>
  <c r="U249" i="12"/>
  <c r="T249" i="12"/>
  <c r="S249" i="12"/>
  <c r="R249" i="12"/>
  <c r="Q249" i="12"/>
  <c r="Y248" i="12"/>
  <c r="X248" i="12"/>
  <c r="W248" i="12"/>
  <c r="V248" i="12"/>
  <c r="U248" i="12"/>
  <c r="T248" i="12"/>
  <c r="S248" i="12"/>
  <c r="R248" i="12"/>
  <c r="Q248" i="12"/>
  <c r="Y247" i="12"/>
  <c r="X247" i="12"/>
  <c r="W247" i="12"/>
  <c r="V247" i="12"/>
  <c r="U247" i="12"/>
  <c r="T247" i="12"/>
  <c r="S247" i="12"/>
  <c r="R247" i="12"/>
  <c r="Q247" i="12"/>
  <c r="Y246" i="12"/>
  <c r="X246" i="12"/>
  <c r="W246" i="12"/>
  <c r="V246" i="12"/>
  <c r="U246" i="12"/>
  <c r="T246" i="12"/>
  <c r="S246" i="12"/>
  <c r="R246" i="12"/>
  <c r="Q246" i="12"/>
  <c r="Y245" i="12"/>
  <c r="X245" i="12"/>
  <c r="W245" i="12"/>
  <c r="V245" i="12"/>
  <c r="U245" i="12"/>
  <c r="T245" i="12"/>
  <c r="S245" i="12"/>
  <c r="R245" i="12"/>
  <c r="Q245" i="12"/>
  <c r="Y244" i="12"/>
  <c r="X244" i="12"/>
  <c r="W244" i="12"/>
  <c r="V244" i="12"/>
  <c r="U244" i="12"/>
  <c r="T244" i="12"/>
  <c r="S244" i="12"/>
  <c r="R244" i="12"/>
  <c r="Q244" i="12"/>
  <c r="Y243" i="12"/>
  <c r="X243" i="12"/>
  <c r="W243" i="12"/>
  <c r="V243" i="12"/>
  <c r="U243" i="12"/>
  <c r="T243" i="12"/>
  <c r="S243" i="12"/>
  <c r="R243" i="12"/>
  <c r="Q243" i="12"/>
  <c r="Y242" i="12"/>
  <c r="X242" i="12"/>
  <c r="W242" i="12"/>
  <c r="V242" i="12"/>
  <c r="U242" i="12"/>
  <c r="T242" i="12"/>
  <c r="S242" i="12"/>
  <c r="R242" i="12"/>
  <c r="Q242" i="12"/>
  <c r="Y241" i="12"/>
  <c r="X241" i="12"/>
  <c r="W241" i="12"/>
  <c r="V241" i="12"/>
  <c r="U241" i="12"/>
  <c r="T241" i="12"/>
  <c r="S241" i="12"/>
  <c r="R241" i="12"/>
  <c r="Q241" i="12"/>
  <c r="Y240" i="12"/>
  <c r="X240" i="12"/>
  <c r="W240" i="12"/>
  <c r="V240" i="12"/>
  <c r="U240" i="12"/>
  <c r="T240" i="12"/>
  <c r="S240" i="12"/>
  <c r="R240" i="12"/>
  <c r="Q240" i="12"/>
  <c r="Y239" i="12"/>
  <c r="X239" i="12"/>
  <c r="W239" i="12"/>
  <c r="V239" i="12"/>
  <c r="U239" i="12"/>
  <c r="T239" i="12"/>
  <c r="S239" i="12"/>
  <c r="R239" i="12"/>
  <c r="Q239" i="12"/>
  <c r="Y238" i="12"/>
  <c r="X238" i="12"/>
  <c r="W238" i="12"/>
  <c r="V238" i="12"/>
  <c r="U238" i="12"/>
  <c r="T238" i="12"/>
  <c r="S238" i="12"/>
  <c r="R238" i="12"/>
  <c r="Q238" i="12"/>
  <c r="Y237" i="12"/>
  <c r="X237" i="12"/>
  <c r="W237" i="12"/>
  <c r="V237" i="12"/>
  <c r="U237" i="12"/>
  <c r="T237" i="12"/>
  <c r="S237" i="12"/>
  <c r="R237" i="12"/>
  <c r="Q237" i="12"/>
  <c r="Y236" i="12"/>
  <c r="X236" i="12"/>
  <c r="W236" i="12"/>
  <c r="V236" i="12"/>
  <c r="U236" i="12"/>
  <c r="T236" i="12"/>
  <c r="S236" i="12"/>
  <c r="R236" i="12"/>
  <c r="Q236" i="12"/>
  <c r="Y235" i="12"/>
  <c r="X235" i="12"/>
  <c r="W235" i="12"/>
  <c r="V235" i="12"/>
  <c r="U235" i="12"/>
  <c r="T235" i="12"/>
  <c r="S235" i="12"/>
  <c r="R235" i="12"/>
  <c r="Q235" i="12"/>
  <c r="Y234" i="12"/>
  <c r="X234" i="12"/>
  <c r="W234" i="12"/>
  <c r="V234" i="12"/>
  <c r="U234" i="12"/>
  <c r="T234" i="12"/>
  <c r="S234" i="12"/>
  <c r="R234" i="12"/>
  <c r="Q234" i="12"/>
  <c r="Y233" i="12"/>
  <c r="X233" i="12"/>
  <c r="W233" i="12"/>
  <c r="V233" i="12"/>
  <c r="U233" i="12"/>
  <c r="T233" i="12"/>
  <c r="S233" i="12"/>
  <c r="R233" i="12"/>
  <c r="Q233" i="12"/>
  <c r="Y232" i="12"/>
  <c r="X232" i="12"/>
  <c r="W232" i="12"/>
  <c r="V232" i="12"/>
  <c r="U232" i="12"/>
  <c r="T232" i="12"/>
  <c r="S232" i="12"/>
  <c r="R232" i="12"/>
  <c r="Q232" i="12"/>
  <c r="Y231" i="12"/>
  <c r="X231" i="12"/>
  <c r="W231" i="12"/>
  <c r="V231" i="12"/>
  <c r="U231" i="12"/>
  <c r="T231" i="12"/>
  <c r="S231" i="12"/>
  <c r="R231" i="12"/>
  <c r="Q231" i="12"/>
  <c r="Y230" i="12"/>
  <c r="X230" i="12"/>
  <c r="W230" i="12"/>
  <c r="V230" i="12"/>
  <c r="U230" i="12"/>
  <c r="T230" i="12"/>
  <c r="S230" i="12"/>
  <c r="R230" i="12"/>
  <c r="Q230" i="12"/>
  <c r="Y229" i="12"/>
  <c r="X229" i="12"/>
  <c r="W229" i="12"/>
  <c r="V229" i="12"/>
  <c r="U229" i="12"/>
  <c r="T229" i="12"/>
  <c r="S229" i="12"/>
  <c r="R229" i="12"/>
  <c r="Q229" i="12"/>
  <c r="Y228" i="12"/>
  <c r="X228" i="12"/>
  <c r="W228" i="12"/>
  <c r="V228" i="12"/>
  <c r="U228" i="12"/>
  <c r="T228" i="12"/>
  <c r="S228" i="12"/>
  <c r="R228" i="12"/>
  <c r="Q228" i="12"/>
  <c r="Y227" i="12"/>
  <c r="X227" i="12"/>
  <c r="W227" i="12"/>
  <c r="V227" i="12"/>
  <c r="U227" i="12"/>
  <c r="T227" i="12"/>
  <c r="S227" i="12"/>
  <c r="R227" i="12"/>
  <c r="Q227" i="12"/>
  <c r="Y226" i="12"/>
  <c r="X226" i="12"/>
  <c r="W226" i="12"/>
  <c r="V226" i="12"/>
  <c r="U226" i="12"/>
  <c r="T226" i="12"/>
  <c r="S226" i="12"/>
  <c r="R226" i="12"/>
  <c r="Q226" i="12"/>
  <c r="Y225" i="12"/>
  <c r="X225" i="12"/>
  <c r="W225" i="12"/>
  <c r="V225" i="12"/>
  <c r="U225" i="12"/>
  <c r="T225" i="12"/>
  <c r="S225" i="12"/>
  <c r="R225" i="12"/>
  <c r="Q225" i="12"/>
  <c r="Y224" i="12"/>
  <c r="X224" i="12"/>
  <c r="W224" i="12"/>
  <c r="V224" i="12"/>
  <c r="U224" i="12"/>
  <c r="T224" i="12"/>
  <c r="S224" i="12"/>
  <c r="R224" i="12"/>
  <c r="Q224" i="12"/>
  <c r="Y223" i="12"/>
  <c r="X223" i="12"/>
  <c r="W223" i="12"/>
  <c r="V223" i="12"/>
  <c r="U223" i="12"/>
  <c r="T223" i="12"/>
  <c r="S223" i="12"/>
  <c r="R223" i="12"/>
  <c r="Q223" i="12"/>
  <c r="Y222" i="12"/>
  <c r="X222" i="12"/>
  <c r="W222" i="12"/>
  <c r="V222" i="12"/>
  <c r="U222" i="12"/>
  <c r="T222" i="12"/>
  <c r="S222" i="12"/>
  <c r="R222" i="12"/>
  <c r="Q222" i="12"/>
  <c r="Y221" i="12"/>
  <c r="X221" i="12"/>
  <c r="W221" i="12"/>
  <c r="V221" i="12"/>
  <c r="U221" i="12"/>
  <c r="T221" i="12"/>
  <c r="S221" i="12"/>
  <c r="R221" i="12"/>
  <c r="Q221" i="12"/>
  <c r="Y220" i="12"/>
  <c r="X220" i="12"/>
  <c r="W220" i="12"/>
  <c r="V220" i="12"/>
  <c r="U220" i="12"/>
  <c r="T220" i="12"/>
  <c r="S220" i="12"/>
  <c r="R220" i="12"/>
  <c r="Q220" i="12"/>
  <c r="Y219" i="12"/>
  <c r="X219" i="12"/>
  <c r="W219" i="12"/>
  <c r="V219" i="12"/>
  <c r="U219" i="12"/>
  <c r="T219" i="12"/>
  <c r="S219" i="12"/>
  <c r="R219" i="12"/>
  <c r="Q219" i="12"/>
  <c r="Y218" i="12"/>
  <c r="X218" i="12"/>
  <c r="W218" i="12"/>
  <c r="V218" i="12"/>
  <c r="U218" i="12"/>
  <c r="T218" i="12"/>
  <c r="S218" i="12"/>
  <c r="R218" i="12"/>
  <c r="Q218" i="12"/>
  <c r="Y217" i="12"/>
  <c r="X217" i="12"/>
  <c r="W217" i="12"/>
  <c r="V217" i="12"/>
  <c r="U217" i="12"/>
  <c r="T217" i="12"/>
  <c r="S217" i="12"/>
  <c r="R217" i="12"/>
  <c r="Q217" i="12"/>
  <c r="Y216" i="12"/>
  <c r="X216" i="12"/>
  <c r="W216" i="12"/>
  <c r="V216" i="12"/>
  <c r="U216" i="12"/>
  <c r="T216" i="12"/>
  <c r="S216" i="12"/>
  <c r="R216" i="12"/>
  <c r="Q216" i="12"/>
  <c r="Y215" i="12"/>
  <c r="X215" i="12"/>
  <c r="W215" i="12"/>
  <c r="V215" i="12"/>
  <c r="U215" i="12"/>
  <c r="T215" i="12"/>
  <c r="S215" i="12"/>
  <c r="R215" i="12"/>
  <c r="Q215" i="12"/>
  <c r="Y214" i="12"/>
  <c r="X214" i="12"/>
  <c r="W214" i="12"/>
  <c r="V214" i="12"/>
  <c r="U214" i="12"/>
  <c r="T214" i="12"/>
  <c r="S214" i="12"/>
  <c r="R214" i="12"/>
  <c r="Q214" i="12"/>
  <c r="Y213" i="12"/>
  <c r="X213" i="12"/>
  <c r="W213" i="12"/>
  <c r="V213" i="12"/>
  <c r="U213" i="12"/>
  <c r="T213" i="12"/>
  <c r="S213" i="12"/>
  <c r="R213" i="12"/>
  <c r="Q213" i="12"/>
  <c r="Y212" i="12"/>
  <c r="X212" i="12"/>
  <c r="W212" i="12"/>
  <c r="V212" i="12"/>
  <c r="U212" i="12"/>
  <c r="T212" i="12"/>
  <c r="S212" i="12"/>
  <c r="R212" i="12"/>
  <c r="Q212" i="12"/>
  <c r="Y211" i="12"/>
  <c r="X211" i="12"/>
  <c r="W211" i="12"/>
  <c r="V211" i="12"/>
  <c r="U211" i="12"/>
  <c r="T211" i="12"/>
  <c r="S211" i="12"/>
  <c r="R211" i="12"/>
  <c r="Q211" i="12"/>
  <c r="Y210" i="12"/>
  <c r="X210" i="12"/>
  <c r="W210" i="12"/>
  <c r="V210" i="12"/>
  <c r="U210" i="12"/>
  <c r="T210" i="12"/>
  <c r="S210" i="12"/>
  <c r="R210" i="12"/>
  <c r="Q210" i="12"/>
  <c r="Y209" i="12"/>
  <c r="X209" i="12"/>
  <c r="W209" i="12"/>
  <c r="V209" i="12"/>
  <c r="U209" i="12"/>
  <c r="T209" i="12"/>
  <c r="S209" i="12"/>
  <c r="R209" i="12"/>
  <c r="Q209" i="12"/>
  <c r="Y208" i="12"/>
  <c r="X208" i="12"/>
  <c r="W208" i="12"/>
  <c r="V208" i="12"/>
  <c r="U208" i="12"/>
  <c r="T208" i="12"/>
  <c r="S208" i="12"/>
  <c r="R208" i="12"/>
  <c r="Q208" i="12"/>
  <c r="Y207" i="12"/>
  <c r="X207" i="12"/>
  <c r="W207" i="12"/>
  <c r="V207" i="12"/>
  <c r="U207" i="12"/>
  <c r="T207" i="12"/>
  <c r="S207" i="12"/>
  <c r="R207" i="12"/>
  <c r="Q207" i="12"/>
  <c r="Y206" i="12"/>
  <c r="X206" i="12"/>
  <c r="W206" i="12"/>
  <c r="V206" i="12"/>
  <c r="U206" i="12"/>
  <c r="T206" i="12"/>
  <c r="S206" i="12"/>
  <c r="R206" i="12"/>
  <c r="Q206" i="12"/>
  <c r="Y205" i="12"/>
  <c r="X205" i="12"/>
  <c r="W205" i="12"/>
  <c r="V205" i="12"/>
  <c r="U205" i="12"/>
  <c r="T205" i="12"/>
  <c r="S205" i="12"/>
  <c r="R205" i="12"/>
  <c r="Q205" i="12"/>
  <c r="Y204" i="12"/>
  <c r="X204" i="12"/>
  <c r="W204" i="12"/>
  <c r="V204" i="12"/>
  <c r="U204" i="12"/>
  <c r="T204" i="12"/>
  <c r="S204" i="12"/>
  <c r="R204" i="12"/>
  <c r="Q204" i="12"/>
  <c r="Y203" i="12"/>
  <c r="X203" i="12"/>
  <c r="W203" i="12"/>
  <c r="V203" i="12"/>
  <c r="U203" i="12"/>
  <c r="T203" i="12"/>
  <c r="S203" i="12"/>
  <c r="R203" i="12"/>
  <c r="Q203" i="12"/>
  <c r="Y202" i="12"/>
  <c r="X202" i="12"/>
  <c r="W202" i="12"/>
  <c r="V202" i="12"/>
  <c r="U202" i="12"/>
  <c r="T202" i="12"/>
  <c r="S202" i="12"/>
  <c r="R202" i="12"/>
  <c r="Q202" i="12"/>
  <c r="Y201" i="12"/>
  <c r="X201" i="12"/>
  <c r="W201" i="12"/>
  <c r="V201" i="12"/>
  <c r="U201" i="12"/>
  <c r="T201" i="12"/>
  <c r="S201" i="12"/>
  <c r="R201" i="12"/>
  <c r="Q201" i="12"/>
  <c r="Y200" i="12"/>
  <c r="X200" i="12"/>
  <c r="W200" i="12"/>
  <c r="V200" i="12"/>
  <c r="U200" i="12"/>
  <c r="T200" i="12"/>
  <c r="S200" i="12"/>
  <c r="R200" i="12"/>
  <c r="Q200" i="12"/>
  <c r="Y199" i="12"/>
  <c r="X199" i="12"/>
  <c r="W199" i="12"/>
  <c r="V199" i="12"/>
  <c r="U199" i="12"/>
  <c r="T199" i="12"/>
  <c r="S199" i="12"/>
  <c r="R199" i="12"/>
  <c r="Q199" i="12"/>
  <c r="Y198" i="12"/>
  <c r="X198" i="12"/>
  <c r="W198" i="12"/>
  <c r="V198" i="12"/>
  <c r="U198" i="12"/>
  <c r="T198" i="12"/>
  <c r="S198" i="12"/>
  <c r="R198" i="12"/>
  <c r="Q198" i="12"/>
  <c r="Y197" i="12"/>
  <c r="X197" i="12"/>
  <c r="W197" i="12"/>
  <c r="V197" i="12"/>
  <c r="U197" i="12"/>
  <c r="T197" i="12"/>
  <c r="S197" i="12"/>
  <c r="R197" i="12"/>
  <c r="Q197" i="12"/>
  <c r="Y196" i="12"/>
  <c r="X196" i="12"/>
  <c r="W196" i="12"/>
  <c r="V196" i="12"/>
  <c r="U196" i="12"/>
  <c r="T196" i="12"/>
  <c r="S196" i="12"/>
  <c r="R196" i="12"/>
  <c r="Q196" i="12"/>
  <c r="Y195" i="12"/>
  <c r="X195" i="12"/>
  <c r="W195" i="12"/>
  <c r="V195" i="12"/>
  <c r="U195" i="12"/>
  <c r="T195" i="12"/>
  <c r="S195" i="12"/>
  <c r="R195" i="12"/>
  <c r="Q195" i="12"/>
  <c r="Y194" i="12"/>
  <c r="X194" i="12"/>
  <c r="W194" i="12"/>
  <c r="V194" i="12"/>
  <c r="U194" i="12"/>
  <c r="T194" i="12"/>
  <c r="S194" i="12"/>
  <c r="R194" i="12"/>
  <c r="Q194" i="12"/>
  <c r="Y193" i="12"/>
  <c r="X193" i="12"/>
  <c r="W193" i="12"/>
  <c r="V193" i="12"/>
  <c r="U193" i="12"/>
  <c r="T193" i="12"/>
  <c r="S193" i="12"/>
  <c r="R193" i="12"/>
  <c r="Q193" i="12"/>
  <c r="Y192" i="12"/>
  <c r="X192" i="12"/>
  <c r="W192" i="12"/>
  <c r="V192" i="12"/>
  <c r="U192" i="12"/>
  <c r="T192" i="12"/>
  <c r="S192" i="12"/>
  <c r="R192" i="12"/>
  <c r="Q192" i="12"/>
  <c r="Y191" i="12"/>
  <c r="X191" i="12"/>
  <c r="W191" i="12"/>
  <c r="V191" i="12"/>
  <c r="U191" i="12"/>
  <c r="T191" i="12"/>
  <c r="S191" i="12"/>
  <c r="R191" i="12"/>
  <c r="Q191" i="12"/>
  <c r="Y190" i="12"/>
  <c r="X190" i="12"/>
  <c r="W190" i="12"/>
  <c r="V190" i="12"/>
  <c r="U190" i="12"/>
  <c r="T190" i="12"/>
  <c r="S190" i="12"/>
  <c r="R190" i="12"/>
  <c r="Q190" i="12"/>
  <c r="Y189" i="12"/>
  <c r="X189" i="12"/>
  <c r="W189" i="12"/>
  <c r="V189" i="12"/>
  <c r="U189" i="12"/>
  <c r="T189" i="12"/>
  <c r="S189" i="12"/>
  <c r="R189" i="12"/>
  <c r="Q189" i="12"/>
  <c r="Y188" i="12"/>
  <c r="X188" i="12"/>
  <c r="W188" i="12"/>
  <c r="V188" i="12"/>
  <c r="U188" i="12"/>
  <c r="T188" i="12"/>
  <c r="S188" i="12"/>
  <c r="R188" i="12"/>
  <c r="Q188" i="12"/>
  <c r="Y187" i="12"/>
  <c r="X187" i="12"/>
  <c r="W187" i="12"/>
  <c r="V187" i="12"/>
  <c r="U187" i="12"/>
  <c r="T187" i="12"/>
  <c r="S187" i="12"/>
  <c r="R187" i="12"/>
  <c r="Q187" i="12"/>
  <c r="Y186" i="12"/>
  <c r="X186" i="12"/>
  <c r="W186" i="12"/>
  <c r="V186" i="12"/>
  <c r="U186" i="12"/>
  <c r="T186" i="12"/>
  <c r="S186" i="12"/>
  <c r="R186" i="12"/>
  <c r="Q186" i="12"/>
  <c r="Y185" i="12"/>
  <c r="X185" i="12"/>
  <c r="W185" i="12"/>
  <c r="V185" i="12"/>
  <c r="U185" i="12"/>
  <c r="T185" i="12"/>
  <c r="S185" i="12"/>
  <c r="R185" i="12"/>
  <c r="Q185" i="12"/>
  <c r="Y184" i="12"/>
  <c r="X184" i="12"/>
  <c r="W184" i="12"/>
  <c r="V184" i="12"/>
  <c r="U184" i="12"/>
  <c r="T184" i="12"/>
  <c r="S184" i="12"/>
  <c r="R184" i="12"/>
  <c r="Q184" i="12"/>
  <c r="Y183" i="12"/>
  <c r="X183" i="12"/>
  <c r="W183" i="12"/>
  <c r="V183" i="12"/>
  <c r="U183" i="12"/>
  <c r="T183" i="12"/>
  <c r="S183" i="12"/>
  <c r="R183" i="12"/>
  <c r="Q183" i="12"/>
  <c r="Y182" i="12"/>
  <c r="X182" i="12"/>
  <c r="W182" i="12"/>
  <c r="V182" i="12"/>
  <c r="U182" i="12"/>
  <c r="T182" i="12"/>
  <c r="S182" i="12"/>
  <c r="R182" i="12"/>
  <c r="Q182" i="12"/>
  <c r="Y181" i="12"/>
  <c r="X181" i="12"/>
  <c r="W181" i="12"/>
  <c r="V181" i="12"/>
  <c r="U181" i="12"/>
  <c r="T181" i="12"/>
  <c r="S181" i="12"/>
  <c r="R181" i="12"/>
  <c r="Q181" i="12"/>
  <c r="Y180" i="12"/>
  <c r="X180" i="12"/>
  <c r="W180" i="12"/>
  <c r="V180" i="12"/>
  <c r="U180" i="12"/>
  <c r="T180" i="12"/>
  <c r="S180" i="12"/>
  <c r="R180" i="12"/>
  <c r="Q180" i="12"/>
  <c r="Y179" i="12"/>
  <c r="X179" i="12"/>
  <c r="W179" i="12"/>
  <c r="V179" i="12"/>
  <c r="U179" i="12"/>
  <c r="T179" i="12"/>
  <c r="S179" i="12"/>
  <c r="R179" i="12"/>
  <c r="Q179" i="12"/>
  <c r="Y178" i="12"/>
  <c r="X178" i="12"/>
  <c r="W178" i="12"/>
  <c r="V178" i="12"/>
  <c r="U178" i="12"/>
  <c r="T178" i="12"/>
  <c r="S178" i="12"/>
  <c r="R178" i="12"/>
  <c r="Q178" i="12"/>
  <c r="Y177" i="12"/>
  <c r="X177" i="12"/>
  <c r="W177" i="12"/>
  <c r="V177" i="12"/>
  <c r="U177" i="12"/>
  <c r="T177" i="12"/>
  <c r="S177" i="12"/>
  <c r="R177" i="12"/>
  <c r="Q177" i="12"/>
  <c r="Y176" i="12"/>
  <c r="X176" i="12"/>
  <c r="W176" i="12"/>
  <c r="V176" i="12"/>
  <c r="U176" i="12"/>
  <c r="T176" i="12"/>
  <c r="S176" i="12"/>
  <c r="R176" i="12"/>
  <c r="Q176" i="12"/>
  <c r="Y175" i="12"/>
  <c r="X175" i="12"/>
  <c r="W175" i="12"/>
  <c r="V175" i="12"/>
  <c r="U175" i="12"/>
  <c r="T175" i="12"/>
  <c r="S175" i="12"/>
  <c r="R175" i="12"/>
  <c r="Q175" i="12"/>
  <c r="Y174" i="12"/>
  <c r="X174" i="12"/>
  <c r="W174" i="12"/>
  <c r="V174" i="12"/>
  <c r="U174" i="12"/>
  <c r="T174" i="12"/>
  <c r="S174" i="12"/>
  <c r="R174" i="12"/>
  <c r="Q174" i="12"/>
  <c r="Y173" i="12"/>
  <c r="X173" i="12"/>
  <c r="W173" i="12"/>
  <c r="V173" i="12"/>
  <c r="U173" i="12"/>
  <c r="T173" i="12"/>
  <c r="S173" i="12"/>
  <c r="R173" i="12"/>
  <c r="Q173" i="12"/>
  <c r="Y172" i="12"/>
  <c r="X172" i="12"/>
  <c r="W172" i="12"/>
  <c r="V172" i="12"/>
  <c r="U172" i="12"/>
  <c r="T172" i="12"/>
  <c r="S172" i="12"/>
  <c r="R172" i="12"/>
  <c r="Q172" i="12"/>
  <c r="Y171" i="12"/>
  <c r="X171" i="12"/>
  <c r="W171" i="12"/>
  <c r="V171" i="12"/>
  <c r="U171" i="12"/>
  <c r="T171" i="12"/>
  <c r="S171" i="12"/>
  <c r="R171" i="12"/>
  <c r="Q171" i="12"/>
  <c r="Y170" i="12"/>
  <c r="X170" i="12"/>
  <c r="W170" i="12"/>
  <c r="V170" i="12"/>
  <c r="U170" i="12"/>
  <c r="T170" i="12"/>
  <c r="S170" i="12"/>
  <c r="R170" i="12"/>
  <c r="Q170" i="12"/>
  <c r="Y169" i="12"/>
  <c r="X169" i="12"/>
  <c r="W169" i="12"/>
  <c r="V169" i="12"/>
  <c r="U169" i="12"/>
  <c r="T169" i="12"/>
  <c r="S169" i="12"/>
  <c r="R169" i="12"/>
  <c r="Q169" i="12"/>
  <c r="Y168" i="12"/>
  <c r="X168" i="12"/>
  <c r="W168" i="12"/>
  <c r="V168" i="12"/>
  <c r="U168" i="12"/>
  <c r="T168" i="12"/>
  <c r="S168" i="12"/>
  <c r="R168" i="12"/>
  <c r="Q168" i="12"/>
  <c r="Y167" i="12"/>
  <c r="X167" i="12"/>
  <c r="W167" i="12"/>
  <c r="V167" i="12"/>
  <c r="U167" i="12"/>
  <c r="T167" i="12"/>
  <c r="S167" i="12"/>
  <c r="R167" i="12"/>
  <c r="Q167" i="12"/>
  <c r="Y166" i="12"/>
  <c r="X166" i="12"/>
  <c r="W166" i="12"/>
  <c r="V166" i="12"/>
  <c r="U166" i="12"/>
  <c r="T166" i="12"/>
  <c r="S166" i="12"/>
  <c r="R166" i="12"/>
  <c r="Q166" i="12"/>
  <c r="Y165" i="12"/>
  <c r="X165" i="12"/>
  <c r="W165" i="12"/>
  <c r="V165" i="12"/>
  <c r="U165" i="12"/>
  <c r="T165" i="12"/>
  <c r="S165" i="12"/>
  <c r="R165" i="12"/>
  <c r="Q165" i="12"/>
  <c r="Y164" i="12"/>
  <c r="X164" i="12"/>
  <c r="W164" i="12"/>
  <c r="V164" i="12"/>
  <c r="U164" i="12"/>
  <c r="T164" i="12"/>
  <c r="S164" i="12"/>
  <c r="R164" i="12"/>
  <c r="Q164" i="12"/>
  <c r="Y163" i="12"/>
  <c r="X163" i="12"/>
  <c r="W163" i="12"/>
  <c r="V163" i="12"/>
  <c r="U163" i="12"/>
  <c r="T163" i="12"/>
  <c r="S163" i="12"/>
  <c r="R163" i="12"/>
  <c r="Q163" i="12"/>
  <c r="Y162" i="12"/>
  <c r="X162" i="12"/>
  <c r="W162" i="12"/>
  <c r="V162" i="12"/>
  <c r="U162" i="12"/>
  <c r="T162" i="12"/>
  <c r="S162" i="12"/>
  <c r="R162" i="12"/>
  <c r="Q162" i="12"/>
  <c r="Y161" i="12"/>
  <c r="X161" i="12"/>
  <c r="W161" i="12"/>
  <c r="V161" i="12"/>
  <c r="U161" i="12"/>
  <c r="T161" i="12"/>
  <c r="S161" i="12"/>
  <c r="R161" i="12"/>
  <c r="Q161" i="12"/>
  <c r="Y160" i="12"/>
  <c r="X160" i="12"/>
  <c r="W160" i="12"/>
  <c r="V160" i="12"/>
  <c r="U160" i="12"/>
  <c r="T160" i="12"/>
  <c r="S160" i="12"/>
  <c r="R160" i="12"/>
  <c r="Q160" i="12"/>
  <c r="Y159" i="12"/>
  <c r="X159" i="12"/>
  <c r="W159" i="12"/>
  <c r="V159" i="12"/>
  <c r="U159" i="12"/>
  <c r="T159" i="12"/>
  <c r="S159" i="12"/>
  <c r="R159" i="12"/>
  <c r="Q159" i="12"/>
  <c r="Y158" i="12"/>
  <c r="X158" i="12"/>
  <c r="W158" i="12"/>
  <c r="V158" i="12"/>
  <c r="U158" i="12"/>
  <c r="T158" i="12"/>
  <c r="S158" i="12"/>
  <c r="R158" i="12"/>
  <c r="Q158" i="12"/>
  <c r="Y157" i="12"/>
  <c r="X157" i="12"/>
  <c r="W157" i="12"/>
  <c r="V157" i="12"/>
  <c r="U157" i="12"/>
  <c r="T157" i="12"/>
  <c r="S157" i="12"/>
  <c r="R157" i="12"/>
  <c r="Q157" i="12"/>
  <c r="Y156" i="12"/>
  <c r="X156" i="12"/>
  <c r="W156" i="12"/>
  <c r="V156" i="12"/>
  <c r="U156" i="12"/>
  <c r="T156" i="12"/>
  <c r="S156" i="12"/>
  <c r="R156" i="12"/>
  <c r="Q156" i="12"/>
  <c r="Y155" i="12"/>
  <c r="X155" i="12"/>
  <c r="W155" i="12"/>
  <c r="V155" i="12"/>
  <c r="U155" i="12"/>
  <c r="T155" i="12"/>
  <c r="S155" i="12"/>
  <c r="R155" i="12"/>
  <c r="Q155" i="12"/>
  <c r="Y154" i="12"/>
  <c r="X154" i="12"/>
  <c r="W154" i="12"/>
  <c r="V154" i="12"/>
  <c r="U154" i="12"/>
  <c r="T154" i="12"/>
  <c r="S154" i="12"/>
  <c r="R154" i="12"/>
  <c r="Q154" i="12"/>
  <c r="Y153" i="12"/>
  <c r="X153" i="12"/>
  <c r="W153" i="12"/>
  <c r="V153" i="12"/>
  <c r="U153" i="12"/>
  <c r="T153" i="12"/>
  <c r="S153" i="12"/>
  <c r="R153" i="12"/>
  <c r="Q153" i="12"/>
  <c r="Y152" i="12"/>
  <c r="X152" i="12"/>
  <c r="W152" i="12"/>
  <c r="V152" i="12"/>
  <c r="U152" i="12"/>
  <c r="T152" i="12"/>
  <c r="S152" i="12"/>
  <c r="R152" i="12"/>
  <c r="Q152" i="12"/>
  <c r="Y151" i="12"/>
  <c r="X151" i="12"/>
  <c r="W151" i="12"/>
  <c r="V151" i="12"/>
  <c r="U151" i="12"/>
  <c r="T151" i="12"/>
  <c r="S151" i="12"/>
  <c r="R151" i="12"/>
  <c r="Q151" i="12"/>
  <c r="Y150" i="12"/>
  <c r="X150" i="12"/>
  <c r="W150" i="12"/>
  <c r="V150" i="12"/>
  <c r="U150" i="12"/>
  <c r="T150" i="12"/>
  <c r="S150" i="12"/>
  <c r="R150" i="12"/>
  <c r="Q150" i="12"/>
  <c r="Y149" i="12"/>
  <c r="X149" i="12"/>
  <c r="W149" i="12"/>
  <c r="V149" i="12"/>
  <c r="U149" i="12"/>
  <c r="T149" i="12"/>
  <c r="S149" i="12"/>
  <c r="R149" i="12"/>
  <c r="Q149" i="12"/>
  <c r="Y148" i="12"/>
  <c r="X148" i="12"/>
  <c r="W148" i="12"/>
  <c r="V148" i="12"/>
  <c r="U148" i="12"/>
  <c r="T148" i="12"/>
  <c r="S148" i="12"/>
  <c r="R148" i="12"/>
  <c r="Q148" i="12"/>
  <c r="Y147" i="12"/>
  <c r="X147" i="12"/>
  <c r="W147" i="12"/>
  <c r="V147" i="12"/>
  <c r="U147" i="12"/>
  <c r="T147" i="12"/>
  <c r="S147" i="12"/>
  <c r="R147" i="12"/>
  <c r="Q147" i="12"/>
  <c r="Y146" i="12"/>
  <c r="X146" i="12"/>
  <c r="W146" i="12"/>
  <c r="V146" i="12"/>
  <c r="U146" i="12"/>
  <c r="T146" i="12"/>
  <c r="S146" i="12"/>
  <c r="R146" i="12"/>
  <c r="Q146" i="12"/>
  <c r="Y145" i="12"/>
  <c r="X145" i="12"/>
  <c r="W145" i="12"/>
  <c r="V145" i="12"/>
  <c r="U145" i="12"/>
  <c r="T145" i="12"/>
  <c r="S145" i="12"/>
  <c r="R145" i="12"/>
  <c r="Q145" i="12"/>
  <c r="Y144" i="12"/>
  <c r="X144" i="12"/>
  <c r="W144" i="12"/>
  <c r="V144" i="12"/>
  <c r="U144" i="12"/>
  <c r="T144" i="12"/>
  <c r="S144" i="12"/>
  <c r="R144" i="12"/>
  <c r="Q144" i="12"/>
  <c r="Y143" i="12"/>
  <c r="X143" i="12"/>
  <c r="W143" i="12"/>
  <c r="V143" i="12"/>
  <c r="U143" i="12"/>
  <c r="T143" i="12"/>
  <c r="S143" i="12"/>
  <c r="R143" i="12"/>
  <c r="Q143" i="12"/>
  <c r="Y142" i="12"/>
  <c r="X142" i="12"/>
  <c r="W142" i="12"/>
  <c r="V142" i="12"/>
  <c r="U142" i="12"/>
  <c r="T142" i="12"/>
  <c r="S142" i="12"/>
  <c r="R142" i="12"/>
  <c r="Q142" i="12"/>
  <c r="Y141" i="12"/>
  <c r="X141" i="12"/>
  <c r="W141" i="12"/>
  <c r="V141" i="12"/>
  <c r="U141" i="12"/>
  <c r="T141" i="12"/>
  <c r="S141" i="12"/>
  <c r="R141" i="12"/>
  <c r="Q141" i="12"/>
  <c r="Y140" i="12"/>
  <c r="X140" i="12"/>
  <c r="W140" i="12"/>
  <c r="V140" i="12"/>
  <c r="U140" i="12"/>
  <c r="T140" i="12"/>
  <c r="S140" i="12"/>
  <c r="R140" i="12"/>
  <c r="Q140" i="12"/>
  <c r="Y139" i="12"/>
  <c r="X139" i="12"/>
  <c r="W139" i="12"/>
  <c r="V139" i="12"/>
  <c r="U139" i="12"/>
  <c r="T139" i="12"/>
  <c r="S139" i="12"/>
  <c r="R139" i="12"/>
  <c r="Q139" i="12"/>
  <c r="Y138" i="12"/>
  <c r="X138" i="12"/>
  <c r="W138" i="12"/>
  <c r="V138" i="12"/>
  <c r="U138" i="12"/>
  <c r="T138" i="12"/>
  <c r="S138" i="12"/>
  <c r="R138" i="12"/>
  <c r="Q138" i="12"/>
  <c r="Y137" i="12"/>
  <c r="X137" i="12"/>
  <c r="W137" i="12"/>
  <c r="V137" i="12"/>
  <c r="U137" i="12"/>
  <c r="T137" i="12"/>
  <c r="S137" i="12"/>
  <c r="R137" i="12"/>
  <c r="Q137" i="12"/>
  <c r="Y136" i="12"/>
  <c r="X136" i="12"/>
  <c r="W136" i="12"/>
  <c r="V136" i="12"/>
  <c r="U136" i="12"/>
  <c r="T136" i="12"/>
  <c r="S136" i="12"/>
  <c r="R136" i="12"/>
  <c r="Q136" i="12"/>
  <c r="Y135" i="12"/>
  <c r="X135" i="12"/>
  <c r="W135" i="12"/>
  <c r="V135" i="12"/>
  <c r="U135" i="12"/>
  <c r="T135" i="12"/>
  <c r="S135" i="12"/>
  <c r="R135" i="12"/>
  <c r="Q135" i="12"/>
  <c r="Y134" i="12"/>
  <c r="X134" i="12"/>
  <c r="W134" i="12"/>
  <c r="V134" i="12"/>
  <c r="U134" i="12"/>
  <c r="T134" i="12"/>
  <c r="S134" i="12"/>
  <c r="R134" i="12"/>
  <c r="Q134" i="12"/>
  <c r="Y133" i="12"/>
  <c r="X133" i="12"/>
  <c r="W133" i="12"/>
  <c r="V133" i="12"/>
  <c r="U133" i="12"/>
  <c r="T133" i="12"/>
  <c r="S133" i="12"/>
  <c r="R133" i="12"/>
  <c r="Q133" i="12"/>
  <c r="Y132" i="12"/>
  <c r="X132" i="12"/>
  <c r="W132" i="12"/>
  <c r="V132" i="12"/>
  <c r="U132" i="12"/>
  <c r="T132" i="12"/>
  <c r="S132" i="12"/>
  <c r="R132" i="12"/>
  <c r="Q132" i="12"/>
  <c r="Y131" i="12"/>
  <c r="X131" i="12"/>
  <c r="W131" i="12"/>
  <c r="V131" i="12"/>
  <c r="U131" i="12"/>
  <c r="T131" i="12"/>
  <c r="S131" i="12"/>
  <c r="R131" i="12"/>
  <c r="Q131" i="12"/>
  <c r="Y130" i="12"/>
  <c r="X130" i="12"/>
  <c r="W130" i="12"/>
  <c r="V130" i="12"/>
  <c r="U130" i="12"/>
  <c r="T130" i="12"/>
  <c r="S130" i="12"/>
  <c r="R130" i="12"/>
  <c r="Q130" i="12"/>
  <c r="Y129" i="12"/>
  <c r="X129" i="12"/>
  <c r="W129" i="12"/>
  <c r="V129" i="12"/>
  <c r="U129" i="12"/>
  <c r="T129" i="12"/>
  <c r="S129" i="12"/>
  <c r="R129" i="12"/>
  <c r="Q129" i="12"/>
  <c r="Y128" i="12"/>
  <c r="X128" i="12"/>
  <c r="W128" i="12"/>
  <c r="V128" i="12"/>
  <c r="U128" i="12"/>
  <c r="T128" i="12"/>
  <c r="S128" i="12"/>
  <c r="R128" i="12"/>
  <c r="Q128" i="12"/>
  <c r="Y127" i="12"/>
  <c r="X127" i="12"/>
  <c r="W127" i="12"/>
  <c r="V127" i="12"/>
  <c r="U127" i="12"/>
  <c r="T127" i="12"/>
  <c r="S127" i="12"/>
  <c r="R127" i="12"/>
  <c r="Q127" i="12"/>
  <c r="Y126" i="12"/>
  <c r="X126" i="12"/>
  <c r="W126" i="12"/>
  <c r="V126" i="12"/>
  <c r="U126" i="12"/>
  <c r="T126" i="12"/>
  <c r="S126" i="12"/>
  <c r="R126" i="12"/>
  <c r="Q126" i="12"/>
  <c r="Y125" i="12"/>
  <c r="X125" i="12"/>
  <c r="W125" i="12"/>
  <c r="V125" i="12"/>
  <c r="U125" i="12"/>
  <c r="T125" i="12"/>
  <c r="S125" i="12"/>
  <c r="R125" i="12"/>
  <c r="Q125" i="12"/>
  <c r="Y124" i="12"/>
  <c r="X124" i="12"/>
  <c r="W124" i="12"/>
  <c r="V124" i="12"/>
  <c r="U124" i="12"/>
  <c r="T124" i="12"/>
  <c r="S124" i="12"/>
  <c r="R124" i="12"/>
  <c r="Q124" i="12"/>
  <c r="Y123" i="12"/>
  <c r="X123" i="12"/>
  <c r="W123" i="12"/>
  <c r="V123" i="12"/>
  <c r="U123" i="12"/>
  <c r="T123" i="12"/>
  <c r="S123" i="12"/>
  <c r="R123" i="12"/>
  <c r="Q123" i="12"/>
  <c r="Y122" i="12"/>
  <c r="X122" i="12"/>
  <c r="W122" i="12"/>
  <c r="V122" i="12"/>
  <c r="U122" i="12"/>
  <c r="T122" i="12"/>
  <c r="S122" i="12"/>
  <c r="R122" i="12"/>
  <c r="Q122" i="12"/>
  <c r="Y121" i="12"/>
  <c r="X121" i="12"/>
  <c r="W121" i="12"/>
  <c r="V121" i="12"/>
  <c r="U121" i="12"/>
  <c r="T121" i="12"/>
  <c r="S121" i="12"/>
  <c r="R121" i="12"/>
  <c r="Q121" i="12"/>
  <c r="Y120" i="12"/>
  <c r="X120" i="12"/>
  <c r="W120" i="12"/>
  <c r="V120" i="12"/>
  <c r="U120" i="12"/>
  <c r="T120" i="12"/>
  <c r="S120" i="12"/>
  <c r="R120" i="12"/>
  <c r="Q120" i="12"/>
  <c r="Y119" i="12"/>
  <c r="X119" i="12"/>
  <c r="W119" i="12"/>
  <c r="V119" i="12"/>
  <c r="U119" i="12"/>
  <c r="T119" i="12"/>
  <c r="S119" i="12"/>
  <c r="R119" i="12"/>
  <c r="Q119" i="12"/>
  <c r="Y118" i="12"/>
  <c r="X118" i="12"/>
  <c r="W118" i="12"/>
  <c r="V118" i="12"/>
  <c r="U118" i="12"/>
  <c r="T118" i="12"/>
  <c r="S118" i="12"/>
  <c r="R118" i="12"/>
  <c r="Q118" i="12"/>
  <c r="Y117" i="12"/>
  <c r="X117" i="12"/>
  <c r="W117" i="12"/>
  <c r="V117" i="12"/>
  <c r="U117" i="12"/>
  <c r="T117" i="12"/>
  <c r="S117" i="12"/>
  <c r="R117" i="12"/>
  <c r="Q117" i="12"/>
  <c r="Y116" i="12"/>
  <c r="X116" i="12"/>
  <c r="W116" i="12"/>
  <c r="V116" i="12"/>
  <c r="U116" i="12"/>
  <c r="T116" i="12"/>
  <c r="S116" i="12"/>
  <c r="R116" i="12"/>
  <c r="Q116" i="12"/>
  <c r="Y115" i="12"/>
  <c r="X115" i="12"/>
  <c r="W115" i="12"/>
  <c r="V115" i="12"/>
  <c r="U115" i="12"/>
  <c r="T115" i="12"/>
  <c r="S115" i="12"/>
  <c r="R115" i="12"/>
  <c r="Q115" i="12"/>
  <c r="Y114" i="12"/>
  <c r="X114" i="12"/>
  <c r="W114" i="12"/>
  <c r="V114" i="12"/>
  <c r="U114" i="12"/>
  <c r="T114" i="12"/>
  <c r="S114" i="12"/>
  <c r="R114" i="12"/>
  <c r="Q114" i="12"/>
  <c r="Y113" i="12"/>
  <c r="X113" i="12"/>
  <c r="W113" i="12"/>
  <c r="V113" i="12"/>
  <c r="U113" i="12"/>
  <c r="T113" i="12"/>
  <c r="S113" i="12"/>
  <c r="R113" i="12"/>
  <c r="Q113" i="12"/>
  <c r="Y112" i="12"/>
  <c r="X112" i="12"/>
  <c r="W112" i="12"/>
  <c r="V112" i="12"/>
  <c r="U112" i="12"/>
  <c r="T112" i="12"/>
  <c r="S112" i="12"/>
  <c r="R112" i="12"/>
  <c r="Q112" i="12"/>
  <c r="Y111" i="12"/>
  <c r="X111" i="12"/>
  <c r="W111" i="12"/>
  <c r="V111" i="12"/>
  <c r="U111" i="12"/>
  <c r="T111" i="12"/>
  <c r="S111" i="12"/>
  <c r="R111" i="12"/>
  <c r="Q111" i="12"/>
  <c r="Y110" i="12"/>
  <c r="X110" i="12"/>
  <c r="W110" i="12"/>
  <c r="V110" i="12"/>
  <c r="U110" i="12"/>
  <c r="T110" i="12"/>
  <c r="S110" i="12"/>
  <c r="R110" i="12"/>
  <c r="Q110" i="12"/>
  <c r="Y109" i="12"/>
  <c r="X109" i="12"/>
  <c r="W109" i="12"/>
  <c r="V109" i="12"/>
  <c r="U109" i="12"/>
  <c r="T109" i="12"/>
  <c r="S109" i="12"/>
  <c r="R109" i="12"/>
  <c r="Q109" i="12"/>
  <c r="Y108" i="12"/>
  <c r="X108" i="12"/>
  <c r="W108" i="12"/>
  <c r="V108" i="12"/>
  <c r="U108" i="12"/>
  <c r="T108" i="12"/>
  <c r="S108" i="12"/>
  <c r="R108" i="12"/>
  <c r="Q108" i="12"/>
  <c r="Y107" i="12"/>
  <c r="X107" i="12"/>
  <c r="W107" i="12"/>
  <c r="V107" i="12"/>
  <c r="U107" i="12"/>
  <c r="T107" i="12"/>
  <c r="S107" i="12"/>
  <c r="R107" i="12"/>
  <c r="Q107" i="12"/>
  <c r="Y106" i="12"/>
  <c r="X106" i="12"/>
  <c r="W106" i="12"/>
  <c r="V106" i="12"/>
  <c r="U106" i="12"/>
  <c r="T106" i="12"/>
  <c r="S106" i="12"/>
  <c r="R106" i="12"/>
  <c r="Q106" i="12"/>
  <c r="Y105" i="12"/>
  <c r="X105" i="12"/>
  <c r="W105" i="12"/>
  <c r="V105" i="12"/>
  <c r="U105" i="12"/>
  <c r="T105" i="12"/>
  <c r="S105" i="12"/>
  <c r="R105" i="12"/>
  <c r="Q105" i="12"/>
  <c r="Y104" i="12"/>
  <c r="X104" i="12"/>
  <c r="W104" i="12"/>
  <c r="V104" i="12"/>
  <c r="U104" i="12"/>
  <c r="T104" i="12"/>
  <c r="S104" i="12"/>
  <c r="R104" i="12"/>
  <c r="Q104" i="12"/>
  <c r="Y103" i="12"/>
  <c r="X103" i="12"/>
  <c r="W103" i="12"/>
  <c r="V103" i="12"/>
  <c r="U103" i="12"/>
  <c r="T103" i="12"/>
  <c r="S103" i="12"/>
  <c r="R103" i="12"/>
  <c r="Q103" i="12"/>
  <c r="Y102" i="12"/>
  <c r="X102" i="12"/>
  <c r="W102" i="12"/>
  <c r="V102" i="12"/>
  <c r="U102" i="12"/>
  <c r="T102" i="12"/>
  <c r="S102" i="12"/>
  <c r="R102" i="12"/>
  <c r="Q102" i="12"/>
  <c r="Y101" i="12"/>
  <c r="X101" i="12"/>
  <c r="W101" i="12"/>
  <c r="V101" i="12"/>
  <c r="U101" i="12"/>
  <c r="T101" i="12"/>
  <c r="S101" i="12"/>
  <c r="R101" i="12"/>
  <c r="Q101" i="12"/>
  <c r="Y100" i="12"/>
  <c r="X100" i="12"/>
  <c r="W100" i="12"/>
  <c r="V100" i="12"/>
  <c r="U100" i="12"/>
  <c r="T100" i="12"/>
  <c r="S100" i="12"/>
  <c r="R100" i="12"/>
  <c r="Q100" i="12"/>
  <c r="Y99" i="12"/>
  <c r="X99" i="12"/>
  <c r="W99" i="12"/>
  <c r="V99" i="12"/>
  <c r="U99" i="12"/>
  <c r="T99" i="12"/>
  <c r="S99" i="12"/>
  <c r="R99" i="12"/>
  <c r="Q99" i="12"/>
  <c r="Y98" i="12"/>
  <c r="X98" i="12"/>
  <c r="W98" i="12"/>
  <c r="V98" i="12"/>
  <c r="U98" i="12"/>
  <c r="T98" i="12"/>
  <c r="S98" i="12"/>
  <c r="R98" i="12"/>
  <c r="Q98" i="12"/>
  <c r="Y97" i="12"/>
  <c r="X97" i="12"/>
  <c r="W97" i="12"/>
  <c r="V97" i="12"/>
  <c r="U97" i="12"/>
  <c r="T97" i="12"/>
  <c r="S97" i="12"/>
  <c r="R97" i="12"/>
  <c r="Q97" i="12"/>
  <c r="Y96" i="12"/>
  <c r="X96" i="12"/>
  <c r="W96" i="12"/>
  <c r="V96" i="12"/>
  <c r="U96" i="12"/>
  <c r="T96" i="12"/>
  <c r="S96" i="12"/>
  <c r="R96" i="12"/>
  <c r="Q96" i="12"/>
  <c r="Y95" i="12"/>
  <c r="X95" i="12"/>
  <c r="W95" i="12"/>
  <c r="V95" i="12"/>
  <c r="U95" i="12"/>
  <c r="T95" i="12"/>
  <c r="S95" i="12"/>
  <c r="R95" i="12"/>
  <c r="Q95" i="12"/>
  <c r="Y94" i="12"/>
  <c r="X94" i="12"/>
  <c r="W94" i="12"/>
  <c r="V94" i="12"/>
  <c r="U94" i="12"/>
  <c r="T94" i="12"/>
  <c r="S94" i="12"/>
  <c r="R94" i="12"/>
  <c r="Q94" i="12"/>
  <c r="Y93" i="12"/>
  <c r="X93" i="12"/>
  <c r="W93" i="12"/>
  <c r="V93" i="12"/>
  <c r="U93" i="12"/>
  <c r="T93" i="12"/>
  <c r="S93" i="12"/>
  <c r="R93" i="12"/>
  <c r="Q93" i="12"/>
  <c r="Y92" i="12"/>
  <c r="X92" i="12"/>
  <c r="W92" i="12"/>
  <c r="V92" i="12"/>
  <c r="U92" i="12"/>
  <c r="T92" i="12"/>
  <c r="S92" i="12"/>
  <c r="R92" i="12"/>
  <c r="Q92" i="12"/>
  <c r="Y91" i="12"/>
  <c r="X91" i="12"/>
  <c r="W91" i="12"/>
  <c r="V91" i="12"/>
  <c r="U91" i="12"/>
  <c r="T91" i="12"/>
  <c r="S91" i="12"/>
  <c r="R91" i="12"/>
  <c r="Q91" i="12"/>
  <c r="Y90" i="12"/>
  <c r="X90" i="12"/>
  <c r="W90" i="12"/>
  <c r="V90" i="12"/>
  <c r="U90" i="12"/>
  <c r="T90" i="12"/>
  <c r="S90" i="12"/>
  <c r="R90" i="12"/>
  <c r="Q90" i="12"/>
  <c r="Y89" i="12"/>
  <c r="X89" i="12"/>
  <c r="W89" i="12"/>
  <c r="V89" i="12"/>
  <c r="U89" i="12"/>
  <c r="T89" i="12"/>
  <c r="S89" i="12"/>
  <c r="R89" i="12"/>
  <c r="Q89" i="12"/>
  <c r="Y88" i="12"/>
  <c r="X88" i="12"/>
  <c r="W88" i="12"/>
  <c r="V88" i="12"/>
  <c r="U88" i="12"/>
  <c r="T88" i="12"/>
  <c r="S88" i="12"/>
  <c r="R88" i="12"/>
  <c r="Q88" i="12"/>
  <c r="Y87" i="12"/>
  <c r="X87" i="12"/>
  <c r="W87" i="12"/>
  <c r="V87" i="12"/>
  <c r="U87" i="12"/>
  <c r="T87" i="12"/>
  <c r="S87" i="12"/>
  <c r="R87" i="12"/>
  <c r="Q87" i="12"/>
  <c r="Y86" i="12"/>
  <c r="X86" i="12"/>
  <c r="W86" i="12"/>
  <c r="V86" i="12"/>
  <c r="U86" i="12"/>
  <c r="T86" i="12"/>
  <c r="S86" i="12"/>
  <c r="R86" i="12"/>
  <c r="Q86" i="12"/>
  <c r="Y85" i="12"/>
  <c r="X85" i="12"/>
  <c r="W85" i="12"/>
  <c r="V85" i="12"/>
  <c r="U85" i="12"/>
  <c r="T85" i="12"/>
  <c r="S85" i="12"/>
  <c r="R85" i="12"/>
  <c r="Q85" i="12"/>
  <c r="Y84" i="12"/>
  <c r="X84" i="12"/>
  <c r="W84" i="12"/>
  <c r="V84" i="12"/>
  <c r="U84" i="12"/>
  <c r="T84" i="12"/>
  <c r="S84" i="12"/>
  <c r="R84" i="12"/>
  <c r="Q84" i="12"/>
  <c r="Y83" i="12"/>
  <c r="X83" i="12"/>
  <c r="W83" i="12"/>
  <c r="V83" i="12"/>
  <c r="U83" i="12"/>
  <c r="T83" i="12"/>
  <c r="S83" i="12"/>
  <c r="R83" i="12"/>
  <c r="Q83" i="12"/>
  <c r="Y82" i="12"/>
  <c r="X82" i="12"/>
  <c r="W82" i="12"/>
  <c r="V82" i="12"/>
  <c r="U82" i="12"/>
  <c r="T82" i="12"/>
  <c r="S82" i="12"/>
  <c r="R82" i="12"/>
  <c r="Q82" i="12"/>
  <c r="Y81" i="12"/>
  <c r="X81" i="12"/>
  <c r="W81" i="12"/>
  <c r="V81" i="12"/>
  <c r="U81" i="12"/>
  <c r="T81" i="12"/>
  <c r="S81" i="12"/>
  <c r="R81" i="12"/>
  <c r="Q81" i="12"/>
  <c r="Y80" i="12"/>
  <c r="X80" i="12"/>
  <c r="W80" i="12"/>
  <c r="V80" i="12"/>
  <c r="U80" i="12"/>
  <c r="T80" i="12"/>
  <c r="S80" i="12"/>
  <c r="R80" i="12"/>
  <c r="Q80" i="12"/>
  <c r="Y79" i="12"/>
  <c r="X79" i="12"/>
  <c r="W79" i="12"/>
  <c r="V79" i="12"/>
  <c r="U79" i="12"/>
  <c r="T79" i="12"/>
  <c r="S79" i="12"/>
  <c r="R79" i="12"/>
  <c r="Q79" i="12"/>
  <c r="Y78" i="12"/>
  <c r="X78" i="12"/>
  <c r="W78" i="12"/>
  <c r="V78" i="12"/>
  <c r="U78" i="12"/>
  <c r="T78" i="12"/>
  <c r="S78" i="12"/>
  <c r="R78" i="12"/>
  <c r="Q78" i="12"/>
  <c r="Y77" i="12"/>
  <c r="X77" i="12"/>
  <c r="W77" i="12"/>
  <c r="V77" i="12"/>
  <c r="U77" i="12"/>
  <c r="T77" i="12"/>
  <c r="S77" i="12"/>
  <c r="R77" i="12"/>
  <c r="Q77" i="12"/>
  <c r="Y76" i="12"/>
  <c r="X76" i="12"/>
  <c r="W76" i="12"/>
  <c r="V76" i="12"/>
  <c r="U76" i="12"/>
  <c r="T76" i="12"/>
  <c r="S76" i="12"/>
  <c r="R76" i="12"/>
  <c r="Q76" i="12"/>
  <c r="Y75" i="12"/>
  <c r="X75" i="12"/>
  <c r="W75" i="12"/>
  <c r="V75" i="12"/>
  <c r="U75" i="12"/>
  <c r="T75" i="12"/>
  <c r="S75" i="12"/>
  <c r="R75" i="12"/>
  <c r="Q75" i="12"/>
  <c r="Y74" i="12"/>
  <c r="X74" i="12"/>
  <c r="W74" i="12"/>
  <c r="V74" i="12"/>
  <c r="U74" i="12"/>
  <c r="T74" i="12"/>
  <c r="S74" i="12"/>
  <c r="R74" i="12"/>
  <c r="Q74" i="12"/>
  <c r="Y73" i="12"/>
  <c r="X73" i="12"/>
  <c r="W73" i="12"/>
  <c r="V73" i="12"/>
  <c r="U73" i="12"/>
  <c r="T73" i="12"/>
  <c r="S73" i="12"/>
  <c r="R73" i="12"/>
  <c r="Q73" i="12"/>
  <c r="Y72" i="12"/>
  <c r="X72" i="12"/>
  <c r="W72" i="12"/>
  <c r="V72" i="12"/>
  <c r="U72" i="12"/>
  <c r="T72" i="12"/>
  <c r="S72" i="12"/>
  <c r="R72" i="12"/>
  <c r="Q72" i="12"/>
  <c r="Y71" i="12"/>
  <c r="X71" i="12"/>
  <c r="W71" i="12"/>
  <c r="V71" i="12"/>
  <c r="U71" i="12"/>
  <c r="T71" i="12"/>
  <c r="S71" i="12"/>
  <c r="R71" i="12"/>
  <c r="Q71" i="12"/>
  <c r="Y70" i="12"/>
  <c r="X70" i="12"/>
  <c r="W70" i="12"/>
  <c r="V70" i="12"/>
  <c r="U70" i="12"/>
  <c r="T70" i="12"/>
  <c r="S70" i="12"/>
  <c r="R70" i="12"/>
  <c r="Q70" i="12"/>
  <c r="Y69" i="12"/>
  <c r="X69" i="12"/>
  <c r="W69" i="12"/>
  <c r="V69" i="12"/>
  <c r="U69" i="12"/>
  <c r="T69" i="12"/>
  <c r="S69" i="12"/>
  <c r="R69" i="12"/>
  <c r="Q69" i="12"/>
  <c r="Y68" i="12"/>
  <c r="X68" i="12"/>
  <c r="W68" i="12"/>
  <c r="V68" i="12"/>
  <c r="U68" i="12"/>
  <c r="T68" i="12"/>
  <c r="S68" i="12"/>
  <c r="R68" i="12"/>
  <c r="Q68" i="12"/>
  <c r="Y67" i="12"/>
  <c r="X67" i="12"/>
  <c r="W67" i="12"/>
  <c r="V67" i="12"/>
  <c r="U67" i="12"/>
  <c r="T67" i="12"/>
  <c r="S67" i="12"/>
  <c r="R67" i="12"/>
  <c r="Q67" i="12"/>
  <c r="Y66" i="12"/>
  <c r="X66" i="12"/>
  <c r="W66" i="12"/>
  <c r="V66" i="12"/>
  <c r="U66" i="12"/>
  <c r="T66" i="12"/>
  <c r="S66" i="12"/>
  <c r="R66" i="12"/>
  <c r="Q66" i="12"/>
  <c r="Y65" i="12"/>
  <c r="X65" i="12"/>
  <c r="W65" i="12"/>
  <c r="V65" i="12"/>
  <c r="U65" i="12"/>
  <c r="T65" i="12"/>
  <c r="S65" i="12"/>
  <c r="R65" i="12"/>
  <c r="Q65" i="12"/>
  <c r="Y64" i="12"/>
  <c r="X64" i="12"/>
  <c r="W64" i="12"/>
  <c r="V64" i="12"/>
  <c r="U64" i="12"/>
  <c r="T64" i="12"/>
  <c r="S64" i="12"/>
  <c r="R64" i="12"/>
  <c r="Q64" i="12"/>
  <c r="Y63" i="12"/>
  <c r="X63" i="12"/>
  <c r="W63" i="12"/>
  <c r="V63" i="12"/>
  <c r="U63" i="12"/>
  <c r="T63" i="12"/>
  <c r="S63" i="12"/>
  <c r="R63" i="12"/>
  <c r="Q63" i="12"/>
  <c r="Y62" i="12"/>
  <c r="X62" i="12"/>
  <c r="W62" i="12"/>
  <c r="V62" i="12"/>
  <c r="U62" i="12"/>
  <c r="T62" i="12"/>
  <c r="S62" i="12"/>
  <c r="R62" i="12"/>
  <c r="Q62" i="12"/>
  <c r="Y61" i="12"/>
  <c r="X61" i="12"/>
  <c r="W61" i="12"/>
  <c r="V61" i="12"/>
  <c r="U61" i="12"/>
  <c r="T61" i="12"/>
  <c r="S61" i="12"/>
  <c r="R61" i="12"/>
  <c r="Q61" i="12"/>
  <c r="Y60" i="12"/>
  <c r="X60" i="12"/>
  <c r="W60" i="12"/>
  <c r="V60" i="12"/>
  <c r="U60" i="12"/>
  <c r="T60" i="12"/>
  <c r="S60" i="12"/>
  <c r="R60" i="12"/>
  <c r="Q60" i="12"/>
  <c r="Y59" i="12"/>
  <c r="X59" i="12"/>
  <c r="W59" i="12"/>
  <c r="V59" i="12"/>
  <c r="U59" i="12"/>
  <c r="T59" i="12"/>
  <c r="S59" i="12"/>
  <c r="R59" i="12"/>
  <c r="Q59" i="12"/>
  <c r="Y58" i="12"/>
  <c r="X58" i="12"/>
  <c r="W58" i="12"/>
  <c r="V58" i="12"/>
  <c r="U58" i="12"/>
  <c r="T58" i="12"/>
  <c r="S58" i="12"/>
  <c r="R58" i="12"/>
  <c r="Q58" i="12"/>
  <c r="Y57" i="12"/>
  <c r="X57" i="12"/>
  <c r="W57" i="12"/>
  <c r="V57" i="12"/>
  <c r="U57" i="12"/>
  <c r="T57" i="12"/>
  <c r="S57" i="12"/>
  <c r="R57" i="12"/>
  <c r="Q57" i="12"/>
  <c r="Y56" i="12"/>
  <c r="X56" i="12"/>
  <c r="W56" i="12"/>
  <c r="V56" i="12"/>
  <c r="U56" i="12"/>
  <c r="T56" i="12"/>
  <c r="S56" i="12"/>
  <c r="R56" i="12"/>
  <c r="Q56" i="12"/>
  <c r="Y55" i="12"/>
  <c r="X55" i="12"/>
  <c r="W55" i="12"/>
  <c r="V55" i="12"/>
  <c r="U55" i="12"/>
  <c r="T55" i="12"/>
  <c r="S55" i="12"/>
  <c r="R55" i="12"/>
  <c r="Q55" i="12"/>
  <c r="Y54" i="12"/>
  <c r="X54" i="12"/>
  <c r="W54" i="12"/>
  <c r="V54" i="12"/>
  <c r="U54" i="12"/>
  <c r="T54" i="12"/>
  <c r="S54" i="12"/>
  <c r="R54" i="12"/>
  <c r="Q54" i="12"/>
  <c r="Y53" i="12"/>
  <c r="X53" i="12"/>
  <c r="W53" i="12"/>
  <c r="V53" i="12"/>
  <c r="U53" i="12"/>
  <c r="T53" i="12"/>
  <c r="S53" i="12"/>
  <c r="R53" i="12"/>
  <c r="Q53" i="12"/>
  <c r="Y52" i="12"/>
  <c r="X52" i="12"/>
  <c r="W52" i="12"/>
  <c r="V52" i="12"/>
  <c r="U52" i="12"/>
  <c r="T52" i="12"/>
  <c r="S52" i="12"/>
  <c r="R52" i="12"/>
  <c r="Q52" i="12"/>
  <c r="Y51" i="12"/>
  <c r="X51" i="12"/>
  <c r="W51" i="12"/>
  <c r="V51" i="12"/>
  <c r="U51" i="12"/>
  <c r="T51" i="12"/>
  <c r="S51" i="12"/>
  <c r="R51" i="12"/>
  <c r="Q51" i="12"/>
  <c r="Y50" i="12"/>
  <c r="X50" i="12"/>
  <c r="W50" i="12"/>
  <c r="V50" i="12"/>
  <c r="U50" i="12"/>
  <c r="T50" i="12"/>
  <c r="S50" i="12"/>
  <c r="R50" i="12"/>
  <c r="Q50" i="12"/>
  <c r="Y49" i="12"/>
  <c r="X49" i="12"/>
  <c r="W49" i="12"/>
  <c r="V49" i="12"/>
  <c r="U49" i="12"/>
  <c r="T49" i="12"/>
  <c r="S49" i="12"/>
  <c r="R49" i="12"/>
  <c r="Q49" i="12"/>
  <c r="Y48" i="12"/>
  <c r="X48" i="12"/>
  <c r="W48" i="12"/>
  <c r="V48" i="12"/>
  <c r="U48" i="12"/>
  <c r="T48" i="12"/>
  <c r="S48" i="12"/>
  <c r="R48" i="12"/>
  <c r="Q48" i="12"/>
  <c r="Y47" i="12"/>
  <c r="X47" i="12"/>
  <c r="W47" i="12"/>
  <c r="V47" i="12"/>
  <c r="U47" i="12"/>
  <c r="T47" i="12"/>
  <c r="S47" i="12"/>
  <c r="R47" i="12"/>
  <c r="Q47" i="12"/>
  <c r="Y46" i="12"/>
  <c r="X46" i="12"/>
  <c r="W46" i="12"/>
  <c r="V46" i="12"/>
  <c r="U46" i="12"/>
  <c r="T46" i="12"/>
  <c r="S46" i="12"/>
  <c r="R46" i="12"/>
  <c r="Q46" i="12"/>
  <c r="Y45" i="12"/>
  <c r="X45" i="12"/>
  <c r="W45" i="12"/>
  <c r="V45" i="12"/>
  <c r="U45" i="12"/>
  <c r="T45" i="12"/>
  <c r="S45" i="12"/>
  <c r="R45" i="12"/>
  <c r="Q45" i="12"/>
  <c r="Y44" i="12"/>
  <c r="X44" i="12"/>
  <c r="W44" i="12"/>
  <c r="V44" i="12"/>
  <c r="U44" i="12"/>
  <c r="T44" i="12"/>
  <c r="S44" i="12"/>
  <c r="R44" i="12"/>
  <c r="Q44" i="12"/>
  <c r="Y43" i="12"/>
  <c r="X43" i="12"/>
  <c r="W43" i="12"/>
  <c r="V43" i="12"/>
  <c r="U43" i="12"/>
  <c r="T43" i="12"/>
  <c r="S43" i="12"/>
  <c r="R43" i="12"/>
  <c r="Q43" i="12"/>
  <c r="Y42" i="12"/>
  <c r="X42" i="12"/>
  <c r="W42" i="12"/>
  <c r="V42" i="12"/>
  <c r="U42" i="12"/>
  <c r="T42" i="12"/>
  <c r="S42" i="12"/>
  <c r="R42" i="12"/>
  <c r="Q42" i="12"/>
  <c r="Y41" i="12"/>
  <c r="X41" i="12"/>
  <c r="W41" i="12"/>
  <c r="V41" i="12"/>
  <c r="U41" i="12"/>
  <c r="T41" i="12"/>
  <c r="S41" i="12"/>
  <c r="R41" i="12"/>
  <c r="Q41" i="12"/>
  <c r="Y40" i="12"/>
  <c r="X40" i="12"/>
  <c r="W40" i="12"/>
  <c r="V40" i="12"/>
  <c r="U40" i="12"/>
  <c r="T40" i="12"/>
  <c r="S40" i="12"/>
  <c r="R40" i="12"/>
  <c r="Q40" i="12"/>
  <c r="Y39" i="12"/>
  <c r="X39" i="12"/>
  <c r="W39" i="12"/>
  <c r="V39" i="12"/>
  <c r="U39" i="12"/>
  <c r="T39" i="12"/>
  <c r="S39" i="12"/>
  <c r="R39" i="12"/>
  <c r="Q39" i="12"/>
  <c r="Y38" i="12"/>
  <c r="X38" i="12"/>
  <c r="W38" i="12"/>
  <c r="V38" i="12"/>
  <c r="U38" i="12"/>
  <c r="T38" i="12"/>
  <c r="S38" i="12"/>
  <c r="R38" i="12"/>
  <c r="Q38" i="12"/>
  <c r="Y37" i="12"/>
  <c r="X37" i="12"/>
  <c r="W37" i="12"/>
  <c r="V37" i="12"/>
  <c r="U37" i="12"/>
  <c r="T37" i="12"/>
  <c r="S37" i="12"/>
  <c r="R37" i="12"/>
  <c r="Q37" i="12"/>
  <c r="Y36" i="12"/>
  <c r="X36" i="12"/>
  <c r="W36" i="12"/>
  <c r="V36" i="12"/>
  <c r="U36" i="12"/>
  <c r="T36" i="12"/>
  <c r="S36" i="12"/>
  <c r="R36" i="12"/>
  <c r="Q36" i="12"/>
  <c r="Y35" i="12"/>
  <c r="X35" i="12"/>
  <c r="W35" i="12"/>
  <c r="V35" i="12"/>
  <c r="U35" i="12"/>
  <c r="T35" i="12"/>
  <c r="S35" i="12"/>
  <c r="R35" i="12"/>
  <c r="Q35" i="12"/>
  <c r="Y34" i="12"/>
  <c r="X34" i="12"/>
  <c r="W34" i="12"/>
  <c r="V34" i="12"/>
  <c r="U34" i="12"/>
  <c r="T34" i="12"/>
  <c r="S34" i="12"/>
  <c r="R34" i="12"/>
  <c r="Q34" i="12"/>
  <c r="Y33" i="12"/>
  <c r="X33" i="12"/>
  <c r="W33" i="12"/>
  <c r="V33" i="12"/>
  <c r="U33" i="12"/>
  <c r="T33" i="12"/>
  <c r="S33" i="12"/>
  <c r="R33" i="12"/>
  <c r="Q33" i="12"/>
  <c r="Y32" i="12"/>
  <c r="X32" i="12"/>
  <c r="W32" i="12"/>
  <c r="V32" i="12"/>
  <c r="U32" i="12"/>
  <c r="T32" i="12"/>
  <c r="S32" i="12"/>
  <c r="R32" i="12"/>
  <c r="Q32" i="12"/>
  <c r="Y31" i="12"/>
  <c r="X31" i="12"/>
  <c r="W31" i="12"/>
  <c r="V31" i="12"/>
  <c r="U31" i="12"/>
  <c r="T31" i="12"/>
  <c r="S31" i="12"/>
  <c r="R31" i="12"/>
  <c r="Q31" i="12"/>
  <c r="Y30" i="12"/>
  <c r="X30" i="12"/>
  <c r="W30" i="12"/>
  <c r="V30" i="12"/>
  <c r="U30" i="12"/>
  <c r="T30" i="12"/>
  <c r="S30" i="12"/>
  <c r="R30" i="12"/>
  <c r="Q30" i="12"/>
  <c r="Y29" i="12"/>
  <c r="X29" i="12"/>
  <c r="W29" i="12"/>
  <c r="V29" i="12"/>
  <c r="U29" i="12"/>
  <c r="T29" i="12"/>
  <c r="S29" i="12"/>
  <c r="R29" i="12"/>
  <c r="Q29" i="12"/>
  <c r="Y28" i="12"/>
  <c r="X28" i="12"/>
  <c r="W28" i="12"/>
  <c r="V28" i="12"/>
  <c r="U28" i="12"/>
  <c r="T28" i="12"/>
  <c r="S28" i="12"/>
  <c r="R28" i="12"/>
  <c r="Q28" i="12"/>
  <c r="Y27" i="12"/>
  <c r="X27" i="12"/>
  <c r="W27" i="12"/>
  <c r="V27" i="12"/>
  <c r="U27" i="12"/>
  <c r="T27" i="12"/>
  <c r="S27" i="12"/>
  <c r="R27" i="12"/>
  <c r="Q27" i="12"/>
  <c r="Y26" i="12"/>
  <c r="X26" i="12"/>
  <c r="W26" i="12"/>
  <c r="V26" i="12"/>
  <c r="U26" i="12"/>
  <c r="T26" i="12"/>
  <c r="S26" i="12"/>
  <c r="R26" i="12"/>
  <c r="Q26" i="12"/>
  <c r="Y25" i="12"/>
  <c r="X25" i="12"/>
  <c r="W25" i="12"/>
  <c r="V25" i="12"/>
  <c r="U25" i="12"/>
  <c r="T25" i="12"/>
  <c r="S25" i="12"/>
  <c r="R25" i="12"/>
  <c r="Q25" i="12"/>
  <c r="Y24" i="12"/>
  <c r="X24" i="12"/>
  <c r="W24" i="12"/>
  <c r="V24" i="12"/>
  <c r="U24" i="12"/>
  <c r="T24" i="12"/>
  <c r="S24" i="12"/>
  <c r="R24" i="12"/>
  <c r="Q24" i="12"/>
  <c r="Y23" i="12"/>
  <c r="X23" i="12"/>
  <c r="W23" i="12"/>
  <c r="V23" i="12"/>
  <c r="U23" i="12"/>
  <c r="T23" i="12"/>
  <c r="S23" i="12"/>
  <c r="R23" i="12"/>
  <c r="Q23" i="12"/>
  <c r="Y22" i="12"/>
  <c r="X22" i="12"/>
  <c r="W22" i="12"/>
  <c r="V22" i="12"/>
  <c r="U22" i="12"/>
  <c r="T22" i="12"/>
  <c r="S22" i="12"/>
  <c r="R22" i="12"/>
  <c r="Q22" i="12"/>
  <c r="Y21" i="12"/>
  <c r="X21" i="12"/>
  <c r="W21" i="12"/>
  <c r="V21" i="12"/>
  <c r="U21" i="12"/>
  <c r="T21" i="12"/>
  <c r="S21" i="12"/>
  <c r="R21" i="12"/>
  <c r="Q21" i="12"/>
  <c r="Y20" i="12"/>
  <c r="X20" i="12"/>
  <c r="W20" i="12"/>
  <c r="V20" i="12"/>
  <c r="U20" i="12"/>
  <c r="T20" i="12"/>
  <c r="S20" i="12"/>
  <c r="R20" i="12"/>
  <c r="Q20" i="12"/>
  <c r="Y19" i="12"/>
  <c r="X19" i="12"/>
  <c r="W19" i="12"/>
  <c r="V19" i="12"/>
  <c r="U19" i="12"/>
  <c r="T19" i="12"/>
  <c r="S19" i="12"/>
  <c r="R19" i="12"/>
  <c r="Q19" i="12"/>
  <c r="Y18" i="12"/>
  <c r="X18" i="12"/>
  <c r="W18" i="12"/>
  <c r="V18" i="12"/>
  <c r="U18" i="12"/>
  <c r="T18" i="12"/>
  <c r="S18" i="12"/>
  <c r="R18" i="12"/>
  <c r="Q18" i="12"/>
  <c r="Y17" i="12"/>
  <c r="X17" i="12"/>
  <c r="W17" i="12"/>
  <c r="V17" i="12"/>
  <c r="U17" i="12"/>
  <c r="T17" i="12"/>
  <c r="S17" i="12"/>
  <c r="R17" i="12"/>
  <c r="Q17" i="12"/>
  <c r="Y16" i="12"/>
  <c r="X16" i="12"/>
  <c r="W16" i="12"/>
  <c r="V16" i="12"/>
  <c r="U16" i="12"/>
  <c r="T16" i="12"/>
  <c r="S16" i="12"/>
  <c r="R16" i="12"/>
  <c r="Q16" i="12"/>
  <c r="Y15" i="12"/>
  <c r="X15" i="12"/>
  <c r="W15" i="12"/>
  <c r="V15" i="12"/>
  <c r="U15" i="12"/>
  <c r="T15" i="12"/>
  <c r="S15" i="12"/>
  <c r="R15" i="12"/>
  <c r="Q15" i="12"/>
  <c r="Y14" i="12"/>
  <c r="X14" i="12"/>
  <c r="W14" i="12"/>
  <c r="V14" i="12"/>
  <c r="U14" i="12"/>
  <c r="T14" i="12"/>
  <c r="S14" i="12"/>
  <c r="R14" i="12"/>
  <c r="Q14" i="12"/>
  <c r="Y13" i="12"/>
  <c r="X13" i="12"/>
  <c r="W13" i="12"/>
  <c r="V13" i="12"/>
  <c r="U13" i="12"/>
  <c r="T13" i="12"/>
  <c r="S13" i="12"/>
  <c r="R13" i="12"/>
  <c r="Q13" i="12"/>
  <c r="Y12" i="12"/>
  <c r="X12" i="12"/>
  <c r="W12" i="12"/>
  <c r="V12" i="12"/>
  <c r="U12" i="12"/>
  <c r="T12" i="12"/>
  <c r="S12" i="12"/>
  <c r="R12" i="12"/>
  <c r="Q12" i="12"/>
  <c r="Y11" i="12"/>
  <c r="X11" i="12"/>
  <c r="W11" i="12"/>
  <c r="V11" i="12"/>
  <c r="U11" i="12"/>
  <c r="T11" i="12"/>
  <c r="S11" i="12"/>
  <c r="R11" i="12"/>
  <c r="Q11" i="12"/>
  <c r="Y10" i="12"/>
  <c r="X10" i="12"/>
  <c r="W10" i="12"/>
  <c r="V10" i="12"/>
  <c r="U10" i="12"/>
  <c r="T10" i="12"/>
  <c r="S10" i="12"/>
  <c r="R10" i="12"/>
  <c r="Q10" i="12"/>
  <c r="Y9" i="12"/>
  <c r="X9" i="12"/>
  <c r="W9" i="12"/>
  <c r="V9" i="12"/>
  <c r="U9" i="12"/>
  <c r="T9" i="12"/>
  <c r="S9" i="12"/>
  <c r="R9" i="12"/>
  <c r="Q9" i="12"/>
  <c r="Y8" i="12"/>
  <c r="X8" i="12"/>
  <c r="W8" i="12"/>
  <c r="V8" i="12"/>
  <c r="U8" i="12"/>
  <c r="T8" i="12"/>
  <c r="S8" i="12"/>
  <c r="R8" i="12"/>
  <c r="Q8" i="12"/>
  <c r="Y7" i="12"/>
  <c r="X7" i="12"/>
  <c r="W7" i="12"/>
  <c r="V7" i="12"/>
  <c r="U7" i="12"/>
  <c r="T7" i="12"/>
  <c r="S7" i="12"/>
  <c r="R7" i="12"/>
  <c r="Q7" i="12"/>
  <c r="Y6" i="12"/>
  <c r="X6" i="12"/>
  <c r="W6" i="12"/>
  <c r="V6" i="12"/>
  <c r="U6" i="12"/>
  <c r="T6" i="12"/>
  <c r="S6" i="12"/>
  <c r="R6" i="12"/>
  <c r="Q6" i="12"/>
  <c r="Y5" i="12"/>
  <c r="X5" i="12"/>
  <c r="W5" i="12"/>
  <c r="V5" i="12"/>
  <c r="U5" i="12"/>
  <c r="T5" i="12"/>
  <c r="S5" i="12"/>
  <c r="R5" i="12"/>
  <c r="Q5" i="12"/>
  <c r="Y4" i="12"/>
  <c r="X4" i="12"/>
  <c r="W4" i="12"/>
  <c r="V4" i="12"/>
  <c r="U4" i="12"/>
  <c r="T4" i="12"/>
  <c r="S4" i="12"/>
  <c r="R4" i="12"/>
  <c r="Q4" i="12"/>
  <c r="Y3" i="12"/>
  <c r="X3" i="12"/>
  <c r="W3" i="12"/>
  <c r="V3" i="12"/>
  <c r="U3" i="12"/>
  <c r="T3" i="12"/>
  <c r="S3" i="12"/>
  <c r="R3" i="12"/>
  <c r="Q3" i="12"/>
  <c r="Y2" i="12"/>
  <c r="X2" i="12"/>
  <c r="W2" i="12"/>
  <c r="V2" i="12"/>
  <c r="U2" i="12"/>
  <c r="T2" i="12"/>
  <c r="S2" i="12"/>
  <c r="R2" i="12"/>
  <c r="Q2" i="12"/>
  <c r="C74" i="11"/>
  <c r="C72" i="11"/>
  <c r="C71" i="11"/>
  <c r="C67" i="11"/>
  <c r="C66" i="11"/>
  <c r="C65" i="11"/>
  <c r="C64" i="11"/>
  <c r="C63" i="11"/>
  <c r="C62" i="11"/>
  <c r="C61" i="11"/>
  <c r="C60" i="11"/>
  <c r="I56" i="11"/>
  <c r="H56" i="11"/>
  <c r="G56" i="11"/>
  <c r="F56" i="11"/>
  <c r="E56" i="11"/>
  <c r="D56" i="11"/>
  <c r="C56" i="11"/>
  <c r="B56" i="11"/>
  <c r="J55" i="11"/>
  <c r="J54" i="11"/>
  <c r="J53" i="11"/>
  <c r="J52" i="11"/>
  <c r="J51" i="11"/>
  <c r="J50" i="11"/>
  <c r="J49" i="11"/>
  <c r="J48" i="11"/>
  <c r="J47" i="11"/>
  <c r="J46" i="11"/>
  <c r="J45" i="11"/>
  <c r="J44" i="11"/>
  <c r="J43" i="11"/>
  <c r="J42" i="11"/>
  <c r="J41" i="11"/>
  <c r="J40" i="11"/>
  <c r="J39" i="11"/>
  <c r="J38" i="11"/>
  <c r="J37" i="11"/>
  <c r="J36" i="11"/>
  <c r="J35" i="11"/>
  <c r="J34" i="11"/>
  <c r="J33" i="11"/>
  <c r="J32" i="11"/>
  <c r="J56" i="11" s="1"/>
  <c r="I28" i="11"/>
  <c r="H28" i="11"/>
  <c r="G28" i="11"/>
  <c r="F28" i="11"/>
  <c r="E28" i="11"/>
  <c r="D28" i="11"/>
  <c r="C28" i="11"/>
  <c r="B28" i="11"/>
  <c r="I27" i="11"/>
  <c r="H27" i="11"/>
  <c r="G27" i="11"/>
  <c r="F27" i="11"/>
  <c r="E27" i="11"/>
  <c r="D27" i="11"/>
  <c r="C27" i="11"/>
  <c r="B27" i="11"/>
  <c r="I26" i="11"/>
  <c r="H26" i="11"/>
  <c r="G26" i="11"/>
  <c r="F26" i="11"/>
  <c r="E26" i="11"/>
  <c r="D26" i="11"/>
  <c r="C26" i="11"/>
  <c r="B26" i="11"/>
  <c r="I25" i="11"/>
  <c r="H25" i="11"/>
  <c r="G25" i="11"/>
  <c r="F25" i="11"/>
  <c r="E25" i="11"/>
  <c r="D25" i="11"/>
  <c r="C25" i="11"/>
  <c r="B25" i="11"/>
  <c r="I24" i="11"/>
  <c r="H24" i="11"/>
  <c r="G24" i="11"/>
  <c r="F24" i="11"/>
  <c r="E24" i="11"/>
  <c r="D24" i="11"/>
  <c r="C24" i="11"/>
  <c r="B24" i="11"/>
  <c r="I23" i="11"/>
  <c r="H23" i="11"/>
  <c r="G23" i="11"/>
  <c r="F23" i="11"/>
  <c r="E23" i="11"/>
  <c r="D23" i="11"/>
  <c r="C23" i="11"/>
  <c r="B23" i="11"/>
  <c r="I22" i="11"/>
  <c r="H22" i="11"/>
  <c r="G22" i="11"/>
  <c r="F22" i="11"/>
  <c r="E22" i="11"/>
  <c r="D22" i="11"/>
  <c r="C22" i="11"/>
  <c r="B22" i="11"/>
  <c r="I18" i="11"/>
  <c r="H18" i="11"/>
  <c r="G18" i="11"/>
  <c r="F18" i="11"/>
  <c r="E18" i="11"/>
  <c r="D18" i="11"/>
  <c r="C18" i="11"/>
  <c r="B18" i="11"/>
  <c r="I17" i="11"/>
  <c r="H17" i="11"/>
  <c r="G17" i="11"/>
  <c r="F17" i="11"/>
  <c r="E17" i="11"/>
  <c r="D17" i="11"/>
  <c r="C17" i="11"/>
  <c r="B17" i="11"/>
  <c r="I16" i="11"/>
  <c r="H16" i="11"/>
  <c r="G16" i="11"/>
  <c r="F16" i="11"/>
  <c r="E16" i="11"/>
  <c r="D16" i="11"/>
  <c r="C16" i="11"/>
  <c r="B16" i="11"/>
  <c r="I15" i="11"/>
  <c r="H15" i="11"/>
  <c r="G15" i="11"/>
  <c r="F15" i="11"/>
  <c r="E15" i="11"/>
  <c r="D15" i="11"/>
  <c r="C15" i="11"/>
  <c r="B15" i="11"/>
  <c r="I14" i="11"/>
  <c r="H14" i="11"/>
  <c r="G14" i="11"/>
  <c r="F14" i="11"/>
  <c r="E14" i="11"/>
  <c r="D14" i="11"/>
  <c r="C14" i="11"/>
  <c r="B14" i="11"/>
  <c r="I13" i="11"/>
  <c r="H13" i="11"/>
  <c r="G13" i="11"/>
  <c r="F13" i="11"/>
  <c r="E13" i="11"/>
  <c r="D13" i="11"/>
  <c r="C13" i="11"/>
  <c r="B13" i="11"/>
  <c r="I12" i="11"/>
  <c r="H12" i="11"/>
  <c r="G12" i="11"/>
  <c r="F12" i="11"/>
  <c r="E12" i="11"/>
  <c r="D12" i="11"/>
  <c r="C12" i="11"/>
  <c r="B12" i="11"/>
  <c r="I11" i="11"/>
  <c r="H11" i="11"/>
  <c r="G11" i="11"/>
  <c r="F11" i="11"/>
  <c r="E11" i="11"/>
  <c r="D11" i="11"/>
  <c r="C11" i="11"/>
  <c r="B11" i="11"/>
  <c r="I10" i="11"/>
  <c r="H10" i="11"/>
  <c r="G10" i="11"/>
  <c r="F10" i="11"/>
  <c r="E10" i="11"/>
  <c r="D10" i="11"/>
  <c r="C10" i="11"/>
  <c r="B10" i="11"/>
  <c r="I9" i="11"/>
  <c r="H9" i="11"/>
  <c r="G9" i="11"/>
  <c r="F9" i="11"/>
  <c r="E9" i="11"/>
  <c r="D9" i="11"/>
  <c r="C9" i="11"/>
  <c r="B9" i="11"/>
  <c r="I8" i="11"/>
  <c r="H8" i="11"/>
  <c r="G8" i="11"/>
  <c r="F8" i="11"/>
  <c r="E8" i="11"/>
  <c r="D8" i="11"/>
  <c r="C8" i="11"/>
  <c r="B8" i="11"/>
  <c r="I7" i="11"/>
  <c r="H7" i="11"/>
  <c r="G7" i="11"/>
  <c r="F7" i="11"/>
  <c r="E7" i="11"/>
  <c r="D7" i="11"/>
  <c r="C7" i="11"/>
  <c r="B7" i="11"/>
  <c r="I6" i="11"/>
  <c r="H6" i="11"/>
  <c r="G6" i="11"/>
  <c r="F6" i="11"/>
  <c r="E6" i="11"/>
  <c r="D6" i="11"/>
  <c r="C6" i="11"/>
  <c r="B6" i="11"/>
  <c r="J1" i="11"/>
  <c r="E70" i="10"/>
  <c r="E69" i="10"/>
  <c r="E68" i="10"/>
  <c r="E67" i="10"/>
  <c r="E66" i="10"/>
  <c r="E65" i="10"/>
  <c r="E64" i="10"/>
  <c r="E63" i="10"/>
  <c r="E62" i="10"/>
  <c r="E61" i="10"/>
  <c r="E60" i="10"/>
  <c r="E59" i="10"/>
  <c r="E58" i="10"/>
  <c r="E57" i="10"/>
  <c r="E56" i="10"/>
  <c r="E55" i="10"/>
  <c r="E54" i="10"/>
  <c r="E53" i="10"/>
  <c r="E52" i="10"/>
  <c r="E51" i="10"/>
  <c r="E50" i="10"/>
  <c r="E49" i="10"/>
  <c r="E48" i="10"/>
  <c r="E47" i="10"/>
  <c r="E46" i="10"/>
  <c r="E45" i="10"/>
  <c r="E44" i="10"/>
  <c r="E43" i="10"/>
  <c r="E42" i="10"/>
  <c r="E41" i="10"/>
  <c r="E40" i="10"/>
  <c r="E39" i="10"/>
  <c r="E38" i="10"/>
  <c r="E37" i="10"/>
  <c r="E36" i="10"/>
  <c r="E35" i="10"/>
  <c r="E34" i="10"/>
  <c r="E33" i="10"/>
  <c r="E32" i="10"/>
  <c r="E31" i="10"/>
  <c r="E30" i="10"/>
  <c r="E29" i="10"/>
  <c r="E28" i="10"/>
  <c r="E27" i="10"/>
  <c r="E26" i="10"/>
  <c r="H1" i="10"/>
  <c r="G1" i="10"/>
  <c r="E18" i="9"/>
  <c r="E17" i="9"/>
  <c r="I14" i="9"/>
  <c r="J14" i="9" s="1"/>
  <c r="H14" i="9" a="1"/>
  <c r="H14" i="9" s="1"/>
  <c r="G14" i="9" a="1"/>
  <c r="G14" i="9" s="1"/>
  <c r="F14" i="9" a="1"/>
  <c r="F14" i="9" s="1"/>
  <c r="E14" i="9"/>
  <c r="C14" i="9"/>
  <c r="I13" i="9"/>
  <c r="J13" i="9" s="1"/>
  <c r="H13" i="9" a="1"/>
  <c r="H13" i="9" s="1"/>
  <c r="G13" i="9" a="1"/>
  <c r="G13" i="9" s="1"/>
  <c r="F13" i="9" a="1"/>
  <c r="F13" i="9" s="1"/>
  <c r="E13" i="9"/>
  <c r="C13" i="9"/>
  <c r="I12" i="9"/>
  <c r="J12" i="9" s="1"/>
  <c r="H12" i="9" a="1"/>
  <c r="H12" i="9" s="1"/>
  <c r="G12" i="9" a="1"/>
  <c r="G12" i="9" s="1"/>
  <c r="F12" i="9" a="1"/>
  <c r="F12" i="9"/>
  <c r="E12" i="9"/>
  <c r="C12" i="9"/>
  <c r="I11" i="9"/>
  <c r="J11" i="9" s="1"/>
  <c r="H11" i="9" a="1"/>
  <c r="H11" i="9"/>
  <c r="F11" i="9" a="1"/>
  <c r="F11" i="9" s="1"/>
  <c r="E11" i="9"/>
  <c r="G11" i="9" s="1" a="1"/>
  <c r="G11" i="9" s="1"/>
  <c r="C11" i="9"/>
  <c r="I10" i="9"/>
  <c r="J10" i="9" s="1"/>
  <c r="H10" i="9" a="1"/>
  <c r="H10" i="9"/>
  <c r="F10" i="9" a="1"/>
  <c r="F10" i="9"/>
  <c r="E10" i="9"/>
  <c r="G10" i="9" s="1" a="1"/>
  <c r="G10" i="9" s="1"/>
  <c r="C10" i="9"/>
  <c r="I9" i="9"/>
  <c r="J9" i="9" s="1"/>
  <c r="H9" i="9" a="1"/>
  <c r="H9" i="9" s="1"/>
  <c r="G9" i="9" a="1"/>
  <c r="G9" i="9" s="1"/>
  <c r="F9" i="9" a="1"/>
  <c r="F9" i="9" s="1"/>
  <c r="E9" i="9"/>
  <c r="C9" i="9"/>
  <c r="I8" i="9"/>
  <c r="J8" i="9" s="1"/>
  <c r="H8" i="9" a="1"/>
  <c r="H8" i="9" s="1"/>
  <c r="F8" i="9" a="1"/>
  <c r="F8" i="9" s="1"/>
  <c r="E8" i="9"/>
  <c r="G8" i="9" s="1" a="1"/>
  <c r="G8" i="9" s="1"/>
  <c r="C8" i="9"/>
  <c r="I7" i="9"/>
  <c r="J7" i="9" s="1"/>
  <c r="H7" i="9" a="1"/>
  <c r="H7" i="9"/>
  <c r="G7" i="9" a="1"/>
  <c r="G7" i="9" s="1"/>
  <c r="F7" i="9" a="1"/>
  <c r="F7" i="9" s="1"/>
  <c r="E7" i="9"/>
  <c r="E15" i="9" s="1"/>
  <c r="C7" i="9"/>
  <c r="M1" i="9"/>
  <c r="L1" i="9"/>
  <c r="AB88" i="8"/>
  <c r="M4" i="8"/>
  <c r="L4" i="8"/>
  <c r="J1" i="8"/>
  <c r="I1" i="8"/>
  <c r="F16838" i="7"/>
  <c r="F16837" i="7"/>
  <c r="F16836" i="7"/>
  <c r="F16835" i="7"/>
  <c r="F16834" i="7"/>
  <c r="F16833" i="7"/>
  <c r="F16832" i="7"/>
  <c r="F16831" i="7"/>
  <c r="F16830" i="7"/>
  <c r="F16829" i="7"/>
  <c r="F16828" i="7"/>
  <c r="F16827" i="7"/>
  <c r="F16826" i="7"/>
  <c r="F16825" i="7"/>
  <c r="F16824" i="7"/>
  <c r="F16823" i="7"/>
  <c r="F16822" i="7"/>
  <c r="F16821" i="7"/>
  <c r="F16820" i="7"/>
  <c r="F16819" i="7"/>
  <c r="F16818" i="7"/>
  <c r="F16817" i="7"/>
  <c r="F16816" i="7"/>
  <c r="F16815" i="7"/>
  <c r="F16814" i="7"/>
  <c r="F16813" i="7"/>
  <c r="F16812" i="7"/>
  <c r="F16811" i="7"/>
  <c r="F16810" i="7"/>
  <c r="F16809" i="7"/>
  <c r="F16808" i="7"/>
  <c r="F16807" i="7"/>
  <c r="F16806" i="7"/>
  <c r="F16805" i="7"/>
  <c r="F16804" i="7"/>
  <c r="F16803" i="7"/>
  <c r="F16802" i="7"/>
  <c r="F16801" i="7"/>
  <c r="F16800" i="7"/>
  <c r="F16799" i="7"/>
  <c r="F16798" i="7"/>
  <c r="F16797" i="7"/>
  <c r="F16796" i="7"/>
  <c r="F16795" i="7"/>
  <c r="F16794" i="7"/>
  <c r="F16793" i="7"/>
  <c r="F16792" i="7"/>
  <c r="F16791" i="7"/>
  <c r="F16790" i="7"/>
  <c r="F16789" i="7"/>
  <c r="F16788" i="7"/>
  <c r="F16787" i="7"/>
  <c r="F16786" i="7"/>
  <c r="F16785" i="7"/>
  <c r="F16784" i="7"/>
  <c r="F16783" i="7"/>
  <c r="F16782" i="7"/>
  <c r="F16781" i="7"/>
  <c r="F16780" i="7"/>
  <c r="F16779" i="7"/>
  <c r="F16778" i="7"/>
  <c r="F16777" i="7"/>
  <c r="F16776" i="7"/>
  <c r="F16775" i="7"/>
  <c r="F16774" i="7"/>
  <c r="F16773" i="7"/>
  <c r="F16772" i="7"/>
  <c r="F16771" i="7"/>
  <c r="F16770" i="7"/>
  <c r="F16769" i="7"/>
  <c r="F16768" i="7"/>
  <c r="F16767" i="7"/>
  <c r="F16766" i="7"/>
  <c r="F16765" i="7"/>
  <c r="F16764" i="7"/>
  <c r="F16763" i="7"/>
  <c r="F16762" i="7"/>
  <c r="F16761" i="7"/>
  <c r="F16760" i="7"/>
  <c r="F16759" i="7"/>
  <c r="F16758" i="7"/>
  <c r="F16757" i="7"/>
  <c r="F16756" i="7"/>
  <c r="F16755" i="7"/>
  <c r="F16754" i="7"/>
  <c r="F16753" i="7"/>
  <c r="F16752" i="7"/>
  <c r="F16751" i="7"/>
  <c r="F16750" i="7"/>
  <c r="F16749" i="7"/>
  <c r="F16748" i="7"/>
  <c r="F16747" i="7"/>
  <c r="F16746" i="7"/>
  <c r="F16745" i="7"/>
  <c r="F16744" i="7"/>
  <c r="F16743" i="7"/>
  <c r="F16742" i="7"/>
  <c r="F16741" i="7"/>
  <c r="F16740" i="7"/>
  <c r="F16739" i="7"/>
  <c r="F16738" i="7"/>
  <c r="F16737" i="7"/>
  <c r="F16736" i="7"/>
  <c r="F16735" i="7"/>
  <c r="F16734" i="7"/>
  <c r="F16733" i="7"/>
  <c r="F16732" i="7"/>
  <c r="F16731" i="7"/>
  <c r="F16730" i="7"/>
  <c r="F16729" i="7"/>
  <c r="F16728" i="7"/>
  <c r="F16727" i="7"/>
  <c r="F16726" i="7"/>
  <c r="F16725" i="7"/>
  <c r="F16724" i="7"/>
  <c r="F16723" i="7"/>
  <c r="F16722" i="7"/>
  <c r="F16721" i="7"/>
  <c r="F16720" i="7"/>
  <c r="F16719" i="7"/>
  <c r="F16718" i="7"/>
  <c r="F16717" i="7"/>
  <c r="F16716" i="7"/>
  <c r="F16715" i="7"/>
  <c r="F16714" i="7"/>
  <c r="F16713" i="7"/>
  <c r="F16712" i="7"/>
  <c r="F16711" i="7"/>
  <c r="F16710" i="7"/>
  <c r="F16709" i="7"/>
  <c r="F16708" i="7"/>
  <c r="F16707" i="7"/>
  <c r="F16706" i="7"/>
  <c r="F16705" i="7"/>
  <c r="F16704" i="7"/>
  <c r="F16703" i="7"/>
  <c r="F16702" i="7"/>
  <c r="F16701" i="7"/>
  <c r="F16700" i="7"/>
  <c r="F16699" i="7"/>
  <c r="F16698" i="7"/>
  <c r="F16697" i="7"/>
  <c r="F16696" i="7"/>
  <c r="F16695" i="7"/>
  <c r="F16694" i="7"/>
  <c r="F16693" i="7"/>
  <c r="F16692" i="7"/>
  <c r="F16691" i="7"/>
  <c r="F16690" i="7"/>
  <c r="F16689" i="7"/>
  <c r="F16688" i="7"/>
  <c r="F16687" i="7"/>
  <c r="F16686" i="7"/>
  <c r="F16685" i="7"/>
  <c r="F16684" i="7"/>
  <c r="F16683" i="7"/>
  <c r="F16682" i="7"/>
  <c r="F16681" i="7"/>
  <c r="F16680" i="7"/>
  <c r="F16679" i="7"/>
  <c r="F16678" i="7"/>
  <c r="F16677" i="7"/>
  <c r="F16676" i="7"/>
  <c r="F16675" i="7"/>
  <c r="F16674" i="7"/>
  <c r="F16673" i="7"/>
  <c r="F16672" i="7"/>
  <c r="F16671" i="7"/>
  <c r="F16670" i="7"/>
  <c r="F16669" i="7"/>
  <c r="F16668" i="7"/>
  <c r="F16667" i="7"/>
  <c r="F16666" i="7"/>
  <c r="F16665" i="7"/>
  <c r="F16664" i="7"/>
  <c r="F16663" i="7"/>
  <c r="F16662" i="7"/>
  <c r="F16661" i="7"/>
  <c r="F16660" i="7"/>
  <c r="F16659" i="7"/>
  <c r="F16658" i="7"/>
  <c r="F16657" i="7"/>
  <c r="F16656" i="7"/>
  <c r="F16655" i="7"/>
  <c r="F16654" i="7"/>
  <c r="F16653" i="7"/>
  <c r="F16652" i="7"/>
  <c r="F16651" i="7"/>
  <c r="F16650" i="7"/>
  <c r="F16649" i="7"/>
  <c r="F16648" i="7"/>
  <c r="F16647" i="7"/>
  <c r="F16646" i="7"/>
  <c r="F16645" i="7"/>
  <c r="F16644" i="7"/>
  <c r="F16643" i="7"/>
  <c r="F16642" i="7"/>
  <c r="F16641" i="7"/>
  <c r="F16640" i="7"/>
  <c r="F16639" i="7"/>
  <c r="F16638" i="7"/>
  <c r="F16637" i="7"/>
  <c r="F16636" i="7"/>
  <c r="F16635" i="7"/>
  <c r="F16634" i="7"/>
  <c r="F16633" i="7"/>
  <c r="F16632" i="7"/>
  <c r="F16631" i="7"/>
  <c r="F16630" i="7"/>
  <c r="F16629" i="7"/>
  <c r="F16628" i="7"/>
  <c r="F16627" i="7"/>
  <c r="F16626" i="7"/>
  <c r="F16625" i="7"/>
  <c r="F16624" i="7"/>
  <c r="F16623" i="7"/>
  <c r="F16622" i="7"/>
  <c r="F16621" i="7"/>
  <c r="F16620" i="7"/>
  <c r="F16619" i="7"/>
  <c r="F16618" i="7"/>
  <c r="F16617" i="7"/>
  <c r="F16616" i="7"/>
  <c r="F16615" i="7"/>
  <c r="F16614" i="7"/>
  <c r="F16613" i="7"/>
  <c r="F16612" i="7"/>
  <c r="F16611" i="7"/>
  <c r="F16610" i="7"/>
  <c r="F16609" i="7"/>
  <c r="F16608" i="7"/>
  <c r="F16607" i="7"/>
  <c r="F16606" i="7"/>
  <c r="F16605" i="7"/>
  <c r="F16604" i="7"/>
  <c r="F16603" i="7"/>
  <c r="F16602" i="7"/>
  <c r="F16601" i="7"/>
  <c r="F16600" i="7"/>
  <c r="F16599" i="7"/>
  <c r="F16598" i="7"/>
  <c r="F16597" i="7"/>
  <c r="F16596" i="7"/>
  <c r="F16595" i="7"/>
  <c r="F16594" i="7"/>
  <c r="F16593" i="7"/>
  <c r="F16592" i="7"/>
  <c r="F16591" i="7"/>
  <c r="F16590" i="7"/>
  <c r="F16589" i="7"/>
  <c r="F16588" i="7"/>
  <c r="F16587" i="7"/>
  <c r="F16586" i="7"/>
  <c r="F16585" i="7"/>
  <c r="F16584" i="7"/>
  <c r="F16583" i="7"/>
  <c r="F16582" i="7"/>
  <c r="F16581" i="7"/>
  <c r="F16580" i="7"/>
  <c r="F16579" i="7"/>
  <c r="F16578" i="7"/>
  <c r="F16577" i="7"/>
  <c r="F16576" i="7"/>
  <c r="F16575" i="7"/>
  <c r="F16574" i="7"/>
  <c r="F16573" i="7"/>
  <c r="F16572" i="7"/>
  <c r="F16571" i="7"/>
  <c r="F16570" i="7"/>
  <c r="F16569" i="7"/>
  <c r="F16568" i="7"/>
  <c r="F16567" i="7"/>
  <c r="F16566" i="7"/>
  <c r="F16565" i="7"/>
  <c r="F16564" i="7"/>
  <c r="F16563" i="7"/>
  <c r="F16562" i="7"/>
  <c r="F16561" i="7"/>
  <c r="F16560" i="7"/>
  <c r="F16559" i="7"/>
  <c r="F16558" i="7"/>
  <c r="F16557" i="7"/>
  <c r="F16556" i="7"/>
  <c r="F16555" i="7"/>
  <c r="F16554" i="7"/>
  <c r="F16553" i="7"/>
  <c r="F16552" i="7"/>
  <c r="F16551" i="7"/>
  <c r="F16550" i="7"/>
  <c r="F16549" i="7"/>
  <c r="F16548" i="7"/>
  <c r="F16547" i="7"/>
  <c r="F16546" i="7"/>
  <c r="F16545" i="7"/>
  <c r="F16544" i="7"/>
  <c r="F16543" i="7"/>
  <c r="F16542" i="7"/>
  <c r="F16541" i="7"/>
  <c r="F16540" i="7"/>
  <c r="F16539" i="7"/>
  <c r="F16538" i="7"/>
  <c r="F16537" i="7"/>
  <c r="F16536" i="7"/>
  <c r="F16535" i="7"/>
  <c r="F16534" i="7"/>
  <c r="F16533" i="7"/>
  <c r="F16532" i="7"/>
  <c r="F16531" i="7"/>
  <c r="F16530" i="7"/>
  <c r="F16529" i="7"/>
  <c r="F16528" i="7"/>
  <c r="F16527" i="7"/>
  <c r="F16526" i="7"/>
  <c r="F16525" i="7"/>
  <c r="F16524" i="7"/>
  <c r="F16523" i="7"/>
  <c r="F16522" i="7"/>
  <c r="F16521" i="7"/>
  <c r="F16520" i="7"/>
  <c r="F16519" i="7"/>
  <c r="F16518" i="7"/>
  <c r="F16517" i="7"/>
  <c r="F16516" i="7"/>
  <c r="F16515" i="7"/>
  <c r="F16514" i="7"/>
  <c r="F16513" i="7"/>
  <c r="F16512" i="7"/>
  <c r="F16511" i="7"/>
  <c r="F16510" i="7"/>
  <c r="F16509" i="7"/>
  <c r="F16508" i="7"/>
  <c r="F16507" i="7"/>
  <c r="F16506" i="7"/>
  <c r="F16505" i="7"/>
  <c r="F16504" i="7"/>
  <c r="F16503" i="7"/>
  <c r="F16502" i="7"/>
  <c r="F16501" i="7"/>
  <c r="F16500" i="7"/>
  <c r="F16499" i="7"/>
  <c r="F16498" i="7"/>
  <c r="F16497" i="7"/>
  <c r="F16496" i="7"/>
  <c r="F16495" i="7"/>
  <c r="F16494" i="7"/>
  <c r="F16493" i="7"/>
  <c r="F16492" i="7"/>
  <c r="F16491" i="7"/>
  <c r="F16490" i="7"/>
  <c r="F16489" i="7"/>
  <c r="F16488" i="7"/>
  <c r="F16487" i="7"/>
  <c r="F16486" i="7"/>
  <c r="F16485" i="7"/>
  <c r="F16484" i="7"/>
  <c r="F16483" i="7"/>
  <c r="F16482" i="7"/>
  <c r="F16481" i="7"/>
  <c r="F16480" i="7"/>
  <c r="F16479" i="7"/>
  <c r="F16478" i="7"/>
  <c r="F16477" i="7"/>
  <c r="F16476" i="7"/>
  <c r="F16475" i="7"/>
  <c r="F16474" i="7"/>
  <c r="F16473" i="7"/>
  <c r="F16472" i="7"/>
  <c r="F16471" i="7"/>
  <c r="F16470" i="7"/>
  <c r="F16469" i="7"/>
  <c r="F16468" i="7"/>
  <c r="F16467" i="7"/>
  <c r="F16466" i="7"/>
  <c r="F16465" i="7"/>
  <c r="F16464" i="7"/>
  <c r="F16463" i="7"/>
  <c r="F16462" i="7"/>
  <c r="F16461" i="7"/>
  <c r="F16460" i="7"/>
  <c r="F16459" i="7"/>
  <c r="F16458" i="7"/>
  <c r="F16457" i="7"/>
  <c r="F16456" i="7"/>
  <c r="F16455" i="7"/>
  <c r="F16454" i="7"/>
  <c r="F16453" i="7"/>
  <c r="F16452" i="7"/>
  <c r="F16451" i="7"/>
  <c r="F16450" i="7"/>
  <c r="F16449" i="7"/>
  <c r="F16448" i="7"/>
  <c r="F16447" i="7"/>
  <c r="F16446" i="7"/>
  <c r="F16445" i="7"/>
  <c r="F16444" i="7"/>
  <c r="F16443" i="7"/>
  <c r="F16442" i="7"/>
  <c r="F16441" i="7"/>
  <c r="F16440" i="7"/>
  <c r="F16439" i="7"/>
  <c r="F16438" i="7"/>
  <c r="F16437" i="7"/>
  <c r="F16436" i="7"/>
  <c r="F16435" i="7"/>
  <c r="F16434" i="7"/>
  <c r="F16433" i="7"/>
  <c r="F16432" i="7"/>
  <c r="F16431" i="7"/>
  <c r="F16430" i="7"/>
  <c r="F16429" i="7"/>
  <c r="F16428" i="7"/>
  <c r="F16427" i="7"/>
  <c r="F16426" i="7"/>
  <c r="F16425" i="7"/>
  <c r="F16424" i="7"/>
  <c r="F16423" i="7"/>
  <c r="F16422" i="7"/>
  <c r="F16421" i="7"/>
  <c r="F16420" i="7"/>
  <c r="F16419" i="7"/>
  <c r="F16418" i="7"/>
  <c r="F16417" i="7"/>
  <c r="F16416" i="7"/>
  <c r="F16415" i="7"/>
  <c r="F16414" i="7"/>
  <c r="F16413" i="7"/>
  <c r="F16412" i="7"/>
  <c r="F16411" i="7"/>
  <c r="F16410" i="7"/>
  <c r="F16409" i="7"/>
  <c r="F16408" i="7"/>
  <c r="F16407" i="7"/>
  <c r="F16406" i="7"/>
  <c r="F16405" i="7"/>
  <c r="F16404" i="7"/>
  <c r="F16403" i="7"/>
  <c r="F16402" i="7"/>
  <c r="F16401" i="7"/>
  <c r="F16400" i="7"/>
  <c r="F16399" i="7"/>
  <c r="F16398" i="7"/>
  <c r="F16397" i="7"/>
  <c r="F16396" i="7"/>
  <c r="F16395" i="7"/>
  <c r="F16394" i="7"/>
  <c r="F16393" i="7"/>
  <c r="F16392" i="7"/>
  <c r="F16391" i="7"/>
  <c r="F16390" i="7"/>
  <c r="F16389" i="7"/>
  <c r="F16388" i="7"/>
  <c r="F16387" i="7"/>
  <c r="F16386" i="7"/>
  <c r="F16385" i="7"/>
  <c r="F16384" i="7"/>
  <c r="F16383" i="7"/>
  <c r="F16382" i="7"/>
  <c r="F16381" i="7"/>
  <c r="F16380" i="7"/>
  <c r="F16379" i="7"/>
  <c r="F16378" i="7"/>
  <c r="F16377" i="7"/>
  <c r="F16376" i="7"/>
  <c r="F16375" i="7"/>
  <c r="F16374" i="7"/>
  <c r="F16373" i="7"/>
  <c r="F16372" i="7"/>
  <c r="F16371" i="7"/>
  <c r="F16370" i="7"/>
  <c r="F16369" i="7"/>
  <c r="F16368" i="7"/>
  <c r="F16367" i="7"/>
  <c r="F16366" i="7"/>
  <c r="F16365" i="7"/>
  <c r="F16364" i="7"/>
  <c r="F16363" i="7"/>
  <c r="F16362" i="7"/>
  <c r="F16361" i="7"/>
  <c r="F16360" i="7"/>
  <c r="F16359" i="7"/>
  <c r="F16358" i="7"/>
  <c r="F16357" i="7"/>
  <c r="F16356" i="7"/>
  <c r="F16355" i="7"/>
  <c r="F16354" i="7"/>
  <c r="F16353" i="7"/>
  <c r="F16352" i="7"/>
  <c r="F16351" i="7"/>
  <c r="F16350" i="7"/>
  <c r="F16349" i="7"/>
  <c r="F16348" i="7"/>
  <c r="F16347" i="7"/>
  <c r="F16346" i="7"/>
  <c r="F16345" i="7"/>
  <c r="F16344" i="7"/>
  <c r="F16343" i="7"/>
  <c r="F16342" i="7"/>
  <c r="F16341" i="7"/>
  <c r="F16340" i="7"/>
  <c r="F16339" i="7"/>
  <c r="F16338" i="7"/>
  <c r="F16337" i="7"/>
  <c r="F16336" i="7"/>
  <c r="F16335" i="7"/>
  <c r="F16334" i="7"/>
  <c r="F16333" i="7"/>
  <c r="F16332" i="7"/>
  <c r="F16331" i="7"/>
  <c r="F16330" i="7"/>
  <c r="F16329" i="7"/>
  <c r="F16328" i="7"/>
  <c r="F16327" i="7"/>
  <c r="F16326" i="7"/>
  <c r="F16325" i="7"/>
  <c r="F16324" i="7"/>
  <c r="F16323" i="7"/>
  <c r="F16322" i="7"/>
  <c r="F16321" i="7"/>
  <c r="F16320" i="7"/>
  <c r="F16319" i="7"/>
  <c r="F16318" i="7"/>
  <c r="F16317" i="7"/>
  <c r="F16316" i="7"/>
  <c r="F16315" i="7"/>
  <c r="F16314" i="7"/>
  <c r="F16313" i="7"/>
  <c r="F16312" i="7"/>
  <c r="F16311" i="7"/>
  <c r="F16310" i="7"/>
  <c r="F16309" i="7"/>
  <c r="F16308" i="7"/>
  <c r="F16307" i="7"/>
  <c r="F16306" i="7"/>
  <c r="F16305" i="7"/>
  <c r="F16304" i="7"/>
  <c r="F16303" i="7"/>
  <c r="F16302" i="7"/>
  <c r="F16301" i="7"/>
  <c r="F16300" i="7"/>
  <c r="F16299" i="7"/>
  <c r="F16298" i="7"/>
  <c r="F16297" i="7"/>
  <c r="F16296" i="7"/>
  <c r="F16295" i="7"/>
  <c r="F16294" i="7"/>
  <c r="F16293" i="7"/>
  <c r="F16292" i="7"/>
  <c r="F16291" i="7"/>
  <c r="F16290" i="7"/>
  <c r="F16289" i="7"/>
  <c r="F16288" i="7"/>
  <c r="F16287" i="7"/>
  <c r="F16286" i="7"/>
  <c r="F16285" i="7"/>
  <c r="F16284" i="7"/>
  <c r="F16283" i="7"/>
  <c r="F16282" i="7"/>
  <c r="F16281" i="7"/>
  <c r="F16280" i="7"/>
  <c r="F16279" i="7"/>
  <c r="F16278" i="7"/>
  <c r="F16277" i="7"/>
  <c r="F16276" i="7"/>
  <c r="F16275" i="7"/>
  <c r="F16274" i="7"/>
  <c r="F16273" i="7"/>
  <c r="F16272" i="7"/>
  <c r="F16271" i="7"/>
  <c r="F16270" i="7"/>
  <c r="F16269" i="7"/>
  <c r="F16268" i="7"/>
  <c r="F16267" i="7"/>
  <c r="F16266" i="7"/>
  <c r="F16265" i="7"/>
  <c r="F16264" i="7"/>
  <c r="F16263" i="7"/>
  <c r="F16262" i="7"/>
  <c r="F16261" i="7"/>
  <c r="F16260" i="7"/>
  <c r="F16259" i="7"/>
  <c r="F16258" i="7"/>
  <c r="F16257" i="7"/>
  <c r="F16256" i="7"/>
  <c r="F16255" i="7"/>
  <c r="F16254" i="7"/>
  <c r="F16253" i="7"/>
  <c r="F16252" i="7"/>
  <c r="F16251" i="7"/>
  <c r="F16250" i="7"/>
  <c r="F16249" i="7"/>
  <c r="F16248" i="7"/>
  <c r="F16247" i="7"/>
  <c r="F16246" i="7"/>
  <c r="F16245" i="7"/>
  <c r="F16244" i="7"/>
  <c r="F16243" i="7"/>
  <c r="F16242" i="7"/>
  <c r="F16241" i="7"/>
  <c r="F16240" i="7"/>
  <c r="F16239" i="7"/>
  <c r="F16238" i="7"/>
  <c r="F16237" i="7"/>
  <c r="F16236" i="7"/>
  <c r="F16235" i="7"/>
  <c r="F16234" i="7"/>
  <c r="F16233" i="7"/>
  <c r="F16232" i="7"/>
  <c r="F16231" i="7"/>
  <c r="F16230" i="7"/>
  <c r="F16229" i="7"/>
  <c r="F16228" i="7"/>
  <c r="F16227" i="7"/>
  <c r="F16226" i="7"/>
  <c r="F16225" i="7"/>
  <c r="F16224" i="7"/>
  <c r="F16223" i="7"/>
  <c r="F16222" i="7"/>
  <c r="F16221" i="7"/>
  <c r="F16220" i="7"/>
  <c r="F16219" i="7"/>
  <c r="F16218" i="7"/>
  <c r="F16217" i="7"/>
  <c r="F16216" i="7"/>
  <c r="F16215" i="7"/>
  <c r="F16214" i="7"/>
  <c r="F16213" i="7"/>
  <c r="F16212" i="7"/>
  <c r="F16211" i="7"/>
  <c r="F16210" i="7"/>
  <c r="F16209" i="7"/>
  <c r="F16208" i="7"/>
  <c r="F16207" i="7"/>
  <c r="F16206" i="7"/>
  <c r="F16205" i="7"/>
  <c r="F16204" i="7"/>
  <c r="F16203" i="7"/>
  <c r="F16202" i="7"/>
  <c r="F16201" i="7"/>
  <c r="F16200" i="7"/>
  <c r="F16199" i="7"/>
  <c r="F16198" i="7"/>
  <c r="F16197" i="7"/>
  <c r="F16196" i="7"/>
  <c r="F16195" i="7"/>
  <c r="F16194" i="7"/>
  <c r="F16193" i="7"/>
  <c r="F16192" i="7"/>
  <c r="F16191" i="7"/>
  <c r="F16190" i="7"/>
  <c r="F16189" i="7"/>
  <c r="F16188" i="7"/>
  <c r="F16187" i="7"/>
  <c r="F16186" i="7"/>
  <c r="F16185" i="7"/>
  <c r="F16184" i="7"/>
  <c r="F16183" i="7"/>
  <c r="F16182" i="7"/>
  <c r="F16181" i="7"/>
  <c r="F16180" i="7"/>
  <c r="F16179" i="7"/>
  <c r="F16178" i="7"/>
  <c r="F16177" i="7"/>
  <c r="F16176" i="7"/>
  <c r="F16175" i="7"/>
  <c r="F16174" i="7"/>
  <c r="F16173" i="7"/>
  <c r="F16172" i="7"/>
  <c r="F16171" i="7"/>
  <c r="F16170" i="7"/>
  <c r="F16169" i="7"/>
  <c r="F16168" i="7"/>
  <c r="F16167" i="7"/>
  <c r="F16166" i="7"/>
  <c r="F16165" i="7"/>
  <c r="F16164" i="7"/>
  <c r="F16163" i="7"/>
  <c r="F16162" i="7"/>
  <c r="F16161" i="7"/>
  <c r="F16160" i="7"/>
  <c r="F16159" i="7"/>
  <c r="F16158" i="7"/>
  <c r="F16157" i="7"/>
  <c r="F16156" i="7"/>
  <c r="F16155" i="7"/>
  <c r="F16154" i="7"/>
  <c r="F16153" i="7"/>
  <c r="F16152" i="7"/>
  <c r="F16151" i="7"/>
  <c r="F16150" i="7"/>
  <c r="F16149" i="7"/>
  <c r="F16148" i="7"/>
  <c r="F16147" i="7"/>
  <c r="F16146" i="7"/>
  <c r="F16145" i="7"/>
  <c r="F16144" i="7"/>
  <c r="F16143" i="7"/>
  <c r="F16142" i="7"/>
  <c r="F16141" i="7"/>
  <c r="F16140" i="7"/>
  <c r="F16139" i="7"/>
  <c r="F16138" i="7"/>
  <c r="F16137" i="7"/>
  <c r="F16136" i="7"/>
  <c r="F16135" i="7"/>
  <c r="F16134" i="7"/>
  <c r="F16133" i="7"/>
  <c r="F16132" i="7"/>
  <c r="F16131" i="7"/>
  <c r="F16130" i="7"/>
  <c r="F16129" i="7"/>
  <c r="F16128" i="7"/>
  <c r="F16127" i="7"/>
  <c r="F16126" i="7"/>
  <c r="F16125" i="7"/>
  <c r="F16124" i="7"/>
  <c r="F16123" i="7"/>
  <c r="F16122" i="7"/>
  <c r="F16121" i="7"/>
  <c r="F16120" i="7"/>
  <c r="F16119" i="7"/>
  <c r="F16118" i="7"/>
  <c r="F16117" i="7"/>
  <c r="F16116" i="7"/>
  <c r="F16115" i="7"/>
  <c r="F16114" i="7"/>
  <c r="F16113" i="7"/>
  <c r="F16112" i="7"/>
  <c r="F16111" i="7"/>
  <c r="F16110" i="7"/>
  <c r="F16109" i="7"/>
  <c r="F16108" i="7"/>
  <c r="F16107" i="7"/>
  <c r="F16106" i="7"/>
  <c r="F16105" i="7"/>
  <c r="F16104" i="7"/>
  <c r="F16103" i="7"/>
  <c r="F16102" i="7"/>
  <c r="F16101" i="7"/>
  <c r="F16100" i="7"/>
  <c r="F16099" i="7"/>
  <c r="F16098" i="7"/>
  <c r="F16097" i="7"/>
  <c r="F16096" i="7"/>
  <c r="F16095" i="7"/>
  <c r="F16094" i="7"/>
  <c r="F16093" i="7"/>
  <c r="F16092" i="7"/>
  <c r="F16091" i="7"/>
  <c r="F16090" i="7"/>
  <c r="F16089" i="7"/>
  <c r="F16088" i="7"/>
  <c r="F16087" i="7"/>
  <c r="F16086" i="7"/>
  <c r="F16085" i="7"/>
  <c r="F16084" i="7"/>
  <c r="F16083" i="7"/>
  <c r="F16082" i="7"/>
  <c r="F16081" i="7"/>
  <c r="F16080" i="7"/>
  <c r="F16079" i="7"/>
  <c r="F16078" i="7"/>
  <c r="F16077" i="7"/>
  <c r="F16076" i="7"/>
  <c r="F16075" i="7"/>
  <c r="F16074" i="7"/>
  <c r="F16073" i="7"/>
  <c r="F16072" i="7"/>
  <c r="F16071" i="7"/>
  <c r="F16070" i="7"/>
  <c r="F16069" i="7"/>
  <c r="F16068" i="7"/>
  <c r="F16067" i="7"/>
  <c r="F16066" i="7"/>
  <c r="F16065" i="7"/>
  <c r="F16064" i="7"/>
  <c r="F16063" i="7"/>
  <c r="F16062" i="7"/>
  <c r="F16061" i="7"/>
  <c r="F16060" i="7"/>
  <c r="F16059" i="7"/>
  <c r="F16058" i="7"/>
  <c r="F16057" i="7"/>
  <c r="F16056" i="7"/>
  <c r="F16055" i="7"/>
  <c r="F16054" i="7"/>
  <c r="F16053" i="7"/>
  <c r="F16052" i="7"/>
  <c r="F16051" i="7"/>
  <c r="F16050" i="7"/>
  <c r="F16049" i="7"/>
  <c r="F16048" i="7"/>
  <c r="F16047" i="7"/>
  <c r="F16046" i="7"/>
  <c r="F16045" i="7"/>
  <c r="F16044" i="7"/>
  <c r="F16043" i="7"/>
  <c r="F16042" i="7"/>
  <c r="F16041" i="7"/>
  <c r="F16040" i="7"/>
  <c r="F16039" i="7"/>
  <c r="F16038" i="7"/>
  <c r="F16037" i="7"/>
  <c r="F16036" i="7"/>
  <c r="F16035" i="7"/>
  <c r="F16034" i="7"/>
  <c r="F16033" i="7"/>
  <c r="F16032" i="7"/>
  <c r="F16031" i="7"/>
  <c r="F16030" i="7"/>
  <c r="F16029" i="7"/>
  <c r="F16028" i="7"/>
  <c r="F16027" i="7"/>
  <c r="F16026" i="7"/>
  <c r="F16025" i="7"/>
  <c r="F16024" i="7"/>
  <c r="F16023" i="7"/>
  <c r="F16022" i="7"/>
  <c r="F16021" i="7"/>
  <c r="F16020" i="7"/>
  <c r="F16019" i="7"/>
  <c r="F16018" i="7"/>
  <c r="F16017" i="7"/>
  <c r="F16016" i="7"/>
  <c r="F16015" i="7"/>
  <c r="F16014" i="7"/>
  <c r="F16013" i="7"/>
  <c r="F16012" i="7"/>
  <c r="F16011" i="7"/>
  <c r="F16010" i="7"/>
  <c r="F16009" i="7"/>
  <c r="F16008" i="7"/>
  <c r="F16007" i="7"/>
  <c r="F16006" i="7"/>
  <c r="F16005" i="7"/>
  <c r="F16004" i="7"/>
  <c r="F16003" i="7"/>
  <c r="F16002" i="7"/>
  <c r="F16001" i="7"/>
  <c r="F16000" i="7"/>
  <c r="F15999" i="7"/>
  <c r="F15998" i="7"/>
  <c r="F15997" i="7"/>
  <c r="F15996" i="7"/>
  <c r="F15995" i="7"/>
  <c r="F15994" i="7"/>
  <c r="F15993" i="7"/>
  <c r="F15992" i="7"/>
  <c r="F15991" i="7"/>
  <c r="F15990" i="7"/>
  <c r="F15989" i="7"/>
  <c r="F15988" i="7"/>
  <c r="F15987" i="7"/>
  <c r="F15986" i="7"/>
  <c r="F15985" i="7"/>
  <c r="F15984" i="7"/>
  <c r="F15983" i="7"/>
  <c r="F15982" i="7"/>
  <c r="F15981" i="7"/>
  <c r="F15980" i="7"/>
  <c r="F15979" i="7"/>
  <c r="F15978" i="7"/>
  <c r="F15977" i="7"/>
  <c r="F15976" i="7"/>
  <c r="F15975" i="7"/>
  <c r="F15974" i="7"/>
  <c r="F15973" i="7"/>
  <c r="F15972" i="7"/>
  <c r="F15971" i="7"/>
  <c r="F15970" i="7"/>
  <c r="F15969" i="7"/>
  <c r="F15968" i="7"/>
  <c r="F15967" i="7"/>
  <c r="F15966" i="7"/>
  <c r="F15965" i="7"/>
  <c r="F15964" i="7"/>
  <c r="F15963" i="7"/>
  <c r="F15962" i="7"/>
  <c r="F15961" i="7"/>
  <c r="F15960" i="7"/>
  <c r="F15959" i="7"/>
  <c r="F15958" i="7"/>
  <c r="F15957" i="7"/>
  <c r="F15956" i="7"/>
  <c r="F15955" i="7"/>
  <c r="F15954" i="7"/>
  <c r="F15953" i="7"/>
  <c r="F15952" i="7"/>
  <c r="F15951" i="7"/>
  <c r="F15950" i="7"/>
  <c r="F15949" i="7"/>
  <c r="F15948" i="7"/>
  <c r="F15947" i="7"/>
  <c r="F15946" i="7"/>
  <c r="F15945" i="7"/>
  <c r="F15944" i="7"/>
  <c r="F15943" i="7"/>
  <c r="F15942" i="7"/>
  <c r="F15941" i="7"/>
  <c r="F15940" i="7"/>
  <c r="F15939" i="7"/>
  <c r="F15938" i="7"/>
  <c r="F15937" i="7"/>
  <c r="F15936" i="7"/>
  <c r="F15935" i="7"/>
  <c r="F15934" i="7"/>
  <c r="F15933" i="7"/>
  <c r="F15932" i="7"/>
  <c r="F15931" i="7"/>
  <c r="F15930" i="7"/>
  <c r="F15929" i="7"/>
  <c r="F15928" i="7"/>
  <c r="F15927" i="7"/>
  <c r="F15926" i="7"/>
  <c r="F15925" i="7"/>
  <c r="F15924" i="7"/>
  <c r="F15923" i="7"/>
  <c r="F15922" i="7"/>
  <c r="F15921" i="7"/>
  <c r="F15920" i="7"/>
  <c r="F15919" i="7"/>
  <c r="F15918" i="7"/>
  <c r="F15917" i="7"/>
  <c r="F15916" i="7"/>
  <c r="F15915" i="7"/>
  <c r="F15914" i="7"/>
  <c r="F15913" i="7"/>
  <c r="F15912" i="7"/>
  <c r="F15911" i="7"/>
  <c r="F15910" i="7"/>
  <c r="F15909" i="7"/>
  <c r="F15908" i="7"/>
  <c r="F15907" i="7"/>
  <c r="F15906" i="7"/>
  <c r="F15905" i="7"/>
  <c r="F15904" i="7"/>
  <c r="F15903" i="7"/>
  <c r="F15902" i="7"/>
  <c r="F15901" i="7"/>
  <c r="F15900" i="7"/>
  <c r="F15899" i="7"/>
  <c r="F15898" i="7"/>
  <c r="F15897" i="7"/>
  <c r="F15896" i="7"/>
  <c r="F15895" i="7"/>
  <c r="F15894" i="7"/>
  <c r="F15893" i="7"/>
  <c r="F15892" i="7"/>
  <c r="F15891" i="7"/>
  <c r="F15890" i="7"/>
  <c r="F15889" i="7"/>
  <c r="F15888" i="7"/>
  <c r="F15887" i="7"/>
  <c r="F15886" i="7"/>
  <c r="F15885" i="7"/>
  <c r="F15884" i="7"/>
  <c r="F15883" i="7"/>
  <c r="F15882" i="7"/>
  <c r="F15881" i="7"/>
  <c r="F15880" i="7"/>
  <c r="F15879" i="7"/>
  <c r="F15878" i="7"/>
  <c r="F15877" i="7"/>
  <c r="F15876" i="7"/>
  <c r="F15875" i="7"/>
  <c r="F15874" i="7"/>
  <c r="F15873" i="7"/>
  <c r="F15872" i="7"/>
  <c r="F15871" i="7"/>
  <c r="F15870" i="7"/>
  <c r="F15869" i="7"/>
  <c r="F15868" i="7"/>
  <c r="F15867" i="7"/>
  <c r="F15866" i="7"/>
  <c r="F15865" i="7"/>
  <c r="F15864" i="7"/>
  <c r="F15863" i="7"/>
  <c r="F15862" i="7"/>
  <c r="F15861" i="7"/>
  <c r="F15860" i="7"/>
  <c r="F15859" i="7"/>
  <c r="F15858" i="7"/>
  <c r="F15857" i="7"/>
  <c r="F15856" i="7"/>
  <c r="F15855" i="7"/>
  <c r="F15854" i="7"/>
  <c r="F15853" i="7"/>
  <c r="F15852" i="7"/>
  <c r="F15851" i="7"/>
  <c r="F15850" i="7"/>
  <c r="F15849" i="7"/>
  <c r="F15848" i="7"/>
  <c r="F15847" i="7"/>
  <c r="F15846" i="7"/>
  <c r="F15845" i="7"/>
  <c r="F15844" i="7"/>
  <c r="F15843" i="7"/>
  <c r="F15842" i="7"/>
  <c r="F15841" i="7"/>
  <c r="F15840" i="7"/>
  <c r="F15839" i="7"/>
  <c r="F15838" i="7"/>
  <c r="F15837" i="7"/>
  <c r="F15836" i="7"/>
  <c r="F15835" i="7"/>
  <c r="F15834" i="7"/>
  <c r="F15833" i="7"/>
  <c r="F15832" i="7"/>
  <c r="F15831" i="7"/>
  <c r="F15830" i="7"/>
  <c r="F15829" i="7"/>
  <c r="F15828" i="7"/>
  <c r="F15827" i="7"/>
  <c r="F15826" i="7"/>
  <c r="F15825" i="7"/>
  <c r="F15824" i="7"/>
  <c r="F15823" i="7"/>
  <c r="F15822" i="7"/>
  <c r="F15821" i="7"/>
  <c r="F15820" i="7"/>
  <c r="F15819" i="7"/>
  <c r="F15818" i="7"/>
  <c r="F15817" i="7"/>
  <c r="F15816" i="7"/>
  <c r="F15815" i="7"/>
  <c r="F15814" i="7"/>
  <c r="F15813" i="7"/>
  <c r="F15812" i="7"/>
  <c r="F15811" i="7"/>
  <c r="F15810" i="7"/>
  <c r="F15809" i="7"/>
  <c r="F15808" i="7"/>
  <c r="F15807" i="7"/>
  <c r="F15806" i="7"/>
  <c r="F15805" i="7"/>
  <c r="F15804" i="7"/>
  <c r="F15803" i="7"/>
  <c r="F15802" i="7"/>
  <c r="F15801" i="7"/>
  <c r="F15800" i="7"/>
  <c r="F15799" i="7"/>
  <c r="F15798" i="7"/>
  <c r="F15797" i="7"/>
  <c r="F15796" i="7"/>
  <c r="F15795" i="7"/>
  <c r="F15794" i="7"/>
  <c r="F15793" i="7"/>
  <c r="F15792" i="7"/>
  <c r="F15791" i="7"/>
  <c r="F15790" i="7"/>
  <c r="F15789" i="7"/>
  <c r="F15788" i="7"/>
  <c r="F15787" i="7"/>
  <c r="F15786" i="7"/>
  <c r="F15785" i="7"/>
  <c r="F15784" i="7"/>
  <c r="F15783" i="7"/>
  <c r="F15782" i="7"/>
  <c r="F15781" i="7"/>
  <c r="F15780" i="7"/>
  <c r="F15779" i="7"/>
  <c r="F15778" i="7"/>
  <c r="F15777" i="7"/>
  <c r="F15776" i="7"/>
  <c r="F15775" i="7"/>
  <c r="F15774" i="7"/>
  <c r="F15773" i="7"/>
  <c r="F15772" i="7"/>
  <c r="F15771" i="7"/>
  <c r="F15770" i="7"/>
  <c r="F15769" i="7"/>
  <c r="F15768" i="7"/>
  <c r="F15767" i="7"/>
  <c r="F15766" i="7"/>
  <c r="F15765" i="7"/>
  <c r="F15764" i="7"/>
  <c r="F15763" i="7"/>
  <c r="F15762" i="7"/>
  <c r="F15761" i="7"/>
  <c r="F15760" i="7"/>
  <c r="F15759" i="7"/>
  <c r="F15758" i="7"/>
  <c r="F15757" i="7"/>
  <c r="F15756" i="7"/>
  <c r="F15755" i="7"/>
  <c r="F15754" i="7"/>
  <c r="F15753" i="7"/>
  <c r="F15752" i="7"/>
  <c r="F15751" i="7"/>
  <c r="F15750" i="7"/>
  <c r="F15749" i="7"/>
  <c r="F15748" i="7"/>
  <c r="F15747" i="7"/>
  <c r="F15746" i="7"/>
  <c r="F15745" i="7"/>
  <c r="F15744" i="7"/>
  <c r="F15743" i="7"/>
  <c r="F15742" i="7"/>
  <c r="F15741" i="7"/>
  <c r="F15740" i="7"/>
  <c r="F15739" i="7"/>
  <c r="F15738" i="7"/>
  <c r="F15737" i="7"/>
  <c r="F15736" i="7"/>
  <c r="F15735" i="7"/>
  <c r="F15734" i="7"/>
  <c r="F15733" i="7"/>
  <c r="F15732" i="7"/>
  <c r="F15731" i="7"/>
  <c r="F15730" i="7"/>
  <c r="F15729" i="7"/>
  <c r="F15728" i="7"/>
  <c r="F15727" i="7"/>
  <c r="F15726" i="7"/>
  <c r="F15725" i="7"/>
  <c r="F15724" i="7"/>
  <c r="F15723" i="7"/>
  <c r="F15722" i="7"/>
  <c r="F15721" i="7"/>
  <c r="F15720" i="7"/>
  <c r="F15719" i="7"/>
  <c r="F15718" i="7"/>
  <c r="F15717" i="7"/>
  <c r="F15716" i="7"/>
  <c r="F15715" i="7"/>
  <c r="F15714" i="7"/>
  <c r="F15713" i="7"/>
  <c r="F15712" i="7"/>
  <c r="F15711" i="7"/>
  <c r="F15710" i="7"/>
  <c r="F15709" i="7"/>
  <c r="F15708" i="7"/>
  <c r="F15707" i="7"/>
  <c r="F15706" i="7"/>
  <c r="F15705" i="7"/>
  <c r="F15704" i="7"/>
  <c r="F15703" i="7"/>
  <c r="F15702" i="7"/>
  <c r="F15701" i="7"/>
  <c r="F15700" i="7"/>
  <c r="F15699" i="7"/>
  <c r="F15698" i="7"/>
  <c r="F15697" i="7"/>
  <c r="F15696" i="7"/>
  <c r="F15695" i="7"/>
  <c r="F15694" i="7"/>
  <c r="F15693" i="7"/>
  <c r="F15692" i="7"/>
  <c r="F15691" i="7"/>
  <c r="F15690" i="7"/>
  <c r="F15689" i="7"/>
  <c r="F15688" i="7"/>
  <c r="F15687" i="7"/>
  <c r="F15686" i="7"/>
  <c r="F15685" i="7"/>
  <c r="F15684" i="7"/>
  <c r="F15683" i="7"/>
  <c r="F15682" i="7"/>
  <c r="F15681" i="7"/>
  <c r="F15680" i="7"/>
  <c r="F15679" i="7"/>
  <c r="I22" i="7" s="1"/>
  <c r="J22" i="7" s="1"/>
  <c r="F15678" i="7"/>
  <c r="F15677" i="7"/>
  <c r="F15676" i="7"/>
  <c r="F15675" i="7"/>
  <c r="F15674" i="7"/>
  <c r="F15673" i="7"/>
  <c r="F15672" i="7"/>
  <c r="F15671" i="7"/>
  <c r="I21" i="7" s="1"/>
  <c r="J21" i="7" s="1"/>
  <c r="F15670" i="7"/>
  <c r="F15669" i="7"/>
  <c r="F15668" i="7"/>
  <c r="F15667" i="7"/>
  <c r="F15666" i="7"/>
  <c r="F15665" i="7"/>
  <c r="F15664" i="7"/>
  <c r="F15663" i="7"/>
  <c r="I20" i="7" s="1"/>
  <c r="J20" i="7" s="1"/>
  <c r="F15662" i="7"/>
  <c r="F15661" i="7"/>
  <c r="I19" i="7" s="1"/>
  <c r="J19" i="7" s="1"/>
  <c r="F15660" i="7"/>
  <c r="F15659" i="7"/>
  <c r="F15658" i="7"/>
  <c r="F15657" i="7"/>
  <c r="F15656" i="7"/>
  <c r="F15655" i="7"/>
  <c r="F15654" i="7"/>
  <c r="F15653" i="7"/>
  <c r="F15652" i="7"/>
  <c r="F15651" i="7"/>
  <c r="F15650" i="7"/>
  <c r="F15649" i="7"/>
  <c r="F15648" i="7"/>
  <c r="F15647" i="7"/>
  <c r="F15646" i="7"/>
  <c r="F15645" i="7"/>
  <c r="F15644" i="7"/>
  <c r="F15643" i="7"/>
  <c r="F15642" i="7"/>
  <c r="F15641" i="7"/>
  <c r="F15640" i="7"/>
  <c r="F15639" i="7"/>
  <c r="F15638" i="7"/>
  <c r="F15637" i="7"/>
  <c r="F15636" i="7"/>
  <c r="F15635" i="7"/>
  <c r="F15634" i="7"/>
  <c r="F15633" i="7"/>
  <c r="F15632" i="7"/>
  <c r="F15631" i="7"/>
  <c r="F15630" i="7"/>
  <c r="F15629" i="7"/>
  <c r="F15628" i="7"/>
  <c r="F15627" i="7"/>
  <c r="F15626" i="7"/>
  <c r="F15625" i="7"/>
  <c r="F15624" i="7"/>
  <c r="F15623" i="7"/>
  <c r="F15622" i="7"/>
  <c r="F15621" i="7"/>
  <c r="F15620" i="7"/>
  <c r="F15619" i="7"/>
  <c r="F15618" i="7"/>
  <c r="F15617" i="7"/>
  <c r="F15616" i="7"/>
  <c r="F15615" i="7"/>
  <c r="F15614" i="7"/>
  <c r="F15613" i="7"/>
  <c r="F15612" i="7"/>
  <c r="F15611" i="7"/>
  <c r="F15610" i="7"/>
  <c r="F15609" i="7"/>
  <c r="F15608" i="7"/>
  <c r="F15607" i="7"/>
  <c r="F15606" i="7"/>
  <c r="F15605" i="7"/>
  <c r="F15604" i="7"/>
  <c r="F15603" i="7"/>
  <c r="F15602" i="7"/>
  <c r="F15601" i="7"/>
  <c r="F15600" i="7"/>
  <c r="F15599" i="7"/>
  <c r="F15598" i="7"/>
  <c r="F15597" i="7"/>
  <c r="F15596" i="7"/>
  <c r="F15595" i="7"/>
  <c r="F15594" i="7"/>
  <c r="F15593" i="7"/>
  <c r="F15592" i="7"/>
  <c r="F15591" i="7"/>
  <c r="F15590" i="7"/>
  <c r="F15589" i="7"/>
  <c r="F15588" i="7"/>
  <c r="F15587" i="7"/>
  <c r="F15586" i="7"/>
  <c r="F15585" i="7"/>
  <c r="F15584" i="7"/>
  <c r="F15583" i="7"/>
  <c r="F15582" i="7"/>
  <c r="F15581" i="7"/>
  <c r="F15580" i="7"/>
  <c r="F15579" i="7"/>
  <c r="F15578" i="7"/>
  <c r="F15577" i="7"/>
  <c r="F15576" i="7"/>
  <c r="F15575" i="7"/>
  <c r="F15574" i="7"/>
  <c r="F15573" i="7"/>
  <c r="F15572" i="7"/>
  <c r="F15571" i="7"/>
  <c r="F15570" i="7"/>
  <c r="F15569" i="7"/>
  <c r="F15568" i="7"/>
  <c r="F15567" i="7"/>
  <c r="F15566" i="7"/>
  <c r="F15565" i="7"/>
  <c r="F15564" i="7"/>
  <c r="F15563" i="7"/>
  <c r="F15562" i="7"/>
  <c r="F15561" i="7"/>
  <c r="F15560" i="7"/>
  <c r="F15559" i="7"/>
  <c r="F15558" i="7"/>
  <c r="F15557" i="7"/>
  <c r="F15556" i="7"/>
  <c r="F15555" i="7"/>
  <c r="F15554" i="7"/>
  <c r="F15553" i="7"/>
  <c r="F15552" i="7"/>
  <c r="F15551" i="7"/>
  <c r="F15550" i="7"/>
  <c r="F15549" i="7"/>
  <c r="F15548" i="7"/>
  <c r="F15547" i="7"/>
  <c r="F15546" i="7"/>
  <c r="F15545" i="7"/>
  <c r="F15544" i="7"/>
  <c r="F15543" i="7"/>
  <c r="F15542" i="7"/>
  <c r="F15541" i="7"/>
  <c r="F15540" i="7"/>
  <c r="F15539" i="7"/>
  <c r="F15538" i="7"/>
  <c r="F15537" i="7"/>
  <c r="F15536" i="7"/>
  <c r="F15535" i="7"/>
  <c r="F15534" i="7"/>
  <c r="F15533" i="7"/>
  <c r="F15532" i="7"/>
  <c r="F15531" i="7"/>
  <c r="F15530" i="7"/>
  <c r="F15529" i="7"/>
  <c r="F15528" i="7"/>
  <c r="F15527" i="7"/>
  <c r="F15526" i="7"/>
  <c r="F15525" i="7"/>
  <c r="F15524" i="7"/>
  <c r="F15523" i="7"/>
  <c r="F15522" i="7"/>
  <c r="F15521" i="7"/>
  <c r="F15520" i="7"/>
  <c r="F15519" i="7"/>
  <c r="F15518" i="7"/>
  <c r="F15517" i="7"/>
  <c r="F15516" i="7"/>
  <c r="F15515" i="7"/>
  <c r="F15514" i="7"/>
  <c r="F15513" i="7"/>
  <c r="F15512" i="7"/>
  <c r="F15511" i="7"/>
  <c r="F15510" i="7"/>
  <c r="F15509" i="7"/>
  <c r="F15508" i="7"/>
  <c r="F15507" i="7"/>
  <c r="F15506" i="7"/>
  <c r="F15505" i="7"/>
  <c r="F15504" i="7"/>
  <c r="F15503" i="7"/>
  <c r="F15502" i="7"/>
  <c r="F15501" i="7"/>
  <c r="F15500" i="7"/>
  <c r="F15499" i="7"/>
  <c r="F15498" i="7"/>
  <c r="F15497" i="7"/>
  <c r="F15496" i="7"/>
  <c r="F15495" i="7"/>
  <c r="F15494" i="7"/>
  <c r="F15493" i="7"/>
  <c r="F15492" i="7"/>
  <c r="F15491" i="7"/>
  <c r="F15490" i="7"/>
  <c r="F15489" i="7"/>
  <c r="F15488" i="7"/>
  <c r="F15487" i="7"/>
  <c r="F15486" i="7"/>
  <c r="F15485" i="7"/>
  <c r="F15484" i="7"/>
  <c r="F15483" i="7"/>
  <c r="F15482" i="7"/>
  <c r="F15481" i="7"/>
  <c r="F15480" i="7"/>
  <c r="F15479" i="7"/>
  <c r="F15478" i="7"/>
  <c r="F15477" i="7"/>
  <c r="F15476" i="7"/>
  <c r="F15475" i="7"/>
  <c r="F15474" i="7"/>
  <c r="F15473" i="7"/>
  <c r="F15472" i="7"/>
  <c r="F15471" i="7"/>
  <c r="F15470" i="7"/>
  <c r="F15469" i="7"/>
  <c r="F15468" i="7"/>
  <c r="F15467" i="7"/>
  <c r="F15466" i="7"/>
  <c r="F15465" i="7"/>
  <c r="F15464" i="7"/>
  <c r="F15463" i="7"/>
  <c r="F15462" i="7"/>
  <c r="F15461" i="7"/>
  <c r="F15460" i="7"/>
  <c r="F15459" i="7"/>
  <c r="F15458" i="7"/>
  <c r="F15457" i="7"/>
  <c r="F15456" i="7"/>
  <c r="F15455" i="7"/>
  <c r="F15454" i="7"/>
  <c r="F15453" i="7"/>
  <c r="F15452" i="7"/>
  <c r="F15451" i="7"/>
  <c r="F15450" i="7"/>
  <c r="F15449" i="7"/>
  <c r="F15448" i="7"/>
  <c r="F15447" i="7"/>
  <c r="F15446" i="7"/>
  <c r="F15445" i="7"/>
  <c r="F15444" i="7"/>
  <c r="F15443" i="7"/>
  <c r="F15442" i="7"/>
  <c r="F15441" i="7"/>
  <c r="F15440" i="7"/>
  <c r="F15439" i="7"/>
  <c r="F15438" i="7"/>
  <c r="F15437" i="7"/>
  <c r="F15436" i="7"/>
  <c r="F15435" i="7"/>
  <c r="F15434" i="7"/>
  <c r="F15433" i="7"/>
  <c r="F15432" i="7"/>
  <c r="F15431" i="7"/>
  <c r="F15430" i="7"/>
  <c r="F15429" i="7"/>
  <c r="F15428" i="7"/>
  <c r="F15427" i="7"/>
  <c r="F15426" i="7"/>
  <c r="F15425" i="7"/>
  <c r="F15424" i="7"/>
  <c r="F15423" i="7"/>
  <c r="F15422" i="7"/>
  <c r="F15421" i="7"/>
  <c r="F15420" i="7"/>
  <c r="F15419" i="7"/>
  <c r="F15418" i="7"/>
  <c r="F15417" i="7"/>
  <c r="F15416" i="7"/>
  <c r="F15415" i="7"/>
  <c r="F15414" i="7"/>
  <c r="F15413" i="7"/>
  <c r="F15412" i="7"/>
  <c r="F15411" i="7"/>
  <c r="F15410" i="7"/>
  <c r="F15409" i="7"/>
  <c r="F15408" i="7"/>
  <c r="F15407" i="7"/>
  <c r="F15406" i="7"/>
  <c r="F15405" i="7"/>
  <c r="F15404" i="7"/>
  <c r="F15403" i="7"/>
  <c r="F15402" i="7"/>
  <c r="F15401" i="7"/>
  <c r="F15400" i="7"/>
  <c r="F15399" i="7"/>
  <c r="F15398" i="7"/>
  <c r="F15397" i="7"/>
  <c r="F15396" i="7"/>
  <c r="F15395" i="7"/>
  <c r="F15394" i="7"/>
  <c r="F15393" i="7"/>
  <c r="F15392" i="7"/>
  <c r="F15391" i="7"/>
  <c r="F15390" i="7"/>
  <c r="F15389" i="7"/>
  <c r="F15388" i="7"/>
  <c r="F15387" i="7"/>
  <c r="F15386" i="7"/>
  <c r="F15385" i="7"/>
  <c r="F15384" i="7"/>
  <c r="F15383" i="7"/>
  <c r="F15382" i="7"/>
  <c r="F15381" i="7"/>
  <c r="F15380" i="7"/>
  <c r="F15379" i="7"/>
  <c r="F15378" i="7"/>
  <c r="F15377" i="7"/>
  <c r="F15376" i="7"/>
  <c r="F15375" i="7"/>
  <c r="F15374" i="7"/>
  <c r="F15373" i="7"/>
  <c r="F15372" i="7"/>
  <c r="F15371" i="7"/>
  <c r="F15370" i="7"/>
  <c r="F15369" i="7"/>
  <c r="F15368" i="7"/>
  <c r="F15367" i="7"/>
  <c r="F15366" i="7"/>
  <c r="F15365" i="7"/>
  <c r="F15364" i="7"/>
  <c r="F15363" i="7"/>
  <c r="F15362" i="7"/>
  <c r="F15361" i="7"/>
  <c r="F15360" i="7"/>
  <c r="F15359" i="7"/>
  <c r="F15358" i="7"/>
  <c r="F15357" i="7"/>
  <c r="F15356" i="7"/>
  <c r="F15355" i="7"/>
  <c r="F15354" i="7"/>
  <c r="F15353" i="7"/>
  <c r="F15352" i="7"/>
  <c r="F15351" i="7"/>
  <c r="F15350" i="7"/>
  <c r="F15349" i="7"/>
  <c r="F15348" i="7"/>
  <c r="F15347" i="7"/>
  <c r="F15346" i="7"/>
  <c r="F15345" i="7"/>
  <c r="F15344" i="7"/>
  <c r="F15343" i="7"/>
  <c r="F15342" i="7"/>
  <c r="F15341" i="7"/>
  <c r="F15340" i="7"/>
  <c r="F15339" i="7"/>
  <c r="F15338" i="7"/>
  <c r="F15337" i="7"/>
  <c r="F15336" i="7"/>
  <c r="F15335" i="7"/>
  <c r="F15334" i="7"/>
  <c r="F15333" i="7"/>
  <c r="F15332" i="7"/>
  <c r="F15331" i="7"/>
  <c r="F15330" i="7"/>
  <c r="F15329" i="7"/>
  <c r="F15328" i="7"/>
  <c r="F15327" i="7"/>
  <c r="F15326" i="7"/>
  <c r="F15325" i="7"/>
  <c r="F15324" i="7"/>
  <c r="F15323" i="7"/>
  <c r="F15322" i="7"/>
  <c r="F15321" i="7"/>
  <c r="F15320" i="7"/>
  <c r="F15319" i="7"/>
  <c r="F15318" i="7"/>
  <c r="F15317" i="7"/>
  <c r="F15316" i="7"/>
  <c r="F15315" i="7"/>
  <c r="F15314" i="7"/>
  <c r="F15313" i="7"/>
  <c r="F15312" i="7"/>
  <c r="F15311" i="7"/>
  <c r="F15310" i="7"/>
  <c r="F15309" i="7"/>
  <c r="F15308" i="7"/>
  <c r="F15307" i="7"/>
  <c r="F15306" i="7"/>
  <c r="F15305" i="7"/>
  <c r="F15304" i="7"/>
  <c r="F15303" i="7"/>
  <c r="F15302" i="7"/>
  <c r="F15301" i="7"/>
  <c r="F15300" i="7"/>
  <c r="F15299" i="7"/>
  <c r="F15298" i="7"/>
  <c r="F15297" i="7"/>
  <c r="F15296" i="7"/>
  <c r="F15295" i="7"/>
  <c r="F15294" i="7"/>
  <c r="F15293" i="7"/>
  <c r="F15292" i="7"/>
  <c r="F15291" i="7"/>
  <c r="F15290" i="7"/>
  <c r="F15289" i="7"/>
  <c r="F15288" i="7"/>
  <c r="F15287" i="7"/>
  <c r="F15286" i="7"/>
  <c r="F15285" i="7"/>
  <c r="F15284" i="7"/>
  <c r="F15283" i="7"/>
  <c r="F15282" i="7"/>
  <c r="F15281" i="7"/>
  <c r="F15280" i="7"/>
  <c r="F15279" i="7"/>
  <c r="F15278" i="7"/>
  <c r="F15277" i="7"/>
  <c r="F15276" i="7"/>
  <c r="F15275" i="7"/>
  <c r="F15274" i="7"/>
  <c r="F15273" i="7"/>
  <c r="F15272" i="7"/>
  <c r="F15271" i="7"/>
  <c r="F15270" i="7"/>
  <c r="F15269" i="7"/>
  <c r="F15268" i="7"/>
  <c r="F15267" i="7"/>
  <c r="F15266" i="7"/>
  <c r="F15265" i="7"/>
  <c r="F15264" i="7"/>
  <c r="F15263" i="7"/>
  <c r="F15262" i="7"/>
  <c r="F15261" i="7"/>
  <c r="F15260" i="7"/>
  <c r="F15259" i="7"/>
  <c r="F15258" i="7"/>
  <c r="F15257" i="7"/>
  <c r="F15256" i="7"/>
  <c r="F15255" i="7"/>
  <c r="F15254" i="7"/>
  <c r="F15253" i="7"/>
  <c r="F15252" i="7"/>
  <c r="F15251" i="7"/>
  <c r="F15250" i="7"/>
  <c r="F15249" i="7"/>
  <c r="F15248" i="7"/>
  <c r="F15247" i="7"/>
  <c r="F15246" i="7"/>
  <c r="F15245" i="7"/>
  <c r="F15244" i="7"/>
  <c r="F15243" i="7"/>
  <c r="F15242" i="7"/>
  <c r="F15241" i="7"/>
  <c r="F15240" i="7"/>
  <c r="F15239" i="7"/>
  <c r="F15238" i="7"/>
  <c r="F15237" i="7"/>
  <c r="F15236" i="7"/>
  <c r="F15235" i="7"/>
  <c r="F15234" i="7"/>
  <c r="F15233" i="7"/>
  <c r="F15232" i="7"/>
  <c r="F15231" i="7"/>
  <c r="F15230" i="7"/>
  <c r="F15229" i="7"/>
  <c r="F15228" i="7"/>
  <c r="F15227" i="7"/>
  <c r="F15226" i="7"/>
  <c r="F15225" i="7"/>
  <c r="F15224" i="7"/>
  <c r="F15223" i="7"/>
  <c r="F15222" i="7"/>
  <c r="F15221" i="7"/>
  <c r="F15220" i="7"/>
  <c r="F15219" i="7"/>
  <c r="F15218" i="7"/>
  <c r="F15217" i="7"/>
  <c r="F15216" i="7"/>
  <c r="F15215" i="7"/>
  <c r="F15214" i="7"/>
  <c r="F15213" i="7"/>
  <c r="F15212" i="7"/>
  <c r="F15211" i="7"/>
  <c r="F15210" i="7"/>
  <c r="F15209" i="7"/>
  <c r="F15208" i="7"/>
  <c r="F15207" i="7"/>
  <c r="F15206" i="7"/>
  <c r="F15205" i="7"/>
  <c r="F15204" i="7"/>
  <c r="F15203" i="7"/>
  <c r="F15202" i="7"/>
  <c r="F15201" i="7"/>
  <c r="F15200" i="7"/>
  <c r="F15199" i="7"/>
  <c r="F15198" i="7"/>
  <c r="F15197" i="7"/>
  <c r="F15196" i="7"/>
  <c r="F15195" i="7"/>
  <c r="F15194" i="7"/>
  <c r="F15193" i="7"/>
  <c r="F15192" i="7"/>
  <c r="F15191" i="7"/>
  <c r="F15190" i="7"/>
  <c r="F15189" i="7"/>
  <c r="F15188" i="7"/>
  <c r="F15187" i="7"/>
  <c r="F15186" i="7"/>
  <c r="F15185" i="7"/>
  <c r="F15184" i="7"/>
  <c r="F15183" i="7"/>
  <c r="F15182" i="7"/>
  <c r="F15181" i="7"/>
  <c r="F15180" i="7"/>
  <c r="F15179" i="7"/>
  <c r="F15178" i="7"/>
  <c r="F15177" i="7"/>
  <c r="F15176" i="7"/>
  <c r="F15175" i="7"/>
  <c r="F15174" i="7"/>
  <c r="F15173" i="7"/>
  <c r="F15172" i="7"/>
  <c r="F15171" i="7"/>
  <c r="F15170" i="7"/>
  <c r="F15169" i="7"/>
  <c r="F15168" i="7"/>
  <c r="F15167" i="7"/>
  <c r="F15166" i="7"/>
  <c r="F15165" i="7"/>
  <c r="F15164" i="7"/>
  <c r="F15163" i="7"/>
  <c r="F15162" i="7"/>
  <c r="F15161" i="7"/>
  <c r="F15160" i="7"/>
  <c r="F15159" i="7"/>
  <c r="F15158" i="7"/>
  <c r="F15157" i="7"/>
  <c r="F15156" i="7"/>
  <c r="F15155" i="7"/>
  <c r="F15154" i="7"/>
  <c r="F15153" i="7"/>
  <c r="F15152" i="7"/>
  <c r="F15151" i="7"/>
  <c r="F15150" i="7"/>
  <c r="F15149" i="7"/>
  <c r="F15148" i="7"/>
  <c r="F15147" i="7"/>
  <c r="F15146" i="7"/>
  <c r="F15145" i="7"/>
  <c r="F15144" i="7"/>
  <c r="F15143" i="7"/>
  <c r="F15142" i="7"/>
  <c r="F15141" i="7"/>
  <c r="F15140" i="7"/>
  <c r="F15139" i="7"/>
  <c r="F15138" i="7"/>
  <c r="F15137" i="7"/>
  <c r="F15136" i="7"/>
  <c r="F15135" i="7"/>
  <c r="F15134" i="7"/>
  <c r="F15133" i="7"/>
  <c r="F15132" i="7"/>
  <c r="F15131" i="7"/>
  <c r="F15130" i="7"/>
  <c r="F15129" i="7"/>
  <c r="F15128" i="7"/>
  <c r="F15127" i="7"/>
  <c r="F15126" i="7"/>
  <c r="F15125" i="7"/>
  <c r="F15124" i="7"/>
  <c r="F15123" i="7"/>
  <c r="F15122" i="7"/>
  <c r="F15121" i="7"/>
  <c r="F15120" i="7"/>
  <c r="F15119" i="7"/>
  <c r="F15118" i="7"/>
  <c r="F15117" i="7"/>
  <c r="F15116" i="7"/>
  <c r="F15115" i="7"/>
  <c r="F15114" i="7"/>
  <c r="F15113" i="7"/>
  <c r="F15112" i="7"/>
  <c r="F15111" i="7"/>
  <c r="F15110" i="7"/>
  <c r="F15109" i="7"/>
  <c r="F15108" i="7"/>
  <c r="F15107" i="7"/>
  <c r="F15106" i="7"/>
  <c r="F15105" i="7"/>
  <c r="F15104" i="7"/>
  <c r="F15103" i="7"/>
  <c r="F15102" i="7"/>
  <c r="F15101" i="7"/>
  <c r="F15100" i="7"/>
  <c r="F15099" i="7"/>
  <c r="F15098" i="7"/>
  <c r="F15097" i="7"/>
  <c r="F15096" i="7"/>
  <c r="F15095" i="7"/>
  <c r="F15094" i="7"/>
  <c r="F15093" i="7"/>
  <c r="F15092" i="7"/>
  <c r="F15091" i="7"/>
  <c r="F15090" i="7"/>
  <c r="F15089" i="7"/>
  <c r="F15088" i="7"/>
  <c r="F15087" i="7"/>
  <c r="F15086" i="7"/>
  <c r="F15085" i="7"/>
  <c r="F15084" i="7"/>
  <c r="F15083" i="7"/>
  <c r="F15082" i="7"/>
  <c r="F15081" i="7"/>
  <c r="F15080" i="7"/>
  <c r="F15079" i="7"/>
  <c r="F15078" i="7"/>
  <c r="F15077" i="7"/>
  <c r="F15076" i="7"/>
  <c r="F15075" i="7"/>
  <c r="F15074" i="7"/>
  <c r="F15073" i="7"/>
  <c r="F15072" i="7"/>
  <c r="F15071" i="7"/>
  <c r="F15070" i="7"/>
  <c r="F15069" i="7"/>
  <c r="F15068" i="7"/>
  <c r="F15067" i="7"/>
  <c r="F15066" i="7"/>
  <c r="F15065" i="7"/>
  <c r="F15064" i="7"/>
  <c r="F15063" i="7"/>
  <c r="F15062" i="7"/>
  <c r="F15061" i="7"/>
  <c r="F15060" i="7"/>
  <c r="F15059" i="7"/>
  <c r="F15058" i="7"/>
  <c r="F15057" i="7"/>
  <c r="F15056" i="7"/>
  <c r="F15055" i="7"/>
  <c r="F15054" i="7"/>
  <c r="F15053" i="7"/>
  <c r="F15052" i="7"/>
  <c r="F15051" i="7"/>
  <c r="F15050" i="7"/>
  <c r="F15049" i="7"/>
  <c r="F15048" i="7"/>
  <c r="F15047" i="7"/>
  <c r="F15046" i="7"/>
  <c r="F15045" i="7"/>
  <c r="F15044" i="7"/>
  <c r="F15043" i="7"/>
  <c r="F15042" i="7"/>
  <c r="F15041" i="7"/>
  <c r="F15040" i="7"/>
  <c r="F15039" i="7"/>
  <c r="F15038" i="7"/>
  <c r="F15037" i="7"/>
  <c r="F15036" i="7"/>
  <c r="F15035" i="7"/>
  <c r="F15034" i="7"/>
  <c r="F15033" i="7"/>
  <c r="F15032" i="7"/>
  <c r="F15031" i="7"/>
  <c r="F15030" i="7"/>
  <c r="F15029" i="7"/>
  <c r="F15028" i="7"/>
  <c r="F15027" i="7"/>
  <c r="F15026" i="7"/>
  <c r="F15025" i="7"/>
  <c r="F15024" i="7"/>
  <c r="F15023" i="7"/>
  <c r="F15022" i="7"/>
  <c r="F15021" i="7"/>
  <c r="F15020" i="7"/>
  <c r="F15019" i="7"/>
  <c r="F15018" i="7"/>
  <c r="F15017" i="7"/>
  <c r="F15016" i="7"/>
  <c r="F15015" i="7"/>
  <c r="F15014" i="7"/>
  <c r="F15013" i="7"/>
  <c r="F15012" i="7"/>
  <c r="F15011" i="7"/>
  <c r="F15010" i="7"/>
  <c r="F15009" i="7"/>
  <c r="F15008" i="7"/>
  <c r="F15007" i="7"/>
  <c r="F15006" i="7"/>
  <c r="F15005" i="7"/>
  <c r="F15004" i="7"/>
  <c r="F15003" i="7"/>
  <c r="F15002" i="7"/>
  <c r="F15001" i="7"/>
  <c r="F15000" i="7"/>
  <c r="F14999" i="7"/>
  <c r="F14998" i="7"/>
  <c r="F14997" i="7"/>
  <c r="F14996" i="7"/>
  <c r="F14995" i="7"/>
  <c r="F14994" i="7"/>
  <c r="F14993" i="7"/>
  <c r="F14992" i="7"/>
  <c r="F14991" i="7"/>
  <c r="F14990" i="7"/>
  <c r="F14989" i="7"/>
  <c r="F14988" i="7"/>
  <c r="F14987" i="7"/>
  <c r="F14986" i="7"/>
  <c r="F14985" i="7"/>
  <c r="F14984" i="7"/>
  <c r="F14983" i="7"/>
  <c r="F14982" i="7"/>
  <c r="F14981" i="7"/>
  <c r="F14980" i="7"/>
  <c r="F14979" i="7"/>
  <c r="F14978" i="7"/>
  <c r="F14977" i="7"/>
  <c r="F14976" i="7"/>
  <c r="F14975" i="7"/>
  <c r="F14974" i="7"/>
  <c r="F14973" i="7"/>
  <c r="F14972" i="7"/>
  <c r="F14971" i="7"/>
  <c r="F14970" i="7"/>
  <c r="F14969" i="7"/>
  <c r="F14968" i="7"/>
  <c r="F14967" i="7"/>
  <c r="F14966" i="7"/>
  <c r="F14965" i="7"/>
  <c r="F14964" i="7"/>
  <c r="F14963" i="7"/>
  <c r="F14962" i="7"/>
  <c r="F14961" i="7"/>
  <c r="F14960" i="7"/>
  <c r="F14959" i="7"/>
  <c r="F14958" i="7"/>
  <c r="F14957" i="7"/>
  <c r="F14956" i="7"/>
  <c r="F14955" i="7"/>
  <c r="F14954" i="7"/>
  <c r="F14953" i="7"/>
  <c r="F14952" i="7"/>
  <c r="F14951" i="7"/>
  <c r="F14950" i="7"/>
  <c r="F14949" i="7"/>
  <c r="F14948" i="7"/>
  <c r="F14947" i="7"/>
  <c r="F14946" i="7"/>
  <c r="F14945" i="7"/>
  <c r="F14944" i="7"/>
  <c r="F14943" i="7"/>
  <c r="F14942" i="7"/>
  <c r="F14941" i="7"/>
  <c r="F14940" i="7"/>
  <c r="F14939" i="7"/>
  <c r="F14938" i="7"/>
  <c r="F14937" i="7"/>
  <c r="F14936" i="7"/>
  <c r="F14935" i="7"/>
  <c r="F14934" i="7"/>
  <c r="F14933" i="7"/>
  <c r="F14932" i="7"/>
  <c r="F14931" i="7"/>
  <c r="F14930" i="7"/>
  <c r="F14929" i="7"/>
  <c r="F14928" i="7"/>
  <c r="F14927" i="7"/>
  <c r="F14926" i="7"/>
  <c r="F14925" i="7"/>
  <c r="F14924" i="7"/>
  <c r="F14923" i="7"/>
  <c r="F14922" i="7"/>
  <c r="F14921" i="7"/>
  <c r="F14920" i="7"/>
  <c r="F14919" i="7"/>
  <c r="F14918" i="7"/>
  <c r="F14917" i="7"/>
  <c r="F14916" i="7"/>
  <c r="F14915" i="7"/>
  <c r="F14914" i="7"/>
  <c r="F14913" i="7"/>
  <c r="F14912" i="7"/>
  <c r="F14911" i="7"/>
  <c r="F14910" i="7"/>
  <c r="F14909" i="7"/>
  <c r="F14908" i="7"/>
  <c r="F14907" i="7"/>
  <c r="F14906" i="7"/>
  <c r="F14905" i="7"/>
  <c r="F14904" i="7"/>
  <c r="F14903" i="7"/>
  <c r="F14902" i="7"/>
  <c r="F14901" i="7"/>
  <c r="F14900" i="7"/>
  <c r="F14899" i="7"/>
  <c r="F14898" i="7"/>
  <c r="F14897" i="7"/>
  <c r="F14896" i="7"/>
  <c r="F14895" i="7"/>
  <c r="F14894" i="7"/>
  <c r="F14893" i="7"/>
  <c r="F14892" i="7"/>
  <c r="F14891" i="7"/>
  <c r="F14890" i="7"/>
  <c r="F14889" i="7"/>
  <c r="F14888" i="7"/>
  <c r="F14887" i="7"/>
  <c r="F14886" i="7"/>
  <c r="F14885" i="7"/>
  <c r="F14884" i="7"/>
  <c r="F14883" i="7"/>
  <c r="F14882" i="7"/>
  <c r="F14881" i="7"/>
  <c r="F14880" i="7"/>
  <c r="F14879" i="7"/>
  <c r="F14878" i="7"/>
  <c r="F14877" i="7"/>
  <c r="F14876" i="7"/>
  <c r="F14875" i="7"/>
  <c r="F14874" i="7"/>
  <c r="F14873" i="7"/>
  <c r="F14872" i="7"/>
  <c r="F14871" i="7"/>
  <c r="F14870" i="7"/>
  <c r="F14869" i="7"/>
  <c r="F14868" i="7"/>
  <c r="F14867" i="7"/>
  <c r="F14866" i="7"/>
  <c r="F14865" i="7"/>
  <c r="F14864" i="7"/>
  <c r="F14863" i="7"/>
  <c r="F14862" i="7"/>
  <c r="F14861" i="7"/>
  <c r="F14860" i="7"/>
  <c r="F14859" i="7"/>
  <c r="F14858" i="7"/>
  <c r="F14857" i="7"/>
  <c r="F14856" i="7"/>
  <c r="F14855" i="7"/>
  <c r="F14854" i="7"/>
  <c r="F14853" i="7"/>
  <c r="F14852" i="7"/>
  <c r="F14851" i="7"/>
  <c r="F14850" i="7"/>
  <c r="F14849" i="7"/>
  <c r="F14848" i="7"/>
  <c r="F14847" i="7"/>
  <c r="F14846" i="7"/>
  <c r="F14845" i="7"/>
  <c r="F14844" i="7"/>
  <c r="F14843" i="7"/>
  <c r="F14842" i="7"/>
  <c r="F14841" i="7"/>
  <c r="F14840" i="7"/>
  <c r="F14839" i="7"/>
  <c r="F14838" i="7"/>
  <c r="F14837" i="7"/>
  <c r="F14836" i="7"/>
  <c r="F14835" i="7"/>
  <c r="F14834" i="7"/>
  <c r="F14833" i="7"/>
  <c r="F14832" i="7"/>
  <c r="F14831" i="7"/>
  <c r="F14830" i="7"/>
  <c r="F14829" i="7"/>
  <c r="F14828" i="7"/>
  <c r="F14827" i="7"/>
  <c r="F14826" i="7"/>
  <c r="F14825" i="7"/>
  <c r="F14824" i="7"/>
  <c r="F14823" i="7"/>
  <c r="F14822" i="7"/>
  <c r="F14821" i="7"/>
  <c r="F14820" i="7"/>
  <c r="F14819" i="7"/>
  <c r="F14818" i="7"/>
  <c r="F14817" i="7"/>
  <c r="F14816" i="7"/>
  <c r="F14815" i="7"/>
  <c r="F14814" i="7"/>
  <c r="F14813" i="7"/>
  <c r="F14812" i="7"/>
  <c r="F14811" i="7"/>
  <c r="F14810" i="7"/>
  <c r="F14809" i="7"/>
  <c r="F14808" i="7"/>
  <c r="F14807" i="7"/>
  <c r="F14806" i="7"/>
  <c r="F14805" i="7"/>
  <c r="F14804" i="7"/>
  <c r="F14803" i="7"/>
  <c r="F14802" i="7"/>
  <c r="F14801" i="7"/>
  <c r="F14800" i="7"/>
  <c r="F14799" i="7"/>
  <c r="F14798" i="7"/>
  <c r="F14797" i="7"/>
  <c r="F14796" i="7"/>
  <c r="F14795" i="7"/>
  <c r="F14794" i="7"/>
  <c r="F14793" i="7"/>
  <c r="F14792" i="7"/>
  <c r="F14791" i="7"/>
  <c r="F14790" i="7"/>
  <c r="F14789" i="7"/>
  <c r="F14788" i="7"/>
  <c r="F14787" i="7"/>
  <c r="F14786" i="7"/>
  <c r="F14785" i="7"/>
  <c r="F14784" i="7"/>
  <c r="F14783" i="7"/>
  <c r="F14782" i="7"/>
  <c r="F14781" i="7"/>
  <c r="F14780" i="7"/>
  <c r="F14779" i="7"/>
  <c r="F14778" i="7"/>
  <c r="F14777" i="7"/>
  <c r="F14776" i="7"/>
  <c r="F14775" i="7"/>
  <c r="F14774" i="7"/>
  <c r="F14773" i="7"/>
  <c r="F14772" i="7"/>
  <c r="F14771" i="7"/>
  <c r="F14770" i="7"/>
  <c r="F14769" i="7"/>
  <c r="F14768" i="7"/>
  <c r="F14767" i="7"/>
  <c r="F14766" i="7"/>
  <c r="F14765" i="7"/>
  <c r="F14764" i="7"/>
  <c r="F14763" i="7"/>
  <c r="F14762" i="7"/>
  <c r="F14761" i="7"/>
  <c r="F14760" i="7"/>
  <c r="F14759" i="7"/>
  <c r="F14758" i="7"/>
  <c r="F14757" i="7"/>
  <c r="F14756" i="7"/>
  <c r="F14755" i="7"/>
  <c r="F14754" i="7"/>
  <c r="F14753" i="7"/>
  <c r="F14752" i="7"/>
  <c r="F14751" i="7"/>
  <c r="F14750" i="7"/>
  <c r="F14749" i="7"/>
  <c r="F14748" i="7"/>
  <c r="F14747" i="7"/>
  <c r="F14746" i="7"/>
  <c r="F14745" i="7"/>
  <c r="F14744" i="7"/>
  <c r="F14743" i="7"/>
  <c r="F14742" i="7"/>
  <c r="F14741" i="7"/>
  <c r="F14740" i="7"/>
  <c r="F14739" i="7"/>
  <c r="F14738" i="7"/>
  <c r="F14737" i="7"/>
  <c r="F14736" i="7"/>
  <c r="F14735" i="7"/>
  <c r="F14734" i="7"/>
  <c r="F14733" i="7"/>
  <c r="F14732" i="7"/>
  <c r="F14731" i="7"/>
  <c r="F14730" i="7"/>
  <c r="F14729" i="7"/>
  <c r="F14728" i="7"/>
  <c r="F14727" i="7"/>
  <c r="F14726" i="7"/>
  <c r="F14725" i="7"/>
  <c r="F14724" i="7"/>
  <c r="F14723" i="7"/>
  <c r="F14722" i="7"/>
  <c r="F14721" i="7"/>
  <c r="F14720" i="7"/>
  <c r="F14719" i="7"/>
  <c r="F14718" i="7"/>
  <c r="F14717" i="7"/>
  <c r="F14716" i="7"/>
  <c r="F14715" i="7"/>
  <c r="F14714" i="7"/>
  <c r="F14713" i="7"/>
  <c r="F14712" i="7"/>
  <c r="F14711" i="7"/>
  <c r="F14710" i="7"/>
  <c r="F14709" i="7"/>
  <c r="F14708" i="7"/>
  <c r="F14707" i="7"/>
  <c r="F14706" i="7"/>
  <c r="F14705" i="7"/>
  <c r="F14704" i="7"/>
  <c r="F14703" i="7"/>
  <c r="F14702" i="7"/>
  <c r="F14701" i="7"/>
  <c r="F14700" i="7"/>
  <c r="F14699" i="7"/>
  <c r="F14698" i="7"/>
  <c r="F14697" i="7"/>
  <c r="F14696" i="7"/>
  <c r="F14695" i="7"/>
  <c r="F14694" i="7"/>
  <c r="F14693" i="7"/>
  <c r="F14692" i="7"/>
  <c r="F14691" i="7"/>
  <c r="F14690" i="7"/>
  <c r="F14689" i="7"/>
  <c r="F14688" i="7"/>
  <c r="F14687" i="7"/>
  <c r="F14686" i="7"/>
  <c r="F14685" i="7"/>
  <c r="F14684" i="7"/>
  <c r="F14683" i="7"/>
  <c r="F14682" i="7"/>
  <c r="F14681" i="7"/>
  <c r="F14680" i="7"/>
  <c r="F14679" i="7"/>
  <c r="F14678" i="7"/>
  <c r="F14677" i="7"/>
  <c r="F14676" i="7"/>
  <c r="F14675" i="7"/>
  <c r="F14674" i="7"/>
  <c r="F14673" i="7"/>
  <c r="F14672" i="7"/>
  <c r="F14671" i="7"/>
  <c r="F14670" i="7"/>
  <c r="F14669" i="7"/>
  <c r="F14668" i="7"/>
  <c r="F14667" i="7"/>
  <c r="F14666" i="7"/>
  <c r="F14665" i="7"/>
  <c r="F14664" i="7"/>
  <c r="F14663" i="7"/>
  <c r="F14662" i="7"/>
  <c r="F14661" i="7"/>
  <c r="F14660" i="7"/>
  <c r="F14659" i="7"/>
  <c r="F14658" i="7"/>
  <c r="F14657" i="7"/>
  <c r="F14656" i="7"/>
  <c r="F14655" i="7"/>
  <c r="F14654" i="7"/>
  <c r="F14653" i="7"/>
  <c r="F14652" i="7"/>
  <c r="F14651" i="7"/>
  <c r="F14650" i="7"/>
  <c r="F14649" i="7"/>
  <c r="F14648" i="7"/>
  <c r="F14647" i="7"/>
  <c r="F14646" i="7"/>
  <c r="F14645" i="7"/>
  <c r="F14644" i="7"/>
  <c r="F14643" i="7"/>
  <c r="F14642" i="7"/>
  <c r="F14641" i="7"/>
  <c r="F14640" i="7"/>
  <c r="F14639" i="7"/>
  <c r="F14638" i="7"/>
  <c r="F14637" i="7"/>
  <c r="F14636" i="7"/>
  <c r="F14635" i="7"/>
  <c r="F14634" i="7"/>
  <c r="F14633" i="7"/>
  <c r="F14632" i="7"/>
  <c r="F14631" i="7"/>
  <c r="F14630" i="7"/>
  <c r="F14629" i="7"/>
  <c r="F14628" i="7"/>
  <c r="F14627" i="7"/>
  <c r="F14626" i="7"/>
  <c r="F14625" i="7"/>
  <c r="F14624" i="7"/>
  <c r="F14623" i="7"/>
  <c r="F14622" i="7"/>
  <c r="F14621" i="7"/>
  <c r="F14620" i="7"/>
  <c r="F14619" i="7"/>
  <c r="F14618" i="7"/>
  <c r="F14617" i="7"/>
  <c r="F14616" i="7"/>
  <c r="F14615" i="7"/>
  <c r="F14614" i="7"/>
  <c r="F14613" i="7"/>
  <c r="F14612" i="7"/>
  <c r="F14611" i="7"/>
  <c r="F14610" i="7"/>
  <c r="F14609" i="7"/>
  <c r="F14608" i="7"/>
  <c r="F14607" i="7"/>
  <c r="F14606" i="7"/>
  <c r="F14605" i="7"/>
  <c r="F14604" i="7"/>
  <c r="F14603" i="7"/>
  <c r="F14602" i="7"/>
  <c r="F14601" i="7"/>
  <c r="F14600" i="7"/>
  <c r="F14599" i="7"/>
  <c r="F14598" i="7"/>
  <c r="F14597" i="7"/>
  <c r="F14596" i="7"/>
  <c r="F14595" i="7"/>
  <c r="F14594" i="7"/>
  <c r="F14593" i="7"/>
  <c r="F14592" i="7"/>
  <c r="F14591" i="7"/>
  <c r="F14590" i="7"/>
  <c r="F14589" i="7"/>
  <c r="F14588" i="7"/>
  <c r="F14587" i="7"/>
  <c r="F14586" i="7"/>
  <c r="F14585" i="7"/>
  <c r="F14584" i="7"/>
  <c r="F14583" i="7"/>
  <c r="F14582" i="7"/>
  <c r="F14581" i="7"/>
  <c r="F14580" i="7"/>
  <c r="F14579" i="7"/>
  <c r="F14578" i="7"/>
  <c r="F14577" i="7"/>
  <c r="F14576" i="7"/>
  <c r="F14575" i="7"/>
  <c r="F14574" i="7"/>
  <c r="F14573" i="7"/>
  <c r="F14572" i="7"/>
  <c r="F14571" i="7"/>
  <c r="F14570" i="7"/>
  <c r="F14569" i="7"/>
  <c r="F14568" i="7"/>
  <c r="F14567" i="7"/>
  <c r="F14566" i="7"/>
  <c r="F14565" i="7"/>
  <c r="F14564" i="7"/>
  <c r="F14563" i="7"/>
  <c r="F14562" i="7"/>
  <c r="F14561" i="7"/>
  <c r="F14560" i="7"/>
  <c r="F14559" i="7"/>
  <c r="F14558" i="7"/>
  <c r="F14557" i="7"/>
  <c r="F14556" i="7"/>
  <c r="F14555" i="7"/>
  <c r="F14554" i="7"/>
  <c r="F14553" i="7"/>
  <c r="F14552" i="7"/>
  <c r="F14551" i="7"/>
  <c r="F14550" i="7"/>
  <c r="F14549" i="7"/>
  <c r="F14548" i="7"/>
  <c r="F14547" i="7"/>
  <c r="F14546" i="7"/>
  <c r="F14545" i="7"/>
  <c r="F14544" i="7"/>
  <c r="F14543" i="7"/>
  <c r="F14542" i="7"/>
  <c r="F14541" i="7"/>
  <c r="F14540" i="7"/>
  <c r="F14539" i="7"/>
  <c r="F14538" i="7"/>
  <c r="F14537" i="7"/>
  <c r="F14536" i="7"/>
  <c r="F14535" i="7"/>
  <c r="F14534" i="7"/>
  <c r="F14533" i="7"/>
  <c r="F14532" i="7"/>
  <c r="F14531" i="7"/>
  <c r="F14530" i="7"/>
  <c r="F14529" i="7"/>
  <c r="F14528" i="7"/>
  <c r="F14527" i="7"/>
  <c r="F14526" i="7"/>
  <c r="F14525" i="7"/>
  <c r="F14524" i="7"/>
  <c r="F14523" i="7"/>
  <c r="F14522" i="7"/>
  <c r="F14521" i="7"/>
  <c r="F14520" i="7"/>
  <c r="F14519" i="7"/>
  <c r="F14518" i="7"/>
  <c r="F14517" i="7"/>
  <c r="F14516" i="7"/>
  <c r="F14515" i="7"/>
  <c r="F14514" i="7"/>
  <c r="F14513" i="7"/>
  <c r="F14512" i="7"/>
  <c r="F14511" i="7"/>
  <c r="F14510" i="7"/>
  <c r="F14509" i="7"/>
  <c r="F14508" i="7"/>
  <c r="F14507" i="7"/>
  <c r="F14506" i="7"/>
  <c r="F14505" i="7"/>
  <c r="F14504" i="7"/>
  <c r="F14503" i="7"/>
  <c r="F14502" i="7"/>
  <c r="F14501" i="7"/>
  <c r="F14500" i="7"/>
  <c r="F14499" i="7"/>
  <c r="F14498" i="7"/>
  <c r="F14497" i="7"/>
  <c r="F14496" i="7"/>
  <c r="F14495" i="7"/>
  <c r="F14494" i="7"/>
  <c r="F14493" i="7"/>
  <c r="F14492" i="7"/>
  <c r="F14491" i="7"/>
  <c r="F14490" i="7"/>
  <c r="F14489" i="7"/>
  <c r="F14488" i="7"/>
  <c r="F14487" i="7"/>
  <c r="F14486" i="7"/>
  <c r="F14485" i="7"/>
  <c r="F14484" i="7"/>
  <c r="F14483" i="7"/>
  <c r="F14482" i="7"/>
  <c r="F14481" i="7"/>
  <c r="F14480" i="7"/>
  <c r="F14479" i="7"/>
  <c r="F14478" i="7"/>
  <c r="F14477" i="7"/>
  <c r="F14476" i="7"/>
  <c r="F14475" i="7"/>
  <c r="F14474" i="7"/>
  <c r="F14473" i="7"/>
  <c r="F14472" i="7"/>
  <c r="F14471" i="7"/>
  <c r="F14470" i="7"/>
  <c r="F14469" i="7"/>
  <c r="F14468" i="7"/>
  <c r="F14467" i="7"/>
  <c r="F14466" i="7"/>
  <c r="F14465" i="7"/>
  <c r="F14464" i="7"/>
  <c r="F14463" i="7"/>
  <c r="F14462" i="7"/>
  <c r="F14461" i="7"/>
  <c r="F14460" i="7"/>
  <c r="F14459" i="7"/>
  <c r="F14458" i="7"/>
  <c r="F14457" i="7"/>
  <c r="F14456" i="7"/>
  <c r="F14455" i="7"/>
  <c r="F14454" i="7"/>
  <c r="F14453" i="7"/>
  <c r="F14452" i="7"/>
  <c r="F14451" i="7"/>
  <c r="F14450" i="7"/>
  <c r="F14449" i="7"/>
  <c r="F14448" i="7"/>
  <c r="F14447" i="7"/>
  <c r="F14446" i="7"/>
  <c r="F14445" i="7"/>
  <c r="F14444" i="7"/>
  <c r="F14443" i="7"/>
  <c r="F14442" i="7"/>
  <c r="F14441" i="7"/>
  <c r="F14440" i="7"/>
  <c r="F14439" i="7"/>
  <c r="F14438" i="7"/>
  <c r="F14437" i="7"/>
  <c r="F14436" i="7"/>
  <c r="F14435" i="7"/>
  <c r="F14434" i="7"/>
  <c r="F14433" i="7"/>
  <c r="F14432" i="7"/>
  <c r="F14431" i="7"/>
  <c r="F14430" i="7"/>
  <c r="F14429" i="7"/>
  <c r="F14428" i="7"/>
  <c r="F14427" i="7"/>
  <c r="F14426" i="7"/>
  <c r="F14425" i="7"/>
  <c r="F14424" i="7"/>
  <c r="F14423" i="7"/>
  <c r="F14422" i="7"/>
  <c r="F14421" i="7"/>
  <c r="F14420" i="7"/>
  <c r="F14419" i="7"/>
  <c r="F14418" i="7"/>
  <c r="F14417" i="7"/>
  <c r="F14416" i="7"/>
  <c r="F14415" i="7"/>
  <c r="F14414" i="7"/>
  <c r="F14413" i="7"/>
  <c r="F14412" i="7"/>
  <c r="F14411" i="7"/>
  <c r="F14410" i="7"/>
  <c r="F14409" i="7"/>
  <c r="F14408" i="7"/>
  <c r="F14407" i="7"/>
  <c r="F14406" i="7"/>
  <c r="F14405" i="7"/>
  <c r="F14404" i="7"/>
  <c r="F14403" i="7"/>
  <c r="F14402" i="7"/>
  <c r="F14401" i="7"/>
  <c r="F14400" i="7"/>
  <c r="F14399" i="7"/>
  <c r="F14398" i="7"/>
  <c r="F14397" i="7"/>
  <c r="F14396" i="7"/>
  <c r="F14395" i="7"/>
  <c r="F14394" i="7"/>
  <c r="F14393" i="7"/>
  <c r="F14392" i="7"/>
  <c r="F14391" i="7"/>
  <c r="F14390" i="7"/>
  <c r="F14389" i="7"/>
  <c r="F14388" i="7"/>
  <c r="F14387" i="7"/>
  <c r="F14386" i="7"/>
  <c r="F14385" i="7"/>
  <c r="F14384" i="7"/>
  <c r="F14383" i="7"/>
  <c r="F14382" i="7"/>
  <c r="F14381" i="7"/>
  <c r="F14380" i="7"/>
  <c r="F14379" i="7"/>
  <c r="F14378" i="7"/>
  <c r="F14377" i="7"/>
  <c r="F14376" i="7"/>
  <c r="F14375" i="7"/>
  <c r="F14374" i="7"/>
  <c r="F14373" i="7"/>
  <c r="F14372" i="7"/>
  <c r="F14371" i="7"/>
  <c r="F14370" i="7"/>
  <c r="F14369" i="7"/>
  <c r="F14368" i="7"/>
  <c r="F14367" i="7"/>
  <c r="F14366" i="7"/>
  <c r="F14365" i="7"/>
  <c r="F14364" i="7"/>
  <c r="F14363" i="7"/>
  <c r="F14362" i="7"/>
  <c r="F14361" i="7"/>
  <c r="F14360" i="7"/>
  <c r="F14359" i="7"/>
  <c r="F14358" i="7"/>
  <c r="F14357" i="7"/>
  <c r="F14356" i="7"/>
  <c r="F14355" i="7"/>
  <c r="F14354" i="7"/>
  <c r="F14353" i="7"/>
  <c r="F14352" i="7"/>
  <c r="F14351" i="7"/>
  <c r="F14350" i="7"/>
  <c r="F14349" i="7"/>
  <c r="F14348" i="7"/>
  <c r="F14347" i="7"/>
  <c r="F14346" i="7"/>
  <c r="F14345" i="7"/>
  <c r="F14344" i="7"/>
  <c r="F14343" i="7"/>
  <c r="F14342" i="7"/>
  <c r="F14341" i="7"/>
  <c r="F14340" i="7"/>
  <c r="F14339" i="7"/>
  <c r="F14338" i="7"/>
  <c r="F14337" i="7"/>
  <c r="F14336" i="7"/>
  <c r="F14335" i="7"/>
  <c r="F14334" i="7"/>
  <c r="F14333" i="7"/>
  <c r="F14332" i="7"/>
  <c r="F14331" i="7"/>
  <c r="F14330" i="7"/>
  <c r="F14329" i="7"/>
  <c r="F14328" i="7"/>
  <c r="F14327" i="7"/>
  <c r="F14326" i="7"/>
  <c r="F14325" i="7"/>
  <c r="F14324" i="7"/>
  <c r="F14323" i="7"/>
  <c r="F14322" i="7"/>
  <c r="F14321" i="7"/>
  <c r="F14320" i="7"/>
  <c r="F14319" i="7"/>
  <c r="F14318" i="7"/>
  <c r="F14317" i="7"/>
  <c r="F14316" i="7"/>
  <c r="F14315" i="7"/>
  <c r="F14314" i="7"/>
  <c r="F14313" i="7"/>
  <c r="F14312" i="7"/>
  <c r="F14311" i="7"/>
  <c r="F14310" i="7"/>
  <c r="F14309" i="7"/>
  <c r="F14308" i="7"/>
  <c r="F14307" i="7"/>
  <c r="F14306" i="7"/>
  <c r="F14305" i="7"/>
  <c r="F14304" i="7"/>
  <c r="F14303" i="7"/>
  <c r="F14302" i="7"/>
  <c r="F14301" i="7"/>
  <c r="F14300" i="7"/>
  <c r="F14299" i="7"/>
  <c r="F14298" i="7"/>
  <c r="F14297" i="7"/>
  <c r="F14296" i="7"/>
  <c r="F14295" i="7"/>
  <c r="F14294" i="7"/>
  <c r="F14293" i="7"/>
  <c r="F14292" i="7"/>
  <c r="F14291" i="7"/>
  <c r="F14290" i="7"/>
  <c r="F14289" i="7"/>
  <c r="F14288" i="7"/>
  <c r="F14287" i="7"/>
  <c r="F14286" i="7"/>
  <c r="F14285" i="7"/>
  <c r="F14284" i="7"/>
  <c r="F14283" i="7"/>
  <c r="F14282" i="7"/>
  <c r="F14281" i="7"/>
  <c r="F14280" i="7"/>
  <c r="F14279" i="7"/>
  <c r="F14278" i="7"/>
  <c r="F14277" i="7"/>
  <c r="F14276" i="7"/>
  <c r="F14275" i="7"/>
  <c r="F14274" i="7"/>
  <c r="F14273" i="7"/>
  <c r="F14272" i="7"/>
  <c r="F14271" i="7"/>
  <c r="F14270" i="7"/>
  <c r="F14269" i="7"/>
  <c r="F14268" i="7"/>
  <c r="F14267" i="7"/>
  <c r="F14266" i="7"/>
  <c r="F14265" i="7"/>
  <c r="F14264" i="7"/>
  <c r="F14263" i="7"/>
  <c r="F14262" i="7"/>
  <c r="F14261" i="7"/>
  <c r="F14260" i="7"/>
  <c r="F14259" i="7"/>
  <c r="F14258" i="7"/>
  <c r="F14257" i="7"/>
  <c r="F14256" i="7"/>
  <c r="F14255" i="7"/>
  <c r="F14254" i="7"/>
  <c r="F14253" i="7"/>
  <c r="F14252" i="7"/>
  <c r="F14251" i="7"/>
  <c r="F14250" i="7"/>
  <c r="F14249" i="7"/>
  <c r="F14248" i="7"/>
  <c r="F14247" i="7"/>
  <c r="F14246" i="7"/>
  <c r="F14245" i="7"/>
  <c r="F14244" i="7"/>
  <c r="F14243" i="7"/>
  <c r="F14242" i="7"/>
  <c r="F14241" i="7"/>
  <c r="F14240" i="7"/>
  <c r="F14239" i="7"/>
  <c r="F14238" i="7"/>
  <c r="F14237" i="7"/>
  <c r="F14236" i="7"/>
  <c r="F14235" i="7"/>
  <c r="F14234" i="7"/>
  <c r="F14233" i="7"/>
  <c r="F14232" i="7"/>
  <c r="F14231" i="7"/>
  <c r="F14230" i="7"/>
  <c r="F14229" i="7"/>
  <c r="F14228" i="7"/>
  <c r="F14227" i="7"/>
  <c r="F14226" i="7"/>
  <c r="F14225" i="7"/>
  <c r="F14224" i="7"/>
  <c r="F14223" i="7"/>
  <c r="F14222" i="7"/>
  <c r="F14221" i="7"/>
  <c r="F14220" i="7"/>
  <c r="F14219" i="7"/>
  <c r="F14218" i="7"/>
  <c r="F14217" i="7"/>
  <c r="F14216" i="7"/>
  <c r="F14215" i="7"/>
  <c r="F14214" i="7"/>
  <c r="F14213" i="7"/>
  <c r="F14212" i="7"/>
  <c r="F14211" i="7"/>
  <c r="F14210" i="7"/>
  <c r="F14209" i="7"/>
  <c r="F14208" i="7"/>
  <c r="F14207" i="7"/>
  <c r="F14206" i="7"/>
  <c r="F14205" i="7"/>
  <c r="F14204" i="7"/>
  <c r="F14203" i="7"/>
  <c r="F14202" i="7"/>
  <c r="F14201" i="7"/>
  <c r="F14200" i="7"/>
  <c r="F14199" i="7"/>
  <c r="F14198" i="7"/>
  <c r="F14197" i="7"/>
  <c r="F14196" i="7"/>
  <c r="F14195" i="7"/>
  <c r="F14194" i="7"/>
  <c r="F14193" i="7"/>
  <c r="F14192" i="7"/>
  <c r="F14191" i="7"/>
  <c r="F14190" i="7"/>
  <c r="F14189" i="7"/>
  <c r="F14188" i="7"/>
  <c r="F14187" i="7"/>
  <c r="F14186" i="7"/>
  <c r="F14185" i="7"/>
  <c r="F14184" i="7"/>
  <c r="F14183" i="7"/>
  <c r="F14182" i="7"/>
  <c r="F14181" i="7"/>
  <c r="F14180" i="7"/>
  <c r="F14179" i="7"/>
  <c r="F14178" i="7"/>
  <c r="F14177" i="7"/>
  <c r="F14176" i="7"/>
  <c r="F14175" i="7"/>
  <c r="F14174" i="7"/>
  <c r="F14173" i="7"/>
  <c r="F14172" i="7"/>
  <c r="F14171" i="7"/>
  <c r="F14170" i="7"/>
  <c r="F14169" i="7"/>
  <c r="F14168" i="7"/>
  <c r="F14167" i="7"/>
  <c r="F14166" i="7"/>
  <c r="F14165" i="7"/>
  <c r="F14164" i="7"/>
  <c r="F14163" i="7"/>
  <c r="F14162" i="7"/>
  <c r="F14161" i="7"/>
  <c r="F14160" i="7"/>
  <c r="F14159" i="7"/>
  <c r="F14158" i="7"/>
  <c r="F14157" i="7"/>
  <c r="F14156" i="7"/>
  <c r="F14155" i="7"/>
  <c r="F14154" i="7"/>
  <c r="F14153" i="7"/>
  <c r="F14152" i="7"/>
  <c r="F14151" i="7"/>
  <c r="F14150" i="7"/>
  <c r="F14149" i="7"/>
  <c r="F14148" i="7"/>
  <c r="F14147" i="7"/>
  <c r="F14146" i="7"/>
  <c r="F14145" i="7"/>
  <c r="F14144" i="7"/>
  <c r="F14143" i="7"/>
  <c r="F14142" i="7"/>
  <c r="F14141" i="7"/>
  <c r="F14140" i="7"/>
  <c r="F14139" i="7"/>
  <c r="F14138" i="7"/>
  <c r="F14137" i="7"/>
  <c r="F14136" i="7"/>
  <c r="F14135" i="7"/>
  <c r="F14134" i="7"/>
  <c r="F14133" i="7"/>
  <c r="F14132" i="7"/>
  <c r="F14131" i="7"/>
  <c r="F14130" i="7"/>
  <c r="F14129" i="7"/>
  <c r="F14128" i="7"/>
  <c r="F14127" i="7"/>
  <c r="F14126" i="7"/>
  <c r="F14125" i="7"/>
  <c r="F14124" i="7"/>
  <c r="F14123" i="7"/>
  <c r="F14122" i="7"/>
  <c r="F14121" i="7"/>
  <c r="F14120" i="7"/>
  <c r="F14119" i="7"/>
  <c r="F14118" i="7"/>
  <c r="F14117" i="7"/>
  <c r="F14116" i="7"/>
  <c r="F14115" i="7"/>
  <c r="F14114" i="7"/>
  <c r="F14113" i="7"/>
  <c r="F14112" i="7"/>
  <c r="F14111" i="7"/>
  <c r="F14110" i="7"/>
  <c r="F14109" i="7"/>
  <c r="F14108" i="7"/>
  <c r="F14107" i="7"/>
  <c r="F14106" i="7"/>
  <c r="F14105" i="7"/>
  <c r="F14104" i="7"/>
  <c r="F14103" i="7"/>
  <c r="F14102" i="7"/>
  <c r="F14101" i="7"/>
  <c r="F14100" i="7"/>
  <c r="F14099" i="7"/>
  <c r="F14098" i="7"/>
  <c r="F14097" i="7"/>
  <c r="F14096" i="7"/>
  <c r="F14095" i="7"/>
  <c r="F14094" i="7"/>
  <c r="F14093" i="7"/>
  <c r="F14092" i="7"/>
  <c r="F14091" i="7"/>
  <c r="F14090" i="7"/>
  <c r="F14089" i="7"/>
  <c r="F14088" i="7"/>
  <c r="F14087" i="7"/>
  <c r="F14086" i="7"/>
  <c r="F14085" i="7"/>
  <c r="F14084" i="7"/>
  <c r="F14083" i="7"/>
  <c r="F14082" i="7"/>
  <c r="F14081" i="7"/>
  <c r="F14080" i="7"/>
  <c r="F14079" i="7"/>
  <c r="F14078" i="7"/>
  <c r="F14077" i="7"/>
  <c r="F14076" i="7"/>
  <c r="F14075" i="7"/>
  <c r="F14074" i="7"/>
  <c r="F14073" i="7"/>
  <c r="F14072" i="7"/>
  <c r="F14071" i="7"/>
  <c r="F14070" i="7"/>
  <c r="F14069" i="7"/>
  <c r="F14068" i="7"/>
  <c r="F14067" i="7"/>
  <c r="F14066" i="7"/>
  <c r="F14065" i="7"/>
  <c r="F14064" i="7"/>
  <c r="F14063" i="7"/>
  <c r="F14062" i="7"/>
  <c r="F14061" i="7"/>
  <c r="F14060" i="7"/>
  <c r="F14059" i="7"/>
  <c r="F14058" i="7"/>
  <c r="F14057" i="7"/>
  <c r="F14056" i="7"/>
  <c r="F14055" i="7"/>
  <c r="F14054" i="7"/>
  <c r="F14053" i="7"/>
  <c r="F14052" i="7"/>
  <c r="F14051" i="7"/>
  <c r="F14050" i="7"/>
  <c r="F14049" i="7"/>
  <c r="F14048" i="7"/>
  <c r="F14047" i="7"/>
  <c r="F14046" i="7"/>
  <c r="F14045" i="7"/>
  <c r="F14044" i="7"/>
  <c r="F14043" i="7"/>
  <c r="F14042" i="7"/>
  <c r="F14041" i="7"/>
  <c r="F14040" i="7"/>
  <c r="F14039" i="7"/>
  <c r="F14038" i="7"/>
  <c r="F14037" i="7"/>
  <c r="F14036" i="7"/>
  <c r="F14035" i="7"/>
  <c r="F14034" i="7"/>
  <c r="F14033" i="7"/>
  <c r="F14032" i="7"/>
  <c r="F14031" i="7"/>
  <c r="F14030" i="7"/>
  <c r="F14029" i="7"/>
  <c r="F14028" i="7"/>
  <c r="F14027" i="7"/>
  <c r="F14026" i="7"/>
  <c r="F14025" i="7"/>
  <c r="F14024" i="7"/>
  <c r="F14023" i="7"/>
  <c r="F14022" i="7"/>
  <c r="F14021" i="7"/>
  <c r="F14020" i="7"/>
  <c r="F14019" i="7"/>
  <c r="F14018" i="7"/>
  <c r="F14017" i="7"/>
  <c r="F14016" i="7"/>
  <c r="F14015" i="7"/>
  <c r="F14014" i="7"/>
  <c r="F14013" i="7"/>
  <c r="F14012" i="7"/>
  <c r="F14011" i="7"/>
  <c r="F14010" i="7"/>
  <c r="F14009" i="7"/>
  <c r="F14008" i="7"/>
  <c r="F14007" i="7"/>
  <c r="F14006" i="7"/>
  <c r="F14005" i="7"/>
  <c r="F14004" i="7"/>
  <c r="F14003" i="7"/>
  <c r="F14002" i="7"/>
  <c r="F14001" i="7"/>
  <c r="F14000" i="7"/>
  <c r="F13999" i="7"/>
  <c r="F13998" i="7"/>
  <c r="F13997" i="7"/>
  <c r="F13996" i="7"/>
  <c r="F13995" i="7"/>
  <c r="F13994" i="7"/>
  <c r="F13993" i="7"/>
  <c r="F13992" i="7"/>
  <c r="F13991" i="7"/>
  <c r="F13990" i="7"/>
  <c r="F13989" i="7"/>
  <c r="F13988" i="7"/>
  <c r="F13987" i="7"/>
  <c r="F13986" i="7"/>
  <c r="F13985" i="7"/>
  <c r="F13984" i="7"/>
  <c r="F13983" i="7"/>
  <c r="F13982" i="7"/>
  <c r="F13981" i="7"/>
  <c r="F13980" i="7"/>
  <c r="F13979" i="7"/>
  <c r="F13978" i="7"/>
  <c r="F13977" i="7"/>
  <c r="F13976" i="7"/>
  <c r="F13975" i="7"/>
  <c r="F13974" i="7"/>
  <c r="F13973" i="7"/>
  <c r="F13972" i="7"/>
  <c r="F13971" i="7"/>
  <c r="F13970" i="7"/>
  <c r="F13969" i="7"/>
  <c r="F13968" i="7"/>
  <c r="F13967" i="7"/>
  <c r="F13966" i="7"/>
  <c r="F13965" i="7"/>
  <c r="F13964" i="7"/>
  <c r="F13963" i="7"/>
  <c r="F13962" i="7"/>
  <c r="F13961" i="7"/>
  <c r="F13960" i="7"/>
  <c r="F13959" i="7"/>
  <c r="F13958" i="7"/>
  <c r="F13957" i="7"/>
  <c r="F13956" i="7"/>
  <c r="F13955" i="7"/>
  <c r="F13954" i="7"/>
  <c r="F13953" i="7"/>
  <c r="F13952" i="7"/>
  <c r="F13951" i="7"/>
  <c r="F13950" i="7"/>
  <c r="F13949" i="7"/>
  <c r="F13948" i="7"/>
  <c r="F13947" i="7"/>
  <c r="F13946" i="7"/>
  <c r="F13945" i="7"/>
  <c r="F13944" i="7"/>
  <c r="F13943" i="7"/>
  <c r="F13942" i="7"/>
  <c r="F13941" i="7"/>
  <c r="F13940" i="7"/>
  <c r="F13939" i="7"/>
  <c r="F13938" i="7"/>
  <c r="F13937" i="7"/>
  <c r="F13936" i="7"/>
  <c r="F13935" i="7"/>
  <c r="F13934" i="7"/>
  <c r="F13933" i="7"/>
  <c r="F13932" i="7"/>
  <c r="F13931" i="7"/>
  <c r="F13930" i="7"/>
  <c r="F13929" i="7"/>
  <c r="F13928" i="7"/>
  <c r="F13927" i="7"/>
  <c r="F13926" i="7"/>
  <c r="F13925" i="7"/>
  <c r="F13924" i="7"/>
  <c r="F13923" i="7"/>
  <c r="F13922" i="7"/>
  <c r="F13921" i="7"/>
  <c r="F13920" i="7"/>
  <c r="F13919" i="7"/>
  <c r="F13918" i="7"/>
  <c r="F13917" i="7"/>
  <c r="F13916" i="7"/>
  <c r="F13915" i="7"/>
  <c r="F13914" i="7"/>
  <c r="F13913" i="7"/>
  <c r="F13912" i="7"/>
  <c r="F13911" i="7"/>
  <c r="F13910" i="7"/>
  <c r="F13909" i="7"/>
  <c r="F13908" i="7"/>
  <c r="F13907" i="7"/>
  <c r="F13906" i="7"/>
  <c r="F13905" i="7"/>
  <c r="F13904" i="7"/>
  <c r="F13903" i="7"/>
  <c r="F13902" i="7"/>
  <c r="F13901" i="7"/>
  <c r="F13900" i="7"/>
  <c r="F13899" i="7"/>
  <c r="F13898" i="7"/>
  <c r="F13897" i="7"/>
  <c r="F13896" i="7"/>
  <c r="F13895" i="7"/>
  <c r="F13894" i="7"/>
  <c r="F13893" i="7"/>
  <c r="F13892" i="7"/>
  <c r="F13891" i="7"/>
  <c r="F13890" i="7"/>
  <c r="F13889" i="7"/>
  <c r="F13888" i="7"/>
  <c r="F13887" i="7"/>
  <c r="F13886" i="7"/>
  <c r="F13885" i="7"/>
  <c r="F13884" i="7"/>
  <c r="F13883" i="7"/>
  <c r="F13882" i="7"/>
  <c r="F13881" i="7"/>
  <c r="F13880" i="7"/>
  <c r="F13879" i="7"/>
  <c r="F13878" i="7"/>
  <c r="F13877" i="7"/>
  <c r="F13876" i="7"/>
  <c r="F13875" i="7"/>
  <c r="F13874" i="7"/>
  <c r="F13873" i="7"/>
  <c r="F13872" i="7"/>
  <c r="F13871" i="7"/>
  <c r="F13870" i="7"/>
  <c r="F13869" i="7"/>
  <c r="F13868" i="7"/>
  <c r="F13867" i="7"/>
  <c r="F13866" i="7"/>
  <c r="F13865" i="7"/>
  <c r="F13864" i="7"/>
  <c r="F13863" i="7"/>
  <c r="F13862" i="7"/>
  <c r="F13861" i="7"/>
  <c r="F13860" i="7"/>
  <c r="F13859" i="7"/>
  <c r="F13858" i="7"/>
  <c r="F13857" i="7"/>
  <c r="F13856" i="7"/>
  <c r="F13855" i="7"/>
  <c r="F13854" i="7"/>
  <c r="F13853" i="7"/>
  <c r="F13852" i="7"/>
  <c r="F13851" i="7"/>
  <c r="F13850" i="7"/>
  <c r="F13849" i="7"/>
  <c r="F13848" i="7"/>
  <c r="F13847" i="7"/>
  <c r="F13846" i="7"/>
  <c r="F13845" i="7"/>
  <c r="F13844" i="7"/>
  <c r="F13843" i="7"/>
  <c r="F13842" i="7"/>
  <c r="F13841" i="7"/>
  <c r="F13840" i="7"/>
  <c r="F13839" i="7"/>
  <c r="F13838" i="7"/>
  <c r="F13837" i="7"/>
  <c r="F13836" i="7"/>
  <c r="F13835" i="7"/>
  <c r="F13834" i="7"/>
  <c r="F13833" i="7"/>
  <c r="F13832" i="7"/>
  <c r="F13831" i="7"/>
  <c r="F13830" i="7"/>
  <c r="F13829" i="7"/>
  <c r="F13828" i="7"/>
  <c r="F13827" i="7"/>
  <c r="F13826" i="7"/>
  <c r="F13825" i="7"/>
  <c r="F13824" i="7"/>
  <c r="F13823" i="7"/>
  <c r="F13822" i="7"/>
  <c r="F13821" i="7"/>
  <c r="F13820" i="7"/>
  <c r="F13819" i="7"/>
  <c r="F13818" i="7"/>
  <c r="F13817" i="7"/>
  <c r="F13816" i="7"/>
  <c r="F13815" i="7"/>
  <c r="F13814" i="7"/>
  <c r="F13813" i="7"/>
  <c r="F13812" i="7"/>
  <c r="F13811" i="7"/>
  <c r="F13810" i="7"/>
  <c r="F13809" i="7"/>
  <c r="F13808" i="7"/>
  <c r="F13807" i="7"/>
  <c r="F13806" i="7"/>
  <c r="F13805" i="7"/>
  <c r="F13804" i="7"/>
  <c r="F13803" i="7"/>
  <c r="F13802" i="7"/>
  <c r="F13801" i="7"/>
  <c r="F13800" i="7"/>
  <c r="F13799" i="7"/>
  <c r="F13798" i="7"/>
  <c r="F13797" i="7"/>
  <c r="F13796" i="7"/>
  <c r="F13795" i="7"/>
  <c r="F13794" i="7"/>
  <c r="F13793" i="7"/>
  <c r="F13792" i="7"/>
  <c r="F13791" i="7"/>
  <c r="F13790" i="7"/>
  <c r="F13789" i="7"/>
  <c r="F13788" i="7"/>
  <c r="F13787" i="7"/>
  <c r="F13786" i="7"/>
  <c r="F13785" i="7"/>
  <c r="F13784" i="7"/>
  <c r="F13783" i="7"/>
  <c r="F13782" i="7"/>
  <c r="F13781" i="7"/>
  <c r="F13780" i="7"/>
  <c r="F13779" i="7"/>
  <c r="F13778" i="7"/>
  <c r="F13777" i="7"/>
  <c r="F13776" i="7"/>
  <c r="F13775" i="7"/>
  <c r="F13774" i="7"/>
  <c r="F13773" i="7"/>
  <c r="F13772" i="7"/>
  <c r="F13771" i="7"/>
  <c r="F13770" i="7"/>
  <c r="F13769" i="7"/>
  <c r="F13768" i="7"/>
  <c r="F13767" i="7"/>
  <c r="F13766" i="7"/>
  <c r="F13765" i="7"/>
  <c r="F13764" i="7"/>
  <c r="F13763" i="7"/>
  <c r="F13762" i="7"/>
  <c r="F13761" i="7"/>
  <c r="F13760" i="7"/>
  <c r="F13759" i="7"/>
  <c r="F13758" i="7"/>
  <c r="F13757" i="7"/>
  <c r="F13756" i="7"/>
  <c r="F13755" i="7"/>
  <c r="F13754" i="7"/>
  <c r="F13753" i="7"/>
  <c r="F13752" i="7"/>
  <c r="F13751" i="7"/>
  <c r="F13750" i="7"/>
  <c r="F13749" i="7"/>
  <c r="F13748" i="7"/>
  <c r="F13747" i="7"/>
  <c r="F13746" i="7"/>
  <c r="F13745" i="7"/>
  <c r="F13744" i="7"/>
  <c r="F13743" i="7"/>
  <c r="F13742" i="7"/>
  <c r="F13741" i="7"/>
  <c r="F13740" i="7"/>
  <c r="F13739" i="7"/>
  <c r="F13738" i="7"/>
  <c r="F13737" i="7"/>
  <c r="F13736" i="7"/>
  <c r="F13735" i="7"/>
  <c r="F13734" i="7"/>
  <c r="F13733" i="7"/>
  <c r="F13732" i="7"/>
  <c r="F13731" i="7"/>
  <c r="F13730" i="7"/>
  <c r="F13729" i="7"/>
  <c r="F13728" i="7"/>
  <c r="F13727" i="7"/>
  <c r="F13726" i="7"/>
  <c r="F13725" i="7"/>
  <c r="F13724" i="7"/>
  <c r="F13723" i="7"/>
  <c r="F13722" i="7"/>
  <c r="F13721" i="7"/>
  <c r="F13720" i="7"/>
  <c r="F13719" i="7"/>
  <c r="F13718" i="7"/>
  <c r="F13717" i="7"/>
  <c r="F13716" i="7"/>
  <c r="F13715" i="7"/>
  <c r="F13714" i="7"/>
  <c r="F13713" i="7"/>
  <c r="F13712" i="7"/>
  <c r="F13711" i="7"/>
  <c r="F13710" i="7"/>
  <c r="F13709" i="7"/>
  <c r="F13708" i="7"/>
  <c r="F13707" i="7"/>
  <c r="F13706" i="7"/>
  <c r="F13705" i="7"/>
  <c r="F13704" i="7"/>
  <c r="F13703" i="7"/>
  <c r="F13702" i="7"/>
  <c r="F13701" i="7"/>
  <c r="F13700" i="7"/>
  <c r="F13699" i="7"/>
  <c r="F13698" i="7"/>
  <c r="F13697" i="7"/>
  <c r="F13696" i="7"/>
  <c r="F13695" i="7"/>
  <c r="F13694" i="7"/>
  <c r="F13693" i="7"/>
  <c r="F13692" i="7"/>
  <c r="F13691" i="7"/>
  <c r="F13690" i="7"/>
  <c r="F13689" i="7"/>
  <c r="F13688" i="7"/>
  <c r="F13687" i="7"/>
  <c r="F13686" i="7"/>
  <c r="F13685" i="7"/>
  <c r="F13684" i="7"/>
  <c r="F13683" i="7"/>
  <c r="F13682" i="7"/>
  <c r="F13681" i="7"/>
  <c r="F13680" i="7"/>
  <c r="F13679" i="7"/>
  <c r="F13678" i="7"/>
  <c r="F13677" i="7"/>
  <c r="F13676" i="7"/>
  <c r="F13675" i="7"/>
  <c r="F13674" i="7"/>
  <c r="F13673" i="7"/>
  <c r="F13672" i="7"/>
  <c r="F13671" i="7"/>
  <c r="F13670" i="7"/>
  <c r="F13669" i="7"/>
  <c r="F13668" i="7"/>
  <c r="F13667" i="7"/>
  <c r="F13666" i="7"/>
  <c r="F13665" i="7"/>
  <c r="F13664" i="7"/>
  <c r="F13663" i="7"/>
  <c r="F13662" i="7"/>
  <c r="F13661" i="7"/>
  <c r="F13660" i="7"/>
  <c r="F13659" i="7"/>
  <c r="F13658" i="7"/>
  <c r="F13657" i="7"/>
  <c r="F13656" i="7"/>
  <c r="F13655" i="7"/>
  <c r="F13654" i="7"/>
  <c r="F13653" i="7"/>
  <c r="F13652" i="7"/>
  <c r="F13651" i="7"/>
  <c r="F13650" i="7"/>
  <c r="F13649" i="7"/>
  <c r="F13648" i="7"/>
  <c r="F13647" i="7"/>
  <c r="F13646" i="7"/>
  <c r="F13645" i="7"/>
  <c r="F13644" i="7"/>
  <c r="F13643" i="7"/>
  <c r="F13642" i="7"/>
  <c r="F13641" i="7"/>
  <c r="F13640" i="7"/>
  <c r="F13639" i="7"/>
  <c r="F13638" i="7"/>
  <c r="F13637" i="7"/>
  <c r="F13636" i="7"/>
  <c r="F13635" i="7"/>
  <c r="F13634" i="7"/>
  <c r="F13633" i="7"/>
  <c r="F13632" i="7"/>
  <c r="F13631" i="7"/>
  <c r="F13630" i="7"/>
  <c r="F13629" i="7"/>
  <c r="F13628" i="7"/>
  <c r="F13627" i="7"/>
  <c r="F13626" i="7"/>
  <c r="F13625" i="7"/>
  <c r="F13624" i="7"/>
  <c r="F13623" i="7"/>
  <c r="F13622" i="7"/>
  <c r="F13621" i="7"/>
  <c r="F13620" i="7"/>
  <c r="F13619" i="7"/>
  <c r="F13618" i="7"/>
  <c r="F13617" i="7"/>
  <c r="F13616" i="7"/>
  <c r="F13615" i="7"/>
  <c r="F13614" i="7"/>
  <c r="F13613" i="7"/>
  <c r="F13612" i="7"/>
  <c r="F13611" i="7"/>
  <c r="F13610" i="7"/>
  <c r="F13609" i="7"/>
  <c r="F13608" i="7"/>
  <c r="F13607" i="7"/>
  <c r="F13606" i="7"/>
  <c r="F13605" i="7"/>
  <c r="F13604" i="7"/>
  <c r="F13603" i="7"/>
  <c r="F13602" i="7"/>
  <c r="F13601" i="7"/>
  <c r="F13600" i="7"/>
  <c r="F13599" i="7"/>
  <c r="F13598" i="7"/>
  <c r="F13597" i="7"/>
  <c r="F13596" i="7"/>
  <c r="F13595" i="7"/>
  <c r="F13594" i="7"/>
  <c r="F13593" i="7"/>
  <c r="F13592" i="7"/>
  <c r="F13591" i="7"/>
  <c r="F13590" i="7"/>
  <c r="F13589" i="7"/>
  <c r="F13588" i="7"/>
  <c r="F13587" i="7"/>
  <c r="F13586" i="7"/>
  <c r="F13585" i="7"/>
  <c r="F13584" i="7"/>
  <c r="F13583" i="7"/>
  <c r="F13582" i="7"/>
  <c r="F13581" i="7"/>
  <c r="F13580" i="7"/>
  <c r="F13579" i="7"/>
  <c r="F13578" i="7"/>
  <c r="F13577" i="7"/>
  <c r="F13576" i="7"/>
  <c r="F13575" i="7"/>
  <c r="F13574" i="7"/>
  <c r="F13573" i="7"/>
  <c r="F13572" i="7"/>
  <c r="F13571" i="7"/>
  <c r="F13570" i="7"/>
  <c r="F13569" i="7"/>
  <c r="F13568" i="7"/>
  <c r="F13567" i="7"/>
  <c r="F13566" i="7"/>
  <c r="F13565" i="7"/>
  <c r="F13564" i="7"/>
  <c r="F13563" i="7"/>
  <c r="F13562" i="7"/>
  <c r="F13561" i="7"/>
  <c r="F13560" i="7"/>
  <c r="F13559" i="7"/>
  <c r="F13558" i="7"/>
  <c r="F13557" i="7"/>
  <c r="F13556" i="7"/>
  <c r="F13555" i="7"/>
  <c r="F13554" i="7"/>
  <c r="F13553" i="7"/>
  <c r="F13552" i="7"/>
  <c r="F13551" i="7"/>
  <c r="F13550" i="7"/>
  <c r="F13549" i="7"/>
  <c r="F13548" i="7"/>
  <c r="F13547" i="7"/>
  <c r="F13546" i="7"/>
  <c r="F13545" i="7"/>
  <c r="F13544" i="7"/>
  <c r="F13543" i="7"/>
  <c r="F13542" i="7"/>
  <c r="F13541" i="7"/>
  <c r="F13540" i="7"/>
  <c r="F13539" i="7"/>
  <c r="F13538" i="7"/>
  <c r="F13537" i="7"/>
  <c r="F13536" i="7"/>
  <c r="F13535" i="7"/>
  <c r="F13534" i="7"/>
  <c r="F13533" i="7"/>
  <c r="F13532" i="7"/>
  <c r="F13531" i="7"/>
  <c r="F13530" i="7"/>
  <c r="F13529" i="7"/>
  <c r="F13528" i="7"/>
  <c r="F13527" i="7"/>
  <c r="F13526" i="7"/>
  <c r="F13525" i="7"/>
  <c r="F13524" i="7"/>
  <c r="F13523" i="7"/>
  <c r="F13522" i="7"/>
  <c r="F13521" i="7"/>
  <c r="F13520" i="7"/>
  <c r="F13519" i="7"/>
  <c r="F13518" i="7"/>
  <c r="F13517" i="7"/>
  <c r="F13516" i="7"/>
  <c r="F13515" i="7"/>
  <c r="F13514" i="7"/>
  <c r="F13513" i="7"/>
  <c r="F13512" i="7"/>
  <c r="F13511" i="7"/>
  <c r="F13510" i="7"/>
  <c r="F13509" i="7"/>
  <c r="F13508" i="7"/>
  <c r="F13507" i="7"/>
  <c r="F13506" i="7"/>
  <c r="F13505" i="7"/>
  <c r="F13504" i="7"/>
  <c r="F13503" i="7"/>
  <c r="F13502" i="7"/>
  <c r="F13501" i="7"/>
  <c r="F13500" i="7"/>
  <c r="F13499" i="7"/>
  <c r="F13498" i="7"/>
  <c r="F13497" i="7"/>
  <c r="F13496" i="7"/>
  <c r="F13495" i="7"/>
  <c r="F13494" i="7"/>
  <c r="F13493" i="7"/>
  <c r="F13492" i="7"/>
  <c r="F13491" i="7"/>
  <c r="F13490" i="7"/>
  <c r="F13489" i="7"/>
  <c r="F13488" i="7"/>
  <c r="F13487" i="7"/>
  <c r="F13486" i="7"/>
  <c r="F13485" i="7"/>
  <c r="F13484" i="7"/>
  <c r="F13483" i="7"/>
  <c r="F13482" i="7"/>
  <c r="F13481" i="7"/>
  <c r="F13480" i="7"/>
  <c r="F13479" i="7"/>
  <c r="F13478" i="7"/>
  <c r="F13477" i="7"/>
  <c r="F13476" i="7"/>
  <c r="F13475" i="7"/>
  <c r="F13474" i="7"/>
  <c r="F13473" i="7"/>
  <c r="F13472" i="7"/>
  <c r="F13471" i="7"/>
  <c r="F13470" i="7"/>
  <c r="F13469" i="7"/>
  <c r="F13468" i="7"/>
  <c r="F13467" i="7"/>
  <c r="F13466" i="7"/>
  <c r="F13465" i="7"/>
  <c r="F13464" i="7"/>
  <c r="F13463" i="7"/>
  <c r="F13462" i="7"/>
  <c r="F13461" i="7"/>
  <c r="F13460" i="7"/>
  <c r="F13459" i="7"/>
  <c r="F13458" i="7"/>
  <c r="F13457" i="7"/>
  <c r="F13456" i="7"/>
  <c r="F13455" i="7"/>
  <c r="F13454" i="7"/>
  <c r="F13453" i="7"/>
  <c r="F13452" i="7"/>
  <c r="F13451" i="7"/>
  <c r="F13450" i="7"/>
  <c r="F13449" i="7"/>
  <c r="F13448" i="7"/>
  <c r="F13447" i="7"/>
  <c r="F13446" i="7"/>
  <c r="F13445" i="7"/>
  <c r="F13444" i="7"/>
  <c r="F13443" i="7"/>
  <c r="F13442" i="7"/>
  <c r="F13441" i="7"/>
  <c r="F13440" i="7"/>
  <c r="F13439" i="7"/>
  <c r="F13438" i="7"/>
  <c r="F13437" i="7"/>
  <c r="F13436" i="7"/>
  <c r="F13435" i="7"/>
  <c r="F13434" i="7"/>
  <c r="F13433" i="7"/>
  <c r="F13432" i="7"/>
  <c r="F13431" i="7"/>
  <c r="F13430" i="7"/>
  <c r="F13429" i="7"/>
  <c r="F13428" i="7"/>
  <c r="F13427" i="7"/>
  <c r="F13426" i="7"/>
  <c r="F13425" i="7"/>
  <c r="F13424" i="7"/>
  <c r="F13423" i="7"/>
  <c r="F13422" i="7"/>
  <c r="F13421" i="7"/>
  <c r="F13420" i="7"/>
  <c r="F13419" i="7"/>
  <c r="F13418" i="7"/>
  <c r="F13417" i="7"/>
  <c r="F13416" i="7"/>
  <c r="F13415" i="7"/>
  <c r="F13414" i="7"/>
  <c r="F13413" i="7"/>
  <c r="F13412" i="7"/>
  <c r="F13411" i="7"/>
  <c r="F13410" i="7"/>
  <c r="F13409" i="7"/>
  <c r="F13408" i="7"/>
  <c r="F13407" i="7"/>
  <c r="F13406" i="7"/>
  <c r="F13405" i="7"/>
  <c r="F13404" i="7"/>
  <c r="F13403" i="7"/>
  <c r="F13402" i="7"/>
  <c r="F13401" i="7"/>
  <c r="F13400" i="7"/>
  <c r="F13399" i="7"/>
  <c r="F13398" i="7"/>
  <c r="F13397" i="7"/>
  <c r="F13396" i="7"/>
  <c r="F13395" i="7"/>
  <c r="F13394" i="7"/>
  <c r="F13393" i="7"/>
  <c r="F13392" i="7"/>
  <c r="F13391" i="7"/>
  <c r="F13390" i="7"/>
  <c r="F13389" i="7"/>
  <c r="F13388" i="7"/>
  <c r="F13387" i="7"/>
  <c r="F13386" i="7"/>
  <c r="F13385" i="7"/>
  <c r="F13384" i="7"/>
  <c r="F13383" i="7"/>
  <c r="F13382" i="7"/>
  <c r="F13381" i="7"/>
  <c r="F13380" i="7"/>
  <c r="F13379" i="7"/>
  <c r="F13378" i="7"/>
  <c r="F13377" i="7"/>
  <c r="F13376" i="7"/>
  <c r="F13375" i="7"/>
  <c r="F13374" i="7"/>
  <c r="F13373" i="7"/>
  <c r="F13372" i="7"/>
  <c r="F13371" i="7"/>
  <c r="F13370" i="7"/>
  <c r="F13369" i="7"/>
  <c r="F13368" i="7"/>
  <c r="F13367" i="7"/>
  <c r="F13366" i="7"/>
  <c r="F13365" i="7"/>
  <c r="F13364" i="7"/>
  <c r="F13363" i="7"/>
  <c r="F13362" i="7"/>
  <c r="F13361" i="7"/>
  <c r="F13360" i="7"/>
  <c r="F13359" i="7"/>
  <c r="F13358" i="7"/>
  <c r="F13357" i="7"/>
  <c r="F13356" i="7"/>
  <c r="F13355" i="7"/>
  <c r="F13354" i="7"/>
  <c r="F13353" i="7"/>
  <c r="F13352" i="7"/>
  <c r="F13351" i="7"/>
  <c r="F13350" i="7"/>
  <c r="F13349" i="7"/>
  <c r="F13348" i="7"/>
  <c r="F13347" i="7"/>
  <c r="F13346" i="7"/>
  <c r="F13345" i="7"/>
  <c r="F13344" i="7"/>
  <c r="F13343" i="7"/>
  <c r="F13342" i="7"/>
  <c r="F13341" i="7"/>
  <c r="F13340" i="7"/>
  <c r="F13339" i="7"/>
  <c r="F13338" i="7"/>
  <c r="F13337" i="7"/>
  <c r="F13336" i="7"/>
  <c r="F13335" i="7"/>
  <c r="F13334" i="7"/>
  <c r="F13333" i="7"/>
  <c r="F13332" i="7"/>
  <c r="F13331" i="7"/>
  <c r="F13330" i="7"/>
  <c r="F13329" i="7"/>
  <c r="F13328" i="7"/>
  <c r="F13327" i="7"/>
  <c r="F13326" i="7"/>
  <c r="F13325" i="7"/>
  <c r="F13324" i="7"/>
  <c r="F13323" i="7"/>
  <c r="F13322" i="7"/>
  <c r="F13321" i="7"/>
  <c r="F13320" i="7"/>
  <c r="F13319" i="7"/>
  <c r="F13318" i="7"/>
  <c r="F13317" i="7"/>
  <c r="F13316" i="7"/>
  <c r="F13315" i="7"/>
  <c r="F13314" i="7"/>
  <c r="F13313" i="7"/>
  <c r="F13312" i="7"/>
  <c r="F13311" i="7"/>
  <c r="F13310" i="7"/>
  <c r="F13309" i="7"/>
  <c r="F13308" i="7"/>
  <c r="F13307" i="7"/>
  <c r="F13306" i="7"/>
  <c r="F13305" i="7"/>
  <c r="F13304" i="7"/>
  <c r="F13303" i="7"/>
  <c r="F13302" i="7"/>
  <c r="F13301" i="7"/>
  <c r="F13300" i="7"/>
  <c r="F13299" i="7"/>
  <c r="F13298" i="7"/>
  <c r="F13297" i="7"/>
  <c r="F13296" i="7"/>
  <c r="F13295" i="7"/>
  <c r="F13294" i="7"/>
  <c r="F13293" i="7"/>
  <c r="F13292" i="7"/>
  <c r="F13291" i="7"/>
  <c r="F13290" i="7"/>
  <c r="F13289" i="7"/>
  <c r="F13288" i="7"/>
  <c r="F13287" i="7"/>
  <c r="F13286" i="7"/>
  <c r="F13285" i="7"/>
  <c r="F13284" i="7"/>
  <c r="F13283" i="7"/>
  <c r="F13282" i="7"/>
  <c r="F13281" i="7"/>
  <c r="F13280" i="7"/>
  <c r="F13279" i="7"/>
  <c r="F13278" i="7"/>
  <c r="F13277" i="7"/>
  <c r="F13276" i="7"/>
  <c r="F13275" i="7"/>
  <c r="F13274" i="7"/>
  <c r="F13273" i="7"/>
  <c r="F13272" i="7"/>
  <c r="F13271" i="7"/>
  <c r="F13270" i="7"/>
  <c r="F13269" i="7"/>
  <c r="F13268" i="7"/>
  <c r="F13267" i="7"/>
  <c r="F13266" i="7"/>
  <c r="F13265" i="7"/>
  <c r="F13264" i="7"/>
  <c r="F13263" i="7"/>
  <c r="F13262" i="7"/>
  <c r="F13261" i="7"/>
  <c r="F13260" i="7"/>
  <c r="F13259" i="7"/>
  <c r="F13258" i="7"/>
  <c r="F13257" i="7"/>
  <c r="F13256" i="7"/>
  <c r="F13255" i="7"/>
  <c r="F13254" i="7"/>
  <c r="F13253" i="7"/>
  <c r="F13252" i="7"/>
  <c r="F13251" i="7"/>
  <c r="F13250" i="7"/>
  <c r="F13249" i="7"/>
  <c r="F13248" i="7"/>
  <c r="F13247" i="7"/>
  <c r="F13246" i="7"/>
  <c r="F13245" i="7"/>
  <c r="F13244" i="7"/>
  <c r="F13243" i="7"/>
  <c r="F13242" i="7"/>
  <c r="F13241" i="7"/>
  <c r="F13240" i="7"/>
  <c r="F13239" i="7"/>
  <c r="F13238" i="7"/>
  <c r="F13237" i="7"/>
  <c r="F13236" i="7"/>
  <c r="F13235" i="7"/>
  <c r="F13234" i="7"/>
  <c r="F13233" i="7"/>
  <c r="F13232" i="7"/>
  <c r="F13231" i="7"/>
  <c r="F13230" i="7"/>
  <c r="F13229" i="7"/>
  <c r="F13228" i="7"/>
  <c r="F13227" i="7"/>
  <c r="F13226" i="7"/>
  <c r="F13225" i="7"/>
  <c r="F13224" i="7"/>
  <c r="F13223" i="7"/>
  <c r="F13222" i="7"/>
  <c r="F13221" i="7"/>
  <c r="F13220" i="7"/>
  <c r="F13219" i="7"/>
  <c r="F13218" i="7"/>
  <c r="F13217" i="7"/>
  <c r="F13216" i="7"/>
  <c r="F13215" i="7"/>
  <c r="F13214" i="7"/>
  <c r="F13213" i="7"/>
  <c r="F13212" i="7"/>
  <c r="F13211" i="7"/>
  <c r="F13210" i="7"/>
  <c r="F13209" i="7"/>
  <c r="F13208" i="7"/>
  <c r="F13207" i="7"/>
  <c r="F13206" i="7"/>
  <c r="F13205" i="7"/>
  <c r="F13204" i="7"/>
  <c r="F13203" i="7"/>
  <c r="F13202" i="7"/>
  <c r="F13201" i="7"/>
  <c r="F13200" i="7"/>
  <c r="F13199" i="7"/>
  <c r="F13198" i="7"/>
  <c r="F13197" i="7"/>
  <c r="F13196" i="7"/>
  <c r="F13195" i="7"/>
  <c r="F13194" i="7"/>
  <c r="F13193" i="7"/>
  <c r="F13192" i="7"/>
  <c r="F13191" i="7"/>
  <c r="F13190" i="7"/>
  <c r="F13189" i="7"/>
  <c r="F13188" i="7"/>
  <c r="F13187" i="7"/>
  <c r="F13186" i="7"/>
  <c r="F13185" i="7"/>
  <c r="F13184" i="7"/>
  <c r="F13183" i="7"/>
  <c r="F13182" i="7"/>
  <c r="F13181" i="7"/>
  <c r="F13180" i="7"/>
  <c r="F13179" i="7"/>
  <c r="F13178" i="7"/>
  <c r="F13177" i="7"/>
  <c r="F13176" i="7"/>
  <c r="F13175" i="7"/>
  <c r="F13174" i="7"/>
  <c r="F13173" i="7"/>
  <c r="F13172" i="7"/>
  <c r="F13171" i="7"/>
  <c r="F13170" i="7"/>
  <c r="F13169" i="7"/>
  <c r="F13168" i="7"/>
  <c r="F13167" i="7"/>
  <c r="F13166" i="7"/>
  <c r="F13165" i="7"/>
  <c r="F13164" i="7"/>
  <c r="F13163" i="7"/>
  <c r="F13162" i="7"/>
  <c r="F13161" i="7"/>
  <c r="F13160" i="7"/>
  <c r="F13159" i="7"/>
  <c r="F13158" i="7"/>
  <c r="F13157" i="7"/>
  <c r="F13156" i="7"/>
  <c r="F13155" i="7"/>
  <c r="F13154" i="7"/>
  <c r="F13153" i="7"/>
  <c r="F13152" i="7"/>
  <c r="F13151" i="7"/>
  <c r="F13150" i="7"/>
  <c r="F13149" i="7"/>
  <c r="F13148" i="7"/>
  <c r="F13147" i="7"/>
  <c r="F13146" i="7"/>
  <c r="F13145" i="7"/>
  <c r="F13144" i="7"/>
  <c r="F13143" i="7"/>
  <c r="F13142" i="7"/>
  <c r="F13141" i="7"/>
  <c r="F13140" i="7"/>
  <c r="F13139" i="7"/>
  <c r="F13138" i="7"/>
  <c r="F13137" i="7"/>
  <c r="F13136" i="7"/>
  <c r="F13135" i="7"/>
  <c r="F13134" i="7"/>
  <c r="F13133" i="7"/>
  <c r="F13132" i="7"/>
  <c r="F13131" i="7"/>
  <c r="F13130" i="7"/>
  <c r="F13129" i="7"/>
  <c r="F13128" i="7"/>
  <c r="F13127" i="7"/>
  <c r="F13126" i="7"/>
  <c r="F13125" i="7"/>
  <c r="F13124" i="7"/>
  <c r="F13123" i="7"/>
  <c r="F13122" i="7"/>
  <c r="F13121" i="7"/>
  <c r="F13120" i="7"/>
  <c r="F13119" i="7"/>
  <c r="F13118" i="7"/>
  <c r="F13117" i="7"/>
  <c r="F13116" i="7"/>
  <c r="F13115" i="7"/>
  <c r="F13114" i="7"/>
  <c r="F13113" i="7"/>
  <c r="F13112" i="7"/>
  <c r="F13111" i="7"/>
  <c r="F13110" i="7"/>
  <c r="F13109" i="7"/>
  <c r="F13108" i="7"/>
  <c r="F13107" i="7"/>
  <c r="F13106" i="7"/>
  <c r="F13105" i="7"/>
  <c r="F13104" i="7"/>
  <c r="F13103" i="7"/>
  <c r="F13102" i="7"/>
  <c r="F13101" i="7"/>
  <c r="F13100" i="7"/>
  <c r="F13099" i="7"/>
  <c r="F13098" i="7"/>
  <c r="F13097" i="7"/>
  <c r="F13096" i="7"/>
  <c r="F13095" i="7"/>
  <c r="F13094" i="7"/>
  <c r="F13093" i="7"/>
  <c r="F13092" i="7"/>
  <c r="F13091" i="7"/>
  <c r="F13090" i="7"/>
  <c r="F13089" i="7"/>
  <c r="F13088" i="7"/>
  <c r="F13087" i="7"/>
  <c r="F13086" i="7"/>
  <c r="F13085" i="7"/>
  <c r="F13084" i="7"/>
  <c r="F13083" i="7"/>
  <c r="F13082" i="7"/>
  <c r="F13081" i="7"/>
  <c r="F13080" i="7"/>
  <c r="F13079" i="7"/>
  <c r="F13078" i="7"/>
  <c r="F13077" i="7"/>
  <c r="F13076" i="7"/>
  <c r="F13075" i="7"/>
  <c r="F13074" i="7"/>
  <c r="F13073" i="7"/>
  <c r="F13072" i="7"/>
  <c r="F13071" i="7"/>
  <c r="F13070" i="7"/>
  <c r="F13069" i="7"/>
  <c r="F13068" i="7"/>
  <c r="F13067" i="7"/>
  <c r="F13066" i="7"/>
  <c r="F13065" i="7"/>
  <c r="F13064" i="7"/>
  <c r="F13063" i="7"/>
  <c r="F13062" i="7"/>
  <c r="F13061" i="7"/>
  <c r="F13060" i="7"/>
  <c r="F13059" i="7"/>
  <c r="F13058" i="7"/>
  <c r="F13057" i="7"/>
  <c r="F13056" i="7"/>
  <c r="F13055" i="7"/>
  <c r="F13054" i="7"/>
  <c r="F13053" i="7"/>
  <c r="F13052" i="7"/>
  <c r="F13051" i="7"/>
  <c r="F13050" i="7"/>
  <c r="F13049" i="7"/>
  <c r="F13048" i="7"/>
  <c r="F13047" i="7"/>
  <c r="F13046" i="7"/>
  <c r="F13045" i="7"/>
  <c r="F13044" i="7"/>
  <c r="F13043" i="7"/>
  <c r="F13042" i="7"/>
  <c r="F13041" i="7"/>
  <c r="F13040" i="7"/>
  <c r="F13039" i="7"/>
  <c r="F13038" i="7"/>
  <c r="F13037" i="7"/>
  <c r="F13036" i="7"/>
  <c r="F13035" i="7"/>
  <c r="F13034" i="7"/>
  <c r="F13033" i="7"/>
  <c r="F13032" i="7"/>
  <c r="F13031" i="7"/>
  <c r="F13030" i="7"/>
  <c r="F13029" i="7"/>
  <c r="F13028" i="7"/>
  <c r="F13027" i="7"/>
  <c r="F13026" i="7"/>
  <c r="F13025" i="7"/>
  <c r="F13024" i="7"/>
  <c r="F13023" i="7"/>
  <c r="F13022" i="7"/>
  <c r="F13021" i="7"/>
  <c r="F13020" i="7"/>
  <c r="F13019" i="7"/>
  <c r="F13018" i="7"/>
  <c r="F13017" i="7"/>
  <c r="F13016" i="7"/>
  <c r="F13015" i="7"/>
  <c r="F13014" i="7"/>
  <c r="F13013" i="7"/>
  <c r="F13012" i="7"/>
  <c r="F13011" i="7"/>
  <c r="F13010" i="7"/>
  <c r="F13009" i="7"/>
  <c r="F13008" i="7"/>
  <c r="F13007" i="7"/>
  <c r="F13006" i="7"/>
  <c r="F13005" i="7"/>
  <c r="F13004" i="7"/>
  <c r="F13003" i="7"/>
  <c r="F13002" i="7"/>
  <c r="F13001" i="7"/>
  <c r="F13000" i="7"/>
  <c r="F12999" i="7"/>
  <c r="F12998" i="7"/>
  <c r="F12997" i="7"/>
  <c r="F12996" i="7"/>
  <c r="F12995" i="7"/>
  <c r="F12994" i="7"/>
  <c r="F12993" i="7"/>
  <c r="F12992" i="7"/>
  <c r="F12991" i="7"/>
  <c r="F12990" i="7"/>
  <c r="F12989" i="7"/>
  <c r="F12988" i="7"/>
  <c r="F12987" i="7"/>
  <c r="F12986" i="7"/>
  <c r="F12985" i="7"/>
  <c r="F12984" i="7"/>
  <c r="F12983" i="7"/>
  <c r="F12982" i="7"/>
  <c r="F12981" i="7"/>
  <c r="F12980" i="7"/>
  <c r="F12979" i="7"/>
  <c r="F12978" i="7"/>
  <c r="F12977" i="7"/>
  <c r="F12976" i="7"/>
  <c r="F12975" i="7"/>
  <c r="F12974" i="7"/>
  <c r="F12973" i="7"/>
  <c r="F12972" i="7"/>
  <c r="F12971" i="7"/>
  <c r="F12970" i="7"/>
  <c r="F12969" i="7"/>
  <c r="F12968" i="7"/>
  <c r="F12967" i="7"/>
  <c r="F12966" i="7"/>
  <c r="F12965" i="7"/>
  <c r="F12964" i="7"/>
  <c r="F12963" i="7"/>
  <c r="F12962" i="7"/>
  <c r="F12961" i="7"/>
  <c r="F12960" i="7"/>
  <c r="F12959" i="7"/>
  <c r="F12958" i="7"/>
  <c r="F12957" i="7"/>
  <c r="F12956" i="7"/>
  <c r="F12955" i="7"/>
  <c r="F12954" i="7"/>
  <c r="F12953" i="7"/>
  <c r="F12952" i="7"/>
  <c r="F12951" i="7"/>
  <c r="F12950" i="7"/>
  <c r="F12949" i="7"/>
  <c r="F12948" i="7"/>
  <c r="F12947" i="7"/>
  <c r="F12946" i="7"/>
  <c r="F12945" i="7"/>
  <c r="F12944" i="7"/>
  <c r="F12943" i="7"/>
  <c r="F12942" i="7"/>
  <c r="F12941" i="7"/>
  <c r="F12940" i="7"/>
  <c r="F12939" i="7"/>
  <c r="F12938" i="7"/>
  <c r="F12937" i="7"/>
  <c r="F12936" i="7"/>
  <c r="F12935" i="7"/>
  <c r="F12934" i="7"/>
  <c r="F12933" i="7"/>
  <c r="F12932" i="7"/>
  <c r="F12931" i="7"/>
  <c r="F12930" i="7"/>
  <c r="F12929" i="7"/>
  <c r="F12928" i="7"/>
  <c r="F12927" i="7"/>
  <c r="F12926" i="7"/>
  <c r="F12925" i="7"/>
  <c r="F12924" i="7"/>
  <c r="F12923" i="7"/>
  <c r="F12922" i="7"/>
  <c r="F12921" i="7"/>
  <c r="F12920" i="7"/>
  <c r="F12919" i="7"/>
  <c r="F12918" i="7"/>
  <c r="F12917" i="7"/>
  <c r="F12916" i="7"/>
  <c r="F12915" i="7"/>
  <c r="F12914" i="7"/>
  <c r="F12913" i="7"/>
  <c r="F12912" i="7"/>
  <c r="F12911" i="7"/>
  <c r="F12910" i="7"/>
  <c r="F12909" i="7"/>
  <c r="F12908" i="7"/>
  <c r="F12907" i="7"/>
  <c r="F12906" i="7"/>
  <c r="F12905" i="7"/>
  <c r="F12904" i="7"/>
  <c r="F12903" i="7"/>
  <c r="F12902" i="7"/>
  <c r="F12901" i="7"/>
  <c r="F12900" i="7"/>
  <c r="F12899" i="7"/>
  <c r="F12898" i="7"/>
  <c r="F12897" i="7"/>
  <c r="F12896" i="7"/>
  <c r="F12895" i="7"/>
  <c r="F12894" i="7"/>
  <c r="F12893" i="7"/>
  <c r="F12892" i="7"/>
  <c r="F12891" i="7"/>
  <c r="F12890" i="7"/>
  <c r="F12889" i="7"/>
  <c r="F12888" i="7"/>
  <c r="F12887" i="7"/>
  <c r="F12886" i="7"/>
  <c r="F12885" i="7"/>
  <c r="F12884" i="7"/>
  <c r="F12883" i="7"/>
  <c r="F12882" i="7"/>
  <c r="F12881" i="7"/>
  <c r="F12880" i="7"/>
  <c r="F12879" i="7"/>
  <c r="F12878" i="7"/>
  <c r="F12877" i="7"/>
  <c r="F12876" i="7"/>
  <c r="F12875" i="7"/>
  <c r="F12874" i="7"/>
  <c r="F12873" i="7"/>
  <c r="F12872" i="7"/>
  <c r="F12871" i="7"/>
  <c r="F12870" i="7"/>
  <c r="F12869" i="7"/>
  <c r="F12868" i="7"/>
  <c r="F12867" i="7"/>
  <c r="F12866" i="7"/>
  <c r="F12865" i="7"/>
  <c r="F12864" i="7"/>
  <c r="F12863" i="7"/>
  <c r="F12862" i="7"/>
  <c r="F12861" i="7"/>
  <c r="F12860" i="7"/>
  <c r="F12859" i="7"/>
  <c r="F12858" i="7"/>
  <c r="F12857" i="7"/>
  <c r="F12856" i="7"/>
  <c r="F12855" i="7"/>
  <c r="F12854" i="7"/>
  <c r="F12853" i="7"/>
  <c r="F12852" i="7"/>
  <c r="F12851" i="7"/>
  <c r="F12850" i="7"/>
  <c r="F12849" i="7"/>
  <c r="F12848" i="7"/>
  <c r="F12847" i="7"/>
  <c r="F12846" i="7"/>
  <c r="F12845" i="7"/>
  <c r="F12844" i="7"/>
  <c r="F12843" i="7"/>
  <c r="F12842" i="7"/>
  <c r="F12841" i="7"/>
  <c r="F12840" i="7"/>
  <c r="F12839" i="7"/>
  <c r="F12838" i="7"/>
  <c r="F12837" i="7"/>
  <c r="F12836" i="7"/>
  <c r="F12835" i="7"/>
  <c r="F12834" i="7"/>
  <c r="F12833" i="7"/>
  <c r="F12832" i="7"/>
  <c r="F12831" i="7"/>
  <c r="F12830" i="7"/>
  <c r="F12829" i="7"/>
  <c r="F12828" i="7"/>
  <c r="F12827" i="7"/>
  <c r="F12826" i="7"/>
  <c r="F12825" i="7"/>
  <c r="F12824" i="7"/>
  <c r="F12823" i="7"/>
  <c r="F12822" i="7"/>
  <c r="F12821" i="7"/>
  <c r="F12820" i="7"/>
  <c r="F12819" i="7"/>
  <c r="F12818" i="7"/>
  <c r="F12817" i="7"/>
  <c r="F12816" i="7"/>
  <c r="F12815" i="7"/>
  <c r="F12814" i="7"/>
  <c r="F12813" i="7"/>
  <c r="F12812" i="7"/>
  <c r="F12811" i="7"/>
  <c r="F12810" i="7"/>
  <c r="F12809" i="7"/>
  <c r="F12808" i="7"/>
  <c r="F12807" i="7"/>
  <c r="F12806" i="7"/>
  <c r="F12805" i="7"/>
  <c r="F12804" i="7"/>
  <c r="F12803" i="7"/>
  <c r="F12802" i="7"/>
  <c r="F12801" i="7"/>
  <c r="F12800" i="7"/>
  <c r="F12799" i="7"/>
  <c r="F12798" i="7"/>
  <c r="F12797" i="7"/>
  <c r="F12796" i="7"/>
  <c r="F12795" i="7"/>
  <c r="F12794" i="7"/>
  <c r="F12793" i="7"/>
  <c r="F12792" i="7"/>
  <c r="F12791" i="7"/>
  <c r="F12790" i="7"/>
  <c r="F12789" i="7"/>
  <c r="F12788" i="7"/>
  <c r="F12787" i="7"/>
  <c r="F12786" i="7"/>
  <c r="F12785" i="7"/>
  <c r="F12784" i="7"/>
  <c r="F12783" i="7"/>
  <c r="F12782" i="7"/>
  <c r="F12781" i="7"/>
  <c r="F12780" i="7"/>
  <c r="F12779" i="7"/>
  <c r="F12778" i="7"/>
  <c r="F12777" i="7"/>
  <c r="F12776" i="7"/>
  <c r="F12775" i="7"/>
  <c r="F12774" i="7"/>
  <c r="F12773" i="7"/>
  <c r="F12772" i="7"/>
  <c r="F12771" i="7"/>
  <c r="F12770" i="7"/>
  <c r="F12769" i="7"/>
  <c r="F12768" i="7"/>
  <c r="F12767" i="7"/>
  <c r="F12766" i="7"/>
  <c r="F12765" i="7"/>
  <c r="F12764" i="7"/>
  <c r="F12763" i="7"/>
  <c r="F12762" i="7"/>
  <c r="F12761" i="7"/>
  <c r="F12760" i="7"/>
  <c r="F12759" i="7"/>
  <c r="F12758" i="7"/>
  <c r="F12757" i="7"/>
  <c r="F12756" i="7"/>
  <c r="F12755" i="7"/>
  <c r="F12754" i="7"/>
  <c r="F12753" i="7"/>
  <c r="F12752" i="7"/>
  <c r="F12751" i="7"/>
  <c r="F12750" i="7"/>
  <c r="F12749" i="7"/>
  <c r="F12748" i="7"/>
  <c r="F12747" i="7"/>
  <c r="F12746" i="7"/>
  <c r="F12745" i="7"/>
  <c r="F12744" i="7"/>
  <c r="F12743" i="7"/>
  <c r="F12742" i="7"/>
  <c r="F12741" i="7"/>
  <c r="F12740" i="7"/>
  <c r="F12739" i="7"/>
  <c r="F12738" i="7"/>
  <c r="F12737" i="7"/>
  <c r="F12736" i="7"/>
  <c r="F12735" i="7"/>
  <c r="F12734" i="7"/>
  <c r="F12733" i="7"/>
  <c r="F12732" i="7"/>
  <c r="F12731" i="7"/>
  <c r="F12730" i="7"/>
  <c r="F12729" i="7"/>
  <c r="F12728" i="7"/>
  <c r="F12727" i="7"/>
  <c r="F12726" i="7"/>
  <c r="F12725" i="7"/>
  <c r="F12724" i="7"/>
  <c r="F12723" i="7"/>
  <c r="F12722" i="7"/>
  <c r="F12721" i="7"/>
  <c r="F12720" i="7"/>
  <c r="F12719" i="7"/>
  <c r="F12718" i="7"/>
  <c r="F12717" i="7"/>
  <c r="F12716" i="7"/>
  <c r="F12715" i="7"/>
  <c r="F12714" i="7"/>
  <c r="F12713" i="7"/>
  <c r="F12712" i="7"/>
  <c r="F12711" i="7"/>
  <c r="F12710" i="7"/>
  <c r="F12709" i="7"/>
  <c r="F12708" i="7"/>
  <c r="F12707" i="7"/>
  <c r="F12706" i="7"/>
  <c r="F12705" i="7"/>
  <c r="F12704" i="7"/>
  <c r="F12703" i="7"/>
  <c r="F12702" i="7"/>
  <c r="F12701" i="7"/>
  <c r="F12700" i="7"/>
  <c r="F12699" i="7"/>
  <c r="F12698" i="7"/>
  <c r="F12697" i="7"/>
  <c r="F12696" i="7"/>
  <c r="F12695" i="7"/>
  <c r="F12694" i="7"/>
  <c r="F12693" i="7"/>
  <c r="F12692" i="7"/>
  <c r="F12691" i="7"/>
  <c r="F12690" i="7"/>
  <c r="F12689" i="7"/>
  <c r="F12688" i="7"/>
  <c r="F12687" i="7"/>
  <c r="F12686" i="7"/>
  <c r="F12685" i="7"/>
  <c r="F12684" i="7"/>
  <c r="F12683" i="7"/>
  <c r="F12682" i="7"/>
  <c r="F12681" i="7"/>
  <c r="F12680" i="7"/>
  <c r="F12679" i="7"/>
  <c r="F12678" i="7"/>
  <c r="F12677" i="7"/>
  <c r="F12676" i="7"/>
  <c r="F12675" i="7"/>
  <c r="F12674" i="7"/>
  <c r="F12673" i="7"/>
  <c r="F12672" i="7"/>
  <c r="F12671" i="7"/>
  <c r="F12670" i="7"/>
  <c r="F12669" i="7"/>
  <c r="F12668" i="7"/>
  <c r="F12667" i="7"/>
  <c r="F12666" i="7"/>
  <c r="F12665" i="7"/>
  <c r="F12664" i="7"/>
  <c r="F12663" i="7"/>
  <c r="F12662" i="7"/>
  <c r="F12661" i="7"/>
  <c r="F12660" i="7"/>
  <c r="F12659" i="7"/>
  <c r="F12658" i="7"/>
  <c r="F12657" i="7"/>
  <c r="F12656" i="7"/>
  <c r="F12655" i="7"/>
  <c r="F12654" i="7"/>
  <c r="F12653" i="7"/>
  <c r="F12652" i="7"/>
  <c r="F12651" i="7"/>
  <c r="F12650" i="7"/>
  <c r="F12649" i="7"/>
  <c r="F12648" i="7"/>
  <c r="F12647" i="7"/>
  <c r="F12646" i="7"/>
  <c r="F12645" i="7"/>
  <c r="F12644" i="7"/>
  <c r="F12643" i="7"/>
  <c r="F12642" i="7"/>
  <c r="F12641" i="7"/>
  <c r="F12640" i="7"/>
  <c r="F12639" i="7"/>
  <c r="F12638" i="7"/>
  <c r="F12637" i="7"/>
  <c r="F12636" i="7"/>
  <c r="F12635" i="7"/>
  <c r="F12634" i="7"/>
  <c r="F12633" i="7"/>
  <c r="F12632" i="7"/>
  <c r="F12631" i="7"/>
  <c r="F12630" i="7"/>
  <c r="F12629" i="7"/>
  <c r="F12628" i="7"/>
  <c r="F12627" i="7"/>
  <c r="F12626" i="7"/>
  <c r="F12625" i="7"/>
  <c r="F12624" i="7"/>
  <c r="F12623" i="7"/>
  <c r="F12622" i="7"/>
  <c r="F12621" i="7"/>
  <c r="F12620" i="7"/>
  <c r="F12619" i="7"/>
  <c r="F12618" i="7"/>
  <c r="F12617" i="7"/>
  <c r="F12616" i="7"/>
  <c r="F12615" i="7"/>
  <c r="F12614" i="7"/>
  <c r="F12613" i="7"/>
  <c r="F12612" i="7"/>
  <c r="F12611" i="7"/>
  <c r="F12610" i="7"/>
  <c r="F12609" i="7"/>
  <c r="F12608" i="7"/>
  <c r="F12607" i="7"/>
  <c r="F12606" i="7"/>
  <c r="F12605" i="7"/>
  <c r="F12604" i="7"/>
  <c r="F12603" i="7"/>
  <c r="F12602" i="7"/>
  <c r="F12601" i="7"/>
  <c r="F12600" i="7"/>
  <c r="F12599" i="7"/>
  <c r="F12598" i="7"/>
  <c r="F12597" i="7"/>
  <c r="F12596" i="7"/>
  <c r="F12595" i="7"/>
  <c r="F12594" i="7"/>
  <c r="F12593" i="7"/>
  <c r="F12592" i="7"/>
  <c r="F12591" i="7"/>
  <c r="F12590" i="7"/>
  <c r="F12589" i="7"/>
  <c r="F12588" i="7"/>
  <c r="F12587" i="7"/>
  <c r="F12586" i="7"/>
  <c r="F12585" i="7"/>
  <c r="F12584" i="7"/>
  <c r="F12583" i="7"/>
  <c r="F12582" i="7"/>
  <c r="F12581" i="7"/>
  <c r="F12580" i="7"/>
  <c r="F12579" i="7"/>
  <c r="F12578" i="7"/>
  <c r="F12577" i="7"/>
  <c r="F12576" i="7"/>
  <c r="F12575" i="7"/>
  <c r="F12574" i="7"/>
  <c r="F12573" i="7"/>
  <c r="F12572" i="7"/>
  <c r="F12571" i="7"/>
  <c r="F12570" i="7"/>
  <c r="F12569" i="7"/>
  <c r="F12568" i="7"/>
  <c r="F12567" i="7"/>
  <c r="F12566" i="7"/>
  <c r="F12565" i="7"/>
  <c r="F12564" i="7"/>
  <c r="F12563" i="7"/>
  <c r="F12562" i="7"/>
  <c r="F12561" i="7"/>
  <c r="F12560" i="7"/>
  <c r="F12559" i="7"/>
  <c r="F12558" i="7"/>
  <c r="F12557" i="7"/>
  <c r="F12556" i="7"/>
  <c r="F12555" i="7"/>
  <c r="F12554" i="7"/>
  <c r="F12553" i="7"/>
  <c r="F12552" i="7"/>
  <c r="F12551" i="7"/>
  <c r="F12550" i="7"/>
  <c r="F12549" i="7"/>
  <c r="F12548" i="7"/>
  <c r="F12547" i="7"/>
  <c r="F12546" i="7"/>
  <c r="F12545" i="7"/>
  <c r="F12544" i="7"/>
  <c r="F12543" i="7"/>
  <c r="F12542" i="7"/>
  <c r="F12541" i="7"/>
  <c r="F12540" i="7"/>
  <c r="F12539" i="7"/>
  <c r="F12538" i="7"/>
  <c r="F12537" i="7"/>
  <c r="F12536" i="7"/>
  <c r="F12535" i="7"/>
  <c r="F12534" i="7"/>
  <c r="F12533" i="7"/>
  <c r="F12532" i="7"/>
  <c r="F12531" i="7"/>
  <c r="F12530" i="7"/>
  <c r="F12529" i="7"/>
  <c r="F12528" i="7"/>
  <c r="F12527" i="7"/>
  <c r="F12526" i="7"/>
  <c r="F12525" i="7"/>
  <c r="F12524" i="7"/>
  <c r="F12523" i="7"/>
  <c r="F12522" i="7"/>
  <c r="F12521" i="7"/>
  <c r="F12520" i="7"/>
  <c r="F12519" i="7"/>
  <c r="F12518" i="7"/>
  <c r="F12517" i="7"/>
  <c r="F12516" i="7"/>
  <c r="F12515" i="7"/>
  <c r="F12514" i="7"/>
  <c r="F12513" i="7"/>
  <c r="F12512" i="7"/>
  <c r="F12511" i="7"/>
  <c r="F12510" i="7"/>
  <c r="F12509" i="7"/>
  <c r="F12508" i="7"/>
  <c r="F12507" i="7"/>
  <c r="F12506" i="7"/>
  <c r="F12505" i="7"/>
  <c r="F12504" i="7"/>
  <c r="F12503" i="7"/>
  <c r="F12502" i="7"/>
  <c r="F12501" i="7"/>
  <c r="F12500" i="7"/>
  <c r="F12499" i="7"/>
  <c r="F12498" i="7"/>
  <c r="F12497" i="7"/>
  <c r="F12496" i="7"/>
  <c r="F12495" i="7"/>
  <c r="F12494" i="7"/>
  <c r="F12493" i="7"/>
  <c r="F12492" i="7"/>
  <c r="F12491" i="7"/>
  <c r="F12490" i="7"/>
  <c r="F12489" i="7"/>
  <c r="F12488" i="7"/>
  <c r="F12487" i="7"/>
  <c r="F12486" i="7"/>
  <c r="F12485" i="7"/>
  <c r="F12484" i="7"/>
  <c r="F12483" i="7"/>
  <c r="F12482" i="7"/>
  <c r="F12481" i="7"/>
  <c r="F12480" i="7"/>
  <c r="F12479" i="7"/>
  <c r="F12478" i="7"/>
  <c r="F12477" i="7"/>
  <c r="F12476" i="7"/>
  <c r="F12475" i="7"/>
  <c r="F12474" i="7"/>
  <c r="F12473" i="7"/>
  <c r="F12472" i="7"/>
  <c r="F12471" i="7"/>
  <c r="F12470" i="7"/>
  <c r="F12469" i="7"/>
  <c r="F12468" i="7"/>
  <c r="F12467" i="7"/>
  <c r="F12466" i="7"/>
  <c r="F12465" i="7"/>
  <c r="F12464" i="7"/>
  <c r="F12463" i="7"/>
  <c r="F12462" i="7"/>
  <c r="F12461" i="7"/>
  <c r="F12460" i="7"/>
  <c r="F12459" i="7"/>
  <c r="F12458" i="7"/>
  <c r="F12457" i="7"/>
  <c r="F12456" i="7"/>
  <c r="F12455" i="7"/>
  <c r="F12454" i="7"/>
  <c r="F12453" i="7"/>
  <c r="F12452" i="7"/>
  <c r="F12451" i="7"/>
  <c r="F12450" i="7"/>
  <c r="F12449" i="7"/>
  <c r="F12448" i="7"/>
  <c r="F12447" i="7"/>
  <c r="F12446" i="7"/>
  <c r="F12445" i="7"/>
  <c r="F12444" i="7"/>
  <c r="F12443" i="7"/>
  <c r="F12442" i="7"/>
  <c r="F12441" i="7"/>
  <c r="F12440" i="7"/>
  <c r="F12439" i="7"/>
  <c r="F12438" i="7"/>
  <c r="F12437" i="7"/>
  <c r="F12436" i="7"/>
  <c r="F12435" i="7"/>
  <c r="F12434" i="7"/>
  <c r="F12433" i="7"/>
  <c r="F12432" i="7"/>
  <c r="F12431" i="7"/>
  <c r="F12430" i="7"/>
  <c r="F12429" i="7"/>
  <c r="F12428" i="7"/>
  <c r="F12427" i="7"/>
  <c r="F12426" i="7"/>
  <c r="F12425" i="7"/>
  <c r="F12424" i="7"/>
  <c r="F12423" i="7"/>
  <c r="F12422" i="7"/>
  <c r="F12421" i="7"/>
  <c r="F12420" i="7"/>
  <c r="F12419" i="7"/>
  <c r="F12418" i="7"/>
  <c r="F12417" i="7"/>
  <c r="F12416" i="7"/>
  <c r="F12415" i="7"/>
  <c r="F12414" i="7"/>
  <c r="F12413" i="7"/>
  <c r="F12412" i="7"/>
  <c r="F12411" i="7"/>
  <c r="F12410" i="7"/>
  <c r="F12409" i="7"/>
  <c r="F12408" i="7"/>
  <c r="F12407" i="7"/>
  <c r="F12406" i="7"/>
  <c r="F12405" i="7"/>
  <c r="F12404" i="7"/>
  <c r="F12403" i="7"/>
  <c r="F12402" i="7"/>
  <c r="F12401" i="7"/>
  <c r="F12400" i="7"/>
  <c r="F12399" i="7"/>
  <c r="F12398" i="7"/>
  <c r="F12397" i="7"/>
  <c r="F12396" i="7"/>
  <c r="F12395" i="7"/>
  <c r="F12394" i="7"/>
  <c r="F12393" i="7"/>
  <c r="F12392" i="7"/>
  <c r="F12391" i="7"/>
  <c r="F12390" i="7"/>
  <c r="F12389" i="7"/>
  <c r="F12388" i="7"/>
  <c r="F12387" i="7"/>
  <c r="F12386" i="7"/>
  <c r="F12385" i="7"/>
  <c r="F12384" i="7"/>
  <c r="F12383" i="7"/>
  <c r="F12382" i="7"/>
  <c r="F12381" i="7"/>
  <c r="F12380" i="7"/>
  <c r="F12379" i="7"/>
  <c r="F12378" i="7"/>
  <c r="F12377" i="7"/>
  <c r="F12376" i="7"/>
  <c r="F12375" i="7"/>
  <c r="F12374" i="7"/>
  <c r="F12373" i="7"/>
  <c r="F12372" i="7"/>
  <c r="F12371" i="7"/>
  <c r="F12370" i="7"/>
  <c r="F12369" i="7"/>
  <c r="F12368" i="7"/>
  <c r="F12367" i="7"/>
  <c r="F12366" i="7"/>
  <c r="F12365" i="7"/>
  <c r="F12364" i="7"/>
  <c r="F12363" i="7"/>
  <c r="F12362" i="7"/>
  <c r="F12361" i="7"/>
  <c r="F12360" i="7"/>
  <c r="F12359" i="7"/>
  <c r="F12358" i="7"/>
  <c r="F12357" i="7"/>
  <c r="F12356" i="7"/>
  <c r="F12355" i="7"/>
  <c r="F12354" i="7"/>
  <c r="F12353" i="7"/>
  <c r="F12352" i="7"/>
  <c r="F12351" i="7"/>
  <c r="F12350" i="7"/>
  <c r="F12349" i="7"/>
  <c r="F12348" i="7"/>
  <c r="F12347" i="7"/>
  <c r="F12346" i="7"/>
  <c r="F12345" i="7"/>
  <c r="F12344" i="7"/>
  <c r="F12343" i="7"/>
  <c r="F12342" i="7"/>
  <c r="F12341" i="7"/>
  <c r="F12340" i="7"/>
  <c r="F12339" i="7"/>
  <c r="F12338" i="7"/>
  <c r="F12337" i="7"/>
  <c r="F12336" i="7"/>
  <c r="F12335" i="7"/>
  <c r="F12334" i="7"/>
  <c r="F12333" i="7"/>
  <c r="F12332" i="7"/>
  <c r="F12331" i="7"/>
  <c r="F12330" i="7"/>
  <c r="F12329" i="7"/>
  <c r="F12328" i="7"/>
  <c r="F12327" i="7"/>
  <c r="F12326" i="7"/>
  <c r="F12325" i="7"/>
  <c r="F12324" i="7"/>
  <c r="F12323" i="7"/>
  <c r="F12322" i="7"/>
  <c r="F12321" i="7"/>
  <c r="F12320" i="7"/>
  <c r="F12319" i="7"/>
  <c r="F12318" i="7"/>
  <c r="F12317" i="7"/>
  <c r="F12316" i="7"/>
  <c r="F12315" i="7"/>
  <c r="F12314" i="7"/>
  <c r="F12313" i="7"/>
  <c r="F12312" i="7"/>
  <c r="F12311" i="7"/>
  <c r="F12310" i="7"/>
  <c r="F12309" i="7"/>
  <c r="F12308" i="7"/>
  <c r="F12307" i="7"/>
  <c r="F12306" i="7"/>
  <c r="F12305" i="7"/>
  <c r="F12304" i="7"/>
  <c r="F12303" i="7"/>
  <c r="F12302" i="7"/>
  <c r="F12301" i="7"/>
  <c r="F12300" i="7"/>
  <c r="F12299" i="7"/>
  <c r="F12298" i="7"/>
  <c r="F12297" i="7"/>
  <c r="F12296" i="7"/>
  <c r="F12295" i="7"/>
  <c r="F12294" i="7"/>
  <c r="F12293" i="7"/>
  <c r="F12292" i="7"/>
  <c r="F12291" i="7"/>
  <c r="F12290" i="7"/>
  <c r="F12289" i="7"/>
  <c r="F12288" i="7"/>
  <c r="F12287" i="7"/>
  <c r="F12286" i="7"/>
  <c r="F12285" i="7"/>
  <c r="F12284" i="7"/>
  <c r="F12283" i="7"/>
  <c r="F12282" i="7"/>
  <c r="F12281" i="7"/>
  <c r="F12280" i="7"/>
  <c r="F12279" i="7"/>
  <c r="F12278" i="7"/>
  <c r="F12277" i="7"/>
  <c r="F12276" i="7"/>
  <c r="F12275" i="7"/>
  <c r="F12274" i="7"/>
  <c r="F12273" i="7"/>
  <c r="F12272" i="7"/>
  <c r="F12271" i="7"/>
  <c r="F12270" i="7"/>
  <c r="F12269" i="7"/>
  <c r="F12268" i="7"/>
  <c r="F12267" i="7"/>
  <c r="F12266" i="7"/>
  <c r="F12265" i="7"/>
  <c r="F12264" i="7"/>
  <c r="F12263" i="7"/>
  <c r="F12262" i="7"/>
  <c r="F12261" i="7"/>
  <c r="F12260" i="7"/>
  <c r="F12259" i="7"/>
  <c r="F12258" i="7"/>
  <c r="F12257" i="7"/>
  <c r="F12256" i="7"/>
  <c r="F12255" i="7"/>
  <c r="F12254" i="7"/>
  <c r="F12253" i="7"/>
  <c r="F12252" i="7"/>
  <c r="F12251" i="7"/>
  <c r="F12250" i="7"/>
  <c r="F12249" i="7"/>
  <c r="F12248" i="7"/>
  <c r="F12247" i="7"/>
  <c r="F12246" i="7"/>
  <c r="F12245" i="7"/>
  <c r="F12244" i="7"/>
  <c r="F12243" i="7"/>
  <c r="F12242" i="7"/>
  <c r="F12241" i="7"/>
  <c r="F12240" i="7"/>
  <c r="F12239" i="7"/>
  <c r="F12238" i="7"/>
  <c r="F12237" i="7"/>
  <c r="F12236" i="7"/>
  <c r="F12235" i="7"/>
  <c r="F12234" i="7"/>
  <c r="F12233" i="7"/>
  <c r="F12232" i="7"/>
  <c r="F12231" i="7"/>
  <c r="F12230" i="7"/>
  <c r="F12229" i="7"/>
  <c r="F12228" i="7"/>
  <c r="F12227" i="7"/>
  <c r="F12226" i="7"/>
  <c r="F12225" i="7"/>
  <c r="F12224" i="7"/>
  <c r="F12223" i="7"/>
  <c r="F12222" i="7"/>
  <c r="F12221" i="7"/>
  <c r="F12220" i="7"/>
  <c r="F12219" i="7"/>
  <c r="F12218" i="7"/>
  <c r="F12217" i="7"/>
  <c r="F12216" i="7"/>
  <c r="F12215" i="7"/>
  <c r="F12214" i="7"/>
  <c r="F12213" i="7"/>
  <c r="F12212" i="7"/>
  <c r="F12211" i="7"/>
  <c r="F12210" i="7"/>
  <c r="F12209" i="7"/>
  <c r="F12208" i="7"/>
  <c r="F12207" i="7"/>
  <c r="F12206" i="7"/>
  <c r="F12205" i="7"/>
  <c r="F12204" i="7"/>
  <c r="F12203" i="7"/>
  <c r="F12202" i="7"/>
  <c r="F12201" i="7"/>
  <c r="F12200" i="7"/>
  <c r="F12199" i="7"/>
  <c r="F12198" i="7"/>
  <c r="F12197" i="7"/>
  <c r="F12196" i="7"/>
  <c r="F12195" i="7"/>
  <c r="F12194" i="7"/>
  <c r="F12193" i="7"/>
  <c r="F12192" i="7"/>
  <c r="F12191" i="7"/>
  <c r="F12190" i="7"/>
  <c r="F12189" i="7"/>
  <c r="F12188" i="7"/>
  <c r="F12187" i="7"/>
  <c r="F12186" i="7"/>
  <c r="F12185" i="7"/>
  <c r="F12184" i="7"/>
  <c r="F12183" i="7"/>
  <c r="F12182" i="7"/>
  <c r="F12181" i="7"/>
  <c r="F12180" i="7"/>
  <c r="F12179" i="7"/>
  <c r="F12178" i="7"/>
  <c r="F12177" i="7"/>
  <c r="F12176" i="7"/>
  <c r="F12175" i="7"/>
  <c r="F12174" i="7"/>
  <c r="F12173" i="7"/>
  <c r="F12172" i="7"/>
  <c r="F12171" i="7"/>
  <c r="F12170" i="7"/>
  <c r="F12169" i="7"/>
  <c r="F12168" i="7"/>
  <c r="F12167" i="7"/>
  <c r="F12166" i="7"/>
  <c r="F12165" i="7"/>
  <c r="F12164" i="7"/>
  <c r="F12163" i="7"/>
  <c r="F12162" i="7"/>
  <c r="F12161" i="7"/>
  <c r="F12160" i="7"/>
  <c r="F12159" i="7"/>
  <c r="F12158" i="7"/>
  <c r="F12157" i="7"/>
  <c r="F12156" i="7"/>
  <c r="F12155" i="7"/>
  <c r="F12154" i="7"/>
  <c r="F12153" i="7"/>
  <c r="F12152" i="7"/>
  <c r="F12151" i="7"/>
  <c r="F12150" i="7"/>
  <c r="F12149" i="7"/>
  <c r="F12148" i="7"/>
  <c r="F12147" i="7"/>
  <c r="F12146" i="7"/>
  <c r="F12145" i="7"/>
  <c r="F12144" i="7"/>
  <c r="F12143" i="7"/>
  <c r="F12142" i="7"/>
  <c r="F12141" i="7"/>
  <c r="F12140" i="7"/>
  <c r="F12139" i="7"/>
  <c r="F12138" i="7"/>
  <c r="F12137" i="7"/>
  <c r="F12136" i="7"/>
  <c r="F12135" i="7"/>
  <c r="F12134" i="7"/>
  <c r="F12133" i="7"/>
  <c r="F12132" i="7"/>
  <c r="F12131" i="7"/>
  <c r="F12130" i="7"/>
  <c r="F12129" i="7"/>
  <c r="F12128" i="7"/>
  <c r="F12127" i="7"/>
  <c r="F12126" i="7"/>
  <c r="F12125" i="7"/>
  <c r="F12124" i="7"/>
  <c r="F12123" i="7"/>
  <c r="F12122" i="7"/>
  <c r="F12121" i="7"/>
  <c r="F12120" i="7"/>
  <c r="F12119" i="7"/>
  <c r="F12118" i="7"/>
  <c r="F12117" i="7"/>
  <c r="F12116" i="7"/>
  <c r="F12115" i="7"/>
  <c r="F12114" i="7"/>
  <c r="F12113" i="7"/>
  <c r="F12112" i="7"/>
  <c r="F12111" i="7"/>
  <c r="F12110" i="7"/>
  <c r="F12109" i="7"/>
  <c r="F12108" i="7"/>
  <c r="F12107" i="7"/>
  <c r="F12106" i="7"/>
  <c r="F12105" i="7"/>
  <c r="F12104" i="7"/>
  <c r="F12103" i="7"/>
  <c r="F12102" i="7"/>
  <c r="F12101" i="7"/>
  <c r="F12100" i="7"/>
  <c r="F12099" i="7"/>
  <c r="F12098" i="7"/>
  <c r="F12097" i="7"/>
  <c r="F12096" i="7"/>
  <c r="F12095" i="7"/>
  <c r="F12094" i="7"/>
  <c r="F12093" i="7"/>
  <c r="F12092" i="7"/>
  <c r="F12091" i="7"/>
  <c r="F12090" i="7"/>
  <c r="F12089" i="7"/>
  <c r="F12088" i="7"/>
  <c r="F12087" i="7"/>
  <c r="F12086" i="7"/>
  <c r="F12085" i="7"/>
  <c r="F12084" i="7"/>
  <c r="F12083" i="7"/>
  <c r="F12082" i="7"/>
  <c r="F12081" i="7"/>
  <c r="F12080" i="7"/>
  <c r="F12079" i="7"/>
  <c r="F12078" i="7"/>
  <c r="F12077" i="7"/>
  <c r="F12076" i="7"/>
  <c r="F12075" i="7"/>
  <c r="F12074" i="7"/>
  <c r="F12073" i="7"/>
  <c r="F12072" i="7"/>
  <c r="F12071" i="7"/>
  <c r="F12070" i="7"/>
  <c r="F12069" i="7"/>
  <c r="F12068" i="7"/>
  <c r="F12067" i="7"/>
  <c r="F12066" i="7"/>
  <c r="F12065" i="7"/>
  <c r="F12064" i="7"/>
  <c r="F12063" i="7"/>
  <c r="F12062" i="7"/>
  <c r="F12061" i="7"/>
  <c r="F12060" i="7"/>
  <c r="F12059" i="7"/>
  <c r="F12058" i="7"/>
  <c r="F12057" i="7"/>
  <c r="F12056" i="7"/>
  <c r="F12055" i="7"/>
  <c r="F12054" i="7"/>
  <c r="F12053" i="7"/>
  <c r="F12052" i="7"/>
  <c r="F12051" i="7"/>
  <c r="F12050" i="7"/>
  <c r="F12049" i="7"/>
  <c r="F12048" i="7"/>
  <c r="F12047" i="7"/>
  <c r="F12046" i="7"/>
  <c r="F12045" i="7"/>
  <c r="F12044" i="7"/>
  <c r="F12043" i="7"/>
  <c r="F12042" i="7"/>
  <c r="F12041" i="7"/>
  <c r="F12040" i="7"/>
  <c r="F12039" i="7"/>
  <c r="F12038" i="7"/>
  <c r="F12037" i="7"/>
  <c r="F12036" i="7"/>
  <c r="F12035" i="7"/>
  <c r="F12034" i="7"/>
  <c r="F12033" i="7"/>
  <c r="F12032" i="7"/>
  <c r="F12031" i="7"/>
  <c r="F12030" i="7"/>
  <c r="F12029" i="7"/>
  <c r="F12028" i="7"/>
  <c r="F12027" i="7"/>
  <c r="F12026" i="7"/>
  <c r="F12025" i="7"/>
  <c r="F12024" i="7"/>
  <c r="F12023" i="7"/>
  <c r="F12022" i="7"/>
  <c r="F12021" i="7"/>
  <c r="F12020" i="7"/>
  <c r="F12019" i="7"/>
  <c r="F12018" i="7"/>
  <c r="F12017" i="7"/>
  <c r="F12016" i="7"/>
  <c r="F12015" i="7"/>
  <c r="F12014" i="7"/>
  <c r="F12013" i="7"/>
  <c r="F12012" i="7"/>
  <c r="F12011" i="7"/>
  <c r="F12010" i="7"/>
  <c r="F12009" i="7"/>
  <c r="F12008" i="7"/>
  <c r="F12007" i="7"/>
  <c r="F12006" i="7"/>
  <c r="F12005" i="7"/>
  <c r="F12004" i="7"/>
  <c r="F12003" i="7"/>
  <c r="F12002" i="7"/>
  <c r="F12001" i="7"/>
  <c r="F12000" i="7"/>
  <c r="F11999" i="7"/>
  <c r="F11998" i="7"/>
  <c r="F11997" i="7"/>
  <c r="F11996" i="7"/>
  <c r="F11995" i="7"/>
  <c r="F11994" i="7"/>
  <c r="F11993" i="7"/>
  <c r="F11992" i="7"/>
  <c r="F11991" i="7"/>
  <c r="F11990" i="7"/>
  <c r="F11989" i="7"/>
  <c r="F11988" i="7"/>
  <c r="F11987" i="7"/>
  <c r="F11986" i="7"/>
  <c r="F11985" i="7"/>
  <c r="F11984" i="7"/>
  <c r="F11983" i="7"/>
  <c r="F11982" i="7"/>
  <c r="F11981" i="7"/>
  <c r="F11980" i="7"/>
  <c r="F11979" i="7"/>
  <c r="F11978" i="7"/>
  <c r="F11977" i="7"/>
  <c r="F11976" i="7"/>
  <c r="F11975" i="7"/>
  <c r="F11974" i="7"/>
  <c r="F11973" i="7"/>
  <c r="F11972" i="7"/>
  <c r="F11971" i="7"/>
  <c r="F11970" i="7"/>
  <c r="F11969" i="7"/>
  <c r="F11968" i="7"/>
  <c r="F11967" i="7"/>
  <c r="F11966" i="7"/>
  <c r="F11965" i="7"/>
  <c r="F11964" i="7"/>
  <c r="F11963" i="7"/>
  <c r="F11962" i="7"/>
  <c r="F11961" i="7"/>
  <c r="F11960" i="7"/>
  <c r="F11959" i="7"/>
  <c r="F11958" i="7"/>
  <c r="F11957" i="7"/>
  <c r="F11956" i="7"/>
  <c r="F11955" i="7"/>
  <c r="F11954" i="7"/>
  <c r="F11953" i="7"/>
  <c r="F11952" i="7"/>
  <c r="F11951" i="7"/>
  <c r="F11950" i="7"/>
  <c r="F11949" i="7"/>
  <c r="F11948" i="7"/>
  <c r="F11947" i="7"/>
  <c r="F11946" i="7"/>
  <c r="F11945" i="7"/>
  <c r="F11944" i="7"/>
  <c r="F11943" i="7"/>
  <c r="F11942" i="7"/>
  <c r="F11941" i="7"/>
  <c r="F11940" i="7"/>
  <c r="F11939" i="7"/>
  <c r="F11938" i="7"/>
  <c r="F11937" i="7"/>
  <c r="F11936" i="7"/>
  <c r="F11935" i="7"/>
  <c r="F11934" i="7"/>
  <c r="F11933" i="7"/>
  <c r="F11932" i="7"/>
  <c r="F11931" i="7"/>
  <c r="F11930" i="7"/>
  <c r="F11929" i="7"/>
  <c r="F11928" i="7"/>
  <c r="F11927" i="7"/>
  <c r="F11926" i="7"/>
  <c r="F11925" i="7"/>
  <c r="F11924" i="7"/>
  <c r="F11923" i="7"/>
  <c r="F11922" i="7"/>
  <c r="F11921" i="7"/>
  <c r="F11920" i="7"/>
  <c r="F11919" i="7"/>
  <c r="F11918" i="7"/>
  <c r="F11917" i="7"/>
  <c r="F11916" i="7"/>
  <c r="F11915" i="7"/>
  <c r="F11914" i="7"/>
  <c r="F11913" i="7"/>
  <c r="F11912" i="7"/>
  <c r="F11911" i="7"/>
  <c r="F11910" i="7"/>
  <c r="F11909" i="7"/>
  <c r="F11908" i="7"/>
  <c r="F11907" i="7"/>
  <c r="F11906" i="7"/>
  <c r="F11905" i="7"/>
  <c r="F11904" i="7"/>
  <c r="F11903" i="7"/>
  <c r="F11902" i="7"/>
  <c r="F11901" i="7"/>
  <c r="F11900" i="7"/>
  <c r="F11899" i="7"/>
  <c r="F11898" i="7"/>
  <c r="F11897" i="7"/>
  <c r="F11896" i="7"/>
  <c r="F11895" i="7"/>
  <c r="F11894" i="7"/>
  <c r="F11893" i="7"/>
  <c r="F11892" i="7"/>
  <c r="F11891" i="7"/>
  <c r="F11890" i="7"/>
  <c r="F11889" i="7"/>
  <c r="F11888" i="7"/>
  <c r="F11887" i="7"/>
  <c r="F11886" i="7"/>
  <c r="F11885" i="7"/>
  <c r="F11884" i="7"/>
  <c r="F11883" i="7"/>
  <c r="F11882" i="7"/>
  <c r="F11881" i="7"/>
  <c r="F11880" i="7"/>
  <c r="F11879" i="7"/>
  <c r="F11878" i="7"/>
  <c r="F11877" i="7"/>
  <c r="F11876" i="7"/>
  <c r="F11875" i="7"/>
  <c r="F11874" i="7"/>
  <c r="F11873" i="7"/>
  <c r="F11872" i="7"/>
  <c r="F11871" i="7"/>
  <c r="F11870" i="7"/>
  <c r="F11869" i="7"/>
  <c r="F11868" i="7"/>
  <c r="F11867" i="7"/>
  <c r="F11866" i="7"/>
  <c r="F11865" i="7"/>
  <c r="F11864" i="7"/>
  <c r="F11863" i="7"/>
  <c r="F11862" i="7"/>
  <c r="F11861" i="7"/>
  <c r="F11860" i="7"/>
  <c r="F11859" i="7"/>
  <c r="F11858" i="7"/>
  <c r="F11857" i="7"/>
  <c r="F11856" i="7"/>
  <c r="F11855" i="7"/>
  <c r="F11854" i="7"/>
  <c r="F11853" i="7"/>
  <c r="F11852" i="7"/>
  <c r="F11851" i="7"/>
  <c r="F11850" i="7"/>
  <c r="F11849" i="7"/>
  <c r="F11848" i="7"/>
  <c r="F11847" i="7"/>
  <c r="F11846" i="7"/>
  <c r="F11845" i="7"/>
  <c r="F11844" i="7"/>
  <c r="F11843" i="7"/>
  <c r="F11842" i="7"/>
  <c r="F11841" i="7"/>
  <c r="F11840" i="7"/>
  <c r="F11839" i="7"/>
  <c r="F11838" i="7"/>
  <c r="F11837" i="7"/>
  <c r="F11836" i="7"/>
  <c r="F11835" i="7"/>
  <c r="F11834" i="7"/>
  <c r="F11833" i="7"/>
  <c r="F11832" i="7"/>
  <c r="F11831" i="7"/>
  <c r="F11830" i="7"/>
  <c r="F11829" i="7"/>
  <c r="F11828" i="7"/>
  <c r="F11827" i="7"/>
  <c r="F11826" i="7"/>
  <c r="F11825" i="7"/>
  <c r="F11824" i="7"/>
  <c r="F11823" i="7"/>
  <c r="F11822" i="7"/>
  <c r="F11821" i="7"/>
  <c r="F11820" i="7"/>
  <c r="F11819" i="7"/>
  <c r="F11818" i="7"/>
  <c r="F11817" i="7"/>
  <c r="F11816" i="7"/>
  <c r="F11815" i="7"/>
  <c r="F11814" i="7"/>
  <c r="F11813" i="7"/>
  <c r="F11812" i="7"/>
  <c r="F11811" i="7"/>
  <c r="F11810" i="7"/>
  <c r="F11809" i="7"/>
  <c r="F11808" i="7"/>
  <c r="F11807" i="7"/>
  <c r="F11806" i="7"/>
  <c r="F11805" i="7"/>
  <c r="F11804" i="7"/>
  <c r="F11803" i="7"/>
  <c r="F11802" i="7"/>
  <c r="F11801" i="7"/>
  <c r="F11800" i="7"/>
  <c r="F11799" i="7"/>
  <c r="F11798" i="7"/>
  <c r="F11797" i="7"/>
  <c r="F11796" i="7"/>
  <c r="F11795" i="7"/>
  <c r="F11794" i="7"/>
  <c r="F11793" i="7"/>
  <c r="F11792" i="7"/>
  <c r="F11791" i="7"/>
  <c r="F11790" i="7"/>
  <c r="F11789" i="7"/>
  <c r="F11788" i="7"/>
  <c r="F11787" i="7"/>
  <c r="F11786" i="7"/>
  <c r="F11785" i="7"/>
  <c r="F11784" i="7"/>
  <c r="F11783" i="7"/>
  <c r="F11782" i="7"/>
  <c r="F11781" i="7"/>
  <c r="F11780" i="7"/>
  <c r="F11779" i="7"/>
  <c r="F11778" i="7"/>
  <c r="F11777" i="7"/>
  <c r="F11776" i="7"/>
  <c r="F11775" i="7"/>
  <c r="F11774" i="7"/>
  <c r="F11773" i="7"/>
  <c r="F11772" i="7"/>
  <c r="F11771" i="7"/>
  <c r="F11770" i="7"/>
  <c r="F11769" i="7"/>
  <c r="F11768" i="7"/>
  <c r="F11767" i="7"/>
  <c r="F11766" i="7"/>
  <c r="F11765" i="7"/>
  <c r="F11764" i="7"/>
  <c r="F11763" i="7"/>
  <c r="F11762" i="7"/>
  <c r="F11761" i="7"/>
  <c r="F11760" i="7"/>
  <c r="F11759" i="7"/>
  <c r="F11758" i="7"/>
  <c r="F11757" i="7"/>
  <c r="F11756" i="7"/>
  <c r="F11755" i="7"/>
  <c r="F11754" i="7"/>
  <c r="F11753" i="7"/>
  <c r="F11752" i="7"/>
  <c r="F11751" i="7"/>
  <c r="F11750" i="7"/>
  <c r="F11749" i="7"/>
  <c r="F11748" i="7"/>
  <c r="F11747" i="7"/>
  <c r="F11746" i="7"/>
  <c r="F11745" i="7"/>
  <c r="F11744" i="7"/>
  <c r="F11743" i="7"/>
  <c r="F11742" i="7"/>
  <c r="F11741" i="7"/>
  <c r="F11740" i="7"/>
  <c r="F11739" i="7"/>
  <c r="F11738" i="7"/>
  <c r="F11737" i="7"/>
  <c r="F11736" i="7"/>
  <c r="F11735" i="7"/>
  <c r="F11734" i="7"/>
  <c r="F11733" i="7"/>
  <c r="F11732" i="7"/>
  <c r="F11731" i="7"/>
  <c r="F11730" i="7"/>
  <c r="F11729" i="7"/>
  <c r="F11728" i="7"/>
  <c r="F11727" i="7"/>
  <c r="F11726" i="7"/>
  <c r="F11725" i="7"/>
  <c r="F11724" i="7"/>
  <c r="F11723" i="7"/>
  <c r="F11722" i="7"/>
  <c r="F11721" i="7"/>
  <c r="F11720" i="7"/>
  <c r="F11719" i="7"/>
  <c r="F11718" i="7"/>
  <c r="F11717" i="7"/>
  <c r="F11716" i="7"/>
  <c r="F11715" i="7"/>
  <c r="F11714" i="7"/>
  <c r="F11713" i="7"/>
  <c r="F11712" i="7"/>
  <c r="F11711" i="7"/>
  <c r="F11710" i="7"/>
  <c r="F11709" i="7"/>
  <c r="F11708" i="7"/>
  <c r="F11707" i="7"/>
  <c r="F11706" i="7"/>
  <c r="F11705" i="7"/>
  <c r="F11704" i="7"/>
  <c r="F11703" i="7"/>
  <c r="F11702" i="7"/>
  <c r="F11701" i="7"/>
  <c r="F11700" i="7"/>
  <c r="F11699" i="7"/>
  <c r="F11698" i="7"/>
  <c r="F11697" i="7"/>
  <c r="F11696" i="7"/>
  <c r="F11695" i="7"/>
  <c r="F11694" i="7"/>
  <c r="F11693" i="7"/>
  <c r="F11692" i="7"/>
  <c r="F11691" i="7"/>
  <c r="F11690" i="7"/>
  <c r="F11689" i="7"/>
  <c r="F11688" i="7"/>
  <c r="F11687" i="7"/>
  <c r="F11686" i="7"/>
  <c r="F11685" i="7"/>
  <c r="F11684" i="7"/>
  <c r="F11683" i="7"/>
  <c r="F11682" i="7"/>
  <c r="F11681" i="7"/>
  <c r="F11680" i="7"/>
  <c r="F11679" i="7"/>
  <c r="F11678" i="7"/>
  <c r="F11677" i="7"/>
  <c r="F11676" i="7"/>
  <c r="F11675" i="7"/>
  <c r="F11674" i="7"/>
  <c r="F11673" i="7"/>
  <c r="F11672" i="7"/>
  <c r="F11671" i="7"/>
  <c r="F11670" i="7"/>
  <c r="F11669" i="7"/>
  <c r="F11668" i="7"/>
  <c r="F11667" i="7"/>
  <c r="F11666" i="7"/>
  <c r="F11665" i="7"/>
  <c r="F11664" i="7"/>
  <c r="F11663" i="7"/>
  <c r="F11662" i="7"/>
  <c r="F11661" i="7"/>
  <c r="F11660" i="7"/>
  <c r="F11659" i="7"/>
  <c r="F11658" i="7"/>
  <c r="F11657" i="7"/>
  <c r="F11656" i="7"/>
  <c r="F11655" i="7"/>
  <c r="F11654" i="7"/>
  <c r="F11653" i="7"/>
  <c r="F11652" i="7"/>
  <c r="F11651" i="7"/>
  <c r="F11650" i="7"/>
  <c r="F11649" i="7"/>
  <c r="F11648" i="7"/>
  <c r="F11647" i="7"/>
  <c r="F11646" i="7"/>
  <c r="F11645" i="7"/>
  <c r="F11644" i="7"/>
  <c r="F11643" i="7"/>
  <c r="F11642" i="7"/>
  <c r="F11641" i="7"/>
  <c r="F11640" i="7"/>
  <c r="F11639" i="7"/>
  <c r="F11638" i="7"/>
  <c r="F11637" i="7"/>
  <c r="F11636" i="7"/>
  <c r="F11635" i="7"/>
  <c r="F11634" i="7"/>
  <c r="F11633" i="7"/>
  <c r="F11632" i="7"/>
  <c r="F11631" i="7"/>
  <c r="F11630" i="7"/>
  <c r="F11629" i="7"/>
  <c r="F11628" i="7"/>
  <c r="F11627" i="7"/>
  <c r="F11626" i="7"/>
  <c r="F11625" i="7"/>
  <c r="F11624" i="7"/>
  <c r="F11623" i="7"/>
  <c r="F11622" i="7"/>
  <c r="F11621" i="7"/>
  <c r="F11620" i="7"/>
  <c r="F11619" i="7"/>
  <c r="F11618" i="7"/>
  <c r="F11617" i="7"/>
  <c r="F11616" i="7"/>
  <c r="F11615" i="7"/>
  <c r="F11614" i="7"/>
  <c r="F11613" i="7"/>
  <c r="F11612" i="7"/>
  <c r="F11611" i="7"/>
  <c r="F11610" i="7"/>
  <c r="F11609" i="7"/>
  <c r="F11608" i="7"/>
  <c r="F11607" i="7"/>
  <c r="F11606" i="7"/>
  <c r="F11605" i="7"/>
  <c r="F11604" i="7"/>
  <c r="F11603" i="7"/>
  <c r="F11602" i="7"/>
  <c r="F11601" i="7"/>
  <c r="F11600" i="7"/>
  <c r="F11599" i="7"/>
  <c r="F11598" i="7"/>
  <c r="F11597" i="7"/>
  <c r="F11596" i="7"/>
  <c r="F11595" i="7"/>
  <c r="F11594" i="7"/>
  <c r="F11593" i="7"/>
  <c r="F11592" i="7"/>
  <c r="F11591" i="7"/>
  <c r="F11590" i="7"/>
  <c r="F11589" i="7"/>
  <c r="F11588" i="7"/>
  <c r="F11587" i="7"/>
  <c r="F11586" i="7"/>
  <c r="F11585" i="7"/>
  <c r="F11584" i="7"/>
  <c r="F11583" i="7"/>
  <c r="F11582" i="7"/>
  <c r="F11581" i="7"/>
  <c r="F11580" i="7"/>
  <c r="F11579" i="7"/>
  <c r="F11578" i="7"/>
  <c r="F11577" i="7"/>
  <c r="F11576" i="7"/>
  <c r="F11575" i="7"/>
  <c r="F11574" i="7"/>
  <c r="F11573" i="7"/>
  <c r="F11572" i="7"/>
  <c r="F11571" i="7"/>
  <c r="F11570" i="7"/>
  <c r="F11569" i="7"/>
  <c r="F11568" i="7"/>
  <c r="F11567" i="7"/>
  <c r="F11566" i="7"/>
  <c r="F11565" i="7"/>
  <c r="F11564" i="7"/>
  <c r="F11563" i="7"/>
  <c r="F11562" i="7"/>
  <c r="F11561" i="7"/>
  <c r="F11560" i="7"/>
  <c r="F11559" i="7"/>
  <c r="F11558" i="7"/>
  <c r="F11557" i="7"/>
  <c r="F11556" i="7"/>
  <c r="F11555" i="7"/>
  <c r="F11554" i="7"/>
  <c r="F11553" i="7"/>
  <c r="F11552" i="7"/>
  <c r="F11551" i="7"/>
  <c r="F11550" i="7"/>
  <c r="F11549" i="7"/>
  <c r="F11548" i="7"/>
  <c r="F11547" i="7"/>
  <c r="F11546" i="7"/>
  <c r="F11545" i="7"/>
  <c r="F11544" i="7"/>
  <c r="F11543" i="7"/>
  <c r="F11542" i="7"/>
  <c r="F11541" i="7"/>
  <c r="F11540" i="7"/>
  <c r="F11539" i="7"/>
  <c r="F11538" i="7"/>
  <c r="F11537" i="7"/>
  <c r="F11536" i="7"/>
  <c r="F11535" i="7"/>
  <c r="F11534" i="7"/>
  <c r="F11533" i="7"/>
  <c r="F11532" i="7"/>
  <c r="F11531" i="7"/>
  <c r="F11530" i="7"/>
  <c r="F11529" i="7"/>
  <c r="F11528" i="7"/>
  <c r="F11527" i="7"/>
  <c r="F11526" i="7"/>
  <c r="F11525" i="7"/>
  <c r="F11524" i="7"/>
  <c r="F11523" i="7"/>
  <c r="F11522" i="7"/>
  <c r="F11521" i="7"/>
  <c r="F11520" i="7"/>
  <c r="F11519" i="7"/>
  <c r="F11518" i="7"/>
  <c r="F11517" i="7"/>
  <c r="F11516" i="7"/>
  <c r="F11515" i="7"/>
  <c r="F11514" i="7"/>
  <c r="F11513" i="7"/>
  <c r="F11512" i="7"/>
  <c r="F11511" i="7"/>
  <c r="F11510" i="7"/>
  <c r="F11509" i="7"/>
  <c r="F11508" i="7"/>
  <c r="F11507" i="7"/>
  <c r="F11506" i="7"/>
  <c r="F11505" i="7"/>
  <c r="F11504" i="7"/>
  <c r="F11503" i="7"/>
  <c r="F11502" i="7"/>
  <c r="F11501" i="7"/>
  <c r="F11500" i="7"/>
  <c r="F11499" i="7"/>
  <c r="F11498" i="7"/>
  <c r="F11497" i="7"/>
  <c r="F11496" i="7"/>
  <c r="F11495" i="7"/>
  <c r="F11494" i="7"/>
  <c r="F11493" i="7"/>
  <c r="F11492" i="7"/>
  <c r="F11491" i="7"/>
  <c r="F11490" i="7"/>
  <c r="F11489" i="7"/>
  <c r="F11488" i="7"/>
  <c r="F11487" i="7"/>
  <c r="F11486" i="7"/>
  <c r="F11485" i="7"/>
  <c r="F11484" i="7"/>
  <c r="F11483" i="7"/>
  <c r="F11482" i="7"/>
  <c r="F11481" i="7"/>
  <c r="F11480" i="7"/>
  <c r="F11479" i="7"/>
  <c r="F11478" i="7"/>
  <c r="F11477" i="7"/>
  <c r="F11476" i="7"/>
  <c r="F11475" i="7"/>
  <c r="F11474" i="7"/>
  <c r="F11473" i="7"/>
  <c r="F11472" i="7"/>
  <c r="F11471" i="7"/>
  <c r="F11470" i="7"/>
  <c r="F11469" i="7"/>
  <c r="F11468" i="7"/>
  <c r="F11467" i="7"/>
  <c r="F11466" i="7"/>
  <c r="F11465" i="7"/>
  <c r="F11464" i="7"/>
  <c r="F11463" i="7"/>
  <c r="F11462" i="7"/>
  <c r="F11461" i="7"/>
  <c r="F11460" i="7"/>
  <c r="F11459" i="7"/>
  <c r="F11458" i="7"/>
  <c r="F11457" i="7"/>
  <c r="F11456" i="7"/>
  <c r="F11455" i="7"/>
  <c r="F11454" i="7"/>
  <c r="F11453" i="7"/>
  <c r="F11452" i="7"/>
  <c r="F11451" i="7"/>
  <c r="F11450" i="7"/>
  <c r="F11449" i="7"/>
  <c r="F11448" i="7"/>
  <c r="F11447" i="7"/>
  <c r="F11446" i="7"/>
  <c r="F11445" i="7"/>
  <c r="F11444" i="7"/>
  <c r="F11443" i="7"/>
  <c r="F11442" i="7"/>
  <c r="F11441" i="7"/>
  <c r="F11440" i="7"/>
  <c r="F11439" i="7"/>
  <c r="F11438" i="7"/>
  <c r="F11437" i="7"/>
  <c r="F11436" i="7"/>
  <c r="F11435" i="7"/>
  <c r="F11434" i="7"/>
  <c r="F11433" i="7"/>
  <c r="F11432" i="7"/>
  <c r="F11431" i="7"/>
  <c r="F11430" i="7"/>
  <c r="F11429" i="7"/>
  <c r="F11428" i="7"/>
  <c r="F11427" i="7"/>
  <c r="F11426" i="7"/>
  <c r="F11425" i="7"/>
  <c r="F11424" i="7"/>
  <c r="F11423" i="7"/>
  <c r="F11422" i="7"/>
  <c r="F11421" i="7"/>
  <c r="F11420" i="7"/>
  <c r="F11419" i="7"/>
  <c r="F11418" i="7"/>
  <c r="F11417" i="7"/>
  <c r="F11416" i="7"/>
  <c r="F11415" i="7"/>
  <c r="F11414" i="7"/>
  <c r="F11413" i="7"/>
  <c r="F11412" i="7"/>
  <c r="F11411" i="7"/>
  <c r="F11410" i="7"/>
  <c r="F11409" i="7"/>
  <c r="F11408" i="7"/>
  <c r="F11407" i="7"/>
  <c r="F11406" i="7"/>
  <c r="F11405" i="7"/>
  <c r="F11404" i="7"/>
  <c r="F11403" i="7"/>
  <c r="F11402" i="7"/>
  <c r="F11401" i="7"/>
  <c r="F11400" i="7"/>
  <c r="F11399" i="7"/>
  <c r="F11398" i="7"/>
  <c r="F11397" i="7"/>
  <c r="F11396" i="7"/>
  <c r="F11395" i="7"/>
  <c r="F11394" i="7"/>
  <c r="F11393" i="7"/>
  <c r="F11392" i="7"/>
  <c r="F11391" i="7"/>
  <c r="F11390" i="7"/>
  <c r="F11389" i="7"/>
  <c r="F11388" i="7"/>
  <c r="F11387" i="7"/>
  <c r="F11386" i="7"/>
  <c r="F11385" i="7"/>
  <c r="F11384" i="7"/>
  <c r="F11383" i="7"/>
  <c r="F11382" i="7"/>
  <c r="F11381" i="7"/>
  <c r="F11380" i="7"/>
  <c r="F11379" i="7"/>
  <c r="F11378" i="7"/>
  <c r="F11377" i="7"/>
  <c r="F11376" i="7"/>
  <c r="F11375" i="7"/>
  <c r="F11374" i="7"/>
  <c r="F11373" i="7"/>
  <c r="F11372" i="7"/>
  <c r="F11371" i="7"/>
  <c r="F11370" i="7"/>
  <c r="F11369" i="7"/>
  <c r="F11368" i="7"/>
  <c r="F11367" i="7"/>
  <c r="F11366" i="7"/>
  <c r="F11365" i="7"/>
  <c r="F11364" i="7"/>
  <c r="F11363" i="7"/>
  <c r="F11362" i="7"/>
  <c r="F11361" i="7"/>
  <c r="F11360" i="7"/>
  <c r="F11359" i="7"/>
  <c r="F11358" i="7"/>
  <c r="F11357" i="7"/>
  <c r="F11356" i="7"/>
  <c r="F11355" i="7"/>
  <c r="F11354" i="7"/>
  <c r="F11353" i="7"/>
  <c r="F11352" i="7"/>
  <c r="F11351" i="7"/>
  <c r="F11350" i="7"/>
  <c r="F11349" i="7"/>
  <c r="F11348" i="7"/>
  <c r="F11347" i="7"/>
  <c r="F11346" i="7"/>
  <c r="F11345" i="7"/>
  <c r="F11344" i="7"/>
  <c r="F11343" i="7"/>
  <c r="F11342" i="7"/>
  <c r="F11341" i="7"/>
  <c r="F11340" i="7"/>
  <c r="F11339" i="7"/>
  <c r="F11338" i="7"/>
  <c r="F11337" i="7"/>
  <c r="F11336" i="7"/>
  <c r="F11335" i="7"/>
  <c r="F11334" i="7"/>
  <c r="F11333" i="7"/>
  <c r="F11332" i="7"/>
  <c r="F11331" i="7"/>
  <c r="F11330" i="7"/>
  <c r="F11329" i="7"/>
  <c r="F11328" i="7"/>
  <c r="F11327" i="7"/>
  <c r="F11326" i="7"/>
  <c r="F11325" i="7"/>
  <c r="F11324" i="7"/>
  <c r="F11323" i="7"/>
  <c r="F11322" i="7"/>
  <c r="F11321" i="7"/>
  <c r="F11320" i="7"/>
  <c r="F11319" i="7"/>
  <c r="F11318" i="7"/>
  <c r="F11317" i="7"/>
  <c r="F11316" i="7"/>
  <c r="F11315" i="7"/>
  <c r="F11314" i="7"/>
  <c r="F11313" i="7"/>
  <c r="F11312" i="7"/>
  <c r="F11311" i="7"/>
  <c r="F11310" i="7"/>
  <c r="F11309" i="7"/>
  <c r="F11308" i="7"/>
  <c r="F11307" i="7"/>
  <c r="F11306" i="7"/>
  <c r="F11305" i="7"/>
  <c r="F11304" i="7"/>
  <c r="F11303" i="7"/>
  <c r="F11302" i="7"/>
  <c r="F11301" i="7"/>
  <c r="F11300" i="7"/>
  <c r="F11299" i="7"/>
  <c r="F11298" i="7"/>
  <c r="F11297" i="7"/>
  <c r="F11296" i="7"/>
  <c r="F11295" i="7"/>
  <c r="F11294" i="7"/>
  <c r="F11293" i="7"/>
  <c r="F11292" i="7"/>
  <c r="F11291" i="7"/>
  <c r="F11290" i="7"/>
  <c r="F11289" i="7"/>
  <c r="F11288" i="7"/>
  <c r="F11287" i="7"/>
  <c r="F11286" i="7"/>
  <c r="F11285" i="7"/>
  <c r="F11284" i="7"/>
  <c r="F11283" i="7"/>
  <c r="F11282" i="7"/>
  <c r="F11281" i="7"/>
  <c r="F11280" i="7"/>
  <c r="F11279" i="7"/>
  <c r="F11278" i="7"/>
  <c r="F11277" i="7"/>
  <c r="F11276" i="7"/>
  <c r="F11275" i="7"/>
  <c r="F11274" i="7"/>
  <c r="F11273" i="7"/>
  <c r="F11272" i="7"/>
  <c r="F11271" i="7"/>
  <c r="F11270" i="7"/>
  <c r="F11269" i="7"/>
  <c r="F11268" i="7"/>
  <c r="F11267" i="7"/>
  <c r="F11266" i="7"/>
  <c r="F11265" i="7"/>
  <c r="F11264" i="7"/>
  <c r="F11263" i="7"/>
  <c r="F11262" i="7"/>
  <c r="F11261" i="7"/>
  <c r="F11260" i="7"/>
  <c r="F11259" i="7"/>
  <c r="F11258" i="7"/>
  <c r="F11257" i="7"/>
  <c r="F11256" i="7"/>
  <c r="F11255" i="7"/>
  <c r="F11254" i="7"/>
  <c r="F11253" i="7"/>
  <c r="F11252" i="7"/>
  <c r="F11251" i="7"/>
  <c r="F11250" i="7"/>
  <c r="F11249" i="7"/>
  <c r="F11248" i="7"/>
  <c r="F11247" i="7"/>
  <c r="F11246" i="7"/>
  <c r="F11245" i="7"/>
  <c r="F11244" i="7"/>
  <c r="F11243" i="7"/>
  <c r="F11242" i="7"/>
  <c r="F11241" i="7"/>
  <c r="F11240" i="7"/>
  <c r="F11239" i="7"/>
  <c r="F11238" i="7"/>
  <c r="F11237" i="7"/>
  <c r="F11236" i="7"/>
  <c r="F11235" i="7"/>
  <c r="F11234" i="7"/>
  <c r="F11233" i="7"/>
  <c r="F11232" i="7"/>
  <c r="F11231" i="7"/>
  <c r="F11230" i="7"/>
  <c r="F11229" i="7"/>
  <c r="F11228" i="7"/>
  <c r="F11227" i="7"/>
  <c r="F11226" i="7"/>
  <c r="F11225" i="7"/>
  <c r="F11224" i="7"/>
  <c r="F11223" i="7"/>
  <c r="F11222" i="7"/>
  <c r="F11221" i="7"/>
  <c r="F11220" i="7"/>
  <c r="F11219" i="7"/>
  <c r="F11218" i="7"/>
  <c r="F11217" i="7"/>
  <c r="F11216" i="7"/>
  <c r="F11215" i="7"/>
  <c r="F11214" i="7"/>
  <c r="F11213" i="7"/>
  <c r="F11212" i="7"/>
  <c r="F11211" i="7"/>
  <c r="F11210" i="7"/>
  <c r="F11209" i="7"/>
  <c r="F11208" i="7"/>
  <c r="F11207" i="7"/>
  <c r="F11206" i="7"/>
  <c r="F11205" i="7"/>
  <c r="F11204" i="7"/>
  <c r="F11203" i="7"/>
  <c r="F11202" i="7"/>
  <c r="F11201" i="7"/>
  <c r="F11200" i="7"/>
  <c r="F11199" i="7"/>
  <c r="F11198" i="7"/>
  <c r="F11197" i="7"/>
  <c r="F11196" i="7"/>
  <c r="F11195" i="7"/>
  <c r="F11194" i="7"/>
  <c r="F11193" i="7"/>
  <c r="F11192" i="7"/>
  <c r="F11191" i="7"/>
  <c r="F11190" i="7"/>
  <c r="F11189" i="7"/>
  <c r="F11188" i="7"/>
  <c r="F11187" i="7"/>
  <c r="F11186" i="7"/>
  <c r="F11185" i="7"/>
  <c r="F11184" i="7"/>
  <c r="F11183" i="7"/>
  <c r="F11182" i="7"/>
  <c r="F11181" i="7"/>
  <c r="F11180" i="7"/>
  <c r="F11179" i="7"/>
  <c r="F11178" i="7"/>
  <c r="F11177" i="7"/>
  <c r="F11176" i="7"/>
  <c r="F11175" i="7"/>
  <c r="F11174" i="7"/>
  <c r="F11173" i="7"/>
  <c r="F11172" i="7"/>
  <c r="F11171" i="7"/>
  <c r="F11170" i="7"/>
  <c r="F11169" i="7"/>
  <c r="F11168" i="7"/>
  <c r="F11167" i="7"/>
  <c r="F11166" i="7"/>
  <c r="F11165" i="7"/>
  <c r="F11164" i="7"/>
  <c r="F11163" i="7"/>
  <c r="F11162" i="7"/>
  <c r="F11161" i="7"/>
  <c r="F11160" i="7"/>
  <c r="F11159" i="7"/>
  <c r="F11158" i="7"/>
  <c r="F11157" i="7"/>
  <c r="F11156" i="7"/>
  <c r="F11155" i="7"/>
  <c r="F11154" i="7"/>
  <c r="F11153" i="7"/>
  <c r="F11152" i="7"/>
  <c r="F11151" i="7"/>
  <c r="F11150" i="7"/>
  <c r="F11149" i="7"/>
  <c r="F11148" i="7"/>
  <c r="F11147" i="7"/>
  <c r="F11146" i="7"/>
  <c r="F11145" i="7"/>
  <c r="F11144" i="7"/>
  <c r="F11143" i="7"/>
  <c r="F11142" i="7"/>
  <c r="F11141" i="7"/>
  <c r="F11140" i="7"/>
  <c r="F11139" i="7"/>
  <c r="F11138" i="7"/>
  <c r="F11137" i="7"/>
  <c r="F11136" i="7"/>
  <c r="F11135" i="7"/>
  <c r="F11134" i="7"/>
  <c r="F11133" i="7"/>
  <c r="F11132" i="7"/>
  <c r="F11131" i="7"/>
  <c r="F11130" i="7"/>
  <c r="F11129" i="7"/>
  <c r="F11128" i="7"/>
  <c r="F11127" i="7"/>
  <c r="F11126" i="7"/>
  <c r="F11125" i="7"/>
  <c r="F11124" i="7"/>
  <c r="F11123" i="7"/>
  <c r="F11122" i="7"/>
  <c r="F11121" i="7"/>
  <c r="F11120" i="7"/>
  <c r="F11119" i="7"/>
  <c r="F11118" i="7"/>
  <c r="F11117" i="7"/>
  <c r="F11116" i="7"/>
  <c r="F11115" i="7"/>
  <c r="F11114" i="7"/>
  <c r="F11113" i="7"/>
  <c r="F11112" i="7"/>
  <c r="F11111" i="7"/>
  <c r="F11110" i="7"/>
  <c r="F11109" i="7"/>
  <c r="F11108" i="7"/>
  <c r="F11107" i="7"/>
  <c r="F11106" i="7"/>
  <c r="F11105" i="7"/>
  <c r="F11104" i="7"/>
  <c r="F11103" i="7"/>
  <c r="F11102" i="7"/>
  <c r="F11101" i="7"/>
  <c r="F11100" i="7"/>
  <c r="F11099" i="7"/>
  <c r="F11098" i="7"/>
  <c r="F11097" i="7"/>
  <c r="F11096" i="7"/>
  <c r="F11095" i="7"/>
  <c r="F11094" i="7"/>
  <c r="F11093" i="7"/>
  <c r="F11092" i="7"/>
  <c r="F11091" i="7"/>
  <c r="F11090" i="7"/>
  <c r="F11089" i="7"/>
  <c r="F11088" i="7"/>
  <c r="F11087" i="7"/>
  <c r="F11086" i="7"/>
  <c r="F11085" i="7"/>
  <c r="F11084" i="7"/>
  <c r="F11083" i="7"/>
  <c r="F11082" i="7"/>
  <c r="F11081" i="7"/>
  <c r="F11080" i="7"/>
  <c r="F11079" i="7"/>
  <c r="F11078" i="7"/>
  <c r="F11077" i="7"/>
  <c r="F11076" i="7"/>
  <c r="F11075" i="7"/>
  <c r="F11074" i="7"/>
  <c r="F11073" i="7"/>
  <c r="F11072" i="7"/>
  <c r="F11071" i="7"/>
  <c r="F11070" i="7"/>
  <c r="F11069" i="7"/>
  <c r="F11068" i="7"/>
  <c r="F11067" i="7"/>
  <c r="F11066" i="7"/>
  <c r="F11065" i="7"/>
  <c r="F11064" i="7"/>
  <c r="F11063" i="7"/>
  <c r="F11062" i="7"/>
  <c r="F11061" i="7"/>
  <c r="F11060" i="7"/>
  <c r="F11059" i="7"/>
  <c r="F11058" i="7"/>
  <c r="F11057" i="7"/>
  <c r="F11056" i="7"/>
  <c r="F11055" i="7"/>
  <c r="F11054" i="7"/>
  <c r="F11053" i="7"/>
  <c r="F11052" i="7"/>
  <c r="F11051" i="7"/>
  <c r="F11050" i="7"/>
  <c r="F11049" i="7"/>
  <c r="F11048" i="7"/>
  <c r="F11047" i="7"/>
  <c r="F11046" i="7"/>
  <c r="F11045" i="7"/>
  <c r="F11044" i="7"/>
  <c r="F11043" i="7"/>
  <c r="F11042" i="7"/>
  <c r="F11041" i="7"/>
  <c r="F11040" i="7"/>
  <c r="F11039" i="7"/>
  <c r="F11038" i="7"/>
  <c r="F11037" i="7"/>
  <c r="F11036" i="7"/>
  <c r="F11035" i="7"/>
  <c r="F11034" i="7"/>
  <c r="F11033" i="7"/>
  <c r="F11032" i="7"/>
  <c r="F11031" i="7"/>
  <c r="F11030" i="7"/>
  <c r="F11029" i="7"/>
  <c r="F11028" i="7"/>
  <c r="F11027" i="7"/>
  <c r="F11026" i="7"/>
  <c r="F11025" i="7"/>
  <c r="F11024" i="7"/>
  <c r="F11023" i="7"/>
  <c r="F11022" i="7"/>
  <c r="F11021" i="7"/>
  <c r="F11020" i="7"/>
  <c r="F11019" i="7"/>
  <c r="F11018" i="7"/>
  <c r="F11017" i="7"/>
  <c r="F11016" i="7"/>
  <c r="F11015" i="7"/>
  <c r="F11014" i="7"/>
  <c r="F11013" i="7"/>
  <c r="F11012" i="7"/>
  <c r="F11011" i="7"/>
  <c r="F11010" i="7"/>
  <c r="F11009" i="7"/>
  <c r="F11008" i="7"/>
  <c r="F11007" i="7"/>
  <c r="F11006" i="7"/>
  <c r="F11005" i="7"/>
  <c r="F11004" i="7"/>
  <c r="F11003" i="7"/>
  <c r="F11002" i="7"/>
  <c r="F11001" i="7"/>
  <c r="F11000" i="7"/>
  <c r="F10999" i="7"/>
  <c r="F10998" i="7"/>
  <c r="F10997" i="7"/>
  <c r="F10996" i="7"/>
  <c r="F10995" i="7"/>
  <c r="F10994" i="7"/>
  <c r="F10993" i="7"/>
  <c r="F10992" i="7"/>
  <c r="F10991" i="7"/>
  <c r="F10990" i="7"/>
  <c r="F10989" i="7"/>
  <c r="F10988" i="7"/>
  <c r="F10987" i="7"/>
  <c r="F10986" i="7"/>
  <c r="F10985" i="7"/>
  <c r="F10984" i="7"/>
  <c r="F10983" i="7"/>
  <c r="F10982" i="7"/>
  <c r="F10981" i="7"/>
  <c r="F10980" i="7"/>
  <c r="F10979" i="7"/>
  <c r="F10978" i="7"/>
  <c r="F10977" i="7"/>
  <c r="F10976" i="7"/>
  <c r="F10975" i="7"/>
  <c r="F10974" i="7"/>
  <c r="F10973" i="7"/>
  <c r="F10972" i="7"/>
  <c r="F10971" i="7"/>
  <c r="F10970" i="7"/>
  <c r="F10969" i="7"/>
  <c r="F10968" i="7"/>
  <c r="F10967" i="7"/>
  <c r="F10966" i="7"/>
  <c r="F10965" i="7"/>
  <c r="F10964" i="7"/>
  <c r="F10963" i="7"/>
  <c r="F10962" i="7"/>
  <c r="F10961" i="7"/>
  <c r="F10960" i="7"/>
  <c r="F10959" i="7"/>
  <c r="F10958" i="7"/>
  <c r="F10957" i="7"/>
  <c r="F10956" i="7"/>
  <c r="F10955" i="7"/>
  <c r="F10954" i="7"/>
  <c r="F10953" i="7"/>
  <c r="F10952" i="7"/>
  <c r="F10951" i="7"/>
  <c r="F10950" i="7"/>
  <c r="F10949" i="7"/>
  <c r="F10948" i="7"/>
  <c r="F10947" i="7"/>
  <c r="F10946" i="7"/>
  <c r="F10945" i="7"/>
  <c r="F10944" i="7"/>
  <c r="F10943" i="7"/>
  <c r="F10942" i="7"/>
  <c r="F10941" i="7"/>
  <c r="F10940" i="7"/>
  <c r="F10939" i="7"/>
  <c r="F10938" i="7"/>
  <c r="F10937" i="7"/>
  <c r="F10936" i="7"/>
  <c r="F10935" i="7"/>
  <c r="F10934" i="7"/>
  <c r="F10933" i="7"/>
  <c r="F10932" i="7"/>
  <c r="F10931" i="7"/>
  <c r="F10930" i="7"/>
  <c r="F10929" i="7"/>
  <c r="F10928" i="7"/>
  <c r="F10927" i="7"/>
  <c r="F10926" i="7"/>
  <c r="F10925" i="7"/>
  <c r="F10924" i="7"/>
  <c r="F10923" i="7"/>
  <c r="F10922" i="7"/>
  <c r="F10921" i="7"/>
  <c r="F10920" i="7"/>
  <c r="F10919" i="7"/>
  <c r="F10918" i="7"/>
  <c r="F10917" i="7"/>
  <c r="F10916" i="7"/>
  <c r="F10915" i="7"/>
  <c r="F10914" i="7"/>
  <c r="F10913" i="7"/>
  <c r="F10912" i="7"/>
  <c r="F10911" i="7"/>
  <c r="F10910" i="7"/>
  <c r="F10909" i="7"/>
  <c r="F10908" i="7"/>
  <c r="F10907" i="7"/>
  <c r="F10906" i="7"/>
  <c r="F10905" i="7"/>
  <c r="F10904" i="7"/>
  <c r="F10903" i="7"/>
  <c r="F10902" i="7"/>
  <c r="F10901" i="7"/>
  <c r="F10900" i="7"/>
  <c r="F10899" i="7"/>
  <c r="F10898" i="7"/>
  <c r="F10897" i="7"/>
  <c r="F10896" i="7"/>
  <c r="F10895" i="7"/>
  <c r="F10894" i="7"/>
  <c r="F10893" i="7"/>
  <c r="F10892" i="7"/>
  <c r="F10891" i="7"/>
  <c r="F10890" i="7"/>
  <c r="F10889" i="7"/>
  <c r="F10888" i="7"/>
  <c r="F10887" i="7"/>
  <c r="F10886" i="7"/>
  <c r="F10885" i="7"/>
  <c r="F10884" i="7"/>
  <c r="F10883" i="7"/>
  <c r="F10882" i="7"/>
  <c r="F10881" i="7"/>
  <c r="F10880" i="7"/>
  <c r="F10879" i="7"/>
  <c r="F10878" i="7"/>
  <c r="F10877" i="7"/>
  <c r="F10876" i="7"/>
  <c r="F10875" i="7"/>
  <c r="F10874" i="7"/>
  <c r="F10873" i="7"/>
  <c r="F10872" i="7"/>
  <c r="F10871" i="7"/>
  <c r="F10870" i="7"/>
  <c r="F10869" i="7"/>
  <c r="F10868" i="7"/>
  <c r="F10867" i="7"/>
  <c r="F10866" i="7"/>
  <c r="F10865" i="7"/>
  <c r="F10864" i="7"/>
  <c r="F10863" i="7"/>
  <c r="F10862" i="7"/>
  <c r="F10861" i="7"/>
  <c r="F10860" i="7"/>
  <c r="F10859" i="7"/>
  <c r="F10858" i="7"/>
  <c r="F10857" i="7"/>
  <c r="F10856" i="7"/>
  <c r="F10855" i="7"/>
  <c r="F10854" i="7"/>
  <c r="F10853" i="7"/>
  <c r="F10852" i="7"/>
  <c r="F10851" i="7"/>
  <c r="F10850" i="7"/>
  <c r="F10849" i="7"/>
  <c r="F10848" i="7"/>
  <c r="F10847" i="7"/>
  <c r="F10846" i="7"/>
  <c r="F10845" i="7"/>
  <c r="F10844" i="7"/>
  <c r="F10843" i="7"/>
  <c r="F10842" i="7"/>
  <c r="F10841" i="7"/>
  <c r="F10840" i="7"/>
  <c r="F10839" i="7"/>
  <c r="F10838" i="7"/>
  <c r="F10837" i="7"/>
  <c r="F10836" i="7"/>
  <c r="F10835" i="7"/>
  <c r="F10834" i="7"/>
  <c r="F10833" i="7"/>
  <c r="F10832" i="7"/>
  <c r="F10831" i="7"/>
  <c r="F10830" i="7"/>
  <c r="F10829" i="7"/>
  <c r="F10828" i="7"/>
  <c r="F10827" i="7"/>
  <c r="F10826" i="7"/>
  <c r="F10825" i="7"/>
  <c r="F10824" i="7"/>
  <c r="F10823" i="7"/>
  <c r="F10822" i="7"/>
  <c r="F10821" i="7"/>
  <c r="F10820" i="7"/>
  <c r="F10819" i="7"/>
  <c r="F10818" i="7"/>
  <c r="F10817" i="7"/>
  <c r="F10816" i="7"/>
  <c r="F10815" i="7"/>
  <c r="F10814" i="7"/>
  <c r="F10813" i="7"/>
  <c r="F10812" i="7"/>
  <c r="F10811" i="7"/>
  <c r="F10810" i="7"/>
  <c r="F10809" i="7"/>
  <c r="F10808" i="7"/>
  <c r="F10807" i="7"/>
  <c r="F10806" i="7"/>
  <c r="F10805" i="7"/>
  <c r="F10804" i="7"/>
  <c r="F10803" i="7"/>
  <c r="F10802" i="7"/>
  <c r="F10801" i="7"/>
  <c r="F10800" i="7"/>
  <c r="F10799" i="7"/>
  <c r="F10798" i="7"/>
  <c r="F10797" i="7"/>
  <c r="F10796" i="7"/>
  <c r="F10795" i="7"/>
  <c r="F10794" i="7"/>
  <c r="F10793" i="7"/>
  <c r="F10792" i="7"/>
  <c r="F10791" i="7"/>
  <c r="F10790" i="7"/>
  <c r="F10789" i="7"/>
  <c r="F10788" i="7"/>
  <c r="F10787" i="7"/>
  <c r="F10786" i="7"/>
  <c r="F10785" i="7"/>
  <c r="F10784" i="7"/>
  <c r="F10783" i="7"/>
  <c r="F10782" i="7"/>
  <c r="F10781" i="7"/>
  <c r="F10780" i="7"/>
  <c r="F10779" i="7"/>
  <c r="F10778" i="7"/>
  <c r="F10777" i="7"/>
  <c r="F10776" i="7"/>
  <c r="F10775" i="7"/>
  <c r="F10774" i="7"/>
  <c r="F10773" i="7"/>
  <c r="F10772" i="7"/>
  <c r="F10771" i="7"/>
  <c r="F10770" i="7"/>
  <c r="F10769" i="7"/>
  <c r="F10768" i="7"/>
  <c r="F10767" i="7"/>
  <c r="F10766" i="7"/>
  <c r="F10765" i="7"/>
  <c r="F10764" i="7"/>
  <c r="F10763" i="7"/>
  <c r="F10762" i="7"/>
  <c r="F10761" i="7"/>
  <c r="F10760" i="7"/>
  <c r="F10759" i="7"/>
  <c r="F10758" i="7"/>
  <c r="F10757" i="7"/>
  <c r="F10756" i="7"/>
  <c r="F10755" i="7"/>
  <c r="F10754" i="7"/>
  <c r="F10753" i="7"/>
  <c r="F10752" i="7"/>
  <c r="F10751" i="7"/>
  <c r="F10750" i="7"/>
  <c r="F10749" i="7"/>
  <c r="F10748" i="7"/>
  <c r="F10747" i="7"/>
  <c r="F10746" i="7"/>
  <c r="F10745" i="7"/>
  <c r="F10744" i="7"/>
  <c r="F10743" i="7"/>
  <c r="F10742" i="7"/>
  <c r="F10741" i="7"/>
  <c r="F10740" i="7"/>
  <c r="F10739" i="7"/>
  <c r="F10738" i="7"/>
  <c r="F10737" i="7"/>
  <c r="F10736" i="7"/>
  <c r="F10735" i="7"/>
  <c r="F10734" i="7"/>
  <c r="F10733" i="7"/>
  <c r="F10732" i="7"/>
  <c r="F10731" i="7"/>
  <c r="F10730" i="7"/>
  <c r="F10729" i="7"/>
  <c r="F10728" i="7"/>
  <c r="F10727" i="7"/>
  <c r="F10726" i="7"/>
  <c r="F10725" i="7"/>
  <c r="F10724" i="7"/>
  <c r="F10723" i="7"/>
  <c r="F10722" i="7"/>
  <c r="F10721" i="7"/>
  <c r="F10720" i="7"/>
  <c r="F10719" i="7"/>
  <c r="F10718" i="7"/>
  <c r="F10717" i="7"/>
  <c r="F10716" i="7"/>
  <c r="F10715" i="7"/>
  <c r="F10714" i="7"/>
  <c r="F10713" i="7"/>
  <c r="F10712" i="7"/>
  <c r="F10711" i="7"/>
  <c r="F10710" i="7"/>
  <c r="F10709" i="7"/>
  <c r="F10708" i="7"/>
  <c r="F10707" i="7"/>
  <c r="F10706" i="7"/>
  <c r="F10705" i="7"/>
  <c r="F10704" i="7"/>
  <c r="F10703" i="7"/>
  <c r="F10702" i="7"/>
  <c r="F10701" i="7"/>
  <c r="F10700" i="7"/>
  <c r="F10699" i="7"/>
  <c r="F10698" i="7"/>
  <c r="F10697" i="7"/>
  <c r="F10696" i="7"/>
  <c r="F10695" i="7"/>
  <c r="F10694" i="7"/>
  <c r="F10693" i="7"/>
  <c r="F10692" i="7"/>
  <c r="F10691" i="7"/>
  <c r="F10690" i="7"/>
  <c r="F10689" i="7"/>
  <c r="F10688" i="7"/>
  <c r="F10687" i="7"/>
  <c r="F10686" i="7"/>
  <c r="F10685" i="7"/>
  <c r="F10684" i="7"/>
  <c r="F10683" i="7"/>
  <c r="F10682" i="7"/>
  <c r="F10681" i="7"/>
  <c r="F10680" i="7"/>
  <c r="F10679" i="7"/>
  <c r="F10678" i="7"/>
  <c r="F10677" i="7"/>
  <c r="F10676" i="7"/>
  <c r="F10675" i="7"/>
  <c r="F10674" i="7"/>
  <c r="F10673" i="7"/>
  <c r="F10672" i="7"/>
  <c r="F10671" i="7"/>
  <c r="F10670" i="7"/>
  <c r="F10669" i="7"/>
  <c r="F10668" i="7"/>
  <c r="F10667" i="7"/>
  <c r="F10666" i="7"/>
  <c r="F10665" i="7"/>
  <c r="F10664" i="7"/>
  <c r="F10663" i="7"/>
  <c r="F10662" i="7"/>
  <c r="F10661" i="7"/>
  <c r="F10660" i="7"/>
  <c r="F10659" i="7"/>
  <c r="F10658" i="7"/>
  <c r="F10657" i="7"/>
  <c r="F10656" i="7"/>
  <c r="F10655" i="7"/>
  <c r="F10654" i="7"/>
  <c r="F10653" i="7"/>
  <c r="F10652" i="7"/>
  <c r="F10651" i="7"/>
  <c r="F10650" i="7"/>
  <c r="F10649" i="7"/>
  <c r="F10648" i="7"/>
  <c r="F10647" i="7"/>
  <c r="F10646" i="7"/>
  <c r="F10645" i="7"/>
  <c r="F10644" i="7"/>
  <c r="F10643" i="7"/>
  <c r="F10642" i="7"/>
  <c r="F10641" i="7"/>
  <c r="F10640" i="7"/>
  <c r="F10639" i="7"/>
  <c r="F10638" i="7"/>
  <c r="F10637" i="7"/>
  <c r="F10636" i="7"/>
  <c r="F10635" i="7"/>
  <c r="F10634" i="7"/>
  <c r="F10633" i="7"/>
  <c r="F10632" i="7"/>
  <c r="F10631" i="7"/>
  <c r="F10630" i="7"/>
  <c r="F10629" i="7"/>
  <c r="F10628" i="7"/>
  <c r="F10627" i="7"/>
  <c r="F10626" i="7"/>
  <c r="F10625" i="7"/>
  <c r="F10624" i="7"/>
  <c r="F10623" i="7"/>
  <c r="F10622" i="7"/>
  <c r="F10621" i="7"/>
  <c r="F10620" i="7"/>
  <c r="F10619" i="7"/>
  <c r="F10618" i="7"/>
  <c r="F10617" i="7"/>
  <c r="F10616" i="7"/>
  <c r="F10615" i="7"/>
  <c r="F10614" i="7"/>
  <c r="F10613" i="7"/>
  <c r="F10612" i="7"/>
  <c r="F10611" i="7"/>
  <c r="F10610" i="7"/>
  <c r="F10609" i="7"/>
  <c r="F10608" i="7"/>
  <c r="F10607" i="7"/>
  <c r="F10606" i="7"/>
  <c r="F10605" i="7"/>
  <c r="F10604" i="7"/>
  <c r="F10603" i="7"/>
  <c r="F10602" i="7"/>
  <c r="F10601" i="7"/>
  <c r="F10600" i="7"/>
  <c r="F10599" i="7"/>
  <c r="F10598" i="7"/>
  <c r="F10597" i="7"/>
  <c r="F10596" i="7"/>
  <c r="F10595" i="7"/>
  <c r="F10594" i="7"/>
  <c r="F10593" i="7"/>
  <c r="F10592" i="7"/>
  <c r="F10591" i="7"/>
  <c r="F10590" i="7"/>
  <c r="F10589" i="7"/>
  <c r="F10588" i="7"/>
  <c r="F10587" i="7"/>
  <c r="F10586" i="7"/>
  <c r="F10585" i="7"/>
  <c r="F10584" i="7"/>
  <c r="F10583" i="7"/>
  <c r="F10582" i="7"/>
  <c r="F10581" i="7"/>
  <c r="F10580" i="7"/>
  <c r="F10579" i="7"/>
  <c r="F10578" i="7"/>
  <c r="F10577" i="7"/>
  <c r="F10576" i="7"/>
  <c r="F10575" i="7"/>
  <c r="F10574" i="7"/>
  <c r="F10573" i="7"/>
  <c r="F10572" i="7"/>
  <c r="F10571" i="7"/>
  <c r="F10570" i="7"/>
  <c r="F10569" i="7"/>
  <c r="F10568" i="7"/>
  <c r="F10567" i="7"/>
  <c r="F10566" i="7"/>
  <c r="F10565" i="7"/>
  <c r="F10564" i="7"/>
  <c r="F10563" i="7"/>
  <c r="F10562" i="7"/>
  <c r="F10561" i="7"/>
  <c r="F10560" i="7"/>
  <c r="F10559" i="7"/>
  <c r="F10558" i="7"/>
  <c r="F10557" i="7"/>
  <c r="F10556" i="7"/>
  <c r="F10555" i="7"/>
  <c r="F10554" i="7"/>
  <c r="F10553" i="7"/>
  <c r="F10552" i="7"/>
  <c r="F10551" i="7"/>
  <c r="F10550" i="7"/>
  <c r="F10549" i="7"/>
  <c r="F10548" i="7"/>
  <c r="F10547" i="7"/>
  <c r="F10546" i="7"/>
  <c r="F10545" i="7"/>
  <c r="F10544" i="7"/>
  <c r="F10543" i="7"/>
  <c r="F10542" i="7"/>
  <c r="F10541" i="7"/>
  <c r="F10540" i="7"/>
  <c r="F10539" i="7"/>
  <c r="F10538" i="7"/>
  <c r="F10537" i="7"/>
  <c r="F10536" i="7"/>
  <c r="F10535" i="7"/>
  <c r="F10534" i="7"/>
  <c r="F10533" i="7"/>
  <c r="F10532" i="7"/>
  <c r="F10531" i="7"/>
  <c r="F10530" i="7"/>
  <c r="F10529" i="7"/>
  <c r="F10528" i="7"/>
  <c r="F10527" i="7"/>
  <c r="F10526" i="7"/>
  <c r="F10525" i="7"/>
  <c r="F10524" i="7"/>
  <c r="F10523" i="7"/>
  <c r="F10522" i="7"/>
  <c r="F10521" i="7"/>
  <c r="F10520" i="7"/>
  <c r="F10519" i="7"/>
  <c r="F10518" i="7"/>
  <c r="F10517" i="7"/>
  <c r="F10516" i="7"/>
  <c r="F10515" i="7"/>
  <c r="F10514" i="7"/>
  <c r="F10513" i="7"/>
  <c r="F10512" i="7"/>
  <c r="F10511" i="7"/>
  <c r="F10510" i="7"/>
  <c r="F10509" i="7"/>
  <c r="F10508" i="7"/>
  <c r="F10507" i="7"/>
  <c r="F10506" i="7"/>
  <c r="F10505" i="7"/>
  <c r="F10504" i="7"/>
  <c r="F10503" i="7"/>
  <c r="F10502" i="7"/>
  <c r="F10501" i="7"/>
  <c r="F10500" i="7"/>
  <c r="F10499" i="7"/>
  <c r="F10498" i="7"/>
  <c r="F10497" i="7"/>
  <c r="F10496" i="7"/>
  <c r="F10495" i="7"/>
  <c r="F10494" i="7"/>
  <c r="F10493" i="7"/>
  <c r="F10492" i="7"/>
  <c r="F10491" i="7"/>
  <c r="F10490" i="7"/>
  <c r="F10489" i="7"/>
  <c r="F10488" i="7"/>
  <c r="F10487" i="7"/>
  <c r="F10486" i="7"/>
  <c r="F10485" i="7"/>
  <c r="F10484" i="7"/>
  <c r="F10483" i="7"/>
  <c r="F10482" i="7"/>
  <c r="F10481" i="7"/>
  <c r="F10480" i="7"/>
  <c r="F10479" i="7"/>
  <c r="F10478" i="7"/>
  <c r="F10477" i="7"/>
  <c r="F10476" i="7"/>
  <c r="F10475" i="7"/>
  <c r="F10474" i="7"/>
  <c r="F10473" i="7"/>
  <c r="F10472" i="7"/>
  <c r="F10471" i="7"/>
  <c r="F10470" i="7"/>
  <c r="F10469" i="7"/>
  <c r="F10468" i="7"/>
  <c r="F10467" i="7"/>
  <c r="F10466" i="7"/>
  <c r="F10465" i="7"/>
  <c r="F10464" i="7"/>
  <c r="F10463" i="7"/>
  <c r="F10462" i="7"/>
  <c r="F10461" i="7"/>
  <c r="F10460" i="7"/>
  <c r="F10459" i="7"/>
  <c r="F10458" i="7"/>
  <c r="F10457" i="7"/>
  <c r="F10456" i="7"/>
  <c r="F10455" i="7"/>
  <c r="F10454" i="7"/>
  <c r="F10453" i="7"/>
  <c r="F10452" i="7"/>
  <c r="F10451" i="7"/>
  <c r="F10450" i="7"/>
  <c r="F10449" i="7"/>
  <c r="F10448" i="7"/>
  <c r="F10447" i="7"/>
  <c r="F10446" i="7"/>
  <c r="F10445" i="7"/>
  <c r="F10444" i="7"/>
  <c r="F10443" i="7"/>
  <c r="F10442" i="7"/>
  <c r="F10441" i="7"/>
  <c r="F10440" i="7"/>
  <c r="F10439" i="7"/>
  <c r="F10438" i="7"/>
  <c r="F10437" i="7"/>
  <c r="F10436" i="7"/>
  <c r="F10435" i="7"/>
  <c r="F10434" i="7"/>
  <c r="F10433" i="7"/>
  <c r="F10432" i="7"/>
  <c r="F10431" i="7"/>
  <c r="F10430" i="7"/>
  <c r="F10429" i="7"/>
  <c r="F10428" i="7"/>
  <c r="F10427" i="7"/>
  <c r="F10426" i="7"/>
  <c r="F10425" i="7"/>
  <c r="F10424" i="7"/>
  <c r="F10423" i="7"/>
  <c r="F10422" i="7"/>
  <c r="F10421" i="7"/>
  <c r="F10420" i="7"/>
  <c r="F10419" i="7"/>
  <c r="F10418" i="7"/>
  <c r="F10417" i="7"/>
  <c r="F10416" i="7"/>
  <c r="F10415" i="7"/>
  <c r="F10414" i="7"/>
  <c r="F10413" i="7"/>
  <c r="F10412" i="7"/>
  <c r="F10411" i="7"/>
  <c r="F10410" i="7"/>
  <c r="F10409" i="7"/>
  <c r="F10408" i="7"/>
  <c r="F10407" i="7"/>
  <c r="F10406" i="7"/>
  <c r="F10405" i="7"/>
  <c r="F10404" i="7"/>
  <c r="F10403" i="7"/>
  <c r="F10402" i="7"/>
  <c r="F10401" i="7"/>
  <c r="F10400" i="7"/>
  <c r="F10399" i="7"/>
  <c r="F10398" i="7"/>
  <c r="F10397" i="7"/>
  <c r="F10396" i="7"/>
  <c r="F10395" i="7"/>
  <c r="F10394" i="7"/>
  <c r="F10393" i="7"/>
  <c r="F10392" i="7"/>
  <c r="F10391" i="7"/>
  <c r="F10390" i="7"/>
  <c r="F10389" i="7"/>
  <c r="F10388" i="7"/>
  <c r="F10387" i="7"/>
  <c r="F10386" i="7"/>
  <c r="F10385" i="7"/>
  <c r="F10384" i="7"/>
  <c r="F10383" i="7"/>
  <c r="F10382" i="7"/>
  <c r="F10381" i="7"/>
  <c r="F10380" i="7"/>
  <c r="F10379" i="7"/>
  <c r="F10378" i="7"/>
  <c r="F10377" i="7"/>
  <c r="F10376" i="7"/>
  <c r="F10375" i="7"/>
  <c r="F10374" i="7"/>
  <c r="F10373" i="7"/>
  <c r="F10372" i="7"/>
  <c r="F10371" i="7"/>
  <c r="F10370" i="7"/>
  <c r="F10369" i="7"/>
  <c r="F10368" i="7"/>
  <c r="F10367" i="7"/>
  <c r="F10366" i="7"/>
  <c r="F10365" i="7"/>
  <c r="F10364" i="7"/>
  <c r="F10363" i="7"/>
  <c r="F10362" i="7"/>
  <c r="F10361" i="7"/>
  <c r="F10360" i="7"/>
  <c r="F10359" i="7"/>
  <c r="F10358" i="7"/>
  <c r="F10357" i="7"/>
  <c r="F10356" i="7"/>
  <c r="F10355" i="7"/>
  <c r="F10354" i="7"/>
  <c r="F10353" i="7"/>
  <c r="F10352" i="7"/>
  <c r="F10351" i="7"/>
  <c r="F10350" i="7"/>
  <c r="F10349" i="7"/>
  <c r="F10348" i="7"/>
  <c r="F10347" i="7"/>
  <c r="F10346" i="7"/>
  <c r="F10345" i="7"/>
  <c r="F10344" i="7"/>
  <c r="F10343" i="7"/>
  <c r="F10342" i="7"/>
  <c r="F10341" i="7"/>
  <c r="F10340" i="7"/>
  <c r="F10339" i="7"/>
  <c r="F10338" i="7"/>
  <c r="F10337" i="7"/>
  <c r="F10336" i="7"/>
  <c r="F10335" i="7"/>
  <c r="F10334" i="7"/>
  <c r="F10333" i="7"/>
  <c r="F10332" i="7"/>
  <c r="F10331" i="7"/>
  <c r="F10330" i="7"/>
  <c r="F10329" i="7"/>
  <c r="F10328" i="7"/>
  <c r="F10327" i="7"/>
  <c r="F10326" i="7"/>
  <c r="F10325" i="7"/>
  <c r="F10324" i="7"/>
  <c r="F10323" i="7"/>
  <c r="F10322" i="7"/>
  <c r="F10321" i="7"/>
  <c r="F10320" i="7"/>
  <c r="F10319" i="7"/>
  <c r="F10318" i="7"/>
  <c r="F10317" i="7"/>
  <c r="F10316" i="7"/>
  <c r="F10315" i="7"/>
  <c r="F10314" i="7"/>
  <c r="F10313" i="7"/>
  <c r="F10312" i="7"/>
  <c r="F10311" i="7"/>
  <c r="F10310" i="7"/>
  <c r="F10309" i="7"/>
  <c r="F10308" i="7"/>
  <c r="F10307" i="7"/>
  <c r="F10306" i="7"/>
  <c r="F10305" i="7"/>
  <c r="F10304" i="7"/>
  <c r="F10303" i="7"/>
  <c r="F10302" i="7"/>
  <c r="F10301" i="7"/>
  <c r="F10300" i="7"/>
  <c r="F10299" i="7"/>
  <c r="F10298" i="7"/>
  <c r="F10297" i="7"/>
  <c r="F10296" i="7"/>
  <c r="F10295" i="7"/>
  <c r="F10294" i="7"/>
  <c r="F10293" i="7"/>
  <c r="F10292" i="7"/>
  <c r="F10291" i="7"/>
  <c r="F10290" i="7"/>
  <c r="F10289" i="7"/>
  <c r="F10288" i="7"/>
  <c r="F10287" i="7"/>
  <c r="F10286" i="7"/>
  <c r="F10285" i="7"/>
  <c r="F10284" i="7"/>
  <c r="F10283" i="7"/>
  <c r="F10282" i="7"/>
  <c r="F10281" i="7"/>
  <c r="F10280" i="7"/>
  <c r="F10279" i="7"/>
  <c r="F10278" i="7"/>
  <c r="F10277" i="7"/>
  <c r="F10276" i="7"/>
  <c r="F10275" i="7"/>
  <c r="F10274" i="7"/>
  <c r="F10273" i="7"/>
  <c r="F10272" i="7"/>
  <c r="F10271" i="7"/>
  <c r="F10270" i="7"/>
  <c r="F10269" i="7"/>
  <c r="F10268" i="7"/>
  <c r="F10267" i="7"/>
  <c r="F10266" i="7"/>
  <c r="F10265" i="7"/>
  <c r="F10264" i="7"/>
  <c r="F10263" i="7"/>
  <c r="F10262" i="7"/>
  <c r="F10261" i="7"/>
  <c r="F10260" i="7"/>
  <c r="F10259" i="7"/>
  <c r="F10258" i="7"/>
  <c r="F10257" i="7"/>
  <c r="F10256" i="7"/>
  <c r="F10255" i="7"/>
  <c r="F10254" i="7"/>
  <c r="F10253" i="7"/>
  <c r="F10252" i="7"/>
  <c r="F10251" i="7"/>
  <c r="F10250" i="7"/>
  <c r="F10249" i="7"/>
  <c r="F10248" i="7"/>
  <c r="F10247" i="7"/>
  <c r="F10246" i="7"/>
  <c r="F10245" i="7"/>
  <c r="F10244" i="7"/>
  <c r="F10243" i="7"/>
  <c r="F10242" i="7"/>
  <c r="F10241" i="7"/>
  <c r="F10240" i="7"/>
  <c r="F10239" i="7"/>
  <c r="F10238" i="7"/>
  <c r="F10237" i="7"/>
  <c r="F10236" i="7"/>
  <c r="F10235" i="7"/>
  <c r="F10234" i="7"/>
  <c r="F10233" i="7"/>
  <c r="F10232" i="7"/>
  <c r="F10231" i="7"/>
  <c r="F10230" i="7"/>
  <c r="F10229" i="7"/>
  <c r="F10228" i="7"/>
  <c r="F10227" i="7"/>
  <c r="F10226" i="7"/>
  <c r="F10225" i="7"/>
  <c r="F10224" i="7"/>
  <c r="F10223" i="7"/>
  <c r="F10222" i="7"/>
  <c r="F10221" i="7"/>
  <c r="F10220" i="7"/>
  <c r="F10219" i="7"/>
  <c r="F10218" i="7"/>
  <c r="F10217" i="7"/>
  <c r="F10216" i="7"/>
  <c r="F10215" i="7"/>
  <c r="F10214" i="7"/>
  <c r="F10213" i="7"/>
  <c r="F10212" i="7"/>
  <c r="F10211" i="7"/>
  <c r="F10210" i="7"/>
  <c r="F10209" i="7"/>
  <c r="F10208" i="7"/>
  <c r="F10207" i="7"/>
  <c r="F10206" i="7"/>
  <c r="F10205" i="7"/>
  <c r="F10204" i="7"/>
  <c r="F10203" i="7"/>
  <c r="F10202" i="7"/>
  <c r="F10201" i="7"/>
  <c r="F10200" i="7"/>
  <c r="F10199" i="7"/>
  <c r="F10198" i="7"/>
  <c r="F10197" i="7"/>
  <c r="F10196" i="7"/>
  <c r="F10195" i="7"/>
  <c r="F10194" i="7"/>
  <c r="F10193" i="7"/>
  <c r="F10192" i="7"/>
  <c r="F10191" i="7"/>
  <c r="F10190" i="7"/>
  <c r="F10189" i="7"/>
  <c r="F10188" i="7"/>
  <c r="F10187" i="7"/>
  <c r="F10186" i="7"/>
  <c r="F10185" i="7"/>
  <c r="F10184" i="7"/>
  <c r="F10183" i="7"/>
  <c r="F10182" i="7"/>
  <c r="F10181" i="7"/>
  <c r="F10180" i="7"/>
  <c r="F10179" i="7"/>
  <c r="F10178" i="7"/>
  <c r="F10177" i="7"/>
  <c r="F10176" i="7"/>
  <c r="F10175" i="7"/>
  <c r="F10174" i="7"/>
  <c r="F10173" i="7"/>
  <c r="F10172" i="7"/>
  <c r="F10171" i="7"/>
  <c r="F10170" i="7"/>
  <c r="F10169" i="7"/>
  <c r="F10168" i="7"/>
  <c r="F10167" i="7"/>
  <c r="F10166" i="7"/>
  <c r="F10165" i="7"/>
  <c r="F10164" i="7"/>
  <c r="F10163" i="7"/>
  <c r="F10162" i="7"/>
  <c r="F10161" i="7"/>
  <c r="F10160" i="7"/>
  <c r="F10159" i="7"/>
  <c r="F10158" i="7"/>
  <c r="F10157" i="7"/>
  <c r="F10156" i="7"/>
  <c r="F10155" i="7"/>
  <c r="F10154" i="7"/>
  <c r="F10153" i="7"/>
  <c r="F10152" i="7"/>
  <c r="F10151" i="7"/>
  <c r="F10150" i="7"/>
  <c r="F10149" i="7"/>
  <c r="F10148" i="7"/>
  <c r="F10147" i="7"/>
  <c r="F10146" i="7"/>
  <c r="F10145" i="7"/>
  <c r="F10144" i="7"/>
  <c r="F10143" i="7"/>
  <c r="F10142" i="7"/>
  <c r="F10141" i="7"/>
  <c r="F10140" i="7"/>
  <c r="F10139" i="7"/>
  <c r="F10138" i="7"/>
  <c r="F10137" i="7"/>
  <c r="F10136" i="7"/>
  <c r="F10135" i="7"/>
  <c r="F10134" i="7"/>
  <c r="F10133" i="7"/>
  <c r="F10132" i="7"/>
  <c r="F10131" i="7"/>
  <c r="F10130" i="7"/>
  <c r="F10129" i="7"/>
  <c r="F10128" i="7"/>
  <c r="F10127" i="7"/>
  <c r="F10126" i="7"/>
  <c r="F10125" i="7"/>
  <c r="F10124" i="7"/>
  <c r="F10123" i="7"/>
  <c r="F10122" i="7"/>
  <c r="F10121" i="7"/>
  <c r="F10120" i="7"/>
  <c r="F10119" i="7"/>
  <c r="F10118" i="7"/>
  <c r="F10117" i="7"/>
  <c r="F10116" i="7"/>
  <c r="F10115" i="7"/>
  <c r="F10114" i="7"/>
  <c r="F10113" i="7"/>
  <c r="F10112" i="7"/>
  <c r="F10111" i="7"/>
  <c r="F10110" i="7"/>
  <c r="F10109" i="7"/>
  <c r="F10108" i="7"/>
  <c r="F10107" i="7"/>
  <c r="F10106" i="7"/>
  <c r="F10105" i="7"/>
  <c r="F10104" i="7"/>
  <c r="F10103" i="7"/>
  <c r="F10102" i="7"/>
  <c r="F10101" i="7"/>
  <c r="F10100" i="7"/>
  <c r="F10099" i="7"/>
  <c r="F10098" i="7"/>
  <c r="F10097" i="7"/>
  <c r="F10096" i="7"/>
  <c r="F10095" i="7"/>
  <c r="F10094" i="7"/>
  <c r="F10093" i="7"/>
  <c r="F10092" i="7"/>
  <c r="F10091" i="7"/>
  <c r="F10090" i="7"/>
  <c r="F10089" i="7"/>
  <c r="F10088" i="7"/>
  <c r="F10087" i="7"/>
  <c r="F10086" i="7"/>
  <c r="F10085" i="7"/>
  <c r="F10084" i="7"/>
  <c r="F10083" i="7"/>
  <c r="F10082" i="7"/>
  <c r="F10081" i="7"/>
  <c r="F10080" i="7"/>
  <c r="F10079" i="7"/>
  <c r="F10078" i="7"/>
  <c r="F10077" i="7"/>
  <c r="F10076" i="7"/>
  <c r="F10075" i="7"/>
  <c r="F10074" i="7"/>
  <c r="F10073" i="7"/>
  <c r="F10072" i="7"/>
  <c r="F10071" i="7"/>
  <c r="F10070" i="7"/>
  <c r="F10069" i="7"/>
  <c r="F10068" i="7"/>
  <c r="F10067" i="7"/>
  <c r="F10066" i="7"/>
  <c r="F10065" i="7"/>
  <c r="F10064" i="7"/>
  <c r="F10063" i="7"/>
  <c r="F10062" i="7"/>
  <c r="F10061" i="7"/>
  <c r="F10060" i="7"/>
  <c r="F10059" i="7"/>
  <c r="F10058" i="7"/>
  <c r="F10057" i="7"/>
  <c r="F10056" i="7"/>
  <c r="F10055" i="7"/>
  <c r="F10054" i="7"/>
  <c r="F10053" i="7"/>
  <c r="F10052" i="7"/>
  <c r="F10051" i="7"/>
  <c r="F10050" i="7"/>
  <c r="F10049" i="7"/>
  <c r="F10048" i="7"/>
  <c r="F10047" i="7"/>
  <c r="F10046" i="7"/>
  <c r="F10045" i="7"/>
  <c r="F10044" i="7"/>
  <c r="F10043" i="7"/>
  <c r="F10042" i="7"/>
  <c r="F10041" i="7"/>
  <c r="F10040" i="7"/>
  <c r="F10039" i="7"/>
  <c r="F10038" i="7"/>
  <c r="F10037" i="7"/>
  <c r="F10036" i="7"/>
  <c r="F10035" i="7"/>
  <c r="F10034" i="7"/>
  <c r="F10033" i="7"/>
  <c r="F10032" i="7"/>
  <c r="F10031" i="7"/>
  <c r="F10030" i="7"/>
  <c r="F10029" i="7"/>
  <c r="F10028" i="7"/>
  <c r="F10027" i="7"/>
  <c r="F10026" i="7"/>
  <c r="F10025" i="7"/>
  <c r="F10024" i="7"/>
  <c r="F10023" i="7"/>
  <c r="F10022" i="7"/>
  <c r="F10021" i="7"/>
  <c r="F10020" i="7"/>
  <c r="F10019" i="7"/>
  <c r="F10018" i="7"/>
  <c r="F10017" i="7"/>
  <c r="F10016" i="7"/>
  <c r="F10015" i="7"/>
  <c r="F10014" i="7"/>
  <c r="F10013" i="7"/>
  <c r="F10012" i="7"/>
  <c r="F10011" i="7"/>
  <c r="F10010" i="7"/>
  <c r="F10009" i="7"/>
  <c r="F10008" i="7"/>
  <c r="F10007" i="7"/>
  <c r="F10006" i="7"/>
  <c r="F10005" i="7"/>
  <c r="F10004" i="7"/>
  <c r="F10003" i="7"/>
  <c r="F10002" i="7"/>
  <c r="F10001" i="7"/>
  <c r="F10000" i="7"/>
  <c r="F9999" i="7"/>
  <c r="F9998" i="7"/>
  <c r="F9997" i="7"/>
  <c r="F9996" i="7"/>
  <c r="F9995" i="7"/>
  <c r="F9994" i="7"/>
  <c r="F9993" i="7"/>
  <c r="F9992" i="7"/>
  <c r="F9991" i="7"/>
  <c r="F9990" i="7"/>
  <c r="F9989" i="7"/>
  <c r="F9988" i="7"/>
  <c r="F9987" i="7"/>
  <c r="F9986" i="7"/>
  <c r="F9985" i="7"/>
  <c r="F9984" i="7"/>
  <c r="F9983" i="7"/>
  <c r="F9982" i="7"/>
  <c r="F9981" i="7"/>
  <c r="F9980" i="7"/>
  <c r="F9979" i="7"/>
  <c r="F9978" i="7"/>
  <c r="F9977" i="7"/>
  <c r="F9976" i="7"/>
  <c r="F9975" i="7"/>
  <c r="F9974" i="7"/>
  <c r="F9973" i="7"/>
  <c r="F9972" i="7"/>
  <c r="F9971" i="7"/>
  <c r="F9970" i="7"/>
  <c r="F9969" i="7"/>
  <c r="F9968" i="7"/>
  <c r="F9967" i="7"/>
  <c r="F9966" i="7"/>
  <c r="F9965" i="7"/>
  <c r="F9964" i="7"/>
  <c r="F9963" i="7"/>
  <c r="F9962" i="7"/>
  <c r="F9961" i="7"/>
  <c r="F9960" i="7"/>
  <c r="F9959" i="7"/>
  <c r="F9958" i="7"/>
  <c r="F9957" i="7"/>
  <c r="F9956" i="7"/>
  <c r="F9955" i="7"/>
  <c r="F9954" i="7"/>
  <c r="F9953" i="7"/>
  <c r="F9952" i="7"/>
  <c r="F9951" i="7"/>
  <c r="F9950" i="7"/>
  <c r="F9949" i="7"/>
  <c r="F9948" i="7"/>
  <c r="F9947" i="7"/>
  <c r="F9946" i="7"/>
  <c r="F9945" i="7"/>
  <c r="F9944" i="7"/>
  <c r="F9943" i="7"/>
  <c r="F9942" i="7"/>
  <c r="F9941" i="7"/>
  <c r="F9940" i="7"/>
  <c r="F9939" i="7"/>
  <c r="F9938" i="7"/>
  <c r="F9937" i="7"/>
  <c r="F9936" i="7"/>
  <c r="F9935" i="7"/>
  <c r="F9934" i="7"/>
  <c r="F9933" i="7"/>
  <c r="F9932" i="7"/>
  <c r="F9931" i="7"/>
  <c r="F9930" i="7"/>
  <c r="F9929" i="7"/>
  <c r="F9928" i="7"/>
  <c r="F9927" i="7"/>
  <c r="F9926" i="7"/>
  <c r="F9925" i="7"/>
  <c r="F9924" i="7"/>
  <c r="F9923" i="7"/>
  <c r="F9922" i="7"/>
  <c r="F9921" i="7"/>
  <c r="F9920" i="7"/>
  <c r="F9919" i="7"/>
  <c r="F9918" i="7"/>
  <c r="F9917" i="7"/>
  <c r="F9916" i="7"/>
  <c r="F9915" i="7"/>
  <c r="F9914" i="7"/>
  <c r="F9913" i="7"/>
  <c r="F9912" i="7"/>
  <c r="F9911" i="7"/>
  <c r="F9910" i="7"/>
  <c r="F9909" i="7"/>
  <c r="F9908" i="7"/>
  <c r="F9907" i="7"/>
  <c r="F9906" i="7"/>
  <c r="F9905" i="7"/>
  <c r="F9904" i="7"/>
  <c r="F9903" i="7"/>
  <c r="F9902" i="7"/>
  <c r="F9901" i="7"/>
  <c r="F9900" i="7"/>
  <c r="F9899" i="7"/>
  <c r="F9898" i="7"/>
  <c r="F9897" i="7"/>
  <c r="F9896" i="7"/>
  <c r="F9895" i="7"/>
  <c r="F9894" i="7"/>
  <c r="F9893" i="7"/>
  <c r="F9892" i="7"/>
  <c r="F9891" i="7"/>
  <c r="F9890" i="7"/>
  <c r="F9889" i="7"/>
  <c r="F9888" i="7"/>
  <c r="F9887" i="7"/>
  <c r="F9886" i="7"/>
  <c r="F9885" i="7"/>
  <c r="F9884" i="7"/>
  <c r="F9883" i="7"/>
  <c r="F9882" i="7"/>
  <c r="F9881" i="7"/>
  <c r="F9880" i="7"/>
  <c r="F9879" i="7"/>
  <c r="F9878" i="7"/>
  <c r="F9877" i="7"/>
  <c r="F9876" i="7"/>
  <c r="F9875" i="7"/>
  <c r="F9874" i="7"/>
  <c r="F9873" i="7"/>
  <c r="F9872" i="7"/>
  <c r="F9871" i="7"/>
  <c r="F9870" i="7"/>
  <c r="F9869" i="7"/>
  <c r="F9868" i="7"/>
  <c r="F9867" i="7"/>
  <c r="F9866" i="7"/>
  <c r="F9865" i="7"/>
  <c r="F9864" i="7"/>
  <c r="F9863" i="7"/>
  <c r="F9862" i="7"/>
  <c r="F9861" i="7"/>
  <c r="F9860" i="7"/>
  <c r="F9859" i="7"/>
  <c r="F9858" i="7"/>
  <c r="F9857" i="7"/>
  <c r="F9856" i="7"/>
  <c r="F9855" i="7"/>
  <c r="F9854" i="7"/>
  <c r="F9853" i="7"/>
  <c r="F9852" i="7"/>
  <c r="F9851" i="7"/>
  <c r="F9850" i="7"/>
  <c r="F9849" i="7"/>
  <c r="F9848" i="7"/>
  <c r="F9847" i="7"/>
  <c r="F9846" i="7"/>
  <c r="F9845" i="7"/>
  <c r="F9844" i="7"/>
  <c r="F9843" i="7"/>
  <c r="F9842" i="7"/>
  <c r="F9841" i="7"/>
  <c r="F9840" i="7"/>
  <c r="F9839" i="7"/>
  <c r="F9838" i="7"/>
  <c r="F9837" i="7"/>
  <c r="F9836" i="7"/>
  <c r="F9835" i="7"/>
  <c r="F9834" i="7"/>
  <c r="F9833" i="7"/>
  <c r="F9832" i="7"/>
  <c r="F9831" i="7"/>
  <c r="F9830" i="7"/>
  <c r="F9829" i="7"/>
  <c r="F9828" i="7"/>
  <c r="F9827" i="7"/>
  <c r="F9826" i="7"/>
  <c r="F9825" i="7"/>
  <c r="F9824" i="7"/>
  <c r="F9823" i="7"/>
  <c r="F9822" i="7"/>
  <c r="F9821" i="7"/>
  <c r="F9820" i="7"/>
  <c r="F9819" i="7"/>
  <c r="F9818" i="7"/>
  <c r="F9817" i="7"/>
  <c r="F9816" i="7"/>
  <c r="F9815" i="7"/>
  <c r="F9814" i="7"/>
  <c r="F9813" i="7"/>
  <c r="F9812" i="7"/>
  <c r="F9811" i="7"/>
  <c r="F9810" i="7"/>
  <c r="F9809" i="7"/>
  <c r="F9808" i="7"/>
  <c r="F9807" i="7"/>
  <c r="F9806" i="7"/>
  <c r="F9805" i="7"/>
  <c r="F9804" i="7"/>
  <c r="F9803" i="7"/>
  <c r="F9802" i="7"/>
  <c r="F9801" i="7"/>
  <c r="F9800" i="7"/>
  <c r="F9799" i="7"/>
  <c r="F9798" i="7"/>
  <c r="F9797" i="7"/>
  <c r="F9796" i="7"/>
  <c r="F9795" i="7"/>
  <c r="F9794" i="7"/>
  <c r="F9793" i="7"/>
  <c r="F9792" i="7"/>
  <c r="F9791" i="7"/>
  <c r="F9790" i="7"/>
  <c r="F9789" i="7"/>
  <c r="F9788" i="7"/>
  <c r="F9787" i="7"/>
  <c r="F9786" i="7"/>
  <c r="F9785" i="7"/>
  <c r="F9784" i="7"/>
  <c r="F9783" i="7"/>
  <c r="F9782" i="7"/>
  <c r="F9781" i="7"/>
  <c r="F9780" i="7"/>
  <c r="F9779" i="7"/>
  <c r="F9778" i="7"/>
  <c r="F9777" i="7"/>
  <c r="F9776" i="7"/>
  <c r="F9775" i="7"/>
  <c r="F9774" i="7"/>
  <c r="F9773" i="7"/>
  <c r="F9772" i="7"/>
  <c r="F9771" i="7"/>
  <c r="F9770" i="7"/>
  <c r="F9769" i="7"/>
  <c r="F9768" i="7"/>
  <c r="F9767" i="7"/>
  <c r="F9766" i="7"/>
  <c r="F9765" i="7"/>
  <c r="F9764" i="7"/>
  <c r="F9763" i="7"/>
  <c r="F9762" i="7"/>
  <c r="F9761" i="7"/>
  <c r="F9760" i="7"/>
  <c r="F9759" i="7"/>
  <c r="F9758" i="7"/>
  <c r="F9757" i="7"/>
  <c r="F9756" i="7"/>
  <c r="F9755" i="7"/>
  <c r="F9754" i="7"/>
  <c r="F9753" i="7"/>
  <c r="F9752" i="7"/>
  <c r="F9751" i="7"/>
  <c r="F9750" i="7"/>
  <c r="F9749" i="7"/>
  <c r="F9748" i="7"/>
  <c r="F9747" i="7"/>
  <c r="F9746" i="7"/>
  <c r="F9745" i="7"/>
  <c r="F9744" i="7"/>
  <c r="F9743" i="7"/>
  <c r="F9742" i="7"/>
  <c r="F9741" i="7"/>
  <c r="F9740" i="7"/>
  <c r="F9739" i="7"/>
  <c r="F9738" i="7"/>
  <c r="F9737" i="7"/>
  <c r="F9736" i="7"/>
  <c r="F9735" i="7"/>
  <c r="F9734" i="7"/>
  <c r="F9733" i="7"/>
  <c r="F9732" i="7"/>
  <c r="F9731" i="7"/>
  <c r="F9730" i="7"/>
  <c r="F9729" i="7"/>
  <c r="F9728" i="7"/>
  <c r="F9727" i="7"/>
  <c r="F9726" i="7"/>
  <c r="F9725" i="7"/>
  <c r="F9724" i="7"/>
  <c r="F9723" i="7"/>
  <c r="F9722" i="7"/>
  <c r="F9721" i="7"/>
  <c r="F9720" i="7"/>
  <c r="F9719" i="7"/>
  <c r="F9718" i="7"/>
  <c r="F9717" i="7"/>
  <c r="F9716" i="7"/>
  <c r="F9715" i="7"/>
  <c r="F9714" i="7"/>
  <c r="F9713" i="7"/>
  <c r="F9712" i="7"/>
  <c r="F9711" i="7"/>
  <c r="F9710" i="7"/>
  <c r="F9709" i="7"/>
  <c r="F9708" i="7"/>
  <c r="F9707" i="7"/>
  <c r="F9706" i="7"/>
  <c r="F9705" i="7"/>
  <c r="F9704" i="7"/>
  <c r="F9703" i="7"/>
  <c r="F9702" i="7"/>
  <c r="F9701" i="7"/>
  <c r="F9700" i="7"/>
  <c r="F9699" i="7"/>
  <c r="F9698" i="7"/>
  <c r="F9697" i="7"/>
  <c r="F9696" i="7"/>
  <c r="F9695" i="7"/>
  <c r="F9694" i="7"/>
  <c r="F9693" i="7"/>
  <c r="F9692" i="7"/>
  <c r="F9691" i="7"/>
  <c r="F9690" i="7"/>
  <c r="F9689" i="7"/>
  <c r="F9688" i="7"/>
  <c r="F9687" i="7"/>
  <c r="F9686" i="7"/>
  <c r="F9685" i="7"/>
  <c r="F9684" i="7"/>
  <c r="F9683" i="7"/>
  <c r="F9682" i="7"/>
  <c r="F9681" i="7"/>
  <c r="F9680" i="7"/>
  <c r="F9679" i="7"/>
  <c r="F9678" i="7"/>
  <c r="F9677" i="7"/>
  <c r="F9676" i="7"/>
  <c r="F9675" i="7"/>
  <c r="F9674" i="7"/>
  <c r="F9673" i="7"/>
  <c r="F9672" i="7"/>
  <c r="F9671" i="7"/>
  <c r="F9670" i="7"/>
  <c r="F9669" i="7"/>
  <c r="F9668" i="7"/>
  <c r="F9667" i="7"/>
  <c r="F9666" i="7"/>
  <c r="F9665" i="7"/>
  <c r="F9664" i="7"/>
  <c r="F9663" i="7"/>
  <c r="F9662" i="7"/>
  <c r="F9661" i="7"/>
  <c r="F9660" i="7"/>
  <c r="F9659" i="7"/>
  <c r="F9658" i="7"/>
  <c r="F9657" i="7"/>
  <c r="F9656" i="7"/>
  <c r="F9655" i="7"/>
  <c r="F9654" i="7"/>
  <c r="F9653" i="7"/>
  <c r="F9652" i="7"/>
  <c r="F9651" i="7"/>
  <c r="F9650" i="7"/>
  <c r="F9649" i="7"/>
  <c r="F9648" i="7"/>
  <c r="F9647" i="7"/>
  <c r="F9646" i="7"/>
  <c r="F9645" i="7"/>
  <c r="F9644" i="7"/>
  <c r="F9643" i="7"/>
  <c r="F9642" i="7"/>
  <c r="F9641" i="7"/>
  <c r="F9640" i="7"/>
  <c r="F9639" i="7"/>
  <c r="F9638" i="7"/>
  <c r="F9637" i="7"/>
  <c r="F9636" i="7"/>
  <c r="F9635" i="7"/>
  <c r="F9634" i="7"/>
  <c r="F9633" i="7"/>
  <c r="F9632" i="7"/>
  <c r="F9631" i="7"/>
  <c r="F9630" i="7"/>
  <c r="F9629" i="7"/>
  <c r="F9628" i="7"/>
  <c r="F9627" i="7"/>
  <c r="F9626" i="7"/>
  <c r="F9625" i="7"/>
  <c r="F9624" i="7"/>
  <c r="F9623" i="7"/>
  <c r="F9622" i="7"/>
  <c r="F9621" i="7"/>
  <c r="F9620" i="7"/>
  <c r="F9619" i="7"/>
  <c r="F9618" i="7"/>
  <c r="F9617" i="7"/>
  <c r="F9616" i="7"/>
  <c r="F9615" i="7"/>
  <c r="F9614" i="7"/>
  <c r="F9613" i="7"/>
  <c r="F9612" i="7"/>
  <c r="F9611" i="7"/>
  <c r="F9610" i="7"/>
  <c r="F9609" i="7"/>
  <c r="F9608" i="7"/>
  <c r="F9607" i="7"/>
  <c r="F9606" i="7"/>
  <c r="F9605" i="7"/>
  <c r="F9604" i="7"/>
  <c r="F9603" i="7"/>
  <c r="F9602" i="7"/>
  <c r="F9601" i="7"/>
  <c r="F9600" i="7"/>
  <c r="F9599" i="7"/>
  <c r="F9598" i="7"/>
  <c r="F9597" i="7"/>
  <c r="F9596" i="7"/>
  <c r="F9595" i="7"/>
  <c r="F9594" i="7"/>
  <c r="F9593" i="7"/>
  <c r="F9592" i="7"/>
  <c r="F9591" i="7"/>
  <c r="F9590" i="7"/>
  <c r="F9589" i="7"/>
  <c r="F9588" i="7"/>
  <c r="F9587" i="7"/>
  <c r="F9586" i="7"/>
  <c r="F9585" i="7"/>
  <c r="F9584" i="7"/>
  <c r="F9583" i="7"/>
  <c r="F9582" i="7"/>
  <c r="F9581" i="7"/>
  <c r="F9580" i="7"/>
  <c r="F9579" i="7"/>
  <c r="F9578" i="7"/>
  <c r="F9577" i="7"/>
  <c r="F9576" i="7"/>
  <c r="F9575" i="7"/>
  <c r="F9574" i="7"/>
  <c r="F9573" i="7"/>
  <c r="F9572" i="7"/>
  <c r="F9571" i="7"/>
  <c r="F9570" i="7"/>
  <c r="F9569" i="7"/>
  <c r="F9568" i="7"/>
  <c r="F9567" i="7"/>
  <c r="F9566" i="7"/>
  <c r="F9565" i="7"/>
  <c r="F9564" i="7"/>
  <c r="F9563" i="7"/>
  <c r="F9562" i="7"/>
  <c r="F9561" i="7"/>
  <c r="F9560" i="7"/>
  <c r="F9559" i="7"/>
  <c r="F9558" i="7"/>
  <c r="F9557" i="7"/>
  <c r="F9556" i="7"/>
  <c r="F9555" i="7"/>
  <c r="F9554" i="7"/>
  <c r="F9553" i="7"/>
  <c r="F9552" i="7"/>
  <c r="F9551" i="7"/>
  <c r="F9550" i="7"/>
  <c r="F9549" i="7"/>
  <c r="F9548" i="7"/>
  <c r="F9547" i="7"/>
  <c r="F9546" i="7"/>
  <c r="F9545" i="7"/>
  <c r="F9544" i="7"/>
  <c r="F9543" i="7"/>
  <c r="F9542" i="7"/>
  <c r="F9541" i="7"/>
  <c r="F9540" i="7"/>
  <c r="F9539" i="7"/>
  <c r="F9538" i="7"/>
  <c r="F9537" i="7"/>
  <c r="F9536" i="7"/>
  <c r="F9535" i="7"/>
  <c r="F9534" i="7"/>
  <c r="F9533" i="7"/>
  <c r="F9532" i="7"/>
  <c r="F9531" i="7"/>
  <c r="F9530" i="7"/>
  <c r="F9529" i="7"/>
  <c r="F9528" i="7"/>
  <c r="F9527" i="7"/>
  <c r="F9526" i="7"/>
  <c r="F9525" i="7"/>
  <c r="F9524" i="7"/>
  <c r="F9523" i="7"/>
  <c r="F9522" i="7"/>
  <c r="F9521" i="7"/>
  <c r="F9520" i="7"/>
  <c r="F9519" i="7"/>
  <c r="F9518" i="7"/>
  <c r="F9517" i="7"/>
  <c r="F9516" i="7"/>
  <c r="F9515" i="7"/>
  <c r="F9514" i="7"/>
  <c r="F9513" i="7"/>
  <c r="F9512" i="7"/>
  <c r="F9511" i="7"/>
  <c r="F9510" i="7"/>
  <c r="F9509" i="7"/>
  <c r="F9508" i="7"/>
  <c r="F9507" i="7"/>
  <c r="F9506" i="7"/>
  <c r="F9505" i="7"/>
  <c r="F9504" i="7"/>
  <c r="F9503" i="7"/>
  <c r="F9502" i="7"/>
  <c r="F9501" i="7"/>
  <c r="F9500" i="7"/>
  <c r="F9499" i="7"/>
  <c r="F9498" i="7"/>
  <c r="F9497" i="7"/>
  <c r="F9496" i="7"/>
  <c r="F9495" i="7"/>
  <c r="F9494" i="7"/>
  <c r="F9493" i="7"/>
  <c r="F9492" i="7"/>
  <c r="F9491" i="7"/>
  <c r="F9490" i="7"/>
  <c r="F9489" i="7"/>
  <c r="F9488" i="7"/>
  <c r="F9487" i="7"/>
  <c r="F9486" i="7"/>
  <c r="F9485" i="7"/>
  <c r="F9484" i="7"/>
  <c r="F9483" i="7"/>
  <c r="F9482" i="7"/>
  <c r="F9481" i="7"/>
  <c r="F9480" i="7"/>
  <c r="F9479" i="7"/>
  <c r="F9478" i="7"/>
  <c r="F9477" i="7"/>
  <c r="F9476" i="7"/>
  <c r="F9475" i="7"/>
  <c r="F9474" i="7"/>
  <c r="F9473" i="7"/>
  <c r="F9472" i="7"/>
  <c r="F9471" i="7"/>
  <c r="F9470" i="7"/>
  <c r="F9469" i="7"/>
  <c r="F9468" i="7"/>
  <c r="F9467" i="7"/>
  <c r="F9466" i="7"/>
  <c r="F9465" i="7"/>
  <c r="F9464" i="7"/>
  <c r="F9463" i="7"/>
  <c r="F9462" i="7"/>
  <c r="F9461" i="7"/>
  <c r="F9460" i="7"/>
  <c r="F9459" i="7"/>
  <c r="F9458" i="7"/>
  <c r="F9457" i="7"/>
  <c r="F9456" i="7"/>
  <c r="F9455" i="7"/>
  <c r="F9454" i="7"/>
  <c r="F9453" i="7"/>
  <c r="F9452" i="7"/>
  <c r="F9451" i="7"/>
  <c r="F9450" i="7"/>
  <c r="F9449" i="7"/>
  <c r="F9448" i="7"/>
  <c r="F9447" i="7"/>
  <c r="F9446" i="7"/>
  <c r="F9445" i="7"/>
  <c r="F9444" i="7"/>
  <c r="F9443" i="7"/>
  <c r="F9442" i="7"/>
  <c r="F9441" i="7"/>
  <c r="F9440" i="7"/>
  <c r="F9439" i="7"/>
  <c r="F9438" i="7"/>
  <c r="F9437" i="7"/>
  <c r="F9436" i="7"/>
  <c r="F9435" i="7"/>
  <c r="F9434" i="7"/>
  <c r="F9433" i="7"/>
  <c r="F9432" i="7"/>
  <c r="F9431" i="7"/>
  <c r="F9430" i="7"/>
  <c r="F9429" i="7"/>
  <c r="F9428" i="7"/>
  <c r="F9427" i="7"/>
  <c r="F9426" i="7"/>
  <c r="F9425" i="7"/>
  <c r="F9424" i="7"/>
  <c r="F9423" i="7"/>
  <c r="F9422" i="7"/>
  <c r="F9421" i="7"/>
  <c r="F9420" i="7"/>
  <c r="F9419" i="7"/>
  <c r="F9418" i="7"/>
  <c r="F9417" i="7"/>
  <c r="F9416" i="7"/>
  <c r="F9415" i="7"/>
  <c r="F9414" i="7"/>
  <c r="F9413" i="7"/>
  <c r="F9412" i="7"/>
  <c r="F9411" i="7"/>
  <c r="F9410" i="7"/>
  <c r="F9409" i="7"/>
  <c r="F9408" i="7"/>
  <c r="F9407" i="7"/>
  <c r="F9406" i="7"/>
  <c r="F9405" i="7"/>
  <c r="F9404" i="7"/>
  <c r="F9403" i="7"/>
  <c r="F9402" i="7"/>
  <c r="F9401" i="7"/>
  <c r="F9400" i="7"/>
  <c r="F9399" i="7"/>
  <c r="F9398" i="7"/>
  <c r="F9397" i="7"/>
  <c r="F9396" i="7"/>
  <c r="F9395" i="7"/>
  <c r="F9394" i="7"/>
  <c r="F9393" i="7"/>
  <c r="F9392" i="7"/>
  <c r="F9391" i="7"/>
  <c r="F9390" i="7"/>
  <c r="F9389" i="7"/>
  <c r="F9388" i="7"/>
  <c r="F9387" i="7"/>
  <c r="F9386" i="7"/>
  <c r="F9385" i="7"/>
  <c r="F9384" i="7"/>
  <c r="F9383" i="7"/>
  <c r="F9382" i="7"/>
  <c r="F9381" i="7"/>
  <c r="F9380" i="7"/>
  <c r="F9379" i="7"/>
  <c r="F9378" i="7"/>
  <c r="F9377" i="7"/>
  <c r="F9376" i="7"/>
  <c r="F9375" i="7"/>
  <c r="F9374" i="7"/>
  <c r="F9373" i="7"/>
  <c r="F9372" i="7"/>
  <c r="F9371" i="7"/>
  <c r="F9370" i="7"/>
  <c r="F9369" i="7"/>
  <c r="F9368" i="7"/>
  <c r="F9367" i="7"/>
  <c r="F9366" i="7"/>
  <c r="F9365" i="7"/>
  <c r="F9364" i="7"/>
  <c r="F9363" i="7"/>
  <c r="F9362" i="7"/>
  <c r="F9361" i="7"/>
  <c r="F9360" i="7"/>
  <c r="F9359" i="7"/>
  <c r="F9358" i="7"/>
  <c r="F9357" i="7"/>
  <c r="F9356" i="7"/>
  <c r="F9355" i="7"/>
  <c r="F9354" i="7"/>
  <c r="F9353" i="7"/>
  <c r="F9352" i="7"/>
  <c r="F9351" i="7"/>
  <c r="F9350" i="7"/>
  <c r="F9349" i="7"/>
  <c r="F9348" i="7"/>
  <c r="F9347" i="7"/>
  <c r="F9346" i="7"/>
  <c r="F9345" i="7"/>
  <c r="F9344" i="7"/>
  <c r="F9343" i="7"/>
  <c r="F9342" i="7"/>
  <c r="F9341" i="7"/>
  <c r="F9340" i="7"/>
  <c r="F9339" i="7"/>
  <c r="F9338" i="7"/>
  <c r="F9337" i="7"/>
  <c r="F9336" i="7"/>
  <c r="F9335" i="7"/>
  <c r="F9334" i="7"/>
  <c r="F9333" i="7"/>
  <c r="F9332" i="7"/>
  <c r="F9331" i="7"/>
  <c r="F9330" i="7"/>
  <c r="F9329" i="7"/>
  <c r="F9328" i="7"/>
  <c r="F9327" i="7"/>
  <c r="F9326" i="7"/>
  <c r="F9325" i="7"/>
  <c r="F9324" i="7"/>
  <c r="F9323" i="7"/>
  <c r="F9322" i="7"/>
  <c r="F9321" i="7"/>
  <c r="F9320" i="7"/>
  <c r="F9319" i="7"/>
  <c r="F9318" i="7"/>
  <c r="F9317" i="7"/>
  <c r="F9316" i="7"/>
  <c r="F9315" i="7"/>
  <c r="F9314" i="7"/>
  <c r="F9313" i="7"/>
  <c r="F9312" i="7"/>
  <c r="F9311" i="7"/>
  <c r="F9310" i="7"/>
  <c r="F9309" i="7"/>
  <c r="F9308" i="7"/>
  <c r="F9307" i="7"/>
  <c r="F9306" i="7"/>
  <c r="F9305" i="7"/>
  <c r="F9304" i="7"/>
  <c r="F9303" i="7"/>
  <c r="F9302" i="7"/>
  <c r="F9301" i="7"/>
  <c r="F9300" i="7"/>
  <c r="F9299" i="7"/>
  <c r="F9298" i="7"/>
  <c r="F9297" i="7"/>
  <c r="F9296" i="7"/>
  <c r="F9295" i="7"/>
  <c r="F9294" i="7"/>
  <c r="F9293" i="7"/>
  <c r="F9292" i="7"/>
  <c r="F9291" i="7"/>
  <c r="F9290" i="7"/>
  <c r="F9289" i="7"/>
  <c r="F9288" i="7"/>
  <c r="F9287" i="7"/>
  <c r="F9286" i="7"/>
  <c r="F9285" i="7"/>
  <c r="F9284" i="7"/>
  <c r="F9283" i="7"/>
  <c r="F9282" i="7"/>
  <c r="F9281" i="7"/>
  <c r="F9280" i="7"/>
  <c r="F9279" i="7"/>
  <c r="F9278" i="7"/>
  <c r="F9277" i="7"/>
  <c r="F9276" i="7"/>
  <c r="F9275" i="7"/>
  <c r="F9274" i="7"/>
  <c r="F9273" i="7"/>
  <c r="F9272" i="7"/>
  <c r="F9271" i="7"/>
  <c r="F9270" i="7"/>
  <c r="F9269" i="7"/>
  <c r="F9268" i="7"/>
  <c r="F9267" i="7"/>
  <c r="F9266" i="7"/>
  <c r="F9265" i="7"/>
  <c r="F9264" i="7"/>
  <c r="F9263" i="7"/>
  <c r="F9262" i="7"/>
  <c r="F9261" i="7"/>
  <c r="F9260" i="7"/>
  <c r="F9259" i="7"/>
  <c r="F9258" i="7"/>
  <c r="F9257" i="7"/>
  <c r="F9256" i="7"/>
  <c r="F9255" i="7"/>
  <c r="F9254" i="7"/>
  <c r="F9253" i="7"/>
  <c r="F9252" i="7"/>
  <c r="F9251" i="7"/>
  <c r="F9250" i="7"/>
  <c r="F9249" i="7"/>
  <c r="F9248" i="7"/>
  <c r="F9247" i="7"/>
  <c r="F9246" i="7"/>
  <c r="F9245" i="7"/>
  <c r="F9244" i="7"/>
  <c r="F9243" i="7"/>
  <c r="F9242" i="7"/>
  <c r="F9241" i="7"/>
  <c r="F9240" i="7"/>
  <c r="F9239" i="7"/>
  <c r="F9238" i="7"/>
  <c r="F9237" i="7"/>
  <c r="F9236" i="7"/>
  <c r="F9235" i="7"/>
  <c r="F9234" i="7"/>
  <c r="F9233" i="7"/>
  <c r="F9232" i="7"/>
  <c r="F9231" i="7"/>
  <c r="F9230" i="7"/>
  <c r="F9229" i="7"/>
  <c r="F9228" i="7"/>
  <c r="F9227" i="7"/>
  <c r="F9226" i="7"/>
  <c r="F9225" i="7"/>
  <c r="F9224" i="7"/>
  <c r="F9223" i="7"/>
  <c r="F9222" i="7"/>
  <c r="F9221" i="7"/>
  <c r="F9220" i="7"/>
  <c r="F9219" i="7"/>
  <c r="F9218" i="7"/>
  <c r="F9217" i="7"/>
  <c r="F9216" i="7"/>
  <c r="F9215" i="7"/>
  <c r="F9214" i="7"/>
  <c r="F9213" i="7"/>
  <c r="F9212" i="7"/>
  <c r="F9211" i="7"/>
  <c r="F9210" i="7"/>
  <c r="F9209" i="7"/>
  <c r="F9208" i="7"/>
  <c r="F9207" i="7"/>
  <c r="F9206" i="7"/>
  <c r="F9205" i="7"/>
  <c r="F9204" i="7"/>
  <c r="F9203" i="7"/>
  <c r="F9202" i="7"/>
  <c r="F9201" i="7"/>
  <c r="F9200" i="7"/>
  <c r="F9199" i="7"/>
  <c r="F9198" i="7"/>
  <c r="F9197" i="7"/>
  <c r="F9196" i="7"/>
  <c r="F9195" i="7"/>
  <c r="F9194" i="7"/>
  <c r="F9193" i="7"/>
  <c r="F9192" i="7"/>
  <c r="F9191" i="7"/>
  <c r="F9190" i="7"/>
  <c r="F9189" i="7"/>
  <c r="F9188" i="7"/>
  <c r="F9187" i="7"/>
  <c r="F9186" i="7"/>
  <c r="F9185" i="7"/>
  <c r="F9184" i="7"/>
  <c r="F9183" i="7"/>
  <c r="F9182" i="7"/>
  <c r="F9181" i="7"/>
  <c r="F9180" i="7"/>
  <c r="F9179" i="7"/>
  <c r="F9178" i="7"/>
  <c r="F9177" i="7"/>
  <c r="F9176" i="7"/>
  <c r="F9175" i="7"/>
  <c r="F9174" i="7"/>
  <c r="F9173" i="7"/>
  <c r="F9172" i="7"/>
  <c r="F9171" i="7"/>
  <c r="F9170" i="7"/>
  <c r="F9169" i="7"/>
  <c r="F9168" i="7"/>
  <c r="F9167" i="7"/>
  <c r="F9166" i="7"/>
  <c r="F9165" i="7"/>
  <c r="F9164" i="7"/>
  <c r="F9163" i="7"/>
  <c r="F9162" i="7"/>
  <c r="F9161" i="7"/>
  <c r="F9160" i="7"/>
  <c r="F9159" i="7"/>
  <c r="F9158" i="7"/>
  <c r="F9157" i="7"/>
  <c r="F9156" i="7"/>
  <c r="F9155" i="7"/>
  <c r="F9154" i="7"/>
  <c r="F9153" i="7"/>
  <c r="F9152" i="7"/>
  <c r="F9151" i="7"/>
  <c r="F9150" i="7"/>
  <c r="F9149" i="7"/>
  <c r="F9148" i="7"/>
  <c r="F9147" i="7"/>
  <c r="F9146" i="7"/>
  <c r="F9145" i="7"/>
  <c r="F9144" i="7"/>
  <c r="F9143" i="7"/>
  <c r="F9142" i="7"/>
  <c r="F9141" i="7"/>
  <c r="F9140" i="7"/>
  <c r="F9139" i="7"/>
  <c r="F9138" i="7"/>
  <c r="F9137" i="7"/>
  <c r="F9136" i="7"/>
  <c r="F9135" i="7"/>
  <c r="F9134" i="7"/>
  <c r="F9133" i="7"/>
  <c r="F9132" i="7"/>
  <c r="F9131" i="7"/>
  <c r="F9130" i="7"/>
  <c r="F9129" i="7"/>
  <c r="F9128" i="7"/>
  <c r="F9127" i="7"/>
  <c r="F9126" i="7"/>
  <c r="F9125" i="7"/>
  <c r="F9124" i="7"/>
  <c r="F9123" i="7"/>
  <c r="F9122" i="7"/>
  <c r="F9121" i="7"/>
  <c r="F9120" i="7"/>
  <c r="F9119" i="7"/>
  <c r="F9118" i="7"/>
  <c r="F9117" i="7"/>
  <c r="F9116" i="7"/>
  <c r="F9115" i="7"/>
  <c r="F9114" i="7"/>
  <c r="F9113" i="7"/>
  <c r="F9112" i="7"/>
  <c r="F9111" i="7"/>
  <c r="F9110" i="7"/>
  <c r="F9109" i="7"/>
  <c r="F9108" i="7"/>
  <c r="F9107" i="7"/>
  <c r="F9106" i="7"/>
  <c r="F9105" i="7"/>
  <c r="F9104" i="7"/>
  <c r="F9103" i="7"/>
  <c r="F9102" i="7"/>
  <c r="F9101" i="7"/>
  <c r="F9100" i="7"/>
  <c r="F9099" i="7"/>
  <c r="F9098" i="7"/>
  <c r="F9097" i="7"/>
  <c r="F9096" i="7"/>
  <c r="F9095" i="7"/>
  <c r="F9094" i="7"/>
  <c r="F9093" i="7"/>
  <c r="F9092" i="7"/>
  <c r="F9091" i="7"/>
  <c r="F9090" i="7"/>
  <c r="F9089" i="7"/>
  <c r="F9088" i="7"/>
  <c r="F9087" i="7"/>
  <c r="F9086" i="7"/>
  <c r="F9085" i="7"/>
  <c r="F9084" i="7"/>
  <c r="F9083" i="7"/>
  <c r="F9082" i="7"/>
  <c r="F9081" i="7"/>
  <c r="F9080" i="7"/>
  <c r="F9079" i="7"/>
  <c r="F9078" i="7"/>
  <c r="F9077" i="7"/>
  <c r="F9076" i="7"/>
  <c r="F9075" i="7"/>
  <c r="F9074" i="7"/>
  <c r="F9073" i="7"/>
  <c r="F9072" i="7"/>
  <c r="F9071" i="7"/>
  <c r="F9070" i="7"/>
  <c r="F9069" i="7"/>
  <c r="F9068" i="7"/>
  <c r="F9067" i="7"/>
  <c r="F9066" i="7"/>
  <c r="F9065" i="7"/>
  <c r="F9064" i="7"/>
  <c r="F9063" i="7"/>
  <c r="F9062" i="7"/>
  <c r="F9061" i="7"/>
  <c r="F9060" i="7"/>
  <c r="F9059" i="7"/>
  <c r="F9058" i="7"/>
  <c r="F9057" i="7"/>
  <c r="F9056" i="7"/>
  <c r="F9055" i="7"/>
  <c r="F9054" i="7"/>
  <c r="F9053" i="7"/>
  <c r="F9052" i="7"/>
  <c r="F9051" i="7"/>
  <c r="F9050" i="7"/>
  <c r="F9049" i="7"/>
  <c r="F9048" i="7"/>
  <c r="F9047" i="7"/>
  <c r="F9046" i="7"/>
  <c r="F9045" i="7"/>
  <c r="F9044" i="7"/>
  <c r="F9043" i="7"/>
  <c r="F9042" i="7"/>
  <c r="F9041" i="7"/>
  <c r="F9040" i="7"/>
  <c r="F9039" i="7"/>
  <c r="F9038" i="7"/>
  <c r="F9037" i="7"/>
  <c r="F9036" i="7"/>
  <c r="F9035" i="7"/>
  <c r="F9034" i="7"/>
  <c r="F9033" i="7"/>
  <c r="F9032" i="7"/>
  <c r="F9031" i="7"/>
  <c r="F9030" i="7"/>
  <c r="F9029" i="7"/>
  <c r="F9028" i="7"/>
  <c r="F9027" i="7"/>
  <c r="F9026" i="7"/>
  <c r="F9025" i="7"/>
  <c r="F9024" i="7"/>
  <c r="F9023" i="7"/>
  <c r="F9022" i="7"/>
  <c r="F9021" i="7"/>
  <c r="F9020" i="7"/>
  <c r="F9019" i="7"/>
  <c r="F9018" i="7"/>
  <c r="F9017" i="7"/>
  <c r="F9016" i="7"/>
  <c r="F9015" i="7"/>
  <c r="F9014" i="7"/>
  <c r="F9013" i="7"/>
  <c r="F9012" i="7"/>
  <c r="F9011" i="7"/>
  <c r="F9010" i="7"/>
  <c r="F9009" i="7"/>
  <c r="F9008" i="7"/>
  <c r="F9007" i="7"/>
  <c r="F9006" i="7"/>
  <c r="F9005" i="7"/>
  <c r="F9004" i="7"/>
  <c r="F9003" i="7"/>
  <c r="F9002" i="7"/>
  <c r="F9001" i="7"/>
  <c r="F9000" i="7"/>
  <c r="F8999" i="7"/>
  <c r="F8998" i="7"/>
  <c r="F8997" i="7"/>
  <c r="F8996" i="7"/>
  <c r="F8995" i="7"/>
  <c r="F8994" i="7"/>
  <c r="F8993" i="7"/>
  <c r="F8992" i="7"/>
  <c r="F8991" i="7"/>
  <c r="F8990" i="7"/>
  <c r="F8989" i="7"/>
  <c r="F8988" i="7"/>
  <c r="F8987" i="7"/>
  <c r="F8986" i="7"/>
  <c r="F8985" i="7"/>
  <c r="F8984" i="7"/>
  <c r="F8983" i="7"/>
  <c r="F8982" i="7"/>
  <c r="F8981" i="7"/>
  <c r="F8980" i="7"/>
  <c r="F8979" i="7"/>
  <c r="F8978" i="7"/>
  <c r="F8977" i="7"/>
  <c r="F8976" i="7"/>
  <c r="F8975" i="7"/>
  <c r="F8974" i="7"/>
  <c r="F8973" i="7"/>
  <c r="F8972" i="7"/>
  <c r="F8971" i="7"/>
  <c r="F8970" i="7"/>
  <c r="F8969" i="7"/>
  <c r="F8968" i="7"/>
  <c r="F8967" i="7"/>
  <c r="F8966" i="7"/>
  <c r="F8965" i="7"/>
  <c r="F8964" i="7"/>
  <c r="F8963" i="7"/>
  <c r="F8962" i="7"/>
  <c r="F8961" i="7"/>
  <c r="F8960" i="7"/>
  <c r="F8959" i="7"/>
  <c r="F8958" i="7"/>
  <c r="F8957" i="7"/>
  <c r="F8956" i="7"/>
  <c r="F8955" i="7"/>
  <c r="F8954" i="7"/>
  <c r="F8953" i="7"/>
  <c r="F8952" i="7"/>
  <c r="F8951" i="7"/>
  <c r="F8950" i="7"/>
  <c r="F8949" i="7"/>
  <c r="F8948" i="7"/>
  <c r="F8947" i="7"/>
  <c r="F8946" i="7"/>
  <c r="F8945" i="7"/>
  <c r="F8944" i="7"/>
  <c r="F8943" i="7"/>
  <c r="F8942" i="7"/>
  <c r="F8941" i="7"/>
  <c r="F8940" i="7"/>
  <c r="F8939" i="7"/>
  <c r="F8938" i="7"/>
  <c r="F8937" i="7"/>
  <c r="F8936" i="7"/>
  <c r="F8935" i="7"/>
  <c r="F8934" i="7"/>
  <c r="F8933" i="7"/>
  <c r="F8932" i="7"/>
  <c r="F8931" i="7"/>
  <c r="F8930" i="7"/>
  <c r="F8929" i="7"/>
  <c r="F8928" i="7"/>
  <c r="F8927" i="7"/>
  <c r="F8926" i="7"/>
  <c r="F8925" i="7"/>
  <c r="F8924" i="7"/>
  <c r="F8923" i="7"/>
  <c r="F8922" i="7"/>
  <c r="F8921" i="7"/>
  <c r="F8920" i="7"/>
  <c r="F8919" i="7"/>
  <c r="F8918" i="7"/>
  <c r="F8917" i="7"/>
  <c r="F8916" i="7"/>
  <c r="F8915" i="7"/>
  <c r="F8914" i="7"/>
  <c r="F8913" i="7"/>
  <c r="F8912" i="7"/>
  <c r="F8911" i="7"/>
  <c r="F8910" i="7"/>
  <c r="F8909" i="7"/>
  <c r="F8908" i="7"/>
  <c r="F8907" i="7"/>
  <c r="F8906" i="7"/>
  <c r="F8905" i="7"/>
  <c r="F8904" i="7"/>
  <c r="F8903" i="7"/>
  <c r="F8902" i="7"/>
  <c r="F8901" i="7"/>
  <c r="F8900" i="7"/>
  <c r="F8899" i="7"/>
  <c r="F8898" i="7"/>
  <c r="F8897" i="7"/>
  <c r="F8896" i="7"/>
  <c r="F8895" i="7"/>
  <c r="F8894" i="7"/>
  <c r="F8893" i="7"/>
  <c r="F8892" i="7"/>
  <c r="F8891" i="7"/>
  <c r="F8890" i="7"/>
  <c r="F8889" i="7"/>
  <c r="F8888" i="7"/>
  <c r="F8887" i="7"/>
  <c r="F8886" i="7"/>
  <c r="F8885" i="7"/>
  <c r="F8884" i="7"/>
  <c r="F8883" i="7"/>
  <c r="F8882" i="7"/>
  <c r="F8881" i="7"/>
  <c r="F8880" i="7"/>
  <c r="F8879" i="7"/>
  <c r="F8878" i="7"/>
  <c r="F8877" i="7"/>
  <c r="F8876" i="7"/>
  <c r="F8875" i="7"/>
  <c r="F8874" i="7"/>
  <c r="F8873" i="7"/>
  <c r="F8872" i="7"/>
  <c r="F8871" i="7"/>
  <c r="F8870" i="7"/>
  <c r="F8869" i="7"/>
  <c r="F8868" i="7"/>
  <c r="F8867" i="7"/>
  <c r="F8866" i="7"/>
  <c r="F8865" i="7"/>
  <c r="F8864" i="7"/>
  <c r="F8863" i="7"/>
  <c r="F8862" i="7"/>
  <c r="F8861" i="7"/>
  <c r="F8860" i="7"/>
  <c r="F8859" i="7"/>
  <c r="F8858" i="7"/>
  <c r="F8857" i="7"/>
  <c r="F8856" i="7"/>
  <c r="F8855" i="7"/>
  <c r="F8854" i="7"/>
  <c r="F8853" i="7"/>
  <c r="F8852" i="7"/>
  <c r="F8851" i="7"/>
  <c r="F8850" i="7"/>
  <c r="F8849" i="7"/>
  <c r="F8848" i="7"/>
  <c r="F8847" i="7"/>
  <c r="F8846" i="7"/>
  <c r="F8845" i="7"/>
  <c r="F8844" i="7"/>
  <c r="F8843" i="7"/>
  <c r="F8842" i="7"/>
  <c r="F8841" i="7"/>
  <c r="F8840" i="7"/>
  <c r="F8839" i="7"/>
  <c r="F8838" i="7"/>
  <c r="F8837" i="7"/>
  <c r="F8836" i="7"/>
  <c r="F8835" i="7"/>
  <c r="F8834" i="7"/>
  <c r="F8833" i="7"/>
  <c r="F8832" i="7"/>
  <c r="F8831" i="7"/>
  <c r="F8830" i="7"/>
  <c r="F8829" i="7"/>
  <c r="F8828" i="7"/>
  <c r="F8827" i="7"/>
  <c r="F8826" i="7"/>
  <c r="F8825" i="7"/>
  <c r="F8824" i="7"/>
  <c r="F8823" i="7"/>
  <c r="F8822" i="7"/>
  <c r="F8821" i="7"/>
  <c r="F8820" i="7"/>
  <c r="F8819" i="7"/>
  <c r="F8818" i="7"/>
  <c r="F8817" i="7"/>
  <c r="F8816" i="7"/>
  <c r="F8815" i="7"/>
  <c r="F8814" i="7"/>
  <c r="F8813" i="7"/>
  <c r="F8812" i="7"/>
  <c r="F8811" i="7"/>
  <c r="F8810" i="7"/>
  <c r="F8809" i="7"/>
  <c r="F8808" i="7"/>
  <c r="F8807" i="7"/>
  <c r="F8806" i="7"/>
  <c r="F8805" i="7"/>
  <c r="F8804" i="7"/>
  <c r="F8803" i="7"/>
  <c r="F8802" i="7"/>
  <c r="F8801" i="7"/>
  <c r="F8800" i="7"/>
  <c r="F8799" i="7"/>
  <c r="F8798" i="7"/>
  <c r="F8797" i="7"/>
  <c r="F8796" i="7"/>
  <c r="F8795" i="7"/>
  <c r="F8794" i="7"/>
  <c r="F8793" i="7"/>
  <c r="F8792" i="7"/>
  <c r="F8791" i="7"/>
  <c r="F8790" i="7"/>
  <c r="F8789" i="7"/>
  <c r="F8788" i="7"/>
  <c r="F8787" i="7"/>
  <c r="F8786" i="7"/>
  <c r="F8785" i="7"/>
  <c r="F8784" i="7"/>
  <c r="F8783" i="7"/>
  <c r="F8782" i="7"/>
  <c r="F8781" i="7"/>
  <c r="F8780" i="7"/>
  <c r="F8779" i="7"/>
  <c r="F8778" i="7"/>
  <c r="F8777" i="7"/>
  <c r="F8776" i="7"/>
  <c r="F8775" i="7"/>
  <c r="F8774" i="7"/>
  <c r="F8773" i="7"/>
  <c r="F8772" i="7"/>
  <c r="F8771" i="7"/>
  <c r="F8770" i="7"/>
  <c r="F8769" i="7"/>
  <c r="F8768" i="7"/>
  <c r="F8767" i="7"/>
  <c r="F8766" i="7"/>
  <c r="F8765" i="7"/>
  <c r="F8764" i="7"/>
  <c r="F8763" i="7"/>
  <c r="F8762" i="7"/>
  <c r="F8761" i="7"/>
  <c r="F8760" i="7"/>
  <c r="F8759" i="7"/>
  <c r="F8758" i="7"/>
  <c r="F8757" i="7"/>
  <c r="F8756" i="7"/>
  <c r="F8755" i="7"/>
  <c r="F8754" i="7"/>
  <c r="F8753" i="7"/>
  <c r="F8752" i="7"/>
  <c r="F8751" i="7"/>
  <c r="F8750" i="7"/>
  <c r="F8749" i="7"/>
  <c r="F8748" i="7"/>
  <c r="F8747" i="7"/>
  <c r="F8746" i="7"/>
  <c r="F8745" i="7"/>
  <c r="F8744" i="7"/>
  <c r="F8743" i="7"/>
  <c r="F8742" i="7"/>
  <c r="F8741" i="7"/>
  <c r="F8740" i="7"/>
  <c r="F8739" i="7"/>
  <c r="F8738" i="7"/>
  <c r="F8737" i="7"/>
  <c r="F8736" i="7"/>
  <c r="F8735" i="7"/>
  <c r="F8734" i="7"/>
  <c r="F8733" i="7"/>
  <c r="F8732" i="7"/>
  <c r="F8731" i="7"/>
  <c r="F8730" i="7"/>
  <c r="F8729" i="7"/>
  <c r="F8728" i="7"/>
  <c r="F8727" i="7"/>
  <c r="F8726" i="7"/>
  <c r="F8725" i="7"/>
  <c r="F8724" i="7"/>
  <c r="F8723" i="7"/>
  <c r="F8722" i="7"/>
  <c r="F8721" i="7"/>
  <c r="F8720" i="7"/>
  <c r="F8719" i="7"/>
  <c r="F8718" i="7"/>
  <c r="F8717" i="7"/>
  <c r="F8716" i="7"/>
  <c r="F8715" i="7"/>
  <c r="F8714" i="7"/>
  <c r="F8713" i="7"/>
  <c r="F8712" i="7"/>
  <c r="F8711" i="7"/>
  <c r="F8710" i="7"/>
  <c r="F8709" i="7"/>
  <c r="F8708" i="7"/>
  <c r="F8707" i="7"/>
  <c r="F8706" i="7"/>
  <c r="F8705" i="7"/>
  <c r="F8704" i="7"/>
  <c r="F8703" i="7"/>
  <c r="F8702" i="7"/>
  <c r="F8701" i="7"/>
  <c r="F8700" i="7"/>
  <c r="F8699" i="7"/>
  <c r="F8698" i="7"/>
  <c r="F8697" i="7"/>
  <c r="F8696" i="7"/>
  <c r="F8695" i="7"/>
  <c r="F8694" i="7"/>
  <c r="F8693" i="7"/>
  <c r="F8692" i="7"/>
  <c r="F8691" i="7"/>
  <c r="F8690" i="7"/>
  <c r="F8689" i="7"/>
  <c r="F8688" i="7"/>
  <c r="F8687" i="7"/>
  <c r="F8686" i="7"/>
  <c r="F8685" i="7"/>
  <c r="F8684" i="7"/>
  <c r="F8683" i="7"/>
  <c r="F8682" i="7"/>
  <c r="F8681" i="7"/>
  <c r="F8680" i="7"/>
  <c r="F8679" i="7"/>
  <c r="F8678" i="7"/>
  <c r="F8677" i="7"/>
  <c r="F8676" i="7"/>
  <c r="F8675" i="7"/>
  <c r="F8674" i="7"/>
  <c r="F8673" i="7"/>
  <c r="F8672" i="7"/>
  <c r="F8671" i="7"/>
  <c r="F8670" i="7"/>
  <c r="F8669" i="7"/>
  <c r="F8668" i="7"/>
  <c r="F8667" i="7"/>
  <c r="F8666" i="7"/>
  <c r="F8665" i="7"/>
  <c r="F8664" i="7"/>
  <c r="F8663" i="7"/>
  <c r="F8662" i="7"/>
  <c r="F8661" i="7"/>
  <c r="F8660" i="7"/>
  <c r="F8659" i="7"/>
  <c r="F8658" i="7"/>
  <c r="F8657" i="7"/>
  <c r="F8656" i="7"/>
  <c r="F8655" i="7"/>
  <c r="F8654" i="7"/>
  <c r="F8653" i="7"/>
  <c r="F8652" i="7"/>
  <c r="F8651" i="7"/>
  <c r="F8650" i="7"/>
  <c r="F8649" i="7"/>
  <c r="F8648" i="7"/>
  <c r="F8647" i="7"/>
  <c r="F8646" i="7"/>
  <c r="F8645" i="7"/>
  <c r="F8644" i="7"/>
  <c r="F8643" i="7"/>
  <c r="F8642" i="7"/>
  <c r="F8641" i="7"/>
  <c r="F8640" i="7"/>
  <c r="F8639" i="7"/>
  <c r="F8638" i="7"/>
  <c r="F8637" i="7"/>
  <c r="F8636" i="7"/>
  <c r="F8635" i="7"/>
  <c r="F8634" i="7"/>
  <c r="F8633" i="7"/>
  <c r="F8632" i="7"/>
  <c r="F8631" i="7"/>
  <c r="F8630" i="7"/>
  <c r="F8629" i="7"/>
  <c r="F8628" i="7"/>
  <c r="F8627" i="7"/>
  <c r="F8626" i="7"/>
  <c r="F8625" i="7"/>
  <c r="F8624" i="7"/>
  <c r="F8623" i="7"/>
  <c r="F8622" i="7"/>
  <c r="F8621" i="7"/>
  <c r="F8620" i="7"/>
  <c r="F8619" i="7"/>
  <c r="F8618" i="7"/>
  <c r="F8617" i="7"/>
  <c r="F8616" i="7"/>
  <c r="F8615" i="7"/>
  <c r="F8614" i="7"/>
  <c r="F8613" i="7"/>
  <c r="F8612" i="7"/>
  <c r="F8611" i="7"/>
  <c r="F8610" i="7"/>
  <c r="F8609" i="7"/>
  <c r="F8608" i="7"/>
  <c r="F8607" i="7"/>
  <c r="F8606" i="7"/>
  <c r="F8605" i="7"/>
  <c r="F8604" i="7"/>
  <c r="F8603" i="7"/>
  <c r="F8602" i="7"/>
  <c r="F8601" i="7"/>
  <c r="F8600" i="7"/>
  <c r="F8599" i="7"/>
  <c r="F8598" i="7"/>
  <c r="F8597" i="7"/>
  <c r="F8596" i="7"/>
  <c r="F8595" i="7"/>
  <c r="F8594" i="7"/>
  <c r="F8593" i="7"/>
  <c r="F8592" i="7"/>
  <c r="F8591" i="7"/>
  <c r="F8590" i="7"/>
  <c r="F8589" i="7"/>
  <c r="F8588" i="7"/>
  <c r="F8587" i="7"/>
  <c r="F8586" i="7"/>
  <c r="F8585" i="7"/>
  <c r="F8584" i="7"/>
  <c r="F8583" i="7"/>
  <c r="F8582" i="7"/>
  <c r="F8581" i="7"/>
  <c r="F8580" i="7"/>
  <c r="F8579" i="7"/>
  <c r="F8578" i="7"/>
  <c r="F8577" i="7"/>
  <c r="F8576" i="7"/>
  <c r="F8575" i="7"/>
  <c r="F8574" i="7"/>
  <c r="F8573" i="7"/>
  <c r="F8572" i="7"/>
  <c r="F8571" i="7"/>
  <c r="F8570" i="7"/>
  <c r="F8569" i="7"/>
  <c r="F8568" i="7"/>
  <c r="F8567" i="7"/>
  <c r="F8566" i="7"/>
  <c r="F8565" i="7"/>
  <c r="F8564" i="7"/>
  <c r="F8563" i="7"/>
  <c r="F8562" i="7"/>
  <c r="F8561" i="7"/>
  <c r="F8560" i="7"/>
  <c r="F8559" i="7"/>
  <c r="F8558" i="7"/>
  <c r="F8557" i="7"/>
  <c r="F8556" i="7"/>
  <c r="F8555" i="7"/>
  <c r="F8554" i="7"/>
  <c r="F8553" i="7"/>
  <c r="F8552" i="7"/>
  <c r="F8551" i="7"/>
  <c r="F8550" i="7"/>
  <c r="F8549" i="7"/>
  <c r="F8548" i="7"/>
  <c r="F8547" i="7"/>
  <c r="F8546" i="7"/>
  <c r="F8545" i="7"/>
  <c r="F8544" i="7"/>
  <c r="F8543" i="7"/>
  <c r="F8542" i="7"/>
  <c r="F8541" i="7"/>
  <c r="F8540" i="7"/>
  <c r="F8539" i="7"/>
  <c r="F8538" i="7"/>
  <c r="F8537" i="7"/>
  <c r="F8536" i="7"/>
  <c r="F8535" i="7"/>
  <c r="F8534" i="7"/>
  <c r="F8533" i="7"/>
  <c r="F8532" i="7"/>
  <c r="F8531" i="7"/>
  <c r="F8530" i="7"/>
  <c r="F8529" i="7"/>
  <c r="F8528" i="7"/>
  <c r="F8527" i="7"/>
  <c r="F8526" i="7"/>
  <c r="F8525" i="7"/>
  <c r="F8524" i="7"/>
  <c r="F8523" i="7"/>
  <c r="F8522" i="7"/>
  <c r="F8521" i="7"/>
  <c r="F8520" i="7"/>
  <c r="F8519" i="7"/>
  <c r="F8518" i="7"/>
  <c r="F8517" i="7"/>
  <c r="F8516" i="7"/>
  <c r="F8515" i="7"/>
  <c r="F8514" i="7"/>
  <c r="F8513" i="7"/>
  <c r="F8512" i="7"/>
  <c r="F8511" i="7"/>
  <c r="F8510" i="7"/>
  <c r="F8509" i="7"/>
  <c r="F8508" i="7"/>
  <c r="F8507" i="7"/>
  <c r="F8506" i="7"/>
  <c r="F8505" i="7"/>
  <c r="F8504" i="7"/>
  <c r="F8503" i="7"/>
  <c r="F8502" i="7"/>
  <c r="F8501" i="7"/>
  <c r="F8500" i="7"/>
  <c r="F8499" i="7"/>
  <c r="F8498" i="7"/>
  <c r="F8497" i="7"/>
  <c r="F8496" i="7"/>
  <c r="F8495" i="7"/>
  <c r="F8494" i="7"/>
  <c r="F8493" i="7"/>
  <c r="F8492" i="7"/>
  <c r="F8491" i="7"/>
  <c r="F8490" i="7"/>
  <c r="F8489" i="7"/>
  <c r="F8488" i="7"/>
  <c r="F8487" i="7"/>
  <c r="F8486" i="7"/>
  <c r="F8485" i="7"/>
  <c r="F8484" i="7"/>
  <c r="F8483" i="7"/>
  <c r="F8482" i="7"/>
  <c r="F8481" i="7"/>
  <c r="F8480" i="7"/>
  <c r="F8479" i="7"/>
  <c r="F8478" i="7"/>
  <c r="F8477" i="7"/>
  <c r="F8476" i="7"/>
  <c r="F8475" i="7"/>
  <c r="F8474" i="7"/>
  <c r="F8473" i="7"/>
  <c r="F8472" i="7"/>
  <c r="F8471" i="7"/>
  <c r="F8470" i="7"/>
  <c r="F8469" i="7"/>
  <c r="F8468" i="7"/>
  <c r="F8467" i="7"/>
  <c r="F8466" i="7"/>
  <c r="F8465" i="7"/>
  <c r="F8464" i="7"/>
  <c r="F8463" i="7"/>
  <c r="F8462" i="7"/>
  <c r="F8461" i="7"/>
  <c r="F8460" i="7"/>
  <c r="F8459" i="7"/>
  <c r="F8458" i="7"/>
  <c r="F8457" i="7"/>
  <c r="F8456" i="7"/>
  <c r="F8455" i="7"/>
  <c r="F8454" i="7"/>
  <c r="F8453" i="7"/>
  <c r="F8452" i="7"/>
  <c r="F8451" i="7"/>
  <c r="F8450" i="7"/>
  <c r="F8449" i="7"/>
  <c r="F8448" i="7"/>
  <c r="F8447" i="7"/>
  <c r="F8446" i="7"/>
  <c r="F8445" i="7"/>
  <c r="F8444" i="7"/>
  <c r="F8443" i="7"/>
  <c r="F8442" i="7"/>
  <c r="F8441" i="7"/>
  <c r="F8440" i="7"/>
  <c r="F8439" i="7"/>
  <c r="F8438" i="7"/>
  <c r="F8437" i="7"/>
  <c r="F8436" i="7"/>
  <c r="F8435" i="7"/>
  <c r="F8434" i="7"/>
  <c r="F8433" i="7"/>
  <c r="F8432" i="7"/>
  <c r="F8431" i="7"/>
  <c r="F8430" i="7"/>
  <c r="F8429" i="7"/>
  <c r="F8428" i="7"/>
  <c r="F8427" i="7"/>
  <c r="F8426" i="7"/>
  <c r="F8425" i="7"/>
  <c r="F8424" i="7"/>
  <c r="F8423" i="7"/>
  <c r="F8422" i="7"/>
  <c r="F8421" i="7"/>
  <c r="F8420" i="7"/>
  <c r="F8419" i="7"/>
  <c r="F8418" i="7"/>
  <c r="F8417" i="7"/>
  <c r="F8416" i="7"/>
  <c r="F8415" i="7"/>
  <c r="F8414" i="7"/>
  <c r="F8413" i="7"/>
  <c r="F8412" i="7"/>
  <c r="F8411" i="7"/>
  <c r="F8410" i="7"/>
  <c r="F8409" i="7"/>
  <c r="F8408" i="7"/>
  <c r="F8407" i="7"/>
  <c r="F8406" i="7"/>
  <c r="F8405" i="7"/>
  <c r="F8404" i="7"/>
  <c r="F8403" i="7"/>
  <c r="F8402" i="7"/>
  <c r="F8401" i="7"/>
  <c r="F8400" i="7"/>
  <c r="F8399" i="7"/>
  <c r="F8398" i="7"/>
  <c r="F8397" i="7"/>
  <c r="F8396" i="7"/>
  <c r="F8395" i="7"/>
  <c r="F8394" i="7"/>
  <c r="F8393" i="7"/>
  <c r="F8392" i="7"/>
  <c r="F8391" i="7"/>
  <c r="F8390" i="7"/>
  <c r="F8389" i="7"/>
  <c r="F8388" i="7"/>
  <c r="F8387" i="7"/>
  <c r="F8386" i="7"/>
  <c r="F8385" i="7"/>
  <c r="F8384" i="7"/>
  <c r="F8383" i="7"/>
  <c r="F8382" i="7"/>
  <c r="F8381" i="7"/>
  <c r="F8380" i="7"/>
  <c r="F8379" i="7"/>
  <c r="F8378" i="7"/>
  <c r="F8377" i="7"/>
  <c r="F8376" i="7"/>
  <c r="F8375" i="7"/>
  <c r="F8374" i="7"/>
  <c r="F8373" i="7"/>
  <c r="F8372" i="7"/>
  <c r="F8371" i="7"/>
  <c r="F8370" i="7"/>
  <c r="F8369" i="7"/>
  <c r="F8368" i="7"/>
  <c r="F8367" i="7"/>
  <c r="F8366" i="7"/>
  <c r="F8365" i="7"/>
  <c r="F8364" i="7"/>
  <c r="F8363" i="7"/>
  <c r="F8362" i="7"/>
  <c r="F8361" i="7"/>
  <c r="F8360" i="7"/>
  <c r="F8359" i="7"/>
  <c r="F8358" i="7"/>
  <c r="F8357" i="7"/>
  <c r="F8356" i="7"/>
  <c r="F8355" i="7"/>
  <c r="F8354" i="7"/>
  <c r="F8353" i="7"/>
  <c r="F8352" i="7"/>
  <c r="F8351" i="7"/>
  <c r="F8350" i="7"/>
  <c r="F8349" i="7"/>
  <c r="F8348" i="7"/>
  <c r="F8347" i="7"/>
  <c r="F8346" i="7"/>
  <c r="F8345" i="7"/>
  <c r="F8344" i="7"/>
  <c r="F8343" i="7"/>
  <c r="F8342" i="7"/>
  <c r="F8341" i="7"/>
  <c r="F8340" i="7"/>
  <c r="F8339" i="7"/>
  <c r="F8338" i="7"/>
  <c r="F8337" i="7"/>
  <c r="F8336" i="7"/>
  <c r="F8335" i="7"/>
  <c r="F8334" i="7"/>
  <c r="F8333" i="7"/>
  <c r="F8332" i="7"/>
  <c r="F8331" i="7"/>
  <c r="F8330" i="7"/>
  <c r="F8329" i="7"/>
  <c r="F8328" i="7"/>
  <c r="F8327" i="7"/>
  <c r="F8326" i="7"/>
  <c r="F8325" i="7"/>
  <c r="F8324" i="7"/>
  <c r="F8323" i="7"/>
  <c r="F8322" i="7"/>
  <c r="F8321" i="7"/>
  <c r="F8320" i="7"/>
  <c r="F8319" i="7"/>
  <c r="F8318" i="7"/>
  <c r="F8317" i="7"/>
  <c r="F8316" i="7"/>
  <c r="F8315" i="7"/>
  <c r="F8314" i="7"/>
  <c r="F8313" i="7"/>
  <c r="F8312" i="7"/>
  <c r="F8311" i="7"/>
  <c r="F8310" i="7"/>
  <c r="F8309" i="7"/>
  <c r="F8308" i="7"/>
  <c r="F8307" i="7"/>
  <c r="F8306" i="7"/>
  <c r="F8305" i="7"/>
  <c r="F8304" i="7"/>
  <c r="F8303" i="7"/>
  <c r="F8302" i="7"/>
  <c r="F8301" i="7"/>
  <c r="F8300" i="7"/>
  <c r="F8299" i="7"/>
  <c r="F8298" i="7"/>
  <c r="F8297" i="7"/>
  <c r="F8296" i="7"/>
  <c r="F8295" i="7"/>
  <c r="F8294" i="7"/>
  <c r="F8293" i="7"/>
  <c r="F8292" i="7"/>
  <c r="F8291" i="7"/>
  <c r="F8290" i="7"/>
  <c r="F8289" i="7"/>
  <c r="F8288" i="7"/>
  <c r="F8287" i="7"/>
  <c r="F8286" i="7"/>
  <c r="F8285" i="7"/>
  <c r="F8284" i="7"/>
  <c r="F8283" i="7"/>
  <c r="F8282" i="7"/>
  <c r="F8281" i="7"/>
  <c r="F8280" i="7"/>
  <c r="F8279" i="7"/>
  <c r="F8278" i="7"/>
  <c r="F8277" i="7"/>
  <c r="F8276" i="7"/>
  <c r="F8275" i="7"/>
  <c r="F8274" i="7"/>
  <c r="F8273" i="7"/>
  <c r="F8272" i="7"/>
  <c r="F8271" i="7"/>
  <c r="F8270" i="7"/>
  <c r="F8269" i="7"/>
  <c r="F8268" i="7"/>
  <c r="F8267" i="7"/>
  <c r="F8266" i="7"/>
  <c r="F8265" i="7"/>
  <c r="F8264" i="7"/>
  <c r="F8263" i="7"/>
  <c r="F8262" i="7"/>
  <c r="F8261" i="7"/>
  <c r="F8260" i="7"/>
  <c r="F8259" i="7"/>
  <c r="F8258" i="7"/>
  <c r="F8257" i="7"/>
  <c r="F8256" i="7"/>
  <c r="F8255" i="7"/>
  <c r="F8254" i="7"/>
  <c r="F8253" i="7"/>
  <c r="F8252" i="7"/>
  <c r="F8251" i="7"/>
  <c r="F8250" i="7"/>
  <c r="F8249" i="7"/>
  <c r="F8248" i="7"/>
  <c r="F8247" i="7"/>
  <c r="F8246" i="7"/>
  <c r="F8245" i="7"/>
  <c r="F8244" i="7"/>
  <c r="F8243" i="7"/>
  <c r="F8242" i="7"/>
  <c r="F8241" i="7"/>
  <c r="F8240" i="7"/>
  <c r="F8239" i="7"/>
  <c r="F8238" i="7"/>
  <c r="F8237" i="7"/>
  <c r="F8236" i="7"/>
  <c r="F8235" i="7"/>
  <c r="F8234" i="7"/>
  <c r="F8233" i="7"/>
  <c r="F8232" i="7"/>
  <c r="F8231" i="7"/>
  <c r="F8230" i="7"/>
  <c r="F8229" i="7"/>
  <c r="F8228" i="7"/>
  <c r="F8227" i="7"/>
  <c r="F8226" i="7"/>
  <c r="F8225" i="7"/>
  <c r="F8224" i="7"/>
  <c r="F8223" i="7"/>
  <c r="F8222" i="7"/>
  <c r="F8221" i="7"/>
  <c r="F8220" i="7"/>
  <c r="F8219" i="7"/>
  <c r="F8218" i="7"/>
  <c r="F8217" i="7"/>
  <c r="F8216" i="7"/>
  <c r="F8215" i="7"/>
  <c r="F8214" i="7"/>
  <c r="F8213" i="7"/>
  <c r="F8212" i="7"/>
  <c r="F8211" i="7"/>
  <c r="F8210" i="7"/>
  <c r="F8209" i="7"/>
  <c r="F8208" i="7"/>
  <c r="F8207" i="7"/>
  <c r="F8206" i="7"/>
  <c r="F8205" i="7"/>
  <c r="F8204" i="7"/>
  <c r="F8203" i="7"/>
  <c r="F8202" i="7"/>
  <c r="F8201" i="7"/>
  <c r="F8200" i="7"/>
  <c r="F8199" i="7"/>
  <c r="F8198" i="7"/>
  <c r="F8197" i="7"/>
  <c r="F8196" i="7"/>
  <c r="F8195" i="7"/>
  <c r="F8194" i="7"/>
  <c r="F8193" i="7"/>
  <c r="F8192" i="7"/>
  <c r="F8191" i="7"/>
  <c r="F8190" i="7"/>
  <c r="F8189" i="7"/>
  <c r="F8188" i="7"/>
  <c r="F8187" i="7"/>
  <c r="F8186" i="7"/>
  <c r="F8185" i="7"/>
  <c r="F8184" i="7"/>
  <c r="F8183" i="7"/>
  <c r="F8182" i="7"/>
  <c r="F8181" i="7"/>
  <c r="F8180" i="7"/>
  <c r="F8179" i="7"/>
  <c r="F8178" i="7"/>
  <c r="F8177" i="7"/>
  <c r="F8176" i="7"/>
  <c r="F8175" i="7"/>
  <c r="F8174" i="7"/>
  <c r="F8173" i="7"/>
  <c r="F8172" i="7"/>
  <c r="F8171" i="7"/>
  <c r="F8170" i="7"/>
  <c r="F8169" i="7"/>
  <c r="F8168" i="7"/>
  <c r="F8167" i="7"/>
  <c r="F8166" i="7"/>
  <c r="F8165" i="7"/>
  <c r="F8164" i="7"/>
  <c r="F8163" i="7"/>
  <c r="F8162" i="7"/>
  <c r="F8161" i="7"/>
  <c r="F8160" i="7"/>
  <c r="F8159" i="7"/>
  <c r="F8158" i="7"/>
  <c r="F8157" i="7"/>
  <c r="F8156" i="7"/>
  <c r="F8155" i="7"/>
  <c r="F8154" i="7"/>
  <c r="F8153" i="7"/>
  <c r="F8152" i="7"/>
  <c r="F8151" i="7"/>
  <c r="F8150" i="7"/>
  <c r="F8149" i="7"/>
  <c r="F8148" i="7"/>
  <c r="F8147" i="7"/>
  <c r="F8146" i="7"/>
  <c r="F8145" i="7"/>
  <c r="F8144" i="7"/>
  <c r="F8143" i="7"/>
  <c r="F8142" i="7"/>
  <c r="F8141" i="7"/>
  <c r="F8140" i="7"/>
  <c r="F8139" i="7"/>
  <c r="F8138" i="7"/>
  <c r="F8137" i="7"/>
  <c r="F8136" i="7"/>
  <c r="F8135" i="7"/>
  <c r="F8134" i="7"/>
  <c r="F8133" i="7"/>
  <c r="F8132" i="7"/>
  <c r="F8131" i="7"/>
  <c r="F8130" i="7"/>
  <c r="F8129" i="7"/>
  <c r="F8128" i="7"/>
  <c r="F8127" i="7"/>
  <c r="F8126" i="7"/>
  <c r="F8125" i="7"/>
  <c r="F8124" i="7"/>
  <c r="F8123" i="7"/>
  <c r="F8122" i="7"/>
  <c r="F8121" i="7"/>
  <c r="F8120" i="7"/>
  <c r="F8119" i="7"/>
  <c r="F8118" i="7"/>
  <c r="F8117" i="7"/>
  <c r="F8116" i="7"/>
  <c r="F8115" i="7"/>
  <c r="F8114" i="7"/>
  <c r="F8113" i="7"/>
  <c r="F8112" i="7"/>
  <c r="F8111" i="7"/>
  <c r="F8110" i="7"/>
  <c r="F8109" i="7"/>
  <c r="F8108" i="7"/>
  <c r="F8107" i="7"/>
  <c r="F8106" i="7"/>
  <c r="F8105" i="7"/>
  <c r="F8104" i="7"/>
  <c r="F8103" i="7"/>
  <c r="F8102" i="7"/>
  <c r="F8101" i="7"/>
  <c r="F8100" i="7"/>
  <c r="F8099" i="7"/>
  <c r="F8098" i="7"/>
  <c r="F8097" i="7"/>
  <c r="F8096" i="7"/>
  <c r="F8095" i="7"/>
  <c r="F8094" i="7"/>
  <c r="F8093" i="7"/>
  <c r="F8092" i="7"/>
  <c r="F8091" i="7"/>
  <c r="F8090" i="7"/>
  <c r="F8089" i="7"/>
  <c r="F8088" i="7"/>
  <c r="F8087" i="7"/>
  <c r="F8086" i="7"/>
  <c r="F8085" i="7"/>
  <c r="F8084" i="7"/>
  <c r="F8083" i="7"/>
  <c r="F8082" i="7"/>
  <c r="F8081" i="7"/>
  <c r="F8080" i="7"/>
  <c r="F8079" i="7"/>
  <c r="F8078" i="7"/>
  <c r="F8077" i="7"/>
  <c r="F8076" i="7"/>
  <c r="F8075" i="7"/>
  <c r="F8074" i="7"/>
  <c r="F8073" i="7"/>
  <c r="F8072" i="7"/>
  <c r="F8071" i="7"/>
  <c r="F8070" i="7"/>
  <c r="F8069" i="7"/>
  <c r="F8068" i="7"/>
  <c r="F8067" i="7"/>
  <c r="F8066" i="7"/>
  <c r="F8065" i="7"/>
  <c r="F8064" i="7"/>
  <c r="F8063" i="7"/>
  <c r="F8062" i="7"/>
  <c r="F8061" i="7"/>
  <c r="F8060" i="7"/>
  <c r="F8059" i="7"/>
  <c r="F8058" i="7"/>
  <c r="F8057" i="7"/>
  <c r="F8056" i="7"/>
  <c r="F8055" i="7"/>
  <c r="F8054" i="7"/>
  <c r="F8053" i="7"/>
  <c r="F8052" i="7"/>
  <c r="F8051" i="7"/>
  <c r="F8050" i="7"/>
  <c r="F8049" i="7"/>
  <c r="F8048" i="7"/>
  <c r="F8047" i="7"/>
  <c r="F8046" i="7"/>
  <c r="F8045" i="7"/>
  <c r="F8044" i="7"/>
  <c r="F8043" i="7"/>
  <c r="F8042" i="7"/>
  <c r="F8041" i="7"/>
  <c r="F8040" i="7"/>
  <c r="F8039" i="7"/>
  <c r="F8038" i="7"/>
  <c r="F8037" i="7"/>
  <c r="F8036" i="7"/>
  <c r="F8035" i="7"/>
  <c r="F8034" i="7"/>
  <c r="F8033" i="7"/>
  <c r="F8032" i="7"/>
  <c r="F8031" i="7"/>
  <c r="F8030" i="7"/>
  <c r="F8029" i="7"/>
  <c r="F8028" i="7"/>
  <c r="F8027" i="7"/>
  <c r="F8026" i="7"/>
  <c r="F8025" i="7"/>
  <c r="F8024" i="7"/>
  <c r="F8023" i="7"/>
  <c r="F8022" i="7"/>
  <c r="F8021" i="7"/>
  <c r="F8020" i="7"/>
  <c r="F8019" i="7"/>
  <c r="F8018" i="7"/>
  <c r="F8017" i="7"/>
  <c r="F8016" i="7"/>
  <c r="F8015" i="7"/>
  <c r="F8014" i="7"/>
  <c r="F8013" i="7"/>
  <c r="F8012" i="7"/>
  <c r="F8011" i="7"/>
  <c r="F8010" i="7"/>
  <c r="F8009" i="7"/>
  <c r="F8008" i="7"/>
  <c r="F8007" i="7"/>
  <c r="F8006" i="7"/>
  <c r="F8005" i="7"/>
  <c r="F8004" i="7"/>
  <c r="F8003" i="7"/>
  <c r="F8002" i="7"/>
  <c r="F8001" i="7"/>
  <c r="F8000" i="7"/>
  <c r="F7999" i="7"/>
  <c r="F7998" i="7"/>
  <c r="F7997" i="7"/>
  <c r="F7996" i="7"/>
  <c r="F7995" i="7"/>
  <c r="F7994" i="7"/>
  <c r="F7993" i="7"/>
  <c r="F7992" i="7"/>
  <c r="F7991" i="7"/>
  <c r="F7990" i="7"/>
  <c r="F7989" i="7"/>
  <c r="F7988" i="7"/>
  <c r="F7987" i="7"/>
  <c r="F7986" i="7"/>
  <c r="F7985" i="7"/>
  <c r="F7984" i="7"/>
  <c r="F7983" i="7"/>
  <c r="F7982" i="7"/>
  <c r="F7981" i="7"/>
  <c r="F7980" i="7"/>
  <c r="F7979" i="7"/>
  <c r="F7978" i="7"/>
  <c r="F7977" i="7"/>
  <c r="F7976" i="7"/>
  <c r="F7975" i="7"/>
  <c r="F7974" i="7"/>
  <c r="F7973" i="7"/>
  <c r="F7972" i="7"/>
  <c r="F7971" i="7"/>
  <c r="F7970" i="7"/>
  <c r="F7969" i="7"/>
  <c r="F7968" i="7"/>
  <c r="F7967" i="7"/>
  <c r="F7966" i="7"/>
  <c r="F7965" i="7"/>
  <c r="F7964" i="7"/>
  <c r="F7963" i="7"/>
  <c r="F7962" i="7"/>
  <c r="F7961" i="7"/>
  <c r="F7960" i="7"/>
  <c r="F7959" i="7"/>
  <c r="F7958" i="7"/>
  <c r="F7957" i="7"/>
  <c r="F7956" i="7"/>
  <c r="F7955" i="7"/>
  <c r="F7954" i="7"/>
  <c r="F7953" i="7"/>
  <c r="F7952" i="7"/>
  <c r="F7951" i="7"/>
  <c r="F7950" i="7"/>
  <c r="F7949" i="7"/>
  <c r="F7948" i="7"/>
  <c r="F7947" i="7"/>
  <c r="F7946" i="7"/>
  <c r="F7945" i="7"/>
  <c r="F7944" i="7"/>
  <c r="F7943" i="7"/>
  <c r="F7942" i="7"/>
  <c r="F7941" i="7"/>
  <c r="F7940" i="7"/>
  <c r="F7939" i="7"/>
  <c r="F7938" i="7"/>
  <c r="F7937" i="7"/>
  <c r="F7936" i="7"/>
  <c r="F7935" i="7"/>
  <c r="F7934" i="7"/>
  <c r="F7933" i="7"/>
  <c r="F7932" i="7"/>
  <c r="F7931" i="7"/>
  <c r="F7930" i="7"/>
  <c r="F7929" i="7"/>
  <c r="F7928" i="7"/>
  <c r="F7927" i="7"/>
  <c r="F7926" i="7"/>
  <c r="F7925" i="7"/>
  <c r="F7924" i="7"/>
  <c r="F7923" i="7"/>
  <c r="F7922" i="7"/>
  <c r="F7921" i="7"/>
  <c r="F7920" i="7"/>
  <c r="F7919" i="7"/>
  <c r="F7918" i="7"/>
  <c r="F7917" i="7"/>
  <c r="F7916" i="7"/>
  <c r="F7915" i="7"/>
  <c r="F7914" i="7"/>
  <c r="F7913" i="7"/>
  <c r="F7912" i="7"/>
  <c r="F7911" i="7"/>
  <c r="F7910" i="7"/>
  <c r="F7909" i="7"/>
  <c r="F7908" i="7"/>
  <c r="F7907" i="7"/>
  <c r="F7906" i="7"/>
  <c r="F7905" i="7"/>
  <c r="F7904" i="7"/>
  <c r="F7903" i="7"/>
  <c r="F7902" i="7"/>
  <c r="F7901" i="7"/>
  <c r="F7900" i="7"/>
  <c r="F7899" i="7"/>
  <c r="F7898" i="7"/>
  <c r="F7897" i="7"/>
  <c r="F7896" i="7"/>
  <c r="F7895" i="7"/>
  <c r="F7894" i="7"/>
  <c r="F7893" i="7"/>
  <c r="F7892" i="7"/>
  <c r="F7891" i="7"/>
  <c r="F7890" i="7"/>
  <c r="F7889" i="7"/>
  <c r="F7888" i="7"/>
  <c r="F7887" i="7"/>
  <c r="F7886" i="7"/>
  <c r="F7885" i="7"/>
  <c r="F7884" i="7"/>
  <c r="F7883" i="7"/>
  <c r="F7882" i="7"/>
  <c r="F7881" i="7"/>
  <c r="F7880" i="7"/>
  <c r="F7879" i="7"/>
  <c r="F7878" i="7"/>
  <c r="F7877" i="7"/>
  <c r="F7876" i="7"/>
  <c r="F7875" i="7"/>
  <c r="F7874" i="7"/>
  <c r="F7873" i="7"/>
  <c r="F7872" i="7"/>
  <c r="F7871" i="7"/>
  <c r="F7870" i="7"/>
  <c r="F7869" i="7"/>
  <c r="F7868" i="7"/>
  <c r="F7867" i="7"/>
  <c r="F7866" i="7"/>
  <c r="F7865" i="7"/>
  <c r="F7864" i="7"/>
  <c r="F7863" i="7"/>
  <c r="F7862" i="7"/>
  <c r="F7861" i="7"/>
  <c r="F7860" i="7"/>
  <c r="F7859" i="7"/>
  <c r="F7858" i="7"/>
  <c r="F7857" i="7"/>
  <c r="F7856" i="7"/>
  <c r="F7855" i="7"/>
  <c r="F7854" i="7"/>
  <c r="F7853" i="7"/>
  <c r="F7852" i="7"/>
  <c r="F7851" i="7"/>
  <c r="F7850" i="7"/>
  <c r="F7849" i="7"/>
  <c r="F7848" i="7"/>
  <c r="F7847" i="7"/>
  <c r="F7846" i="7"/>
  <c r="F7845" i="7"/>
  <c r="F7844" i="7"/>
  <c r="F7843" i="7"/>
  <c r="F7842" i="7"/>
  <c r="F7841" i="7"/>
  <c r="F7840" i="7"/>
  <c r="F7839" i="7"/>
  <c r="F7838" i="7"/>
  <c r="F7837" i="7"/>
  <c r="F7836" i="7"/>
  <c r="F7835" i="7"/>
  <c r="F7834" i="7"/>
  <c r="F7833" i="7"/>
  <c r="F7832" i="7"/>
  <c r="F7831" i="7"/>
  <c r="F7830" i="7"/>
  <c r="F7829" i="7"/>
  <c r="F7828" i="7"/>
  <c r="F7827" i="7"/>
  <c r="F7826" i="7"/>
  <c r="F7825" i="7"/>
  <c r="F7824" i="7"/>
  <c r="F7823" i="7"/>
  <c r="F7822" i="7"/>
  <c r="F7821" i="7"/>
  <c r="F7820" i="7"/>
  <c r="F7819" i="7"/>
  <c r="F7818" i="7"/>
  <c r="F7817" i="7"/>
  <c r="F7816" i="7"/>
  <c r="F7815" i="7"/>
  <c r="F7814" i="7"/>
  <c r="F7813" i="7"/>
  <c r="F7812" i="7"/>
  <c r="F7811" i="7"/>
  <c r="F7810" i="7"/>
  <c r="F7809" i="7"/>
  <c r="F7808" i="7"/>
  <c r="F7807" i="7"/>
  <c r="F7806" i="7"/>
  <c r="F7805" i="7"/>
  <c r="F7804" i="7"/>
  <c r="F7803" i="7"/>
  <c r="F7802" i="7"/>
  <c r="F7801" i="7"/>
  <c r="F7800" i="7"/>
  <c r="F7799" i="7"/>
  <c r="F7798" i="7"/>
  <c r="F7797" i="7"/>
  <c r="F7796" i="7"/>
  <c r="F7795" i="7"/>
  <c r="F7794" i="7"/>
  <c r="F7793" i="7"/>
  <c r="F7792" i="7"/>
  <c r="F7791" i="7"/>
  <c r="F7790" i="7"/>
  <c r="F7789" i="7"/>
  <c r="F7788" i="7"/>
  <c r="F7787" i="7"/>
  <c r="F7786" i="7"/>
  <c r="F7785" i="7"/>
  <c r="F7784" i="7"/>
  <c r="F7783" i="7"/>
  <c r="F7782" i="7"/>
  <c r="F7781" i="7"/>
  <c r="F7780" i="7"/>
  <c r="F7779" i="7"/>
  <c r="F7778" i="7"/>
  <c r="F7777" i="7"/>
  <c r="F7776" i="7"/>
  <c r="F7775" i="7"/>
  <c r="F7774" i="7"/>
  <c r="F7773" i="7"/>
  <c r="F7772" i="7"/>
  <c r="F7771" i="7"/>
  <c r="F7770" i="7"/>
  <c r="F7769" i="7"/>
  <c r="F7768" i="7"/>
  <c r="F7767" i="7"/>
  <c r="F7766" i="7"/>
  <c r="F7765" i="7"/>
  <c r="F7764" i="7"/>
  <c r="F7763" i="7"/>
  <c r="F7762" i="7"/>
  <c r="F7761" i="7"/>
  <c r="F7760" i="7"/>
  <c r="F7759" i="7"/>
  <c r="F7758" i="7"/>
  <c r="F7757" i="7"/>
  <c r="F7756" i="7"/>
  <c r="F7755" i="7"/>
  <c r="F7754" i="7"/>
  <c r="F7753" i="7"/>
  <c r="F7752" i="7"/>
  <c r="F7751" i="7"/>
  <c r="F7750" i="7"/>
  <c r="F7749" i="7"/>
  <c r="F7748" i="7"/>
  <c r="F7747" i="7"/>
  <c r="F7746" i="7"/>
  <c r="F7745" i="7"/>
  <c r="F7744" i="7"/>
  <c r="F7743" i="7"/>
  <c r="F7742" i="7"/>
  <c r="F7741" i="7"/>
  <c r="F7740" i="7"/>
  <c r="F7739" i="7"/>
  <c r="F7738" i="7"/>
  <c r="F7737" i="7"/>
  <c r="F7736" i="7"/>
  <c r="F7735" i="7"/>
  <c r="F7734" i="7"/>
  <c r="F7733" i="7"/>
  <c r="F7732" i="7"/>
  <c r="F7731" i="7"/>
  <c r="F7730" i="7"/>
  <c r="F7729" i="7"/>
  <c r="F7728" i="7"/>
  <c r="F7727" i="7"/>
  <c r="F7726" i="7"/>
  <c r="F7725" i="7"/>
  <c r="F7724" i="7"/>
  <c r="F7723" i="7"/>
  <c r="F7722" i="7"/>
  <c r="F7721" i="7"/>
  <c r="F7720" i="7"/>
  <c r="F7719" i="7"/>
  <c r="F7718" i="7"/>
  <c r="F7717" i="7"/>
  <c r="F7716" i="7"/>
  <c r="F7715" i="7"/>
  <c r="F7714" i="7"/>
  <c r="F7713" i="7"/>
  <c r="F7712" i="7"/>
  <c r="F7711" i="7"/>
  <c r="F7710" i="7"/>
  <c r="F7709" i="7"/>
  <c r="F7708" i="7"/>
  <c r="F7707" i="7"/>
  <c r="F7706" i="7"/>
  <c r="F7705" i="7"/>
  <c r="F7704" i="7"/>
  <c r="F7703" i="7"/>
  <c r="F7702" i="7"/>
  <c r="F7701" i="7"/>
  <c r="F7700" i="7"/>
  <c r="F7699" i="7"/>
  <c r="F7698" i="7"/>
  <c r="F7697" i="7"/>
  <c r="F7696" i="7"/>
  <c r="F7695" i="7"/>
  <c r="F7694" i="7"/>
  <c r="F7693" i="7"/>
  <c r="F7692" i="7"/>
  <c r="F7691" i="7"/>
  <c r="F7690" i="7"/>
  <c r="F7689" i="7"/>
  <c r="F7688" i="7"/>
  <c r="F7687" i="7"/>
  <c r="F7686" i="7"/>
  <c r="F7685" i="7"/>
  <c r="F7684" i="7"/>
  <c r="F7683" i="7"/>
  <c r="F7682" i="7"/>
  <c r="F7681" i="7"/>
  <c r="F7680" i="7"/>
  <c r="F7679" i="7"/>
  <c r="F7678" i="7"/>
  <c r="F7677" i="7"/>
  <c r="F7676" i="7"/>
  <c r="F7675" i="7"/>
  <c r="F7674" i="7"/>
  <c r="F7673" i="7"/>
  <c r="F7672" i="7"/>
  <c r="F7671" i="7"/>
  <c r="F7670" i="7"/>
  <c r="F7669" i="7"/>
  <c r="F7668" i="7"/>
  <c r="F7667" i="7"/>
  <c r="F7666" i="7"/>
  <c r="F7665" i="7"/>
  <c r="F7664" i="7"/>
  <c r="F7663" i="7"/>
  <c r="F7662" i="7"/>
  <c r="F7661" i="7"/>
  <c r="F7660" i="7"/>
  <c r="F7659" i="7"/>
  <c r="F7658" i="7"/>
  <c r="F7657" i="7"/>
  <c r="F7656" i="7"/>
  <c r="F7655" i="7"/>
  <c r="F7654" i="7"/>
  <c r="F7653" i="7"/>
  <c r="F7652" i="7"/>
  <c r="F7651" i="7"/>
  <c r="F7650" i="7"/>
  <c r="F7649" i="7"/>
  <c r="F7648" i="7"/>
  <c r="F7647" i="7"/>
  <c r="F7646" i="7"/>
  <c r="F7645" i="7"/>
  <c r="F7644" i="7"/>
  <c r="F7643" i="7"/>
  <c r="F7642" i="7"/>
  <c r="F7641" i="7"/>
  <c r="F7640" i="7"/>
  <c r="F7639" i="7"/>
  <c r="F7638" i="7"/>
  <c r="F7637" i="7"/>
  <c r="F7636" i="7"/>
  <c r="F7635" i="7"/>
  <c r="F7634" i="7"/>
  <c r="F7633" i="7"/>
  <c r="F7632" i="7"/>
  <c r="F7631" i="7"/>
  <c r="F7630" i="7"/>
  <c r="F7629" i="7"/>
  <c r="F7628" i="7"/>
  <c r="F7627" i="7"/>
  <c r="F7626" i="7"/>
  <c r="F7625" i="7"/>
  <c r="F7624" i="7"/>
  <c r="F7623" i="7"/>
  <c r="F7622" i="7"/>
  <c r="F7621" i="7"/>
  <c r="F7620" i="7"/>
  <c r="F7619" i="7"/>
  <c r="F7618" i="7"/>
  <c r="F7617" i="7"/>
  <c r="F7616" i="7"/>
  <c r="F7615" i="7"/>
  <c r="F7614" i="7"/>
  <c r="F7613" i="7"/>
  <c r="F7612" i="7"/>
  <c r="F7611" i="7"/>
  <c r="F7610" i="7"/>
  <c r="F7609" i="7"/>
  <c r="F7608" i="7"/>
  <c r="F7607" i="7"/>
  <c r="F7606" i="7"/>
  <c r="F7605" i="7"/>
  <c r="F7604" i="7"/>
  <c r="F7603" i="7"/>
  <c r="F7602" i="7"/>
  <c r="F7601" i="7"/>
  <c r="F7600" i="7"/>
  <c r="F7599" i="7"/>
  <c r="F7598" i="7"/>
  <c r="F7597" i="7"/>
  <c r="F7596" i="7"/>
  <c r="F7595" i="7"/>
  <c r="F7594" i="7"/>
  <c r="F7593" i="7"/>
  <c r="F7592" i="7"/>
  <c r="F7591" i="7"/>
  <c r="F7590" i="7"/>
  <c r="F7589" i="7"/>
  <c r="F7588" i="7"/>
  <c r="F7587" i="7"/>
  <c r="F7586" i="7"/>
  <c r="F7585" i="7"/>
  <c r="F7584" i="7"/>
  <c r="F7583" i="7"/>
  <c r="F7582" i="7"/>
  <c r="F7581" i="7"/>
  <c r="F7580" i="7"/>
  <c r="F7579" i="7"/>
  <c r="F7578" i="7"/>
  <c r="F7577" i="7"/>
  <c r="F7576" i="7"/>
  <c r="F7575" i="7"/>
  <c r="F7574" i="7"/>
  <c r="F7573" i="7"/>
  <c r="F7572" i="7"/>
  <c r="F7571" i="7"/>
  <c r="F7570" i="7"/>
  <c r="F7569" i="7"/>
  <c r="F7568" i="7"/>
  <c r="F7567" i="7"/>
  <c r="F7566" i="7"/>
  <c r="F7565" i="7"/>
  <c r="F7564" i="7"/>
  <c r="F7563" i="7"/>
  <c r="F7562" i="7"/>
  <c r="F7561" i="7"/>
  <c r="F7560" i="7"/>
  <c r="F7559" i="7"/>
  <c r="F7558" i="7"/>
  <c r="F7557" i="7"/>
  <c r="F7556" i="7"/>
  <c r="F7555" i="7"/>
  <c r="F7554" i="7"/>
  <c r="F7553" i="7"/>
  <c r="F7552" i="7"/>
  <c r="F7551" i="7"/>
  <c r="F7550" i="7"/>
  <c r="F7549" i="7"/>
  <c r="F7548" i="7"/>
  <c r="F7547" i="7"/>
  <c r="F7546" i="7"/>
  <c r="F7545" i="7"/>
  <c r="F7544" i="7"/>
  <c r="F7543" i="7"/>
  <c r="F7542" i="7"/>
  <c r="F7541" i="7"/>
  <c r="F7540" i="7"/>
  <c r="F7539" i="7"/>
  <c r="F7538" i="7"/>
  <c r="F7537" i="7"/>
  <c r="F7536" i="7"/>
  <c r="F7535" i="7"/>
  <c r="F7534" i="7"/>
  <c r="F7533" i="7"/>
  <c r="F7532" i="7"/>
  <c r="F7531" i="7"/>
  <c r="F7530" i="7"/>
  <c r="F7529" i="7"/>
  <c r="F7528" i="7"/>
  <c r="F7527" i="7"/>
  <c r="F7526" i="7"/>
  <c r="F7525" i="7"/>
  <c r="F7524" i="7"/>
  <c r="F7523" i="7"/>
  <c r="F7522" i="7"/>
  <c r="F7521" i="7"/>
  <c r="F7520" i="7"/>
  <c r="F7519" i="7"/>
  <c r="F7518" i="7"/>
  <c r="F7517" i="7"/>
  <c r="F7516" i="7"/>
  <c r="F7515" i="7"/>
  <c r="F7514" i="7"/>
  <c r="F7513" i="7"/>
  <c r="F7512" i="7"/>
  <c r="F7511" i="7"/>
  <c r="F7510" i="7"/>
  <c r="F7509" i="7"/>
  <c r="F7508" i="7"/>
  <c r="F7507" i="7"/>
  <c r="F7506" i="7"/>
  <c r="F7505" i="7"/>
  <c r="F7504" i="7"/>
  <c r="F7503" i="7"/>
  <c r="F7502" i="7"/>
  <c r="F7501" i="7"/>
  <c r="F7500" i="7"/>
  <c r="F7499" i="7"/>
  <c r="F7498" i="7"/>
  <c r="F7497" i="7"/>
  <c r="F7496" i="7"/>
  <c r="F7495" i="7"/>
  <c r="F7494" i="7"/>
  <c r="F7493" i="7"/>
  <c r="F7492" i="7"/>
  <c r="F7491" i="7"/>
  <c r="F7490" i="7"/>
  <c r="F7489" i="7"/>
  <c r="F7488" i="7"/>
  <c r="F7487" i="7"/>
  <c r="F7486" i="7"/>
  <c r="F7485" i="7"/>
  <c r="F7484" i="7"/>
  <c r="F7483" i="7"/>
  <c r="F7482" i="7"/>
  <c r="F7481" i="7"/>
  <c r="F7480" i="7"/>
  <c r="F7479" i="7"/>
  <c r="F7478" i="7"/>
  <c r="F7477" i="7"/>
  <c r="F7476" i="7"/>
  <c r="F7475" i="7"/>
  <c r="F7474" i="7"/>
  <c r="F7473" i="7"/>
  <c r="F7472" i="7"/>
  <c r="F7471" i="7"/>
  <c r="F7470" i="7"/>
  <c r="F7469" i="7"/>
  <c r="F7468" i="7"/>
  <c r="F7467" i="7"/>
  <c r="F7466" i="7"/>
  <c r="F7465" i="7"/>
  <c r="F7464" i="7"/>
  <c r="F7463" i="7"/>
  <c r="F7462" i="7"/>
  <c r="F7461" i="7"/>
  <c r="F7460" i="7"/>
  <c r="F7459" i="7"/>
  <c r="F7458" i="7"/>
  <c r="F7457" i="7"/>
  <c r="F7456" i="7"/>
  <c r="F7455" i="7"/>
  <c r="F7454" i="7"/>
  <c r="F7453" i="7"/>
  <c r="F7452" i="7"/>
  <c r="F7451" i="7"/>
  <c r="F7450" i="7"/>
  <c r="F7449" i="7"/>
  <c r="F7448" i="7"/>
  <c r="F7447" i="7"/>
  <c r="F7446" i="7"/>
  <c r="F7445" i="7"/>
  <c r="F7444" i="7"/>
  <c r="F7443" i="7"/>
  <c r="F7442" i="7"/>
  <c r="F7441" i="7"/>
  <c r="F7440" i="7"/>
  <c r="F7439" i="7"/>
  <c r="F7438" i="7"/>
  <c r="F7437" i="7"/>
  <c r="F7436" i="7"/>
  <c r="F7435" i="7"/>
  <c r="F7434" i="7"/>
  <c r="F7433" i="7"/>
  <c r="F7432" i="7"/>
  <c r="F7431" i="7"/>
  <c r="F7430" i="7"/>
  <c r="F7429" i="7"/>
  <c r="F7428" i="7"/>
  <c r="F7427" i="7"/>
  <c r="F7426" i="7"/>
  <c r="F7425" i="7"/>
  <c r="F7424" i="7"/>
  <c r="F7423" i="7"/>
  <c r="F7422" i="7"/>
  <c r="F7421" i="7"/>
  <c r="F7420" i="7"/>
  <c r="F7419" i="7"/>
  <c r="F7418" i="7"/>
  <c r="F7417" i="7"/>
  <c r="F7416" i="7"/>
  <c r="F7415" i="7"/>
  <c r="F7414" i="7"/>
  <c r="F7413" i="7"/>
  <c r="F7412" i="7"/>
  <c r="F7411" i="7"/>
  <c r="F7410" i="7"/>
  <c r="F7409" i="7"/>
  <c r="F7408" i="7"/>
  <c r="F7407" i="7"/>
  <c r="F7406" i="7"/>
  <c r="F7405" i="7"/>
  <c r="F7404" i="7"/>
  <c r="F7403" i="7"/>
  <c r="F7402" i="7"/>
  <c r="F7401" i="7"/>
  <c r="F7400" i="7"/>
  <c r="F7399" i="7"/>
  <c r="F7398" i="7"/>
  <c r="F7397" i="7"/>
  <c r="F7396" i="7"/>
  <c r="F7395" i="7"/>
  <c r="F7394" i="7"/>
  <c r="F7393" i="7"/>
  <c r="F7392" i="7"/>
  <c r="F7391" i="7"/>
  <c r="F7390" i="7"/>
  <c r="F7389" i="7"/>
  <c r="F7388" i="7"/>
  <c r="F7387" i="7"/>
  <c r="F7386" i="7"/>
  <c r="F7385" i="7"/>
  <c r="F7384" i="7"/>
  <c r="F7383" i="7"/>
  <c r="F7382" i="7"/>
  <c r="F7381" i="7"/>
  <c r="F7380" i="7"/>
  <c r="F7379" i="7"/>
  <c r="F7378" i="7"/>
  <c r="F7377" i="7"/>
  <c r="F7376" i="7"/>
  <c r="F7375" i="7"/>
  <c r="F7374" i="7"/>
  <c r="F7373" i="7"/>
  <c r="F7372" i="7"/>
  <c r="F7371" i="7"/>
  <c r="F7370" i="7"/>
  <c r="F7369" i="7"/>
  <c r="F7368" i="7"/>
  <c r="F7367" i="7"/>
  <c r="F7366" i="7"/>
  <c r="F7365" i="7"/>
  <c r="F7364" i="7"/>
  <c r="F7363" i="7"/>
  <c r="F7362" i="7"/>
  <c r="F7361" i="7"/>
  <c r="F7360" i="7"/>
  <c r="F7359" i="7"/>
  <c r="F7358" i="7"/>
  <c r="F7357" i="7"/>
  <c r="F7356" i="7"/>
  <c r="F7355" i="7"/>
  <c r="F7354" i="7"/>
  <c r="F7353" i="7"/>
  <c r="F7352" i="7"/>
  <c r="F7351" i="7"/>
  <c r="F7350" i="7"/>
  <c r="F7349" i="7"/>
  <c r="F7348" i="7"/>
  <c r="F7347" i="7"/>
  <c r="F7346" i="7"/>
  <c r="F7345" i="7"/>
  <c r="F7344" i="7"/>
  <c r="F7343" i="7"/>
  <c r="F7342" i="7"/>
  <c r="F7341" i="7"/>
  <c r="F7340" i="7"/>
  <c r="F7339" i="7"/>
  <c r="F7338" i="7"/>
  <c r="F7337" i="7"/>
  <c r="F7336" i="7"/>
  <c r="F7335" i="7"/>
  <c r="F7334" i="7"/>
  <c r="F7333" i="7"/>
  <c r="F7332" i="7"/>
  <c r="F7331" i="7"/>
  <c r="F7330" i="7"/>
  <c r="F7329" i="7"/>
  <c r="F7328" i="7"/>
  <c r="F7327" i="7"/>
  <c r="F7326" i="7"/>
  <c r="F7325" i="7"/>
  <c r="F7324" i="7"/>
  <c r="F7323" i="7"/>
  <c r="F7322" i="7"/>
  <c r="F7321" i="7"/>
  <c r="F7320" i="7"/>
  <c r="F7319" i="7"/>
  <c r="F7318" i="7"/>
  <c r="F7317" i="7"/>
  <c r="F7316" i="7"/>
  <c r="F7315" i="7"/>
  <c r="F7314" i="7"/>
  <c r="F7313" i="7"/>
  <c r="F7312" i="7"/>
  <c r="F7311" i="7"/>
  <c r="F7310" i="7"/>
  <c r="F7309" i="7"/>
  <c r="F7308" i="7"/>
  <c r="F7307" i="7"/>
  <c r="F7306" i="7"/>
  <c r="F7305" i="7"/>
  <c r="F7304" i="7"/>
  <c r="F7303" i="7"/>
  <c r="F7302" i="7"/>
  <c r="F7301" i="7"/>
  <c r="F7300" i="7"/>
  <c r="F7299" i="7"/>
  <c r="F7298" i="7"/>
  <c r="F7297" i="7"/>
  <c r="F7296" i="7"/>
  <c r="F7295" i="7"/>
  <c r="F7294" i="7"/>
  <c r="F7293" i="7"/>
  <c r="F7292" i="7"/>
  <c r="F7291" i="7"/>
  <c r="F7290" i="7"/>
  <c r="F7289" i="7"/>
  <c r="F7288" i="7"/>
  <c r="F7287" i="7"/>
  <c r="F7286" i="7"/>
  <c r="F7285" i="7"/>
  <c r="F7284" i="7"/>
  <c r="F7283" i="7"/>
  <c r="F7282" i="7"/>
  <c r="F7281" i="7"/>
  <c r="F7280" i="7"/>
  <c r="F7279" i="7"/>
  <c r="F7278" i="7"/>
  <c r="F7277" i="7"/>
  <c r="F7276" i="7"/>
  <c r="F7275" i="7"/>
  <c r="F7274" i="7"/>
  <c r="F7273" i="7"/>
  <c r="F7272" i="7"/>
  <c r="F7271" i="7"/>
  <c r="F7270" i="7"/>
  <c r="F7269" i="7"/>
  <c r="F7268" i="7"/>
  <c r="F7267" i="7"/>
  <c r="F7266" i="7"/>
  <c r="F7265" i="7"/>
  <c r="F7264" i="7"/>
  <c r="F7263" i="7"/>
  <c r="F7262" i="7"/>
  <c r="F7261" i="7"/>
  <c r="F7260" i="7"/>
  <c r="F7259" i="7"/>
  <c r="F7258" i="7"/>
  <c r="F7257" i="7"/>
  <c r="F7256" i="7"/>
  <c r="F7255" i="7"/>
  <c r="F7254" i="7"/>
  <c r="F7253" i="7"/>
  <c r="F7252" i="7"/>
  <c r="F7251" i="7"/>
  <c r="F7250" i="7"/>
  <c r="F7249" i="7"/>
  <c r="F7248" i="7"/>
  <c r="F7247" i="7"/>
  <c r="F7246" i="7"/>
  <c r="F7245" i="7"/>
  <c r="F7244" i="7"/>
  <c r="F7243" i="7"/>
  <c r="F7242" i="7"/>
  <c r="F7241" i="7"/>
  <c r="F7240" i="7"/>
  <c r="F7239" i="7"/>
  <c r="F7238" i="7"/>
  <c r="F7237" i="7"/>
  <c r="F7236" i="7"/>
  <c r="F7235" i="7"/>
  <c r="F7234" i="7"/>
  <c r="F7233" i="7"/>
  <c r="F7232" i="7"/>
  <c r="F7231" i="7"/>
  <c r="F7230" i="7"/>
  <c r="F7229" i="7"/>
  <c r="F7228" i="7"/>
  <c r="F7227" i="7"/>
  <c r="F7226" i="7"/>
  <c r="F7225" i="7"/>
  <c r="F7224" i="7"/>
  <c r="F7223" i="7"/>
  <c r="F7222" i="7"/>
  <c r="F7221" i="7"/>
  <c r="F7220" i="7"/>
  <c r="F7219" i="7"/>
  <c r="F7218" i="7"/>
  <c r="F7217" i="7"/>
  <c r="F7216" i="7"/>
  <c r="F7215" i="7"/>
  <c r="F7214" i="7"/>
  <c r="F7213" i="7"/>
  <c r="F7212" i="7"/>
  <c r="F7211" i="7"/>
  <c r="F7210" i="7"/>
  <c r="F7209" i="7"/>
  <c r="F7208" i="7"/>
  <c r="F7207" i="7"/>
  <c r="F7206" i="7"/>
  <c r="F7205" i="7"/>
  <c r="F7204" i="7"/>
  <c r="F7203" i="7"/>
  <c r="F7202" i="7"/>
  <c r="F7201" i="7"/>
  <c r="F7200" i="7"/>
  <c r="F7199" i="7"/>
  <c r="F7198" i="7"/>
  <c r="F7197" i="7"/>
  <c r="F7196" i="7"/>
  <c r="F7195" i="7"/>
  <c r="F7194" i="7"/>
  <c r="F7193" i="7"/>
  <c r="F7192" i="7"/>
  <c r="F7191" i="7"/>
  <c r="F7190" i="7"/>
  <c r="F7189" i="7"/>
  <c r="F7188" i="7"/>
  <c r="F7187" i="7"/>
  <c r="F7186" i="7"/>
  <c r="F7185" i="7"/>
  <c r="F7184" i="7"/>
  <c r="F7183" i="7"/>
  <c r="F7182" i="7"/>
  <c r="F7181" i="7"/>
  <c r="F7180" i="7"/>
  <c r="F7179" i="7"/>
  <c r="F7178" i="7"/>
  <c r="F7177" i="7"/>
  <c r="F7176" i="7"/>
  <c r="F7175" i="7"/>
  <c r="F7174" i="7"/>
  <c r="F7173" i="7"/>
  <c r="F7172" i="7"/>
  <c r="F7171" i="7"/>
  <c r="F7170" i="7"/>
  <c r="F7169" i="7"/>
  <c r="F7168" i="7"/>
  <c r="F7167" i="7"/>
  <c r="F7166" i="7"/>
  <c r="F7165" i="7"/>
  <c r="F7164" i="7"/>
  <c r="F7163" i="7"/>
  <c r="F7162" i="7"/>
  <c r="F7161" i="7"/>
  <c r="F7160" i="7"/>
  <c r="F7159" i="7"/>
  <c r="F7158" i="7"/>
  <c r="F7157" i="7"/>
  <c r="F7156" i="7"/>
  <c r="F7155" i="7"/>
  <c r="F7154" i="7"/>
  <c r="F7153" i="7"/>
  <c r="F7152" i="7"/>
  <c r="F7151" i="7"/>
  <c r="F7150" i="7"/>
  <c r="F7149" i="7"/>
  <c r="F7148" i="7"/>
  <c r="F7147" i="7"/>
  <c r="F7146" i="7"/>
  <c r="F7145" i="7"/>
  <c r="F7144" i="7"/>
  <c r="F7143" i="7"/>
  <c r="F7142" i="7"/>
  <c r="F7141" i="7"/>
  <c r="F7140" i="7"/>
  <c r="F7139" i="7"/>
  <c r="F7138" i="7"/>
  <c r="F7137" i="7"/>
  <c r="F7136" i="7"/>
  <c r="F7135" i="7"/>
  <c r="F7134" i="7"/>
  <c r="F7133" i="7"/>
  <c r="F7132" i="7"/>
  <c r="F7131" i="7"/>
  <c r="F7130" i="7"/>
  <c r="F7129" i="7"/>
  <c r="F7128" i="7"/>
  <c r="F7127" i="7"/>
  <c r="F7126" i="7"/>
  <c r="F7125" i="7"/>
  <c r="F7124" i="7"/>
  <c r="F7123" i="7"/>
  <c r="F7122" i="7"/>
  <c r="F7121" i="7"/>
  <c r="F7120" i="7"/>
  <c r="F7119" i="7"/>
  <c r="F7118" i="7"/>
  <c r="F7117" i="7"/>
  <c r="F7116" i="7"/>
  <c r="F7115" i="7"/>
  <c r="F7114" i="7"/>
  <c r="F7113" i="7"/>
  <c r="F7112" i="7"/>
  <c r="F7111" i="7"/>
  <c r="F7110" i="7"/>
  <c r="F7109" i="7"/>
  <c r="F7108" i="7"/>
  <c r="F7107" i="7"/>
  <c r="F7106" i="7"/>
  <c r="F7105" i="7"/>
  <c r="F7104" i="7"/>
  <c r="F7103" i="7"/>
  <c r="F7102" i="7"/>
  <c r="F7101" i="7"/>
  <c r="F7100" i="7"/>
  <c r="F7099" i="7"/>
  <c r="F7098" i="7"/>
  <c r="F7097" i="7"/>
  <c r="F7096" i="7"/>
  <c r="F7095" i="7"/>
  <c r="F7094" i="7"/>
  <c r="F7093" i="7"/>
  <c r="F7092" i="7"/>
  <c r="F7091" i="7"/>
  <c r="F7090" i="7"/>
  <c r="F7089" i="7"/>
  <c r="F7088" i="7"/>
  <c r="F7087" i="7"/>
  <c r="F7086" i="7"/>
  <c r="F7085" i="7"/>
  <c r="F7084" i="7"/>
  <c r="F7083" i="7"/>
  <c r="F7082" i="7"/>
  <c r="F7081" i="7"/>
  <c r="F7080" i="7"/>
  <c r="F7079" i="7"/>
  <c r="F7078" i="7"/>
  <c r="F7077" i="7"/>
  <c r="F7076" i="7"/>
  <c r="F7075" i="7"/>
  <c r="F7074" i="7"/>
  <c r="F7073" i="7"/>
  <c r="F7072" i="7"/>
  <c r="F7071" i="7"/>
  <c r="F7070" i="7"/>
  <c r="F7069" i="7"/>
  <c r="F7068" i="7"/>
  <c r="F7067" i="7"/>
  <c r="F7066" i="7"/>
  <c r="F7065" i="7"/>
  <c r="F7064" i="7"/>
  <c r="F7063" i="7"/>
  <c r="F7062" i="7"/>
  <c r="F7061" i="7"/>
  <c r="F7060" i="7"/>
  <c r="F7059" i="7"/>
  <c r="F7058" i="7"/>
  <c r="F7057" i="7"/>
  <c r="F7056" i="7"/>
  <c r="F7055" i="7"/>
  <c r="F7054" i="7"/>
  <c r="F7053" i="7"/>
  <c r="F7052" i="7"/>
  <c r="F7051" i="7"/>
  <c r="F7050" i="7"/>
  <c r="F7049" i="7"/>
  <c r="F7048" i="7"/>
  <c r="F7047" i="7"/>
  <c r="F7046" i="7"/>
  <c r="F7045" i="7"/>
  <c r="F7044" i="7"/>
  <c r="F7043" i="7"/>
  <c r="F7042" i="7"/>
  <c r="F7041" i="7"/>
  <c r="F7040" i="7"/>
  <c r="F7039" i="7"/>
  <c r="F7038" i="7"/>
  <c r="F7037" i="7"/>
  <c r="F7036" i="7"/>
  <c r="F7035" i="7"/>
  <c r="F7034" i="7"/>
  <c r="F7033" i="7"/>
  <c r="F7032" i="7"/>
  <c r="F7031" i="7"/>
  <c r="F7030" i="7"/>
  <c r="F7029" i="7"/>
  <c r="F7028" i="7"/>
  <c r="F7027" i="7"/>
  <c r="F7026" i="7"/>
  <c r="F7025" i="7"/>
  <c r="F7024" i="7"/>
  <c r="F7023" i="7"/>
  <c r="F7022" i="7"/>
  <c r="F7021" i="7"/>
  <c r="F7020" i="7"/>
  <c r="F7019" i="7"/>
  <c r="F7018" i="7"/>
  <c r="F7017" i="7"/>
  <c r="F7016" i="7"/>
  <c r="F7015" i="7"/>
  <c r="F7014" i="7"/>
  <c r="F7013" i="7"/>
  <c r="F7012" i="7"/>
  <c r="F7011" i="7"/>
  <c r="F7010" i="7"/>
  <c r="F7009" i="7"/>
  <c r="F7008" i="7"/>
  <c r="F7007" i="7"/>
  <c r="F7006" i="7"/>
  <c r="F7005" i="7"/>
  <c r="F7004" i="7"/>
  <c r="F7003" i="7"/>
  <c r="F7002" i="7"/>
  <c r="F7001" i="7"/>
  <c r="F7000" i="7"/>
  <c r="F6999" i="7"/>
  <c r="F6998" i="7"/>
  <c r="F6997" i="7"/>
  <c r="F6996" i="7"/>
  <c r="F6995" i="7"/>
  <c r="F6994" i="7"/>
  <c r="F6993" i="7"/>
  <c r="F6992" i="7"/>
  <c r="F6991" i="7"/>
  <c r="F6990" i="7"/>
  <c r="F6989" i="7"/>
  <c r="F6988" i="7"/>
  <c r="F6987" i="7"/>
  <c r="F6986" i="7"/>
  <c r="F6985" i="7"/>
  <c r="F6984" i="7"/>
  <c r="F6983" i="7"/>
  <c r="F6982" i="7"/>
  <c r="F6981" i="7"/>
  <c r="F6980" i="7"/>
  <c r="F6979" i="7"/>
  <c r="F6978" i="7"/>
  <c r="F6977" i="7"/>
  <c r="F6976" i="7"/>
  <c r="F6975" i="7"/>
  <c r="F6974" i="7"/>
  <c r="F6973" i="7"/>
  <c r="F6972" i="7"/>
  <c r="F6971" i="7"/>
  <c r="F6970" i="7"/>
  <c r="F6969" i="7"/>
  <c r="F6968" i="7"/>
  <c r="F6967" i="7"/>
  <c r="F6966" i="7"/>
  <c r="F6965" i="7"/>
  <c r="F6964" i="7"/>
  <c r="F6963" i="7"/>
  <c r="F6962" i="7"/>
  <c r="F6961" i="7"/>
  <c r="F6960" i="7"/>
  <c r="F6959" i="7"/>
  <c r="F6958" i="7"/>
  <c r="F6957" i="7"/>
  <c r="F6956" i="7"/>
  <c r="F6955" i="7"/>
  <c r="F6954" i="7"/>
  <c r="F6953" i="7"/>
  <c r="F6952" i="7"/>
  <c r="F6951" i="7"/>
  <c r="F6950" i="7"/>
  <c r="F6949" i="7"/>
  <c r="F6948" i="7"/>
  <c r="F6947" i="7"/>
  <c r="F6946" i="7"/>
  <c r="F6945" i="7"/>
  <c r="F6944" i="7"/>
  <c r="F6943" i="7"/>
  <c r="F6942" i="7"/>
  <c r="F6941" i="7"/>
  <c r="F6940" i="7"/>
  <c r="F6939" i="7"/>
  <c r="F6938" i="7"/>
  <c r="F6937" i="7"/>
  <c r="F6936" i="7"/>
  <c r="F6935" i="7"/>
  <c r="F6934" i="7"/>
  <c r="F6933" i="7"/>
  <c r="F6932" i="7"/>
  <c r="F6931" i="7"/>
  <c r="F6930" i="7"/>
  <c r="F6929" i="7"/>
  <c r="F6928" i="7"/>
  <c r="F6927" i="7"/>
  <c r="F6926" i="7"/>
  <c r="F6925" i="7"/>
  <c r="F6924" i="7"/>
  <c r="F6923" i="7"/>
  <c r="F6922" i="7"/>
  <c r="F6921" i="7"/>
  <c r="F6920" i="7"/>
  <c r="F6919" i="7"/>
  <c r="F6918" i="7"/>
  <c r="F6917" i="7"/>
  <c r="F6916" i="7"/>
  <c r="F6915" i="7"/>
  <c r="F6914" i="7"/>
  <c r="F6913" i="7"/>
  <c r="F6912" i="7"/>
  <c r="F6911" i="7"/>
  <c r="F6910" i="7"/>
  <c r="F6909" i="7"/>
  <c r="F6908" i="7"/>
  <c r="F6907" i="7"/>
  <c r="F6906" i="7"/>
  <c r="F6905" i="7"/>
  <c r="F6904" i="7"/>
  <c r="F6903" i="7"/>
  <c r="F6902" i="7"/>
  <c r="F6901" i="7"/>
  <c r="F6900" i="7"/>
  <c r="F6899" i="7"/>
  <c r="F6898" i="7"/>
  <c r="F6897" i="7"/>
  <c r="F6896" i="7"/>
  <c r="F6895" i="7"/>
  <c r="F6894" i="7"/>
  <c r="F6893" i="7"/>
  <c r="F6892" i="7"/>
  <c r="F6891" i="7"/>
  <c r="F6890" i="7"/>
  <c r="F6889" i="7"/>
  <c r="F6888" i="7"/>
  <c r="F6887" i="7"/>
  <c r="F6886" i="7"/>
  <c r="F6885" i="7"/>
  <c r="F6884" i="7"/>
  <c r="F6883" i="7"/>
  <c r="F6882" i="7"/>
  <c r="F6881" i="7"/>
  <c r="F6880" i="7"/>
  <c r="F6879" i="7"/>
  <c r="F6878" i="7"/>
  <c r="F6877" i="7"/>
  <c r="F6876" i="7"/>
  <c r="F6875" i="7"/>
  <c r="F6874" i="7"/>
  <c r="F6873" i="7"/>
  <c r="F6872" i="7"/>
  <c r="F6871" i="7"/>
  <c r="F6870" i="7"/>
  <c r="F6869" i="7"/>
  <c r="F6868" i="7"/>
  <c r="F6867" i="7"/>
  <c r="F6866" i="7"/>
  <c r="F6865" i="7"/>
  <c r="F6864" i="7"/>
  <c r="F6863" i="7"/>
  <c r="F6862" i="7"/>
  <c r="F6861" i="7"/>
  <c r="F6860" i="7"/>
  <c r="F6859" i="7"/>
  <c r="F6858" i="7"/>
  <c r="F6857" i="7"/>
  <c r="F6856" i="7"/>
  <c r="F6855" i="7"/>
  <c r="F6854" i="7"/>
  <c r="F6853" i="7"/>
  <c r="F6852" i="7"/>
  <c r="F6851" i="7"/>
  <c r="F6850" i="7"/>
  <c r="F6849" i="7"/>
  <c r="F6848" i="7"/>
  <c r="F6847" i="7"/>
  <c r="F6846" i="7"/>
  <c r="F6845" i="7"/>
  <c r="F6844" i="7"/>
  <c r="F6843" i="7"/>
  <c r="F6842" i="7"/>
  <c r="F6841" i="7"/>
  <c r="F6840" i="7"/>
  <c r="F6839" i="7"/>
  <c r="F6838" i="7"/>
  <c r="F6837" i="7"/>
  <c r="F6836" i="7"/>
  <c r="F6835" i="7"/>
  <c r="F6834" i="7"/>
  <c r="F6833" i="7"/>
  <c r="F6832" i="7"/>
  <c r="F6831" i="7"/>
  <c r="F6830" i="7"/>
  <c r="F6829" i="7"/>
  <c r="F6828" i="7"/>
  <c r="F6827" i="7"/>
  <c r="F6826" i="7"/>
  <c r="F6825" i="7"/>
  <c r="F6824" i="7"/>
  <c r="F6823" i="7"/>
  <c r="F6822" i="7"/>
  <c r="F6821" i="7"/>
  <c r="F6820" i="7"/>
  <c r="F6819" i="7"/>
  <c r="F6818" i="7"/>
  <c r="F6817" i="7"/>
  <c r="F6816" i="7"/>
  <c r="F6815" i="7"/>
  <c r="F6814" i="7"/>
  <c r="F6813" i="7"/>
  <c r="F6812" i="7"/>
  <c r="F6811" i="7"/>
  <c r="F6810" i="7"/>
  <c r="F6809" i="7"/>
  <c r="F6808" i="7"/>
  <c r="F6807" i="7"/>
  <c r="F6806" i="7"/>
  <c r="F6805" i="7"/>
  <c r="F6804" i="7"/>
  <c r="F6803" i="7"/>
  <c r="F6802" i="7"/>
  <c r="F6801" i="7"/>
  <c r="F6800" i="7"/>
  <c r="F6799" i="7"/>
  <c r="F6798" i="7"/>
  <c r="F6797" i="7"/>
  <c r="F6796" i="7"/>
  <c r="F6795" i="7"/>
  <c r="F6794" i="7"/>
  <c r="F6793" i="7"/>
  <c r="F6792" i="7"/>
  <c r="F6791" i="7"/>
  <c r="F6790" i="7"/>
  <c r="F6789" i="7"/>
  <c r="F6788" i="7"/>
  <c r="F6787" i="7"/>
  <c r="F6786" i="7"/>
  <c r="F6785" i="7"/>
  <c r="F6784" i="7"/>
  <c r="F6783" i="7"/>
  <c r="F6782" i="7"/>
  <c r="F6781" i="7"/>
  <c r="F6780" i="7"/>
  <c r="F6779" i="7"/>
  <c r="F6778" i="7"/>
  <c r="F6777" i="7"/>
  <c r="F6776" i="7"/>
  <c r="F6775" i="7"/>
  <c r="F6774" i="7"/>
  <c r="F6773" i="7"/>
  <c r="F6772" i="7"/>
  <c r="F6771" i="7"/>
  <c r="F6770" i="7"/>
  <c r="F6769" i="7"/>
  <c r="F6768" i="7"/>
  <c r="F6767" i="7"/>
  <c r="F6766" i="7"/>
  <c r="F6765" i="7"/>
  <c r="F6764" i="7"/>
  <c r="F6763" i="7"/>
  <c r="F6762" i="7"/>
  <c r="F6761" i="7"/>
  <c r="F6760" i="7"/>
  <c r="F6759" i="7"/>
  <c r="F6758" i="7"/>
  <c r="F6757" i="7"/>
  <c r="F6756" i="7"/>
  <c r="F6755" i="7"/>
  <c r="F6754" i="7"/>
  <c r="F6753" i="7"/>
  <c r="F6752" i="7"/>
  <c r="F6751" i="7"/>
  <c r="F6750" i="7"/>
  <c r="F6749" i="7"/>
  <c r="F6748" i="7"/>
  <c r="F6747" i="7"/>
  <c r="F6746" i="7"/>
  <c r="F6745" i="7"/>
  <c r="F6744" i="7"/>
  <c r="F6743" i="7"/>
  <c r="F6742" i="7"/>
  <c r="F6741" i="7"/>
  <c r="F6740" i="7"/>
  <c r="F6739" i="7"/>
  <c r="F6738" i="7"/>
  <c r="F6737" i="7"/>
  <c r="F6736" i="7"/>
  <c r="F6735" i="7"/>
  <c r="F6734" i="7"/>
  <c r="F6733" i="7"/>
  <c r="F6732" i="7"/>
  <c r="F6731" i="7"/>
  <c r="F6730" i="7"/>
  <c r="F6729" i="7"/>
  <c r="F6728" i="7"/>
  <c r="F6727" i="7"/>
  <c r="F6726" i="7"/>
  <c r="F6725" i="7"/>
  <c r="F6724" i="7"/>
  <c r="F6723" i="7"/>
  <c r="F6722" i="7"/>
  <c r="F6721" i="7"/>
  <c r="F6720" i="7"/>
  <c r="F6719" i="7"/>
  <c r="F6718" i="7"/>
  <c r="F6717" i="7"/>
  <c r="F6716" i="7"/>
  <c r="F6715" i="7"/>
  <c r="F6714" i="7"/>
  <c r="F6713" i="7"/>
  <c r="F6712" i="7"/>
  <c r="F6711" i="7"/>
  <c r="F6710" i="7"/>
  <c r="F6709" i="7"/>
  <c r="F6708" i="7"/>
  <c r="F6707" i="7"/>
  <c r="F6706" i="7"/>
  <c r="F6705" i="7"/>
  <c r="F6704" i="7"/>
  <c r="F6703" i="7"/>
  <c r="F6702" i="7"/>
  <c r="F6701" i="7"/>
  <c r="F6700" i="7"/>
  <c r="F6699" i="7"/>
  <c r="F6698" i="7"/>
  <c r="F6697" i="7"/>
  <c r="F6696" i="7"/>
  <c r="F6695" i="7"/>
  <c r="F6694" i="7"/>
  <c r="F6693" i="7"/>
  <c r="F6692" i="7"/>
  <c r="F6691" i="7"/>
  <c r="F6690" i="7"/>
  <c r="F6689" i="7"/>
  <c r="F6688" i="7"/>
  <c r="F6687" i="7"/>
  <c r="F6686" i="7"/>
  <c r="F6685" i="7"/>
  <c r="F6684" i="7"/>
  <c r="F6683" i="7"/>
  <c r="F6682" i="7"/>
  <c r="F6681" i="7"/>
  <c r="F6680" i="7"/>
  <c r="F6679" i="7"/>
  <c r="F6678" i="7"/>
  <c r="F6677" i="7"/>
  <c r="F6676" i="7"/>
  <c r="F6675" i="7"/>
  <c r="F6674" i="7"/>
  <c r="F6673" i="7"/>
  <c r="F6672" i="7"/>
  <c r="F6671" i="7"/>
  <c r="F6670" i="7"/>
  <c r="F6669" i="7"/>
  <c r="F6668" i="7"/>
  <c r="F6667" i="7"/>
  <c r="F6666" i="7"/>
  <c r="F6665" i="7"/>
  <c r="F6664" i="7"/>
  <c r="F6663" i="7"/>
  <c r="F6662" i="7"/>
  <c r="F6661" i="7"/>
  <c r="F6660" i="7"/>
  <c r="F6659" i="7"/>
  <c r="F6658" i="7"/>
  <c r="F6657" i="7"/>
  <c r="F6656" i="7"/>
  <c r="F6655" i="7"/>
  <c r="F6654" i="7"/>
  <c r="F6653" i="7"/>
  <c r="F6652" i="7"/>
  <c r="F6651" i="7"/>
  <c r="F6650" i="7"/>
  <c r="F6649" i="7"/>
  <c r="F6648" i="7"/>
  <c r="F6647" i="7"/>
  <c r="F6646" i="7"/>
  <c r="F6645" i="7"/>
  <c r="F6644" i="7"/>
  <c r="F6643" i="7"/>
  <c r="F6642" i="7"/>
  <c r="F6641" i="7"/>
  <c r="F6640" i="7"/>
  <c r="F6639" i="7"/>
  <c r="F6638" i="7"/>
  <c r="F6637" i="7"/>
  <c r="F6636" i="7"/>
  <c r="F6635" i="7"/>
  <c r="F6634" i="7"/>
  <c r="F6633" i="7"/>
  <c r="F6632" i="7"/>
  <c r="F6631" i="7"/>
  <c r="F6630" i="7"/>
  <c r="F6629" i="7"/>
  <c r="F6628" i="7"/>
  <c r="F6627" i="7"/>
  <c r="F6626" i="7"/>
  <c r="F6625" i="7"/>
  <c r="F6624" i="7"/>
  <c r="F6623" i="7"/>
  <c r="F6622" i="7"/>
  <c r="F6621" i="7"/>
  <c r="F6620" i="7"/>
  <c r="F6619" i="7"/>
  <c r="F6618" i="7"/>
  <c r="F6617" i="7"/>
  <c r="F6616" i="7"/>
  <c r="F6615" i="7"/>
  <c r="F6614" i="7"/>
  <c r="F6613" i="7"/>
  <c r="F6612" i="7"/>
  <c r="F6611" i="7"/>
  <c r="F6610" i="7"/>
  <c r="F6609" i="7"/>
  <c r="F6608" i="7"/>
  <c r="F6607" i="7"/>
  <c r="F6606" i="7"/>
  <c r="F6605" i="7"/>
  <c r="F6604" i="7"/>
  <c r="F6603" i="7"/>
  <c r="F6602" i="7"/>
  <c r="F6601" i="7"/>
  <c r="F6600" i="7"/>
  <c r="F6599" i="7"/>
  <c r="F6598" i="7"/>
  <c r="F6597" i="7"/>
  <c r="F6596" i="7"/>
  <c r="F6595" i="7"/>
  <c r="F6594" i="7"/>
  <c r="F6593" i="7"/>
  <c r="F6592" i="7"/>
  <c r="F6591" i="7"/>
  <c r="F6590" i="7"/>
  <c r="F6589" i="7"/>
  <c r="F6588" i="7"/>
  <c r="F6587" i="7"/>
  <c r="F6586" i="7"/>
  <c r="F6585" i="7"/>
  <c r="F6584" i="7"/>
  <c r="F6583" i="7"/>
  <c r="F6582" i="7"/>
  <c r="F6581" i="7"/>
  <c r="F6580" i="7"/>
  <c r="F6579" i="7"/>
  <c r="F6578" i="7"/>
  <c r="F6577" i="7"/>
  <c r="F6576" i="7"/>
  <c r="F6575" i="7"/>
  <c r="F6574" i="7"/>
  <c r="F6573" i="7"/>
  <c r="F6572" i="7"/>
  <c r="F6571" i="7"/>
  <c r="F6570" i="7"/>
  <c r="F6569" i="7"/>
  <c r="F6568" i="7"/>
  <c r="F6567" i="7"/>
  <c r="F6566" i="7"/>
  <c r="F6565" i="7"/>
  <c r="F6564" i="7"/>
  <c r="F6563" i="7"/>
  <c r="F6562" i="7"/>
  <c r="F6561" i="7"/>
  <c r="F6560" i="7"/>
  <c r="F6559" i="7"/>
  <c r="F6558" i="7"/>
  <c r="F6557" i="7"/>
  <c r="F6556" i="7"/>
  <c r="F6555" i="7"/>
  <c r="F6554" i="7"/>
  <c r="F6553" i="7"/>
  <c r="F6552" i="7"/>
  <c r="F6551" i="7"/>
  <c r="F6550" i="7"/>
  <c r="F6549" i="7"/>
  <c r="F6548" i="7"/>
  <c r="F6547" i="7"/>
  <c r="F6546" i="7"/>
  <c r="F6545" i="7"/>
  <c r="F6544" i="7"/>
  <c r="F6543" i="7"/>
  <c r="F6542" i="7"/>
  <c r="F6541" i="7"/>
  <c r="F6540" i="7"/>
  <c r="F6539" i="7"/>
  <c r="F6538" i="7"/>
  <c r="F6537" i="7"/>
  <c r="F6536" i="7"/>
  <c r="F6535" i="7"/>
  <c r="F6534" i="7"/>
  <c r="F6533" i="7"/>
  <c r="F6532" i="7"/>
  <c r="F6531" i="7"/>
  <c r="F6530" i="7"/>
  <c r="F6529" i="7"/>
  <c r="F6528" i="7"/>
  <c r="F6527" i="7"/>
  <c r="F6526" i="7"/>
  <c r="F6525" i="7"/>
  <c r="F6524" i="7"/>
  <c r="F6523" i="7"/>
  <c r="F6522" i="7"/>
  <c r="F6521" i="7"/>
  <c r="F6520" i="7"/>
  <c r="F6519" i="7"/>
  <c r="F6518" i="7"/>
  <c r="F6517" i="7"/>
  <c r="F6516" i="7"/>
  <c r="F6515" i="7"/>
  <c r="F6514" i="7"/>
  <c r="F6513" i="7"/>
  <c r="F6512" i="7"/>
  <c r="F6511" i="7"/>
  <c r="F6510" i="7"/>
  <c r="F6509" i="7"/>
  <c r="F6508" i="7"/>
  <c r="F6507" i="7"/>
  <c r="F6506" i="7"/>
  <c r="F6505" i="7"/>
  <c r="F6504" i="7"/>
  <c r="F6503" i="7"/>
  <c r="F6502" i="7"/>
  <c r="F6501" i="7"/>
  <c r="F6500" i="7"/>
  <c r="F6499" i="7"/>
  <c r="F6498" i="7"/>
  <c r="F6497" i="7"/>
  <c r="F6496" i="7"/>
  <c r="F6495" i="7"/>
  <c r="F6494" i="7"/>
  <c r="F6493" i="7"/>
  <c r="F6492" i="7"/>
  <c r="F6491" i="7"/>
  <c r="F6490" i="7"/>
  <c r="F6489" i="7"/>
  <c r="F6488" i="7"/>
  <c r="F6487" i="7"/>
  <c r="F6486" i="7"/>
  <c r="F6485" i="7"/>
  <c r="F6484" i="7"/>
  <c r="F6483" i="7"/>
  <c r="F6482" i="7"/>
  <c r="F6481" i="7"/>
  <c r="F6480" i="7"/>
  <c r="F6479" i="7"/>
  <c r="F6478" i="7"/>
  <c r="F6477" i="7"/>
  <c r="F6476" i="7"/>
  <c r="F6475" i="7"/>
  <c r="F6474" i="7"/>
  <c r="F6473" i="7"/>
  <c r="F6472" i="7"/>
  <c r="F6471" i="7"/>
  <c r="F6470" i="7"/>
  <c r="F6469" i="7"/>
  <c r="F6468" i="7"/>
  <c r="F6467" i="7"/>
  <c r="F6466" i="7"/>
  <c r="F6465" i="7"/>
  <c r="F6464" i="7"/>
  <c r="F6463" i="7"/>
  <c r="F6462" i="7"/>
  <c r="F6461" i="7"/>
  <c r="F6460" i="7"/>
  <c r="F6459" i="7"/>
  <c r="F6458" i="7"/>
  <c r="F6457" i="7"/>
  <c r="F6456" i="7"/>
  <c r="F6455" i="7"/>
  <c r="F6454" i="7"/>
  <c r="F6453" i="7"/>
  <c r="F6452" i="7"/>
  <c r="F6451" i="7"/>
  <c r="F6450" i="7"/>
  <c r="F6449" i="7"/>
  <c r="F6448" i="7"/>
  <c r="F6447" i="7"/>
  <c r="F6446" i="7"/>
  <c r="F6445" i="7"/>
  <c r="F6444" i="7"/>
  <c r="F6443" i="7"/>
  <c r="F6442" i="7"/>
  <c r="F6441" i="7"/>
  <c r="F6440" i="7"/>
  <c r="F6439" i="7"/>
  <c r="F6438" i="7"/>
  <c r="F6437" i="7"/>
  <c r="F6436" i="7"/>
  <c r="F6435" i="7"/>
  <c r="F6434" i="7"/>
  <c r="F6433" i="7"/>
  <c r="F6432" i="7"/>
  <c r="F6431" i="7"/>
  <c r="F6430" i="7"/>
  <c r="F6429" i="7"/>
  <c r="F6428" i="7"/>
  <c r="F6427" i="7"/>
  <c r="F6426" i="7"/>
  <c r="F6425" i="7"/>
  <c r="F6424" i="7"/>
  <c r="F6423" i="7"/>
  <c r="F6422" i="7"/>
  <c r="F6421" i="7"/>
  <c r="F6420" i="7"/>
  <c r="F6419" i="7"/>
  <c r="F6418" i="7"/>
  <c r="F6417" i="7"/>
  <c r="F6416" i="7"/>
  <c r="F6415" i="7"/>
  <c r="F6414" i="7"/>
  <c r="F6413" i="7"/>
  <c r="F6412" i="7"/>
  <c r="F6411" i="7"/>
  <c r="F6410" i="7"/>
  <c r="F6409" i="7"/>
  <c r="F6408" i="7"/>
  <c r="F6407" i="7"/>
  <c r="F6406" i="7"/>
  <c r="F6405" i="7"/>
  <c r="F6404" i="7"/>
  <c r="F6403" i="7"/>
  <c r="F6402" i="7"/>
  <c r="F6401" i="7"/>
  <c r="F6400" i="7"/>
  <c r="F6399" i="7"/>
  <c r="F6398" i="7"/>
  <c r="F6397" i="7"/>
  <c r="F6396" i="7"/>
  <c r="F6395" i="7"/>
  <c r="F6394" i="7"/>
  <c r="F6393" i="7"/>
  <c r="F6392" i="7"/>
  <c r="F6391" i="7"/>
  <c r="F6390" i="7"/>
  <c r="F6389" i="7"/>
  <c r="F6388" i="7"/>
  <c r="F6387" i="7"/>
  <c r="F6386" i="7"/>
  <c r="F6385" i="7"/>
  <c r="F6384" i="7"/>
  <c r="F6383" i="7"/>
  <c r="F6382" i="7"/>
  <c r="F6381" i="7"/>
  <c r="F6380" i="7"/>
  <c r="F6379" i="7"/>
  <c r="F6378" i="7"/>
  <c r="F6377" i="7"/>
  <c r="F6376" i="7"/>
  <c r="F6375" i="7"/>
  <c r="F6374" i="7"/>
  <c r="F6373" i="7"/>
  <c r="F6372" i="7"/>
  <c r="F6371" i="7"/>
  <c r="F6370" i="7"/>
  <c r="F6369" i="7"/>
  <c r="F6368" i="7"/>
  <c r="F6367" i="7"/>
  <c r="F6366" i="7"/>
  <c r="F6365" i="7"/>
  <c r="F6364" i="7"/>
  <c r="F6363" i="7"/>
  <c r="F6362" i="7"/>
  <c r="F6361" i="7"/>
  <c r="F6360" i="7"/>
  <c r="F6359" i="7"/>
  <c r="F6358" i="7"/>
  <c r="F6357" i="7"/>
  <c r="F6356" i="7"/>
  <c r="F6355" i="7"/>
  <c r="F6354" i="7"/>
  <c r="F6353" i="7"/>
  <c r="F6352" i="7"/>
  <c r="F6351" i="7"/>
  <c r="F6350" i="7"/>
  <c r="F6349" i="7"/>
  <c r="F6348" i="7"/>
  <c r="F6347" i="7"/>
  <c r="F6346" i="7"/>
  <c r="F6345" i="7"/>
  <c r="F6344" i="7"/>
  <c r="F6343" i="7"/>
  <c r="F6342" i="7"/>
  <c r="F6341" i="7"/>
  <c r="F6340" i="7"/>
  <c r="F6339" i="7"/>
  <c r="F6338" i="7"/>
  <c r="F6337" i="7"/>
  <c r="F6336" i="7"/>
  <c r="F6335" i="7"/>
  <c r="F6334" i="7"/>
  <c r="F6333" i="7"/>
  <c r="F6332" i="7"/>
  <c r="F6331" i="7"/>
  <c r="F6330" i="7"/>
  <c r="F6329" i="7"/>
  <c r="F6328" i="7"/>
  <c r="F6327" i="7"/>
  <c r="F6326" i="7"/>
  <c r="F6325" i="7"/>
  <c r="F6324" i="7"/>
  <c r="F6323" i="7"/>
  <c r="F6322" i="7"/>
  <c r="F6321" i="7"/>
  <c r="F6320" i="7"/>
  <c r="F6319" i="7"/>
  <c r="F6318" i="7"/>
  <c r="F6317" i="7"/>
  <c r="F6316" i="7"/>
  <c r="F6315" i="7"/>
  <c r="F6314" i="7"/>
  <c r="F6313" i="7"/>
  <c r="F6312" i="7"/>
  <c r="F6311" i="7"/>
  <c r="F6310" i="7"/>
  <c r="F6309" i="7"/>
  <c r="F6308" i="7"/>
  <c r="F6307" i="7"/>
  <c r="F6306" i="7"/>
  <c r="F6305" i="7"/>
  <c r="F6304" i="7"/>
  <c r="F6303" i="7"/>
  <c r="F6302" i="7"/>
  <c r="F6301" i="7"/>
  <c r="F6300" i="7"/>
  <c r="F6299" i="7"/>
  <c r="F6298" i="7"/>
  <c r="F6297" i="7"/>
  <c r="F6296" i="7"/>
  <c r="F6295" i="7"/>
  <c r="F6294" i="7"/>
  <c r="F6293" i="7"/>
  <c r="F6292" i="7"/>
  <c r="F6291" i="7"/>
  <c r="F6290" i="7"/>
  <c r="F6289" i="7"/>
  <c r="F6288" i="7"/>
  <c r="F6287" i="7"/>
  <c r="F6286" i="7"/>
  <c r="F6285" i="7"/>
  <c r="F6284" i="7"/>
  <c r="F6283" i="7"/>
  <c r="F6282" i="7"/>
  <c r="F6281" i="7"/>
  <c r="F6280" i="7"/>
  <c r="F6279" i="7"/>
  <c r="F6278" i="7"/>
  <c r="F6277" i="7"/>
  <c r="F6276" i="7"/>
  <c r="F6275" i="7"/>
  <c r="F6274" i="7"/>
  <c r="F6273" i="7"/>
  <c r="F6272" i="7"/>
  <c r="F6271" i="7"/>
  <c r="F6270" i="7"/>
  <c r="F6269" i="7"/>
  <c r="F6268" i="7"/>
  <c r="F6267" i="7"/>
  <c r="F6266" i="7"/>
  <c r="F6265" i="7"/>
  <c r="F6264" i="7"/>
  <c r="F6263" i="7"/>
  <c r="F6262" i="7"/>
  <c r="F6261" i="7"/>
  <c r="F6260" i="7"/>
  <c r="F6259" i="7"/>
  <c r="F6258" i="7"/>
  <c r="F6257" i="7"/>
  <c r="F6256" i="7"/>
  <c r="F6255" i="7"/>
  <c r="F6254" i="7"/>
  <c r="F6253" i="7"/>
  <c r="F6252" i="7"/>
  <c r="F6251" i="7"/>
  <c r="F6250" i="7"/>
  <c r="F6249" i="7"/>
  <c r="F6248" i="7"/>
  <c r="F6247" i="7"/>
  <c r="F6246" i="7"/>
  <c r="F6245" i="7"/>
  <c r="F6244" i="7"/>
  <c r="F6243" i="7"/>
  <c r="F6242" i="7"/>
  <c r="F6241" i="7"/>
  <c r="F6240" i="7"/>
  <c r="F6239" i="7"/>
  <c r="F6238" i="7"/>
  <c r="F6237" i="7"/>
  <c r="F6236" i="7"/>
  <c r="F6235" i="7"/>
  <c r="F6234" i="7"/>
  <c r="F6233" i="7"/>
  <c r="F6232" i="7"/>
  <c r="F6231" i="7"/>
  <c r="F6230" i="7"/>
  <c r="F6229" i="7"/>
  <c r="F6228" i="7"/>
  <c r="F6227" i="7"/>
  <c r="F6226" i="7"/>
  <c r="F6225" i="7"/>
  <c r="F6224" i="7"/>
  <c r="F6223" i="7"/>
  <c r="F6222" i="7"/>
  <c r="F6221" i="7"/>
  <c r="F6220" i="7"/>
  <c r="F6219" i="7"/>
  <c r="F6218" i="7"/>
  <c r="F6217" i="7"/>
  <c r="F6216" i="7"/>
  <c r="F6215" i="7"/>
  <c r="F6214" i="7"/>
  <c r="F6213" i="7"/>
  <c r="F6212" i="7"/>
  <c r="F6211" i="7"/>
  <c r="F6210" i="7"/>
  <c r="F6209" i="7"/>
  <c r="F6208" i="7"/>
  <c r="F6207" i="7"/>
  <c r="F6206" i="7"/>
  <c r="F6205" i="7"/>
  <c r="F6204" i="7"/>
  <c r="F6203" i="7"/>
  <c r="F6202" i="7"/>
  <c r="F6201" i="7"/>
  <c r="F6200" i="7"/>
  <c r="F6199" i="7"/>
  <c r="F6198" i="7"/>
  <c r="F6197" i="7"/>
  <c r="F6196" i="7"/>
  <c r="F6195" i="7"/>
  <c r="F6194" i="7"/>
  <c r="F6193" i="7"/>
  <c r="F6192" i="7"/>
  <c r="F6191" i="7"/>
  <c r="F6190" i="7"/>
  <c r="F6189" i="7"/>
  <c r="F6188" i="7"/>
  <c r="F6187" i="7"/>
  <c r="F6186" i="7"/>
  <c r="F6185" i="7"/>
  <c r="F6184" i="7"/>
  <c r="F6183" i="7"/>
  <c r="F6182" i="7"/>
  <c r="F6181" i="7"/>
  <c r="F6180" i="7"/>
  <c r="F6179" i="7"/>
  <c r="F6178" i="7"/>
  <c r="F6177" i="7"/>
  <c r="F6176" i="7"/>
  <c r="F6175" i="7"/>
  <c r="F6174" i="7"/>
  <c r="F6173" i="7"/>
  <c r="F6172" i="7"/>
  <c r="F6171" i="7"/>
  <c r="F6170" i="7"/>
  <c r="F6169" i="7"/>
  <c r="F6168" i="7"/>
  <c r="F6167" i="7"/>
  <c r="F6166" i="7"/>
  <c r="F6165" i="7"/>
  <c r="F6164" i="7"/>
  <c r="F6163" i="7"/>
  <c r="F6162" i="7"/>
  <c r="F6161" i="7"/>
  <c r="F6160" i="7"/>
  <c r="F6159" i="7"/>
  <c r="F6158" i="7"/>
  <c r="F6157" i="7"/>
  <c r="F6156" i="7"/>
  <c r="F6155" i="7"/>
  <c r="F6154" i="7"/>
  <c r="F6153" i="7"/>
  <c r="F6152" i="7"/>
  <c r="F6151" i="7"/>
  <c r="F6150" i="7"/>
  <c r="F6149" i="7"/>
  <c r="F6148" i="7"/>
  <c r="F6147" i="7"/>
  <c r="F6146" i="7"/>
  <c r="F6145" i="7"/>
  <c r="F6144" i="7"/>
  <c r="F6143" i="7"/>
  <c r="F6142" i="7"/>
  <c r="F6141" i="7"/>
  <c r="F6140" i="7"/>
  <c r="F6139" i="7"/>
  <c r="F6138" i="7"/>
  <c r="F6137" i="7"/>
  <c r="F6136" i="7"/>
  <c r="F6135" i="7"/>
  <c r="F6134" i="7"/>
  <c r="F6133" i="7"/>
  <c r="F6132" i="7"/>
  <c r="F6131" i="7"/>
  <c r="F6130" i="7"/>
  <c r="F6129" i="7"/>
  <c r="F6128" i="7"/>
  <c r="F6127" i="7"/>
  <c r="F6126" i="7"/>
  <c r="F6125" i="7"/>
  <c r="F6124" i="7"/>
  <c r="F6123" i="7"/>
  <c r="F6122" i="7"/>
  <c r="F6121" i="7"/>
  <c r="F6120" i="7"/>
  <c r="F6119" i="7"/>
  <c r="F6118" i="7"/>
  <c r="F6117" i="7"/>
  <c r="F6116" i="7"/>
  <c r="F6115" i="7"/>
  <c r="F6114" i="7"/>
  <c r="F6113" i="7"/>
  <c r="F6112" i="7"/>
  <c r="F6111" i="7"/>
  <c r="F6110" i="7"/>
  <c r="F6109" i="7"/>
  <c r="F6108" i="7"/>
  <c r="F6107" i="7"/>
  <c r="F6106" i="7"/>
  <c r="F6105" i="7"/>
  <c r="F6104" i="7"/>
  <c r="F6103" i="7"/>
  <c r="F6102" i="7"/>
  <c r="F6101" i="7"/>
  <c r="F6100" i="7"/>
  <c r="F6099" i="7"/>
  <c r="F6098" i="7"/>
  <c r="F6097" i="7"/>
  <c r="F6096" i="7"/>
  <c r="F6095" i="7"/>
  <c r="F6094" i="7"/>
  <c r="F6093" i="7"/>
  <c r="F6092" i="7"/>
  <c r="F6091" i="7"/>
  <c r="F6090" i="7"/>
  <c r="F6089" i="7"/>
  <c r="F6088" i="7"/>
  <c r="F6087" i="7"/>
  <c r="F6086" i="7"/>
  <c r="F6085" i="7"/>
  <c r="F6084" i="7"/>
  <c r="F6083" i="7"/>
  <c r="F6082" i="7"/>
  <c r="F6081" i="7"/>
  <c r="F6080" i="7"/>
  <c r="F6079" i="7"/>
  <c r="F6078" i="7"/>
  <c r="F6077" i="7"/>
  <c r="F6076" i="7"/>
  <c r="F6075" i="7"/>
  <c r="F6074" i="7"/>
  <c r="F6073" i="7"/>
  <c r="F6072" i="7"/>
  <c r="F6071" i="7"/>
  <c r="F6070" i="7"/>
  <c r="F6069" i="7"/>
  <c r="F6068" i="7"/>
  <c r="F6067" i="7"/>
  <c r="F6066" i="7"/>
  <c r="F6065" i="7"/>
  <c r="F6064" i="7"/>
  <c r="F6063" i="7"/>
  <c r="F6062" i="7"/>
  <c r="F6061" i="7"/>
  <c r="F6060" i="7"/>
  <c r="F6059" i="7"/>
  <c r="F6058" i="7"/>
  <c r="F6057" i="7"/>
  <c r="F6056" i="7"/>
  <c r="F6055" i="7"/>
  <c r="F6054" i="7"/>
  <c r="F6053" i="7"/>
  <c r="F6052" i="7"/>
  <c r="F6051" i="7"/>
  <c r="F6050" i="7"/>
  <c r="F6049" i="7"/>
  <c r="F6048" i="7"/>
  <c r="F6047" i="7"/>
  <c r="F6046" i="7"/>
  <c r="F6045" i="7"/>
  <c r="F6044" i="7"/>
  <c r="F6043" i="7"/>
  <c r="F6042" i="7"/>
  <c r="F6041" i="7"/>
  <c r="F6040" i="7"/>
  <c r="F6039" i="7"/>
  <c r="F6038" i="7"/>
  <c r="F6037" i="7"/>
  <c r="F6036" i="7"/>
  <c r="F6035" i="7"/>
  <c r="F6034" i="7"/>
  <c r="F6033" i="7"/>
  <c r="F6032" i="7"/>
  <c r="F6031" i="7"/>
  <c r="F6030" i="7"/>
  <c r="F6029" i="7"/>
  <c r="F6028" i="7"/>
  <c r="F6027" i="7"/>
  <c r="F6026" i="7"/>
  <c r="F6025" i="7"/>
  <c r="F6024" i="7"/>
  <c r="F6023" i="7"/>
  <c r="F6022" i="7"/>
  <c r="F6021" i="7"/>
  <c r="F6020" i="7"/>
  <c r="F6019" i="7"/>
  <c r="F6018" i="7"/>
  <c r="F6017" i="7"/>
  <c r="F6016" i="7"/>
  <c r="F6015" i="7"/>
  <c r="F6014" i="7"/>
  <c r="F6013" i="7"/>
  <c r="F6012" i="7"/>
  <c r="F6011" i="7"/>
  <c r="F6010" i="7"/>
  <c r="F6009" i="7"/>
  <c r="F6008" i="7"/>
  <c r="F6007" i="7"/>
  <c r="F6006" i="7"/>
  <c r="F6005" i="7"/>
  <c r="F6004" i="7"/>
  <c r="F6003" i="7"/>
  <c r="F6002" i="7"/>
  <c r="F6001" i="7"/>
  <c r="F6000" i="7"/>
  <c r="F5999" i="7"/>
  <c r="F5998" i="7"/>
  <c r="F5997" i="7"/>
  <c r="F5996" i="7"/>
  <c r="F5995" i="7"/>
  <c r="F5994" i="7"/>
  <c r="F5993" i="7"/>
  <c r="F5992" i="7"/>
  <c r="F5991" i="7"/>
  <c r="F5990" i="7"/>
  <c r="F5989" i="7"/>
  <c r="F5988" i="7"/>
  <c r="F5987" i="7"/>
  <c r="F5986" i="7"/>
  <c r="F5985" i="7"/>
  <c r="F5984" i="7"/>
  <c r="F5983" i="7"/>
  <c r="F5982" i="7"/>
  <c r="F5981" i="7"/>
  <c r="F5980" i="7"/>
  <c r="F5979" i="7"/>
  <c r="F5978" i="7"/>
  <c r="F5977" i="7"/>
  <c r="F5976" i="7"/>
  <c r="F5975" i="7"/>
  <c r="F5974" i="7"/>
  <c r="F5973" i="7"/>
  <c r="F5972" i="7"/>
  <c r="F5971" i="7"/>
  <c r="F5970" i="7"/>
  <c r="F5969" i="7"/>
  <c r="F5968" i="7"/>
  <c r="F5967" i="7"/>
  <c r="F5966" i="7"/>
  <c r="F5965" i="7"/>
  <c r="F5964" i="7"/>
  <c r="F5963" i="7"/>
  <c r="F5962" i="7"/>
  <c r="F5961" i="7"/>
  <c r="F5960" i="7"/>
  <c r="F5959" i="7"/>
  <c r="F5958" i="7"/>
  <c r="F5957" i="7"/>
  <c r="F5956" i="7"/>
  <c r="F5955" i="7"/>
  <c r="F5954" i="7"/>
  <c r="F5953" i="7"/>
  <c r="F5952" i="7"/>
  <c r="F5951" i="7"/>
  <c r="F5950" i="7"/>
  <c r="F5949" i="7"/>
  <c r="F5948" i="7"/>
  <c r="F5947" i="7"/>
  <c r="F5946" i="7"/>
  <c r="F5945" i="7"/>
  <c r="F5944" i="7"/>
  <c r="F5943" i="7"/>
  <c r="F5942" i="7"/>
  <c r="F5941" i="7"/>
  <c r="F5940" i="7"/>
  <c r="F5939" i="7"/>
  <c r="F5938" i="7"/>
  <c r="F5937" i="7"/>
  <c r="F5936" i="7"/>
  <c r="F5935" i="7"/>
  <c r="F5934" i="7"/>
  <c r="F5933" i="7"/>
  <c r="F5932" i="7"/>
  <c r="F5931" i="7"/>
  <c r="F5930" i="7"/>
  <c r="F5929" i="7"/>
  <c r="F5928" i="7"/>
  <c r="F5927" i="7"/>
  <c r="F5926" i="7"/>
  <c r="F5925" i="7"/>
  <c r="F5924" i="7"/>
  <c r="F5923" i="7"/>
  <c r="F5922" i="7"/>
  <c r="F5921" i="7"/>
  <c r="F5920" i="7"/>
  <c r="F5919" i="7"/>
  <c r="F5918" i="7"/>
  <c r="F5917" i="7"/>
  <c r="F5916" i="7"/>
  <c r="F5915" i="7"/>
  <c r="F5914" i="7"/>
  <c r="F5913" i="7"/>
  <c r="F5912" i="7"/>
  <c r="F5911" i="7"/>
  <c r="F5910" i="7"/>
  <c r="F5909" i="7"/>
  <c r="F5908" i="7"/>
  <c r="F5907" i="7"/>
  <c r="F5906" i="7"/>
  <c r="F5905" i="7"/>
  <c r="F5904" i="7"/>
  <c r="F5903" i="7"/>
  <c r="F5902" i="7"/>
  <c r="F5901" i="7"/>
  <c r="F5900" i="7"/>
  <c r="F5899" i="7"/>
  <c r="F5898" i="7"/>
  <c r="F5897" i="7"/>
  <c r="F5896" i="7"/>
  <c r="F5895" i="7"/>
  <c r="F5894" i="7"/>
  <c r="F5893" i="7"/>
  <c r="F5892" i="7"/>
  <c r="F5891" i="7"/>
  <c r="F5890" i="7"/>
  <c r="F5889" i="7"/>
  <c r="F5888" i="7"/>
  <c r="F5887" i="7"/>
  <c r="F5886" i="7"/>
  <c r="F5885" i="7"/>
  <c r="F5884" i="7"/>
  <c r="F5883" i="7"/>
  <c r="F5882" i="7"/>
  <c r="F5881" i="7"/>
  <c r="F5880" i="7"/>
  <c r="F5879" i="7"/>
  <c r="F5878" i="7"/>
  <c r="F5877" i="7"/>
  <c r="F5876" i="7"/>
  <c r="F5875" i="7"/>
  <c r="F5874" i="7"/>
  <c r="F5873" i="7"/>
  <c r="F5872" i="7"/>
  <c r="F5871" i="7"/>
  <c r="F5870" i="7"/>
  <c r="F5869" i="7"/>
  <c r="F5868" i="7"/>
  <c r="F5867" i="7"/>
  <c r="F5866" i="7"/>
  <c r="F5865" i="7"/>
  <c r="F5864" i="7"/>
  <c r="F5863" i="7"/>
  <c r="F5862" i="7"/>
  <c r="F5861" i="7"/>
  <c r="F5860" i="7"/>
  <c r="F5859" i="7"/>
  <c r="F5858" i="7"/>
  <c r="F5857" i="7"/>
  <c r="F5856" i="7"/>
  <c r="F5855" i="7"/>
  <c r="F5854" i="7"/>
  <c r="F5853" i="7"/>
  <c r="F5852" i="7"/>
  <c r="F5851" i="7"/>
  <c r="F5850" i="7"/>
  <c r="F5849" i="7"/>
  <c r="F5848" i="7"/>
  <c r="F5847" i="7"/>
  <c r="F5846" i="7"/>
  <c r="F5845" i="7"/>
  <c r="F5844" i="7"/>
  <c r="F5843" i="7"/>
  <c r="F5842" i="7"/>
  <c r="F5841" i="7"/>
  <c r="F5840" i="7"/>
  <c r="F5839" i="7"/>
  <c r="F5838" i="7"/>
  <c r="F5837" i="7"/>
  <c r="F5836" i="7"/>
  <c r="F5835" i="7"/>
  <c r="F5834" i="7"/>
  <c r="F5833" i="7"/>
  <c r="F5832" i="7"/>
  <c r="F5831" i="7"/>
  <c r="F5830" i="7"/>
  <c r="F5829" i="7"/>
  <c r="F5828" i="7"/>
  <c r="F5827" i="7"/>
  <c r="F5826" i="7"/>
  <c r="F5825" i="7"/>
  <c r="F5824" i="7"/>
  <c r="F5823" i="7"/>
  <c r="F5822" i="7"/>
  <c r="F5821" i="7"/>
  <c r="F5820" i="7"/>
  <c r="F5819" i="7"/>
  <c r="F5818" i="7"/>
  <c r="F5817" i="7"/>
  <c r="F5816" i="7"/>
  <c r="F5815" i="7"/>
  <c r="F5814" i="7"/>
  <c r="F5813" i="7"/>
  <c r="F5812" i="7"/>
  <c r="F5811" i="7"/>
  <c r="F5810" i="7"/>
  <c r="F5809" i="7"/>
  <c r="F5808" i="7"/>
  <c r="F5807" i="7"/>
  <c r="F5806" i="7"/>
  <c r="F5805" i="7"/>
  <c r="F5804" i="7"/>
  <c r="F5803" i="7"/>
  <c r="F5802" i="7"/>
  <c r="F5801" i="7"/>
  <c r="F5800" i="7"/>
  <c r="F5799" i="7"/>
  <c r="F5798" i="7"/>
  <c r="F5797" i="7"/>
  <c r="F5796" i="7"/>
  <c r="F5795" i="7"/>
  <c r="F5794" i="7"/>
  <c r="F5793" i="7"/>
  <c r="F5792" i="7"/>
  <c r="F5791" i="7"/>
  <c r="F5790" i="7"/>
  <c r="F5789" i="7"/>
  <c r="F5788" i="7"/>
  <c r="F5787" i="7"/>
  <c r="F5786" i="7"/>
  <c r="F5785" i="7"/>
  <c r="F5784" i="7"/>
  <c r="F5783" i="7"/>
  <c r="F5782" i="7"/>
  <c r="F5781" i="7"/>
  <c r="F5780" i="7"/>
  <c r="F5779" i="7"/>
  <c r="F5778" i="7"/>
  <c r="F5777" i="7"/>
  <c r="F5776" i="7"/>
  <c r="F5775" i="7"/>
  <c r="F5774" i="7"/>
  <c r="F5773" i="7"/>
  <c r="F5772" i="7"/>
  <c r="F5771" i="7"/>
  <c r="F5770" i="7"/>
  <c r="F5769" i="7"/>
  <c r="F5768" i="7"/>
  <c r="F5767" i="7"/>
  <c r="F5766" i="7"/>
  <c r="F5765" i="7"/>
  <c r="F5764" i="7"/>
  <c r="F5763" i="7"/>
  <c r="F5762" i="7"/>
  <c r="F5761" i="7"/>
  <c r="F5760" i="7"/>
  <c r="F5759" i="7"/>
  <c r="F5758" i="7"/>
  <c r="F5757" i="7"/>
  <c r="F5756" i="7"/>
  <c r="F5755" i="7"/>
  <c r="F5754" i="7"/>
  <c r="F5753" i="7"/>
  <c r="F5752" i="7"/>
  <c r="F5751" i="7"/>
  <c r="F5750" i="7"/>
  <c r="F5749" i="7"/>
  <c r="F5748" i="7"/>
  <c r="F5747" i="7"/>
  <c r="F5746" i="7"/>
  <c r="F5745" i="7"/>
  <c r="F5744" i="7"/>
  <c r="F5743" i="7"/>
  <c r="F5742" i="7"/>
  <c r="F5741" i="7"/>
  <c r="F5740" i="7"/>
  <c r="F5739" i="7"/>
  <c r="F5738" i="7"/>
  <c r="F5737" i="7"/>
  <c r="F5736" i="7"/>
  <c r="F5735" i="7"/>
  <c r="F5734" i="7"/>
  <c r="F5733" i="7"/>
  <c r="F5732" i="7"/>
  <c r="F5731" i="7"/>
  <c r="F5730" i="7"/>
  <c r="F5729" i="7"/>
  <c r="F5728" i="7"/>
  <c r="F5727" i="7"/>
  <c r="F5726" i="7"/>
  <c r="F5725" i="7"/>
  <c r="F5724" i="7"/>
  <c r="F5723" i="7"/>
  <c r="F5722" i="7"/>
  <c r="F5721" i="7"/>
  <c r="F5720" i="7"/>
  <c r="F5719" i="7"/>
  <c r="F5718" i="7"/>
  <c r="F5717" i="7"/>
  <c r="F5716" i="7"/>
  <c r="F5715" i="7"/>
  <c r="F5714" i="7"/>
  <c r="F5713" i="7"/>
  <c r="F5712" i="7"/>
  <c r="F5711" i="7"/>
  <c r="F5710" i="7"/>
  <c r="F5709" i="7"/>
  <c r="F5708" i="7"/>
  <c r="F5707" i="7"/>
  <c r="F5706" i="7"/>
  <c r="F5705" i="7"/>
  <c r="F5704" i="7"/>
  <c r="F5703" i="7"/>
  <c r="F5702" i="7"/>
  <c r="F5701" i="7"/>
  <c r="F5700" i="7"/>
  <c r="F5699" i="7"/>
  <c r="F5698" i="7"/>
  <c r="F5697" i="7"/>
  <c r="F5696" i="7"/>
  <c r="F5695" i="7"/>
  <c r="F5694" i="7"/>
  <c r="F5693" i="7"/>
  <c r="F5692" i="7"/>
  <c r="F5691" i="7"/>
  <c r="F5690" i="7"/>
  <c r="F5689" i="7"/>
  <c r="F5688" i="7"/>
  <c r="F5687" i="7"/>
  <c r="F5686" i="7"/>
  <c r="F5685" i="7"/>
  <c r="F5684" i="7"/>
  <c r="F5683" i="7"/>
  <c r="F5682" i="7"/>
  <c r="F5681" i="7"/>
  <c r="F5680" i="7"/>
  <c r="F5679" i="7"/>
  <c r="F5678" i="7"/>
  <c r="F5677" i="7"/>
  <c r="F5676" i="7"/>
  <c r="F5675" i="7"/>
  <c r="F5674" i="7"/>
  <c r="F5673" i="7"/>
  <c r="F5672" i="7"/>
  <c r="F5671" i="7"/>
  <c r="F5670" i="7"/>
  <c r="F5669" i="7"/>
  <c r="F5668" i="7"/>
  <c r="F5667" i="7"/>
  <c r="F5666" i="7"/>
  <c r="F5665" i="7"/>
  <c r="F5664" i="7"/>
  <c r="F5663" i="7"/>
  <c r="F5662" i="7"/>
  <c r="F5661" i="7"/>
  <c r="F5660" i="7"/>
  <c r="F5659" i="7"/>
  <c r="F5658" i="7"/>
  <c r="F5657" i="7"/>
  <c r="F5656" i="7"/>
  <c r="F5655" i="7"/>
  <c r="F5654" i="7"/>
  <c r="F5653" i="7"/>
  <c r="F5652" i="7"/>
  <c r="F5651" i="7"/>
  <c r="F5650" i="7"/>
  <c r="F5649" i="7"/>
  <c r="F5648" i="7"/>
  <c r="F5647" i="7"/>
  <c r="F5646" i="7"/>
  <c r="F5645" i="7"/>
  <c r="F5644" i="7"/>
  <c r="F5643" i="7"/>
  <c r="F5642" i="7"/>
  <c r="F5641" i="7"/>
  <c r="F5640" i="7"/>
  <c r="F5639" i="7"/>
  <c r="F5638" i="7"/>
  <c r="F5637" i="7"/>
  <c r="F5636" i="7"/>
  <c r="F5635" i="7"/>
  <c r="F5634" i="7"/>
  <c r="F5633" i="7"/>
  <c r="F5632" i="7"/>
  <c r="F5631" i="7"/>
  <c r="F5630" i="7"/>
  <c r="F5629" i="7"/>
  <c r="F5628" i="7"/>
  <c r="F5627" i="7"/>
  <c r="F5626" i="7"/>
  <c r="F5625" i="7"/>
  <c r="F5624" i="7"/>
  <c r="F5623" i="7"/>
  <c r="F5622" i="7"/>
  <c r="F5621" i="7"/>
  <c r="F5620" i="7"/>
  <c r="F5619" i="7"/>
  <c r="F5618" i="7"/>
  <c r="F5617" i="7"/>
  <c r="F5616" i="7"/>
  <c r="F5615" i="7"/>
  <c r="F5614" i="7"/>
  <c r="F5613" i="7"/>
  <c r="F5612" i="7"/>
  <c r="F5611" i="7"/>
  <c r="F5610" i="7"/>
  <c r="F5609" i="7"/>
  <c r="F5608" i="7"/>
  <c r="F5607" i="7"/>
  <c r="F5606" i="7"/>
  <c r="F5605" i="7"/>
  <c r="F5604" i="7"/>
  <c r="F5603" i="7"/>
  <c r="F5602" i="7"/>
  <c r="F5601" i="7"/>
  <c r="F5600" i="7"/>
  <c r="F5599" i="7"/>
  <c r="F5598" i="7"/>
  <c r="F5597" i="7"/>
  <c r="F5596" i="7"/>
  <c r="F5595" i="7"/>
  <c r="F5594" i="7"/>
  <c r="F5593" i="7"/>
  <c r="F5592" i="7"/>
  <c r="F5591" i="7"/>
  <c r="F5590" i="7"/>
  <c r="F5589" i="7"/>
  <c r="F5588" i="7"/>
  <c r="F5587" i="7"/>
  <c r="F5586" i="7"/>
  <c r="F5585" i="7"/>
  <c r="F5584" i="7"/>
  <c r="F5583" i="7"/>
  <c r="F5582" i="7"/>
  <c r="F5581" i="7"/>
  <c r="F5580" i="7"/>
  <c r="F5579" i="7"/>
  <c r="F5578" i="7"/>
  <c r="F5577" i="7"/>
  <c r="F5576" i="7"/>
  <c r="F5575" i="7"/>
  <c r="F5574" i="7"/>
  <c r="F5573" i="7"/>
  <c r="F5572" i="7"/>
  <c r="F5571" i="7"/>
  <c r="F5570" i="7"/>
  <c r="F5569" i="7"/>
  <c r="F5568" i="7"/>
  <c r="F5567" i="7"/>
  <c r="F5566" i="7"/>
  <c r="F5565" i="7"/>
  <c r="F5564" i="7"/>
  <c r="F5563" i="7"/>
  <c r="F5562" i="7"/>
  <c r="F5561" i="7"/>
  <c r="F5560" i="7"/>
  <c r="F5559" i="7"/>
  <c r="F5558" i="7"/>
  <c r="F5557" i="7"/>
  <c r="F5556" i="7"/>
  <c r="F5555" i="7"/>
  <c r="F5554" i="7"/>
  <c r="F5553" i="7"/>
  <c r="F5552" i="7"/>
  <c r="F5551" i="7"/>
  <c r="F5550" i="7"/>
  <c r="F5549" i="7"/>
  <c r="F5548" i="7"/>
  <c r="F5547" i="7"/>
  <c r="F5546" i="7"/>
  <c r="F5545" i="7"/>
  <c r="F5544" i="7"/>
  <c r="F5543" i="7"/>
  <c r="F5542" i="7"/>
  <c r="F5541" i="7"/>
  <c r="F5540" i="7"/>
  <c r="F5539" i="7"/>
  <c r="F5538" i="7"/>
  <c r="F5537" i="7"/>
  <c r="F5536" i="7"/>
  <c r="F5535" i="7"/>
  <c r="F5534" i="7"/>
  <c r="F5533" i="7"/>
  <c r="F5532" i="7"/>
  <c r="F5531" i="7"/>
  <c r="F5530" i="7"/>
  <c r="F5529" i="7"/>
  <c r="F5528" i="7"/>
  <c r="F5527" i="7"/>
  <c r="F5526" i="7"/>
  <c r="F5525" i="7"/>
  <c r="F5524" i="7"/>
  <c r="F5523" i="7"/>
  <c r="F5522" i="7"/>
  <c r="F5521" i="7"/>
  <c r="F5520" i="7"/>
  <c r="F5519" i="7"/>
  <c r="F5518" i="7"/>
  <c r="F5517" i="7"/>
  <c r="F5516" i="7"/>
  <c r="F5515" i="7"/>
  <c r="F5514" i="7"/>
  <c r="F5513" i="7"/>
  <c r="F5512" i="7"/>
  <c r="F5511" i="7"/>
  <c r="F5510" i="7"/>
  <c r="F5509" i="7"/>
  <c r="F5508" i="7"/>
  <c r="F5507" i="7"/>
  <c r="F5506" i="7"/>
  <c r="F5505" i="7"/>
  <c r="F5504" i="7"/>
  <c r="F5503" i="7"/>
  <c r="F5502" i="7"/>
  <c r="F5501" i="7"/>
  <c r="F5500" i="7"/>
  <c r="F5499" i="7"/>
  <c r="F5498" i="7"/>
  <c r="F5497" i="7"/>
  <c r="F5496" i="7"/>
  <c r="F5495" i="7"/>
  <c r="F5494" i="7"/>
  <c r="F5493" i="7"/>
  <c r="F5492" i="7"/>
  <c r="F5491" i="7"/>
  <c r="F5490" i="7"/>
  <c r="F5489" i="7"/>
  <c r="F5488" i="7"/>
  <c r="F5487" i="7"/>
  <c r="F5486" i="7"/>
  <c r="F5485" i="7"/>
  <c r="F5484" i="7"/>
  <c r="F5483" i="7"/>
  <c r="F5482" i="7"/>
  <c r="F5481" i="7"/>
  <c r="F5480" i="7"/>
  <c r="F5479" i="7"/>
  <c r="F5478" i="7"/>
  <c r="F5477" i="7"/>
  <c r="F5476" i="7"/>
  <c r="F5475" i="7"/>
  <c r="F5474" i="7"/>
  <c r="F5473" i="7"/>
  <c r="F5472" i="7"/>
  <c r="F5471" i="7"/>
  <c r="F5470" i="7"/>
  <c r="F5469" i="7"/>
  <c r="F5468" i="7"/>
  <c r="F5467" i="7"/>
  <c r="F5466" i="7"/>
  <c r="F5465" i="7"/>
  <c r="F5464" i="7"/>
  <c r="F5463" i="7"/>
  <c r="F5462" i="7"/>
  <c r="F5461" i="7"/>
  <c r="F5460" i="7"/>
  <c r="F5459" i="7"/>
  <c r="F5458" i="7"/>
  <c r="F5457" i="7"/>
  <c r="F5456" i="7"/>
  <c r="F5455" i="7"/>
  <c r="F5454" i="7"/>
  <c r="F5453" i="7"/>
  <c r="F5452" i="7"/>
  <c r="F5451" i="7"/>
  <c r="F5450" i="7"/>
  <c r="F5449" i="7"/>
  <c r="F5448" i="7"/>
  <c r="F5447" i="7"/>
  <c r="F5446" i="7"/>
  <c r="F5445" i="7"/>
  <c r="F5444" i="7"/>
  <c r="F5443" i="7"/>
  <c r="F5442" i="7"/>
  <c r="F5441" i="7"/>
  <c r="F5440" i="7"/>
  <c r="F5439" i="7"/>
  <c r="F5438" i="7"/>
  <c r="F5437" i="7"/>
  <c r="F5436" i="7"/>
  <c r="F5435" i="7"/>
  <c r="F5434" i="7"/>
  <c r="F5433" i="7"/>
  <c r="F5432" i="7"/>
  <c r="F5431" i="7"/>
  <c r="F5430" i="7"/>
  <c r="F5429" i="7"/>
  <c r="F5428" i="7"/>
  <c r="F5427" i="7"/>
  <c r="F5426" i="7"/>
  <c r="F5425" i="7"/>
  <c r="F5424" i="7"/>
  <c r="F5423" i="7"/>
  <c r="F5422" i="7"/>
  <c r="F5421" i="7"/>
  <c r="F5420" i="7"/>
  <c r="F5419" i="7"/>
  <c r="F5418" i="7"/>
  <c r="F5417" i="7"/>
  <c r="F5416" i="7"/>
  <c r="F5415" i="7"/>
  <c r="F5414" i="7"/>
  <c r="F5413" i="7"/>
  <c r="F5412" i="7"/>
  <c r="F5411" i="7"/>
  <c r="F5410" i="7"/>
  <c r="F5409" i="7"/>
  <c r="F5408" i="7"/>
  <c r="F5407" i="7"/>
  <c r="F5406" i="7"/>
  <c r="F5405" i="7"/>
  <c r="F5404" i="7"/>
  <c r="F5403" i="7"/>
  <c r="F5402" i="7"/>
  <c r="F5401" i="7"/>
  <c r="F5400" i="7"/>
  <c r="F5399" i="7"/>
  <c r="F5398" i="7"/>
  <c r="F5397" i="7"/>
  <c r="F5396" i="7"/>
  <c r="F5395" i="7"/>
  <c r="F5394" i="7"/>
  <c r="F5393" i="7"/>
  <c r="F5392" i="7"/>
  <c r="F5391" i="7"/>
  <c r="F5390" i="7"/>
  <c r="F5389" i="7"/>
  <c r="F5388" i="7"/>
  <c r="F5387" i="7"/>
  <c r="F5386" i="7"/>
  <c r="F5385" i="7"/>
  <c r="F5384" i="7"/>
  <c r="F5383" i="7"/>
  <c r="F5382" i="7"/>
  <c r="F5381" i="7"/>
  <c r="F5380" i="7"/>
  <c r="F5379" i="7"/>
  <c r="F5378" i="7"/>
  <c r="F5377" i="7"/>
  <c r="F5376" i="7"/>
  <c r="F5375" i="7"/>
  <c r="F5374" i="7"/>
  <c r="F5373" i="7"/>
  <c r="F5372" i="7"/>
  <c r="F5371" i="7"/>
  <c r="F5370" i="7"/>
  <c r="F5369" i="7"/>
  <c r="F5368" i="7"/>
  <c r="F5367" i="7"/>
  <c r="F5366" i="7"/>
  <c r="F5365" i="7"/>
  <c r="F5364" i="7"/>
  <c r="F5363" i="7"/>
  <c r="F5362" i="7"/>
  <c r="F5361" i="7"/>
  <c r="F5360" i="7"/>
  <c r="F5359" i="7"/>
  <c r="F5358" i="7"/>
  <c r="F5357" i="7"/>
  <c r="F5356" i="7"/>
  <c r="F5355" i="7"/>
  <c r="F5354" i="7"/>
  <c r="F5353" i="7"/>
  <c r="F5352" i="7"/>
  <c r="F5351" i="7"/>
  <c r="F5350" i="7"/>
  <c r="F5349" i="7"/>
  <c r="F5348" i="7"/>
  <c r="F5347" i="7"/>
  <c r="F5346" i="7"/>
  <c r="F5345" i="7"/>
  <c r="F5344" i="7"/>
  <c r="F5343" i="7"/>
  <c r="F5342" i="7"/>
  <c r="F5341" i="7"/>
  <c r="F5340" i="7"/>
  <c r="F5339" i="7"/>
  <c r="F5338" i="7"/>
  <c r="F5337" i="7"/>
  <c r="F5336" i="7"/>
  <c r="F5335" i="7"/>
  <c r="F5334" i="7"/>
  <c r="F5333" i="7"/>
  <c r="F5332" i="7"/>
  <c r="F5331" i="7"/>
  <c r="F5330" i="7"/>
  <c r="F5329" i="7"/>
  <c r="F5328" i="7"/>
  <c r="F5327" i="7"/>
  <c r="F5326" i="7"/>
  <c r="F5325" i="7"/>
  <c r="F5324" i="7"/>
  <c r="F5323" i="7"/>
  <c r="F5322" i="7"/>
  <c r="F5321" i="7"/>
  <c r="F5320" i="7"/>
  <c r="F5319" i="7"/>
  <c r="F5318" i="7"/>
  <c r="F5317" i="7"/>
  <c r="F5316" i="7"/>
  <c r="F5315" i="7"/>
  <c r="F5314" i="7"/>
  <c r="F5313" i="7"/>
  <c r="F5312" i="7"/>
  <c r="F5311" i="7"/>
  <c r="F5310" i="7"/>
  <c r="F5309" i="7"/>
  <c r="F5308" i="7"/>
  <c r="F5307" i="7"/>
  <c r="F5306" i="7"/>
  <c r="F5305" i="7"/>
  <c r="F5304" i="7"/>
  <c r="F5303" i="7"/>
  <c r="F5302" i="7"/>
  <c r="F5301" i="7"/>
  <c r="F5300" i="7"/>
  <c r="F5299" i="7"/>
  <c r="F5298" i="7"/>
  <c r="F5297" i="7"/>
  <c r="F5296" i="7"/>
  <c r="F5295" i="7"/>
  <c r="F5294" i="7"/>
  <c r="F5293" i="7"/>
  <c r="F5292" i="7"/>
  <c r="F5291" i="7"/>
  <c r="F5290" i="7"/>
  <c r="F5289" i="7"/>
  <c r="F5288" i="7"/>
  <c r="F5287" i="7"/>
  <c r="F5286" i="7"/>
  <c r="F5285" i="7"/>
  <c r="F5284" i="7"/>
  <c r="F5283" i="7"/>
  <c r="F5282" i="7"/>
  <c r="F5281" i="7"/>
  <c r="F5280" i="7"/>
  <c r="F5279" i="7"/>
  <c r="F5278" i="7"/>
  <c r="F5277" i="7"/>
  <c r="F5276" i="7"/>
  <c r="F5275" i="7"/>
  <c r="F5274" i="7"/>
  <c r="F5273" i="7"/>
  <c r="F5272" i="7"/>
  <c r="F5271" i="7"/>
  <c r="F5270" i="7"/>
  <c r="F5269" i="7"/>
  <c r="F5268" i="7"/>
  <c r="F5267" i="7"/>
  <c r="F5266" i="7"/>
  <c r="F5265" i="7"/>
  <c r="F5264" i="7"/>
  <c r="F5263" i="7"/>
  <c r="F5262" i="7"/>
  <c r="F5261" i="7"/>
  <c r="F5260" i="7"/>
  <c r="F5259" i="7"/>
  <c r="F5258" i="7"/>
  <c r="F5257" i="7"/>
  <c r="F5256" i="7"/>
  <c r="F5255" i="7"/>
  <c r="F5254" i="7"/>
  <c r="F5253" i="7"/>
  <c r="F5252" i="7"/>
  <c r="F5251" i="7"/>
  <c r="F5250" i="7"/>
  <c r="F5249" i="7"/>
  <c r="F5248" i="7"/>
  <c r="F5247" i="7"/>
  <c r="F5246" i="7"/>
  <c r="F5245" i="7"/>
  <c r="F5244" i="7"/>
  <c r="F5243" i="7"/>
  <c r="F5242" i="7"/>
  <c r="F5241" i="7"/>
  <c r="F5240" i="7"/>
  <c r="F5239" i="7"/>
  <c r="F5238" i="7"/>
  <c r="F5237" i="7"/>
  <c r="F5236" i="7"/>
  <c r="F5235" i="7"/>
  <c r="F5234" i="7"/>
  <c r="F5233" i="7"/>
  <c r="F5232" i="7"/>
  <c r="F5231" i="7"/>
  <c r="F5230" i="7"/>
  <c r="F5229" i="7"/>
  <c r="F5228" i="7"/>
  <c r="F5227" i="7"/>
  <c r="F5226" i="7"/>
  <c r="F5225" i="7"/>
  <c r="F5224" i="7"/>
  <c r="F5223" i="7"/>
  <c r="F5222" i="7"/>
  <c r="F5221" i="7"/>
  <c r="F5220" i="7"/>
  <c r="F5219" i="7"/>
  <c r="F5218" i="7"/>
  <c r="F5217" i="7"/>
  <c r="F5216" i="7"/>
  <c r="F5215" i="7"/>
  <c r="F5214" i="7"/>
  <c r="F5213" i="7"/>
  <c r="F5212" i="7"/>
  <c r="F5211" i="7"/>
  <c r="F5210" i="7"/>
  <c r="F5209" i="7"/>
  <c r="F5208" i="7"/>
  <c r="F5207" i="7"/>
  <c r="F5206" i="7"/>
  <c r="F5205" i="7"/>
  <c r="F5204" i="7"/>
  <c r="F5203" i="7"/>
  <c r="F5202" i="7"/>
  <c r="F5201" i="7"/>
  <c r="F5200" i="7"/>
  <c r="F5199" i="7"/>
  <c r="F5198" i="7"/>
  <c r="F5197" i="7"/>
  <c r="F5196" i="7"/>
  <c r="F5195" i="7"/>
  <c r="F5194" i="7"/>
  <c r="F5193" i="7"/>
  <c r="F5192" i="7"/>
  <c r="F5191" i="7"/>
  <c r="F5190" i="7"/>
  <c r="F5189" i="7"/>
  <c r="F5188" i="7"/>
  <c r="F5187" i="7"/>
  <c r="F5186" i="7"/>
  <c r="F5185" i="7"/>
  <c r="F5184" i="7"/>
  <c r="F5183" i="7"/>
  <c r="F5182" i="7"/>
  <c r="F5181" i="7"/>
  <c r="F5180" i="7"/>
  <c r="F5179" i="7"/>
  <c r="F5178" i="7"/>
  <c r="F5177" i="7"/>
  <c r="F5176" i="7"/>
  <c r="F5175" i="7"/>
  <c r="F5174" i="7"/>
  <c r="F5173" i="7"/>
  <c r="F5172" i="7"/>
  <c r="F5171" i="7"/>
  <c r="F5170" i="7"/>
  <c r="F5169" i="7"/>
  <c r="F5168" i="7"/>
  <c r="F5167" i="7"/>
  <c r="F5166" i="7"/>
  <c r="F5165" i="7"/>
  <c r="F5164" i="7"/>
  <c r="F5163" i="7"/>
  <c r="F5162" i="7"/>
  <c r="F5161" i="7"/>
  <c r="F5160" i="7"/>
  <c r="F5159" i="7"/>
  <c r="F5158" i="7"/>
  <c r="F5157" i="7"/>
  <c r="F5156" i="7"/>
  <c r="F5155" i="7"/>
  <c r="F5154" i="7"/>
  <c r="F5153" i="7"/>
  <c r="F5152" i="7"/>
  <c r="F5151" i="7"/>
  <c r="F5150" i="7"/>
  <c r="F5149" i="7"/>
  <c r="F5148" i="7"/>
  <c r="F5147" i="7"/>
  <c r="F5146" i="7"/>
  <c r="F5145" i="7"/>
  <c r="F5144" i="7"/>
  <c r="F5143" i="7"/>
  <c r="F5142" i="7"/>
  <c r="F5141" i="7"/>
  <c r="F5140" i="7"/>
  <c r="F5139" i="7"/>
  <c r="F5138" i="7"/>
  <c r="F5137" i="7"/>
  <c r="F5136" i="7"/>
  <c r="F5135" i="7"/>
  <c r="F5134" i="7"/>
  <c r="F5133" i="7"/>
  <c r="F5132" i="7"/>
  <c r="F5131" i="7"/>
  <c r="F5130" i="7"/>
  <c r="F5129" i="7"/>
  <c r="F5128" i="7"/>
  <c r="F5127" i="7"/>
  <c r="F5126" i="7"/>
  <c r="F5125" i="7"/>
  <c r="F5124" i="7"/>
  <c r="F5123" i="7"/>
  <c r="F5122" i="7"/>
  <c r="F5121" i="7"/>
  <c r="F5120" i="7"/>
  <c r="F5119" i="7"/>
  <c r="F5118" i="7"/>
  <c r="F5117" i="7"/>
  <c r="F5116" i="7"/>
  <c r="F5115" i="7"/>
  <c r="F5114" i="7"/>
  <c r="F5113" i="7"/>
  <c r="F5112" i="7"/>
  <c r="F5111" i="7"/>
  <c r="F5110" i="7"/>
  <c r="F5109" i="7"/>
  <c r="F5108" i="7"/>
  <c r="F5107" i="7"/>
  <c r="F5106" i="7"/>
  <c r="F5105" i="7"/>
  <c r="F5104" i="7"/>
  <c r="F5103" i="7"/>
  <c r="F5102" i="7"/>
  <c r="F5101" i="7"/>
  <c r="F5100" i="7"/>
  <c r="F5099" i="7"/>
  <c r="F5098" i="7"/>
  <c r="F5097" i="7"/>
  <c r="F5096" i="7"/>
  <c r="F5095" i="7"/>
  <c r="F5094" i="7"/>
  <c r="F5093" i="7"/>
  <c r="F5092" i="7"/>
  <c r="F5091" i="7"/>
  <c r="F5090" i="7"/>
  <c r="F5089" i="7"/>
  <c r="F5088" i="7"/>
  <c r="F5087" i="7"/>
  <c r="F5086" i="7"/>
  <c r="F5085" i="7"/>
  <c r="F5084" i="7"/>
  <c r="F5083" i="7"/>
  <c r="F5082" i="7"/>
  <c r="F5081" i="7"/>
  <c r="F5080" i="7"/>
  <c r="F5079" i="7"/>
  <c r="F5078" i="7"/>
  <c r="F5077" i="7"/>
  <c r="F5076" i="7"/>
  <c r="F5075" i="7"/>
  <c r="F5074" i="7"/>
  <c r="F5073" i="7"/>
  <c r="F5072" i="7"/>
  <c r="F5071" i="7"/>
  <c r="F5070" i="7"/>
  <c r="F5069" i="7"/>
  <c r="F5068" i="7"/>
  <c r="F5067" i="7"/>
  <c r="F5066" i="7"/>
  <c r="F5065" i="7"/>
  <c r="F5064" i="7"/>
  <c r="F5063" i="7"/>
  <c r="F5062" i="7"/>
  <c r="F5061" i="7"/>
  <c r="F5060" i="7"/>
  <c r="F5059" i="7"/>
  <c r="F5058" i="7"/>
  <c r="F5057" i="7"/>
  <c r="F5056" i="7"/>
  <c r="F5055" i="7"/>
  <c r="F5054" i="7"/>
  <c r="F5053" i="7"/>
  <c r="F5052" i="7"/>
  <c r="F5051" i="7"/>
  <c r="F5050" i="7"/>
  <c r="F5049" i="7"/>
  <c r="F5048" i="7"/>
  <c r="F5047" i="7"/>
  <c r="F5046" i="7"/>
  <c r="F5045" i="7"/>
  <c r="F5044" i="7"/>
  <c r="F5043" i="7"/>
  <c r="F5042" i="7"/>
  <c r="F5041" i="7"/>
  <c r="F5040" i="7"/>
  <c r="F5039" i="7"/>
  <c r="F5038" i="7"/>
  <c r="F5037" i="7"/>
  <c r="F5036" i="7"/>
  <c r="F5035" i="7"/>
  <c r="F5034" i="7"/>
  <c r="F5033" i="7"/>
  <c r="F5032" i="7"/>
  <c r="F5031" i="7"/>
  <c r="F5030" i="7"/>
  <c r="F5029" i="7"/>
  <c r="F5028" i="7"/>
  <c r="F5027" i="7"/>
  <c r="F5026" i="7"/>
  <c r="F5025" i="7"/>
  <c r="F5024" i="7"/>
  <c r="F5023" i="7"/>
  <c r="F5022" i="7"/>
  <c r="F5021" i="7"/>
  <c r="F5020" i="7"/>
  <c r="F5019" i="7"/>
  <c r="F5018" i="7"/>
  <c r="F5017" i="7"/>
  <c r="F5016" i="7"/>
  <c r="F5015" i="7"/>
  <c r="F5014" i="7"/>
  <c r="F5013" i="7"/>
  <c r="F5012" i="7"/>
  <c r="F5011" i="7"/>
  <c r="F5010" i="7"/>
  <c r="F5009" i="7"/>
  <c r="F5008" i="7"/>
  <c r="F5007" i="7"/>
  <c r="F5006" i="7"/>
  <c r="F5005" i="7"/>
  <c r="F5004" i="7"/>
  <c r="F5003" i="7"/>
  <c r="F5002" i="7"/>
  <c r="F5001" i="7"/>
  <c r="F5000" i="7"/>
  <c r="F4999" i="7"/>
  <c r="F4998" i="7"/>
  <c r="F4997" i="7"/>
  <c r="F4996" i="7"/>
  <c r="F4995" i="7"/>
  <c r="F4994" i="7"/>
  <c r="F4993" i="7"/>
  <c r="F4992" i="7"/>
  <c r="F4991" i="7"/>
  <c r="F4990" i="7"/>
  <c r="F4989" i="7"/>
  <c r="F4988" i="7"/>
  <c r="F4987" i="7"/>
  <c r="F4986" i="7"/>
  <c r="F4985" i="7"/>
  <c r="F4984" i="7"/>
  <c r="F4983" i="7"/>
  <c r="F4982" i="7"/>
  <c r="F4981" i="7"/>
  <c r="F4980" i="7"/>
  <c r="F4979" i="7"/>
  <c r="F4978" i="7"/>
  <c r="F4977" i="7"/>
  <c r="F4976" i="7"/>
  <c r="F4975" i="7"/>
  <c r="F4974" i="7"/>
  <c r="F4973" i="7"/>
  <c r="F4972" i="7"/>
  <c r="F4971" i="7"/>
  <c r="F4970" i="7"/>
  <c r="F4969" i="7"/>
  <c r="F4968" i="7"/>
  <c r="F4967" i="7"/>
  <c r="F4966" i="7"/>
  <c r="F4965" i="7"/>
  <c r="F4964" i="7"/>
  <c r="F4963" i="7"/>
  <c r="F4962" i="7"/>
  <c r="F4961" i="7"/>
  <c r="F4960" i="7"/>
  <c r="F4959" i="7"/>
  <c r="F4958" i="7"/>
  <c r="F4957" i="7"/>
  <c r="F4956" i="7"/>
  <c r="F4955" i="7"/>
  <c r="F4954" i="7"/>
  <c r="F4953" i="7"/>
  <c r="F4952" i="7"/>
  <c r="F4951" i="7"/>
  <c r="F4950" i="7"/>
  <c r="F4949" i="7"/>
  <c r="F4948" i="7"/>
  <c r="F4947" i="7"/>
  <c r="F4946" i="7"/>
  <c r="F4945" i="7"/>
  <c r="F4944" i="7"/>
  <c r="F4943" i="7"/>
  <c r="F4942" i="7"/>
  <c r="F4941" i="7"/>
  <c r="F4940" i="7"/>
  <c r="F4939" i="7"/>
  <c r="F4938" i="7"/>
  <c r="F4937" i="7"/>
  <c r="F4936" i="7"/>
  <c r="F4935" i="7"/>
  <c r="F4934" i="7"/>
  <c r="F4933" i="7"/>
  <c r="F4932" i="7"/>
  <c r="F4931" i="7"/>
  <c r="F4930" i="7"/>
  <c r="F4929" i="7"/>
  <c r="F4928" i="7"/>
  <c r="F4927" i="7"/>
  <c r="F4926" i="7"/>
  <c r="F4925" i="7"/>
  <c r="F4924" i="7"/>
  <c r="F4923" i="7"/>
  <c r="F4922" i="7"/>
  <c r="F4921" i="7"/>
  <c r="F4920" i="7"/>
  <c r="F4919" i="7"/>
  <c r="F4918" i="7"/>
  <c r="F4917" i="7"/>
  <c r="F4916" i="7"/>
  <c r="F4915" i="7"/>
  <c r="F4914" i="7"/>
  <c r="F4913" i="7"/>
  <c r="F4912" i="7"/>
  <c r="F4911" i="7"/>
  <c r="F4910" i="7"/>
  <c r="F4909" i="7"/>
  <c r="F4908" i="7"/>
  <c r="F4907" i="7"/>
  <c r="F4906" i="7"/>
  <c r="F4905" i="7"/>
  <c r="F4904" i="7"/>
  <c r="F4903" i="7"/>
  <c r="F4902" i="7"/>
  <c r="F4901" i="7"/>
  <c r="F4900" i="7"/>
  <c r="F4899" i="7"/>
  <c r="F4898" i="7"/>
  <c r="F4897" i="7"/>
  <c r="F4896" i="7"/>
  <c r="F4895" i="7"/>
  <c r="F4894" i="7"/>
  <c r="F4893" i="7"/>
  <c r="F4892" i="7"/>
  <c r="F4891" i="7"/>
  <c r="F4890" i="7"/>
  <c r="F4889" i="7"/>
  <c r="F4888" i="7"/>
  <c r="F4887" i="7"/>
  <c r="F4886" i="7"/>
  <c r="F4885" i="7"/>
  <c r="F4884" i="7"/>
  <c r="F4883" i="7"/>
  <c r="F4882" i="7"/>
  <c r="F4881" i="7"/>
  <c r="F4880" i="7"/>
  <c r="F4879" i="7"/>
  <c r="F4878" i="7"/>
  <c r="F4877" i="7"/>
  <c r="F4876" i="7"/>
  <c r="F4875" i="7"/>
  <c r="F4874" i="7"/>
  <c r="F4873" i="7"/>
  <c r="F4872" i="7"/>
  <c r="F4871" i="7"/>
  <c r="F4870" i="7"/>
  <c r="F4869" i="7"/>
  <c r="F4868" i="7"/>
  <c r="F4867" i="7"/>
  <c r="F4866" i="7"/>
  <c r="F4865" i="7"/>
  <c r="F4864" i="7"/>
  <c r="F4863" i="7"/>
  <c r="F4862" i="7"/>
  <c r="F4861" i="7"/>
  <c r="F4860" i="7"/>
  <c r="F4859" i="7"/>
  <c r="F4858" i="7"/>
  <c r="F4857" i="7"/>
  <c r="F4856" i="7"/>
  <c r="F4855" i="7"/>
  <c r="F4854" i="7"/>
  <c r="F4853" i="7"/>
  <c r="F4852" i="7"/>
  <c r="F4851" i="7"/>
  <c r="F4850" i="7"/>
  <c r="F4849" i="7"/>
  <c r="F4848" i="7"/>
  <c r="F4847" i="7"/>
  <c r="F4846" i="7"/>
  <c r="F4845" i="7"/>
  <c r="F4844" i="7"/>
  <c r="F4843" i="7"/>
  <c r="F4842" i="7"/>
  <c r="F4841" i="7"/>
  <c r="F4840" i="7"/>
  <c r="F4839" i="7"/>
  <c r="F4838" i="7"/>
  <c r="F4837" i="7"/>
  <c r="F4836" i="7"/>
  <c r="F4835" i="7"/>
  <c r="F4834" i="7"/>
  <c r="F4833" i="7"/>
  <c r="F4832" i="7"/>
  <c r="F4831" i="7"/>
  <c r="F4830" i="7"/>
  <c r="F4829" i="7"/>
  <c r="F4828" i="7"/>
  <c r="F4827" i="7"/>
  <c r="F4826" i="7"/>
  <c r="F4825" i="7"/>
  <c r="F4824" i="7"/>
  <c r="F4823" i="7"/>
  <c r="F4822" i="7"/>
  <c r="F4821" i="7"/>
  <c r="F4820" i="7"/>
  <c r="F4819" i="7"/>
  <c r="F4818" i="7"/>
  <c r="F4817" i="7"/>
  <c r="F4816" i="7"/>
  <c r="F4815" i="7"/>
  <c r="F4814" i="7"/>
  <c r="F4813" i="7"/>
  <c r="F4812" i="7"/>
  <c r="F4811" i="7"/>
  <c r="F4810" i="7"/>
  <c r="F4809" i="7"/>
  <c r="F4808" i="7"/>
  <c r="F4807" i="7"/>
  <c r="F4806" i="7"/>
  <c r="F4805" i="7"/>
  <c r="F4804" i="7"/>
  <c r="F4803" i="7"/>
  <c r="F4802" i="7"/>
  <c r="F4801" i="7"/>
  <c r="F4800" i="7"/>
  <c r="F4799" i="7"/>
  <c r="F4798" i="7"/>
  <c r="F4797" i="7"/>
  <c r="F4796" i="7"/>
  <c r="F4795" i="7"/>
  <c r="F4794" i="7"/>
  <c r="F4793" i="7"/>
  <c r="F4792" i="7"/>
  <c r="F4791" i="7"/>
  <c r="F4790" i="7"/>
  <c r="F4789" i="7"/>
  <c r="F4788" i="7"/>
  <c r="F4787" i="7"/>
  <c r="F4786" i="7"/>
  <c r="F4785" i="7"/>
  <c r="F4784" i="7"/>
  <c r="F4783" i="7"/>
  <c r="F4782" i="7"/>
  <c r="F4781" i="7"/>
  <c r="F4780" i="7"/>
  <c r="F4779" i="7"/>
  <c r="F4778" i="7"/>
  <c r="F4777" i="7"/>
  <c r="F4776" i="7"/>
  <c r="F4775" i="7"/>
  <c r="F4774" i="7"/>
  <c r="F4773" i="7"/>
  <c r="F4772" i="7"/>
  <c r="F4771" i="7"/>
  <c r="F4770" i="7"/>
  <c r="F4769" i="7"/>
  <c r="F4768" i="7"/>
  <c r="F4767" i="7"/>
  <c r="F4766" i="7"/>
  <c r="F4765" i="7"/>
  <c r="F4764" i="7"/>
  <c r="F4763" i="7"/>
  <c r="F4762" i="7"/>
  <c r="F4761" i="7"/>
  <c r="F4760" i="7"/>
  <c r="F4759" i="7"/>
  <c r="F4758" i="7"/>
  <c r="F4757" i="7"/>
  <c r="F4756" i="7"/>
  <c r="F4755" i="7"/>
  <c r="F4754" i="7"/>
  <c r="F4753" i="7"/>
  <c r="F4752" i="7"/>
  <c r="F4751" i="7"/>
  <c r="F4750" i="7"/>
  <c r="F4749" i="7"/>
  <c r="F4748" i="7"/>
  <c r="F4747" i="7"/>
  <c r="F4746" i="7"/>
  <c r="F4745" i="7"/>
  <c r="F4744" i="7"/>
  <c r="F4743" i="7"/>
  <c r="F4742" i="7"/>
  <c r="F4741" i="7"/>
  <c r="F4740" i="7"/>
  <c r="F4739" i="7"/>
  <c r="F4738" i="7"/>
  <c r="F4737" i="7"/>
  <c r="F4736" i="7"/>
  <c r="F4735" i="7"/>
  <c r="F4734" i="7"/>
  <c r="F4733" i="7"/>
  <c r="F4732" i="7"/>
  <c r="F4731" i="7"/>
  <c r="F4730" i="7"/>
  <c r="F4729" i="7"/>
  <c r="F4728" i="7"/>
  <c r="F4727" i="7"/>
  <c r="F4726" i="7"/>
  <c r="F4725" i="7"/>
  <c r="F4724" i="7"/>
  <c r="F4723" i="7"/>
  <c r="F4722" i="7"/>
  <c r="F4721" i="7"/>
  <c r="F4720" i="7"/>
  <c r="F4719" i="7"/>
  <c r="F4718" i="7"/>
  <c r="F4717" i="7"/>
  <c r="F4716" i="7"/>
  <c r="F4715" i="7"/>
  <c r="F4714" i="7"/>
  <c r="F4713" i="7"/>
  <c r="F4712" i="7"/>
  <c r="F4711" i="7"/>
  <c r="F4710" i="7"/>
  <c r="F4709" i="7"/>
  <c r="F4708" i="7"/>
  <c r="F4707" i="7"/>
  <c r="F4706" i="7"/>
  <c r="F4705" i="7"/>
  <c r="F4704" i="7"/>
  <c r="F4703" i="7"/>
  <c r="F4702" i="7"/>
  <c r="F4701" i="7"/>
  <c r="F4700" i="7"/>
  <c r="F4699" i="7"/>
  <c r="F4698" i="7"/>
  <c r="F4697" i="7"/>
  <c r="F4696" i="7"/>
  <c r="F4695" i="7"/>
  <c r="F4694" i="7"/>
  <c r="F4693" i="7"/>
  <c r="F4692" i="7"/>
  <c r="F4691" i="7"/>
  <c r="F4690" i="7"/>
  <c r="F4689" i="7"/>
  <c r="F4688" i="7"/>
  <c r="F4687" i="7"/>
  <c r="F4686" i="7"/>
  <c r="F4685" i="7"/>
  <c r="F4684" i="7"/>
  <c r="F4683" i="7"/>
  <c r="F4682" i="7"/>
  <c r="F4681" i="7"/>
  <c r="F4680" i="7"/>
  <c r="F4679" i="7"/>
  <c r="F4678" i="7"/>
  <c r="F4677" i="7"/>
  <c r="F4676" i="7"/>
  <c r="F4675" i="7"/>
  <c r="F4674" i="7"/>
  <c r="F4673" i="7"/>
  <c r="F4672" i="7"/>
  <c r="F4671" i="7"/>
  <c r="F4670" i="7"/>
  <c r="F4669" i="7"/>
  <c r="F4668" i="7"/>
  <c r="F4667" i="7"/>
  <c r="F4666" i="7"/>
  <c r="F4665" i="7"/>
  <c r="F4664" i="7"/>
  <c r="F4663" i="7"/>
  <c r="F4662" i="7"/>
  <c r="F4661" i="7"/>
  <c r="F4660" i="7"/>
  <c r="F4659" i="7"/>
  <c r="F4658" i="7"/>
  <c r="F4657" i="7"/>
  <c r="F4656" i="7"/>
  <c r="F4655" i="7"/>
  <c r="F4654" i="7"/>
  <c r="F4653" i="7"/>
  <c r="F4652" i="7"/>
  <c r="F4651" i="7"/>
  <c r="F4650" i="7"/>
  <c r="F4649" i="7"/>
  <c r="F4648" i="7"/>
  <c r="F4647" i="7"/>
  <c r="F4646" i="7"/>
  <c r="F4645" i="7"/>
  <c r="F4644" i="7"/>
  <c r="F4643" i="7"/>
  <c r="F4642" i="7"/>
  <c r="F4641" i="7"/>
  <c r="F4640" i="7"/>
  <c r="F4639" i="7"/>
  <c r="F4638" i="7"/>
  <c r="F4637" i="7"/>
  <c r="F4636" i="7"/>
  <c r="F4635" i="7"/>
  <c r="F4634" i="7"/>
  <c r="F4633" i="7"/>
  <c r="F4632" i="7"/>
  <c r="F4631" i="7"/>
  <c r="F4630" i="7"/>
  <c r="F4629" i="7"/>
  <c r="F4628" i="7"/>
  <c r="F4627" i="7"/>
  <c r="F4626" i="7"/>
  <c r="F4625" i="7"/>
  <c r="F4624" i="7"/>
  <c r="F4623" i="7"/>
  <c r="F4622" i="7"/>
  <c r="F4621" i="7"/>
  <c r="F4620" i="7"/>
  <c r="F4619" i="7"/>
  <c r="F4618" i="7"/>
  <c r="F4617" i="7"/>
  <c r="F4616" i="7"/>
  <c r="F4615" i="7"/>
  <c r="F4614" i="7"/>
  <c r="F4613" i="7"/>
  <c r="F4612" i="7"/>
  <c r="F4611" i="7"/>
  <c r="F4610" i="7"/>
  <c r="F4609" i="7"/>
  <c r="F4608" i="7"/>
  <c r="F4607" i="7"/>
  <c r="F4606" i="7"/>
  <c r="F4605" i="7"/>
  <c r="F4604" i="7"/>
  <c r="F4603" i="7"/>
  <c r="F4602" i="7"/>
  <c r="F4601" i="7"/>
  <c r="F4600" i="7"/>
  <c r="F4599" i="7"/>
  <c r="F4598" i="7"/>
  <c r="F4597" i="7"/>
  <c r="F4596" i="7"/>
  <c r="F4595" i="7"/>
  <c r="F4594" i="7"/>
  <c r="F4593" i="7"/>
  <c r="F4592" i="7"/>
  <c r="F4591" i="7"/>
  <c r="F4590" i="7"/>
  <c r="F4589" i="7"/>
  <c r="F4588" i="7"/>
  <c r="F4587" i="7"/>
  <c r="F4586" i="7"/>
  <c r="F4585" i="7"/>
  <c r="F4584" i="7"/>
  <c r="F4583" i="7"/>
  <c r="F4582" i="7"/>
  <c r="F4581" i="7"/>
  <c r="F4580" i="7"/>
  <c r="F4579" i="7"/>
  <c r="F4578" i="7"/>
  <c r="F4577" i="7"/>
  <c r="F4576" i="7"/>
  <c r="F4575" i="7"/>
  <c r="F4574" i="7"/>
  <c r="F4573" i="7"/>
  <c r="F4572" i="7"/>
  <c r="F4571" i="7"/>
  <c r="F4570" i="7"/>
  <c r="F4569" i="7"/>
  <c r="F4568" i="7"/>
  <c r="F4567" i="7"/>
  <c r="F4566" i="7"/>
  <c r="F4565" i="7"/>
  <c r="F4564" i="7"/>
  <c r="F4563" i="7"/>
  <c r="F4562" i="7"/>
  <c r="F4561" i="7"/>
  <c r="F4560" i="7"/>
  <c r="F4559" i="7"/>
  <c r="F4558" i="7"/>
  <c r="F4557" i="7"/>
  <c r="F4556" i="7"/>
  <c r="F4555" i="7"/>
  <c r="F4554" i="7"/>
  <c r="F4553" i="7"/>
  <c r="F4552" i="7"/>
  <c r="F4551" i="7"/>
  <c r="F4550" i="7"/>
  <c r="F4549" i="7"/>
  <c r="F4548" i="7"/>
  <c r="F4547" i="7"/>
  <c r="F4546" i="7"/>
  <c r="F4545" i="7"/>
  <c r="F4544" i="7"/>
  <c r="F4543" i="7"/>
  <c r="F4542" i="7"/>
  <c r="F4541" i="7"/>
  <c r="F4540" i="7"/>
  <c r="F4539" i="7"/>
  <c r="F4538" i="7"/>
  <c r="F4537" i="7"/>
  <c r="F4536" i="7"/>
  <c r="F4535" i="7"/>
  <c r="F4534" i="7"/>
  <c r="F4533" i="7"/>
  <c r="F4532" i="7"/>
  <c r="F4531" i="7"/>
  <c r="F4530" i="7"/>
  <c r="F4529" i="7"/>
  <c r="F4528" i="7"/>
  <c r="F4527" i="7"/>
  <c r="F4526" i="7"/>
  <c r="F4525" i="7"/>
  <c r="F4524" i="7"/>
  <c r="F4523" i="7"/>
  <c r="F4522" i="7"/>
  <c r="F4521" i="7"/>
  <c r="F4520" i="7"/>
  <c r="F4519" i="7"/>
  <c r="F4518" i="7"/>
  <c r="F4517" i="7"/>
  <c r="F4516" i="7"/>
  <c r="F4515" i="7"/>
  <c r="F4514" i="7"/>
  <c r="F4513" i="7"/>
  <c r="F4512" i="7"/>
  <c r="F4511" i="7"/>
  <c r="F4510" i="7"/>
  <c r="F4509" i="7"/>
  <c r="F4508" i="7"/>
  <c r="F4507" i="7"/>
  <c r="F4506" i="7"/>
  <c r="F4505" i="7"/>
  <c r="F4504" i="7"/>
  <c r="F4503" i="7"/>
  <c r="F4502" i="7"/>
  <c r="F4501" i="7"/>
  <c r="F4500" i="7"/>
  <c r="F4499" i="7"/>
  <c r="F4498" i="7"/>
  <c r="F4497" i="7"/>
  <c r="F4496" i="7"/>
  <c r="F4495" i="7"/>
  <c r="F4494" i="7"/>
  <c r="F4493" i="7"/>
  <c r="F4492" i="7"/>
  <c r="F4491" i="7"/>
  <c r="F4490" i="7"/>
  <c r="F4489" i="7"/>
  <c r="F4488" i="7"/>
  <c r="F4487" i="7"/>
  <c r="F4486" i="7"/>
  <c r="F4485" i="7"/>
  <c r="F4484" i="7"/>
  <c r="F4483" i="7"/>
  <c r="F4482" i="7"/>
  <c r="F4481" i="7"/>
  <c r="F4480" i="7"/>
  <c r="F4479" i="7"/>
  <c r="F4478" i="7"/>
  <c r="F4477" i="7"/>
  <c r="F4476" i="7"/>
  <c r="F4475" i="7"/>
  <c r="F4474" i="7"/>
  <c r="F4473" i="7"/>
  <c r="F4472" i="7"/>
  <c r="F4471" i="7"/>
  <c r="F4470" i="7"/>
  <c r="F4469" i="7"/>
  <c r="F4468" i="7"/>
  <c r="F4467" i="7"/>
  <c r="F4466" i="7"/>
  <c r="F4465" i="7"/>
  <c r="F4464" i="7"/>
  <c r="F4463" i="7"/>
  <c r="F4462" i="7"/>
  <c r="F4461" i="7"/>
  <c r="F4460" i="7"/>
  <c r="F4459" i="7"/>
  <c r="F4458" i="7"/>
  <c r="F4457" i="7"/>
  <c r="F4456" i="7"/>
  <c r="F4455" i="7"/>
  <c r="F4454" i="7"/>
  <c r="F4453" i="7"/>
  <c r="F4452" i="7"/>
  <c r="F4451" i="7"/>
  <c r="F4450" i="7"/>
  <c r="F4449" i="7"/>
  <c r="F4448" i="7"/>
  <c r="F4447" i="7"/>
  <c r="F4446" i="7"/>
  <c r="F4445" i="7"/>
  <c r="F4444" i="7"/>
  <c r="F4443" i="7"/>
  <c r="F4442" i="7"/>
  <c r="F4441" i="7"/>
  <c r="F4440" i="7"/>
  <c r="F4439" i="7"/>
  <c r="F4438" i="7"/>
  <c r="F4437" i="7"/>
  <c r="F4436" i="7"/>
  <c r="F4435" i="7"/>
  <c r="F4434" i="7"/>
  <c r="F4433" i="7"/>
  <c r="F4432" i="7"/>
  <c r="F4431" i="7"/>
  <c r="F4430" i="7"/>
  <c r="F4429" i="7"/>
  <c r="F4428" i="7"/>
  <c r="F4427" i="7"/>
  <c r="F4426" i="7"/>
  <c r="F4425" i="7"/>
  <c r="F4424" i="7"/>
  <c r="F4423" i="7"/>
  <c r="F4422" i="7"/>
  <c r="F4421" i="7"/>
  <c r="F4420" i="7"/>
  <c r="F4419" i="7"/>
  <c r="F4418" i="7"/>
  <c r="F4417" i="7"/>
  <c r="F4416" i="7"/>
  <c r="F4415" i="7"/>
  <c r="F4414" i="7"/>
  <c r="F4413" i="7"/>
  <c r="F4412" i="7"/>
  <c r="F4411" i="7"/>
  <c r="F4410" i="7"/>
  <c r="F4409" i="7"/>
  <c r="F4408" i="7"/>
  <c r="F4407" i="7"/>
  <c r="F4406" i="7"/>
  <c r="F4405" i="7"/>
  <c r="F4404" i="7"/>
  <c r="F4403" i="7"/>
  <c r="F4402" i="7"/>
  <c r="F4401" i="7"/>
  <c r="F4400" i="7"/>
  <c r="F4399" i="7"/>
  <c r="F4398" i="7"/>
  <c r="F4397" i="7"/>
  <c r="F4396" i="7"/>
  <c r="F4395" i="7"/>
  <c r="F4394" i="7"/>
  <c r="F4393" i="7"/>
  <c r="F4392" i="7"/>
  <c r="F4391" i="7"/>
  <c r="F4390" i="7"/>
  <c r="F4389" i="7"/>
  <c r="F4388" i="7"/>
  <c r="F4387" i="7"/>
  <c r="F4386" i="7"/>
  <c r="F4385" i="7"/>
  <c r="F4384" i="7"/>
  <c r="F4383" i="7"/>
  <c r="F4382" i="7"/>
  <c r="F4381" i="7"/>
  <c r="F4380" i="7"/>
  <c r="F4379" i="7"/>
  <c r="F4378" i="7"/>
  <c r="F4377" i="7"/>
  <c r="F4376" i="7"/>
  <c r="F4375" i="7"/>
  <c r="F4374" i="7"/>
  <c r="F4373" i="7"/>
  <c r="F4372" i="7"/>
  <c r="F4371" i="7"/>
  <c r="F4370" i="7"/>
  <c r="F4369" i="7"/>
  <c r="F4368" i="7"/>
  <c r="F4367" i="7"/>
  <c r="F4366" i="7"/>
  <c r="F4365" i="7"/>
  <c r="F4364" i="7"/>
  <c r="F4363" i="7"/>
  <c r="F4362" i="7"/>
  <c r="F4361" i="7"/>
  <c r="F4360" i="7"/>
  <c r="F4359" i="7"/>
  <c r="F4358" i="7"/>
  <c r="F4357" i="7"/>
  <c r="F4356" i="7"/>
  <c r="F4355" i="7"/>
  <c r="F4354" i="7"/>
  <c r="F4353" i="7"/>
  <c r="F4352" i="7"/>
  <c r="F4351" i="7"/>
  <c r="F4350" i="7"/>
  <c r="F4349" i="7"/>
  <c r="F4348" i="7"/>
  <c r="F4347" i="7"/>
  <c r="F4346" i="7"/>
  <c r="F4345" i="7"/>
  <c r="F4344" i="7"/>
  <c r="F4343" i="7"/>
  <c r="F4342" i="7"/>
  <c r="F4341" i="7"/>
  <c r="F4340" i="7"/>
  <c r="F4339" i="7"/>
  <c r="F4338" i="7"/>
  <c r="F4337" i="7"/>
  <c r="F4336" i="7"/>
  <c r="F4335" i="7"/>
  <c r="F4334" i="7"/>
  <c r="F4333" i="7"/>
  <c r="F4332" i="7"/>
  <c r="F4331" i="7"/>
  <c r="F4330" i="7"/>
  <c r="F4329" i="7"/>
  <c r="F4328" i="7"/>
  <c r="F4327" i="7"/>
  <c r="F4326" i="7"/>
  <c r="F4325" i="7"/>
  <c r="F4324" i="7"/>
  <c r="F4323" i="7"/>
  <c r="F4322" i="7"/>
  <c r="F4321" i="7"/>
  <c r="F4320" i="7"/>
  <c r="F4319" i="7"/>
  <c r="F4318" i="7"/>
  <c r="F4317" i="7"/>
  <c r="F4316" i="7"/>
  <c r="F4315" i="7"/>
  <c r="F4314" i="7"/>
  <c r="F4313" i="7"/>
  <c r="F4312" i="7"/>
  <c r="F4311" i="7"/>
  <c r="F4310" i="7"/>
  <c r="F4309" i="7"/>
  <c r="F4308" i="7"/>
  <c r="F4307" i="7"/>
  <c r="F4306" i="7"/>
  <c r="F4305" i="7"/>
  <c r="F4304" i="7"/>
  <c r="F4303" i="7"/>
  <c r="F4302" i="7"/>
  <c r="F4301" i="7"/>
  <c r="F4300" i="7"/>
  <c r="F4299" i="7"/>
  <c r="F4298" i="7"/>
  <c r="F4297" i="7"/>
  <c r="F4296" i="7"/>
  <c r="F4295" i="7"/>
  <c r="F4294" i="7"/>
  <c r="F4293" i="7"/>
  <c r="F4292" i="7"/>
  <c r="F4291" i="7"/>
  <c r="F4290" i="7"/>
  <c r="F4289" i="7"/>
  <c r="F4288" i="7"/>
  <c r="F4287" i="7"/>
  <c r="F4286" i="7"/>
  <c r="F4285" i="7"/>
  <c r="F4284" i="7"/>
  <c r="F4283" i="7"/>
  <c r="F4282" i="7"/>
  <c r="F4281" i="7"/>
  <c r="F4280" i="7"/>
  <c r="F4279" i="7"/>
  <c r="F4278" i="7"/>
  <c r="F4277" i="7"/>
  <c r="F4276" i="7"/>
  <c r="F4275" i="7"/>
  <c r="F4274" i="7"/>
  <c r="F4273" i="7"/>
  <c r="F4272" i="7"/>
  <c r="F4271" i="7"/>
  <c r="F4270" i="7"/>
  <c r="F4269" i="7"/>
  <c r="F4268" i="7"/>
  <c r="F4267" i="7"/>
  <c r="F4266" i="7"/>
  <c r="F4265" i="7"/>
  <c r="F4264" i="7"/>
  <c r="F4263" i="7"/>
  <c r="F4262" i="7"/>
  <c r="F4261" i="7"/>
  <c r="F4260" i="7"/>
  <c r="F4259" i="7"/>
  <c r="F4258" i="7"/>
  <c r="F4257" i="7"/>
  <c r="F4256" i="7"/>
  <c r="F4255" i="7"/>
  <c r="F4254" i="7"/>
  <c r="F4253" i="7"/>
  <c r="F4252" i="7"/>
  <c r="F4251" i="7"/>
  <c r="F4250" i="7"/>
  <c r="F4249" i="7"/>
  <c r="F4248" i="7"/>
  <c r="F4247" i="7"/>
  <c r="F4246" i="7"/>
  <c r="F4245" i="7"/>
  <c r="F4244" i="7"/>
  <c r="F4243" i="7"/>
  <c r="F4242" i="7"/>
  <c r="F4241" i="7"/>
  <c r="F4240" i="7"/>
  <c r="F4239" i="7"/>
  <c r="F4238" i="7"/>
  <c r="F4237" i="7"/>
  <c r="F4236" i="7"/>
  <c r="F4235" i="7"/>
  <c r="F4234" i="7"/>
  <c r="F4233" i="7"/>
  <c r="F4232" i="7"/>
  <c r="F4231" i="7"/>
  <c r="F4230" i="7"/>
  <c r="F4229" i="7"/>
  <c r="F4228" i="7"/>
  <c r="F4227" i="7"/>
  <c r="F4226" i="7"/>
  <c r="F4225" i="7"/>
  <c r="F4224" i="7"/>
  <c r="F4223" i="7"/>
  <c r="F4222" i="7"/>
  <c r="F4221" i="7"/>
  <c r="F4220" i="7"/>
  <c r="F4219" i="7"/>
  <c r="F4218" i="7"/>
  <c r="F4217" i="7"/>
  <c r="F4216" i="7"/>
  <c r="F4215" i="7"/>
  <c r="F4214" i="7"/>
  <c r="F4213" i="7"/>
  <c r="F4212" i="7"/>
  <c r="F4211" i="7"/>
  <c r="F4210" i="7"/>
  <c r="F4209" i="7"/>
  <c r="F4208" i="7"/>
  <c r="F4207" i="7"/>
  <c r="F4206" i="7"/>
  <c r="F4205" i="7"/>
  <c r="F4204" i="7"/>
  <c r="F4203" i="7"/>
  <c r="F4202" i="7"/>
  <c r="F4201" i="7"/>
  <c r="F4200" i="7"/>
  <c r="F4199" i="7"/>
  <c r="F4198" i="7"/>
  <c r="F4197" i="7"/>
  <c r="F4196" i="7"/>
  <c r="F4195" i="7"/>
  <c r="F4194" i="7"/>
  <c r="F4193" i="7"/>
  <c r="F4192" i="7"/>
  <c r="F4191" i="7"/>
  <c r="F4190" i="7"/>
  <c r="F4189" i="7"/>
  <c r="F4188" i="7"/>
  <c r="F4187" i="7"/>
  <c r="F4186" i="7"/>
  <c r="F4185" i="7"/>
  <c r="F4184" i="7"/>
  <c r="F4183" i="7"/>
  <c r="F4182" i="7"/>
  <c r="F4181" i="7"/>
  <c r="F4180" i="7"/>
  <c r="F4179" i="7"/>
  <c r="F4178" i="7"/>
  <c r="F4177" i="7"/>
  <c r="F4176" i="7"/>
  <c r="F4175" i="7"/>
  <c r="F4174" i="7"/>
  <c r="F4173" i="7"/>
  <c r="F4172" i="7"/>
  <c r="F4171" i="7"/>
  <c r="F4170" i="7"/>
  <c r="F4169" i="7"/>
  <c r="F4168" i="7"/>
  <c r="F4167" i="7"/>
  <c r="F4166" i="7"/>
  <c r="F4165" i="7"/>
  <c r="F4164" i="7"/>
  <c r="F4163" i="7"/>
  <c r="F4162" i="7"/>
  <c r="F4161" i="7"/>
  <c r="F4160" i="7"/>
  <c r="F4159" i="7"/>
  <c r="F4158" i="7"/>
  <c r="F4157" i="7"/>
  <c r="F4156" i="7"/>
  <c r="F4155" i="7"/>
  <c r="F4154" i="7"/>
  <c r="F4153" i="7"/>
  <c r="F4152" i="7"/>
  <c r="F4151" i="7"/>
  <c r="F4150" i="7"/>
  <c r="F4149" i="7"/>
  <c r="F4148" i="7"/>
  <c r="F4147" i="7"/>
  <c r="F4146" i="7"/>
  <c r="F4145" i="7"/>
  <c r="F4144" i="7"/>
  <c r="F4143" i="7"/>
  <c r="F4142" i="7"/>
  <c r="F4141" i="7"/>
  <c r="F4140" i="7"/>
  <c r="F4139" i="7"/>
  <c r="F4138" i="7"/>
  <c r="F4137" i="7"/>
  <c r="F4136" i="7"/>
  <c r="F4135" i="7"/>
  <c r="F4134" i="7"/>
  <c r="F4133" i="7"/>
  <c r="F4132" i="7"/>
  <c r="F4131" i="7"/>
  <c r="F4130" i="7"/>
  <c r="F4129" i="7"/>
  <c r="F4128" i="7"/>
  <c r="F4127" i="7"/>
  <c r="F4126" i="7"/>
  <c r="F4125" i="7"/>
  <c r="F4124" i="7"/>
  <c r="F4123" i="7"/>
  <c r="F4122" i="7"/>
  <c r="F4121" i="7"/>
  <c r="F4120" i="7"/>
  <c r="F4119" i="7"/>
  <c r="F4118" i="7"/>
  <c r="F4117" i="7"/>
  <c r="F4116" i="7"/>
  <c r="F4115" i="7"/>
  <c r="F4114" i="7"/>
  <c r="F4113" i="7"/>
  <c r="F4112" i="7"/>
  <c r="F4111" i="7"/>
  <c r="F4110" i="7"/>
  <c r="F4109" i="7"/>
  <c r="F4108" i="7"/>
  <c r="F4107" i="7"/>
  <c r="F4106" i="7"/>
  <c r="F4105" i="7"/>
  <c r="F4104" i="7"/>
  <c r="F4103" i="7"/>
  <c r="F4102" i="7"/>
  <c r="F4101" i="7"/>
  <c r="F4100" i="7"/>
  <c r="F4099" i="7"/>
  <c r="F4098" i="7"/>
  <c r="F4097" i="7"/>
  <c r="F4096" i="7"/>
  <c r="F4095" i="7"/>
  <c r="F4094" i="7"/>
  <c r="F4093" i="7"/>
  <c r="F4092" i="7"/>
  <c r="F4091" i="7"/>
  <c r="F4090" i="7"/>
  <c r="F4089" i="7"/>
  <c r="F4088" i="7"/>
  <c r="F4087" i="7"/>
  <c r="F4086" i="7"/>
  <c r="F4085" i="7"/>
  <c r="F4084" i="7"/>
  <c r="F4083" i="7"/>
  <c r="F4082" i="7"/>
  <c r="F4081" i="7"/>
  <c r="F4080" i="7"/>
  <c r="F4079" i="7"/>
  <c r="F4078" i="7"/>
  <c r="F4077" i="7"/>
  <c r="F4076" i="7"/>
  <c r="F4075" i="7"/>
  <c r="F4074" i="7"/>
  <c r="F4073" i="7"/>
  <c r="F4072" i="7"/>
  <c r="F4071" i="7"/>
  <c r="F4070" i="7"/>
  <c r="F4069" i="7"/>
  <c r="F4068" i="7"/>
  <c r="F4067" i="7"/>
  <c r="F4066" i="7"/>
  <c r="F4065" i="7"/>
  <c r="F4064" i="7"/>
  <c r="F4063" i="7"/>
  <c r="F4062" i="7"/>
  <c r="F4061" i="7"/>
  <c r="F4060" i="7"/>
  <c r="F4059" i="7"/>
  <c r="F4058" i="7"/>
  <c r="F4057" i="7"/>
  <c r="F4056" i="7"/>
  <c r="F4055" i="7"/>
  <c r="F4054" i="7"/>
  <c r="F4053" i="7"/>
  <c r="F4052" i="7"/>
  <c r="F4051" i="7"/>
  <c r="F4050" i="7"/>
  <c r="F4049" i="7"/>
  <c r="F4048" i="7"/>
  <c r="F4047" i="7"/>
  <c r="F4046" i="7"/>
  <c r="F4045" i="7"/>
  <c r="F4044" i="7"/>
  <c r="F4043" i="7"/>
  <c r="F4042" i="7"/>
  <c r="F4041" i="7"/>
  <c r="F4040" i="7"/>
  <c r="F4039" i="7"/>
  <c r="F4038" i="7"/>
  <c r="F4037" i="7"/>
  <c r="F4036" i="7"/>
  <c r="F4035" i="7"/>
  <c r="F4034" i="7"/>
  <c r="F4033" i="7"/>
  <c r="F4032" i="7"/>
  <c r="F4031" i="7"/>
  <c r="F4030" i="7"/>
  <c r="F4029" i="7"/>
  <c r="F4028" i="7"/>
  <c r="F4027" i="7"/>
  <c r="F4026" i="7"/>
  <c r="F4025" i="7"/>
  <c r="F4024" i="7"/>
  <c r="F4023" i="7"/>
  <c r="F4022" i="7"/>
  <c r="F4021" i="7"/>
  <c r="F4020" i="7"/>
  <c r="F4019" i="7"/>
  <c r="F4018" i="7"/>
  <c r="F4017" i="7"/>
  <c r="F4016" i="7"/>
  <c r="F4015" i="7"/>
  <c r="F4014" i="7"/>
  <c r="F4013" i="7"/>
  <c r="F4012" i="7"/>
  <c r="F4011" i="7"/>
  <c r="F4010" i="7"/>
  <c r="F4009" i="7"/>
  <c r="F4008" i="7"/>
  <c r="F4007" i="7"/>
  <c r="F4006" i="7"/>
  <c r="F4005" i="7"/>
  <c r="F4004" i="7"/>
  <c r="F4003" i="7"/>
  <c r="F4002" i="7"/>
  <c r="F4001" i="7"/>
  <c r="F4000" i="7"/>
  <c r="F3999" i="7"/>
  <c r="F3998" i="7"/>
  <c r="F3997" i="7"/>
  <c r="F3996" i="7"/>
  <c r="F3995" i="7"/>
  <c r="F3994" i="7"/>
  <c r="F3993" i="7"/>
  <c r="F3992" i="7"/>
  <c r="F3991" i="7"/>
  <c r="F3990" i="7"/>
  <c r="F3989" i="7"/>
  <c r="F3988" i="7"/>
  <c r="F3987" i="7"/>
  <c r="F3986" i="7"/>
  <c r="F3985" i="7"/>
  <c r="F3984" i="7"/>
  <c r="F3983" i="7"/>
  <c r="F3982" i="7"/>
  <c r="F3981" i="7"/>
  <c r="F3980" i="7"/>
  <c r="F3979" i="7"/>
  <c r="F3978" i="7"/>
  <c r="F3977" i="7"/>
  <c r="F3976" i="7"/>
  <c r="F3975" i="7"/>
  <c r="F3974" i="7"/>
  <c r="F3973" i="7"/>
  <c r="F3972" i="7"/>
  <c r="F3971" i="7"/>
  <c r="F3970" i="7"/>
  <c r="F3969" i="7"/>
  <c r="F3968" i="7"/>
  <c r="F3967" i="7"/>
  <c r="F3966" i="7"/>
  <c r="F3965" i="7"/>
  <c r="F3964" i="7"/>
  <c r="F3963" i="7"/>
  <c r="F3962" i="7"/>
  <c r="F3961" i="7"/>
  <c r="F3960" i="7"/>
  <c r="F3959" i="7"/>
  <c r="F3958" i="7"/>
  <c r="F3957" i="7"/>
  <c r="F3956" i="7"/>
  <c r="F3955" i="7"/>
  <c r="F3954" i="7"/>
  <c r="F3953" i="7"/>
  <c r="F3952" i="7"/>
  <c r="F3951" i="7"/>
  <c r="F3950" i="7"/>
  <c r="F3949" i="7"/>
  <c r="F3948" i="7"/>
  <c r="F3947" i="7"/>
  <c r="F3946" i="7"/>
  <c r="F3945" i="7"/>
  <c r="F3944" i="7"/>
  <c r="F3943" i="7"/>
  <c r="F3942" i="7"/>
  <c r="F3941" i="7"/>
  <c r="F3940" i="7"/>
  <c r="F3939" i="7"/>
  <c r="F3938" i="7"/>
  <c r="F3937" i="7"/>
  <c r="F3936" i="7"/>
  <c r="F3935" i="7"/>
  <c r="F3934" i="7"/>
  <c r="F3933" i="7"/>
  <c r="F3932" i="7"/>
  <c r="F3931" i="7"/>
  <c r="F3930" i="7"/>
  <c r="F3929" i="7"/>
  <c r="F3928" i="7"/>
  <c r="F3927" i="7"/>
  <c r="F3926" i="7"/>
  <c r="F3925" i="7"/>
  <c r="F3924" i="7"/>
  <c r="F3923" i="7"/>
  <c r="F3922" i="7"/>
  <c r="F3921" i="7"/>
  <c r="F3920" i="7"/>
  <c r="F3919" i="7"/>
  <c r="F3918" i="7"/>
  <c r="F3917" i="7"/>
  <c r="F3916" i="7"/>
  <c r="F3915" i="7"/>
  <c r="F3914" i="7"/>
  <c r="F3913" i="7"/>
  <c r="F3912" i="7"/>
  <c r="F3911" i="7"/>
  <c r="F3910" i="7"/>
  <c r="F3909" i="7"/>
  <c r="F3908" i="7"/>
  <c r="F3907" i="7"/>
  <c r="F3906" i="7"/>
  <c r="F3905" i="7"/>
  <c r="F3904" i="7"/>
  <c r="F3903" i="7"/>
  <c r="F3902" i="7"/>
  <c r="F3901" i="7"/>
  <c r="F3900" i="7"/>
  <c r="F3899" i="7"/>
  <c r="F3898" i="7"/>
  <c r="F3897" i="7"/>
  <c r="F3896" i="7"/>
  <c r="F3895" i="7"/>
  <c r="F3894" i="7"/>
  <c r="F3893" i="7"/>
  <c r="F3892" i="7"/>
  <c r="F3891" i="7"/>
  <c r="F3890" i="7"/>
  <c r="F3889" i="7"/>
  <c r="F3888" i="7"/>
  <c r="F3887" i="7"/>
  <c r="F3886" i="7"/>
  <c r="F3885" i="7"/>
  <c r="F3884" i="7"/>
  <c r="F3883" i="7"/>
  <c r="F3882" i="7"/>
  <c r="F3881" i="7"/>
  <c r="F3880" i="7"/>
  <c r="F3879" i="7"/>
  <c r="F3878" i="7"/>
  <c r="F3877" i="7"/>
  <c r="F3876" i="7"/>
  <c r="F3875" i="7"/>
  <c r="F3874" i="7"/>
  <c r="F3873" i="7"/>
  <c r="F3872" i="7"/>
  <c r="F3871" i="7"/>
  <c r="F3870" i="7"/>
  <c r="F3869" i="7"/>
  <c r="F3868" i="7"/>
  <c r="F3867" i="7"/>
  <c r="F3866" i="7"/>
  <c r="F3865" i="7"/>
  <c r="F3864" i="7"/>
  <c r="F3863" i="7"/>
  <c r="F3862" i="7"/>
  <c r="F3861" i="7"/>
  <c r="F3860" i="7"/>
  <c r="F3859" i="7"/>
  <c r="F3858" i="7"/>
  <c r="F3857" i="7"/>
  <c r="F3856" i="7"/>
  <c r="F3855" i="7"/>
  <c r="F3854" i="7"/>
  <c r="F3853" i="7"/>
  <c r="F3852" i="7"/>
  <c r="F3851" i="7"/>
  <c r="F3850" i="7"/>
  <c r="F3849" i="7"/>
  <c r="F3848" i="7"/>
  <c r="F3847" i="7"/>
  <c r="F3846" i="7"/>
  <c r="F3845" i="7"/>
  <c r="F3844" i="7"/>
  <c r="F3843" i="7"/>
  <c r="F3842" i="7"/>
  <c r="F3841" i="7"/>
  <c r="F3840" i="7"/>
  <c r="F3839" i="7"/>
  <c r="F3838" i="7"/>
  <c r="F3837" i="7"/>
  <c r="F3836" i="7"/>
  <c r="F3835" i="7"/>
  <c r="F3834" i="7"/>
  <c r="F3833" i="7"/>
  <c r="F3832" i="7"/>
  <c r="F3831" i="7"/>
  <c r="F3830" i="7"/>
  <c r="F3829" i="7"/>
  <c r="F3828" i="7"/>
  <c r="F3827" i="7"/>
  <c r="F3826" i="7"/>
  <c r="F3825" i="7"/>
  <c r="F3824" i="7"/>
  <c r="F3823" i="7"/>
  <c r="F3822" i="7"/>
  <c r="F3821" i="7"/>
  <c r="F3820" i="7"/>
  <c r="F3819" i="7"/>
  <c r="F3818" i="7"/>
  <c r="F3817" i="7"/>
  <c r="F3816" i="7"/>
  <c r="F3815" i="7"/>
  <c r="F3814" i="7"/>
  <c r="F3813" i="7"/>
  <c r="F3812" i="7"/>
  <c r="F3811" i="7"/>
  <c r="F3810" i="7"/>
  <c r="F3809" i="7"/>
  <c r="F3808" i="7"/>
  <c r="F3807" i="7"/>
  <c r="F3806" i="7"/>
  <c r="F3805" i="7"/>
  <c r="F3804" i="7"/>
  <c r="F3803" i="7"/>
  <c r="F3802" i="7"/>
  <c r="F3801" i="7"/>
  <c r="F3800" i="7"/>
  <c r="F3799" i="7"/>
  <c r="F3798" i="7"/>
  <c r="F3797" i="7"/>
  <c r="F3796" i="7"/>
  <c r="F3795" i="7"/>
  <c r="F3794" i="7"/>
  <c r="F3793" i="7"/>
  <c r="F3792" i="7"/>
  <c r="F3791" i="7"/>
  <c r="F3790" i="7"/>
  <c r="F3789" i="7"/>
  <c r="F3788" i="7"/>
  <c r="F3787" i="7"/>
  <c r="F3786" i="7"/>
  <c r="F3785" i="7"/>
  <c r="F3784" i="7"/>
  <c r="F3783" i="7"/>
  <c r="F3782" i="7"/>
  <c r="F3781" i="7"/>
  <c r="F3780" i="7"/>
  <c r="F3779" i="7"/>
  <c r="F3778" i="7"/>
  <c r="F3777" i="7"/>
  <c r="F3776" i="7"/>
  <c r="F3775" i="7"/>
  <c r="F3774" i="7"/>
  <c r="F3773" i="7"/>
  <c r="F3772" i="7"/>
  <c r="F3771" i="7"/>
  <c r="F3770" i="7"/>
  <c r="F3769" i="7"/>
  <c r="F3768" i="7"/>
  <c r="F3767" i="7"/>
  <c r="F3766" i="7"/>
  <c r="F3765" i="7"/>
  <c r="F3764" i="7"/>
  <c r="F3763" i="7"/>
  <c r="F3762" i="7"/>
  <c r="F3761" i="7"/>
  <c r="F3760" i="7"/>
  <c r="F3759" i="7"/>
  <c r="F3758" i="7"/>
  <c r="F3757" i="7"/>
  <c r="F3756" i="7"/>
  <c r="F3755" i="7"/>
  <c r="F3754" i="7"/>
  <c r="F3753" i="7"/>
  <c r="F3752" i="7"/>
  <c r="F3751" i="7"/>
  <c r="F3750" i="7"/>
  <c r="F3749" i="7"/>
  <c r="F3748" i="7"/>
  <c r="F3747" i="7"/>
  <c r="F3746" i="7"/>
  <c r="F3745" i="7"/>
  <c r="F3744" i="7"/>
  <c r="F3743" i="7"/>
  <c r="F3742" i="7"/>
  <c r="F3741" i="7"/>
  <c r="F3740" i="7"/>
  <c r="F3739" i="7"/>
  <c r="F3738" i="7"/>
  <c r="F3737" i="7"/>
  <c r="F3736" i="7"/>
  <c r="F3735" i="7"/>
  <c r="F3734" i="7"/>
  <c r="F3733" i="7"/>
  <c r="F3732" i="7"/>
  <c r="F3731" i="7"/>
  <c r="F3730" i="7"/>
  <c r="F3729" i="7"/>
  <c r="F3728" i="7"/>
  <c r="F3727" i="7"/>
  <c r="F3726" i="7"/>
  <c r="F3725" i="7"/>
  <c r="F3724" i="7"/>
  <c r="F3723" i="7"/>
  <c r="F3722" i="7"/>
  <c r="F3721" i="7"/>
  <c r="F3720" i="7"/>
  <c r="F3719" i="7"/>
  <c r="F3718" i="7"/>
  <c r="F3717" i="7"/>
  <c r="F3716" i="7"/>
  <c r="F3715" i="7"/>
  <c r="F3714" i="7"/>
  <c r="F3713" i="7"/>
  <c r="F3712" i="7"/>
  <c r="F3711" i="7"/>
  <c r="F3710" i="7"/>
  <c r="F3709" i="7"/>
  <c r="F3708" i="7"/>
  <c r="F3707" i="7"/>
  <c r="F3706" i="7"/>
  <c r="F3705" i="7"/>
  <c r="F3704" i="7"/>
  <c r="F3703" i="7"/>
  <c r="F3702" i="7"/>
  <c r="F3701" i="7"/>
  <c r="F3700" i="7"/>
  <c r="F3699" i="7"/>
  <c r="F3698" i="7"/>
  <c r="F3697" i="7"/>
  <c r="F3696" i="7"/>
  <c r="F3695" i="7"/>
  <c r="F3694" i="7"/>
  <c r="F3693" i="7"/>
  <c r="F3692" i="7"/>
  <c r="F3691" i="7"/>
  <c r="F3690" i="7"/>
  <c r="F3689" i="7"/>
  <c r="F3688" i="7"/>
  <c r="F3687" i="7"/>
  <c r="F3686" i="7"/>
  <c r="F3685" i="7"/>
  <c r="F3684" i="7"/>
  <c r="F3683" i="7"/>
  <c r="F3682" i="7"/>
  <c r="F3681" i="7"/>
  <c r="F3680" i="7"/>
  <c r="F3679" i="7"/>
  <c r="F3678" i="7"/>
  <c r="F3677" i="7"/>
  <c r="F3676" i="7"/>
  <c r="F3675" i="7"/>
  <c r="F3674" i="7"/>
  <c r="F3673" i="7"/>
  <c r="F3672" i="7"/>
  <c r="F3671" i="7"/>
  <c r="F3670" i="7"/>
  <c r="F3669" i="7"/>
  <c r="F3668" i="7"/>
  <c r="F3667" i="7"/>
  <c r="F3666" i="7"/>
  <c r="F3665" i="7"/>
  <c r="F3664" i="7"/>
  <c r="F3663" i="7"/>
  <c r="F3662" i="7"/>
  <c r="F3661" i="7"/>
  <c r="F3660" i="7"/>
  <c r="F3659" i="7"/>
  <c r="F3658" i="7"/>
  <c r="F3657" i="7"/>
  <c r="F3656" i="7"/>
  <c r="F3655" i="7"/>
  <c r="F3654" i="7"/>
  <c r="F3653" i="7"/>
  <c r="F3652" i="7"/>
  <c r="F3651" i="7"/>
  <c r="F3650" i="7"/>
  <c r="F3649" i="7"/>
  <c r="F3648" i="7"/>
  <c r="F3647" i="7"/>
  <c r="F3646" i="7"/>
  <c r="F3645" i="7"/>
  <c r="F3644" i="7"/>
  <c r="F3643" i="7"/>
  <c r="F3642" i="7"/>
  <c r="F3641" i="7"/>
  <c r="F3640" i="7"/>
  <c r="F3639" i="7"/>
  <c r="F3638" i="7"/>
  <c r="F3637" i="7"/>
  <c r="F3636" i="7"/>
  <c r="F3635" i="7"/>
  <c r="F3634" i="7"/>
  <c r="F3633" i="7"/>
  <c r="F3632" i="7"/>
  <c r="F3631" i="7"/>
  <c r="F3630" i="7"/>
  <c r="F3629" i="7"/>
  <c r="F3628" i="7"/>
  <c r="F3627" i="7"/>
  <c r="F3626" i="7"/>
  <c r="F3625" i="7"/>
  <c r="F3624" i="7"/>
  <c r="F3623" i="7"/>
  <c r="F3622" i="7"/>
  <c r="F3621" i="7"/>
  <c r="F3620" i="7"/>
  <c r="F3619" i="7"/>
  <c r="F3618" i="7"/>
  <c r="F3617" i="7"/>
  <c r="F3616" i="7"/>
  <c r="F3615" i="7"/>
  <c r="F3614" i="7"/>
  <c r="F3613" i="7"/>
  <c r="F3612" i="7"/>
  <c r="F3611" i="7"/>
  <c r="F3610" i="7"/>
  <c r="F3609" i="7"/>
  <c r="F3608" i="7"/>
  <c r="F3607" i="7"/>
  <c r="F3606" i="7"/>
  <c r="F3605" i="7"/>
  <c r="F3604" i="7"/>
  <c r="F3603" i="7"/>
  <c r="F3602" i="7"/>
  <c r="F3601" i="7"/>
  <c r="F3600" i="7"/>
  <c r="F3599" i="7"/>
  <c r="F3598" i="7"/>
  <c r="F3597" i="7"/>
  <c r="F3596" i="7"/>
  <c r="F3595" i="7"/>
  <c r="F3594" i="7"/>
  <c r="F3593" i="7"/>
  <c r="F3592" i="7"/>
  <c r="F3591" i="7"/>
  <c r="F3590" i="7"/>
  <c r="F3589" i="7"/>
  <c r="F3588" i="7"/>
  <c r="F3587" i="7"/>
  <c r="F3586" i="7"/>
  <c r="F3585" i="7"/>
  <c r="F3584" i="7"/>
  <c r="F3583" i="7"/>
  <c r="F3582" i="7"/>
  <c r="F3581" i="7"/>
  <c r="F3580" i="7"/>
  <c r="F3579" i="7"/>
  <c r="F3578" i="7"/>
  <c r="F3577" i="7"/>
  <c r="F3576" i="7"/>
  <c r="F3575" i="7"/>
  <c r="F3574" i="7"/>
  <c r="F3573" i="7"/>
  <c r="F3572" i="7"/>
  <c r="F3571" i="7"/>
  <c r="F3570" i="7"/>
  <c r="F3569" i="7"/>
  <c r="F3568" i="7"/>
  <c r="F3567" i="7"/>
  <c r="F3566" i="7"/>
  <c r="F3565" i="7"/>
  <c r="F3564" i="7"/>
  <c r="F3563" i="7"/>
  <c r="F3562" i="7"/>
  <c r="F3561" i="7"/>
  <c r="F3560" i="7"/>
  <c r="F3559" i="7"/>
  <c r="F3558" i="7"/>
  <c r="F3557" i="7"/>
  <c r="F3556" i="7"/>
  <c r="F3555" i="7"/>
  <c r="F3554" i="7"/>
  <c r="F3553" i="7"/>
  <c r="F3552" i="7"/>
  <c r="F3551" i="7"/>
  <c r="F3550" i="7"/>
  <c r="F3549" i="7"/>
  <c r="F3548" i="7"/>
  <c r="F3547" i="7"/>
  <c r="F3546" i="7"/>
  <c r="F3545" i="7"/>
  <c r="F3544" i="7"/>
  <c r="F3543" i="7"/>
  <c r="F3542" i="7"/>
  <c r="F3541" i="7"/>
  <c r="F3540" i="7"/>
  <c r="F3539" i="7"/>
  <c r="F3538" i="7"/>
  <c r="F3537" i="7"/>
  <c r="F3536" i="7"/>
  <c r="F3535" i="7"/>
  <c r="F3534" i="7"/>
  <c r="F3533" i="7"/>
  <c r="F3532" i="7"/>
  <c r="F3531" i="7"/>
  <c r="F3530" i="7"/>
  <c r="F3529" i="7"/>
  <c r="F3528" i="7"/>
  <c r="F3527" i="7"/>
  <c r="F3526" i="7"/>
  <c r="F3525" i="7"/>
  <c r="F3524" i="7"/>
  <c r="F3523" i="7"/>
  <c r="F3522" i="7"/>
  <c r="F3521" i="7"/>
  <c r="F3520" i="7"/>
  <c r="F3519" i="7"/>
  <c r="F3518" i="7"/>
  <c r="F3517" i="7"/>
  <c r="F3516" i="7"/>
  <c r="F3515" i="7"/>
  <c r="F3514" i="7"/>
  <c r="F3513" i="7"/>
  <c r="F3512" i="7"/>
  <c r="F3511" i="7"/>
  <c r="F3510" i="7"/>
  <c r="F3509" i="7"/>
  <c r="F3508" i="7"/>
  <c r="F3507" i="7"/>
  <c r="F3506" i="7"/>
  <c r="F3505" i="7"/>
  <c r="F3504" i="7"/>
  <c r="F3503" i="7"/>
  <c r="F3502" i="7"/>
  <c r="F3501" i="7"/>
  <c r="F3500" i="7"/>
  <c r="F3499" i="7"/>
  <c r="F3498" i="7"/>
  <c r="F3497" i="7"/>
  <c r="F3496" i="7"/>
  <c r="F3495" i="7"/>
  <c r="F3494" i="7"/>
  <c r="F3493" i="7"/>
  <c r="F3492" i="7"/>
  <c r="F3491" i="7"/>
  <c r="F3490" i="7"/>
  <c r="F3489" i="7"/>
  <c r="F3488" i="7"/>
  <c r="F3487" i="7"/>
  <c r="F3486" i="7"/>
  <c r="F3485" i="7"/>
  <c r="F3484" i="7"/>
  <c r="F3483" i="7"/>
  <c r="F3482" i="7"/>
  <c r="F3481" i="7"/>
  <c r="F3480" i="7"/>
  <c r="F3479" i="7"/>
  <c r="F3478" i="7"/>
  <c r="F3477" i="7"/>
  <c r="F3476" i="7"/>
  <c r="F3475" i="7"/>
  <c r="F3474" i="7"/>
  <c r="F3473" i="7"/>
  <c r="F3472" i="7"/>
  <c r="F3471" i="7"/>
  <c r="F3470" i="7"/>
  <c r="F3469" i="7"/>
  <c r="F3468" i="7"/>
  <c r="F3467" i="7"/>
  <c r="F3466" i="7"/>
  <c r="F3465" i="7"/>
  <c r="F3464" i="7"/>
  <c r="F3463" i="7"/>
  <c r="F3462" i="7"/>
  <c r="F3461" i="7"/>
  <c r="F3460" i="7"/>
  <c r="F3459" i="7"/>
  <c r="F3458" i="7"/>
  <c r="F3457" i="7"/>
  <c r="F3456" i="7"/>
  <c r="F3455" i="7"/>
  <c r="F3454" i="7"/>
  <c r="F3453" i="7"/>
  <c r="F3452" i="7"/>
  <c r="F3451" i="7"/>
  <c r="F3450" i="7"/>
  <c r="F3449" i="7"/>
  <c r="F3448" i="7"/>
  <c r="F3447" i="7"/>
  <c r="F3446" i="7"/>
  <c r="F3445" i="7"/>
  <c r="F3444" i="7"/>
  <c r="F3443" i="7"/>
  <c r="F3442" i="7"/>
  <c r="F3441" i="7"/>
  <c r="F3440" i="7"/>
  <c r="F3439" i="7"/>
  <c r="F3438" i="7"/>
  <c r="F3437" i="7"/>
  <c r="F3436" i="7"/>
  <c r="F3435" i="7"/>
  <c r="F3434" i="7"/>
  <c r="F3433" i="7"/>
  <c r="F3432" i="7"/>
  <c r="F3431" i="7"/>
  <c r="F3430" i="7"/>
  <c r="F3429" i="7"/>
  <c r="F3428" i="7"/>
  <c r="F3427" i="7"/>
  <c r="F3426" i="7"/>
  <c r="F3425" i="7"/>
  <c r="F3424" i="7"/>
  <c r="F3423" i="7"/>
  <c r="F3422" i="7"/>
  <c r="F3421" i="7"/>
  <c r="F3420" i="7"/>
  <c r="F3419" i="7"/>
  <c r="F3418" i="7"/>
  <c r="F3417" i="7"/>
  <c r="F3416" i="7"/>
  <c r="F3415" i="7"/>
  <c r="F3414" i="7"/>
  <c r="F3413" i="7"/>
  <c r="F3412" i="7"/>
  <c r="F3411" i="7"/>
  <c r="F3410" i="7"/>
  <c r="F3409" i="7"/>
  <c r="F3408" i="7"/>
  <c r="F3407" i="7"/>
  <c r="F3406" i="7"/>
  <c r="F3405" i="7"/>
  <c r="F3404" i="7"/>
  <c r="F3403" i="7"/>
  <c r="F3402" i="7"/>
  <c r="F3401" i="7"/>
  <c r="F3400" i="7"/>
  <c r="F3399" i="7"/>
  <c r="F3398" i="7"/>
  <c r="F3397" i="7"/>
  <c r="F3396" i="7"/>
  <c r="F3395" i="7"/>
  <c r="F3394" i="7"/>
  <c r="F3393" i="7"/>
  <c r="F3392" i="7"/>
  <c r="F3391" i="7"/>
  <c r="F3390" i="7"/>
  <c r="F3389" i="7"/>
  <c r="F3388" i="7"/>
  <c r="F3387" i="7"/>
  <c r="F3386" i="7"/>
  <c r="F3385" i="7"/>
  <c r="F3384" i="7"/>
  <c r="F3383" i="7"/>
  <c r="F3382" i="7"/>
  <c r="F3381" i="7"/>
  <c r="F3380" i="7"/>
  <c r="F3379" i="7"/>
  <c r="F3378" i="7"/>
  <c r="F3377" i="7"/>
  <c r="F3376" i="7"/>
  <c r="F3375" i="7"/>
  <c r="F3374" i="7"/>
  <c r="F3373" i="7"/>
  <c r="F3372" i="7"/>
  <c r="F3371" i="7"/>
  <c r="F3370" i="7"/>
  <c r="F3369" i="7"/>
  <c r="F3368" i="7"/>
  <c r="F3367" i="7"/>
  <c r="F3366" i="7"/>
  <c r="F3365" i="7"/>
  <c r="F3364" i="7"/>
  <c r="F3363" i="7"/>
  <c r="F3362" i="7"/>
  <c r="F3361" i="7"/>
  <c r="F3360" i="7"/>
  <c r="F3359" i="7"/>
  <c r="F3358" i="7"/>
  <c r="F3357" i="7"/>
  <c r="F3356" i="7"/>
  <c r="F3355" i="7"/>
  <c r="F3354" i="7"/>
  <c r="F3353" i="7"/>
  <c r="F3352" i="7"/>
  <c r="F3351" i="7"/>
  <c r="F3350" i="7"/>
  <c r="F3349" i="7"/>
  <c r="F3348" i="7"/>
  <c r="F3347" i="7"/>
  <c r="F3346" i="7"/>
  <c r="F3345" i="7"/>
  <c r="F3344" i="7"/>
  <c r="F3343" i="7"/>
  <c r="F3342" i="7"/>
  <c r="F3341" i="7"/>
  <c r="F3340" i="7"/>
  <c r="F3339" i="7"/>
  <c r="F3338" i="7"/>
  <c r="F3337" i="7"/>
  <c r="F3336" i="7"/>
  <c r="F3335" i="7"/>
  <c r="F3334" i="7"/>
  <c r="F3333" i="7"/>
  <c r="F3332" i="7"/>
  <c r="F3331" i="7"/>
  <c r="F3330" i="7"/>
  <c r="F3329" i="7"/>
  <c r="F3328" i="7"/>
  <c r="F3327" i="7"/>
  <c r="F3326" i="7"/>
  <c r="F3325" i="7"/>
  <c r="F3324" i="7"/>
  <c r="F3323" i="7"/>
  <c r="F3322" i="7"/>
  <c r="F3321" i="7"/>
  <c r="F3320" i="7"/>
  <c r="F3319" i="7"/>
  <c r="F3318" i="7"/>
  <c r="F3317" i="7"/>
  <c r="F3316" i="7"/>
  <c r="F3315" i="7"/>
  <c r="F3314" i="7"/>
  <c r="F3313" i="7"/>
  <c r="F3312" i="7"/>
  <c r="F3311" i="7"/>
  <c r="F3310" i="7"/>
  <c r="F3309" i="7"/>
  <c r="F3308" i="7"/>
  <c r="F3307" i="7"/>
  <c r="F3306" i="7"/>
  <c r="F3305" i="7"/>
  <c r="F3304" i="7"/>
  <c r="F3303" i="7"/>
  <c r="F3302" i="7"/>
  <c r="F3301" i="7"/>
  <c r="F3300" i="7"/>
  <c r="F3299" i="7"/>
  <c r="F3298" i="7"/>
  <c r="F3297" i="7"/>
  <c r="F3296" i="7"/>
  <c r="F3295" i="7"/>
  <c r="F3294" i="7"/>
  <c r="F3293" i="7"/>
  <c r="F3292" i="7"/>
  <c r="F3291" i="7"/>
  <c r="F3290" i="7"/>
  <c r="F3289" i="7"/>
  <c r="F3288" i="7"/>
  <c r="F3287" i="7"/>
  <c r="F3286" i="7"/>
  <c r="F3285" i="7"/>
  <c r="F3284" i="7"/>
  <c r="F3283" i="7"/>
  <c r="F3282" i="7"/>
  <c r="F3281" i="7"/>
  <c r="F3280" i="7"/>
  <c r="F3279" i="7"/>
  <c r="F3278" i="7"/>
  <c r="F3277" i="7"/>
  <c r="F3276" i="7"/>
  <c r="F3275" i="7"/>
  <c r="F3274" i="7"/>
  <c r="F3273" i="7"/>
  <c r="F3272" i="7"/>
  <c r="F3271" i="7"/>
  <c r="F3270" i="7"/>
  <c r="F3269" i="7"/>
  <c r="F3268" i="7"/>
  <c r="F3267" i="7"/>
  <c r="F3266" i="7"/>
  <c r="F3265" i="7"/>
  <c r="F3264" i="7"/>
  <c r="F3263" i="7"/>
  <c r="F3262" i="7"/>
  <c r="F3261" i="7"/>
  <c r="F3260" i="7"/>
  <c r="F3259" i="7"/>
  <c r="F3258" i="7"/>
  <c r="F3257" i="7"/>
  <c r="F3256" i="7"/>
  <c r="F3255" i="7"/>
  <c r="F3254" i="7"/>
  <c r="F3253" i="7"/>
  <c r="F3252" i="7"/>
  <c r="F3251" i="7"/>
  <c r="F3250" i="7"/>
  <c r="F3249" i="7"/>
  <c r="F3248" i="7"/>
  <c r="F3247" i="7"/>
  <c r="F3246" i="7"/>
  <c r="F3245" i="7"/>
  <c r="F3244" i="7"/>
  <c r="F3243" i="7"/>
  <c r="F3242" i="7"/>
  <c r="F3241" i="7"/>
  <c r="F3240" i="7"/>
  <c r="F3239" i="7"/>
  <c r="F3238" i="7"/>
  <c r="F3237" i="7"/>
  <c r="F3236" i="7"/>
  <c r="F3235" i="7"/>
  <c r="F3234" i="7"/>
  <c r="F3233" i="7"/>
  <c r="F3232" i="7"/>
  <c r="F3231" i="7"/>
  <c r="F3230" i="7"/>
  <c r="F3229" i="7"/>
  <c r="F3228" i="7"/>
  <c r="F3227" i="7"/>
  <c r="F3226" i="7"/>
  <c r="F3225" i="7"/>
  <c r="F3224" i="7"/>
  <c r="F3223" i="7"/>
  <c r="F3222" i="7"/>
  <c r="F3221" i="7"/>
  <c r="F3220" i="7"/>
  <c r="F3219" i="7"/>
  <c r="F3218" i="7"/>
  <c r="F3217" i="7"/>
  <c r="F3216" i="7"/>
  <c r="F3215" i="7"/>
  <c r="F3214" i="7"/>
  <c r="F3213" i="7"/>
  <c r="F3212" i="7"/>
  <c r="F3211" i="7"/>
  <c r="F3210" i="7"/>
  <c r="F3209" i="7"/>
  <c r="F3208" i="7"/>
  <c r="F3207" i="7"/>
  <c r="F3206" i="7"/>
  <c r="F3205" i="7"/>
  <c r="F3204" i="7"/>
  <c r="F3203" i="7"/>
  <c r="F3202" i="7"/>
  <c r="F3201" i="7"/>
  <c r="F3200" i="7"/>
  <c r="F3199" i="7"/>
  <c r="F3198" i="7"/>
  <c r="F3197" i="7"/>
  <c r="F3196" i="7"/>
  <c r="F3195" i="7"/>
  <c r="F3194" i="7"/>
  <c r="F3193" i="7"/>
  <c r="F3192" i="7"/>
  <c r="F3191" i="7"/>
  <c r="F3190" i="7"/>
  <c r="F3189" i="7"/>
  <c r="F3188" i="7"/>
  <c r="F3187" i="7"/>
  <c r="F3186" i="7"/>
  <c r="F3185" i="7"/>
  <c r="F3184" i="7"/>
  <c r="F3183" i="7"/>
  <c r="F3182" i="7"/>
  <c r="F3181" i="7"/>
  <c r="F3180" i="7"/>
  <c r="F3179" i="7"/>
  <c r="F3178" i="7"/>
  <c r="F3177" i="7"/>
  <c r="F3176" i="7"/>
  <c r="F3175" i="7"/>
  <c r="F3174" i="7"/>
  <c r="F3173" i="7"/>
  <c r="F3172" i="7"/>
  <c r="F3171" i="7"/>
  <c r="F3170" i="7"/>
  <c r="F3169" i="7"/>
  <c r="F3168" i="7"/>
  <c r="F3167" i="7"/>
  <c r="F3166" i="7"/>
  <c r="F3165" i="7"/>
  <c r="F3164" i="7"/>
  <c r="F3163" i="7"/>
  <c r="F3162" i="7"/>
  <c r="F3161" i="7"/>
  <c r="F3160" i="7"/>
  <c r="F3159" i="7"/>
  <c r="F3158" i="7"/>
  <c r="F3157" i="7"/>
  <c r="F3156" i="7"/>
  <c r="F3155" i="7"/>
  <c r="F3154" i="7"/>
  <c r="F3153" i="7"/>
  <c r="F3152" i="7"/>
  <c r="F3151" i="7"/>
  <c r="F3150" i="7"/>
  <c r="F3149" i="7"/>
  <c r="F3148" i="7"/>
  <c r="F3147" i="7"/>
  <c r="F3146" i="7"/>
  <c r="F3145" i="7"/>
  <c r="F3144" i="7"/>
  <c r="F3143" i="7"/>
  <c r="F3142" i="7"/>
  <c r="F3141" i="7"/>
  <c r="F3140" i="7"/>
  <c r="F3139" i="7"/>
  <c r="F3138" i="7"/>
  <c r="F3137" i="7"/>
  <c r="F3136" i="7"/>
  <c r="F3135" i="7"/>
  <c r="F3134" i="7"/>
  <c r="F3133" i="7"/>
  <c r="F3132" i="7"/>
  <c r="F3131" i="7"/>
  <c r="F3130" i="7"/>
  <c r="F3129" i="7"/>
  <c r="F3128" i="7"/>
  <c r="F3127" i="7"/>
  <c r="F3126" i="7"/>
  <c r="F3125" i="7"/>
  <c r="F3124" i="7"/>
  <c r="F3123" i="7"/>
  <c r="F3122" i="7"/>
  <c r="F3121" i="7"/>
  <c r="F3120" i="7"/>
  <c r="F3119" i="7"/>
  <c r="F3118" i="7"/>
  <c r="F3117" i="7"/>
  <c r="F3116" i="7"/>
  <c r="F3115" i="7"/>
  <c r="F3114" i="7"/>
  <c r="F3113" i="7"/>
  <c r="F3112" i="7"/>
  <c r="F3111" i="7"/>
  <c r="F3110" i="7"/>
  <c r="F3109" i="7"/>
  <c r="F3108" i="7"/>
  <c r="F3107" i="7"/>
  <c r="F3106" i="7"/>
  <c r="F3105" i="7"/>
  <c r="F3104" i="7"/>
  <c r="F3103" i="7"/>
  <c r="F3102" i="7"/>
  <c r="F3101" i="7"/>
  <c r="F3100" i="7"/>
  <c r="F3099" i="7"/>
  <c r="F3098" i="7"/>
  <c r="F3097" i="7"/>
  <c r="F3096" i="7"/>
  <c r="F3095" i="7"/>
  <c r="F3094" i="7"/>
  <c r="F3093" i="7"/>
  <c r="F3092" i="7"/>
  <c r="F3091" i="7"/>
  <c r="F3090" i="7"/>
  <c r="F3089" i="7"/>
  <c r="F3088" i="7"/>
  <c r="F3087" i="7"/>
  <c r="F3086" i="7"/>
  <c r="F3085" i="7"/>
  <c r="F3084" i="7"/>
  <c r="F3083" i="7"/>
  <c r="F3082" i="7"/>
  <c r="F3081" i="7"/>
  <c r="F3080" i="7"/>
  <c r="F3079" i="7"/>
  <c r="F3078" i="7"/>
  <c r="F3077" i="7"/>
  <c r="F3076" i="7"/>
  <c r="F3075" i="7"/>
  <c r="F3074" i="7"/>
  <c r="F3073" i="7"/>
  <c r="F3072" i="7"/>
  <c r="F3071" i="7"/>
  <c r="F3070" i="7"/>
  <c r="F3069" i="7"/>
  <c r="F3068" i="7"/>
  <c r="F3067" i="7"/>
  <c r="F3066" i="7"/>
  <c r="F3065" i="7"/>
  <c r="F3064" i="7"/>
  <c r="F3063" i="7"/>
  <c r="F3062" i="7"/>
  <c r="F3061" i="7"/>
  <c r="F3060" i="7"/>
  <c r="F3059" i="7"/>
  <c r="F3058" i="7"/>
  <c r="F3057" i="7"/>
  <c r="F3056" i="7"/>
  <c r="F3055" i="7"/>
  <c r="F3054" i="7"/>
  <c r="F3053" i="7"/>
  <c r="F3052" i="7"/>
  <c r="F3051" i="7"/>
  <c r="F3050" i="7"/>
  <c r="F3049" i="7"/>
  <c r="F3048" i="7"/>
  <c r="F3047" i="7"/>
  <c r="F3046" i="7"/>
  <c r="F3045" i="7"/>
  <c r="F3044" i="7"/>
  <c r="F3043" i="7"/>
  <c r="F3042" i="7"/>
  <c r="F3041" i="7"/>
  <c r="F3040" i="7"/>
  <c r="F3039" i="7"/>
  <c r="F3038" i="7"/>
  <c r="F3037" i="7"/>
  <c r="F3036" i="7"/>
  <c r="F3035" i="7"/>
  <c r="F3034" i="7"/>
  <c r="F3033" i="7"/>
  <c r="F3032" i="7"/>
  <c r="F3031" i="7"/>
  <c r="F3030" i="7"/>
  <c r="F3029" i="7"/>
  <c r="F3028" i="7"/>
  <c r="F3027" i="7"/>
  <c r="F3026" i="7"/>
  <c r="F3025" i="7"/>
  <c r="F3024" i="7"/>
  <c r="F3023" i="7"/>
  <c r="F3022" i="7"/>
  <c r="F3021" i="7"/>
  <c r="F3020" i="7"/>
  <c r="F3019" i="7"/>
  <c r="F3018" i="7"/>
  <c r="F3017" i="7"/>
  <c r="F3016" i="7"/>
  <c r="F3015" i="7"/>
  <c r="F3014" i="7"/>
  <c r="F3013" i="7"/>
  <c r="F3012" i="7"/>
  <c r="F3011" i="7"/>
  <c r="F3010" i="7"/>
  <c r="F3009" i="7"/>
  <c r="F3008" i="7"/>
  <c r="F3007" i="7"/>
  <c r="F3006" i="7"/>
  <c r="F3005" i="7"/>
  <c r="F3004" i="7"/>
  <c r="F3003" i="7"/>
  <c r="F3002" i="7"/>
  <c r="F3001" i="7"/>
  <c r="F3000" i="7"/>
  <c r="F2999" i="7"/>
  <c r="F2998" i="7"/>
  <c r="F2997" i="7"/>
  <c r="F2996" i="7"/>
  <c r="F2995" i="7"/>
  <c r="F2994" i="7"/>
  <c r="F2993" i="7"/>
  <c r="F2992" i="7"/>
  <c r="F2991" i="7"/>
  <c r="F2990" i="7"/>
  <c r="F2989" i="7"/>
  <c r="F2988" i="7"/>
  <c r="F2987" i="7"/>
  <c r="F2986" i="7"/>
  <c r="F2985" i="7"/>
  <c r="F2984" i="7"/>
  <c r="F2983" i="7"/>
  <c r="F2982" i="7"/>
  <c r="F2981" i="7"/>
  <c r="F2980" i="7"/>
  <c r="F2979" i="7"/>
  <c r="F2978" i="7"/>
  <c r="F2977" i="7"/>
  <c r="F2976" i="7"/>
  <c r="F2975" i="7"/>
  <c r="F2974" i="7"/>
  <c r="F2973" i="7"/>
  <c r="F2972" i="7"/>
  <c r="F2971" i="7"/>
  <c r="F2970" i="7"/>
  <c r="F2969" i="7"/>
  <c r="F2968" i="7"/>
  <c r="F2967" i="7"/>
  <c r="F2966" i="7"/>
  <c r="F2965" i="7"/>
  <c r="F2964" i="7"/>
  <c r="F2963" i="7"/>
  <c r="F2962" i="7"/>
  <c r="F2961" i="7"/>
  <c r="F2960" i="7"/>
  <c r="F2959" i="7"/>
  <c r="F2958" i="7"/>
  <c r="F2957" i="7"/>
  <c r="F2956" i="7"/>
  <c r="F2955" i="7"/>
  <c r="F2954" i="7"/>
  <c r="F2953" i="7"/>
  <c r="F2952" i="7"/>
  <c r="F2951" i="7"/>
  <c r="F2950" i="7"/>
  <c r="F2949" i="7"/>
  <c r="F2948" i="7"/>
  <c r="F2947" i="7"/>
  <c r="F2946" i="7"/>
  <c r="F2945" i="7"/>
  <c r="F2944" i="7"/>
  <c r="F2943" i="7"/>
  <c r="F2942" i="7"/>
  <c r="F2941" i="7"/>
  <c r="F2940" i="7"/>
  <c r="F2939" i="7"/>
  <c r="F2938" i="7"/>
  <c r="F2937" i="7"/>
  <c r="F2936" i="7"/>
  <c r="F2935" i="7"/>
  <c r="F2934" i="7"/>
  <c r="F2933" i="7"/>
  <c r="F2932" i="7"/>
  <c r="F2931" i="7"/>
  <c r="F2930" i="7"/>
  <c r="F2929" i="7"/>
  <c r="F2928" i="7"/>
  <c r="F2927" i="7"/>
  <c r="F2926" i="7"/>
  <c r="F2925" i="7"/>
  <c r="F2924" i="7"/>
  <c r="F2923" i="7"/>
  <c r="F2922" i="7"/>
  <c r="F2921" i="7"/>
  <c r="F2920" i="7"/>
  <c r="F2919" i="7"/>
  <c r="F2918" i="7"/>
  <c r="F2917" i="7"/>
  <c r="F2916" i="7"/>
  <c r="F2915" i="7"/>
  <c r="F2914" i="7"/>
  <c r="F2913" i="7"/>
  <c r="F2912" i="7"/>
  <c r="F2911" i="7"/>
  <c r="F2910" i="7"/>
  <c r="F2909" i="7"/>
  <c r="F2908" i="7"/>
  <c r="F2907" i="7"/>
  <c r="F2906" i="7"/>
  <c r="F2905" i="7"/>
  <c r="F2904" i="7"/>
  <c r="F2903" i="7"/>
  <c r="F2902" i="7"/>
  <c r="F2901" i="7"/>
  <c r="F2900" i="7"/>
  <c r="F2899" i="7"/>
  <c r="F2898" i="7"/>
  <c r="F2897" i="7"/>
  <c r="F2896" i="7"/>
  <c r="F2895" i="7"/>
  <c r="F2894" i="7"/>
  <c r="F2893" i="7"/>
  <c r="F2892" i="7"/>
  <c r="F2891" i="7"/>
  <c r="F2890" i="7"/>
  <c r="F2889" i="7"/>
  <c r="F2888" i="7"/>
  <c r="F2887" i="7"/>
  <c r="F2886" i="7"/>
  <c r="F2885" i="7"/>
  <c r="F2884" i="7"/>
  <c r="F2883" i="7"/>
  <c r="F2882" i="7"/>
  <c r="F2881" i="7"/>
  <c r="F2880" i="7"/>
  <c r="F2879" i="7"/>
  <c r="F2878" i="7"/>
  <c r="F2877" i="7"/>
  <c r="F2876" i="7"/>
  <c r="F2875" i="7"/>
  <c r="F2874" i="7"/>
  <c r="F2873" i="7"/>
  <c r="F2872" i="7"/>
  <c r="F2871" i="7"/>
  <c r="F2870" i="7"/>
  <c r="F2869" i="7"/>
  <c r="F2868" i="7"/>
  <c r="F2867" i="7"/>
  <c r="F2866" i="7"/>
  <c r="F2865" i="7"/>
  <c r="F2864" i="7"/>
  <c r="F2863" i="7"/>
  <c r="F2862" i="7"/>
  <c r="F2861" i="7"/>
  <c r="F2860" i="7"/>
  <c r="F2859" i="7"/>
  <c r="F2858" i="7"/>
  <c r="F2857" i="7"/>
  <c r="F2856" i="7"/>
  <c r="F2855" i="7"/>
  <c r="F2854" i="7"/>
  <c r="F2853" i="7"/>
  <c r="F2852" i="7"/>
  <c r="F2851" i="7"/>
  <c r="F2850" i="7"/>
  <c r="F2849" i="7"/>
  <c r="F2848" i="7"/>
  <c r="F2847" i="7"/>
  <c r="F2846" i="7"/>
  <c r="F2845" i="7"/>
  <c r="F2844" i="7"/>
  <c r="F2843" i="7"/>
  <c r="F2842" i="7"/>
  <c r="F2841" i="7"/>
  <c r="F2840" i="7"/>
  <c r="F2839" i="7"/>
  <c r="F2838" i="7"/>
  <c r="F2837" i="7"/>
  <c r="F2836" i="7"/>
  <c r="F2835" i="7"/>
  <c r="F2834" i="7"/>
  <c r="F2833" i="7"/>
  <c r="F2832" i="7"/>
  <c r="F2831" i="7"/>
  <c r="F2830" i="7"/>
  <c r="F2829" i="7"/>
  <c r="F2828" i="7"/>
  <c r="F2827" i="7"/>
  <c r="F2826" i="7"/>
  <c r="F2825" i="7"/>
  <c r="F2824" i="7"/>
  <c r="F2823" i="7"/>
  <c r="F2822" i="7"/>
  <c r="F2821" i="7"/>
  <c r="F2820" i="7"/>
  <c r="F2819" i="7"/>
  <c r="F2818" i="7"/>
  <c r="F2817" i="7"/>
  <c r="F2816" i="7"/>
  <c r="F2815" i="7"/>
  <c r="F2814" i="7"/>
  <c r="F2813" i="7"/>
  <c r="F2812" i="7"/>
  <c r="F2811" i="7"/>
  <c r="F2810" i="7"/>
  <c r="F2809" i="7"/>
  <c r="F2808" i="7"/>
  <c r="F2807" i="7"/>
  <c r="F2806" i="7"/>
  <c r="F2805" i="7"/>
  <c r="F2804" i="7"/>
  <c r="F2803" i="7"/>
  <c r="F2802" i="7"/>
  <c r="F2801" i="7"/>
  <c r="F2800" i="7"/>
  <c r="F2799" i="7"/>
  <c r="F2798" i="7"/>
  <c r="F2797" i="7"/>
  <c r="F2796" i="7"/>
  <c r="F2795" i="7"/>
  <c r="F2794" i="7"/>
  <c r="F2793" i="7"/>
  <c r="F2792" i="7"/>
  <c r="F2791" i="7"/>
  <c r="F2790" i="7"/>
  <c r="F2789" i="7"/>
  <c r="F2788" i="7"/>
  <c r="F2787" i="7"/>
  <c r="F2786" i="7"/>
  <c r="F2785" i="7"/>
  <c r="F2784" i="7"/>
  <c r="F2783" i="7"/>
  <c r="F2782" i="7"/>
  <c r="F2781" i="7"/>
  <c r="F2780" i="7"/>
  <c r="F2779" i="7"/>
  <c r="F2778" i="7"/>
  <c r="F2777" i="7"/>
  <c r="F2776" i="7"/>
  <c r="F2775" i="7"/>
  <c r="F2774" i="7"/>
  <c r="F2773" i="7"/>
  <c r="F2772" i="7"/>
  <c r="F2771" i="7"/>
  <c r="F2770" i="7"/>
  <c r="F2769" i="7"/>
  <c r="F2768" i="7"/>
  <c r="F2767" i="7"/>
  <c r="F2766" i="7"/>
  <c r="F2765" i="7"/>
  <c r="F2764" i="7"/>
  <c r="F2763" i="7"/>
  <c r="F2762" i="7"/>
  <c r="F2761" i="7"/>
  <c r="F2760" i="7"/>
  <c r="F2759" i="7"/>
  <c r="F2758" i="7"/>
  <c r="F2757" i="7"/>
  <c r="F2756" i="7"/>
  <c r="F2755" i="7"/>
  <c r="F2754" i="7"/>
  <c r="F2753" i="7"/>
  <c r="F2752" i="7"/>
  <c r="F2751" i="7"/>
  <c r="F2750" i="7"/>
  <c r="F2749" i="7"/>
  <c r="F2748" i="7"/>
  <c r="F2747" i="7"/>
  <c r="F2746" i="7"/>
  <c r="F2745" i="7"/>
  <c r="F2744" i="7"/>
  <c r="F2743" i="7"/>
  <c r="F2742" i="7"/>
  <c r="F2741" i="7"/>
  <c r="F2740" i="7"/>
  <c r="F2739" i="7"/>
  <c r="F2738" i="7"/>
  <c r="F2737" i="7"/>
  <c r="F2736" i="7"/>
  <c r="F2735" i="7"/>
  <c r="F2734" i="7"/>
  <c r="F2733" i="7"/>
  <c r="F2732" i="7"/>
  <c r="F2731" i="7"/>
  <c r="F2730" i="7"/>
  <c r="F2729" i="7"/>
  <c r="F2728" i="7"/>
  <c r="F2727" i="7"/>
  <c r="F2726" i="7"/>
  <c r="F2725" i="7"/>
  <c r="F2724" i="7"/>
  <c r="F2723" i="7"/>
  <c r="F2722" i="7"/>
  <c r="F2721" i="7"/>
  <c r="F2720" i="7"/>
  <c r="F2719" i="7"/>
  <c r="F2718" i="7"/>
  <c r="F2717" i="7"/>
  <c r="F2716" i="7"/>
  <c r="F2715" i="7"/>
  <c r="F2714" i="7"/>
  <c r="F2713" i="7"/>
  <c r="F2712" i="7"/>
  <c r="F2711" i="7"/>
  <c r="F2710" i="7"/>
  <c r="F2709" i="7"/>
  <c r="F2708" i="7"/>
  <c r="F2707" i="7"/>
  <c r="F2706" i="7"/>
  <c r="F2705" i="7"/>
  <c r="F2704" i="7"/>
  <c r="F2703" i="7"/>
  <c r="F2702" i="7"/>
  <c r="F2701" i="7"/>
  <c r="F2700" i="7"/>
  <c r="F2699" i="7"/>
  <c r="F2698" i="7"/>
  <c r="F2697" i="7"/>
  <c r="F2696" i="7"/>
  <c r="F2695" i="7"/>
  <c r="F2694" i="7"/>
  <c r="F2693" i="7"/>
  <c r="F2692" i="7"/>
  <c r="F2691" i="7"/>
  <c r="F2690" i="7"/>
  <c r="F2689" i="7"/>
  <c r="F2688" i="7"/>
  <c r="F2687" i="7"/>
  <c r="F2686" i="7"/>
  <c r="F2685" i="7"/>
  <c r="F2684" i="7"/>
  <c r="F2683" i="7"/>
  <c r="F2682" i="7"/>
  <c r="F2681" i="7"/>
  <c r="F2680" i="7"/>
  <c r="F2679" i="7"/>
  <c r="F2678" i="7"/>
  <c r="F2677" i="7"/>
  <c r="F2676" i="7"/>
  <c r="F2675" i="7"/>
  <c r="F2674" i="7"/>
  <c r="F2673" i="7"/>
  <c r="F2672" i="7"/>
  <c r="F2671" i="7"/>
  <c r="F2670" i="7"/>
  <c r="F2669" i="7"/>
  <c r="F2668" i="7"/>
  <c r="F2667" i="7"/>
  <c r="F2666" i="7"/>
  <c r="F2665" i="7"/>
  <c r="F2664" i="7"/>
  <c r="F2663" i="7"/>
  <c r="F2662" i="7"/>
  <c r="F2661" i="7"/>
  <c r="F2660" i="7"/>
  <c r="F2659" i="7"/>
  <c r="F2658" i="7"/>
  <c r="F2657" i="7"/>
  <c r="F2656" i="7"/>
  <c r="F2655" i="7"/>
  <c r="F2654" i="7"/>
  <c r="F2653" i="7"/>
  <c r="F2652" i="7"/>
  <c r="F2651" i="7"/>
  <c r="F2650" i="7"/>
  <c r="F2649" i="7"/>
  <c r="F2648" i="7"/>
  <c r="F2647" i="7"/>
  <c r="F2646" i="7"/>
  <c r="F2645" i="7"/>
  <c r="F2644" i="7"/>
  <c r="F2643" i="7"/>
  <c r="F2642" i="7"/>
  <c r="F2641" i="7"/>
  <c r="F2640" i="7"/>
  <c r="F2639" i="7"/>
  <c r="F2638" i="7"/>
  <c r="F2637" i="7"/>
  <c r="F2636" i="7"/>
  <c r="F2635" i="7"/>
  <c r="F2634" i="7"/>
  <c r="F2633" i="7"/>
  <c r="F2632" i="7"/>
  <c r="F2631" i="7"/>
  <c r="F2630" i="7"/>
  <c r="F2629" i="7"/>
  <c r="F2628" i="7"/>
  <c r="F2627" i="7"/>
  <c r="F2626" i="7"/>
  <c r="F2625" i="7"/>
  <c r="F2624" i="7"/>
  <c r="F2623" i="7"/>
  <c r="F2622" i="7"/>
  <c r="F2621" i="7"/>
  <c r="F2620" i="7"/>
  <c r="F2619" i="7"/>
  <c r="F2618" i="7"/>
  <c r="F2617" i="7"/>
  <c r="F2616" i="7"/>
  <c r="F2615" i="7"/>
  <c r="F2614" i="7"/>
  <c r="F2613" i="7"/>
  <c r="F2612" i="7"/>
  <c r="F2611" i="7"/>
  <c r="F2610" i="7"/>
  <c r="F2609" i="7"/>
  <c r="F2608" i="7"/>
  <c r="F2607" i="7"/>
  <c r="F2606" i="7"/>
  <c r="F2605" i="7"/>
  <c r="F2604" i="7"/>
  <c r="F2603" i="7"/>
  <c r="F2602" i="7"/>
  <c r="F2601" i="7"/>
  <c r="F2600" i="7"/>
  <c r="F2599" i="7"/>
  <c r="F2598" i="7"/>
  <c r="F2597" i="7"/>
  <c r="F2596" i="7"/>
  <c r="F2595" i="7"/>
  <c r="F2594" i="7"/>
  <c r="F2593" i="7"/>
  <c r="F2592" i="7"/>
  <c r="F2591" i="7"/>
  <c r="F2590" i="7"/>
  <c r="F2589" i="7"/>
  <c r="F2588" i="7"/>
  <c r="F2587" i="7"/>
  <c r="F2586" i="7"/>
  <c r="F2585" i="7"/>
  <c r="F2584" i="7"/>
  <c r="F2583" i="7"/>
  <c r="F2582" i="7"/>
  <c r="F2581" i="7"/>
  <c r="F2580" i="7"/>
  <c r="F2579" i="7"/>
  <c r="F2578" i="7"/>
  <c r="F2577" i="7"/>
  <c r="F2576" i="7"/>
  <c r="F2575" i="7"/>
  <c r="F2574" i="7"/>
  <c r="F2573" i="7"/>
  <c r="F2572" i="7"/>
  <c r="F2571" i="7"/>
  <c r="F2570" i="7"/>
  <c r="F2569" i="7"/>
  <c r="F2568" i="7"/>
  <c r="F2567" i="7"/>
  <c r="F2566" i="7"/>
  <c r="F2565" i="7"/>
  <c r="F2564" i="7"/>
  <c r="F2563" i="7"/>
  <c r="F2562" i="7"/>
  <c r="F2561" i="7"/>
  <c r="F2560" i="7"/>
  <c r="F2559" i="7"/>
  <c r="F2558" i="7"/>
  <c r="F2557" i="7"/>
  <c r="F2556" i="7"/>
  <c r="F2555" i="7"/>
  <c r="F2554" i="7"/>
  <c r="F2553" i="7"/>
  <c r="F2552" i="7"/>
  <c r="F2551" i="7"/>
  <c r="F2550" i="7"/>
  <c r="F2549" i="7"/>
  <c r="F2548" i="7"/>
  <c r="F2547" i="7"/>
  <c r="F2546" i="7"/>
  <c r="F2545" i="7"/>
  <c r="F2544" i="7"/>
  <c r="F2543" i="7"/>
  <c r="F2542" i="7"/>
  <c r="F2541" i="7"/>
  <c r="F2540" i="7"/>
  <c r="F2539" i="7"/>
  <c r="F2538" i="7"/>
  <c r="F2537" i="7"/>
  <c r="F2536" i="7"/>
  <c r="F2535" i="7"/>
  <c r="F2534" i="7"/>
  <c r="F2533" i="7"/>
  <c r="F2532" i="7"/>
  <c r="F2531" i="7"/>
  <c r="F2530" i="7"/>
  <c r="F2529" i="7"/>
  <c r="F2528" i="7"/>
  <c r="F2527" i="7"/>
  <c r="F2526" i="7"/>
  <c r="F2525" i="7"/>
  <c r="F2524" i="7"/>
  <c r="F2523" i="7"/>
  <c r="F2522" i="7"/>
  <c r="F2521" i="7"/>
  <c r="F2520" i="7"/>
  <c r="F2519" i="7"/>
  <c r="F2518" i="7"/>
  <c r="F2517" i="7"/>
  <c r="F2516" i="7"/>
  <c r="F2515" i="7"/>
  <c r="F2514" i="7"/>
  <c r="F2513" i="7"/>
  <c r="F2512" i="7"/>
  <c r="F2511" i="7"/>
  <c r="F2510" i="7"/>
  <c r="F2509" i="7"/>
  <c r="F2508" i="7"/>
  <c r="F2507" i="7"/>
  <c r="F2506" i="7"/>
  <c r="F2505" i="7"/>
  <c r="F2504" i="7"/>
  <c r="F2503" i="7"/>
  <c r="F2502" i="7"/>
  <c r="F2501" i="7"/>
  <c r="F2500" i="7"/>
  <c r="F2499" i="7"/>
  <c r="F2498" i="7"/>
  <c r="F2497" i="7"/>
  <c r="F2496" i="7"/>
  <c r="F2495" i="7"/>
  <c r="F2494" i="7"/>
  <c r="F2493" i="7"/>
  <c r="F2492" i="7"/>
  <c r="F2491" i="7"/>
  <c r="F2490" i="7"/>
  <c r="F2489" i="7"/>
  <c r="F2488" i="7"/>
  <c r="F2487" i="7"/>
  <c r="F2486" i="7"/>
  <c r="F2485" i="7"/>
  <c r="F2484" i="7"/>
  <c r="F2483" i="7"/>
  <c r="F2482" i="7"/>
  <c r="F2481" i="7"/>
  <c r="F2480" i="7"/>
  <c r="F2479" i="7"/>
  <c r="F2478" i="7"/>
  <c r="F2477" i="7"/>
  <c r="F2476" i="7"/>
  <c r="F2475" i="7"/>
  <c r="F2474" i="7"/>
  <c r="F2473" i="7"/>
  <c r="F2472" i="7"/>
  <c r="F2471" i="7"/>
  <c r="F2470" i="7"/>
  <c r="F2469" i="7"/>
  <c r="F2468" i="7"/>
  <c r="F2467" i="7"/>
  <c r="F2466" i="7"/>
  <c r="F2465" i="7"/>
  <c r="F2464" i="7"/>
  <c r="F2463" i="7"/>
  <c r="F2462" i="7"/>
  <c r="F2461" i="7"/>
  <c r="F2460" i="7"/>
  <c r="F2459" i="7"/>
  <c r="F2458" i="7"/>
  <c r="F2457" i="7"/>
  <c r="F2456" i="7"/>
  <c r="F2455" i="7"/>
  <c r="F2454" i="7"/>
  <c r="F2453" i="7"/>
  <c r="F2452" i="7"/>
  <c r="F2451" i="7"/>
  <c r="F2450" i="7"/>
  <c r="F2449" i="7"/>
  <c r="F2448" i="7"/>
  <c r="F2447" i="7"/>
  <c r="F2446" i="7"/>
  <c r="F2445" i="7"/>
  <c r="F2444" i="7"/>
  <c r="F2443" i="7"/>
  <c r="F2442" i="7"/>
  <c r="F2441" i="7"/>
  <c r="F2440" i="7"/>
  <c r="F2439" i="7"/>
  <c r="F2438" i="7"/>
  <c r="F2437" i="7"/>
  <c r="F2436" i="7"/>
  <c r="F2435" i="7"/>
  <c r="F2434" i="7"/>
  <c r="F2433" i="7"/>
  <c r="F2432" i="7"/>
  <c r="F2431" i="7"/>
  <c r="F2430" i="7"/>
  <c r="F2429" i="7"/>
  <c r="F2428" i="7"/>
  <c r="F2427" i="7"/>
  <c r="F2426" i="7"/>
  <c r="F2425" i="7"/>
  <c r="F2424" i="7"/>
  <c r="F2423" i="7"/>
  <c r="F2422" i="7"/>
  <c r="F2421" i="7"/>
  <c r="F2420" i="7"/>
  <c r="F2419" i="7"/>
  <c r="F2418" i="7"/>
  <c r="F2417" i="7"/>
  <c r="F2416" i="7"/>
  <c r="F2415" i="7"/>
  <c r="F2414" i="7"/>
  <c r="F2413" i="7"/>
  <c r="F2412" i="7"/>
  <c r="F2411" i="7"/>
  <c r="F2410" i="7"/>
  <c r="F2409" i="7"/>
  <c r="F2408" i="7"/>
  <c r="F2407" i="7"/>
  <c r="F2406" i="7"/>
  <c r="F2405" i="7"/>
  <c r="F2404" i="7"/>
  <c r="F2403" i="7"/>
  <c r="F2402" i="7"/>
  <c r="F2401" i="7"/>
  <c r="F2400" i="7"/>
  <c r="F2399" i="7"/>
  <c r="F2398" i="7"/>
  <c r="F2397" i="7"/>
  <c r="F2396" i="7"/>
  <c r="F2395" i="7"/>
  <c r="F2394" i="7"/>
  <c r="F2393" i="7"/>
  <c r="F2392" i="7"/>
  <c r="F2391" i="7"/>
  <c r="F2390" i="7"/>
  <c r="F2389" i="7"/>
  <c r="F2388" i="7"/>
  <c r="F2387" i="7"/>
  <c r="F2386" i="7"/>
  <c r="F2385" i="7"/>
  <c r="F2384" i="7"/>
  <c r="F2383" i="7"/>
  <c r="F2382" i="7"/>
  <c r="F2381" i="7"/>
  <c r="F2380" i="7"/>
  <c r="F2379" i="7"/>
  <c r="F2378" i="7"/>
  <c r="F2377" i="7"/>
  <c r="F2376" i="7"/>
  <c r="F2375" i="7"/>
  <c r="F2374" i="7"/>
  <c r="F2373" i="7"/>
  <c r="F2372" i="7"/>
  <c r="F2371" i="7"/>
  <c r="F2370" i="7"/>
  <c r="F2369" i="7"/>
  <c r="F2368" i="7"/>
  <c r="F2367" i="7"/>
  <c r="F2366" i="7"/>
  <c r="F2365" i="7"/>
  <c r="F2364" i="7"/>
  <c r="F2363" i="7"/>
  <c r="F2362" i="7"/>
  <c r="F2361" i="7"/>
  <c r="F2360" i="7"/>
  <c r="F2359" i="7"/>
  <c r="F2358" i="7"/>
  <c r="F2357" i="7"/>
  <c r="F2356" i="7"/>
  <c r="F2355" i="7"/>
  <c r="F2354" i="7"/>
  <c r="F2353" i="7"/>
  <c r="F2352" i="7"/>
  <c r="F2351" i="7"/>
  <c r="F2350" i="7"/>
  <c r="F2349" i="7"/>
  <c r="F2348" i="7"/>
  <c r="F2347" i="7"/>
  <c r="F2346" i="7"/>
  <c r="F2345" i="7"/>
  <c r="F2344" i="7"/>
  <c r="F2343" i="7"/>
  <c r="F2342" i="7"/>
  <c r="F2341" i="7"/>
  <c r="F2340" i="7"/>
  <c r="F2339" i="7"/>
  <c r="F2338" i="7"/>
  <c r="F2337" i="7"/>
  <c r="F2336" i="7"/>
  <c r="F2335" i="7"/>
  <c r="F2334" i="7"/>
  <c r="F2333" i="7"/>
  <c r="F2332" i="7"/>
  <c r="F2331" i="7"/>
  <c r="F2330" i="7"/>
  <c r="F2329" i="7"/>
  <c r="F2328" i="7"/>
  <c r="F2327" i="7"/>
  <c r="F2326" i="7"/>
  <c r="F2325" i="7"/>
  <c r="F2324" i="7"/>
  <c r="F2323" i="7"/>
  <c r="F2322" i="7"/>
  <c r="F2321" i="7"/>
  <c r="F2320" i="7"/>
  <c r="F2319" i="7"/>
  <c r="F2318" i="7"/>
  <c r="F2317" i="7"/>
  <c r="F2316" i="7"/>
  <c r="F2315" i="7"/>
  <c r="F2314" i="7"/>
  <c r="F2313" i="7"/>
  <c r="F2312" i="7"/>
  <c r="F2311" i="7"/>
  <c r="F2310" i="7"/>
  <c r="F2309" i="7"/>
  <c r="F2308" i="7"/>
  <c r="F2307" i="7"/>
  <c r="F2306" i="7"/>
  <c r="F2305" i="7"/>
  <c r="F2304" i="7"/>
  <c r="F2303" i="7"/>
  <c r="F2302" i="7"/>
  <c r="F2301" i="7"/>
  <c r="F2300" i="7"/>
  <c r="F2299" i="7"/>
  <c r="F2298" i="7"/>
  <c r="F2297" i="7"/>
  <c r="F2296" i="7"/>
  <c r="F2295" i="7"/>
  <c r="F2294" i="7"/>
  <c r="F2293" i="7"/>
  <c r="F2292" i="7"/>
  <c r="F2291" i="7"/>
  <c r="F2290" i="7"/>
  <c r="F2289" i="7"/>
  <c r="F2288" i="7"/>
  <c r="F2287" i="7"/>
  <c r="F2286" i="7"/>
  <c r="F2285" i="7"/>
  <c r="F2284" i="7"/>
  <c r="F2283" i="7"/>
  <c r="F2282" i="7"/>
  <c r="F2281" i="7"/>
  <c r="F2280" i="7"/>
  <c r="F2279" i="7"/>
  <c r="F2278" i="7"/>
  <c r="F2277" i="7"/>
  <c r="F2276" i="7"/>
  <c r="F2275" i="7"/>
  <c r="F2274" i="7"/>
  <c r="F2273" i="7"/>
  <c r="F2272" i="7"/>
  <c r="F2271" i="7"/>
  <c r="F2270" i="7"/>
  <c r="F2269" i="7"/>
  <c r="F2268" i="7"/>
  <c r="F2267" i="7"/>
  <c r="F2266" i="7"/>
  <c r="F2265" i="7"/>
  <c r="F2264" i="7"/>
  <c r="F2263" i="7"/>
  <c r="F2262" i="7"/>
  <c r="F2261" i="7"/>
  <c r="F2260" i="7"/>
  <c r="F2259" i="7"/>
  <c r="F2258" i="7"/>
  <c r="F2257" i="7"/>
  <c r="F2256" i="7"/>
  <c r="F2255" i="7"/>
  <c r="F2254" i="7"/>
  <c r="F2253" i="7"/>
  <c r="F2252" i="7"/>
  <c r="F2251" i="7"/>
  <c r="F2250" i="7"/>
  <c r="F2249" i="7"/>
  <c r="F2248" i="7"/>
  <c r="F2247" i="7"/>
  <c r="F2246" i="7"/>
  <c r="F2245" i="7"/>
  <c r="F2244" i="7"/>
  <c r="F2243" i="7"/>
  <c r="F2242" i="7"/>
  <c r="F2241" i="7"/>
  <c r="F2240" i="7"/>
  <c r="F2239" i="7"/>
  <c r="F2238" i="7"/>
  <c r="F2237" i="7"/>
  <c r="F2236" i="7"/>
  <c r="F2235" i="7"/>
  <c r="F2234" i="7"/>
  <c r="F2233" i="7"/>
  <c r="F2232" i="7"/>
  <c r="F2231" i="7"/>
  <c r="F2230" i="7"/>
  <c r="F2229" i="7"/>
  <c r="F2228" i="7"/>
  <c r="F2227" i="7"/>
  <c r="F2226" i="7"/>
  <c r="F2225" i="7"/>
  <c r="F2224" i="7"/>
  <c r="F2223" i="7"/>
  <c r="F2222" i="7"/>
  <c r="F2221" i="7"/>
  <c r="F2220" i="7"/>
  <c r="F2219" i="7"/>
  <c r="F2218" i="7"/>
  <c r="F2217" i="7"/>
  <c r="F2216" i="7"/>
  <c r="F2215" i="7"/>
  <c r="F2214" i="7"/>
  <c r="F2213" i="7"/>
  <c r="F2212" i="7"/>
  <c r="F2211" i="7"/>
  <c r="F2210" i="7"/>
  <c r="F2209" i="7"/>
  <c r="F2208" i="7"/>
  <c r="F2207" i="7"/>
  <c r="F2206" i="7"/>
  <c r="F2205" i="7"/>
  <c r="F2204" i="7"/>
  <c r="F2203" i="7"/>
  <c r="F2202" i="7"/>
  <c r="F2201" i="7"/>
  <c r="F2200" i="7"/>
  <c r="F2199" i="7"/>
  <c r="F2198" i="7"/>
  <c r="F2197" i="7"/>
  <c r="F2196" i="7"/>
  <c r="F2195" i="7"/>
  <c r="F2194" i="7"/>
  <c r="F2193" i="7"/>
  <c r="F2192" i="7"/>
  <c r="F2191" i="7"/>
  <c r="F2190" i="7"/>
  <c r="F2189" i="7"/>
  <c r="F2188" i="7"/>
  <c r="F2187" i="7"/>
  <c r="F2186" i="7"/>
  <c r="F2185" i="7"/>
  <c r="F2184" i="7"/>
  <c r="F2183" i="7"/>
  <c r="F2182" i="7"/>
  <c r="F2181" i="7"/>
  <c r="F2180" i="7"/>
  <c r="F2179" i="7"/>
  <c r="F2178" i="7"/>
  <c r="F2177" i="7"/>
  <c r="F2176" i="7"/>
  <c r="F2175" i="7"/>
  <c r="F2174" i="7"/>
  <c r="F2173" i="7"/>
  <c r="F2172" i="7"/>
  <c r="F2171" i="7"/>
  <c r="F2170" i="7"/>
  <c r="F2169" i="7"/>
  <c r="F2168" i="7"/>
  <c r="F2167" i="7"/>
  <c r="F2166" i="7"/>
  <c r="F2165" i="7"/>
  <c r="F2164" i="7"/>
  <c r="F2163" i="7"/>
  <c r="F2162" i="7"/>
  <c r="F2161" i="7"/>
  <c r="F2160" i="7"/>
  <c r="F2159" i="7"/>
  <c r="F2158" i="7"/>
  <c r="F2157" i="7"/>
  <c r="F2156" i="7"/>
  <c r="F2155" i="7"/>
  <c r="F2154" i="7"/>
  <c r="F2153" i="7"/>
  <c r="F2152" i="7"/>
  <c r="F2151" i="7"/>
  <c r="F2150" i="7"/>
  <c r="F2149" i="7"/>
  <c r="F2148" i="7"/>
  <c r="F2147" i="7"/>
  <c r="F2146" i="7"/>
  <c r="F2145" i="7"/>
  <c r="F2144" i="7"/>
  <c r="F2143" i="7"/>
  <c r="F2142" i="7"/>
  <c r="F2141" i="7"/>
  <c r="F2140" i="7"/>
  <c r="F2139" i="7"/>
  <c r="F2138" i="7"/>
  <c r="F2137" i="7"/>
  <c r="F2136" i="7"/>
  <c r="F2135" i="7"/>
  <c r="F2134" i="7"/>
  <c r="F2133" i="7"/>
  <c r="F2132" i="7"/>
  <c r="F2131" i="7"/>
  <c r="F2130" i="7"/>
  <c r="F2129" i="7"/>
  <c r="F2128" i="7"/>
  <c r="F2127" i="7"/>
  <c r="F2126" i="7"/>
  <c r="F2125" i="7"/>
  <c r="F2124" i="7"/>
  <c r="F2123" i="7"/>
  <c r="F2122" i="7"/>
  <c r="F2121" i="7"/>
  <c r="F2120" i="7"/>
  <c r="F2119" i="7"/>
  <c r="F2118" i="7"/>
  <c r="F2117" i="7"/>
  <c r="F2116" i="7"/>
  <c r="F2115" i="7"/>
  <c r="F2114" i="7"/>
  <c r="F2113" i="7"/>
  <c r="F2112" i="7"/>
  <c r="F2111" i="7"/>
  <c r="F2110" i="7"/>
  <c r="F2109" i="7"/>
  <c r="F2108" i="7"/>
  <c r="F2107" i="7"/>
  <c r="F2106" i="7"/>
  <c r="F2105" i="7"/>
  <c r="F2104" i="7"/>
  <c r="F2103" i="7"/>
  <c r="F2102" i="7"/>
  <c r="F2101" i="7"/>
  <c r="F2100" i="7"/>
  <c r="F2099" i="7"/>
  <c r="F2098" i="7"/>
  <c r="F2097" i="7"/>
  <c r="F2096" i="7"/>
  <c r="F2095" i="7"/>
  <c r="F2094" i="7"/>
  <c r="F2093" i="7"/>
  <c r="F2092" i="7"/>
  <c r="F2091" i="7"/>
  <c r="F2090" i="7"/>
  <c r="F2089" i="7"/>
  <c r="F2088" i="7"/>
  <c r="F2087" i="7"/>
  <c r="F2086" i="7"/>
  <c r="F2085" i="7"/>
  <c r="F2084" i="7"/>
  <c r="F2083" i="7"/>
  <c r="F2082" i="7"/>
  <c r="F2081" i="7"/>
  <c r="F2080" i="7"/>
  <c r="F2079" i="7"/>
  <c r="F2078" i="7"/>
  <c r="F2077" i="7"/>
  <c r="F2076" i="7"/>
  <c r="F2075" i="7"/>
  <c r="F2074" i="7"/>
  <c r="F2073" i="7"/>
  <c r="F2072" i="7"/>
  <c r="F2071" i="7"/>
  <c r="F2070" i="7"/>
  <c r="F2069" i="7"/>
  <c r="F2068" i="7"/>
  <c r="F2067" i="7"/>
  <c r="F2066" i="7"/>
  <c r="F2065" i="7"/>
  <c r="F2064" i="7"/>
  <c r="F2063" i="7"/>
  <c r="F2062" i="7"/>
  <c r="F2061" i="7"/>
  <c r="F2060" i="7"/>
  <c r="F2059" i="7"/>
  <c r="F2058" i="7"/>
  <c r="F2057" i="7"/>
  <c r="F2056" i="7"/>
  <c r="F2055" i="7"/>
  <c r="F2054" i="7"/>
  <c r="F2053" i="7"/>
  <c r="F2052" i="7"/>
  <c r="F2051" i="7"/>
  <c r="F2050" i="7"/>
  <c r="F2049" i="7"/>
  <c r="F2048" i="7"/>
  <c r="F2047" i="7"/>
  <c r="F2046" i="7"/>
  <c r="F2045" i="7"/>
  <c r="F2044" i="7"/>
  <c r="F2043" i="7"/>
  <c r="F2042" i="7"/>
  <c r="F2041" i="7"/>
  <c r="F2040" i="7"/>
  <c r="F2039" i="7"/>
  <c r="F2038" i="7"/>
  <c r="F2037" i="7"/>
  <c r="F2036" i="7"/>
  <c r="F2035" i="7"/>
  <c r="F2034" i="7"/>
  <c r="F2033" i="7"/>
  <c r="F2032" i="7"/>
  <c r="F2031" i="7"/>
  <c r="F2030" i="7"/>
  <c r="F2029" i="7"/>
  <c r="F2028" i="7"/>
  <c r="F2027" i="7"/>
  <c r="F2026" i="7"/>
  <c r="F2025" i="7"/>
  <c r="F2024" i="7"/>
  <c r="F2023" i="7"/>
  <c r="F2022" i="7"/>
  <c r="F2021" i="7"/>
  <c r="F2020" i="7"/>
  <c r="F2019" i="7"/>
  <c r="F2018" i="7"/>
  <c r="F2017" i="7"/>
  <c r="F2016" i="7"/>
  <c r="F2015" i="7"/>
  <c r="F2014" i="7"/>
  <c r="F2013" i="7"/>
  <c r="F2012" i="7"/>
  <c r="F2011" i="7"/>
  <c r="F2010" i="7"/>
  <c r="F2009" i="7"/>
  <c r="F2008" i="7"/>
  <c r="F2007" i="7"/>
  <c r="F2006" i="7"/>
  <c r="F2005" i="7"/>
  <c r="F2004" i="7"/>
  <c r="F2003" i="7"/>
  <c r="F2002" i="7"/>
  <c r="F2001" i="7"/>
  <c r="F2000" i="7"/>
  <c r="F1999" i="7"/>
  <c r="F1998" i="7"/>
  <c r="F1997" i="7"/>
  <c r="F1996" i="7"/>
  <c r="F1995" i="7"/>
  <c r="F1994" i="7"/>
  <c r="F1993" i="7"/>
  <c r="F1992" i="7"/>
  <c r="F1991" i="7"/>
  <c r="F1990" i="7"/>
  <c r="F1989" i="7"/>
  <c r="F1988" i="7"/>
  <c r="F1987" i="7"/>
  <c r="F1986" i="7"/>
  <c r="F1985" i="7"/>
  <c r="F1984" i="7"/>
  <c r="F1983" i="7"/>
  <c r="F1982" i="7"/>
  <c r="F1981" i="7"/>
  <c r="F1980" i="7"/>
  <c r="F1979" i="7"/>
  <c r="F1978" i="7"/>
  <c r="F1977" i="7"/>
  <c r="F1976" i="7"/>
  <c r="F1975" i="7"/>
  <c r="F1974" i="7"/>
  <c r="F1973" i="7"/>
  <c r="F1972" i="7"/>
  <c r="F1971" i="7"/>
  <c r="F1970" i="7"/>
  <c r="F1969" i="7"/>
  <c r="F1968" i="7"/>
  <c r="F1967" i="7"/>
  <c r="F1966" i="7"/>
  <c r="F1965" i="7"/>
  <c r="F1964" i="7"/>
  <c r="F1963" i="7"/>
  <c r="F1962" i="7"/>
  <c r="F1961" i="7"/>
  <c r="F1960" i="7"/>
  <c r="F1959" i="7"/>
  <c r="F1958" i="7"/>
  <c r="F1957" i="7"/>
  <c r="F1956" i="7"/>
  <c r="F1955" i="7"/>
  <c r="F1954" i="7"/>
  <c r="F1953" i="7"/>
  <c r="F1952" i="7"/>
  <c r="F1951" i="7"/>
  <c r="F1950" i="7"/>
  <c r="F1949" i="7"/>
  <c r="F1948" i="7"/>
  <c r="F1947" i="7"/>
  <c r="F1946" i="7"/>
  <c r="F1945" i="7"/>
  <c r="F1944" i="7"/>
  <c r="F1943" i="7"/>
  <c r="F1942" i="7"/>
  <c r="F1941" i="7"/>
  <c r="F1940" i="7"/>
  <c r="F1939" i="7"/>
  <c r="F1938" i="7"/>
  <c r="F1937" i="7"/>
  <c r="F1936" i="7"/>
  <c r="F1935" i="7"/>
  <c r="F1934" i="7"/>
  <c r="F1933" i="7"/>
  <c r="F1932" i="7"/>
  <c r="F1931" i="7"/>
  <c r="F1930" i="7"/>
  <c r="F1929" i="7"/>
  <c r="F1928" i="7"/>
  <c r="F1927" i="7"/>
  <c r="F1926" i="7"/>
  <c r="F1925" i="7"/>
  <c r="F1924" i="7"/>
  <c r="F1923" i="7"/>
  <c r="F1922" i="7"/>
  <c r="F1921" i="7"/>
  <c r="F1920" i="7"/>
  <c r="F1919" i="7"/>
  <c r="F1918" i="7"/>
  <c r="F1917" i="7"/>
  <c r="F1916" i="7"/>
  <c r="F1915" i="7"/>
  <c r="F1914" i="7"/>
  <c r="F1913" i="7"/>
  <c r="F1912" i="7"/>
  <c r="F1911" i="7"/>
  <c r="F1910" i="7"/>
  <c r="F1909" i="7"/>
  <c r="F1908" i="7"/>
  <c r="F1907" i="7"/>
  <c r="F1906" i="7"/>
  <c r="F1905" i="7"/>
  <c r="F1904" i="7"/>
  <c r="F1903" i="7"/>
  <c r="F1902" i="7"/>
  <c r="F1901" i="7"/>
  <c r="F1900" i="7"/>
  <c r="F1899" i="7"/>
  <c r="F1898" i="7"/>
  <c r="F1897" i="7"/>
  <c r="F1896" i="7"/>
  <c r="F1895" i="7"/>
  <c r="F1894" i="7"/>
  <c r="F1893" i="7"/>
  <c r="F1892" i="7"/>
  <c r="F1891" i="7"/>
  <c r="F1890" i="7"/>
  <c r="F1889" i="7"/>
  <c r="F1888" i="7"/>
  <c r="F1887" i="7"/>
  <c r="F1886" i="7"/>
  <c r="F1885" i="7"/>
  <c r="F1884" i="7"/>
  <c r="F1883" i="7"/>
  <c r="F1882" i="7"/>
  <c r="F1881" i="7"/>
  <c r="F1880" i="7"/>
  <c r="F1879" i="7"/>
  <c r="F1878" i="7"/>
  <c r="F1877" i="7"/>
  <c r="F1876" i="7"/>
  <c r="F1875" i="7"/>
  <c r="F1874" i="7"/>
  <c r="F1873" i="7"/>
  <c r="F1872" i="7"/>
  <c r="F1871" i="7"/>
  <c r="F1870" i="7"/>
  <c r="F1869" i="7"/>
  <c r="F1868" i="7"/>
  <c r="F1867" i="7"/>
  <c r="F1866" i="7"/>
  <c r="F1865" i="7"/>
  <c r="F1864" i="7"/>
  <c r="F1863" i="7"/>
  <c r="F1862" i="7"/>
  <c r="F1861" i="7"/>
  <c r="F1860" i="7"/>
  <c r="F1859" i="7"/>
  <c r="F1858" i="7"/>
  <c r="F1857" i="7"/>
  <c r="F1856" i="7"/>
  <c r="F1855" i="7"/>
  <c r="F1854" i="7"/>
  <c r="F1853" i="7"/>
  <c r="F1852" i="7"/>
  <c r="F1851" i="7"/>
  <c r="F1850" i="7"/>
  <c r="F1849" i="7"/>
  <c r="F1848" i="7"/>
  <c r="F1847" i="7"/>
  <c r="F1846" i="7"/>
  <c r="F1845" i="7"/>
  <c r="F1844" i="7"/>
  <c r="F1843" i="7"/>
  <c r="F1842" i="7"/>
  <c r="F1841" i="7"/>
  <c r="F1840" i="7"/>
  <c r="F1839" i="7"/>
  <c r="F1838" i="7"/>
  <c r="F1837" i="7"/>
  <c r="F1836" i="7"/>
  <c r="F1835" i="7"/>
  <c r="F1834" i="7"/>
  <c r="F1833" i="7"/>
  <c r="F1832" i="7"/>
  <c r="F1831" i="7"/>
  <c r="F1830" i="7"/>
  <c r="F1829" i="7"/>
  <c r="F1828" i="7"/>
  <c r="F1827" i="7"/>
  <c r="F1826" i="7"/>
  <c r="F1825" i="7"/>
  <c r="F1824" i="7"/>
  <c r="F1823" i="7"/>
  <c r="F1822" i="7"/>
  <c r="F1821" i="7"/>
  <c r="F1820" i="7"/>
  <c r="F1819" i="7"/>
  <c r="F1818" i="7"/>
  <c r="F1817" i="7"/>
  <c r="F1816" i="7"/>
  <c r="F1815" i="7"/>
  <c r="F1814" i="7"/>
  <c r="F1813" i="7"/>
  <c r="F1812" i="7"/>
  <c r="F1811" i="7"/>
  <c r="F1810" i="7"/>
  <c r="F1809" i="7"/>
  <c r="F1808" i="7"/>
  <c r="F1807" i="7"/>
  <c r="F1806" i="7"/>
  <c r="F1805" i="7"/>
  <c r="F1804" i="7"/>
  <c r="F1803" i="7"/>
  <c r="F1802" i="7"/>
  <c r="F1801" i="7"/>
  <c r="F1800" i="7"/>
  <c r="F1799" i="7"/>
  <c r="F1798" i="7"/>
  <c r="F1797" i="7"/>
  <c r="F1796" i="7"/>
  <c r="F1795" i="7"/>
  <c r="F1794" i="7"/>
  <c r="F1793" i="7"/>
  <c r="F1792" i="7"/>
  <c r="F1791" i="7"/>
  <c r="F1790" i="7"/>
  <c r="F1789" i="7"/>
  <c r="F1788" i="7"/>
  <c r="F1787" i="7"/>
  <c r="F1786" i="7"/>
  <c r="F1785" i="7"/>
  <c r="F1784" i="7"/>
  <c r="F1783" i="7"/>
  <c r="F1782" i="7"/>
  <c r="F1781" i="7"/>
  <c r="F1780" i="7"/>
  <c r="F1779" i="7"/>
  <c r="F1778" i="7"/>
  <c r="F1777" i="7"/>
  <c r="F1776" i="7"/>
  <c r="F1775" i="7"/>
  <c r="F1774" i="7"/>
  <c r="F1773" i="7"/>
  <c r="F1772" i="7"/>
  <c r="F1771" i="7"/>
  <c r="F1770" i="7"/>
  <c r="F1769" i="7"/>
  <c r="F1768" i="7"/>
  <c r="F1767" i="7"/>
  <c r="F1766" i="7"/>
  <c r="F1765" i="7"/>
  <c r="F1764" i="7"/>
  <c r="F1763" i="7"/>
  <c r="F1762" i="7"/>
  <c r="F1761" i="7"/>
  <c r="F1760" i="7"/>
  <c r="F1759" i="7"/>
  <c r="F1758" i="7"/>
  <c r="F1757" i="7"/>
  <c r="F1756" i="7"/>
  <c r="F1755" i="7"/>
  <c r="F1754" i="7"/>
  <c r="F1753" i="7"/>
  <c r="F1752" i="7"/>
  <c r="F1751" i="7"/>
  <c r="F1750" i="7"/>
  <c r="F1749" i="7"/>
  <c r="F1748" i="7"/>
  <c r="F1747" i="7"/>
  <c r="F1746" i="7"/>
  <c r="F1745" i="7"/>
  <c r="F1744" i="7"/>
  <c r="F1743" i="7"/>
  <c r="F1742" i="7"/>
  <c r="F1741" i="7"/>
  <c r="F1740" i="7"/>
  <c r="F1739" i="7"/>
  <c r="F1738" i="7"/>
  <c r="F1737" i="7"/>
  <c r="F1736" i="7"/>
  <c r="F1735" i="7"/>
  <c r="F1734" i="7"/>
  <c r="F1733" i="7"/>
  <c r="F1732" i="7"/>
  <c r="F1731" i="7"/>
  <c r="F1730" i="7"/>
  <c r="F1729" i="7"/>
  <c r="F1728" i="7"/>
  <c r="F1727" i="7"/>
  <c r="F1726" i="7"/>
  <c r="F1725" i="7"/>
  <c r="F1724" i="7"/>
  <c r="F1723" i="7"/>
  <c r="F1722" i="7"/>
  <c r="F1721" i="7"/>
  <c r="F1720" i="7"/>
  <c r="F1719" i="7"/>
  <c r="F1718" i="7"/>
  <c r="F1717" i="7"/>
  <c r="F1716" i="7"/>
  <c r="F1715" i="7"/>
  <c r="F1714" i="7"/>
  <c r="F1713" i="7"/>
  <c r="F1712" i="7"/>
  <c r="F1711" i="7"/>
  <c r="F1710" i="7"/>
  <c r="F1709" i="7"/>
  <c r="F1708" i="7"/>
  <c r="F1707" i="7"/>
  <c r="F1706" i="7"/>
  <c r="F1705" i="7"/>
  <c r="F1704" i="7"/>
  <c r="F1703" i="7"/>
  <c r="F1702" i="7"/>
  <c r="F1701" i="7"/>
  <c r="F1700" i="7"/>
  <c r="F1699" i="7"/>
  <c r="F1698" i="7"/>
  <c r="F1697" i="7"/>
  <c r="F1696" i="7"/>
  <c r="F1695" i="7"/>
  <c r="F1694" i="7"/>
  <c r="F1693" i="7"/>
  <c r="F1692" i="7"/>
  <c r="F1691" i="7"/>
  <c r="F1690" i="7"/>
  <c r="F1689" i="7"/>
  <c r="F1688" i="7"/>
  <c r="F1687" i="7"/>
  <c r="F1686" i="7"/>
  <c r="F1685" i="7"/>
  <c r="F1684" i="7"/>
  <c r="F1683" i="7"/>
  <c r="F1682" i="7"/>
  <c r="F1681" i="7"/>
  <c r="F1680" i="7"/>
  <c r="F1679" i="7"/>
  <c r="F1678" i="7"/>
  <c r="F1677" i="7"/>
  <c r="F1676" i="7"/>
  <c r="F1675" i="7"/>
  <c r="F1674" i="7"/>
  <c r="F1673" i="7"/>
  <c r="F1672" i="7"/>
  <c r="F1671" i="7"/>
  <c r="F1670" i="7"/>
  <c r="F1669" i="7"/>
  <c r="F1668" i="7"/>
  <c r="F1667" i="7"/>
  <c r="F1666" i="7"/>
  <c r="F1665" i="7"/>
  <c r="F1664" i="7"/>
  <c r="F1663" i="7"/>
  <c r="F1662" i="7"/>
  <c r="F1661" i="7"/>
  <c r="F1660" i="7"/>
  <c r="F1659" i="7"/>
  <c r="F1658" i="7"/>
  <c r="F1657" i="7"/>
  <c r="F1656" i="7"/>
  <c r="F1655" i="7"/>
  <c r="F1654" i="7"/>
  <c r="F1653" i="7"/>
  <c r="F1652" i="7"/>
  <c r="F1651" i="7"/>
  <c r="F1650" i="7"/>
  <c r="F1649" i="7"/>
  <c r="F1648" i="7"/>
  <c r="F1647" i="7"/>
  <c r="F1646" i="7"/>
  <c r="F1645" i="7"/>
  <c r="F1644" i="7"/>
  <c r="F1643" i="7"/>
  <c r="F1642" i="7"/>
  <c r="F1641" i="7"/>
  <c r="F1640" i="7"/>
  <c r="F1639" i="7"/>
  <c r="F1638" i="7"/>
  <c r="F1637" i="7"/>
  <c r="F1636" i="7"/>
  <c r="F1635" i="7"/>
  <c r="F1634" i="7"/>
  <c r="F1633" i="7"/>
  <c r="F1632" i="7"/>
  <c r="F1631" i="7"/>
  <c r="F1630" i="7"/>
  <c r="F1629" i="7"/>
  <c r="F1628" i="7"/>
  <c r="F1627" i="7"/>
  <c r="F1626" i="7"/>
  <c r="F1625" i="7"/>
  <c r="F1624" i="7"/>
  <c r="F1623" i="7"/>
  <c r="F1622" i="7"/>
  <c r="F1621" i="7"/>
  <c r="F1620" i="7"/>
  <c r="F1619" i="7"/>
  <c r="F1618" i="7"/>
  <c r="F1617" i="7"/>
  <c r="F1616" i="7"/>
  <c r="F1615" i="7"/>
  <c r="F1614" i="7"/>
  <c r="F1613" i="7"/>
  <c r="F1612" i="7"/>
  <c r="F1611" i="7"/>
  <c r="F1610" i="7"/>
  <c r="F1609" i="7"/>
  <c r="F1608" i="7"/>
  <c r="F1607" i="7"/>
  <c r="F1606" i="7"/>
  <c r="F1605" i="7"/>
  <c r="F1604" i="7"/>
  <c r="F1603" i="7"/>
  <c r="F1602" i="7"/>
  <c r="F1601" i="7"/>
  <c r="F1600" i="7"/>
  <c r="F1599" i="7"/>
  <c r="F1598" i="7"/>
  <c r="F1597" i="7"/>
  <c r="F1596" i="7"/>
  <c r="F1595" i="7"/>
  <c r="F1594" i="7"/>
  <c r="F1593" i="7"/>
  <c r="F1592" i="7"/>
  <c r="F1591" i="7"/>
  <c r="F1590" i="7"/>
  <c r="F1589" i="7"/>
  <c r="F1588" i="7"/>
  <c r="F1587" i="7"/>
  <c r="F1586" i="7"/>
  <c r="F1585" i="7"/>
  <c r="F1584" i="7"/>
  <c r="F1583" i="7"/>
  <c r="F1582" i="7"/>
  <c r="F1581" i="7"/>
  <c r="F1580" i="7"/>
  <c r="F1579" i="7"/>
  <c r="F1578" i="7"/>
  <c r="F1577" i="7"/>
  <c r="F1576" i="7"/>
  <c r="F1575" i="7"/>
  <c r="F1574" i="7"/>
  <c r="F1573" i="7"/>
  <c r="F1572" i="7"/>
  <c r="F1571" i="7"/>
  <c r="F1570" i="7"/>
  <c r="F1569" i="7"/>
  <c r="F1568" i="7"/>
  <c r="F1567" i="7"/>
  <c r="F1566" i="7"/>
  <c r="F1565" i="7"/>
  <c r="F1564" i="7"/>
  <c r="F1563" i="7"/>
  <c r="F1562" i="7"/>
  <c r="F1561" i="7"/>
  <c r="F1560" i="7"/>
  <c r="F1559" i="7"/>
  <c r="F1558" i="7"/>
  <c r="F1557" i="7"/>
  <c r="F1556" i="7"/>
  <c r="F1555" i="7"/>
  <c r="F1554" i="7"/>
  <c r="F1553" i="7"/>
  <c r="F1552" i="7"/>
  <c r="F1551" i="7"/>
  <c r="F1550" i="7"/>
  <c r="F1549" i="7"/>
  <c r="F1548" i="7"/>
  <c r="F1547" i="7"/>
  <c r="F1546" i="7"/>
  <c r="F1545" i="7"/>
  <c r="F1544" i="7"/>
  <c r="F1543" i="7"/>
  <c r="F1542" i="7"/>
  <c r="F1541" i="7"/>
  <c r="F1540" i="7"/>
  <c r="F1539" i="7"/>
  <c r="F1538" i="7"/>
  <c r="F1537" i="7"/>
  <c r="F1536" i="7"/>
  <c r="F1535" i="7"/>
  <c r="F1534" i="7"/>
  <c r="F1533" i="7"/>
  <c r="F1532" i="7"/>
  <c r="F1531" i="7"/>
  <c r="F1530" i="7"/>
  <c r="F1529" i="7"/>
  <c r="F1528" i="7"/>
  <c r="F1527" i="7"/>
  <c r="F1526" i="7"/>
  <c r="F1525" i="7"/>
  <c r="F1524" i="7"/>
  <c r="F1523" i="7"/>
  <c r="F1522" i="7"/>
  <c r="F1521" i="7"/>
  <c r="F1520" i="7"/>
  <c r="F1519" i="7"/>
  <c r="F1518" i="7"/>
  <c r="F1517" i="7"/>
  <c r="F1516" i="7"/>
  <c r="F1515" i="7"/>
  <c r="F1514" i="7"/>
  <c r="F1513" i="7"/>
  <c r="F1512" i="7"/>
  <c r="F1511" i="7"/>
  <c r="F1510" i="7"/>
  <c r="F1509" i="7"/>
  <c r="F1508" i="7"/>
  <c r="F1507" i="7"/>
  <c r="F1506" i="7"/>
  <c r="F1505" i="7"/>
  <c r="F1504" i="7"/>
  <c r="F1503" i="7"/>
  <c r="F1502" i="7"/>
  <c r="F1501" i="7"/>
  <c r="F1500" i="7"/>
  <c r="F1499" i="7"/>
  <c r="F1498" i="7"/>
  <c r="F1497" i="7"/>
  <c r="F1496" i="7"/>
  <c r="F1495" i="7"/>
  <c r="F1494" i="7"/>
  <c r="F1493" i="7"/>
  <c r="F1492" i="7"/>
  <c r="F1491" i="7"/>
  <c r="F1490" i="7"/>
  <c r="F1489" i="7"/>
  <c r="F1488" i="7"/>
  <c r="F1487" i="7"/>
  <c r="F1486" i="7"/>
  <c r="F1485" i="7"/>
  <c r="F1484" i="7"/>
  <c r="F1483" i="7"/>
  <c r="F1482" i="7"/>
  <c r="F1481" i="7"/>
  <c r="F1480" i="7"/>
  <c r="F1479" i="7"/>
  <c r="F1478" i="7"/>
  <c r="F1477" i="7"/>
  <c r="F1476" i="7"/>
  <c r="F1475" i="7"/>
  <c r="F1474" i="7"/>
  <c r="F1473" i="7"/>
  <c r="F1472" i="7"/>
  <c r="F1471" i="7"/>
  <c r="F1470" i="7"/>
  <c r="F1469" i="7"/>
  <c r="F1468" i="7"/>
  <c r="F1467" i="7"/>
  <c r="F1466" i="7"/>
  <c r="F1465" i="7"/>
  <c r="F1464" i="7"/>
  <c r="F1463" i="7"/>
  <c r="F1462" i="7"/>
  <c r="F1461" i="7"/>
  <c r="F1460" i="7"/>
  <c r="F1459" i="7"/>
  <c r="F1458" i="7"/>
  <c r="F1457" i="7"/>
  <c r="F1456" i="7"/>
  <c r="F1455" i="7"/>
  <c r="F1454" i="7"/>
  <c r="F1453" i="7"/>
  <c r="F1452" i="7"/>
  <c r="F1451" i="7"/>
  <c r="F1450" i="7"/>
  <c r="F1449" i="7"/>
  <c r="F1448" i="7"/>
  <c r="F1447" i="7"/>
  <c r="F1446" i="7"/>
  <c r="F1445" i="7"/>
  <c r="F1444" i="7"/>
  <c r="F1443" i="7"/>
  <c r="F1442" i="7"/>
  <c r="F1441" i="7"/>
  <c r="F1440" i="7"/>
  <c r="F1439" i="7"/>
  <c r="F1438" i="7"/>
  <c r="F1437" i="7"/>
  <c r="F1436" i="7"/>
  <c r="F1435" i="7"/>
  <c r="F1434" i="7"/>
  <c r="F1433" i="7"/>
  <c r="F1432" i="7"/>
  <c r="F1431" i="7"/>
  <c r="F1430" i="7"/>
  <c r="F1429" i="7"/>
  <c r="F1428" i="7"/>
  <c r="F1427" i="7"/>
  <c r="F1426" i="7"/>
  <c r="F1425" i="7"/>
  <c r="F1424" i="7"/>
  <c r="F1423" i="7"/>
  <c r="F1422" i="7"/>
  <c r="F1421" i="7"/>
  <c r="F1420" i="7"/>
  <c r="F1419" i="7"/>
  <c r="F1418" i="7"/>
  <c r="F1417" i="7"/>
  <c r="F1416" i="7"/>
  <c r="F1415" i="7"/>
  <c r="F1414" i="7"/>
  <c r="F1413" i="7"/>
  <c r="F1412" i="7"/>
  <c r="F1411" i="7"/>
  <c r="F1410" i="7"/>
  <c r="F1409" i="7"/>
  <c r="F1408" i="7"/>
  <c r="F1407" i="7"/>
  <c r="F1406" i="7"/>
  <c r="F1405" i="7"/>
  <c r="F1404" i="7"/>
  <c r="F1403" i="7"/>
  <c r="F1402" i="7"/>
  <c r="F1401" i="7"/>
  <c r="F1400" i="7"/>
  <c r="F1399" i="7"/>
  <c r="F1398" i="7"/>
  <c r="F1397" i="7"/>
  <c r="F1396" i="7"/>
  <c r="F1395" i="7"/>
  <c r="F1394" i="7"/>
  <c r="F1393" i="7"/>
  <c r="F1392" i="7"/>
  <c r="F1391" i="7"/>
  <c r="F1390" i="7"/>
  <c r="F1389" i="7"/>
  <c r="F1388" i="7"/>
  <c r="F1387" i="7"/>
  <c r="F1386" i="7"/>
  <c r="F1385" i="7"/>
  <c r="F1384" i="7"/>
  <c r="F1383" i="7"/>
  <c r="F1382" i="7"/>
  <c r="F1381" i="7"/>
  <c r="F1380" i="7"/>
  <c r="F1379" i="7"/>
  <c r="F1378" i="7"/>
  <c r="F1377" i="7"/>
  <c r="F1376" i="7"/>
  <c r="F1375" i="7"/>
  <c r="F1374" i="7"/>
  <c r="F1373" i="7"/>
  <c r="F1372" i="7"/>
  <c r="F1371" i="7"/>
  <c r="F1370" i="7"/>
  <c r="F1369" i="7"/>
  <c r="F1368" i="7"/>
  <c r="F1367" i="7"/>
  <c r="F1366" i="7"/>
  <c r="F1365" i="7"/>
  <c r="F1364" i="7"/>
  <c r="F1363" i="7"/>
  <c r="F1362" i="7"/>
  <c r="F1361" i="7"/>
  <c r="F1360" i="7"/>
  <c r="F1359" i="7"/>
  <c r="F1358" i="7"/>
  <c r="F1357" i="7"/>
  <c r="F1356" i="7"/>
  <c r="F1355" i="7"/>
  <c r="F1354" i="7"/>
  <c r="F1353" i="7"/>
  <c r="F1352" i="7"/>
  <c r="F1351" i="7"/>
  <c r="F1350" i="7"/>
  <c r="F1349" i="7"/>
  <c r="F1348" i="7"/>
  <c r="F1347" i="7"/>
  <c r="F1346" i="7"/>
  <c r="F1345" i="7"/>
  <c r="F1344" i="7"/>
  <c r="F1343" i="7"/>
  <c r="F1342" i="7"/>
  <c r="F1341" i="7"/>
  <c r="F1340" i="7"/>
  <c r="F1339" i="7"/>
  <c r="F1338" i="7"/>
  <c r="F1337" i="7"/>
  <c r="F1336" i="7"/>
  <c r="F1335" i="7"/>
  <c r="F1334" i="7"/>
  <c r="F1333" i="7"/>
  <c r="F1332" i="7"/>
  <c r="F1331" i="7"/>
  <c r="F1330" i="7"/>
  <c r="F1329" i="7"/>
  <c r="F1328" i="7"/>
  <c r="F1327" i="7"/>
  <c r="F1326" i="7"/>
  <c r="F1325" i="7"/>
  <c r="F1324" i="7"/>
  <c r="F1323" i="7"/>
  <c r="F1322" i="7"/>
  <c r="F1321" i="7"/>
  <c r="F1320" i="7"/>
  <c r="F1319" i="7"/>
  <c r="F1318" i="7"/>
  <c r="F1317" i="7"/>
  <c r="F1316" i="7"/>
  <c r="F1315" i="7"/>
  <c r="F1314" i="7"/>
  <c r="F1313" i="7"/>
  <c r="F1312" i="7"/>
  <c r="F1311" i="7"/>
  <c r="F1310" i="7"/>
  <c r="F1309" i="7"/>
  <c r="F1308" i="7"/>
  <c r="F1307" i="7"/>
  <c r="F1306" i="7"/>
  <c r="F1305" i="7"/>
  <c r="F1304" i="7"/>
  <c r="F1303" i="7"/>
  <c r="F1302" i="7"/>
  <c r="F1301" i="7"/>
  <c r="F1300" i="7"/>
  <c r="F1299" i="7"/>
  <c r="F1298" i="7"/>
  <c r="F1297" i="7"/>
  <c r="F1296" i="7"/>
  <c r="F1295" i="7"/>
  <c r="F1294" i="7"/>
  <c r="F1293" i="7"/>
  <c r="F1292" i="7"/>
  <c r="F1291" i="7"/>
  <c r="F1290" i="7"/>
  <c r="F1289" i="7"/>
  <c r="F1288" i="7"/>
  <c r="F1287" i="7"/>
  <c r="F1286" i="7"/>
  <c r="F1285" i="7"/>
  <c r="F1284" i="7"/>
  <c r="F1283" i="7"/>
  <c r="F1282" i="7"/>
  <c r="F1281" i="7"/>
  <c r="F1280" i="7"/>
  <c r="F1279" i="7"/>
  <c r="F1278" i="7"/>
  <c r="F1277" i="7"/>
  <c r="F1276" i="7"/>
  <c r="F1275" i="7"/>
  <c r="F1274" i="7"/>
  <c r="F1273" i="7"/>
  <c r="F1272" i="7"/>
  <c r="F1271" i="7"/>
  <c r="F1270" i="7"/>
  <c r="F1269" i="7"/>
  <c r="F1268" i="7"/>
  <c r="F1267" i="7"/>
  <c r="F1266" i="7"/>
  <c r="F1265" i="7"/>
  <c r="F1264" i="7"/>
  <c r="F1263" i="7"/>
  <c r="F1262" i="7"/>
  <c r="F1261" i="7"/>
  <c r="F1260" i="7"/>
  <c r="F1259" i="7"/>
  <c r="F1258" i="7"/>
  <c r="F1257" i="7"/>
  <c r="F1256" i="7"/>
  <c r="F1255" i="7"/>
  <c r="F1254" i="7"/>
  <c r="F1253" i="7"/>
  <c r="F1252" i="7"/>
  <c r="F1251" i="7"/>
  <c r="F1250" i="7"/>
  <c r="F1249" i="7"/>
  <c r="F1248" i="7"/>
  <c r="F1247" i="7"/>
  <c r="F1246" i="7"/>
  <c r="F1245" i="7"/>
  <c r="F1244" i="7"/>
  <c r="F1243" i="7"/>
  <c r="F1242" i="7"/>
  <c r="F1241" i="7"/>
  <c r="F1240" i="7"/>
  <c r="F1239" i="7"/>
  <c r="F1238" i="7"/>
  <c r="F1237" i="7"/>
  <c r="F1236" i="7"/>
  <c r="F1235" i="7"/>
  <c r="F1234" i="7"/>
  <c r="F1233" i="7"/>
  <c r="F1232" i="7"/>
  <c r="F1231" i="7"/>
  <c r="F1230" i="7"/>
  <c r="F1229" i="7"/>
  <c r="F1228" i="7"/>
  <c r="F1227" i="7"/>
  <c r="F1226" i="7"/>
  <c r="F1225" i="7"/>
  <c r="F1224" i="7"/>
  <c r="F1223" i="7"/>
  <c r="F1222" i="7"/>
  <c r="F1221" i="7"/>
  <c r="F1220" i="7"/>
  <c r="F1219" i="7"/>
  <c r="F1218" i="7"/>
  <c r="F1217" i="7"/>
  <c r="F1216" i="7"/>
  <c r="F1215" i="7"/>
  <c r="F1214" i="7"/>
  <c r="F1213" i="7"/>
  <c r="F1212" i="7"/>
  <c r="F1211" i="7"/>
  <c r="F1210" i="7"/>
  <c r="F1209" i="7"/>
  <c r="F1208" i="7"/>
  <c r="F1207" i="7"/>
  <c r="F1206" i="7"/>
  <c r="F1205" i="7"/>
  <c r="F1204" i="7"/>
  <c r="F1203" i="7"/>
  <c r="F1202" i="7"/>
  <c r="F1201" i="7"/>
  <c r="F1200" i="7"/>
  <c r="F1199" i="7"/>
  <c r="F1198" i="7"/>
  <c r="F1197" i="7"/>
  <c r="F1196" i="7"/>
  <c r="F1195" i="7"/>
  <c r="F1194" i="7"/>
  <c r="F1193" i="7"/>
  <c r="F1192" i="7"/>
  <c r="F1191" i="7"/>
  <c r="F1190" i="7"/>
  <c r="F1189" i="7"/>
  <c r="F1188" i="7"/>
  <c r="F1187" i="7"/>
  <c r="F1186" i="7"/>
  <c r="F1185" i="7"/>
  <c r="F1184" i="7"/>
  <c r="F1183" i="7"/>
  <c r="F1182" i="7"/>
  <c r="F1181" i="7"/>
  <c r="F1180" i="7"/>
  <c r="F1179" i="7"/>
  <c r="F1178" i="7"/>
  <c r="F1177" i="7"/>
  <c r="F1176" i="7"/>
  <c r="F1175" i="7"/>
  <c r="F1174" i="7"/>
  <c r="F1173" i="7"/>
  <c r="F1172" i="7"/>
  <c r="F1171" i="7"/>
  <c r="F1170" i="7"/>
  <c r="F1169" i="7"/>
  <c r="F1168" i="7"/>
  <c r="F1167" i="7"/>
  <c r="F1166" i="7"/>
  <c r="F1165" i="7"/>
  <c r="F1164" i="7"/>
  <c r="F1163" i="7"/>
  <c r="F1162" i="7"/>
  <c r="F1161" i="7"/>
  <c r="F1160" i="7"/>
  <c r="F1159" i="7"/>
  <c r="F1158" i="7"/>
  <c r="F1157" i="7"/>
  <c r="F1156" i="7"/>
  <c r="F1155" i="7"/>
  <c r="F1154" i="7"/>
  <c r="F1153" i="7"/>
  <c r="F1152" i="7"/>
  <c r="F1151" i="7"/>
  <c r="F1150" i="7"/>
  <c r="F1149" i="7"/>
  <c r="F1148" i="7"/>
  <c r="F1147" i="7"/>
  <c r="F1146" i="7"/>
  <c r="F1145" i="7"/>
  <c r="F1144" i="7"/>
  <c r="F1143" i="7"/>
  <c r="F1142" i="7"/>
  <c r="F1141" i="7"/>
  <c r="F1140" i="7"/>
  <c r="F1139" i="7"/>
  <c r="F1138" i="7"/>
  <c r="F1137" i="7"/>
  <c r="F1136" i="7"/>
  <c r="F1135" i="7"/>
  <c r="F1134" i="7"/>
  <c r="F1133" i="7"/>
  <c r="F1132" i="7"/>
  <c r="F1131" i="7"/>
  <c r="F1130" i="7"/>
  <c r="F1129" i="7"/>
  <c r="F1128" i="7"/>
  <c r="F1127" i="7"/>
  <c r="F1126" i="7"/>
  <c r="F1125" i="7"/>
  <c r="F1124" i="7"/>
  <c r="F1123" i="7"/>
  <c r="F1122" i="7"/>
  <c r="F1121" i="7"/>
  <c r="F1120" i="7"/>
  <c r="F1119" i="7"/>
  <c r="F1118" i="7"/>
  <c r="F1117" i="7"/>
  <c r="F1116" i="7"/>
  <c r="F1115" i="7"/>
  <c r="F1114" i="7"/>
  <c r="F1113" i="7"/>
  <c r="F1112" i="7"/>
  <c r="F1111" i="7"/>
  <c r="F1110" i="7"/>
  <c r="F1109" i="7"/>
  <c r="F1108" i="7"/>
  <c r="F1107" i="7"/>
  <c r="F1106" i="7"/>
  <c r="F1105" i="7"/>
  <c r="F1104" i="7"/>
  <c r="F1103" i="7"/>
  <c r="F1102" i="7"/>
  <c r="F1101" i="7"/>
  <c r="F1100" i="7"/>
  <c r="F1099" i="7"/>
  <c r="F1098" i="7"/>
  <c r="F1097" i="7"/>
  <c r="F1096" i="7"/>
  <c r="F1095" i="7"/>
  <c r="F1094" i="7"/>
  <c r="F1093" i="7"/>
  <c r="F1092" i="7"/>
  <c r="F1091" i="7"/>
  <c r="F1090" i="7"/>
  <c r="F1089" i="7"/>
  <c r="F1088" i="7"/>
  <c r="F1087" i="7"/>
  <c r="F1086" i="7"/>
  <c r="F1085" i="7"/>
  <c r="F1084" i="7"/>
  <c r="F1083" i="7"/>
  <c r="F1082" i="7"/>
  <c r="F1081" i="7"/>
  <c r="F1080" i="7"/>
  <c r="F1079" i="7"/>
  <c r="F1078" i="7"/>
  <c r="F1077" i="7"/>
  <c r="F1076" i="7"/>
  <c r="F1075" i="7"/>
  <c r="F1074" i="7"/>
  <c r="F1073" i="7"/>
  <c r="F1072" i="7"/>
  <c r="F1071" i="7"/>
  <c r="F1070" i="7"/>
  <c r="F1069" i="7"/>
  <c r="F1068" i="7"/>
  <c r="F1067" i="7"/>
  <c r="F1066" i="7"/>
  <c r="F1065" i="7"/>
  <c r="F1064" i="7"/>
  <c r="F1063" i="7"/>
  <c r="F1062" i="7"/>
  <c r="F1061" i="7"/>
  <c r="F1060" i="7"/>
  <c r="F1059" i="7"/>
  <c r="F1058" i="7"/>
  <c r="F1057" i="7"/>
  <c r="F1056" i="7"/>
  <c r="F1055" i="7"/>
  <c r="F1054" i="7"/>
  <c r="F1053" i="7"/>
  <c r="F1052" i="7"/>
  <c r="F1051" i="7"/>
  <c r="F1050" i="7"/>
  <c r="F1049" i="7"/>
  <c r="F1048" i="7"/>
  <c r="F1047" i="7"/>
  <c r="F1046" i="7"/>
  <c r="F1045" i="7"/>
  <c r="F1044" i="7"/>
  <c r="F1043" i="7"/>
  <c r="F1042" i="7"/>
  <c r="F1041" i="7"/>
  <c r="F1040" i="7"/>
  <c r="F1039" i="7"/>
  <c r="F1038" i="7"/>
  <c r="F1037" i="7"/>
  <c r="F1036" i="7"/>
  <c r="F1035" i="7"/>
  <c r="F1034" i="7"/>
  <c r="F1033" i="7"/>
  <c r="F1032" i="7"/>
  <c r="F1031" i="7"/>
  <c r="F1030" i="7"/>
  <c r="F1029" i="7"/>
  <c r="F1028" i="7"/>
  <c r="F1027" i="7"/>
  <c r="F1026" i="7"/>
  <c r="F1025" i="7"/>
  <c r="F1024" i="7"/>
  <c r="F1023" i="7"/>
  <c r="F1022" i="7"/>
  <c r="F1021" i="7"/>
  <c r="F1020" i="7"/>
  <c r="F1019" i="7"/>
  <c r="F1018" i="7"/>
  <c r="F1017" i="7"/>
  <c r="F1016" i="7"/>
  <c r="F1015" i="7"/>
  <c r="F1014" i="7"/>
  <c r="F1013" i="7"/>
  <c r="F1012" i="7"/>
  <c r="F1011" i="7"/>
  <c r="F1010" i="7"/>
  <c r="F1009" i="7"/>
  <c r="F1008" i="7"/>
  <c r="F1007" i="7"/>
  <c r="F1006" i="7"/>
  <c r="F1005" i="7"/>
  <c r="F1004" i="7"/>
  <c r="F1003" i="7"/>
  <c r="F1002" i="7"/>
  <c r="F1001" i="7"/>
  <c r="F1000" i="7"/>
  <c r="F999" i="7"/>
  <c r="F998" i="7"/>
  <c r="F997" i="7"/>
  <c r="F996" i="7"/>
  <c r="F995" i="7"/>
  <c r="F994" i="7"/>
  <c r="F993" i="7"/>
  <c r="F992" i="7"/>
  <c r="F991" i="7"/>
  <c r="F990" i="7"/>
  <c r="F989" i="7"/>
  <c r="F988" i="7"/>
  <c r="F987" i="7"/>
  <c r="F986" i="7"/>
  <c r="F985" i="7"/>
  <c r="F984" i="7"/>
  <c r="F983" i="7"/>
  <c r="F982" i="7"/>
  <c r="F981" i="7"/>
  <c r="F980" i="7"/>
  <c r="F979" i="7"/>
  <c r="F978" i="7"/>
  <c r="F977" i="7"/>
  <c r="F976" i="7"/>
  <c r="F975" i="7"/>
  <c r="F974" i="7"/>
  <c r="F973" i="7"/>
  <c r="F972" i="7"/>
  <c r="F971" i="7"/>
  <c r="F970" i="7"/>
  <c r="F969" i="7"/>
  <c r="F968" i="7"/>
  <c r="F967" i="7"/>
  <c r="F966" i="7"/>
  <c r="F965" i="7"/>
  <c r="F964" i="7"/>
  <c r="F963" i="7"/>
  <c r="F962" i="7"/>
  <c r="F961" i="7"/>
  <c r="F960" i="7"/>
  <c r="F959" i="7"/>
  <c r="F958" i="7"/>
  <c r="F957" i="7"/>
  <c r="F956" i="7"/>
  <c r="F955" i="7"/>
  <c r="F954" i="7"/>
  <c r="F953" i="7"/>
  <c r="F952" i="7"/>
  <c r="F951" i="7"/>
  <c r="F950" i="7"/>
  <c r="F949" i="7"/>
  <c r="F948" i="7"/>
  <c r="F947" i="7"/>
  <c r="F946" i="7"/>
  <c r="F945" i="7"/>
  <c r="F944" i="7"/>
  <c r="F943" i="7"/>
  <c r="F942" i="7"/>
  <c r="F941" i="7"/>
  <c r="F940" i="7"/>
  <c r="F939" i="7"/>
  <c r="F938" i="7"/>
  <c r="F937" i="7"/>
  <c r="F936" i="7"/>
  <c r="F935" i="7"/>
  <c r="F934" i="7"/>
  <c r="F933" i="7"/>
  <c r="F932" i="7"/>
  <c r="F931" i="7"/>
  <c r="F930" i="7"/>
  <c r="F929" i="7"/>
  <c r="F928" i="7"/>
  <c r="F927" i="7"/>
  <c r="F926" i="7"/>
  <c r="F925" i="7"/>
  <c r="F924" i="7"/>
  <c r="F923" i="7"/>
  <c r="F922" i="7"/>
  <c r="F921" i="7"/>
  <c r="F920" i="7"/>
  <c r="F919" i="7"/>
  <c r="F918" i="7"/>
  <c r="F917" i="7"/>
  <c r="F916" i="7"/>
  <c r="F915" i="7"/>
  <c r="F914" i="7"/>
  <c r="F913" i="7"/>
  <c r="F912" i="7"/>
  <c r="F911" i="7"/>
  <c r="F910" i="7"/>
  <c r="F909" i="7"/>
  <c r="F908" i="7"/>
  <c r="F907" i="7"/>
  <c r="F906" i="7"/>
  <c r="F905" i="7"/>
  <c r="F904" i="7"/>
  <c r="F903" i="7"/>
  <c r="F902" i="7"/>
  <c r="F901" i="7"/>
  <c r="F900" i="7"/>
  <c r="F899" i="7"/>
  <c r="F898" i="7"/>
  <c r="F897" i="7"/>
  <c r="F896" i="7"/>
  <c r="F895" i="7"/>
  <c r="F894" i="7"/>
  <c r="F893" i="7"/>
  <c r="F892" i="7"/>
  <c r="F891" i="7"/>
  <c r="F890" i="7"/>
  <c r="F889" i="7"/>
  <c r="F888" i="7"/>
  <c r="F887" i="7"/>
  <c r="F886" i="7"/>
  <c r="F885" i="7"/>
  <c r="F884" i="7"/>
  <c r="F883" i="7"/>
  <c r="F882" i="7"/>
  <c r="F881" i="7"/>
  <c r="F880" i="7"/>
  <c r="F879" i="7"/>
  <c r="F878" i="7"/>
  <c r="F877" i="7"/>
  <c r="F876" i="7"/>
  <c r="F875" i="7"/>
  <c r="F874" i="7"/>
  <c r="F873" i="7"/>
  <c r="F872" i="7"/>
  <c r="F871" i="7"/>
  <c r="F870" i="7"/>
  <c r="F869" i="7"/>
  <c r="F868" i="7"/>
  <c r="F867" i="7"/>
  <c r="F866" i="7"/>
  <c r="F865" i="7"/>
  <c r="F864" i="7"/>
  <c r="F863" i="7"/>
  <c r="F862" i="7"/>
  <c r="F861" i="7"/>
  <c r="F860" i="7"/>
  <c r="F859" i="7"/>
  <c r="F858" i="7"/>
  <c r="F857" i="7"/>
  <c r="F856" i="7"/>
  <c r="F855" i="7"/>
  <c r="F854" i="7"/>
  <c r="F853" i="7"/>
  <c r="F852" i="7"/>
  <c r="F851" i="7"/>
  <c r="F850" i="7"/>
  <c r="F849" i="7"/>
  <c r="F848" i="7"/>
  <c r="F847" i="7"/>
  <c r="F846" i="7"/>
  <c r="F845" i="7"/>
  <c r="F844" i="7"/>
  <c r="F843" i="7"/>
  <c r="F842" i="7"/>
  <c r="F841" i="7"/>
  <c r="F840" i="7"/>
  <c r="F839" i="7"/>
  <c r="F838" i="7"/>
  <c r="F837" i="7"/>
  <c r="F836" i="7"/>
  <c r="F835" i="7"/>
  <c r="F834" i="7"/>
  <c r="F833" i="7"/>
  <c r="F832" i="7"/>
  <c r="F831" i="7"/>
  <c r="F830" i="7"/>
  <c r="F829" i="7"/>
  <c r="F828" i="7"/>
  <c r="F827" i="7"/>
  <c r="F826" i="7"/>
  <c r="F825" i="7"/>
  <c r="F824" i="7"/>
  <c r="F823" i="7"/>
  <c r="F822" i="7"/>
  <c r="F821" i="7"/>
  <c r="F820" i="7"/>
  <c r="F819" i="7"/>
  <c r="F818" i="7"/>
  <c r="F817" i="7"/>
  <c r="F816" i="7"/>
  <c r="F815" i="7"/>
  <c r="F814" i="7"/>
  <c r="F813" i="7"/>
  <c r="F812" i="7"/>
  <c r="F811" i="7"/>
  <c r="F810" i="7"/>
  <c r="F809" i="7"/>
  <c r="F808" i="7"/>
  <c r="F807" i="7"/>
  <c r="F806" i="7"/>
  <c r="F805" i="7"/>
  <c r="F804" i="7"/>
  <c r="F803" i="7"/>
  <c r="F802" i="7"/>
  <c r="F801" i="7"/>
  <c r="F800" i="7"/>
  <c r="F799" i="7"/>
  <c r="F798" i="7"/>
  <c r="F797" i="7"/>
  <c r="F796" i="7"/>
  <c r="F795" i="7"/>
  <c r="F794" i="7"/>
  <c r="F793" i="7"/>
  <c r="F792" i="7"/>
  <c r="F791" i="7"/>
  <c r="F790" i="7"/>
  <c r="F789" i="7"/>
  <c r="F788" i="7"/>
  <c r="F787" i="7"/>
  <c r="F786" i="7"/>
  <c r="F785" i="7"/>
  <c r="F784" i="7"/>
  <c r="F783" i="7"/>
  <c r="F782" i="7"/>
  <c r="F781" i="7"/>
  <c r="F780" i="7"/>
  <c r="F779" i="7"/>
  <c r="F778" i="7"/>
  <c r="F777" i="7"/>
  <c r="F776" i="7"/>
  <c r="F775" i="7"/>
  <c r="F774" i="7"/>
  <c r="F773" i="7"/>
  <c r="F772" i="7"/>
  <c r="F771" i="7"/>
  <c r="F770" i="7"/>
  <c r="F769" i="7"/>
  <c r="F768" i="7"/>
  <c r="F767" i="7"/>
  <c r="F766" i="7"/>
  <c r="F765" i="7"/>
  <c r="F764" i="7"/>
  <c r="F763" i="7"/>
  <c r="F762" i="7"/>
  <c r="F761" i="7"/>
  <c r="F760" i="7"/>
  <c r="F759" i="7"/>
  <c r="F758" i="7"/>
  <c r="F757" i="7"/>
  <c r="F756" i="7"/>
  <c r="F755" i="7"/>
  <c r="F754" i="7"/>
  <c r="F753" i="7"/>
  <c r="F752" i="7"/>
  <c r="F751" i="7"/>
  <c r="F750" i="7"/>
  <c r="F749" i="7"/>
  <c r="F748" i="7"/>
  <c r="F747" i="7"/>
  <c r="F746" i="7"/>
  <c r="F745" i="7"/>
  <c r="F744" i="7"/>
  <c r="F743" i="7"/>
  <c r="F742" i="7"/>
  <c r="F741" i="7"/>
  <c r="F740" i="7"/>
  <c r="F739" i="7"/>
  <c r="F738" i="7"/>
  <c r="F737" i="7"/>
  <c r="F736" i="7"/>
  <c r="F735" i="7"/>
  <c r="F734" i="7"/>
  <c r="F733" i="7"/>
  <c r="F732" i="7"/>
  <c r="F731" i="7"/>
  <c r="F730" i="7"/>
  <c r="F729" i="7"/>
  <c r="F728" i="7"/>
  <c r="F727" i="7"/>
  <c r="F726" i="7"/>
  <c r="F725" i="7"/>
  <c r="F724" i="7"/>
  <c r="F723" i="7"/>
  <c r="F722" i="7"/>
  <c r="F721" i="7"/>
  <c r="F720" i="7"/>
  <c r="F719" i="7"/>
  <c r="F718" i="7"/>
  <c r="F717" i="7"/>
  <c r="F716" i="7"/>
  <c r="F715" i="7"/>
  <c r="F714" i="7"/>
  <c r="F713" i="7"/>
  <c r="F712" i="7"/>
  <c r="F711" i="7"/>
  <c r="F710" i="7"/>
  <c r="F709" i="7"/>
  <c r="F708" i="7"/>
  <c r="F707" i="7"/>
  <c r="F706" i="7"/>
  <c r="F705" i="7"/>
  <c r="F704" i="7"/>
  <c r="F703" i="7"/>
  <c r="F702" i="7"/>
  <c r="F701" i="7"/>
  <c r="F700" i="7"/>
  <c r="F699" i="7"/>
  <c r="F698" i="7"/>
  <c r="F697" i="7"/>
  <c r="F696" i="7"/>
  <c r="F695" i="7"/>
  <c r="F694" i="7"/>
  <c r="F693" i="7"/>
  <c r="F692" i="7"/>
  <c r="F691" i="7"/>
  <c r="F690" i="7"/>
  <c r="F689" i="7"/>
  <c r="F688" i="7"/>
  <c r="F687" i="7"/>
  <c r="F686" i="7"/>
  <c r="F685" i="7"/>
  <c r="F684" i="7"/>
  <c r="F683" i="7"/>
  <c r="F682" i="7"/>
  <c r="F681" i="7"/>
  <c r="F680" i="7"/>
  <c r="F679" i="7"/>
  <c r="F678" i="7"/>
  <c r="F677" i="7"/>
  <c r="F676" i="7"/>
  <c r="F675" i="7"/>
  <c r="F674" i="7"/>
  <c r="F673" i="7"/>
  <c r="F672" i="7"/>
  <c r="F671" i="7"/>
  <c r="F670" i="7"/>
  <c r="F669" i="7"/>
  <c r="F668" i="7"/>
  <c r="F667" i="7"/>
  <c r="F666" i="7"/>
  <c r="F665" i="7"/>
  <c r="F664" i="7"/>
  <c r="F663" i="7"/>
  <c r="F662" i="7"/>
  <c r="F661" i="7"/>
  <c r="F660" i="7"/>
  <c r="F659" i="7"/>
  <c r="F658" i="7"/>
  <c r="F657" i="7"/>
  <c r="F656" i="7"/>
  <c r="F655" i="7"/>
  <c r="F654" i="7"/>
  <c r="F653" i="7"/>
  <c r="F652" i="7"/>
  <c r="F651" i="7"/>
  <c r="F650" i="7"/>
  <c r="F649" i="7"/>
  <c r="F648" i="7"/>
  <c r="F647" i="7"/>
  <c r="F646" i="7"/>
  <c r="F645" i="7"/>
  <c r="F644" i="7"/>
  <c r="F643" i="7"/>
  <c r="F642" i="7"/>
  <c r="F641" i="7"/>
  <c r="F640" i="7"/>
  <c r="F639" i="7"/>
  <c r="F638" i="7"/>
  <c r="F637" i="7"/>
  <c r="F636" i="7"/>
  <c r="F635" i="7"/>
  <c r="F634" i="7"/>
  <c r="F633" i="7"/>
  <c r="F632" i="7"/>
  <c r="F631" i="7"/>
  <c r="F630" i="7"/>
  <c r="F629" i="7"/>
  <c r="F628" i="7"/>
  <c r="F627" i="7"/>
  <c r="F626" i="7"/>
  <c r="F625" i="7"/>
  <c r="F624" i="7"/>
  <c r="F623" i="7"/>
  <c r="F622" i="7"/>
  <c r="F621" i="7"/>
  <c r="F620" i="7"/>
  <c r="F619" i="7"/>
  <c r="F618" i="7"/>
  <c r="F617" i="7"/>
  <c r="F616" i="7"/>
  <c r="F615" i="7"/>
  <c r="F614" i="7"/>
  <c r="F613" i="7"/>
  <c r="F612" i="7"/>
  <c r="F611" i="7"/>
  <c r="F610" i="7"/>
  <c r="F609" i="7"/>
  <c r="F608" i="7"/>
  <c r="F607" i="7"/>
  <c r="F606" i="7"/>
  <c r="F605" i="7"/>
  <c r="F604" i="7"/>
  <c r="F603" i="7"/>
  <c r="F602" i="7"/>
  <c r="F601" i="7"/>
  <c r="F600" i="7"/>
  <c r="F599" i="7"/>
  <c r="F598" i="7"/>
  <c r="F597" i="7"/>
  <c r="F596" i="7"/>
  <c r="F595" i="7"/>
  <c r="F594" i="7"/>
  <c r="F593" i="7"/>
  <c r="F592" i="7"/>
  <c r="F591" i="7"/>
  <c r="F590" i="7"/>
  <c r="F589" i="7"/>
  <c r="F588" i="7"/>
  <c r="F587" i="7"/>
  <c r="F586" i="7"/>
  <c r="F585" i="7"/>
  <c r="F584" i="7"/>
  <c r="F583" i="7"/>
  <c r="F582" i="7"/>
  <c r="F581" i="7"/>
  <c r="F580" i="7"/>
  <c r="F579" i="7"/>
  <c r="F578" i="7"/>
  <c r="F577" i="7"/>
  <c r="F576" i="7"/>
  <c r="F575" i="7"/>
  <c r="F574" i="7"/>
  <c r="F573" i="7"/>
  <c r="F572" i="7"/>
  <c r="F571" i="7"/>
  <c r="F570" i="7"/>
  <c r="F569" i="7"/>
  <c r="F568" i="7"/>
  <c r="F567" i="7"/>
  <c r="F566" i="7"/>
  <c r="F565" i="7"/>
  <c r="F564" i="7"/>
  <c r="F563" i="7"/>
  <c r="F562" i="7"/>
  <c r="F561" i="7"/>
  <c r="F560" i="7"/>
  <c r="F559" i="7"/>
  <c r="F558" i="7"/>
  <c r="F557" i="7"/>
  <c r="F556" i="7"/>
  <c r="F555" i="7"/>
  <c r="F554" i="7"/>
  <c r="F553" i="7"/>
  <c r="F552" i="7"/>
  <c r="F551" i="7"/>
  <c r="F550" i="7"/>
  <c r="F549" i="7"/>
  <c r="F548" i="7"/>
  <c r="F547" i="7"/>
  <c r="F546" i="7"/>
  <c r="F545" i="7"/>
  <c r="F544" i="7"/>
  <c r="F543" i="7"/>
  <c r="F542" i="7"/>
  <c r="F541" i="7"/>
  <c r="F540" i="7"/>
  <c r="F539" i="7"/>
  <c r="F538" i="7"/>
  <c r="F537" i="7"/>
  <c r="F536" i="7"/>
  <c r="F535" i="7"/>
  <c r="F534" i="7"/>
  <c r="F533" i="7"/>
  <c r="F532" i="7"/>
  <c r="F531" i="7"/>
  <c r="F530" i="7"/>
  <c r="F529" i="7"/>
  <c r="F528" i="7"/>
  <c r="F527" i="7"/>
  <c r="F526" i="7"/>
  <c r="F525" i="7"/>
  <c r="F524" i="7"/>
  <c r="F523" i="7"/>
  <c r="F522" i="7"/>
  <c r="F521" i="7"/>
  <c r="F520" i="7"/>
  <c r="F519" i="7"/>
  <c r="F518" i="7"/>
  <c r="F517" i="7"/>
  <c r="F516" i="7"/>
  <c r="F515" i="7"/>
  <c r="F514" i="7"/>
  <c r="F513" i="7"/>
  <c r="F512" i="7"/>
  <c r="F511" i="7"/>
  <c r="F510" i="7"/>
  <c r="F509" i="7"/>
  <c r="F508" i="7"/>
  <c r="F507" i="7"/>
  <c r="F506" i="7"/>
  <c r="F505" i="7"/>
  <c r="F504" i="7"/>
  <c r="F503" i="7"/>
  <c r="F502" i="7"/>
  <c r="F501" i="7"/>
  <c r="F500" i="7"/>
  <c r="F499" i="7"/>
  <c r="F498" i="7"/>
  <c r="F497" i="7"/>
  <c r="F496" i="7"/>
  <c r="F495" i="7"/>
  <c r="F494" i="7"/>
  <c r="F493" i="7"/>
  <c r="F492" i="7"/>
  <c r="F491" i="7"/>
  <c r="F490" i="7"/>
  <c r="F489" i="7"/>
  <c r="F488" i="7"/>
  <c r="F487" i="7"/>
  <c r="F486" i="7"/>
  <c r="F485" i="7"/>
  <c r="F484" i="7"/>
  <c r="F483" i="7"/>
  <c r="F482" i="7"/>
  <c r="F481" i="7"/>
  <c r="F480" i="7"/>
  <c r="F479" i="7"/>
  <c r="F478" i="7"/>
  <c r="F477" i="7"/>
  <c r="F476" i="7"/>
  <c r="F475" i="7"/>
  <c r="F474" i="7"/>
  <c r="F473" i="7"/>
  <c r="F472" i="7"/>
  <c r="F471" i="7"/>
  <c r="F470" i="7"/>
  <c r="F469" i="7"/>
  <c r="F468" i="7"/>
  <c r="F467" i="7"/>
  <c r="F466" i="7"/>
  <c r="F465" i="7"/>
  <c r="F464" i="7"/>
  <c r="F463" i="7"/>
  <c r="F462" i="7"/>
  <c r="F461" i="7"/>
  <c r="F460" i="7"/>
  <c r="F459" i="7"/>
  <c r="F458" i="7"/>
  <c r="F457" i="7"/>
  <c r="F456" i="7"/>
  <c r="F455" i="7"/>
  <c r="F454" i="7"/>
  <c r="F453" i="7"/>
  <c r="F452" i="7"/>
  <c r="F451" i="7"/>
  <c r="F450" i="7"/>
  <c r="F449" i="7"/>
  <c r="F448" i="7"/>
  <c r="F447" i="7"/>
  <c r="F446" i="7"/>
  <c r="F445" i="7"/>
  <c r="F444" i="7"/>
  <c r="F443" i="7"/>
  <c r="F442" i="7"/>
  <c r="F441" i="7"/>
  <c r="F440" i="7"/>
  <c r="F439" i="7"/>
  <c r="F438" i="7"/>
  <c r="F437" i="7"/>
  <c r="F436" i="7"/>
  <c r="F435" i="7"/>
  <c r="F434" i="7"/>
  <c r="F433" i="7"/>
  <c r="F432" i="7"/>
  <c r="F431" i="7"/>
  <c r="F430" i="7"/>
  <c r="F429" i="7"/>
  <c r="F428" i="7"/>
  <c r="F427" i="7"/>
  <c r="F426" i="7"/>
  <c r="F425" i="7"/>
  <c r="F424" i="7"/>
  <c r="F423" i="7"/>
  <c r="F422" i="7"/>
  <c r="F421" i="7"/>
  <c r="F420" i="7"/>
  <c r="F419" i="7"/>
  <c r="F418" i="7"/>
  <c r="F417" i="7"/>
  <c r="F416" i="7"/>
  <c r="F415" i="7"/>
  <c r="F414" i="7"/>
  <c r="F413" i="7"/>
  <c r="F412" i="7"/>
  <c r="F411" i="7"/>
  <c r="F410" i="7"/>
  <c r="F409" i="7"/>
  <c r="F408" i="7"/>
  <c r="F407" i="7"/>
  <c r="F406" i="7"/>
  <c r="F405" i="7"/>
  <c r="F404" i="7"/>
  <c r="F403" i="7"/>
  <c r="F402" i="7"/>
  <c r="F401" i="7"/>
  <c r="F400" i="7"/>
  <c r="F399" i="7"/>
  <c r="F398" i="7"/>
  <c r="F397" i="7"/>
  <c r="F396" i="7"/>
  <c r="F395" i="7"/>
  <c r="F394" i="7"/>
  <c r="F393" i="7"/>
  <c r="F392" i="7"/>
  <c r="F391" i="7"/>
  <c r="F390" i="7"/>
  <c r="F389" i="7"/>
  <c r="F388" i="7"/>
  <c r="F387" i="7"/>
  <c r="F386" i="7"/>
  <c r="F385" i="7"/>
  <c r="F384" i="7"/>
  <c r="F383" i="7"/>
  <c r="F382" i="7"/>
  <c r="F381" i="7"/>
  <c r="F380" i="7"/>
  <c r="F379" i="7"/>
  <c r="F378" i="7"/>
  <c r="F377" i="7"/>
  <c r="F376" i="7"/>
  <c r="F375" i="7"/>
  <c r="F374" i="7"/>
  <c r="F373" i="7"/>
  <c r="F372" i="7"/>
  <c r="F371" i="7"/>
  <c r="F370" i="7"/>
  <c r="F369" i="7"/>
  <c r="F368" i="7"/>
  <c r="F367" i="7"/>
  <c r="F366" i="7"/>
  <c r="F365" i="7"/>
  <c r="F364" i="7"/>
  <c r="F363" i="7"/>
  <c r="F362" i="7"/>
  <c r="F361" i="7"/>
  <c r="F360" i="7"/>
  <c r="F359" i="7"/>
  <c r="F358" i="7"/>
  <c r="F357" i="7"/>
  <c r="F356" i="7"/>
  <c r="F355" i="7"/>
  <c r="F354" i="7"/>
  <c r="F353" i="7"/>
  <c r="F352" i="7"/>
  <c r="F351" i="7"/>
  <c r="F350" i="7"/>
  <c r="F349" i="7"/>
  <c r="F348" i="7"/>
  <c r="F347" i="7"/>
  <c r="F346" i="7"/>
  <c r="F345" i="7"/>
  <c r="F344" i="7"/>
  <c r="F343" i="7"/>
  <c r="F342" i="7"/>
  <c r="F341" i="7"/>
  <c r="F340" i="7"/>
  <c r="F339" i="7"/>
  <c r="F338" i="7"/>
  <c r="F337" i="7"/>
  <c r="F336" i="7"/>
  <c r="F335" i="7"/>
  <c r="F334" i="7"/>
  <c r="F333" i="7"/>
  <c r="F332" i="7"/>
  <c r="F331" i="7"/>
  <c r="F330" i="7"/>
  <c r="F329" i="7"/>
  <c r="F328" i="7"/>
  <c r="F327" i="7"/>
  <c r="F326" i="7"/>
  <c r="F325" i="7"/>
  <c r="F324" i="7"/>
  <c r="F323" i="7"/>
  <c r="F322" i="7"/>
  <c r="F321" i="7"/>
  <c r="F320" i="7"/>
  <c r="F319" i="7"/>
  <c r="F318" i="7"/>
  <c r="F317" i="7"/>
  <c r="F316" i="7"/>
  <c r="F315" i="7"/>
  <c r="F314" i="7"/>
  <c r="F313" i="7"/>
  <c r="F312" i="7"/>
  <c r="F311" i="7"/>
  <c r="F310" i="7"/>
  <c r="F309" i="7"/>
  <c r="F308" i="7"/>
  <c r="F307" i="7"/>
  <c r="F306" i="7"/>
  <c r="F305" i="7"/>
  <c r="F304" i="7"/>
  <c r="F303" i="7"/>
  <c r="F302" i="7"/>
  <c r="F301" i="7"/>
  <c r="F300" i="7"/>
  <c r="F299" i="7"/>
  <c r="F298" i="7"/>
  <c r="F297" i="7"/>
  <c r="F296" i="7"/>
  <c r="F295" i="7"/>
  <c r="F294" i="7"/>
  <c r="F293" i="7"/>
  <c r="F292" i="7"/>
  <c r="F291" i="7"/>
  <c r="F290" i="7"/>
  <c r="F289" i="7"/>
  <c r="F288" i="7"/>
  <c r="F287" i="7"/>
  <c r="F286" i="7"/>
  <c r="F285" i="7"/>
  <c r="F284" i="7"/>
  <c r="F283" i="7"/>
  <c r="F282" i="7"/>
  <c r="F281" i="7"/>
  <c r="F280" i="7"/>
  <c r="F279" i="7"/>
  <c r="F278" i="7"/>
  <c r="F277" i="7"/>
  <c r="F276" i="7"/>
  <c r="F275" i="7"/>
  <c r="F274" i="7"/>
  <c r="F273" i="7"/>
  <c r="F272" i="7"/>
  <c r="F271" i="7"/>
  <c r="F270" i="7"/>
  <c r="F269" i="7"/>
  <c r="F268" i="7"/>
  <c r="F267" i="7"/>
  <c r="F266" i="7"/>
  <c r="F265" i="7"/>
  <c r="F264" i="7"/>
  <c r="F263" i="7"/>
  <c r="F262" i="7"/>
  <c r="F261" i="7"/>
  <c r="F260" i="7"/>
  <c r="F259" i="7"/>
  <c r="F258" i="7"/>
  <c r="F257" i="7"/>
  <c r="F256" i="7"/>
  <c r="F255" i="7"/>
  <c r="F254" i="7"/>
  <c r="F253" i="7"/>
  <c r="F252" i="7"/>
  <c r="F251" i="7"/>
  <c r="F250" i="7"/>
  <c r="F249" i="7"/>
  <c r="F248" i="7"/>
  <c r="F247" i="7"/>
  <c r="F246" i="7"/>
  <c r="F245" i="7"/>
  <c r="F244" i="7"/>
  <c r="F243" i="7"/>
  <c r="F242" i="7"/>
  <c r="F241" i="7"/>
  <c r="F240" i="7"/>
  <c r="F239" i="7"/>
  <c r="F238" i="7"/>
  <c r="F237" i="7"/>
  <c r="F236" i="7"/>
  <c r="F235" i="7"/>
  <c r="F234" i="7"/>
  <c r="F233" i="7"/>
  <c r="F232" i="7"/>
  <c r="F231" i="7"/>
  <c r="F230" i="7"/>
  <c r="F229" i="7"/>
  <c r="F228" i="7"/>
  <c r="F227" i="7"/>
  <c r="F226" i="7"/>
  <c r="F225" i="7"/>
  <c r="F224" i="7"/>
  <c r="F223" i="7"/>
  <c r="F222" i="7"/>
  <c r="F221" i="7"/>
  <c r="F220" i="7"/>
  <c r="F219" i="7"/>
  <c r="F218" i="7"/>
  <c r="F217" i="7"/>
  <c r="F216" i="7"/>
  <c r="F215" i="7"/>
  <c r="F214" i="7"/>
  <c r="F213" i="7"/>
  <c r="F212" i="7"/>
  <c r="F211" i="7"/>
  <c r="F210" i="7"/>
  <c r="F209" i="7"/>
  <c r="F208" i="7"/>
  <c r="F207" i="7"/>
  <c r="F206" i="7"/>
  <c r="F205" i="7"/>
  <c r="F204" i="7"/>
  <c r="F203" i="7"/>
  <c r="F202" i="7"/>
  <c r="F201" i="7"/>
  <c r="F200" i="7"/>
  <c r="F199" i="7"/>
  <c r="F198" i="7"/>
  <c r="F197" i="7"/>
  <c r="F196" i="7"/>
  <c r="F195" i="7"/>
  <c r="F194" i="7"/>
  <c r="F193" i="7"/>
  <c r="F192" i="7"/>
  <c r="F191" i="7"/>
  <c r="F190" i="7"/>
  <c r="F189" i="7"/>
  <c r="F188" i="7"/>
  <c r="F187" i="7"/>
  <c r="F186" i="7"/>
  <c r="F185" i="7"/>
  <c r="F184" i="7"/>
  <c r="F183" i="7"/>
  <c r="F182" i="7"/>
  <c r="F181" i="7"/>
  <c r="F180" i="7"/>
  <c r="F179" i="7"/>
  <c r="F178" i="7"/>
  <c r="F177" i="7"/>
  <c r="F176" i="7"/>
  <c r="F175" i="7"/>
  <c r="F174" i="7"/>
  <c r="F173" i="7"/>
  <c r="F172" i="7"/>
  <c r="F171" i="7"/>
  <c r="F170" i="7"/>
  <c r="F169" i="7"/>
  <c r="F168" i="7"/>
  <c r="F167" i="7"/>
  <c r="F166" i="7"/>
  <c r="F165" i="7"/>
  <c r="F164" i="7"/>
  <c r="F163" i="7"/>
  <c r="F162" i="7"/>
  <c r="F161" i="7"/>
  <c r="F160" i="7"/>
  <c r="F159" i="7"/>
  <c r="F158" i="7"/>
  <c r="F157" i="7"/>
  <c r="F156" i="7"/>
  <c r="F155" i="7"/>
  <c r="F154" i="7"/>
  <c r="F153" i="7"/>
  <c r="F152" i="7"/>
  <c r="F151" i="7"/>
  <c r="F150" i="7"/>
  <c r="F149" i="7"/>
  <c r="F148" i="7"/>
  <c r="F147" i="7"/>
  <c r="F146" i="7"/>
  <c r="F145" i="7"/>
  <c r="F144" i="7"/>
  <c r="F143" i="7"/>
  <c r="F142" i="7"/>
  <c r="F141" i="7"/>
  <c r="F140" i="7"/>
  <c r="F139" i="7"/>
  <c r="F138" i="7"/>
  <c r="F137" i="7"/>
  <c r="F136" i="7"/>
  <c r="F135" i="7"/>
  <c r="F134" i="7"/>
  <c r="F133" i="7"/>
  <c r="F132" i="7"/>
  <c r="F131" i="7"/>
  <c r="F130" i="7"/>
  <c r="F129" i="7"/>
  <c r="F128" i="7"/>
  <c r="F127" i="7"/>
  <c r="F126" i="7"/>
  <c r="F125" i="7"/>
  <c r="F124" i="7"/>
  <c r="F123" i="7"/>
  <c r="F122" i="7"/>
  <c r="F121" i="7"/>
  <c r="F120" i="7"/>
  <c r="F119" i="7"/>
  <c r="F118" i="7"/>
  <c r="F117" i="7"/>
  <c r="F116" i="7"/>
  <c r="F115" i="7"/>
  <c r="F114" i="7"/>
  <c r="F113" i="7"/>
  <c r="F112" i="7"/>
  <c r="F111" i="7"/>
  <c r="F110" i="7"/>
  <c r="F109" i="7"/>
  <c r="F108" i="7"/>
  <c r="F107" i="7"/>
  <c r="F106" i="7"/>
  <c r="F105" i="7"/>
  <c r="F104" i="7"/>
  <c r="F103" i="7"/>
  <c r="F102" i="7"/>
  <c r="F101" i="7"/>
  <c r="F100" i="7"/>
  <c r="F99" i="7"/>
  <c r="F98" i="7"/>
  <c r="F97" i="7"/>
  <c r="F96" i="7"/>
  <c r="F95" i="7"/>
  <c r="F94" i="7"/>
  <c r="F93" i="7"/>
  <c r="F92" i="7"/>
  <c r="F91" i="7"/>
  <c r="F90" i="7"/>
  <c r="F89" i="7"/>
  <c r="F88" i="7"/>
  <c r="F87" i="7"/>
  <c r="F86" i="7"/>
  <c r="F85" i="7"/>
  <c r="F84" i="7"/>
  <c r="F83" i="7"/>
  <c r="F82" i="7"/>
  <c r="F81" i="7"/>
  <c r="F80" i="7"/>
  <c r="F79" i="7"/>
  <c r="F78" i="7"/>
  <c r="F77" i="7"/>
  <c r="F76" i="7"/>
  <c r="F75" i="7"/>
  <c r="F74" i="7"/>
  <c r="F73" i="7"/>
  <c r="F72" i="7"/>
  <c r="F71" i="7"/>
  <c r="F70" i="7"/>
  <c r="F69" i="7"/>
  <c r="F68" i="7"/>
  <c r="F67" i="7"/>
  <c r="F66" i="7"/>
  <c r="F65" i="7"/>
  <c r="F64" i="7"/>
  <c r="F63" i="7"/>
  <c r="F62" i="7"/>
  <c r="F61" i="7"/>
  <c r="F60" i="7"/>
  <c r="F59" i="7"/>
  <c r="F58" i="7"/>
  <c r="F57" i="7"/>
  <c r="F56" i="7"/>
  <c r="F55" i="7"/>
  <c r="F54" i="7"/>
  <c r="F53" i="7"/>
  <c r="F52" i="7"/>
  <c r="F51" i="7"/>
  <c r="F50" i="7"/>
  <c r="F49" i="7"/>
  <c r="F48" i="7"/>
  <c r="F47" i="7"/>
  <c r="F46" i="7"/>
  <c r="F45" i="7"/>
  <c r="F44" i="7"/>
  <c r="F43" i="7"/>
  <c r="F42" i="7"/>
  <c r="F41" i="7"/>
  <c r="F40" i="7"/>
  <c r="F39" i="7"/>
  <c r="F38" i="7"/>
  <c r="F37" i="7"/>
  <c r="F36" i="7"/>
  <c r="F35" i="7"/>
  <c r="F34" i="7"/>
  <c r="F33" i="7"/>
  <c r="F32" i="7"/>
  <c r="F31" i="7"/>
  <c r="F30" i="7"/>
  <c r="F29" i="7"/>
  <c r="F28" i="7"/>
  <c r="F27" i="7"/>
  <c r="F26" i="7"/>
  <c r="F25" i="7"/>
  <c r="F24" i="7"/>
  <c r="F23" i="7"/>
  <c r="I25" i="7" s="1"/>
  <c r="J25" i="7" s="1"/>
  <c r="F22" i="7"/>
  <c r="F21" i="7"/>
  <c r="F20" i="7"/>
  <c r="F19" i="7"/>
  <c r="F18" i="7"/>
  <c r="F17" i="7"/>
  <c r="F16" i="7"/>
  <c r="F15" i="7"/>
  <c r="I24" i="7" s="1"/>
  <c r="J24" i="7" s="1"/>
  <c r="F14" i="7"/>
  <c r="F13" i="7"/>
  <c r="F12" i="7"/>
  <c r="F11" i="7"/>
  <c r="F10" i="7"/>
  <c r="F9" i="7"/>
  <c r="F8" i="7"/>
  <c r="I7" i="7"/>
  <c r="F7" i="7"/>
  <c r="A4" i="7"/>
  <c r="J1" i="7"/>
  <c r="I1" i="7"/>
  <c r="C1007" i="5"/>
  <c r="B1007" i="5"/>
  <c r="C1006" i="5"/>
  <c r="B1006" i="5"/>
  <c r="C1005" i="5"/>
  <c r="B1005" i="5"/>
  <c r="C1004" i="5"/>
  <c r="B1004" i="5"/>
  <c r="C1003" i="5"/>
  <c r="B1003" i="5"/>
  <c r="C1002" i="5"/>
  <c r="B1002" i="5"/>
  <c r="C1001" i="5"/>
  <c r="B1001" i="5"/>
  <c r="C1000" i="5"/>
  <c r="B1000" i="5"/>
  <c r="C999" i="5"/>
  <c r="B999" i="5"/>
  <c r="C998" i="5"/>
  <c r="B998" i="5"/>
  <c r="C997" i="5"/>
  <c r="B997" i="5"/>
  <c r="C996" i="5"/>
  <c r="B996" i="5"/>
  <c r="C995" i="5"/>
  <c r="B995" i="5"/>
  <c r="C994" i="5"/>
  <c r="B994" i="5"/>
  <c r="C993" i="5"/>
  <c r="B993" i="5"/>
  <c r="C992" i="5"/>
  <c r="B992" i="5"/>
  <c r="C991" i="5"/>
  <c r="B991" i="5"/>
  <c r="C990" i="5"/>
  <c r="B990" i="5"/>
  <c r="C989" i="5"/>
  <c r="B989" i="5"/>
  <c r="C988" i="5"/>
  <c r="B988" i="5"/>
  <c r="C987" i="5"/>
  <c r="B987" i="5"/>
  <c r="C986" i="5"/>
  <c r="B986" i="5"/>
  <c r="C985" i="5"/>
  <c r="B985" i="5"/>
  <c r="C984" i="5"/>
  <c r="B984" i="5"/>
  <c r="C983" i="5"/>
  <c r="B983" i="5"/>
  <c r="C982" i="5"/>
  <c r="B982" i="5"/>
  <c r="C981" i="5"/>
  <c r="B981" i="5"/>
  <c r="C980" i="5"/>
  <c r="B980" i="5"/>
  <c r="C979" i="5"/>
  <c r="B979" i="5"/>
  <c r="C978" i="5"/>
  <c r="B978" i="5"/>
  <c r="C977" i="5"/>
  <c r="B977" i="5"/>
  <c r="C976" i="5"/>
  <c r="B976" i="5"/>
  <c r="C975" i="5"/>
  <c r="B975" i="5"/>
  <c r="C974" i="5"/>
  <c r="B974" i="5"/>
  <c r="C973" i="5"/>
  <c r="B973" i="5"/>
  <c r="C972" i="5"/>
  <c r="B972" i="5"/>
  <c r="C971" i="5"/>
  <c r="B971" i="5"/>
  <c r="C970" i="5"/>
  <c r="B970" i="5"/>
  <c r="C969" i="5"/>
  <c r="B969" i="5"/>
  <c r="C968" i="5"/>
  <c r="B968" i="5"/>
  <c r="C967" i="5"/>
  <c r="B967" i="5"/>
  <c r="C966" i="5"/>
  <c r="B966" i="5"/>
  <c r="C965" i="5"/>
  <c r="B965" i="5"/>
  <c r="C964" i="5"/>
  <c r="B964" i="5"/>
  <c r="C963" i="5"/>
  <c r="B963" i="5"/>
  <c r="C962" i="5"/>
  <c r="B962" i="5"/>
  <c r="C961" i="5"/>
  <c r="B961" i="5"/>
  <c r="C960" i="5"/>
  <c r="B960" i="5"/>
  <c r="C959" i="5"/>
  <c r="B959" i="5"/>
  <c r="C958" i="5"/>
  <c r="B958" i="5"/>
  <c r="C957" i="5"/>
  <c r="B957" i="5"/>
  <c r="C956" i="5"/>
  <c r="B956" i="5"/>
  <c r="C955" i="5"/>
  <c r="B955" i="5"/>
  <c r="C954" i="5"/>
  <c r="B954" i="5"/>
  <c r="C953" i="5"/>
  <c r="B953" i="5"/>
  <c r="C952" i="5"/>
  <c r="B952" i="5"/>
  <c r="C951" i="5"/>
  <c r="B951" i="5"/>
  <c r="C950" i="5"/>
  <c r="B950" i="5"/>
  <c r="C949" i="5"/>
  <c r="B949" i="5"/>
  <c r="C948" i="5"/>
  <c r="B948" i="5"/>
  <c r="C947" i="5"/>
  <c r="B947" i="5"/>
  <c r="C946" i="5"/>
  <c r="B946" i="5"/>
  <c r="C945" i="5"/>
  <c r="B945" i="5"/>
  <c r="C944" i="5"/>
  <c r="B944" i="5"/>
  <c r="C943" i="5"/>
  <c r="B943" i="5"/>
  <c r="C942" i="5"/>
  <c r="B942" i="5"/>
  <c r="C941" i="5"/>
  <c r="B941" i="5"/>
  <c r="C940" i="5"/>
  <c r="B940" i="5"/>
  <c r="C939" i="5"/>
  <c r="B939" i="5"/>
  <c r="C938" i="5"/>
  <c r="B938" i="5"/>
  <c r="C937" i="5"/>
  <c r="B937" i="5"/>
  <c r="C936" i="5"/>
  <c r="B936" i="5"/>
  <c r="C935" i="5"/>
  <c r="B935" i="5"/>
  <c r="C934" i="5"/>
  <c r="B934" i="5"/>
  <c r="C933" i="5"/>
  <c r="B933" i="5"/>
  <c r="C932" i="5"/>
  <c r="B932" i="5"/>
  <c r="C931" i="5"/>
  <c r="B931" i="5"/>
  <c r="C930" i="5"/>
  <c r="B930" i="5"/>
  <c r="C929" i="5"/>
  <c r="B929" i="5"/>
  <c r="C928" i="5"/>
  <c r="B928" i="5"/>
  <c r="C927" i="5"/>
  <c r="B927" i="5"/>
  <c r="C926" i="5"/>
  <c r="B926" i="5"/>
  <c r="C925" i="5"/>
  <c r="B925" i="5"/>
  <c r="C924" i="5"/>
  <c r="B924" i="5"/>
  <c r="C923" i="5"/>
  <c r="B923" i="5"/>
  <c r="C922" i="5"/>
  <c r="B922" i="5"/>
  <c r="C921" i="5"/>
  <c r="B921" i="5"/>
  <c r="C920" i="5"/>
  <c r="B920" i="5"/>
  <c r="C919" i="5"/>
  <c r="B919" i="5"/>
  <c r="C918" i="5"/>
  <c r="B918" i="5"/>
  <c r="C917" i="5"/>
  <c r="B917" i="5"/>
  <c r="C916" i="5"/>
  <c r="B916" i="5"/>
  <c r="C915" i="5"/>
  <c r="B915" i="5"/>
  <c r="C914" i="5"/>
  <c r="B914" i="5"/>
  <c r="C913" i="5"/>
  <c r="B913" i="5"/>
  <c r="C912" i="5"/>
  <c r="B912" i="5"/>
  <c r="C911" i="5"/>
  <c r="B911" i="5"/>
  <c r="C910" i="5"/>
  <c r="B910" i="5"/>
  <c r="C909" i="5"/>
  <c r="B909" i="5"/>
  <c r="C908" i="5"/>
  <c r="B908" i="5"/>
  <c r="C907" i="5"/>
  <c r="B907" i="5"/>
  <c r="C906" i="5"/>
  <c r="B906" i="5"/>
  <c r="C905" i="5"/>
  <c r="B905" i="5"/>
  <c r="C904" i="5"/>
  <c r="B904" i="5"/>
  <c r="C903" i="5"/>
  <c r="B903" i="5"/>
  <c r="C902" i="5"/>
  <c r="B902" i="5"/>
  <c r="C901" i="5"/>
  <c r="B901" i="5"/>
  <c r="C900" i="5"/>
  <c r="B900" i="5"/>
  <c r="C899" i="5"/>
  <c r="B899" i="5"/>
  <c r="C898" i="5"/>
  <c r="B898" i="5"/>
  <c r="C897" i="5"/>
  <c r="B897" i="5"/>
  <c r="C896" i="5"/>
  <c r="B896" i="5"/>
  <c r="C895" i="5"/>
  <c r="B895" i="5"/>
  <c r="C894" i="5"/>
  <c r="B894" i="5"/>
  <c r="C893" i="5"/>
  <c r="B893" i="5"/>
  <c r="C892" i="5"/>
  <c r="B892" i="5"/>
  <c r="C891" i="5"/>
  <c r="B891" i="5"/>
  <c r="C890" i="5"/>
  <c r="B890" i="5"/>
  <c r="C889" i="5"/>
  <c r="B889" i="5"/>
  <c r="C888" i="5"/>
  <c r="B888" i="5"/>
  <c r="C887" i="5"/>
  <c r="B887" i="5"/>
  <c r="C886" i="5"/>
  <c r="B886" i="5"/>
  <c r="C885" i="5"/>
  <c r="B885" i="5"/>
  <c r="C884" i="5"/>
  <c r="B884" i="5"/>
  <c r="C883" i="5"/>
  <c r="B883" i="5"/>
  <c r="C882" i="5"/>
  <c r="B882" i="5"/>
  <c r="C881" i="5"/>
  <c r="B881" i="5"/>
  <c r="C880" i="5"/>
  <c r="B880" i="5"/>
  <c r="C879" i="5"/>
  <c r="B879" i="5"/>
  <c r="C878" i="5"/>
  <c r="B878" i="5"/>
  <c r="C877" i="5"/>
  <c r="B877" i="5"/>
  <c r="C876" i="5"/>
  <c r="B876" i="5"/>
  <c r="C875" i="5"/>
  <c r="B875" i="5"/>
  <c r="C874" i="5"/>
  <c r="B874" i="5"/>
  <c r="C873" i="5"/>
  <c r="B873" i="5"/>
  <c r="C872" i="5"/>
  <c r="B872" i="5"/>
  <c r="C871" i="5"/>
  <c r="B871" i="5"/>
  <c r="C870" i="5"/>
  <c r="B870" i="5"/>
  <c r="C869" i="5"/>
  <c r="B869" i="5"/>
  <c r="C868" i="5"/>
  <c r="B868" i="5"/>
  <c r="C867" i="5"/>
  <c r="B867" i="5"/>
  <c r="C866" i="5"/>
  <c r="B866" i="5"/>
  <c r="C865" i="5"/>
  <c r="B865" i="5"/>
  <c r="C864" i="5"/>
  <c r="B864" i="5"/>
  <c r="C863" i="5"/>
  <c r="B863" i="5"/>
  <c r="C862" i="5"/>
  <c r="B862" i="5"/>
  <c r="C861" i="5"/>
  <c r="B861" i="5"/>
  <c r="C860" i="5"/>
  <c r="B860" i="5"/>
  <c r="C859" i="5"/>
  <c r="B859" i="5"/>
  <c r="C858" i="5"/>
  <c r="B858" i="5"/>
  <c r="C857" i="5"/>
  <c r="B857" i="5"/>
  <c r="C856" i="5"/>
  <c r="B856" i="5"/>
  <c r="C855" i="5"/>
  <c r="B855" i="5"/>
  <c r="C854" i="5"/>
  <c r="B854" i="5"/>
  <c r="C853" i="5"/>
  <c r="B853" i="5"/>
  <c r="C852" i="5"/>
  <c r="B852" i="5"/>
  <c r="C851" i="5"/>
  <c r="B851" i="5"/>
  <c r="C850" i="5"/>
  <c r="B850" i="5"/>
  <c r="C849" i="5"/>
  <c r="B849" i="5"/>
  <c r="C848" i="5"/>
  <c r="B848" i="5"/>
  <c r="C847" i="5"/>
  <c r="B847" i="5"/>
  <c r="C846" i="5"/>
  <c r="B846" i="5"/>
  <c r="C845" i="5"/>
  <c r="B845" i="5"/>
  <c r="C844" i="5"/>
  <c r="B844" i="5"/>
  <c r="C843" i="5"/>
  <c r="B843" i="5"/>
  <c r="C842" i="5"/>
  <c r="B842" i="5"/>
  <c r="C841" i="5"/>
  <c r="B841" i="5"/>
  <c r="C840" i="5"/>
  <c r="B840" i="5"/>
  <c r="C839" i="5"/>
  <c r="B839" i="5"/>
  <c r="C838" i="5"/>
  <c r="B838" i="5"/>
  <c r="C837" i="5"/>
  <c r="B837" i="5"/>
  <c r="C836" i="5"/>
  <c r="B836" i="5"/>
  <c r="C835" i="5"/>
  <c r="B835" i="5"/>
  <c r="C834" i="5"/>
  <c r="B834" i="5"/>
  <c r="C833" i="5"/>
  <c r="B833" i="5"/>
  <c r="C832" i="5"/>
  <c r="B832" i="5"/>
  <c r="C831" i="5"/>
  <c r="B831" i="5"/>
  <c r="C830" i="5"/>
  <c r="B830" i="5"/>
  <c r="C829" i="5"/>
  <c r="B829" i="5"/>
  <c r="C828" i="5"/>
  <c r="B828" i="5"/>
  <c r="C827" i="5"/>
  <c r="B827" i="5"/>
  <c r="C826" i="5"/>
  <c r="B826" i="5"/>
  <c r="C825" i="5"/>
  <c r="B825" i="5"/>
  <c r="C824" i="5"/>
  <c r="B824" i="5"/>
  <c r="C823" i="5"/>
  <c r="B823" i="5"/>
  <c r="C822" i="5"/>
  <c r="B822" i="5"/>
  <c r="C821" i="5"/>
  <c r="B821" i="5"/>
  <c r="C820" i="5"/>
  <c r="B820" i="5"/>
  <c r="C819" i="5"/>
  <c r="B819" i="5"/>
  <c r="C818" i="5"/>
  <c r="B818" i="5"/>
  <c r="C817" i="5"/>
  <c r="B817" i="5"/>
  <c r="C816" i="5"/>
  <c r="B816" i="5"/>
  <c r="C815" i="5"/>
  <c r="B815" i="5"/>
  <c r="C814" i="5"/>
  <c r="B814" i="5"/>
  <c r="C813" i="5"/>
  <c r="B813" i="5"/>
  <c r="C812" i="5"/>
  <c r="B812" i="5"/>
  <c r="C811" i="5"/>
  <c r="B811" i="5"/>
  <c r="C810" i="5"/>
  <c r="B810" i="5"/>
  <c r="C809" i="5"/>
  <c r="B809" i="5"/>
  <c r="C808" i="5"/>
  <c r="B808" i="5"/>
  <c r="C807" i="5"/>
  <c r="B807" i="5"/>
  <c r="C806" i="5"/>
  <c r="B806" i="5"/>
  <c r="C805" i="5"/>
  <c r="B805" i="5"/>
  <c r="C804" i="5"/>
  <c r="B804" i="5"/>
  <c r="C803" i="5"/>
  <c r="B803" i="5"/>
  <c r="C802" i="5"/>
  <c r="B802" i="5"/>
  <c r="C801" i="5"/>
  <c r="B801" i="5"/>
  <c r="C800" i="5"/>
  <c r="B800" i="5"/>
  <c r="C799" i="5"/>
  <c r="B799" i="5"/>
  <c r="C798" i="5"/>
  <c r="B798" i="5"/>
  <c r="C797" i="5"/>
  <c r="B797" i="5"/>
  <c r="C796" i="5"/>
  <c r="B796" i="5"/>
  <c r="C795" i="5"/>
  <c r="B795" i="5"/>
  <c r="C794" i="5"/>
  <c r="B794" i="5"/>
  <c r="C793" i="5"/>
  <c r="B793" i="5"/>
  <c r="C792" i="5"/>
  <c r="B792" i="5"/>
  <c r="C791" i="5"/>
  <c r="B791" i="5"/>
  <c r="C790" i="5"/>
  <c r="B790" i="5"/>
  <c r="C789" i="5"/>
  <c r="B789" i="5"/>
  <c r="C788" i="5"/>
  <c r="B788" i="5"/>
  <c r="C787" i="5"/>
  <c r="B787" i="5"/>
  <c r="C786" i="5"/>
  <c r="B786" i="5"/>
  <c r="C785" i="5"/>
  <c r="B785" i="5"/>
  <c r="C784" i="5"/>
  <c r="B784" i="5"/>
  <c r="C783" i="5"/>
  <c r="B783" i="5"/>
  <c r="C782" i="5"/>
  <c r="B782" i="5"/>
  <c r="C781" i="5"/>
  <c r="B781" i="5"/>
  <c r="C780" i="5"/>
  <c r="B780" i="5"/>
  <c r="C779" i="5"/>
  <c r="B779" i="5"/>
  <c r="C778" i="5"/>
  <c r="B778" i="5"/>
  <c r="C777" i="5"/>
  <c r="B777" i="5"/>
  <c r="C776" i="5"/>
  <c r="B776" i="5"/>
  <c r="C775" i="5"/>
  <c r="B775" i="5"/>
  <c r="C774" i="5"/>
  <c r="B774" i="5"/>
  <c r="C773" i="5"/>
  <c r="B773" i="5"/>
  <c r="C772" i="5"/>
  <c r="B772" i="5"/>
  <c r="C771" i="5"/>
  <c r="B771" i="5"/>
  <c r="C770" i="5"/>
  <c r="B770" i="5"/>
  <c r="C769" i="5"/>
  <c r="B769" i="5"/>
  <c r="C768" i="5"/>
  <c r="B768" i="5"/>
  <c r="C767" i="5"/>
  <c r="B767" i="5"/>
  <c r="C766" i="5"/>
  <c r="B766" i="5"/>
  <c r="C765" i="5"/>
  <c r="B765" i="5"/>
  <c r="C764" i="5"/>
  <c r="B764" i="5"/>
  <c r="C763" i="5"/>
  <c r="B763" i="5"/>
  <c r="C762" i="5"/>
  <c r="B762" i="5"/>
  <c r="C761" i="5"/>
  <c r="B761" i="5"/>
  <c r="C760" i="5"/>
  <c r="B760" i="5"/>
  <c r="C759" i="5"/>
  <c r="B759" i="5"/>
  <c r="C758" i="5"/>
  <c r="B758" i="5"/>
  <c r="C757" i="5"/>
  <c r="B757" i="5"/>
  <c r="C756" i="5"/>
  <c r="B756" i="5"/>
  <c r="C755" i="5"/>
  <c r="B755" i="5"/>
  <c r="C754" i="5"/>
  <c r="B754" i="5"/>
  <c r="C753" i="5"/>
  <c r="B753" i="5"/>
  <c r="C752" i="5"/>
  <c r="B752" i="5"/>
  <c r="C751" i="5"/>
  <c r="B751" i="5"/>
  <c r="C750" i="5"/>
  <c r="B750" i="5"/>
  <c r="C749" i="5"/>
  <c r="B749" i="5"/>
  <c r="C748" i="5"/>
  <c r="B748" i="5"/>
  <c r="C747" i="5"/>
  <c r="B747" i="5"/>
  <c r="C746" i="5"/>
  <c r="B746" i="5"/>
  <c r="C745" i="5"/>
  <c r="B745" i="5"/>
  <c r="C744" i="5"/>
  <c r="B744" i="5"/>
  <c r="C743" i="5"/>
  <c r="B743" i="5"/>
  <c r="C742" i="5"/>
  <c r="B742" i="5"/>
  <c r="C741" i="5"/>
  <c r="B741" i="5"/>
  <c r="C740" i="5"/>
  <c r="B740" i="5"/>
  <c r="C739" i="5"/>
  <c r="B739" i="5"/>
  <c r="C738" i="5"/>
  <c r="B738" i="5"/>
  <c r="C737" i="5"/>
  <c r="B737" i="5"/>
  <c r="C736" i="5"/>
  <c r="B736" i="5"/>
  <c r="C735" i="5"/>
  <c r="B735" i="5"/>
  <c r="C734" i="5"/>
  <c r="B734" i="5"/>
  <c r="C733" i="5"/>
  <c r="B733" i="5"/>
  <c r="C732" i="5"/>
  <c r="B732" i="5"/>
  <c r="C731" i="5"/>
  <c r="B731" i="5"/>
  <c r="C730" i="5"/>
  <c r="B730" i="5"/>
  <c r="C729" i="5"/>
  <c r="B729" i="5"/>
  <c r="C728" i="5"/>
  <c r="B728" i="5"/>
  <c r="C727" i="5"/>
  <c r="B727" i="5"/>
  <c r="C726" i="5"/>
  <c r="B726" i="5"/>
  <c r="C725" i="5"/>
  <c r="B725" i="5"/>
  <c r="C724" i="5"/>
  <c r="B724" i="5"/>
  <c r="C723" i="5"/>
  <c r="B723" i="5"/>
  <c r="C722" i="5"/>
  <c r="B722" i="5"/>
  <c r="C721" i="5"/>
  <c r="B721" i="5"/>
  <c r="C720" i="5"/>
  <c r="B720" i="5"/>
  <c r="C719" i="5"/>
  <c r="B719" i="5"/>
  <c r="C718" i="5"/>
  <c r="B718" i="5"/>
  <c r="C717" i="5"/>
  <c r="B717" i="5"/>
  <c r="C716" i="5"/>
  <c r="B716" i="5"/>
  <c r="C715" i="5"/>
  <c r="B715" i="5"/>
  <c r="C714" i="5"/>
  <c r="B714" i="5"/>
  <c r="C713" i="5"/>
  <c r="B713" i="5"/>
  <c r="C712" i="5"/>
  <c r="B712" i="5"/>
  <c r="C711" i="5"/>
  <c r="B711" i="5"/>
  <c r="C710" i="5"/>
  <c r="B710" i="5"/>
  <c r="C709" i="5"/>
  <c r="B709" i="5"/>
  <c r="C708" i="5"/>
  <c r="B708" i="5"/>
  <c r="C707" i="5"/>
  <c r="B707" i="5"/>
  <c r="C706" i="5"/>
  <c r="B706" i="5"/>
  <c r="C705" i="5"/>
  <c r="B705" i="5"/>
  <c r="C704" i="5"/>
  <c r="B704" i="5"/>
  <c r="C703" i="5"/>
  <c r="B703" i="5"/>
  <c r="C702" i="5"/>
  <c r="B702" i="5"/>
  <c r="C701" i="5"/>
  <c r="B701" i="5"/>
  <c r="C700" i="5"/>
  <c r="B700" i="5"/>
  <c r="C699" i="5"/>
  <c r="B699" i="5"/>
  <c r="C698" i="5"/>
  <c r="B698" i="5"/>
  <c r="C697" i="5"/>
  <c r="B697" i="5"/>
  <c r="C696" i="5"/>
  <c r="B696" i="5"/>
  <c r="C695" i="5"/>
  <c r="B695" i="5"/>
  <c r="C694" i="5"/>
  <c r="B694" i="5"/>
  <c r="C693" i="5"/>
  <c r="B693" i="5"/>
  <c r="C692" i="5"/>
  <c r="B692" i="5"/>
  <c r="C691" i="5"/>
  <c r="B691" i="5"/>
  <c r="C690" i="5"/>
  <c r="B690" i="5"/>
  <c r="C689" i="5"/>
  <c r="B689" i="5"/>
  <c r="C688" i="5"/>
  <c r="B688" i="5"/>
  <c r="C687" i="5"/>
  <c r="B687" i="5"/>
  <c r="C686" i="5"/>
  <c r="B686" i="5"/>
  <c r="C685" i="5"/>
  <c r="B685" i="5"/>
  <c r="C684" i="5"/>
  <c r="B684" i="5"/>
  <c r="C683" i="5"/>
  <c r="B683" i="5"/>
  <c r="C682" i="5"/>
  <c r="B682" i="5"/>
  <c r="C681" i="5"/>
  <c r="B681" i="5"/>
  <c r="C680" i="5"/>
  <c r="B680" i="5"/>
  <c r="C679" i="5"/>
  <c r="B679" i="5"/>
  <c r="C678" i="5"/>
  <c r="B678" i="5"/>
  <c r="C677" i="5"/>
  <c r="B677" i="5"/>
  <c r="C676" i="5"/>
  <c r="B676" i="5"/>
  <c r="C675" i="5"/>
  <c r="B675" i="5"/>
  <c r="C674" i="5"/>
  <c r="B674" i="5"/>
  <c r="C673" i="5"/>
  <c r="B673" i="5"/>
  <c r="C672" i="5"/>
  <c r="B672" i="5"/>
  <c r="C671" i="5"/>
  <c r="B671" i="5"/>
  <c r="C670" i="5"/>
  <c r="B670" i="5"/>
  <c r="C669" i="5"/>
  <c r="B669" i="5"/>
  <c r="C668" i="5"/>
  <c r="B668" i="5"/>
  <c r="C667" i="5"/>
  <c r="B667" i="5"/>
  <c r="C666" i="5"/>
  <c r="B666" i="5"/>
  <c r="C665" i="5"/>
  <c r="B665" i="5"/>
  <c r="C664" i="5"/>
  <c r="B664" i="5"/>
  <c r="C663" i="5"/>
  <c r="B663" i="5"/>
  <c r="C662" i="5"/>
  <c r="B662" i="5"/>
  <c r="C661" i="5"/>
  <c r="B661" i="5"/>
  <c r="C660" i="5"/>
  <c r="B660" i="5"/>
  <c r="C659" i="5"/>
  <c r="B659" i="5"/>
  <c r="C658" i="5"/>
  <c r="B658" i="5"/>
  <c r="C657" i="5"/>
  <c r="B657" i="5"/>
  <c r="C656" i="5"/>
  <c r="B656" i="5"/>
  <c r="C655" i="5"/>
  <c r="B655" i="5"/>
  <c r="C654" i="5"/>
  <c r="B654" i="5"/>
  <c r="C653" i="5"/>
  <c r="B653" i="5"/>
  <c r="C652" i="5"/>
  <c r="B652" i="5"/>
  <c r="C651" i="5"/>
  <c r="B651" i="5"/>
  <c r="C650" i="5"/>
  <c r="B650" i="5"/>
  <c r="C649" i="5"/>
  <c r="B649" i="5"/>
  <c r="C648" i="5"/>
  <c r="B648" i="5"/>
  <c r="C647" i="5"/>
  <c r="B647" i="5"/>
  <c r="C646" i="5"/>
  <c r="B646" i="5"/>
  <c r="C645" i="5"/>
  <c r="B645" i="5"/>
  <c r="C644" i="5"/>
  <c r="B644" i="5"/>
  <c r="C643" i="5"/>
  <c r="B643" i="5"/>
  <c r="C642" i="5"/>
  <c r="B642" i="5"/>
  <c r="C641" i="5"/>
  <c r="B641" i="5"/>
  <c r="C640" i="5"/>
  <c r="B640" i="5"/>
  <c r="C639" i="5"/>
  <c r="B639" i="5"/>
  <c r="C638" i="5"/>
  <c r="B638" i="5"/>
  <c r="C637" i="5"/>
  <c r="B637" i="5"/>
  <c r="C636" i="5"/>
  <c r="B636" i="5"/>
  <c r="C635" i="5"/>
  <c r="B635" i="5"/>
  <c r="C634" i="5"/>
  <c r="B634" i="5"/>
  <c r="C633" i="5"/>
  <c r="B633" i="5"/>
  <c r="C632" i="5"/>
  <c r="B632" i="5"/>
  <c r="C631" i="5"/>
  <c r="B631" i="5"/>
  <c r="C630" i="5"/>
  <c r="B630" i="5"/>
  <c r="C629" i="5"/>
  <c r="B629" i="5"/>
  <c r="C628" i="5"/>
  <c r="B628" i="5"/>
  <c r="C627" i="5"/>
  <c r="B627" i="5"/>
  <c r="C626" i="5"/>
  <c r="B626" i="5"/>
  <c r="C625" i="5"/>
  <c r="B625" i="5"/>
  <c r="C624" i="5"/>
  <c r="B624" i="5"/>
  <c r="C623" i="5"/>
  <c r="B623" i="5"/>
  <c r="C622" i="5"/>
  <c r="B622" i="5"/>
  <c r="C621" i="5"/>
  <c r="B621" i="5"/>
  <c r="C620" i="5"/>
  <c r="B620" i="5"/>
  <c r="C619" i="5"/>
  <c r="B619" i="5"/>
  <c r="C618" i="5"/>
  <c r="B618" i="5"/>
  <c r="C617" i="5"/>
  <c r="B617" i="5"/>
  <c r="C616" i="5"/>
  <c r="B616" i="5"/>
  <c r="C615" i="5"/>
  <c r="B615" i="5"/>
  <c r="C614" i="5"/>
  <c r="B614" i="5"/>
  <c r="C613" i="5"/>
  <c r="B613" i="5"/>
  <c r="C612" i="5"/>
  <c r="B612" i="5"/>
  <c r="C611" i="5"/>
  <c r="B611" i="5"/>
  <c r="C610" i="5"/>
  <c r="B610" i="5"/>
  <c r="C609" i="5"/>
  <c r="B609" i="5"/>
  <c r="C608" i="5"/>
  <c r="B608" i="5"/>
  <c r="C607" i="5"/>
  <c r="B607" i="5"/>
  <c r="C606" i="5"/>
  <c r="B606" i="5"/>
  <c r="C605" i="5"/>
  <c r="B605" i="5"/>
  <c r="C604" i="5"/>
  <c r="B604" i="5"/>
  <c r="C603" i="5"/>
  <c r="B603" i="5"/>
  <c r="C602" i="5"/>
  <c r="B602" i="5"/>
  <c r="C601" i="5"/>
  <c r="B601" i="5"/>
  <c r="C600" i="5"/>
  <c r="B600" i="5"/>
  <c r="C599" i="5"/>
  <c r="B599" i="5"/>
  <c r="C598" i="5"/>
  <c r="B598" i="5"/>
  <c r="C597" i="5"/>
  <c r="B597" i="5"/>
  <c r="C596" i="5"/>
  <c r="B596" i="5"/>
  <c r="C595" i="5"/>
  <c r="B595" i="5"/>
  <c r="C594" i="5"/>
  <c r="B594" i="5"/>
  <c r="C593" i="5"/>
  <c r="B593" i="5"/>
  <c r="C592" i="5"/>
  <c r="B592" i="5"/>
  <c r="C591" i="5"/>
  <c r="B591" i="5"/>
  <c r="C590" i="5"/>
  <c r="B590" i="5"/>
  <c r="C589" i="5"/>
  <c r="B589" i="5"/>
  <c r="C588" i="5"/>
  <c r="B588" i="5"/>
  <c r="C587" i="5"/>
  <c r="B587" i="5"/>
  <c r="C586" i="5"/>
  <c r="B586" i="5"/>
  <c r="C585" i="5"/>
  <c r="B585" i="5"/>
  <c r="C584" i="5"/>
  <c r="B584" i="5"/>
  <c r="C583" i="5"/>
  <c r="B583" i="5"/>
  <c r="C582" i="5"/>
  <c r="B582" i="5"/>
  <c r="C581" i="5"/>
  <c r="B581" i="5"/>
  <c r="C580" i="5"/>
  <c r="B580" i="5"/>
  <c r="C579" i="5"/>
  <c r="B579" i="5"/>
  <c r="C578" i="5"/>
  <c r="B578" i="5"/>
  <c r="C577" i="5"/>
  <c r="B577" i="5"/>
  <c r="C576" i="5"/>
  <c r="B576" i="5"/>
  <c r="C575" i="5"/>
  <c r="B575" i="5"/>
  <c r="C574" i="5"/>
  <c r="B574" i="5"/>
  <c r="C573" i="5"/>
  <c r="B573" i="5"/>
  <c r="C572" i="5"/>
  <c r="B572" i="5"/>
  <c r="C571" i="5"/>
  <c r="B571" i="5"/>
  <c r="C570" i="5"/>
  <c r="B570" i="5"/>
  <c r="C569" i="5"/>
  <c r="B569" i="5"/>
  <c r="C568" i="5"/>
  <c r="B568" i="5"/>
  <c r="C567" i="5"/>
  <c r="B567" i="5"/>
  <c r="C566" i="5"/>
  <c r="B566" i="5"/>
  <c r="C565" i="5"/>
  <c r="B565" i="5"/>
  <c r="C564" i="5"/>
  <c r="B564" i="5"/>
  <c r="C563" i="5"/>
  <c r="B563" i="5"/>
  <c r="C562" i="5"/>
  <c r="B562" i="5"/>
  <c r="C561" i="5"/>
  <c r="B561" i="5"/>
  <c r="C560" i="5"/>
  <c r="B560" i="5"/>
  <c r="C559" i="5"/>
  <c r="B559" i="5"/>
  <c r="C558" i="5"/>
  <c r="B558" i="5"/>
  <c r="C557" i="5"/>
  <c r="B557" i="5"/>
  <c r="C556" i="5"/>
  <c r="B556" i="5"/>
  <c r="C555" i="5"/>
  <c r="B555" i="5"/>
  <c r="C554" i="5"/>
  <c r="B554" i="5"/>
  <c r="C553" i="5"/>
  <c r="B553" i="5"/>
  <c r="C552" i="5"/>
  <c r="B552" i="5"/>
  <c r="C551" i="5"/>
  <c r="B551" i="5"/>
  <c r="C550" i="5"/>
  <c r="B550" i="5"/>
  <c r="C549" i="5"/>
  <c r="B549" i="5"/>
  <c r="C548" i="5"/>
  <c r="B548" i="5"/>
  <c r="C547" i="5"/>
  <c r="B547" i="5"/>
  <c r="C546" i="5"/>
  <c r="B546" i="5"/>
  <c r="C545" i="5"/>
  <c r="B545" i="5"/>
  <c r="C544" i="5"/>
  <c r="B544" i="5"/>
  <c r="C543" i="5"/>
  <c r="B543" i="5"/>
  <c r="C542" i="5"/>
  <c r="B542" i="5"/>
  <c r="C541" i="5"/>
  <c r="B541" i="5"/>
  <c r="C540" i="5"/>
  <c r="B540" i="5"/>
  <c r="C539" i="5"/>
  <c r="B539" i="5"/>
  <c r="C538" i="5"/>
  <c r="B538" i="5"/>
  <c r="C537" i="5"/>
  <c r="B537" i="5"/>
  <c r="C536" i="5"/>
  <c r="B536" i="5"/>
  <c r="C535" i="5"/>
  <c r="B535" i="5"/>
  <c r="C534" i="5"/>
  <c r="B534" i="5"/>
  <c r="C533" i="5"/>
  <c r="B533" i="5"/>
  <c r="C532" i="5"/>
  <c r="B532" i="5"/>
  <c r="C531" i="5"/>
  <c r="B531" i="5"/>
  <c r="C530" i="5"/>
  <c r="B530" i="5"/>
  <c r="C529" i="5"/>
  <c r="B529" i="5"/>
  <c r="C528" i="5"/>
  <c r="B528" i="5"/>
  <c r="C527" i="5"/>
  <c r="B527" i="5"/>
  <c r="C526" i="5"/>
  <c r="B526" i="5"/>
  <c r="C525" i="5"/>
  <c r="B525" i="5"/>
  <c r="C524" i="5"/>
  <c r="B524" i="5"/>
  <c r="C523" i="5"/>
  <c r="B523" i="5"/>
  <c r="C522" i="5"/>
  <c r="B522" i="5"/>
  <c r="C521" i="5"/>
  <c r="B521" i="5"/>
  <c r="C520" i="5"/>
  <c r="B520" i="5"/>
  <c r="C519" i="5"/>
  <c r="B519" i="5"/>
  <c r="C518" i="5"/>
  <c r="B518" i="5"/>
  <c r="C517" i="5"/>
  <c r="B517" i="5"/>
  <c r="C516" i="5"/>
  <c r="B516" i="5"/>
  <c r="C515" i="5"/>
  <c r="B515" i="5"/>
  <c r="C514" i="5"/>
  <c r="B514" i="5"/>
  <c r="C513" i="5"/>
  <c r="B513" i="5"/>
  <c r="C512" i="5"/>
  <c r="B512" i="5"/>
  <c r="C511" i="5"/>
  <c r="B511" i="5"/>
  <c r="C510" i="5"/>
  <c r="B510" i="5"/>
  <c r="C509" i="5"/>
  <c r="B509" i="5"/>
  <c r="C508" i="5"/>
  <c r="B508" i="5"/>
  <c r="C507" i="5"/>
  <c r="B507" i="5"/>
  <c r="C506" i="5"/>
  <c r="B506" i="5"/>
  <c r="C505" i="5"/>
  <c r="B505" i="5"/>
  <c r="C504" i="5"/>
  <c r="B504" i="5"/>
  <c r="C503" i="5"/>
  <c r="B503" i="5"/>
  <c r="C502" i="5"/>
  <c r="B502" i="5"/>
  <c r="C501" i="5"/>
  <c r="B501" i="5"/>
  <c r="C500" i="5"/>
  <c r="B500" i="5"/>
  <c r="C499" i="5"/>
  <c r="B499" i="5"/>
  <c r="C498" i="5"/>
  <c r="B498" i="5"/>
  <c r="C497" i="5"/>
  <c r="B497" i="5"/>
  <c r="C496" i="5"/>
  <c r="B496" i="5"/>
  <c r="C495" i="5"/>
  <c r="B495" i="5"/>
  <c r="C494" i="5"/>
  <c r="B494" i="5"/>
  <c r="C493" i="5"/>
  <c r="B493" i="5"/>
  <c r="C492" i="5"/>
  <c r="B492" i="5"/>
  <c r="C491" i="5"/>
  <c r="B491" i="5"/>
  <c r="C490" i="5"/>
  <c r="B490" i="5"/>
  <c r="C489" i="5"/>
  <c r="B489" i="5"/>
  <c r="C488" i="5"/>
  <c r="B488" i="5"/>
  <c r="C487" i="5"/>
  <c r="B487" i="5"/>
  <c r="C486" i="5"/>
  <c r="B486" i="5"/>
  <c r="C485" i="5"/>
  <c r="B485" i="5"/>
  <c r="C484" i="5"/>
  <c r="B484" i="5"/>
  <c r="C483" i="5"/>
  <c r="B483" i="5"/>
  <c r="C482" i="5"/>
  <c r="B482" i="5"/>
  <c r="C481" i="5"/>
  <c r="B481" i="5"/>
  <c r="C480" i="5"/>
  <c r="B480" i="5"/>
  <c r="C479" i="5"/>
  <c r="B479" i="5"/>
  <c r="C478" i="5"/>
  <c r="B478" i="5"/>
  <c r="C477" i="5"/>
  <c r="B477" i="5"/>
  <c r="C476" i="5"/>
  <c r="B476" i="5"/>
  <c r="C475" i="5"/>
  <c r="B475" i="5"/>
  <c r="C474" i="5"/>
  <c r="B474" i="5"/>
  <c r="C473" i="5"/>
  <c r="B473" i="5"/>
  <c r="C472" i="5"/>
  <c r="B472" i="5"/>
  <c r="C471" i="5"/>
  <c r="B471" i="5"/>
  <c r="C470" i="5"/>
  <c r="B470" i="5"/>
  <c r="C469" i="5"/>
  <c r="B469" i="5"/>
  <c r="C468" i="5"/>
  <c r="B468" i="5"/>
  <c r="C467" i="5"/>
  <c r="B467" i="5"/>
  <c r="C466" i="5"/>
  <c r="B466" i="5"/>
  <c r="C465" i="5"/>
  <c r="B465" i="5"/>
  <c r="C464" i="5"/>
  <c r="B464" i="5"/>
  <c r="C463" i="5"/>
  <c r="B463" i="5"/>
  <c r="C462" i="5"/>
  <c r="B462" i="5"/>
  <c r="C461" i="5"/>
  <c r="B461" i="5"/>
  <c r="C460" i="5"/>
  <c r="B460" i="5"/>
  <c r="C459" i="5"/>
  <c r="B459" i="5"/>
  <c r="C458" i="5"/>
  <c r="B458" i="5"/>
  <c r="C457" i="5"/>
  <c r="B457" i="5"/>
  <c r="C456" i="5"/>
  <c r="B456" i="5"/>
  <c r="C455" i="5"/>
  <c r="B455" i="5"/>
  <c r="C454" i="5"/>
  <c r="B454" i="5"/>
  <c r="C453" i="5"/>
  <c r="B453" i="5"/>
  <c r="C452" i="5"/>
  <c r="B452" i="5"/>
  <c r="C451" i="5"/>
  <c r="B451" i="5"/>
  <c r="C450" i="5"/>
  <c r="B450" i="5"/>
  <c r="C449" i="5"/>
  <c r="B449" i="5"/>
  <c r="C448" i="5"/>
  <c r="B448" i="5"/>
  <c r="C447" i="5"/>
  <c r="B447" i="5"/>
  <c r="C446" i="5"/>
  <c r="B446" i="5"/>
  <c r="C445" i="5"/>
  <c r="B445" i="5"/>
  <c r="C444" i="5"/>
  <c r="B444" i="5"/>
  <c r="C443" i="5"/>
  <c r="B443" i="5"/>
  <c r="C442" i="5"/>
  <c r="B442" i="5"/>
  <c r="C441" i="5"/>
  <c r="B441" i="5"/>
  <c r="C440" i="5"/>
  <c r="B440" i="5"/>
  <c r="C439" i="5"/>
  <c r="B439" i="5"/>
  <c r="C438" i="5"/>
  <c r="B438" i="5"/>
  <c r="C437" i="5"/>
  <c r="B437" i="5"/>
  <c r="C436" i="5"/>
  <c r="B436" i="5"/>
  <c r="C435" i="5"/>
  <c r="B435" i="5"/>
  <c r="C434" i="5"/>
  <c r="B434" i="5"/>
  <c r="C433" i="5"/>
  <c r="B433" i="5"/>
  <c r="C432" i="5"/>
  <c r="B432" i="5"/>
  <c r="C431" i="5"/>
  <c r="B431" i="5"/>
  <c r="C430" i="5"/>
  <c r="B430" i="5"/>
  <c r="C429" i="5"/>
  <c r="B429" i="5"/>
  <c r="C428" i="5"/>
  <c r="B428" i="5"/>
  <c r="C427" i="5"/>
  <c r="B427" i="5"/>
  <c r="C426" i="5"/>
  <c r="B426" i="5"/>
  <c r="C425" i="5"/>
  <c r="B425" i="5"/>
  <c r="C424" i="5"/>
  <c r="B424" i="5"/>
  <c r="C423" i="5"/>
  <c r="B423" i="5"/>
  <c r="C422" i="5"/>
  <c r="B422" i="5"/>
  <c r="C421" i="5"/>
  <c r="B421" i="5"/>
  <c r="C420" i="5"/>
  <c r="B420" i="5"/>
  <c r="C419" i="5"/>
  <c r="B419" i="5"/>
  <c r="C418" i="5"/>
  <c r="B418" i="5"/>
  <c r="C417" i="5"/>
  <c r="B417" i="5"/>
  <c r="C416" i="5"/>
  <c r="B416" i="5"/>
  <c r="C415" i="5"/>
  <c r="B415" i="5"/>
  <c r="C414" i="5"/>
  <c r="B414" i="5"/>
  <c r="C413" i="5"/>
  <c r="B413" i="5"/>
  <c r="C412" i="5"/>
  <c r="B412" i="5"/>
  <c r="C411" i="5"/>
  <c r="B411" i="5"/>
  <c r="C410" i="5"/>
  <c r="B410" i="5"/>
  <c r="C409" i="5"/>
  <c r="B409" i="5"/>
  <c r="C408" i="5"/>
  <c r="B408" i="5"/>
  <c r="C407" i="5"/>
  <c r="B407" i="5"/>
  <c r="C406" i="5"/>
  <c r="B406" i="5"/>
  <c r="C405" i="5"/>
  <c r="B405" i="5"/>
  <c r="C404" i="5"/>
  <c r="B404" i="5"/>
  <c r="C403" i="5"/>
  <c r="B403" i="5"/>
  <c r="C402" i="5"/>
  <c r="B402" i="5"/>
  <c r="C401" i="5"/>
  <c r="B401" i="5"/>
  <c r="C400" i="5"/>
  <c r="B400" i="5"/>
  <c r="C399" i="5"/>
  <c r="B399" i="5"/>
  <c r="C398" i="5"/>
  <c r="B398" i="5"/>
  <c r="C397" i="5"/>
  <c r="B397" i="5"/>
  <c r="C396" i="5"/>
  <c r="B396" i="5"/>
  <c r="C395" i="5"/>
  <c r="B395" i="5"/>
  <c r="C394" i="5"/>
  <c r="B394" i="5"/>
  <c r="C393" i="5"/>
  <c r="B393" i="5"/>
  <c r="C392" i="5"/>
  <c r="B392" i="5"/>
  <c r="C391" i="5"/>
  <c r="B391" i="5"/>
  <c r="C390" i="5"/>
  <c r="B390" i="5"/>
  <c r="C389" i="5"/>
  <c r="B389" i="5"/>
  <c r="C388" i="5"/>
  <c r="B388" i="5"/>
  <c r="C387" i="5"/>
  <c r="B387" i="5"/>
  <c r="C386" i="5"/>
  <c r="B386" i="5"/>
  <c r="C385" i="5"/>
  <c r="B385" i="5"/>
  <c r="C384" i="5"/>
  <c r="B384" i="5"/>
  <c r="C383" i="5"/>
  <c r="B383" i="5"/>
  <c r="C382" i="5"/>
  <c r="B382" i="5"/>
  <c r="C381" i="5"/>
  <c r="B381" i="5"/>
  <c r="C380" i="5"/>
  <c r="B380" i="5"/>
  <c r="C379" i="5"/>
  <c r="B379" i="5"/>
  <c r="C378" i="5"/>
  <c r="B378" i="5"/>
  <c r="C377" i="5"/>
  <c r="B377" i="5"/>
  <c r="C376" i="5"/>
  <c r="B376" i="5"/>
  <c r="C375" i="5"/>
  <c r="B375" i="5"/>
  <c r="C374" i="5"/>
  <c r="B374" i="5"/>
  <c r="C373" i="5"/>
  <c r="B373" i="5"/>
  <c r="C372" i="5"/>
  <c r="B372" i="5"/>
  <c r="C371" i="5"/>
  <c r="B371" i="5"/>
  <c r="C370" i="5"/>
  <c r="B370" i="5"/>
  <c r="C369" i="5"/>
  <c r="B369" i="5"/>
  <c r="C368" i="5"/>
  <c r="B368" i="5"/>
  <c r="C367" i="5"/>
  <c r="B367" i="5"/>
  <c r="C366" i="5"/>
  <c r="B366" i="5"/>
  <c r="C365" i="5"/>
  <c r="B365" i="5"/>
  <c r="C364" i="5"/>
  <c r="B364" i="5"/>
  <c r="C363" i="5"/>
  <c r="B363" i="5"/>
  <c r="C362" i="5"/>
  <c r="B362" i="5"/>
  <c r="C361" i="5"/>
  <c r="B361" i="5"/>
  <c r="C360" i="5"/>
  <c r="B360" i="5"/>
  <c r="C359" i="5"/>
  <c r="B359" i="5"/>
  <c r="C358" i="5"/>
  <c r="B358" i="5"/>
  <c r="C357" i="5"/>
  <c r="B357" i="5"/>
  <c r="C356" i="5"/>
  <c r="B356" i="5"/>
  <c r="C355" i="5"/>
  <c r="B355" i="5"/>
  <c r="C354" i="5"/>
  <c r="B354" i="5"/>
  <c r="C353" i="5"/>
  <c r="B353" i="5"/>
  <c r="C352" i="5"/>
  <c r="B352" i="5"/>
  <c r="C351" i="5"/>
  <c r="B351" i="5"/>
  <c r="C350" i="5"/>
  <c r="B350" i="5"/>
  <c r="C349" i="5"/>
  <c r="B349" i="5"/>
  <c r="C348" i="5"/>
  <c r="B348" i="5"/>
  <c r="C347" i="5"/>
  <c r="B347" i="5"/>
  <c r="C346" i="5"/>
  <c r="B346" i="5"/>
  <c r="C345" i="5"/>
  <c r="B345" i="5"/>
  <c r="C344" i="5"/>
  <c r="B344" i="5"/>
  <c r="C343" i="5"/>
  <c r="B343" i="5"/>
  <c r="C342" i="5"/>
  <c r="B342" i="5"/>
  <c r="C341" i="5"/>
  <c r="B341" i="5"/>
  <c r="C340" i="5"/>
  <c r="B340" i="5"/>
  <c r="C339" i="5"/>
  <c r="B339" i="5"/>
  <c r="C338" i="5"/>
  <c r="B338" i="5"/>
  <c r="C337" i="5"/>
  <c r="B337" i="5"/>
  <c r="C336" i="5"/>
  <c r="B336" i="5"/>
  <c r="C335" i="5"/>
  <c r="B335" i="5"/>
  <c r="C334" i="5"/>
  <c r="B334" i="5"/>
  <c r="C333" i="5"/>
  <c r="B333" i="5"/>
  <c r="C332" i="5"/>
  <c r="B332" i="5"/>
  <c r="C331" i="5"/>
  <c r="B331" i="5"/>
  <c r="C330" i="5"/>
  <c r="B330" i="5"/>
  <c r="C329" i="5"/>
  <c r="B329" i="5"/>
  <c r="C328" i="5"/>
  <c r="B328" i="5"/>
  <c r="C327" i="5"/>
  <c r="B327" i="5"/>
  <c r="C326" i="5"/>
  <c r="B326" i="5"/>
  <c r="C325" i="5"/>
  <c r="B325" i="5"/>
  <c r="C324" i="5"/>
  <c r="B324" i="5"/>
  <c r="C323" i="5"/>
  <c r="B323" i="5"/>
  <c r="C322" i="5"/>
  <c r="B322" i="5"/>
  <c r="C321" i="5"/>
  <c r="B321" i="5"/>
  <c r="C320" i="5"/>
  <c r="B320" i="5"/>
  <c r="C319" i="5"/>
  <c r="B319" i="5"/>
  <c r="C318" i="5"/>
  <c r="B318" i="5"/>
  <c r="C317" i="5"/>
  <c r="B317" i="5"/>
  <c r="C316" i="5"/>
  <c r="B316" i="5"/>
  <c r="C315" i="5"/>
  <c r="B315" i="5"/>
  <c r="C314" i="5"/>
  <c r="B314" i="5"/>
  <c r="C313" i="5"/>
  <c r="B313" i="5"/>
  <c r="C312" i="5"/>
  <c r="B312" i="5"/>
  <c r="C311" i="5"/>
  <c r="B311" i="5"/>
  <c r="C310" i="5"/>
  <c r="B310" i="5"/>
  <c r="C309" i="5"/>
  <c r="B309" i="5"/>
  <c r="C308" i="5"/>
  <c r="B308" i="5"/>
  <c r="C307" i="5"/>
  <c r="B307" i="5"/>
  <c r="C306" i="5"/>
  <c r="B306" i="5"/>
  <c r="C305" i="5"/>
  <c r="B305" i="5"/>
  <c r="C304" i="5"/>
  <c r="B304" i="5"/>
  <c r="C303" i="5"/>
  <c r="B303" i="5"/>
  <c r="C302" i="5"/>
  <c r="B302" i="5"/>
  <c r="C301" i="5"/>
  <c r="B301" i="5"/>
  <c r="C300" i="5"/>
  <c r="B300" i="5"/>
  <c r="C299" i="5"/>
  <c r="B299" i="5"/>
  <c r="C298" i="5"/>
  <c r="B298" i="5"/>
  <c r="C297" i="5"/>
  <c r="B297" i="5"/>
  <c r="C296" i="5"/>
  <c r="B296" i="5"/>
  <c r="C295" i="5"/>
  <c r="B295" i="5"/>
  <c r="C294" i="5"/>
  <c r="B294" i="5"/>
  <c r="C293" i="5"/>
  <c r="B293" i="5"/>
  <c r="C292" i="5"/>
  <c r="B292" i="5"/>
  <c r="C291" i="5"/>
  <c r="B291" i="5"/>
  <c r="C290" i="5"/>
  <c r="B290" i="5"/>
  <c r="C289" i="5"/>
  <c r="B289" i="5"/>
  <c r="C288" i="5"/>
  <c r="B288" i="5"/>
  <c r="C287" i="5"/>
  <c r="B287" i="5"/>
  <c r="C286" i="5"/>
  <c r="B286" i="5"/>
  <c r="C285" i="5"/>
  <c r="B285" i="5"/>
  <c r="C284" i="5"/>
  <c r="B284" i="5"/>
  <c r="C283" i="5"/>
  <c r="B283" i="5"/>
  <c r="C282" i="5"/>
  <c r="B282" i="5"/>
  <c r="C281" i="5"/>
  <c r="B281" i="5"/>
  <c r="C280" i="5"/>
  <c r="B280" i="5"/>
  <c r="C279" i="5"/>
  <c r="B279" i="5"/>
  <c r="C278" i="5"/>
  <c r="B278" i="5"/>
  <c r="C277" i="5"/>
  <c r="B277" i="5"/>
  <c r="C276" i="5"/>
  <c r="B276" i="5"/>
  <c r="C275" i="5"/>
  <c r="B275" i="5"/>
  <c r="C274" i="5"/>
  <c r="B274" i="5"/>
  <c r="C273" i="5"/>
  <c r="B273" i="5"/>
  <c r="C272" i="5"/>
  <c r="B272" i="5"/>
  <c r="C271" i="5"/>
  <c r="B271" i="5"/>
  <c r="C270" i="5"/>
  <c r="B270" i="5"/>
  <c r="C269" i="5"/>
  <c r="B269" i="5"/>
  <c r="C268" i="5"/>
  <c r="B268" i="5"/>
  <c r="C267" i="5"/>
  <c r="B267" i="5"/>
  <c r="C266" i="5"/>
  <c r="B266" i="5"/>
  <c r="C265" i="5"/>
  <c r="B265" i="5"/>
  <c r="C264" i="5"/>
  <c r="B264" i="5"/>
  <c r="C263" i="5"/>
  <c r="B263" i="5"/>
  <c r="C262" i="5"/>
  <c r="B262" i="5"/>
  <c r="C261" i="5"/>
  <c r="B261" i="5"/>
  <c r="C260" i="5"/>
  <c r="B260" i="5"/>
  <c r="C259" i="5"/>
  <c r="B259" i="5"/>
  <c r="C258" i="5"/>
  <c r="B258" i="5"/>
  <c r="C257" i="5"/>
  <c r="B257" i="5"/>
  <c r="C256" i="5"/>
  <c r="B256" i="5"/>
  <c r="C255" i="5"/>
  <c r="B255" i="5"/>
  <c r="C254" i="5"/>
  <c r="B254" i="5"/>
  <c r="C253" i="5"/>
  <c r="B253" i="5"/>
  <c r="C252" i="5"/>
  <c r="B252" i="5"/>
  <c r="C251" i="5"/>
  <c r="B251" i="5"/>
  <c r="C250" i="5"/>
  <c r="B250" i="5"/>
  <c r="C249" i="5"/>
  <c r="B249" i="5"/>
  <c r="C248" i="5"/>
  <c r="B248" i="5"/>
  <c r="C247" i="5"/>
  <c r="B247" i="5"/>
  <c r="C246" i="5"/>
  <c r="B246" i="5"/>
  <c r="C245" i="5"/>
  <c r="B245" i="5"/>
  <c r="C244" i="5"/>
  <c r="B244" i="5"/>
  <c r="C243" i="5"/>
  <c r="B243" i="5"/>
  <c r="C242" i="5"/>
  <c r="B242" i="5"/>
  <c r="C241" i="5"/>
  <c r="B241" i="5"/>
  <c r="C240" i="5"/>
  <c r="B240" i="5"/>
  <c r="C239" i="5"/>
  <c r="B239" i="5"/>
  <c r="C238" i="5"/>
  <c r="B238" i="5"/>
  <c r="C237" i="5"/>
  <c r="B237" i="5"/>
  <c r="C236" i="5"/>
  <c r="B236" i="5"/>
  <c r="C235" i="5"/>
  <c r="B235" i="5"/>
  <c r="C234" i="5"/>
  <c r="B234" i="5"/>
  <c r="C233" i="5"/>
  <c r="B233" i="5"/>
  <c r="C232" i="5"/>
  <c r="B232" i="5"/>
  <c r="C231" i="5"/>
  <c r="B231" i="5"/>
  <c r="C230" i="5"/>
  <c r="B230" i="5"/>
  <c r="C229" i="5"/>
  <c r="B229" i="5"/>
  <c r="C228" i="5"/>
  <c r="B228" i="5"/>
  <c r="C227" i="5"/>
  <c r="B227" i="5"/>
  <c r="C226" i="5"/>
  <c r="B226" i="5"/>
  <c r="C225" i="5"/>
  <c r="B225" i="5"/>
  <c r="C224" i="5"/>
  <c r="B224" i="5"/>
  <c r="C223" i="5"/>
  <c r="B223" i="5"/>
  <c r="C222" i="5"/>
  <c r="B222" i="5"/>
  <c r="C221" i="5"/>
  <c r="B221" i="5"/>
  <c r="C220" i="5"/>
  <c r="B220" i="5"/>
  <c r="C219" i="5"/>
  <c r="B219" i="5"/>
  <c r="C218" i="5"/>
  <c r="B218" i="5"/>
  <c r="C217" i="5"/>
  <c r="B217" i="5"/>
  <c r="C216" i="5"/>
  <c r="B216" i="5"/>
  <c r="C215" i="5"/>
  <c r="B215" i="5"/>
  <c r="C214" i="5"/>
  <c r="B214" i="5"/>
  <c r="C213" i="5"/>
  <c r="B213" i="5"/>
  <c r="C212" i="5"/>
  <c r="B212" i="5"/>
  <c r="C211" i="5"/>
  <c r="B211" i="5"/>
  <c r="C210" i="5"/>
  <c r="B210" i="5"/>
  <c r="C209" i="5"/>
  <c r="B209" i="5"/>
  <c r="C208" i="5"/>
  <c r="B208" i="5"/>
  <c r="C207" i="5"/>
  <c r="B207" i="5"/>
  <c r="C206" i="5"/>
  <c r="B206" i="5"/>
  <c r="C205" i="5"/>
  <c r="B205" i="5"/>
  <c r="C204" i="5"/>
  <c r="B204" i="5"/>
  <c r="C203" i="5"/>
  <c r="B203" i="5"/>
  <c r="C202" i="5"/>
  <c r="B202" i="5"/>
  <c r="C201" i="5"/>
  <c r="B201" i="5"/>
  <c r="C200" i="5"/>
  <c r="B200" i="5"/>
  <c r="C199" i="5"/>
  <c r="B199" i="5"/>
  <c r="C198" i="5"/>
  <c r="B198" i="5"/>
  <c r="C197" i="5"/>
  <c r="B197" i="5"/>
  <c r="C196" i="5"/>
  <c r="B196" i="5"/>
  <c r="C195" i="5"/>
  <c r="B195" i="5"/>
  <c r="C194" i="5"/>
  <c r="B194" i="5"/>
  <c r="C193" i="5"/>
  <c r="B193" i="5"/>
  <c r="C192" i="5"/>
  <c r="B192" i="5"/>
  <c r="C191" i="5"/>
  <c r="B191" i="5"/>
  <c r="C190" i="5"/>
  <c r="B190" i="5"/>
  <c r="C189" i="5"/>
  <c r="B189" i="5"/>
  <c r="C188" i="5"/>
  <c r="B188" i="5"/>
  <c r="C187" i="5"/>
  <c r="B187" i="5"/>
  <c r="C186" i="5"/>
  <c r="B186" i="5"/>
  <c r="C185" i="5"/>
  <c r="B185" i="5"/>
  <c r="C184" i="5"/>
  <c r="B184" i="5"/>
  <c r="C183" i="5"/>
  <c r="B183" i="5"/>
  <c r="C182" i="5"/>
  <c r="B182" i="5"/>
  <c r="C181" i="5"/>
  <c r="B181" i="5"/>
  <c r="C180" i="5"/>
  <c r="B180" i="5"/>
  <c r="C179" i="5"/>
  <c r="B179" i="5"/>
  <c r="C178" i="5"/>
  <c r="B178" i="5"/>
  <c r="C177" i="5"/>
  <c r="B177" i="5"/>
  <c r="C176" i="5"/>
  <c r="B176" i="5"/>
  <c r="C175" i="5"/>
  <c r="B175" i="5"/>
  <c r="C174" i="5"/>
  <c r="B174" i="5"/>
  <c r="C173" i="5"/>
  <c r="B173" i="5"/>
  <c r="C172" i="5"/>
  <c r="B172" i="5"/>
  <c r="C171" i="5"/>
  <c r="B171" i="5"/>
  <c r="C170" i="5"/>
  <c r="B170" i="5"/>
  <c r="C169" i="5"/>
  <c r="B169" i="5"/>
  <c r="C168" i="5"/>
  <c r="B168" i="5"/>
  <c r="C167" i="5"/>
  <c r="B167" i="5"/>
  <c r="C166" i="5"/>
  <c r="B166" i="5"/>
  <c r="C165" i="5"/>
  <c r="B165" i="5"/>
  <c r="C164" i="5"/>
  <c r="B164" i="5"/>
  <c r="C163" i="5"/>
  <c r="B163" i="5"/>
  <c r="C162" i="5"/>
  <c r="B162" i="5"/>
  <c r="C161" i="5"/>
  <c r="B161" i="5"/>
  <c r="C160" i="5"/>
  <c r="B160" i="5"/>
  <c r="C159" i="5"/>
  <c r="B159" i="5"/>
  <c r="C158" i="5"/>
  <c r="B158" i="5"/>
  <c r="C157" i="5"/>
  <c r="B157" i="5"/>
  <c r="C156" i="5"/>
  <c r="B156" i="5"/>
  <c r="C155" i="5"/>
  <c r="B155" i="5"/>
  <c r="C154" i="5"/>
  <c r="B154" i="5"/>
  <c r="C153" i="5"/>
  <c r="B153" i="5"/>
  <c r="C152" i="5"/>
  <c r="B152" i="5"/>
  <c r="C151" i="5"/>
  <c r="B151" i="5"/>
  <c r="C150" i="5"/>
  <c r="B150" i="5"/>
  <c r="C149" i="5"/>
  <c r="B149" i="5"/>
  <c r="C148" i="5"/>
  <c r="B148" i="5"/>
  <c r="C147" i="5"/>
  <c r="B147" i="5"/>
  <c r="C146" i="5"/>
  <c r="B146" i="5"/>
  <c r="C145" i="5"/>
  <c r="B145" i="5"/>
  <c r="C144" i="5"/>
  <c r="B144" i="5"/>
  <c r="C143" i="5"/>
  <c r="B143" i="5"/>
  <c r="C142" i="5"/>
  <c r="B142" i="5"/>
  <c r="C141" i="5"/>
  <c r="B141" i="5"/>
  <c r="C140" i="5"/>
  <c r="B140" i="5"/>
  <c r="C139" i="5"/>
  <c r="B139" i="5"/>
  <c r="C138" i="5"/>
  <c r="B138" i="5"/>
  <c r="C137" i="5"/>
  <c r="B137" i="5"/>
  <c r="C136" i="5"/>
  <c r="B136" i="5"/>
  <c r="C135" i="5"/>
  <c r="B135" i="5"/>
  <c r="C134" i="5"/>
  <c r="B134" i="5"/>
  <c r="C133" i="5"/>
  <c r="B133" i="5"/>
  <c r="C132" i="5"/>
  <c r="B132" i="5"/>
  <c r="C131" i="5"/>
  <c r="B131" i="5"/>
  <c r="C130" i="5"/>
  <c r="B130" i="5"/>
  <c r="C129" i="5"/>
  <c r="B129" i="5"/>
  <c r="C128" i="5"/>
  <c r="B128" i="5"/>
  <c r="C127" i="5"/>
  <c r="B127" i="5"/>
  <c r="C126" i="5"/>
  <c r="B126" i="5"/>
  <c r="C125" i="5"/>
  <c r="B125" i="5"/>
  <c r="C124" i="5"/>
  <c r="B124" i="5"/>
  <c r="C123" i="5"/>
  <c r="B123" i="5"/>
  <c r="C122" i="5"/>
  <c r="B122" i="5"/>
  <c r="C121" i="5"/>
  <c r="B121" i="5"/>
  <c r="C120" i="5"/>
  <c r="B120" i="5"/>
  <c r="C119" i="5"/>
  <c r="B119" i="5"/>
  <c r="C118" i="5"/>
  <c r="B118" i="5"/>
  <c r="C117" i="5"/>
  <c r="B117" i="5"/>
  <c r="C116" i="5"/>
  <c r="B116" i="5"/>
  <c r="C115" i="5"/>
  <c r="B115" i="5"/>
  <c r="C114" i="5"/>
  <c r="B114" i="5"/>
  <c r="C113" i="5"/>
  <c r="B113" i="5"/>
  <c r="C112" i="5"/>
  <c r="B112" i="5"/>
  <c r="C111" i="5"/>
  <c r="B111" i="5"/>
  <c r="C110" i="5"/>
  <c r="B110" i="5"/>
  <c r="C109" i="5"/>
  <c r="B109" i="5"/>
  <c r="C108" i="5"/>
  <c r="B108" i="5"/>
  <c r="C107" i="5"/>
  <c r="B107" i="5"/>
  <c r="C106" i="5"/>
  <c r="B106" i="5"/>
  <c r="C105" i="5"/>
  <c r="B105" i="5"/>
  <c r="C104" i="5"/>
  <c r="B104" i="5"/>
  <c r="C103" i="5"/>
  <c r="B103" i="5"/>
  <c r="C102" i="5"/>
  <c r="B102" i="5"/>
  <c r="C101" i="5"/>
  <c r="B101" i="5"/>
  <c r="C100" i="5"/>
  <c r="B100" i="5"/>
  <c r="C99" i="5"/>
  <c r="B99" i="5"/>
  <c r="C98" i="5"/>
  <c r="B98" i="5"/>
  <c r="C97" i="5"/>
  <c r="B97" i="5"/>
  <c r="C96" i="5"/>
  <c r="B96" i="5"/>
  <c r="C95" i="5"/>
  <c r="B95" i="5"/>
  <c r="C94" i="5"/>
  <c r="B94" i="5"/>
  <c r="C93" i="5"/>
  <c r="B93" i="5"/>
  <c r="C92" i="5"/>
  <c r="B92" i="5"/>
  <c r="C91" i="5"/>
  <c r="B91" i="5"/>
  <c r="C90" i="5"/>
  <c r="B90" i="5"/>
  <c r="C89" i="5"/>
  <c r="B89" i="5"/>
  <c r="C88" i="5"/>
  <c r="B88" i="5"/>
  <c r="C87" i="5"/>
  <c r="B87" i="5"/>
  <c r="C86" i="5"/>
  <c r="B86" i="5"/>
  <c r="C85" i="5"/>
  <c r="B85" i="5"/>
  <c r="C84" i="5"/>
  <c r="B84" i="5"/>
  <c r="C83" i="5"/>
  <c r="B83" i="5"/>
  <c r="C82" i="5"/>
  <c r="B82" i="5"/>
  <c r="C81" i="5"/>
  <c r="B81" i="5"/>
  <c r="C80" i="5"/>
  <c r="B80" i="5"/>
  <c r="C79" i="5"/>
  <c r="B79" i="5"/>
  <c r="C78" i="5"/>
  <c r="B78" i="5"/>
  <c r="C77" i="5"/>
  <c r="B77" i="5"/>
  <c r="C76" i="5"/>
  <c r="B76" i="5"/>
  <c r="C75" i="5"/>
  <c r="B75" i="5"/>
  <c r="C74" i="5"/>
  <c r="B74" i="5"/>
  <c r="C73" i="5"/>
  <c r="B73" i="5"/>
  <c r="C72" i="5"/>
  <c r="B72" i="5"/>
  <c r="C71" i="5"/>
  <c r="B71" i="5"/>
  <c r="C70" i="5"/>
  <c r="B70" i="5"/>
  <c r="C69" i="5"/>
  <c r="B69" i="5"/>
  <c r="C68" i="5"/>
  <c r="B68" i="5"/>
  <c r="C67" i="5"/>
  <c r="B67" i="5"/>
  <c r="C66" i="5"/>
  <c r="B66" i="5"/>
  <c r="C65" i="5"/>
  <c r="B65" i="5"/>
  <c r="C64" i="5"/>
  <c r="B64" i="5"/>
  <c r="C63" i="5"/>
  <c r="B63" i="5"/>
  <c r="C62" i="5"/>
  <c r="B62" i="5"/>
  <c r="C61" i="5"/>
  <c r="B61" i="5"/>
  <c r="C60" i="5"/>
  <c r="B60" i="5"/>
  <c r="C59" i="5"/>
  <c r="B59" i="5"/>
  <c r="C58" i="5"/>
  <c r="B58" i="5"/>
  <c r="C57" i="5"/>
  <c r="B57" i="5"/>
  <c r="C56" i="5"/>
  <c r="B56" i="5"/>
  <c r="C55" i="5"/>
  <c r="B55" i="5"/>
  <c r="C54" i="5"/>
  <c r="B54" i="5"/>
  <c r="C53" i="5"/>
  <c r="B53" i="5"/>
  <c r="C52" i="5"/>
  <c r="B52" i="5"/>
  <c r="C51" i="5"/>
  <c r="B51" i="5"/>
  <c r="C50" i="5"/>
  <c r="B50" i="5"/>
  <c r="C49" i="5"/>
  <c r="B49" i="5"/>
  <c r="C48" i="5"/>
  <c r="B48" i="5"/>
  <c r="C47" i="5"/>
  <c r="B47" i="5"/>
  <c r="C46" i="5"/>
  <c r="B46" i="5"/>
  <c r="C45" i="5"/>
  <c r="B45" i="5"/>
  <c r="C44" i="5"/>
  <c r="B44" i="5"/>
  <c r="C43" i="5"/>
  <c r="B43" i="5"/>
  <c r="C42" i="5"/>
  <c r="B42" i="5"/>
  <c r="C41" i="5"/>
  <c r="B41" i="5"/>
  <c r="C40" i="5"/>
  <c r="B40" i="5"/>
  <c r="C39" i="5"/>
  <c r="B39" i="5"/>
  <c r="C38" i="5"/>
  <c r="B38" i="5"/>
  <c r="C37" i="5"/>
  <c r="B37" i="5"/>
  <c r="C36" i="5"/>
  <c r="B36" i="5"/>
  <c r="C35" i="5"/>
  <c r="B35" i="5"/>
  <c r="C34" i="5"/>
  <c r="B34" i="5"/>
  <c r="C33" i="5"/>
  <c r="B33" i="5"/>
  <c r="C32" i="5"/>
  <c r="B32" i="5"/>
  <c r="C31" i="5"/>
  <c r="B31" i="5"/>
  <c r="C30" i="5"/>
  <c r="B30" i="5"/>
  <c r="C29" i="5"/>
  <c r="B29" i="5"/>
  <c r="C28" i="5"/>
  <c r="B28" i="5"/>
  <c r="C27" i="5"/>
  <c r="B27" i="5"/>
  <c r="C26" i="5"/>
  <c r="B26" i="5"/>
  <c r="C25" i="5"/>
  <c r="B25" i="5"/>
  <c r="C24" i="5"/>
  <c r="B24" i="5"/>
  <c r="C23" i="5"/>
  <c r="B23" i="5"/>
  <c r="C22" i="5"/>
  <c r="B22" i="5"/>
  <c r="C21" i="5"/>
  <c r="B21" i="5"/>
  <c r="C20" i="5"/>
  <c r="B20" i="5"/>
  <c r="C19" i="5"/>
  <c r="B19" i="5"/>
  <c r="C18" i="5"/>
  <c r="B18" i="5"/>
  <c r="C17" i="5"/>
  <c r="B17" i="5"/>
  <c r="C16" i="5"/>
  <c r="B16" i="5"/>
  <c r="C15" i="5"/>
  <c r="B15" i="5"/>
  <c r="C14" i="5"/>
  <c r="B14" i="5"/>
  <c r="C13" i="5"/>
  <c r="B13" i="5"/>
  <c r="C12" i="5"/>
  <c r="B12" i="5"/>
  <c r="C11" i="5"/>
  <c r="B11" i="5"/>
  <c r="C10" i="5"/>
  <c r="B10" i="5"/>
  <c r="C9" i="5"/>
  <c r="B9" i="5"/>
  <c r="C8" i="5"/>
  <c r="B8" i="5"/>
  <c r="J1" i="5"/>
  <c r="I1" i="5"/>
  <c r="C26" i="4"/>
  <c r="C25" i="4"/>
  <c r="C24" i="4"/>
  <c r="C23" i="4"/>
  <c r="C22" i="4"/>
  <c r="C21" i="4"/>
  <c r="C20" i="4"/>
  <c r="C19" i="4"/>
  <c r="V15" i="4"/>
  <c r="U15" i="4"/>
  <c r="T15" i="4"/>
  <c r="S15" i="4"/>
  <c r="R15" i="4"/>
  <c r="Q15" i="4"/>
  <c r="W15" i="4" s="1"/>
  <c r="G15" i="4" s="1"/>
  <c r="I15" i="4" s="1"/>
  <c r="K15" i="4"/>
  <c r="F15" i="4"/>
  <c r="E15" i="4"/>
  <c r="V14" i="4"/>
  <c r="U14" i="4"/>
  <c r="T14" i="4"/>
  <c r="S14" i="4"/>
  <c r="R14" i="4"/>
  <c r="Q14" i="4"/>
  <c r="W14" i="4" s="1"/>
  <c r="G14" i="4" s="1"/>
  <c r="I14" i="4" s="1"/>
  <c r="K14" i="4"/>
  <c r="F14" i="4"/>
  <c r="E14" i="4"/>
  <c r="V13" i="4"/>
  <c r="U13" i="4"/>
  <c r="T13" i="4"/>
  <c r="S13" i="4"/>
  <c r="R13" i="4"/>
  <c r="Q13" i="4"/>
  <c r="W13" i="4" s="1"/>
  <c r="G13" i="4" s="1"/>
  <c r="I13" i="4" s="1"/>
  <c r="K13" i="4"/>
  <c r="F13" i="4"/>
  <c r="E13" i="4"/>
  <c r="V12" i="4"/>
  <c r="U12" i="4"/>
  <c r="T12" i="4"/>
  <c r="S12" i="4"/>
  <c r="R12" i="4"/>
  <c r="Q12" i="4"/>
  <c r="W12" i="4" s="1"/>
  <c r="G12" i="4" s="1"/>
  <c r="I12" i="4" s="1"/>
  <c r="K12" i="4"/>
  <c r="F12" i="4"/>
  <c r="E12" i="4"/>
  <c r="V11" i="4"/>
  <c r="U11" i="4"/>
  <c r="T11" i="4"/>
  <c r="S11" i="4"/>
  <c r="R11" i="4"/>
  <c r="Q11" i="4"/>
  <c r="W11" i="4" s="1"/>
  <c r="G11" i="4" s="1"/>
  <c r="I11" i="4" s="1"/>
  <c r="K11" i="4"/>
  <c r="F11" i="4"/>
  <c r="E11" i="4"/>
  <c r="V10" i="4"/>
  <c r="U10" i="4"/>
  <c r="T10" i="4"/>
  <c r="S10" i="4"/>
  <c r="R10" i="4"/>
  <c r="Q10" i="4"/>
  <c r="W10" i="4" s="1"/>
  <c r="G10" i="4" s="1"/>
  <c r="I10" i="4" s="1"/>
  <c r="K10" i="4"/>
  <c r="F10" i="4"/>
  <c r="E10" i="4"/>
  <c r="V9" i="4"/>
  <c r="U9" i="4"/>
  <c r="T9" i="4"/>
  <c r="S9" i="4"/>
  <c r="R9" i="4"/>
  <c r="Q9" i="4"/>
  <c r="W9" i="4" s="1"/>
  <c r="G9" i="4" s="1"/>
  <c r="I9" i="4" s="1"/>
  <c r="K9" i="4"/>
  <c r="F9" i="4"/>
  <c r="E9" i="4"/>
  <c r="V8" i="4"/>
  <c r="U8" i="4"/>
  <c r="T8" i="4"/>
  <c r="S8" i="4"/>
  <c r="R8" i="4"/>
  <c r="Q8" i="4"/>
  <c r="W8" i="4" s="1"/>
  <c r="G8" i="4" s="1"/>
  <c r="I8" i="4" s="1"/>
  <c r="K8" i="4"/>
  <c r="F8" i="4"/>
  <c r="E8" i="4"/>
  <c r="F5" i="4"/>
  <c r="N1" i="4"/>
  <c r="M1" i="4"/>
  <c r="K360" i="3"/>
  <c r="J360" i="3"/>
  <c r="I360" i="3"/>
  <c r="H360" i="3"/>
  <c r="G360" i="3"/>
  <c r="F360" i="3"/>
  <c r="E360" i="3"/>
  <c r="D360" i="3"/>
  <c r="L360" i="3" s="1"/>
  <c r="K359" i="3"/>
  <c r="J359" i="3"/>
  <c r="I359" i="3"/>
  <c r="H359" i="3"/>
  <c r="G359" i="3"/>
  <c r="F359" i="3"/>
  <c r="E359" i="3"/>
  <c r="D359" i="3"/>
  <c r="L359" i="3" s="1"/>
  <c r="K358" i="3"/>
  <c r="J358" i="3"/>
  <c r="I358" i="3"/>
  <c r="H358" i="3"/>
  <c r="G358" i="3"/>
  <c r="F358" i="3"/>
  <c r="E358" i="3"/>
  <c r="D358" i="3"/>
  <c r="L358" i="3" s="1"/>
  <c r="K357" i="3"/>
  <c r="J357" i="3"/>
  <c r="I357" i="3"/>
  <c r="H357" i="3"/>
  <c r="G357" i="3"/>
  <c r="F357" i="3"/>
  <c r="E357" i="3"/>
  <c r="D357" i="3"/>
  <c r="L357" i="3" s="1"/>
  <c r="K356" i="3"/>
  <c r="J356" i="3"/>
  <c r="I356" i="3"/>
  <c r="H356" i="3"/>
  <c r="G356" i="3"/>
  <c r="F356" i="3"/>
  <c r="E356" i="3"/>
  <c r="D356" i="3"/>
  <c r="L356" i="3" s="1"/>
  <c r="K355" i="3"/>
  <c r="J355" i="3"/>
  <c r="I355" i="3"/>
  <c r="H355" i="3"/>
  <c r="G355" i="3"/>
  <c r="F355" i="3"/>
  <c r="E355" i="3"/>
  <c r="D355" i="3"/>
  <c r="L355" i="3" s="1"/>
  <c r="K354" i="3"/>
  <c r="J354" i="3"/>
  <c r="I354" i="3"/>
  <c r="H354" i="3"/>
  <c r="G354" i="3"/>
  <c r="F354" i="3"/>
  <c r="E354" i="3"/>
  <c r="D354" i="3"/>
  <c r="L354" i="3" s="1"/>
  <c r="K353" i="3"/>
  <c r="J353" i="3"/>
  <c r="I353" i="3"/>
  <c r="H353" i="3"/>
  <c r="G353" i="3"/>
  <c r="F353" i="3"/>
  <c r="E353" i="3"/>
  <c r="D353" i="3"/>
  <c r="L353" i="3" s="1"/>
  <c r="K352" i="3"/>
  <c r="J352" i="3"/>
  <c r="I352" i="3"/>
  <c r="H352" i="3"/>
  <c r="G352" i="3"/>
  <c r="F352" i="3"/>
  <c r="E352" i="3"/>
  <c r="D352" i="3"/>
  <c r="L352" i="3" s="1"/>
  <c r="K351" i="3"/>
  <c r="J351" i="3"/>
  <c r="I351" i="3"/>
  <c r="H351" i="3"/>
  <c r="G351" i="3"/>
  <c r="F351" i="3"/>
  <c r="E351" i="3"/>
  <c r="D351" i="3"/>
  <c r="L351" i="3" s="1"/>
  <c r="K350" i="3"/>
  <c r="J350" i="3"/>
  <c r="I350" i="3"/>
  <c r="H350" i="3"/>
  <c r="G350" i="3"/>
  <c r="F350" i="3"/>
  <c r="E350" i="3"/>
  <c r="D350" i="3"/>
  <c r="L350" i="3" s="1"/>
  <c r="K349" i="3"/>
  <c r="J349" i="3"/>
  <c r="I349" i="3"/>
  <c r="H349" i="3"/>
  <c r="G349" i="3"/>
  <c r="F349" i="3"/>
  <c r="E349" i="3"/>
  <c r="D349" i="3"/>
  <c r="L349" i="3" s="1"/>
  <c r="K348" i="3"/>
  <c r="J348" i="3"/>
  <c r="I348" i="3"/>
  <c r="H348" i="3"/>
  <c r="G348" i="3"/>
  <c r="F348" i="3"/>
  <c r="E348" i="3"/>
  <c r="D348" i="3"/>
  <c r="L348" i="3" s="1"/>
  <c r="K347" i="3"/>
  <c r="J347" i="3"/>
  <c r="I347" i="3"/>
  <c r="H347" i="3"/>
  <c r="G347" i="3"/>
  <c r="F347" i="3"/>
  <c r="E347" i="3"/>
  <c r="D347" i="3"/>
  <c r="L347" i="3" s="1"/>
  <c r="K346" i="3"/>
  <c r="J346" i="3"/>
  <c r="I346" i="3"/>
  <c r="H346" i="3"/>
  <c r="G346" i="3"/>
  <c r="F346" i="3"/>
  <c r="E346" i="3"/>
  <c r="D346" i="3"/>
  <c r="L346" i="3" s="1"/>
  <c r="K345" i="3"/>
  <c r="J345" i="3"/>
  <c r="I345" i="3"/>
  <c r="H345" i="3"/>
  <c r="G345" i="3"/>
  <c r="F345" i="3"/>
  <c r="E345" i="3"/>
  <c r="D345" i="3"/>
  <c r="L345" i="3" s="1"/>
  <c r="K344" i="3"/>
  <c r="J344" i="3"/>
  <c r="I344" i="3"/>
  <c r="H344" i="3"/>
  <c r="G344" i="3"/>
  <c r="F344" i="3"/>
  <c r="E344" i="3"/>
  <c r="D344" i="3"/>
  <c r="L344" i="3" s="1"/>
  <c r="K343" i="3"/>
  <c r="J343" i="3"/>
  <c r="I343" i="3"/>
  <c r="H343" i="3"/>
  <c r="G343" i="3"/>
  <c r="F343" i="3"/>
  <c r="E343" i="3"/>
  <c r="D343" i="3"/>
  <c r="L343" i="3" s="1"/>
  <c r="K342" i="3"/>
  <c r="J342" i="3"/>
  <c r="I342" i="3"/>
  <c r="H342" i="3"/>
  <c r="G342" i="3"/>
  <c r="F342" i="3"/>
  <c r="E342" i="3"/>
  <c r="D342" i="3"/>
  <c r="L342" i="3" s="1"/>
  <c r="K341" i="3"/>
  <c r="J341" i="3"/>
  <c r="I341" i="3"/>
  <c r="H341" i="3"/>
  <c r="G341" i="3"/>
  <c r="F341" i="3"/>
  <c r="E341" i="3"/>
  <c r="D341" i="3"/>
  <c r="L341" i="3" s="1"/>
  <c r="K340" i="3"/>
  <c r="J340" i="3"/>
  <c r="I340" i="3"/>
  <c r="H340" i="3"/>
  <c r="G340" i="3"/>
  <c r="F340" i="3"/>
  <c r="E340" i="3"/>
  <c r="D340" i="3"/>
  <c r="L340" i="3" s="1"/>
  <c r="K339" i="3"/>
  <c r="J339" i="3"/>
  <c r="I339" i="3"/>
  <c r="H339" i="3"/>
  <c r="G339" i="3"/>
  <c r="F339" i="3"/>
  <c r="E339" i="3"/>
  <c r="D339" i="3"/>
  <c r="L339" i="3" s="1"/>
  <c r="K338" i="3"/>
  <c r="J338" i="3"/>
  <c r="I338" i="3"/>
  <c r="H338" i="3"/>
  <c r="G338" i="3"/>
  <c r="F338" i="3"/>
  <c r="E338" i="3"/>
  <c r="D338" i="3"/>
  <c r="L338" i="3" s="1"/>
  <c r="K337" i="3"/>
  <c r="J337" i="3"/>
  <c r="I337" i="3"/>
  <c r="H337" i="3"/>
  <c r="G337" i="3"/>
  <c r="F337" i="3"/>
  <c r="E337" i="3"/>
  <c r="D337" i="3"/>
  <c r="L337" i="3" s="1"/>
  <c r="K336" i="3"/>
  <c r="J336" i="3"/>
  <c r="I336" i="3"/>
  <c r="H336" i="3"/>
  <c r="G336" i="3"/>
  <c r="F336" i="3"/>
  <c r="E336" i="3"/>
  <c r="D336" i="3"/>
  <c r="L336" i="3" s="1"/>
  <c r="K335" i="3"/>
  <c r="J335" i="3"/>
  <c r="I335" i="3"/>
  <c r="H335" i="3"/>
  <c r="G335" i="3"/>
  <c r="F335" i="3"/>
  <c r="E335" i="3"/>
  <c r="D335" i="3"/>
  <c r="L335" i="3" s="1"/>
  <c r="K334" i="3"/>
  <c r="J334" i="3"/>
  <c r="I334" i="3"/>
  <c r="H334" i="3"/>
  <c r="G334" i="3"/>
  <c r="F334" i="3"/>
  <c r="E334" i="3"/>
  <c r="D334" i="3"/>
  <c r="L334" i="3" s="1"/>
  <c r="K333" i="3"/>
  <c r="J333" i="3"/>
  <c r="I333" i="3"/>
  <c r="H333" i="3"/>
  <c r="G333" i="3"/>
  <c r="F333" i="3"/>
  <c r="E333" i="3"/>
  <c r="D333" i="3"/>
  <c r="L333" i="3" s="1"/>
  <c r="K332" i="3"/>
  <c r="J332" i="3"/>
  <c r="I332" i="3"/>
  <c r="H332" i="3"/>
  <c r="G332" i="3"/>
  <c r="F332" i="3"/>
  <c r="E332" i="3"/>
  <c r="D332" i="3"/>
  <c r="L332" i="3" s="1"/>
  <c r="K331" i="3"/>
  <c r="J331" i="3"/>
  <c r="I331" i="3"/>
  <c r="H331" i="3"/>
  <c r="G331" i="3"/>
  <c r="F331" i="3"/>
  <c r="E331" i="3"/>
  <c r="D331" i="3"/>
  <c r="L331" i="3" s="1"/>
  <c r="K330" i="3"/>
  <c r="J330" i="3"/>
  <c r="I330" i="3"/>
  <c r="H330" i="3"/>
  <c r="G330" i="3"/>
  <c r="F330" i="3"/>
  <c r="E330" i="3"/>
  <c r="D330" i="3"/>
  <c r="L330" i="3" s="1"/>
  <c r="K329" i="3"/>
  <c r="J329" i="3"/>
  <c r="I329" i="3"/>
  <c r="H329" i="3"/>
  <c r="G329" i="3"/>
  <c r="F329" i="3"/>
  <c r="E329" i="3"/>
  <c r="D329" i="3"/>
  <c r="L329" i="3" s="1"/>
  <c r="K328" i="3"/>
  <c r="J328" i="3"/>
  <c r="I328" i="3"/>
  <c r="H328" i="3"/>
  <c r="G328" i="3"/>
  <c r="F328" i="3"/>
  <c r="E328" i="3"/>
  <c r="D328" i="3"/>
  <c r="L328" i="3" s="1"/>
  <c r="K327" i="3"/>
  <c r="J327" i="3"/>
  <c r="I327" i="3"/>
  <c r="H327" i="3"/>
  <c r="G327" i="3"/>
  <c r="F327" i="3"/>
  <c r="E327" i="3"/>
  <c r="D327" i="3"/>
  <c r="L327" i="3" s="1"/>
  <c r="K326" i="3"/>
  <c r="J326" i="3"/>
  <c r="I326" i="3"/>
  <c r="H326" i="3"/>
  <c r="G326" i="3"/>
  <c r="F326" i="3"/>
  <c r="E326" i="3"/>
  <c r="D326" i="3"/>
  <c r="L326" i="3" s="1"/>
  <c r="K325" i="3"/>
  <c r="J325" i="3"/>
  <c r="I325" i="3"/>
  <c r="H325" i="3"/>
  <c r="G325" i="3"/>
  <c r="F325" i="3"/>
  <c r="E325" i="3"/>
  <c r="D325" i="3"/>
  <c r="L325" i="3" s="1"/>
  <c r="K324" i="3"/>
  <c r="J324" i="3"/>
  <c r="I324" i="3"/>
  <c r="H324" i="3"/>
  <c r="G324" i="3"/>
  <c r="F324" i="3"/>
  <c r="E324" i="3"/>
  <c r="D324" i="3"/>
  <c r="L324" i="3" s="1"/>
  <c r="K323" i="3"/>
  <c r="J323" i="3"/>
  <c r="I323" i="3"/>
  <c r="H323" i="3"/>
  <c r="G323" i="3"/>
  <c r="F323" i="3"/>
  <c r="E323" i="3"/>
  <c r="D323" i="3"/>
  <c r="L323" i="3" s="1"/>
  <c r="K322" i="3"/>
  <c r="J322" i="3"/>
  <c r="I322" i="3"/>
  <c r="H322" i="3"/>
  <c r="G322" i="3"/>
  <c r="F322" i="3"/>
  <c r="E322" i="3"/>
  <c r="D322" i="3"/>
  <c r="L322" i="3" s="1"/>
  <c r="K321" i="3"/>
  <c r="J321" i="3"/>
  <c r="I321" i="3"/>
  <c r="H321" i="3"/>
  <c r="G321" i="3"/>
  <c r="F321" i="3"/>
  <c r="E321" i="3"/>
  <c r="D321" i="3"/>
  <c r="L321" i="3" s="1"/>
  <c r="K320" i="3"/>
  <c r="J320" i="3"/>
  <c r="I320" i="3"/>
  <c r="H320" i="3"/>
  <c r="G320" i="3"/>
  <c r="F320" i="3"/>
  <c r="E320" i="3"/>
  <c r="D320" i="3"/>
  <c r="L320" i="3" s="1"/>
  <c r="K319" i="3"/>
  <c r="J319" i="3"/>
  <c r="I319" i="3"/>
  <c r="H319" i="3"/>
  <c r="G319" i="3"/>
  <c r="F319" i="3"/>
  <c r="E319" i="3"/>
  <c r="D319" i="3"/>
  <c r="L319" i="3" s="1"/>
  <c r="K318" i="3"/>
  <c r="J318" i="3"/>
  <c r="I318" i="3"/>
  <c r="H318" i="3"/>
  <c r="G318" i="3"/>
  <c r="F318" i="3"/>
  <c r="E318" i="3"/>
  <c r="D318" i="3"/>
  <c r="L318" i="3" s="1"/>
  <c r="K317" i="3"/>
  <c r="J317" i="3"/>
  <c r="I317" i="3"/>
  <c r="H317" i="3"/>
  <c r="G317" i="3"/>
  <c r="F317" i="3"/>
  <c r="E317" i="3"/>
  <c r="D317" i="3"/>
  <c r="L317" i="3" s="1"/>
  <c r="K316" i="3"/>
  <c r="J316" i="3"/>
  <c r="I316" i="3"/>
  <c r="H316" i="3"/>
  <c r="G316" i="3"/>
  <c r="F316" i="3"/>
  <c r="E316" i="3"/>
  <c r="D316" i="3"/>
  <c r="L316" i="3" s="1"/>
  <c r="K315" i="3"/>
  <c r="J315" i="3"/>
  <c r="I315" i="3"/>
  <c r="H315" i="3"/>
  <c r="G315" i="3"/>
  <c r="F315" i="3"/>
  <c r="E315" i="3"/>
  <c r="D315" i="3"/>
  <c r="L315" i="3" s="1"/>
  <c r="K314" i="3"/>
  <c r="J314" i="3"/>
  <c r="I314" i="3"/>
  <c r="H314" i="3"/>
  <c r="G314" i="3"/>
  <c r="F314" i="3"/>
  <c r="E314" i="3"/>
  <c r="D314" i="3"/>
  <c r="L314" i="3" s="1"/>
  <c r="K313" i="3"/>
  <c r="J313" i="3"/>
  <c r="I313" i="3"/>
  <c r="H313" i="3"/>
  <c r="G313" i="3"/>
  <c r="F313" i="3"/>
  <c r="E313" i="3"/>
  <c r="D313" i="3"/>
  <c r="L313" i="3" s="1"/>
  <c r="K312" i="3"/>
  <c r="J312" i="3"/>
  <c r="I312" i="3"/>
  <c r="H312" i="3"/>
  <c r="G312" i="3"/>
  <c r="F312" i="3"/>
  <c r="E312" i="3"/>
  <c r="D312" i="3"/>
  <c r="L312" i="3" s="1"/>
  <c r="K311" i="3"/>
  <c r="J311" i="3"/>
  <c r="I311" i="3"/>
  <c r="H311" i="3"/>
  <c r="G311" i="3"/>
  <c r="F311" i="3"/>
  <c r="E311" i="3"/>
  <c r="D311" i="3"/>
  <c r="L311" i="3" s="1"/>
  <c r="K310" i="3"/>
  <c r="J310" i="3"/>
  <c r="I310" i="3"/>
  <c r="H310" i="3"/>
  <c r="G310" i="3"/>
  <c r="F310" i="3"/>
  <c r="E310" i="3"/>
  <c r="D310" i="3"/>
  <c r="L310" i="3" s="1"/>
  <c r="K309" i="3"/>
  <c r="J309" i="3"/>
  <c r="I309" i="3"/>
  <c r="H309" i="3"/>
  <c r="G309" i="3"/>
  <c r="F309" i="3"/>
  <c r="E309" i="3"/>
  <c r="D309" i="3"/>
  <c r="L309" i="3" s="1"/>
  <c r="K308" i="3"/>
  <c r="J308" i="3"/>
  <c r="I308" i="3"/>
  <c r="H308" i="3"/>
  <c r="G308" i="3"/>
  <c r="F308" i="3"/>
  <c r="E308" i="3"/>
  <c r="D308" i="3"/>
  <c r="L308" i="3" s="1"/>
  <c r="K307" i="3"/>
  <c r="J307" i="3"/>
  <c r="I307" i="3"/>
  <c r="H307" i="3"/>
  <c r="G307" i="3"/>
  <c r="F307" i="3"/>
  <c r="E307" i="3"/>
  <c r="D307" i="3"/>
  <c r="L307" i="3" s="1"/>
  <c r="K306" i="3"/>
  <c r="J306" i="3"/>
  <c r="I306" i="3"/>
  <c r="H306" i="3"/>
  <c r="G306" i="3"/>
  <c r="F306" i="3"/>
  <c r="E306" i="3"/>
  <c r="D306" i="3"/>
  <c r="L306" i="3" s="1"/>
  <c r="K305" i="3"/>
  <c r="J305" i="3"/>
  <c r="I305" i="3"/>
  <c r="H305" i="3"/>
  <c r="G305" i="3"/>
  <c r="F305" i="3"/>
  <c r="E305" i="3"/>
  <c r="D305" i="3"/>
  <c r="L305" i="3" s="1"/>
  <c r="K304" i="3"/>
  <c r="J304" i="3"/>
  <c r="I304" i="3"/>
  <c r="H304" i="3"/>
  <c r="G304" i="3"/>
  <c r="F304" i="3"/>
  <c r="E304" i="3"/>
  <c r="D304" i="3"/>
  <c r="L304" i="3" s="1"/>
  <c r="K303" i="3"/>
  <c r="J303" i="3"/>
  <c r="I303" i="3"/>
  <c r="H303" i="3"/>
  <c r="G303" i="3"/>
  <c r="F303" i="3"/>
  <c r="E303" i="3"/>
  <c r="D303" i="3"/>
  <c r="L303" i="3" s="1"/>
  <c r="K302" i="3"/>
  <c r="J302" i="3"/>
  <c r="I302" i="3"/>
  <c r="H302" i="3"/>
  <c r="G302" i="3"/>
  <c r="F302" i="3"/>
  <c r="E302" i="3"/>
  <c r="D302" i="3"/>
  <c r="L302" i="3" s="1"/>
  <c r="K301" i="3"/>
  <c r="J301" i="3"/>
  <c r="I301" i="3"/>
  <c r="H301" i="3"/>
  <c r="G301" i="3"/>
  <c r="F301" i="3"/>
  <c r="E301" i="3"/>
  <c r="D301" i="3"/>
  <c r="L301" i="3" s="1"/>
  <c r="K300" i="3"/>
  <c r="J300" i="3"/>
  <c r="I300" i="3"/>
  <c r="H300" i="3"/>
  <c r="G300" i="3"/>
  <c r="F300" i="3"/>
  <c r="E300" i="3"/>
  <c r="D300" i="3"/>
  <c r="L300" i="3" s="1"/>
  <c r="K299" i="3"/>
  <c r="J299" i="3"/>
  <c r="I299" i="3"/>
  <c r="H299" i="3"/>
  <c r="G299" i="3"/>
  <c r="F299" i="3"/>
  <c r="E299" i="3"/>
  <c r="D299" i="3"/>
  <c r="L299" i="3" s="1"/>
  <c r="K298" i="3"/>
  <c r="J298" i="3"/>
  <c r="I298" i="3"/>
  <c r="H298" i="3"/>
  <c r="G298" i="3"/>
  <c r="F298" i="3"/>
  <c r="E298" i="3"/>
  <c r="D298" i="3"/>
  <c r="L298" i="3" s="1"/>
  <c r="K297" i="3"/>
  <c r="J297" i="3"/>
  <c r="I297" i="3"/>
  <c r="H297" i="3"/>
  <c r="G297" i="3"/>
  <c r="F297" i="3"/>
  <c r="E297" i="3"/>
  <c r="D297" i="3"/>
  <c r="L297" i="3" s="1"/>
  <c r="K296" i="3"/>
  <c r="J296" i="3"/>
  <c r="I296" i="3"/>
  <c r="H296" i="3"/>
  <c r="G296" i="3"/>
  <c r="F296" i="3"/>
  <c r="E296" i="3"/>
  <c r="D296" i="3"/>
  <c r="L296" i="3" s="1"/>
  <c r="K295" i="3"/>
  <c r="J295" i="3"/>
  <c r="I295" i="3"/>
  <c r="H295" i="3"/>
  <c r="G295" i="3"/>
  <c r="F295" i="3"/>
  <c r="E295" i="3"/>
  <c r="D295" i="3"/>
  <c r="L295" i="3" s="1"/>
  <c r="K294" i="3"/>
  <c r="J294" i="3"/>
  <c r="I294" i="3"/>
  <c r="H294" i="3"/>
  <c r="G294" i="3"/>
  <c r="F294" i="3"/>
  <c r="E294" i="3"/>
  <c r="D294" i="3"/>
  <c r="L294" i="3" s="1"/>
  <c r="K293" i="3"/>
  <c r="J293" i="3"/>
  <c r="I293" i="3"/>
  <c r="H293" i="3"/>
  <c r="G293" i="3"/>
  <c r="F293" i="3"/>
  <c r="E293" i="3"/>
  <c r="D293" i="3"/>
  <c r="L293" i="3" s="1"/>
  <c r="K292" i="3"/>
  <c r="J292" i="3"/>
  <c r="I292" i="3"/>
  <c r="H292" i="3"/>
  <c r="G292" i="3"/>
  <c r="F292" i="3"/>
  <c r="E292" i="3"/>
  <c r="D292" i="3"/>
  <c r="L292" i="3" s="1"/>
  <c r="K291" i="3"/>
  <c r="J291" i="3"/>
  <c r="I291" i="3"/>
  <c r="H291" i="3"/>
  <c r="G291" i="3"/>
  <c r="F291" i="3"/>
  <c r="E291" i="3"/>
  <c r="D291" i="3"/>
  <c r="L291" i="3" s="1"/>
  <c r="K290" i="3"/>
  <c r="J290" i="3"/>
  <c r="I290" i="3"/>
  <c r="H290" i="3"/>
  <c r="G290" i="3"/>
  <c r="F290" i="3"/>
  <c r="E290" i="3"/>
  <c r="D290" i="3"/>
  <c r="L290" i="3" s="1"/>
  <c r="K289" i="3"/>
  <c r="J289" i="3"/>
  <c r="I289" i="3"/>
  <c r="H289" i="3"/>
  <c r="G289" i="3"/>
  <c r="F289" i="3"/>
  <c r="E289" i="3"/>
  <c r="D289" i="3"/>
  <c r="L289" i="3" s="1"/>
  <c r="K288" i="3"/>
  <c r="J288" i="3"/>
  <c r="I288" i="3"/>
  <c r="H288" i="3"/>
  <c r="G288" i="3"/>
  <c r="F288" i="3"/>
  <c r="E288" i="3"/>
  <c r="D288" i="3"/>
  <c r="L288" i="3" s="1"/>
  <c r="K287" i="3"/>
  <c r="J287" i="3"/>
  <c r="I287" i="3"/>
  <c r="H287" i="3"/>
  <c r="G287" i="3"/>
  <c r="F287" i="3"/>
  <c r="E287" i="3"/>
  <c r="D287" i="3"/>
  <c r="L287" i="3" s="1"/>
  <c r="K286" i="3"/>
  <c r="J286" i="3"/>
  <c r="I286" i="3"/>
  <c r="H286" i="3"/>
  <c r="G286" i="3"/>
  <c r="F286" i="3"/>
  <c r="E286" i="3"/>
  <c r="D286" i="3"/>
  <c r="L286" i="3" s="1"/>
  <c r="K285" i="3"/>
  <c r="J285" i="3"/>
  <c r="I285" i="3"/>
  <c r="H285" i="3"/>
  <c r="G285" i="3"/>
  <c r="F285" i="3"/>
  <c r="E285" i="3"/>
  <c r="D285" i="3"/>
  <c r="L285" i="3" s="1"/>
  <c r="K284" i="3"/>
  <c r="J284" i="3"/>
  <c r="I284" i="3"/>
  <c r="H284" i="3"/>
  <c r="G284" i="3"/>
  <c r="F284" i="3"/>
  <c r="E284" i="3"/>
  <c r="D284" i="3"/>
  <c r="L284" i="3" s="1"/>
  <c r="K283" i="3"/>
  <c r="J283" i="3"/>
  <c r="I283" i="3"/>
  <c r="H283" i="3"/>
  <c r="G283" i="3"/>
  <c r="F283" i="3"/>
  <c r="E283" i="3"/>
  <c r="D283" i="3"/>
  <c r="L283" i="3" s="1"/>
  <c r="K282" i="3"/>
  <c r="J282" i="3"/>
  <c r="I282" i="3"/>
  <c r="H282" i="3"/>
  <c r="G282" i="3"/>
  <c r="F282" i="3"/>
  <c r="E282" i="3"/>
  <c r="D282" i="3"/>
  <c r="L282" i="3" s="1"/>
  <c r="K281" i="3"/>
  <c r="J281" i="3"/>
  <c r="I281" i="3"/>
  <c r="H281" i="3"/>
  <c r="G281" i="3"/>
  <c r="F281" i="3"/>
  <c r="E281" i="3"/>
  <c r="D281" i="3"/>
  <c r="L281" i="3" s="1"/>
  <c r="K280" i="3"/>
  <c r="J280" i="3"/>
  <c r="I280" i="3"/>
  <c r="H280" i="3"/>
  <c r="G280" i="3"/>
  <c r="F280" i="3"/>
  <c r="E280" i="3"/>
  <c r="D280" i="3"/>
  <c r="L280" i="3" s="1"/>
  <c r="K279" i="3"/>
  <c r="J279" i="3"/>
  <c r="I279" i="3"/>
  <c r="H279" i="3"/>
  <c r="G279" i="3"/>
  <c r="F279" i="3"/>
  <c r="E279" i="3"/>
  <c r="D279" i="3"/>
  <c r="L279" i="3" s="1"/>
  <c r="K278" i="3"/>
  <c r="J278" i="3"/>
  <c r="I278" i="3"/>
  <c r="H278" i="3"/>
  <c r="G278" i="3"/>
  <c r="F278" i="3"/>
  <c r="E278" i="3"/>
  <c r="D278" i="3"/>
  <c r="L278" i="3" s="1"/>
  <c r="K277" i="3"/>
  <c r="J277" i="3"/>
  <c r="I277" i="3"/>
  <c r="H277" i="3"/>
  <c r="G277" i="3"/>
  <c r="F277" i="3"/>
  <c r="E277" i="3"/>
  <c r="D277" i="3"/>
  <c r="L277" i="3" s="1"/>
  <c r="K276" i="3"/>
  <c r="J276" i="3"/>
  <c r="I276" i="3"/>
  <c r="H276" i="3"/>
  <c r="G276" i="3"/>
  <c r="F276" i="3"/>
  <c r="E276" i="3"/>
  <c r="D276" i="3"/>
  <c r="L276" i="3" s="1"/>
  <c r="K275" i="3"/>
  <c r="J275" i="3"/>
  <c r="I275" i="3"/>
  <c r="H275" i="3"/>
  <c r="G275" i="3"/>
  <c r="F275" i="3"/>
  <c r="E275" i="3"/>
  <c r="D275" i="3"/>
  <c r="L275" i="3" s="1"/>
  <c r="K274" i="3"/>
  <c r="J274" i="3"/>
  <c r="I274" i="3"/>
  <c r="H274" i="3"/>
  <c r="G274" i="3"/>
  <c r="F274" i="3"/>
  <c r="E274" i="3"/>
  <c r="D274" i="3"/>
  <c r="L274" i="3" s="1"/>
  <c r="K273" i="3"/>
  <c r="J273" i="3"/>
  <c r="I273" i="3"/>
  <c r="H273" i="3"/>
  <c r="G273" i="3"/>
  <c r="F273" i="3"/>
  <c r="E273" i="3"/>
  <c r="D273" i="3"/>
  <c r="L273" i="3" s="1"/>
  <c r="K272" i="3"/>
  <c r="J272" i="3"/>
  <c r="I272" i="3"/>
  <c r="H272" i="3"/>
  <c r="G272" i="3"/>
  <c r="F272" i="3"/>
  <c r="E272" i="3"/>
  <c r="D272" i="3"/>
  <c r="L272" i="3" s="1"/>
  <c r="K271" i="3"/>
  <c r="J271" i="3"/>
  <c r="I271" i="3"/>
  <c r="H271" i="3"/>
  <c r="G271" i="3"/>
  <c r="F271" i="3"/>
  <c r="E271" i="3"/>
  <c r="D271" i="3"/>
  <c r="L271" i="3" s="1"/>
  <c r="K270" i="3"/>
  <c r="J270" i="3"/>
  <c r="I270" i="3"/>
  <c r="H270" i="3"/>
  <c r="G270" i="3"/>
  <c r="F270" i="3"/>
  <c r="E270" i="3"/>
  <c r="D270" i="3"/>
  <c r="L270" i="3" s="1"/>
  <c r="K269" i="3"/>
  <c r="J269" i="3"/>
  <c r="I269" i="3"/>
  <c r="H269" i="3"/>
  <c r="G269" i="3"/>
  <c r="F269" i="3"/>
  <c r="E269" i="3"/>
  <c r="D269" i="3"/>
  <c r="L269" i="3" s="1"/>
  <c r="K268" i="3"/>
  <c r="J268" i="3"/>
  <c r="I268" i="3"/>
  <c r="H268" i="3"/>
  <c r="G268" i="3"/>
  <c r="F268" i="3"/>
  <c r="E268" i="3"/>
  <c r="D268" i="3"/>
  <c r="L268" i="3" s="1"/>
  <c r="K267" i="3"/>
  <c r="J267" i="3"/>
  <c r="I267" i="3"/>
  <c r="H267" i="3"/>
  <c r="G267" i="3"/>
  <c r="F267" i="3"/>
  <c r="E267" i="3"/>
  <c r="D267" i="3"/>
  <c r="L267" i="3" s="1"/>
  <c r="K266" i="3"/>
  <c r="J266" i="3"/>
  <c r="I266" i="3"/>
  <c r="H266" i="3"/>
  <c r="G266" i="3"/>
  <c r="F266" i="3"/>
  <c r="E266" i="3"/>
  <c r="D266" i="3"/>
  <c r="L266" i="3" s="1"/>
  <c r="K265" i="3"/>
  <c r="J265" i="3"/>
  <c r="I265" i="3"/>
  <c r="H265" i="3"/>
  <c r="G265" i="3"/>
  <c r="F265" i="3"/>
  <c r="E265" i="3"/>
  <c r="D265" i="3"/>
  <c r="L265" i="3" s="1"/>
  <c r="K264" i="3"/>
  <c r="J264" i="3"/>
  <c r="I264" i="3"/>
  <c r="H264" i="3"/>
  <c r="G264" i="3"/>
  <c r="F264" i="3"/>
  <c r="E264" i="3"/>
  <c r="D264" i="3"/>
  <c r="L264" i="3" s="1"/>
  <c r="K263" i="3"/>
  <c r="J263" i="3"/>
  <c r="I263" i="3"/>
  <c r="H263" i="3"/>
  <c r="G263" i="3"/>
  <c r="F263" i="3"/>
  <c r="E263" i="3"/>
  <c r="D263" i="3"/>
  <c r="L263" i="3" s="1"/>
  <c r="K262" i="3"/>
  <c r="J262" i="3"/>
  <c r="I262" i="3"/>
  <c r="H262" i="3"/>
  <c r="G262" i="3"/>
  <c r="F262" i="3"/>
  <c r="E262" i="3"/>
  <c r="D262" i="3"/>
  <c r="L262" i="3" s="1"/>
  <c r="K261" i="3"/>
  <c r="J261" i="3"/>
  <c r="I261" i="3"/>
  <c r="H261" i="3"/>
  <c r="G261" i="3"/>
  <c r="F261" i="3"/>
  <c r="E261" i="3"/>
  <c r="D261" i="3"/>
  <c r="L261" i="3" s="1"/>
  <c r="K260" i="3"/>
  <c r="J260" i="3"/>
  <c r="I260" i="3"/>
  <c r="H260" i="3"/>
  <c r="G260" i="3"/>
  <c r="F260" i="3"/>
  <c r="E260" i="3"/>
  <c r="D260" i="3"/>
  <c r="L260" i="3" s="1"/>
  <c r="K259" i="3"/>
  <c r="J259" i="3"/>
  <c r="I259" i="3"/>
  <c r="H259" i="3"/>
  <c r="G259" i="3"/>
  <c r="F259" i="3"/>
  <c r="E259" i="3"/>
  <c r="D259" i="3"/>
  <c r="L259" i="3" s="1"/>
  <c r="K258" i="3"/>
  <c r="J258" i="3"/>
  <c r="I258" i="3"/>
  <c r="H258" i="3"/>
  <c r="G258" i="3"/>
  <c r="F258" i="3"/>
  <c r="E258" i="3"/>
  <c r="D258" i="3"/>
  <c r="L258" i="3" s="1"/>
  <c r="K257" i="3"/>
  <c r="J257" i="3"/>
  <c r="I257" i="3"/>
  <c r="H257" i="3"/>
  <c r="G257" i="3"/>
  <c r="F257" i="3"/>
  <c r="E257" i="3"/>
  <c r="D257" i="3"/>
  <c r="L257" i="3" s="1"/>
  <c r="K256" i="3"/>
  <c r="J256" i="3"/>
  <c r="I256" i="3"/>
  <c r="H256" i="3"/>
  <c r="G256" i="3"/>
  <c r="F256" i="3"/>
  <c r="E256" i="3"/>
  <c r="D256" i="3"/>
  <c r="L256" i="3" s="1"/>
  <c r="K255" i="3"/>
  <c r="J255" i="3"/>
  <c r="I255" i="3"/>
  <c r="H255" i="3"/>
  <c r="G255" i="3"/>
  <c r="F255" i="3"/>
  <c r="E255" i="3"/>
  <c r="D255" i="3"/>
  <c r="L255" i="3" s="1"/>
  <c r="K254" i="3"/>
  <c r="J254" i="3"/>
  <c r="I254" i="3"/>
  <c r="H254" i="3"/>
  <c r="G254" i="3"/>
  <c r="F254" i="3"/>
  <c r="E254" i="3"/>
  <c r="D254" i="3"/>
  <c r="L254" i="3" s="1"/>
  <c r="K253" i="3"/>
  <c r="J253" i="3"/>
  <c r="I253" i="3"/>
  <c r="H253" i="3"/>
  <c r="G253" i="3"/>
  <c r="F253" i="3"/>
  <c r="E253" i="3"/>
  <c r="D253" i="3"/>
  <c r="L253" i="3" s="1"/>
  <c r="K252" i="3"/>
  <c r="J252" i="3"/>
  <c r="I252" i="3"/>
  <c r="H252" i="3"/>
  <c r="G252" i="3"/>
  <c r="F252" i="3"/>
  <c r="E252" i="3"/>
  <c r="D252" i="3"/>
  <c r="L252" i="3" s="1"/>
  <c r="K251" i="3"/>
  <c r="J251" i="3"/>
  <c r="I251" i="3"/>
  <c r="H251" i="3"/>
  <c r="G251" i="3"/>
  <c r="F251" i="3"/>
  <c r="E251" i="3"/>
  <c r="D251" i="3"/>
  <c r="L251" i="3" s="1"/>
  <c r="K250" i="3"/>
  <c r="J250" i="3"/>
  <c r="I250" i="3"/>
  <c r="H250" i="3"/>
  <c r="G250" i="3"/>
  <c r="F250" i="3"/>
  <c r="E250" i="3"/>
  <c r="D250" i="3"/>
  <c r="L250" i="3" s="1"/>
  <c r="K249" i="3"/>
  <c r="J249" i="3"/>
  <c r="I249" i="3"/>
  <c r="H249" i="3"/>
  <c r="G249" i="3"/>
  <c r="F249" i="3"/>
  <c r="E249" i="3"/>
  <c r="D249" i="3"/>
  <c r="L249" i="3" s="1"/>
  <c r="K248" i="3"/>
  <c r="J248" i="3"/>
  <c r="I248" i="3"/>
  <c r="H248" i="3"/>
  <c r="G248" i="3"/>
  <c r="F248" i="3"/>
  <c r="E248" i="3"/>
  <c r="D248" i="3"/>
  <c r="L248" i="3" s="1"/>
  <c r="K247" i="3"/>
  <c r="J247" i="3"/>
  <c r="I247" i="3"/>
  <c r="H247" i="3"/>
  <c r="G247" i="3"/>
  <c r="F247" i="3"/>
  <c r="E247" i="3"/>
  <c r="D247" i="3"/>
  <c r="L247" i="3" s="1"/>
  <c r="K246" i="3"/>
  <c r="J246" i="3"/>
  <c r="I246" i="3"/>
  <c r="H246" i="3"/>
  <c r="G246" i="3"/>
  <c r="F246" i="3"/>
  <c r="E246" i="3"/>
  <c r="D246" i="3"/>
  <c r="L246" i="3" s="1"/>
  <c r="K245" i="3"/>
  <c r="J245" i="3"/>
  <c r="I245" i="3"/>
  <c r="H245" i="3"/>
  <c r="G245" i="3"/>
  <c r="F245" i="3"/>
  <c r="E245" i="3"/>
  <c r="D245" i="3"/>
  <c r="L245" i="3" s="1"/>
  <c r="K244" i="3"/>
  <c r="J244" i="3"/>
  <c r="I244" i="3"/>
  <c r="H244" i="3"/>
  <c r="G244" i="3"/>
  <c r="F244" i="3"/>
  <c r="E244" i="3"/>
  <c r="D244" i="3"/>
  <c r="L244" i="3" s="1"/>
  <c r="K243" i="3"/>
  <c r="J243" i="3"/>
  <c r="I243" i="3"/>
  <c r="H243" i="3"/>
  <c r="G243" i="3"/>
  <c r="F243" i="3"/>
  <c r="E243" i="3"/>
  <c r="D243" i="3"/>
  <c r="L243" i="3" s="1"/>
  <c r="K242" i="3"/>
  <c r="J242" i="3"/>
  <c r="I242" i="3"/>
  <c r="H242" i="3"/>
  <c r="G242" i="3"/>
  <c r="F242" i="3"/>
  <c r="E242" i="3"/>
  <c r="D242" i="3"/>
  <c r="L242" i="3" s="1"/>
  <c r="K241" i="3"/>
  <c r="J241" i="3"/>
  <c r="I241" i="3"/>
  <c r="H241" i="3"/>
  <c r="G241" i="3"/>
  <c r="F241" i="3"/>
  <c r="E241" i="3"/>
  <c r="D241" i="3"/>
  <c r="L241" i="3" s="1"/>
  <c r="K240" i="3"/>
  <c r="J240" i="3"/>
  <c r="I240" i="3"/>
  <c r="H240" i="3"/>
  <c r="G240" i="3"/>
  <c r="F240" i="3"/>
  <c r="E240" i="3"/>
  <c r="D240" i="3"/>
  <c r="L240" i="3" s="1"/>
  <c r="K239" i="3"/>
  <c r="J239" i="3"/>
  <c r="I239" i="3"/>
  <c r="H239" i="3"/>
  <c r="G239" i="3"/>
  <c r="F239" i="3"/>
  <c r="E239" i="3"/>
  <c r="D239" i="3"/>
  <c r="L239" i="3" s="1"/>
  <c r="K238" i="3"/>
  <c r="J238" i="3"/>
  <c r="I238" i="3"/>
  <c r="H238" i="3"/>
  <c r="G238" i="3"/>
  <c r="F238" i="3"/>
  <c r="E238" i="3"/>
  <c r="D238" i="3"/>
  <c r="L238" i="3" s="1"/>
  <c r="K237" i="3"/>
  <c r="J237" i="3"/>
  <c r="I237" i="3"/>
  <c r="H237" i="3"/>
  <c r="G237" i="3"/>
  <c r="F237" i="3"/>
  <c r="E237" i="3"/>
  <c r="D237" i="3"/>
  <c r="L237" i="3" s="1"/>
  <c r="K236" i="3"/>
  <c r="J236" i="3"/>
  <c r="I236" i="3"/>
  <c r="H236" i="3"/>
  <c r="G236" i="3"/>
  <c r="F236" i="3"/>
  <c r="E236" i="3"/>
  <c r="D236" i="3"/>
  <c r="L236" i="3" s="1"/>
  <c r="K235" i="3"/>
  <c r="J235" i="3"/>
  <c r="I235" i="3"/>
  <c r="H235" i="3"/>
  <c r="G235" i="3"/>
  <c r="F235" i="3"/>
  <c r="E235" i="3"/>
  <c r="D235" i="3"/>
  <c r="L235" i="3" s="1"/>
  <c r="K234" i="3"/>
  <c r="J234" i="3"/>
  <c r="I234" i="3"/>
  <c r="H234" i="3"/>
  <c r="G234" i="3"/>
  <c r="F234" i="3"/>
  <c r="E234" i="3"/>
  <c r="D234" i="3"/>
  <c r="L234" i="3" s="1"/>
  <c r="K233" i="3"/>
  <c r="J233" i="3"/>
  <c r="I233" i="3"/>
  <c r="H233" i="3"/>
  <c r="G233" i="3"/>
  <c r="F233" i="3"/>
  <c r="E233" i="3"/>
  <c r="D233" i="3"/>
  <c r="L233" i="3" s="1"/>
  <c r="K232" i="3"/>
  <c r="J232" i="3"/>
  <c r="I232" i="3"/>
  <c r="H232" i="3"/>
  <c r="G232" i="3"/>
  <c r="F232" i="3"/>
  <c r="E232" i="3"/>
  <c r="D232" i="3"/>
  <c r="L232" i="3" s="1"/>
  <c r="K231" i="3"/>
  <c r="J231" i="3"/>
  <c r="I231" i="3"/>
  <c r="H231" i="3"/>
  <c r="G231" i="3"/>
  <c r="F231" i="3"/>
  <c r="E231" i="3"/>
  <c r="D231" i="3"/>
  <c r="L231" i="3" s="1"/>
  <c r="K230" i="3"/>
  <c r="J230" i="3"/>
  <c r="I230" i="3"/>
  <c r="H230" i="3"/>
  <c r="G230" i="3"/>
  <c r="F230" i="3"/>
  <c r="E230" i="3"/>
  <c r="D230" i="3"/>
  <c r="L230" i="3" s="1"/>
  <c r="K229" i="3"/>
  <c r="J229" i="3"/>
  <c r="I229" i="3"/>
  <c r="H229" i="3"/>
  <c r="G229" i="3"/>
  <c r="F229" i="3"/>
  <c r="E229" i="3"/>
  <c r="D229" i="3"/>
  <c r="L229" i="3" s="1"/>
  <c r="K228" i="3"/>
  <c r="J228" i="3"/>
  <c r="I228" i="3"/>
  <c r="H228" i="3"/>
  <c r="G228" i="3"/>
  <c r="F228" i="3"/>
  <c r="E228" i="3"/>
  <c r="D228" i="3"/>
  <c r="L228" i="3" s="1"/>
  <c r="K227" i="3"/>
  <c r="J227" i="3"/>
  <c r="I227" i="3"/>
  <c r="H227" i="3"/>
  <c r="G227" i="3"/>
  <c r="F227" i="3"/>
  <c r="E227" i="3"/>
  <c r="D227" i="3"/>
  <c r="L227" i="3" s="1"/>
  <c r="K226" i="3"/>
  <c r="J226" i="3"/>
  <c r="I226" i="3"/>
  <c r="H226" i="3"/>
  <c r="G226" i="3"/>
  <c r="F226" i="3"/>
  <c r="E226" i="3"/>
  <c r="D226" i="3"/>
  <c r="L226" i="3" s="1"/>
  <c r="K225" i="3"/>
  <c r="J225" i="3"/>
  <c r="I225" i="3"/>
  <c r="H225" i="3"/>
  <c r="G225" i="3"/>
  <c r="F225" i="3"/>
  <c r="E225" i="3"/>
  <c r="D225" i="3"/>
  <c r="L225" i="3" s="1"/>
  <c r="K224" i="3"/>
  <c r="J224" i="3"/>
  <c r="I224" i="3"/>
  <c r="H224" i="3"/>
  <c r="G224" i="3"/>
  <c r="F224" i="3"/>
  <c r="E224" i="3"/>
  <c r="D224" i="3"/>
  <c r="L224" i="3" s="1"/>
  <c r="K223" i="3"/>
  <c r="J223" i="3"/>
  <c r="I223" i="3"/>
  <c r="H223" i="3"/>
  <c r="G223" i="3"/>
  <c r="F223" i="3"/>
  <c r="E223" i="3"/>
  <c r="D223" i="3"/>
  <c r="L223" i="3" s="1"/>
  <c r="K222" i="3"/>
  <c r="J222" i="3"/>
  <c r="I222" i="3"/>
  <c r="H222" i="3"/>
  <c r="G222" i="3"/>
  <c r="F222" i="3"/>
  <c r="E222" i="3"/>
  <c r="D222" i="3"/>
  <c r="L222" i="3" s="1"/>
  <c r="K221" i="3"/>
  <c r="J221" i="3"/>
  <c r="I221" i="3"/>
  <c r="H221" i="3"/>
  <c r="G221" i="3"/>
  <c r="F221" i="3"/>
  <c r="E221" i="3"/>
  <c r="D221" i="3"/>
  <c r="L221" i="3" s="1"/>
  <c r="K220" i="3"/>
  <c r="J220" i="3"/>
  <c r="I220" i="3"/>
  <c r="H220" i="3"/>
  <c r="G220" i="3"/>
  <c r="F220" i="3"/>
  <c r="E220" i="3"/>
  <c r="D220" i="3"/>
  <c r="L220" i="3" s="1"/>
  <c r="K219" i="3"/>
  <c r="J219" i="3"/>
  <c r="I219" i="3"/>
  <c r="H219" i="3"/>
  <c r="G219" i="3"/>
  <c r="F219" i="3"/>
  <c r="E219" i="3"/>
  <c r="D219" i="3"/>
  <c r="L219" i="3" s="1"/>
  <c r="K218" i="3"/>
  <c r="J218" i="3"/>
  <c r="I218" i="3"/>
  <c r="H218" i="3"/>
  <c r="G218" i="3"/>
  <c r="F218" i="3"/>
  <c r="E218" i="3"/>
  <c r="D218" i="3"/>
  <c r="L218" i="3" s="1"/>
  <c r="K217" i="3"/>
  <c r="J217" i="3"/>
  <c r="I217" i="3"/>
  <c r="H217" i="3"/>
  <c r="G217" i="3"/>
  <c r="F217" i="3"/>
  <c r="E217" i="3"/>
  <c r="D217" i="3"/>
  <c r="L217" i="3" s="1"/>
  <c r="K216" i="3"/>
  <c r="J216" i="3"/>
  <c r="I216" i="3"/>
  <c r="H216" i="3"/>
  <c r="G216" i="3"/>
  <c r="F216" i="3"/>
  <c r="E216" i="3"/>
  <c r="D216" i="3"/>
  <c r="L216" i="3" s="1"/>
  <c r="K215" i="3"/>
  <c r="J215" i="3"/>
  <c r="I215" i="3"/>
  <c r="H215" i="3"/>
  <c r="G215" i="3"/>
  <c r="F215" i="3"/>
  <c r="E215" i="3"/>
  <c r="D215" i="3"/>
  <c r="L215" i="3" s="1"/>
  <c r="K214" i="3"/>
  <c r="J214" i="3"/>
  <c r="I214" i="3"/>
  <c r="H214" i="3"/>
  <c r="G214" i="3"/>
  <c r="F214" i="3"/>
  <c r="E214" i="3"/>
  <c r="D214" i="3"/>
  <c r="L214" i="3" s="1"/>
  <c r="K213" i="3"/>
  <c r="J213" i="3"/>
  <c r="I213" i="3"/>
  <c r="H213" i="3"/>
  <c r="G213" i="3"/>
  <c r="F213" i="3"/>
  <c r="E213" i="3"/>
  <c r="D213" i="3"/>
  <c r="L213" i="3" s="1"/>
  <c r="K212" i="3"/>
  <c r="J212" i="3"/>
  <c r="I212" i="3"/>
  <c r="H212" i="3"/>
  <c r="G212" i="3"/>
  <c r="F212" i="3"/>
  <c r="E212" i="3"/>
  <c r="D212" i="3"/>
  <c r="L212" i="3" s="1"/>
  <c r="K211" i="3"/>
  <c r="J211" i="3"/>
  <c r="I211" i="3"/>
  <c r="H211" i="3"/>
  <c r="G211" i="3"/>
  <c r="F211" i="3"/>
  <c r="E211" i="3"/>
  <c r="D211" i="3"/>
  <c r="L211" i="3" s="1"/>
  <c r="K210" i="3"/>
  <c r="J210" i="3"/>
  <c r="I210" i="3"/>
  <c r="H210" i="3"/>
  <c r="G210" i="3"/>
  <c r="F210" i="3"/>
  <c r="E210" i="3"/>
  <c r="D210" i="3"/>
  <c r="L210" i="3" s="1"/>
  <c r="K209" i="3"/>
  <c r="J209" i="3"/>
  <c r="I209" i="3"/>
  <c r="H209" i="3"/>
  <c r="G209" i="3"/>
  <c r="F209" i="3"/>
  <c r="E209" i="3"/>
  <c r="D209" i="3"/>
  <c r="L209" i="3" s="1"/>
  <c r="K208" i="3"/>
  <c r="J208" i="3"/>
  <c r="I208" i="3"/>
  <c r="H208" i="3"/>
  <c r="G208" i="3"/>
  <c r="F208" i="3"/>
  <c r="E208" i="3"/>
  <c r="D208" i="3"/>
  <c r="L208" i="3" s="1"/>
  <c r="K207" i="3"/>
  <c r="J207" i="3"/>
  <c r="I207" i="3"/>
  <c r="H207" i="3"/>
  <c r="G207" i="3"/>
  <c r="F207" i="3"/>
  <c r="E207" i="3"/>
  <c r="D207" i="3"/>
  <c r="L207" i="3" s="1"/>
  <c r="K206" i="3"/>
  <c r="J206" i="3"/>
  <c r="I206" i="3"/>
  <c r="H206" i="3"/>
  <c r="G206" i="3"/>
  <c r="F206" i="3"/>
  <c r="E206" i="3"/>
  <c r="D206" i="3"/>
  <c r="L206" i="3" s="1"/>
  <c r="K205" i="3"/>
  <c r="J205" i="3"/>
  <c r="I205" i="3"/>
  <c r="H205" i="3"/>
  <c r="G205" i="3"/>
  <c r="F205" i="3"/>
  <c r="E205" i="3"/>
  <c r="D205" i="3"/>
  <c r="L205" i="3" s="1"/>
  <c r="K204" i="3"/>
  <c r="J204" i="3"/>
  <c r="I204" i="3"/>
  <c r="H204" i="3"/>
  <c r="G204" i="3"/>
  <c r="F204" i="3"/>
  <c r="E204" i="3"/>
  <c r="D204" i="3"/>
  <c r="L204" i="3" s="1"/>
  <c r="K203" i="3"/>
  <c r="J203" i="3"/>
  <c r="I203" i="3"/>
  <c r="H203" i="3"/>
  <c r="G203" i="3"/>
  <c r="F203" i="3"/>
  <c r="E203" i="3"/>
  <c r="D203" i="3"/>
  <c r="L203" i="3" s="1"/>
  <c r="K202" i="3"/>
  <c r="J202" i="3"/>
  <c r="I202" i="3"/>
  <c r="H202" i="3"/>
  <c r="G202" i="3"/>
  <c r="F202" i="3"/>
  <c r="E202" i="3"/>
  <c r="D202" i="3"/>
  <c r="L202" i="3" s="1"/>
  <c r="K201" i="3"/>
  <c r="J201" i="3"/>
  <c r="I201" i="3"/>
  <c r="H201" i="3"/>
  <c r="G201" i="3"/>
  <c r="F201" i="3"/>
  <c r="E201" i="3"/>
  <c r="D201" i="3"/>
  <c r="L201" i="3" s="1"/>
  <c r="K200" i="3"/>
  <c r="J200" i="3"/>
  <c r="I200" i="3"/>
  <c r="H200" i="3"/>
  <c r="G200" i="3"/>
  <c r="F200" i="3"/>
  <c r="E200" i="3"/>
  <c r="D200" i="3"/>
  <c r="L200" i="3" s="1"/>
  <c r="K199" i="3"/>
  <c r="J199" i="3"/>
  <c r="I199" i="3"/>
  <c r="H199" i="3"/>
  <c r="G199" i="3"/>
  <c r="F199" i="3"/>
  <c r="E199" i="3"/>
  <c r="D199" i="3"/>
  <c r="L199" i="3" s="1"/>
  <c r="K198" i="3"/>
  <c r="J198" i="3"/>
  <c r="I198" i="3"/>
  <c r="H198" i="3"/>
  <c r="G198" i="3"/>
  <c r="F198" i="3"/>
  <c r="E198" i="3"/>
  <c r="D198" i="3"/>
  <c r="L198" i="3" s="1"/>
  <c r="K197" i="3"/>
  <c r="J197" i="3"/>
  <c r="I197" i="3"/>
  <c r="H197" i="3"/>
  <c r="G197" i="3"/>
  <c r="F197" i="3"/>
  <c r="E197" i="3"/>
  <c r="D197" i="3"/>
  <c r="L197" i="3" s="1"/>
  <c r="K196" i="3"/>
  <c r="J196" i="3"/>
  <c r="I196" i="3"/>
  <c r="H196" i="3"/>
  <c r="G196" i="3"/>
  <c r="F196" i="3"/>
  <c r="E196" i="3"/>
  <c r="D196" i="3"/>
  <c r="L196" i="3" s="1"/>
  <c r="K195" i="3"/>
  <c r="J195" i="3"/>
  <c r="I195" i="3"/>
  <c r="H195" i="3"/>
  <c r="G195" i="3"/>
  <c r="F195" i="3"/>
  <c r="E195" i="3"/>
  <c r="D195" i="3"/>
  <c r="L195" i="3" s="1"/>
  <c r="K194" i="3"/>
  <c r="J194" i="3"/>
  <c r="I194" i="3"/>
  <c r="H194" i="3"/>
  <c r="G194" i="3"/>
  <c r="F194" i="3"/>
  <c r="E194" i="3"/>
  <c r="D194" i="3"/>
  <c r="L194" i="3" s="1"/>
  <c r="K193" i="3"/>
  <c r="J193" i="3"/>
  <c r="I193" i="3"/>
  <c r="H193" i="3"/>
  <c r="G193" i="3"/>
  <c r="F193" i="3"/>
  <c r="E193" i="3"/>
  <c r="D193" i="3"/>
  <c r="L193" i="3" s="1"/>
  <c r="K192" i="3"/>
  <c r="J192" i="3"/>
  <c r="I192" i="3"/>
  <c r="H192" i="3"/>
  <c r="G192" i="3"/>
  <c r="F192" i="3"/>
  <c r="E192" i="3"/>
  <c r="D192" i="3"/>
  <c r="L192" i="3" s="1"/>
  <c r="K191" i="3"/>
  <c r="J191" i="3"/>
  <c r="I191" i="3"/>
  <c r="H191" i="3"/>
  <c r="G191" i="3"/>
  <c r="F191" i="3"/>
  <c r="E191" i="3"/>
  <c r="D191" i="3"/>
  <c r="L191" i="3" s="1"/>
  <c r="K190" i="3"/>
  <c r="J190" i="3"/>
  <c r="I190" i="3"/>
  <c r="H190" i="3"/>
  <c r="G190" i="3"/>
  <c r="F190" i="3"/>
  <c r="E190" i="3"/>
  <c r="D190" i="3"/>
  <c r="L190" i="3" s="1"/>
  <c r="K189" i="3"/>
  <c r="J189" i="3"/>
  <c r="I189" i="3"/>
  <c r="H189" i="3"/>
  <c r="G189" i="3"/>
  <c r="F189" i="3"/>
  <c r="E189" i="3"/>
  <c r="D189" i="3"/>
  <c r="L189" i="3" s="1"/>
  <c r="K188" i="3"/>
  <c r="J188" i="3"/>
  <c r="I188" i="3"/>
  <c r="H188" i="3"/>
  <c r="G188" i="3"/>
  <c r="F188" i="3"/>
  <c r="E188" i="3"/>
  <c r="D188" i="3"/>
  <c r="L188" i="3" s="1"/>
  <c r="K187" i="3"/>
  <c r="J187" i="3"/>
  <c r="I187" i="3"/>
  <c r="H187" i="3"/>
  <c r="G187" i="3"/>
  <c r="F187" i="3"/>
  <c r="E187" i="3"/>
  <c r="D187" i="3"/>
  <c r="L187" i="3" s="1"/>
  <c r="K186" i="3"/>
  <c r="J186" i="3"/>
  <c r="I186" i="3"/>
  <c r="H186" i="3"/>
  <c r="G186" i="3"/>
  <c r="F186" i="3"/>
  <c r="E186" i="3"/>
  <c r="D186" i="3"/>
  <c r="L186" i="3" s="1"/>
  <c r="K185" i="3"/>
  <c r="J185" i="3"/>
  <c r="I185" i="3"/>
  <c r="H185" i="3"/>
  <c r="G185" i="3"/>
  <c r="F185" i="3"/>
  <c r="E185" i="3"/>
  <c r="D185" i="3"/>
  <c r="L185" i="3" s="1"/>
  <c r="K184" i="3"/>
  <c r="J184" i="3"/>
  <c r="I184" i="3"/>
  <c r="H184" i="3"/>
  <c r="G184" i="3"/>
  <c r="F184" i="3"/>
  <c r="E184" i="3"/>
  <c r="D184" i="3"/>
  <c r="L184" i="3" s="1"/>
  <c r="K183" i="3"/>
  <c r="J183" i="3"/>
  <c r="I183" i="3"/>
  <c r="H183" i="3"/>
  <c r="G183" i="3"/>
  <c r="F183" i="3"/>
  <c r="E183" i="3"/>
  <c r="D183" i="3"/>
  <c r="L183" i="3" s="1"/>
  <c r="K182" i="3"/>
  <c r="J182" i="3"/>
  <c r="I182" i="3"/>
  <c r="H182" i="3"/>
  <c r="G182" i="3"/>
  <c r="F182" i="3"/>
  <c r="E182" i="3"/>
  <c r="D182" i="3"/>
  <c r="L182" i="3" s="1"/>
  <c r="K181" i="3"/>
  <c r="J181" i="3"/>
  <c r="I181" i="3"/>
  <c r="H181" i="3"/>
  <c r="G181" i="3"/>
  <c r="F181" i="3"/>
  <c r="E181" i="3"/>
  <c r="D181" i="3"/>
  <c r="L181" i="3" s="1"/>
  <c r="K180" i="3"/>
  <c r="J180" i="3"/>
  <c r="I180" i="3"/>
  <c r="H180" i="3"/>
  <c r="G180" i="3"/>
  <c r="F180" i="3"/>
  <c r="E180" i="3"/>
  <c r="D180" i="3"/>
  <c r="L180" i="3" s="1"/>
  <c r="K179" i="3"/>
  <c r="J179" i="3"/>
  <c r="I179" i="3"/>
  <c r="H179" i="3"/>
  <c r="G179" i="3"/>
  <c r="F179" i="3"/>
  <c r="E179" i="3"/>
  <c r="D179" i="3"/>
  <c r="L179" i="3" s="1"/>
  <c r="K178" i="3"/>
  <c r="J178" i="3"/>
  <c r="I178" i="3"/>
  <c r="H178" i="3"/>
  <c r="G178" i="3"/>
  <c r="F178" i="3"/>
  <c r="E178" i="3"/>
  <c r="D178" i="3"/>
  <c r="L178" i="3" s="1"/>
  <c r="K177" i="3"/>
  <c r="J177" i="3"/>
  <c r="I177" i="3"/>
  <c r="H177" i="3"/>
  <c r="G177" i="3"/>
  <c r="F177" i="3"/>
  <c r="E177" i="3"/>
  <c r="D177" i="3"/>
  <c r="L177" i="3" s="1"/>
  <c r="K176" i="3"/>
  <c r="J176" i="3"/>
  <c r="I176" i="3"/>
  <c r="H176" i="3"/>
  <c r="G176" i="3"/>
  <c r="F176" i="3"/>
  <c r="E176" i="3"/>
  <c r="D176" i="3"/>
  <c r="L176" i="3" s="1"/>
  <c r="K175" i="3"/>
  <c r="J175" i="3"/>
  <c r="I175" i="3"/>
  <c r="H175" i="3"/>
  <c r="G175" i="3"/>
  <c r="F175" i="3"/>
  <c r="E175" i="3"/>
  <c r="D175" i="3"/>
  <c r="L175" i="3" s="1"/>
  <c r="K174" i="3"/>
  <c r="J174" i="3"/>
  <c r="I174" i="3"/>
  <c r="H174" i="3"/>
  <c r="G174" i="3"/>
  <c r="F174" i="3"/>
  <c r="E174" i="3"/>
  <c r="D174" i="3"/>
  <c r="L174" i="3" s="1"/>
  <c r="K173" i="3"/>
  <c r="J173" i="3"/>
  <c r="I173" i="3"/>
  <c r="H173" i="3"/>
  <c r="G173" i="3"/>
  <c r="F173" i="3"/>
  <c r="E173" i="3"/>
  <c r="D173" i="3"/>
  <c r="L173" i="3" s="1"/>
  <c r="K172" i="3"/>
  <c r="J172" i="3"/>
  <c r="I172" i="3"/>
  <c r="H172" i="3"/>
  <c r="G172" i="3"/>
  <c r="F172" i="3"/>
  <c r="E172" i="3"/>
  <c r="D172" i="3"/>
  <c r="L172" i="3" s="1"/>
  <c r="K171" i="3"/>
  <c r="J171" i="3"/>
  <c r="I171" i="3"/>
  <c r="H171" i="3"/>
  <c r="G171" i="3"/>
  <c r="F171" i="3"/>
  <c r="E171" i="3"/>
  <c r="D171" i="3"/>
  <c r="L171" i="3" s="1"/>
  <c r="K170" i="3"/>
  <c r="J170" i="3"/>
  <c r="I170" i="3"/>
  <c r="H170" i="3"/>
  <c r="G170" i="3"/>
  <c r="F170" i="3"/>
  <c r="E170" i="3"/>
  <c r="D170" i="3"/>
  <c r="L170" i="3" s="1"/>
  <c r="K169" i="3"/>
  <c r="J169" i="3"/>
  <c r="I169" i="3"/>
  <c r="H169" i="3"/>
  <c r="G169" i="3"/>
  <c r="F169" i="3"/>
  <c r="E169" i="3"/>
  <c r="D169" i="3"/>
  <c r="L169" i="3" s="1"/>
  <c r="K168" i="3"/>
  <c r="J168" i="3"/>
  <c r="I168" i="3"/>
  <c r="H168" i="3"/>
  <c r="G168" i="3"/>
  <c r="F168" i="3"/>
  <c r="E168" i="3"/>
  <c r="D168" i="3"/>
  <c r="L168" i="3" s="1"/>
  <c r="K167" i="3"/>
  <c r="J167" i="3"/>
  <c r="I167" i="3"/>
  <c r="H167" i="3"/>
  <c r="G167" i="3"/>
  <c r="F167" i="3"/>
  <c r="E167" i="3"/>
  <c r="D167" i="3"/>
  <c r="L167" i="3" s="1"/>
  <c r="K166" i="3"/>
  <c r="J166" i="3"/>
  <c r="I166" i="3"/>
  <c r="H166" i="3"/>
  <c r="G166" i="3"/>
  <c r="F166" i="3"/>
  <c r="E166" i="3"/>
  <c r="D166" i="3"/>
  <c r="L166" i="3" s="1"/>
  <c r="K165" i="3"/>
  <c r="J165" i="3"/>
  <c r="I165" i="3"/>
  <c r="H165" i="3"/>
  <c r="G165" i="3"/>
  <c r="F165" i="3"/>
  <c r="E165" i="3"/>
  <c r="D165" i="3"/>
  <c r="L165" i="3" s="1"/>
  <c r="K164" i="3"/>
  <c r="J164" i="3"/>
  <c r="I164" i="3"/>
  <c r="H164" i="3"/>
  <c r="G164" i="3"/>
  <c r="F164" i="3"/>
  <c r="E164" i="3"/>
  <c r="D164" i="3"/>
  <c r="L164" i="3" s="1"/>
  <c r="K163" i="3"/>
  <c r="J163" i="3"/>
  <c r="I163" i="3"/>
  <c r="H163" i="3"/>
  <c r="G163" i="3"/>
  <c r="F163" i="3"/>
  <c r="E163" i="3"/>
  <c r="D163" i="3"/>
  <c r="L163" i="3" s="1"/>
  <c r="K162" i="3"/>
  <c r="J162" i="3"/>
  <c r="I162" i="3"/>
  <c r="H162" i="3"/>
  <c r="G162" i="3"/>
  <c r="F162" i="3"/>
  <c r="E162" i="3"/>
  <c r="D162" i="3"/>
  <c r="L162" i="3" s="1"/>
  <c r="K161" i="3"/>
  <c r="J161" i="3"/>
  <c r="I161" i="3"/>
  <c r="H161" i="3"/>
  <c r="G161" i="3"/>
  <c r="F161" i="3"/>
  <c r="E161" i="3"/>
  <c r="D161" i="3"/>
  <c r="L161" i="3" s="1"/>
  <c r="K160" i="3"/>
  <c r="J160" i="3"/>
  <c r="I160" i="3"/>
  <c r="H160" i="3"/>
  <c r="G160" i="3"/>
  <c r="F160" i="3"/>
  <c r="E160" i="3"/>
  <c r="D160" i="3"/>
  <c r="L160" i="3" s="1"/>
  <c r="K159" i="3"/>
  <c r="J159" i="3"/>
  <c r="I159" i="3"/>
  <c r="H159" i="3"/>
  <c r="G159" i="3"/>
  <c r="F159" i="3"/>
  <c r="E159" i="3"/>
  <c r="D159" i="3"/>
  <c r="L159" i="3" s="1"/>
  <c r="K158" i="3"/>
  <c r="J158" i="3"/>
  <c r="I158" i="3"/>
  <c r="H158" i="3"/>
  <c r="G158" i="3"/>
  <c r="F158" i="3"/>
  <c r="E158" i="3"/>
  <c r="D158" i="3"/>
  <c r="L158" i="3" s="1"/>
  <c r="K157" i="3"/>
  <c r="J157" i="3"/>
  <c r="I157" i="3"/>
  <c r="H157" i="3"/>
  <c r="G157" i="3"/>
  <c r="F157" i="3"/>
  <c r="E157" i="3"/>
  <c r="D157" i="3"/>
  <c r="L157" i="3" s="1"/>
  <c r="K156" i="3"/>
  <c r="J156" i="3"/>
  <c r="I156" i="3"/>
  <c r="H156" i="3"/>
  <c r="G156" i="3"/>
  <c r="F156" i="3"/>
  <c r="E156" i="3"/>
  <c r="D156" i="3"/>
  <c r="L156" i="3" s="1"/>
  <c r="K155" i="3"/>
  <c r="J155" i="3"/>
  <c r="I155" i="3"/>
  <c r="H155" i="3"/>
  <c r="G155" i="3"/>
  <c r="F155" i="3"/>
  <c r="E155" i="3"/>
  <c r="D155" i="3"/>
  <c r="L155" i="3" s="1"/>
  <c r="K154" i="3"/>
  <c r="J154" i="3"/>
  <c r="I154" i="3"/>
  <c r="H154" i="3"/>
  <c r="G154" i="3"/>
  <c r="F154" i="3"/>
  <c r="E154" i="3"/>
  <c r="D154" i="3"/>
  <c r="L154" i="3" s="1"/>
  <c r="K153" i="3"/>
  <c r="J153" i="3"/>
  <c r="I153" i="3"/>
  <c r="H153" i="3"/>
  <c r="G153" i="3"/>
  <c r="F153" i="3"/>
  <c r="E153" i="3"/>
  <c r="D153" i="3"/>
  <c r="L153" i="3" s="1"/>
  <c r="K152" i="3"/>
  <c r="J152" i="3"/>
  <c r="I152" i="3"/>
  <c r="H152" i="3"/>
  <c r="G152" i="3"/>
  <c r="F152" i="3"/>
  <c r="E152" i="3"/>
  <c r="D152" i="3"/>
  <c r="L152" i="3" s="1"/>
  <c r="K151" i="3"/>
  <c r="J151" i="3"/>
  <c r="I151" i="3"/>
  <c r="H151" i="3"/>
  <c r="G151" i="3"/>
  <c r="F151" i="3"/>
  <c r="E151" i="3"/>
  <c r="D151" i="3"/>
  <c r="L151" i="3" s="1"/>
  <c r="K150" i="3"/>
  <c r="J150" i="3"/>
  <c r="I150" i="3"/>
  <c r="H150" i="3"/>
  <c r="G150" i="3"/>
  <c r="F150" i="3"/>
  <c r="E150" i="3"/>
  <c r="D150" i="3"/>
  <c r="L150" i="3" s="1"/>
  <c r="K149" i="3"/>
  <c r="J149" i="3"/>
  <c r="I149" i="3"/>
  <c r="H149" i="3"/>
  <c r="G149" i="3"/>
  <c r="F149" i="3"/>
  <c r="E149" i="3"/>
  <c r="D149" i="3"/>
  <c r="L149" i="3" s="1"/>
  <c r="K148" i="3"/>
  <c r="J148" i="3"/>
  <c r="I148" i="3"/>
  <c r="H148" i="3"/>
  <c r="G148" i="3"/>
  <c r="F148" i="3"/>
  <c r="E148" i="3"/>
  <c r="D148" i="3"/>
  <c r="L148" i="3" s="1"/>
  <c r="K147" i="3"/>
  <c r="J147" i="3"/>
  <c r="I147" i="3"/>
  <c r="H147" i="3"/>
  <c r="G147" i="3"/>
  <c r="F147" i="3"/>
  <c r="E147" i="3"/>
  <c r="D147" i="3"/>
  <c r="L147" i="3" s="1"/>
  <c r="K146" i="3"/>
  <c r="J146" i="3"/>
  <c r="I146" i="3"/>
  <c r="H146" i="3"/>
  <c r="G146" i="3"/>
  <c r="F146" i="3"/>
  <c r="E146" i="3"/>
  <c r="D146" i="3"/>
  <c r="L146" i="3" s="1"/>
  <c r="K145" i="3"/>
  <c r="J145" i="3"/>
  <c r="I145" i="3"/>
  <c r="H145" i="3"/>
  <c r="G145" i="3"/>
  <c r="F145" i="3"/>
  <c r="E145" i="3"/>
  <c r="D145" i="3"/>
  <c r="L145" i="3" s="1"/>
  <c r="K144" i="3"/>
  <c r="J144" i="3"/>
  <c r="I144" i="3"/>
  <c r="H144" i="3"/>
  <c r="G144" i="3"/>
  <c r="F144" i="3"/>
  <c r="E144" i="3"/>
  <c r="D144" i="3"/>
  <c r="L144" i="3" s="1"/>
  <c r="K143" i="3"/>
  <c r="J143" i="3"/>
  <c r="I143" i="3"/>
  <c r="H143" i="3"/>
  <c r="G143" i="3"/>
  <c r="F143" i="3"/>
  <c r="E143" i="3"/>
  <c r="D143" i="3"/>
  <c r="L143" i="3" s="1"/>
  <c r="K142" i="3"/>
  <c r="J142" i="3"/>
  <c r="I142" i="3"/>
  <c r="H142" i="3"/>
  <c r="G142" i="3"/>
  <c r="F142" i="3"/>
  <c r="E142" i="3"/>
  <c r="D142" i="3"/>
  <c r="L142" i="3" s="1"/>
  <c r="K141" i="3"/>
  <c r="J141" i="3"/>
  <c r="I141" i="3"/>
  <c r="H141" i="3"/>
  <c r="G141" i="3"/>
  <c r="F141" i="3"/>
  <c r="E141" i="3"/>
  <c r="D141" i="3"/>
  <c r="L141" i="3" s="1"/>
  <c r="K140" i="3"/>
  <c r="J140" i="3"/>
  <c r="I140" i="3"/>
  <c r="H140" i="3"/>
  <c r="G140" i="3"/>
  <c r="F140" i="3"/>
  <c r="E140" i="3"/>
  <c r="D140" i="3"/>
  <c r="L140" i="3" s="1"/>
  <c r="K139" i="3"/>
  <c r="J139" i="3"/>
  <c r="I139" i="3"/>
  <c r="H139" i="3"/>
  <c r="G139" i="3"/>
  <c r="F139" i="3"/>
  <c r="E139" i="3"/>
  <c r="D139" i="3"/>
  <c r="L139" i="3" s="1"/>
  <c r="K138" i="3"/>
  <c r="J138" i="3"/>
  <c r="I138" i="3"/>
  <c r="H138" i="3"/>
  <c r="G138" i="3"/>
  <c r="F138" i="3"/>
  <c r="E138" i="3"/>
  <c r="D138" i="3"/>
  <c r="L138" i="3" s="1"/>
  <c r="K137" i="3"/>
  <c r="J137" i="3"/>
  <c r="I137" i="3"/>
  <c r="H137" i="3"/>
  <c r="G137" i="3"/>
  <c r="F137" i="3"/>
  <c r="E137" i="3"/>
  <c r="D137" i="3"/>
  <c r="L137" i="3" s="1"/>
  <c r="K136" i="3"/>
  <c r="J136" i="3"/>
  <c r="I136" i="3"/>
  <c r="H136" i="3"/>
  <c r="G136" i="3"/>
  <c r="F136" i="3"/>
  <c r="E136" i="3"/>
  <c r="D136" i="3"/>
  <c r="L136" i="3" s="1"/>
  <c r="K135" i="3"/>
  <c r="J135" i="3"/>
  <c r="I135" i="3"/>
  <c r="H135" i="3"/>
  <c r="G135" i="3"/>
  <c r="F135" i="3"/>
  <c r="E135" i="3"/>
  <c r="D135" i="3"/>
  <c r="L135" i="3" s="1"/>
  <c r="K134" i="3"/>
  <c r="J134" i="3"/>
  <c r="I134" i="3"/>
  <c r="H134" i="3"/>
  <c r="G134" i="3"/>
  <c r="F134" i="3"/>
  <c r="E134" i="3"/>
  <c r="D134" i="3"/>
  <c r="L134" i="3" s="1"/>
  <c r="K133" i="3"/>
  <c r="J133" i="3"/>
  <c r="I133" i="3"/>
  <c r="H133" i="3"/>
  <c r="G133" i="3"/>
  <c r="F133" i="3"/>
  <c r="E133" i="3"/>
  <c r="D133" i="3"/>
  <c r="L133" i="3" s="1"/>
  <c r="K132" i="3"/>
  <c r="J132" i="3"/>
  <c r="I132" i="3"/>
  <c r="H132" i="3"/>
  <c r="G132" i="3"/>
  <c r="F132" i="3"/>
  <c r="E132" i="3"/>
  <c r="D132" i="3"/>
  <c r="L132" i="3" s="1"/>
  <c r="K131" i="3"/>
  <c r="J131" i="3"/>
  <c r="I131" i="3"/>
  <c r="H131" i="3"/>
  <c r="G131" i="3"/>
  <c r="F131" i="3"/>
  <c r="E131" i="3"/>
  <c r="D131" i="3"/>
  <c r="L131" i="3" s="1"/>
  <c r="K130" i="3"/>
  <c r="J130" i="3"/>
  <c r="I130" i="3"/>
  <c r="H130" i="3"/>
  <c r="G130" i="3"/>
  <c r="F130" i="3"/>
  <c r="E130" i="3"/>
  <c r="D130" i="3"/>
  <c r="L130" i="3" s="1"/>
  <c r="K129" i="3"/>
  <c r="J129" i="3"/>
  <c r="I129" i="3"/>
  <c r="H129" i="3"/>
  <c r="G129" i="3"/>
  <c r="F129" i="3"/>
  <c r="E129" i="3"/>
  <c r="D129" i="3"/>
  <c r="L129" i="3" s="1"/>
  <c r="K128" i="3"/>
  <c r="J128" i="3"/>
  <c r="I128" i="3"/>
  <c r="H128" i="3"/>
  <c r="G128" i="3"/>
  <c r="F128" i="3"/>
  <c r="E128" i="3"/>
  <c r="D128" i="3"/>
  <c r="L128" i="3" s="1"/>
  <c r="K127" i="3"/>
  <c r="J127" i="3"/>
  <c r="I127" i="3"/>
  <c r="H127" i="3"/>
  <c r="G127" i="3"/>
  <c r="F127" i="3"/>
  <c r="E127" i="3"/>
  <c r="D127" i="3"/>
  <c r="L127" i="3" s="1"/>
  <c r="K126" i="3"/>
  <c r="J126" i="3"/>
  <c r="I126" i="3"/>
  <c r="H126" i="3"/>
  <c r="G126" i="3"/>
  <c r="F126" i="3"/>
  <c r="E126" i="3"/>
  <c r="D126" i="3"/>
  <c r="L126" i="3" s="1"/>
  <c r="K125" i="3"/>
  <c r="J125" i="3"/>
  <c r="I125" i="3"/>
  <c r="H125" i="3"/>
  <c r="G125" i="3"/>
  <c r="F125" i="3"/>
  <c r="E125" i="3"/>
  <c r="D125" i="3"/>
  <c r="L125" i="3" s="1"/>
  <c r="K124" i="3"/>
  <c r="J124" i="3"/>
  <c r="I124" i="3"/>
  <c r="H124" i="3"/>
  <c r="G124" i="3"/>
  <c r="F124" i="3"/>
  <c r="E124" i="3"/>
  <c r="D124" i="3"/>
  <c r="L124" i="3" s="1"/>
  <c r="K123" i="3"/>
  <c r="J123" i="3"/>
  <c r="I123" i="3"/>
  <c r="H123" i="3"/>
  <c r="G123" i="3"/>
  <c r="F123" i="3"/>
  <c r="E123" i="3"/>
  <c r="D123" i="3"/>
  <c r="L123" i="3" s="1"/>
  <c r="K122" i="3"/>
  <c r="J122" i="3"/>
  <c r="I122" i="3"/>
  <c r="H122" i="3"/>
  <c r="G122" i="3"/>
  <c r="F122" i="3"/>
  <c r="E122" i="3"/>
  <c r="D122" i="3"/>
  <c r="L122" i="3" s="1"/>
  <c r="K121" i="3"/>
  <c r="J121" i="3"/>
  <c r="I121" i="3"/>
  <c r="H121" i="3"/>
  <c r="G121" i="3"/>
  <c r="F121" i="3"/>
  <c r="E121" i="3"/>
  <c r="D121" i="3"/>
  <c r="L121" i="3" s="1"/>
  <c r="K120" i="3"/>
  <c r="J120" i="3"/>
  <c r="I120" i="3"/>
  <c r="H120" i="3"/>
  <c r="G120" i="3"/>
  <c r="F120" i="3"/>
  <c r="E120" i="3"/>
  <c r="D120" i="3"/>
  <c r="L120" i="3" s="1"/>
  <c r="K119" i="3"/>
  <c r="J119" i="3"/>
  <c r="I119" i="3"/>
  <c r="H119" i="3"/>
  <c r="G119" i="3"/>
  <c r="F119" i="3"/>
  <c r="E119" i="3"/>
  <c r="D119" i="3"/>
  <c r="L119" i="3" s="1"/>
  <c r="K118" i="3"/>
  <c r="J118" i="3"/>
  <c r="I118" i="3"/>
  <c r="H118" i="3"/>
  <c r="G118" i="3"/>
  <c r="F118" i="3"/>
  <c r="E118" i="3"/>
  <c r="D118" i="3"/>
  <c r="L118" i="3" s="1"/>
  <c r="K117" i="3"/>
  <c r="J117" i="3"/>
  <c r="I117" i="3"/>
  <c r="H117" i="3"/>
  <c r="G117" i="3"/>
  <c r="F117" i="3"/>
  <c r="E117" i="3"/>
  <c r="D117" i="3"/>
  <c r="L117" i="3" s="1"/>
  <c r="K116" i="3"/>
  <c r="J116" i="3"/>
  <c r="I116" i="3"/>
  <c r="H116" i="3"/>
  <c r="G116" i="3"/>
  <c r="F116" i="3"/>
  <c r="E116" i="3"/>
  <c r="D116" i="3"/>
  <c r="L116" i="3" s="1"/>
  <c r="K115" i="3"/>
  <c r="J115" i="3"/>
  <c r="I115" i="3"/>
  <c r="H115" i="3"/>
  <c r="G115" i="3"/>
  <c r="F115" i="3"/>
  <c r="E115" i="3"/>
  <c r="D115" i="3"/>
  <c r="L115" i="3" s="1"/>
  <c r="K114" i="3"/>
  <c r="J114" i="3"/>
  <c r="I114" i="3"/>
  <c r="H114" i="3"/>
  <c r="G114" i="3"/>
  <c r="F114" i="3"/>
  <c r="E114" i="3"/>
  <c r="D114" i="3"/>
  <c r="L114" i="3" s="1"/>
  <c r="K113" i="3"/>
  <c r="J113" i="3"/>
  <c r="I113" i="3"/>
  <c r="H113" i="3"/>
  <c r="G113" i="3"/>
  <c r="F113" i="3"/>
  <c r="E113" i="3"/>
  <c r="D113" i="3"/>
  <c r="L113" i="3" s="1"/>
  <c r="AD112" i="3"/>
  <c r="AC112" i="3"/>
  <c r="AB112" i="3"/>
  <c r="AA112" i="3"/>
  <c r="Z112" i="3"/>
  <c r="K112" i="3"/>
  <c r="J112" i="3"/>
  <c r="I112" i="3"/>
  <c r="H112" i="3"/>
  <c r="G112" i="3"/>
  <c r="F112" i="3"/>
  <c r="E112" i="3"/>
  <c r="D112" i="3"/>
  <c r="L112" i="3" s="1"/>
  <c r="S61" i="3" s="1"/>
  <c r="AD111" i="3"/>
  <c r="AC111" i="3"/>
  <c r="AB111" i="3"/>
  <c r="AA111" i="3"/>
  <c r="Z111" i="3"/>
  <c r="K111" i="3"/>
  <c r="J111" i="3"/>
  <c r="I111" i="3"/>
  <c r="H111" i="3"/>
  <c r="G111" i="3"/>
  <c r="F111" i="3"/>
  <c r="E111" i="3"/>
  <c r="D111" i="3"/>
  <c r="L111" i="3" s="1"/>
  <c r="S112" i="3" s="1"/>
  <c r="AD110" i="3"/>
  <c r="AC110" i="3"/>
  <c r="AB110" i="3"/>
  <c r="AA110" i="3"/>
  <c r="Z110" i="3"/>
  <c r="K110" i="3"/>
  <c r="J110" i="3"/>
  <c r="I110" i="3"/>
  <c r="H110" i="3"/>
  <c r="G110" i="3"/>
  <c r="F110" i="3"/>
  <c r="E110" i="3"/>
  <c r="D110" i="3"/>
  <c r="L110" i="3" s="1"/>
  <c r="S111" i="3" s="1"/>
  <c r="AD109" i="3"/>
  <c r="AC109" i="3"/>
  <c r="AB109" i="3"/>
  <c r="AA109" i="3"/>
  <c r="Z109" i="3"/>
  <c r="K109" i="3"/>
  <c r="J109" i="3"/>
  <c r="I109" i="3"/>
  <c r="H109" i="3"/>
  <c r="G109" i="3"/>
  <c r="F109" i="3"/>
  <c r="E109" i="3"/>
  <c r="D109" i="3"/>
  <c r="L109" i="3" s="1"/>
  <c r="S110" i="3" s="1"/>
  <c r="AD108" i="3"/>
  <c r="AC108" i="3"/>
  <c r="AB108" i="3"/>
  <c r="AA108" i="3"/>
  <c r="Z108" i="3"/>
  <c r="K108" i="3"/>
  <c r="J108" i="3"/>
  <c r="I108" i="3"/>
  <c r="H108" i="3"/>
  <c r="G108" i="3"/>
  <c r="F108" i="3"/>
  <c r="E108" i="3"/>
  <c r="D108" i="3"/>
  <c r="L108" i="3" s="1"/>
  <c r="S109" i="3" s="1"/>
  <c r="AD107" i="3"/>
  <c r="AC107" i="3"/>
  <c r="AB107" i="3"/>
  <c r="AA107" i="3"/>
  <c r="Z107" i="3"/>
  <c r="K107" i="3"/>
  <c r="J107" i="3"/>
  <c r="I107" i="3"/>
  <c r="H107" i="3"/>
  <c r="G107" i="3"/>
  <c r="F107" i="3"/>
  <c r="E107" i="3"/>
  <c r="D107" i="3"/>
  <c r="L107" i="3" s="1"/>
  <c r="S108" i="3" s="1"/>
  <c r="AD106" i="3"/>
  <c r="AC106" i="3"/>
  <c r="AB106" i="3"/>
  <c r="AA106" i="3"/>
  <c r="Z106" i="3"/>
  <c r="K106" i="3"/>
  <c r="J106" i="3"/>
  <c r="I106" i="3"/>
  <c r="H106" i="3"/>
  <c r="G106" i="3"/>
  <c r="F106" i="3"/>
  <c r="E106" i="3"/>
  <c r="D106" i="3"/>
  <c r="L106" i="3" s="1"/>
  <c r="S107" i="3" s="1"/>
  <c r="AD105" i="3"/>
  <c r="AC105" i="3"/>
  <c r="AB105" i="3"/>
  <c r="AA105" i="3"/>
  <c r="Z105" i="3"/>
  <c r="K105" i="3"/>
  <c r="J105" i="3"/>
  <c r="I105" i="3"/>
  <c r="H105" i="3"/>
  <c r="G105" i="3"/>
  <c r="F105" i="3"/>
  <c r="E105" i="3"/>
  <c r="D105" i="3"/>
  <c r="L105" i="3" s="1"/>
  <c r="S106" i="3" s="1"/>
  <c r="AD104" i="3"/>
  <c r="AC104" i="3"/>
  <c r="AB104" i="3"/>
  <c r="AA104" i="3"/>
  <c r="Z104" i="3"/>
  <c r="L104" i="3"/>
  <c r="S105" i="3" s="1"/>
  <c r="K104" i="3"/>
  <c r="J104" i="3"/>
  <c r="I104" i="3"/>
  <c r="H104" i="3"/>
  <c r="G104" i="3"/>
  <c r="F104" i="3"/>
  <c r="E104" i="3"/>
  <c r="D104" i="3"/>
  <c r="AD103" i="3"/>
  <c r="AC103" i="3"/>
  <c r="AB103" i="3"/>
  <c r="AA103" i="3"/>
  <c r="Z103" i="3"/>
  <c r="K103" i="3"/>
  <c r="J103" i="3"/>
  <c r="I103" i="3"/>
  <c r="H103" i="3"/>
  <c r="G103" i="3"/>
  <c r="F103" i="3"/>
  <c r="E103" i="3"/>
  <c r="D103" i="3"/>
  <c r="L103" i="3" s="1"/>
  <c r="S104" i="3" s="1"/>
  <c r="AD102" i="3"/>
  <c r="AC102" i="3"/>
  <c r="AB102" i="3"/>
  <c r="AA102" i="3"/>
  <c r="Z102" i="3"/>
  <c r="K102" i="3"/>
  <c r="J102" i="3"/>
  <c r="I102" i="3"/>
  <c r="H102" i="3"/>
  <c r="G102" i="3"/>
  <c r="F102" i="3"/>
  <c r="E102" i="3"/>
  <c r="D102" i="3"/>
  <c r="L102" i="3" s="1"/>
  <c r="S103" i="3" s="1"/>
  <c r="AD101" i="3"/>
  <c r="AC101" i="3"/>
  <c r="AB101" i="3"/>
  <c r="AA101" i="3"/>
  <c r="Z101" i="3"/>
  <c r="K101" i="3"/>
  <c r="J101" i="3"/>
  <c r="I101" i="3"/>
  <c r="H101" i="3"/>
  <c r="G101" i="3"/>
  <c r="F101" i="3"/>
  <c r="E101" i="3"/>
  <c r="D101" i="3"/>
  <c r="L101" i="3" s="1"/>
  <c r="S102" i="3" s="1"/>
  <c r="AD100" i="3"/>
  <c r="AC100" i="3"/>
  <c r="AB100" i="3"/>
  <c r="AA100" i="3"/>
  <c r="Z100" i="3"/>
  <c r="K100" i="3"/>
  <c r="J100" i="3"/>
  <c r="I100" i="3"/>
  <c r="H100" i="3"/>
  <c r="G100" i="3"/>
  <c r="F100" i="3"/>
  <c r="E100" i="3"/>
  <c r="D100" i="3"/>
  <c r="L100" i="3" s="1"/>
  <c r="S101" i="3" s="1"/>
  <c r="AD99" i="3"/>
  <c r="AC99" i="3"/>
  <c r="AB99" i="3"/>
  <c r="AA99" i="3"/>
  <c r="Z99" i="3"/>
  <c r="K99" i="3"/>
  <c r="J99" i="3"/>
  <c r="I99" i="3"/>
  <c r="H99" i="3"/>
  <c r="G99" i="3"/>
  <c r="F99" i="3"/>
  <c r="E99" i="3"/>
  <c r="D99" i="3"/>
  <c r="L99" i="3" s="1"/>
  <c r="S100" i="3" s="1"/>
  <c r="AD98" i="3"/>
  <c r="AC98" i="3"/>
  <c r="AB98" i="3"/>
  <c r="AA98" i="3"/>
  <c r="Z98" i="3"/>
  <c r="K98" i="3"/>
  <c r="J98" i="3"/>
  <c r="I98" i="3"/>
  <c r="H98" i="3"/>
  <c r="G98" i="3"/>
  <c r="F98" i="3"/>
  <c r="E98" i="3"/>
  <c r="D98" i="3"/>
  <c r="L98" i="3" s="1"/>
  <c r="S99" i="3" s="1"/>
  <c r="AD97" i="3"/>
  <c r="AC97" i="3"/>
  <c r="AB97" i="3"/>
  <c r="AA97" i="3"/>
  <c r="Z97" i="3"/>
  <c r="K97" i="3"/>
  <c r="J97" i="3"/>
  <c r="I97" i="3"/>
  <c r="H97" i="3"/>
  <c r="G97" i="3"/>
  <c r="F97" i="3"/>
  <c r="E97" i="3"/>
  <c r="D97" i="3"/>
  <c r="L97" i="3" s="1"/>
  <c r="S98" i="3" s="1"/>
  <c r="AD96" i="3"/>
  <c r="AC96" i="3"/>
  <c r="AB96" i="3"/>
  <c r="AA96" i="3"/>
  <c r="Z96" i="3"/>
  <c r="K96" i="3"/>
  <c r="J96" i="3"/>
  <c r="I96" i="3"/>
  <c r="H96" i="3"/>
  <c r="G96" i="3"/>
  <c r="F96" i="3"/>
  <c r="E96" i="3"/>
  <c r="D96" i="3"/>
  <c r="L96" i="3" s="1"/>
  <c r="S97" i="3" s="1"/>
  <c r="AD95" i="3"/>
  <c r="AC95" i="3"/>
  <c r="AB95" i="3"/>
  <c r="AA95" i="3"/>
  <c r="Z95" i="3"/>
  <c r="K95" i="3"/>
  <c r="J95" i="3"/>
  <c r="I95" i="3"/>
  <c r="H95" i="3"/>
  <c r="G95" i="3"/>
  <c r="F95" i="3"/>
  <c r="E95" i="3"/>
  <c r="D95" i="3"/>
  <c r="L95" i="3" s="1"/>
  <c r="S96" i="3" s="1"/>
  <c r="AD94" i="3"/>
  <c r="AC94" i="3"/>
  <c r="AB94" i="3"/>
  <c r="AA94" i="3"/>
  <c r="Z94" i="3"/>
  <c r="K94" i="3"/>
  <c r="J94" i="3"/>
  <c r="I94" i="3"/>
  <c r="H94" i="3"/>
  <c r="G94" i="3"/>
  <c r="F94" i="3"/>
  <c r="E94" i="3"/>
  <c r="D94" i="3"/>
  <c r="L94" i="3" s="1"/>
  <c r="S95" i="3" s="1"/>
  <c r="AD93" i="3"/>
  <c r="AC93" i="3"/>
  <c r="AB93" i="3"/>
  <c r="AA93" i="3"/>
  <c r="Z93" i="3"/>
  <c r="K93" i="3"/>
  <c r="J93" i="3"/>
  <c r="I93" i="3"/>
  <c r="H93" i="3"/>
  <c r="G93" i="3"/>
  <c r="F93" i="3"/>
  <c r="E93" i="3"/>
  <c r="D93" i="3"/>
  <c r="L93" i="3" s="1"/>
  <c r="S94" i="3" s="1"/>
  <c r="AD92" i="3"/>
  <c r="AC92" i="3"/>
  <c r="AB92" i="3"/>
  <c r="AA92" i="3"/>
  <c r="Z92" i="3"/>
  <c r="K92" i="3"/>
  <c r="J92" i="3"/>
  <c r="I92" i="3"/>
  <c r="H92" i="3"/>
  <c r="G92" i="3"/>
  <c r="F92" i="3"/>
  <c r="E92" i="3"/>
  <c r="D92" i="3"/>
  <c r="L92" i="3" s="1"/>
  <c r="S93" i="3" s="1"/>
  <c r="AD91" i="3"/>
  <c r="AC91" i="3"/>
  <c r="AB91" i="3"/>
  <c r="AA91" i="3"/>
  <c r="Z91" i="3"/>
  <c r="K91" i="3"/>
  <c r="J91" i="3"/>
  <c r="I91" i="3"/>
  <c r="H91" i="3"/>
  <c r="G91" i="3"/>
  <c r="F91" i="3"/>
  <c r="E91" i="3"/>
  <c r="D91" i="3"/>
  <c r="L91" i="3" s="1"/>
  <c r="S92" i="3" s="1"/>
  <c r="AD90" i="3"/>
  <c r="AC90" i="3"/>
  <c r="AB90" i="3"/>
  <c r="AA90" i="3"/>
  <c r="Z90" i="3"/>
  <c r="K90" i="3"/>
  <c r="J90" i="3"/>
  <c r="I90" i="3"/>
  <c r="H90" i="3"/>
  <c r="G90" i="3"/>
  <c r="F90" i="3"/>
  <c r="E90" i="3"/>
  <c r="D90" i="3"/>
  <c r="L90" i="3" s="1"/>
  <c r="S91" i="3" s="1"/>
  <c r="AD89" i="3"/>
  <c r="AC89" i="3"/>
  <c r="AB89" i="3"/>
  <c r="AA89" i="3"/>
  <c r="Z89" i="3"/>
  <c r="K89" i="3"/>
  <c r="J89" i="3"/>
  <c r="I89" i="3"/>
  <c r="H89" i="3"/>
  <c r="G89" i="3"/>
  <c r="F89" i="3"/>
  <c r="E89" i="3"/>
  <c r="D89" i="3"/>
  <c r="L89" i="3" s="1"/>
  <c r="S90" i="3" s="1"/>
  <c r="AD88" i="3"/>
  <c r="AC88" i="3"/>
  <c r="AB88" i="3"/>
  <c r="AA88" i="3"/>
  <c r="Z88" i="3"/>
  <c r="K88" i="3"/>
  <c r="J88" i="3"/>
  <c r="I88" i="3"/>
  <c r="H88" i="3"/>
  <c r="G88" i="3"/>
  <c r="F88" i="3"/>
  <c r="E88" i="3"/>
  <c r="D88" i="3"/>
  <c r="L88" i="3" s="1"/>
  <c r="S89" i="3" s="1"/>
  <c r="AD87" i="3"/>
  <c r="AC87" i="3"/>
  <c r="AB87" i="3"/>
  <c r="AA87" i="3"/>
  <c r="Z87" i="3"/>
  <c r="K87" i="3"/>
  <c r="J87" i="3"/>
  <c r="I87" i="3"/>
  <c r="H87" i="3"/>
  <c r="G87" i="3"/>
  <c r="F87" i="3"/>
  <c r="E87" i="3"/>
  <c r="D87" i="3"/>
  <c r="L87" i="3" s="1"/>
  <c r="S88" i="3" s="1"/>
  <c r="AD86" i="3"/>
  <c r="AC86" i="3"/>
  <c r="AB86" i="3"/>
  <c r="AA86" i="3"/>
  <c r="Z86" i="3"/>
  <c r="K86" i="3"/>
  <c r="J86" i="3"/>
  <c r="I86" i="3"/>
  <c r="H86" i="3"/>
  <c r="G86" i="3"/>
  <c r="F86" i="3"/>
  <c r="E86" i="3"/>
  <c r="D86" i="3"/>
  <c r="L86" i="3" s="1"/>
  <c r="S87" i="3" s="1"/>
  <c r="AD85" i="3"/>
  <c r="AC85" i="3"/>
  <c r="AB85" i="3"/>
  <c r="AA85" i="3"/>
  <c r="Z85" i="3"/>
  <c r="K85" i="3"/>
  <c r="J85" i="3"/>
  <c r="I85" i="3"/>
  <c r="H85" i="3"/>
  <c r="G85" i="3"/>
  <c r="F85" i="3"/>
  <c r="E85" i="3"/>
  <c r="D85" i="3"/>
  <c r="L85" i="3" s="1"/>
  <c r="S86" i="3" s="1"/>
  <c r="AD84" i="3"/>
  <c r="AC84" i="3"/>
  <c r="AB84" i="3"/>
  <c r="AA84" i="3"/>
  <c r="Z84" i="3"/>
  <c r="K84" i="3"/>
  <c r="J84" i="3"/>
  <c r="I84" i="3"/>
  <c r="H84" i="3"/>
  <c r="G84" i="3"/>
  <c r="F84" i="3"/>
  <c r="E84" i="3"/>
  <c r="D84" i="3"/>
  <c r="L84" i="3" s="1"/>
  <c r="S85" i="3" s="1"/>
  <c r="AD83" i="3"/>
  <c r="AC83" i="3"/>
  <c r="AB83" i="3"/>
  <c r="AA83" i="3"/>
  <c r="Z83" i="3"/>
  <c r="K83" i="3"/>
  <c r="J83" i="3"/>
  <c r="I83" i="3"/>
  <c r="H83" i="3"/>
  <c r="G83" i="3"/>
  <c r="F83" i="3"/>
  <c r="E83" i="3"/>
  <c r="D83" i="3"/>
  <c r="L83" i="3" s="1"/>
  <c r="S84" i="3" s="1"/>
  <c r="AD82" i="3"/>
  <c r="AC82" i="3"/>
  <c r="AB82" i="3"/>
  <c r="AA82" i="3"/>
  <c r="Z82" i="3"/>
  <c r="K82" i="3"/>
  <c r="J82" i="3"/>
  <c r="I82" i="3"/>
  <c r="H82" i="3"/>
  <c r="G82" i="3"/>
  <c r="F82" i="3"/>
  <c r="E82" i="3"/>
  <c r="D82" i="3"/>
  <c r="L82" i="3" s="1"/>
  <c r="S83" i="3" s="1"/>
  <c r="AD81" i="3"/>
  <c r="AC81" i="3"/>
  <c r="AB81" i="3"/>
  <c r="AA81" i="3"/>
  <c r="Z81" i="3"/>
  <c r="K81" i="3"/>
  <c r="J81" i="3"/>
  <c r="I81" i="3"/>
  <c r="H81" i="3"/>
  <c r="G81" i="3"/>
  <c r="F81" i="3"/>
  <c r="E81" i="3"/>
  <c r="D81" i="3"/>
  <c r="L81" i="3" s="1"/>
  <c r="S82" i="3" s="1"/>
  <c r="AD80" i="3"/>
  <c r="AC80" i="3"/>
  <c r="AB80" i="3"/>
  <c r="AA80" i="3"/>
  <c r="Z80" i="3"/>
  <c r="K80" i="3"/>
  <c r="J80" i="3"/>
  <c r="I80" i="3"/>
  <c r="H80" i="3"/>
  <c r="G80" i="3"/>
  <c r="F80" i="3"/>
  <c r="E80" i="3"/>
  <c r="D80" i="3"/>
  <c r="L80" i="3" s="1"/>
  <c r="S81" i="3" s="1"/>
  <c r="AD79" i="3"/>
  <c r="AC79" i="3"/>
  <c r="AB79" i="3"/>
  <c r="AA79" i="3"/>
  <c r="Z79" i="3"/>
  <c r="K79" i="3"/>
  <c r="J79" i="3"/>
  <c r="I79" i="3"/>
  <c r="H79" i="3"/>
  <c r="G79" i="3"/>
  <c r="F79" i="3"/>
  <c r="E79" i="3"/>
  <c r="D79" i="3"/>
  <c r="L79" i="3" s="1"/>
  <c r="S80" i="3" s="1"/>
  <c r="AD78" i="3"/>
  <c r="AC78" i="3"/>
  <c r="AB78" i="3"/>
  <c r="AA78" i="3"/>
  <c r="Z78" i="3"/>
  <c r="K78" i="3"/>
  <c r="J78" i="3"/>
  <c r="I78" i="3"/>
  <c r="H78" i="3"/>
  <c r="G78" i="3"/>
  <c r="F78" i="3"/>
  <c r="E78" i="3"/>
  <c r="D78" i="3"/>
  <c r="L78" i="3" s="1"/>
  <c r="S79" i="3" s="1"/>
  <c r="AD77" i="3"/>
  <c r="AC77" i="3"/>
  <c r="AB77" i="3"/>
  <c r="AA77" i="3"/>
  <c r="Z77" i="3"/>
  <c r="K77" i="3"/>
  <c r="J77" i="3"/>
  <c r="I77" i="3"/>
  <c r="H77" i="3"/>
  <c r="G77" i="3"/>
  <c r="F77" i="3"/>
  <c r="E77" i="3"/>
  <c r="D77" i="3"/>
  <c r="L77" i="3" s="1"/>
  <c r="S78" i="3" s="1"/>
  <c r="AD76" i="3"/>
  <c r="AC76" i="3"/>
  <c r="AB76" i="3"/>
  <c r="AA76" i="3"/>
  <c r="Z76" i="3"/>
  <c r="K76" i="3"/>
  <c r="J76" i="3"/>
  <c r="I76" i="3"/>
  <c r="H76" i="3"/>
  <c r="G76" i="3"/>
  <c r="F76" i="3"/>
  <c r="E76" i="3"/>
  <c r="D76" i="3"/>
  <c r="L76" i="3" s="1"/>
  <c r="S77" i="3" s="1"/>
  <c r="AD75" i="3"/>
  <c r="AC75" i="3"/>
  <c r="AB75" i="3"/>
  <c r="AA75" i="3"/>
  <c r="Z75" i="3"/>
  <c r="K75" i="3"/>
  <c r="J75" i="3"/>
  <c r="I75" i="3"/>
  <c r="H75" i="3"/>
  <c r="G75" i="3"/>
  <c r="F75" i="3"/>
  <c r="E75" i="3"/>
  <c r="D75" i="3"/>
  <c r="L75" i="3" s="1"/>
  <c r="S76" i="3" s="1"/>
  <c r="AD74" i="3"/>
  <c r="AC74" i="3"/>
  <c r="AB74" i="3"/>
  <c r="AA74" i="3"/>
  <c r="Z74" i="3"/>
  <c r="K74" i="3"/>
  <c r="J74" i="3"/>
  <c r="I74" i="3"/>
  <c r="H74" i="3"/>
  <c r="G74" i="3"/>
  <c r="F74" i="3"/>
  <c r="E74" i="3"/>
  <c r="D74" i="3"/>
  <c r="L74" i="3" s="1"/>
  <c r="S75" i="3" s="1"/>
  <c r="AD73" i="3"/>
  <c r="AC73" i="3"/>
  <c r="AB73" i="3"/>
  <c r="AA73" i="3"/>
  <c r="Z73" i="3"/>
  <c r="K73" i="3"/>
  <c r="J73" i="3"/>
  <c r="I73" i="3"/>
  <c r="H73" i="3"/>
  <c r="G73" i="3"/>
  <c r="F73" i="3"/>
  <c r="E73" i="3"/>
  <c r="D73" i="3"/>
  <c r="L73" i="3" s="1"/>
  <c r="S74" i="3" s="1"/>
  <c r="AD72" i="3"/>
  <c r="AC72" i="3"/>
  <c r="AB72" i="3"/>
  <c r="AA72" i="3"/>
  <c r="Z72" i="3"/>
  <c r="K72" i="3"/>
  <c r="J72" i="3"/>
  <c r="I72" i="3"/>
  <c r="H72" i="3"/>
  <c r="G72" i="3"/>
  <c r="F72" i="3"/>
  <c r="E72" i="3"/>
  <c r="D72" i="3"/>
  <c r="L72" i="3" s="1"/>
  <c r="S73" i="3" s="1"/>
  <c r="AD71" i="3"/>
  <c r="AC71" i="3"/>
  <c r="AB71" i="3"/>
  <c r="AA71" i="3"/>
  <c r="Z71" i="3"/>
  <c r="K71" i="3"/>
  <c r="J71" i="3"/>
  <c r="I71" i="3"/>
  <c r="H71" i="3"/>
  <c r="G71" i="3"/>
  <c r="F71" i="3"/>
  <c r="E71" i="3"/>
  <c r="D71" i="3"/>
  <c r="L71" i="3" s="1"/>
  <c r="S72" i="3" s="1"/>
  <c r="AD70" i="3"/>
  <c r="AC70" i="3"/>
  <c r="AB70" i="3"/>
  <c r="AA70" i="3"/>
  <c r="Z70" i="3"/>
  <c r="K70" i="3"/>
  <c r="J70" i="3"/>
  <c r="I70" i="3"/>
  <c r="H70" i="3"/>
  <c r="G70" i="3"/>
  <c r="F70" i="3"/>
  <c r="E70" i="3"/>
  <c r="D70" i="3"/>
  <c r="L70" i="3" s="1"/>
  <c r="S71" i="3" s="1"/>
  <c r="AD69" i="3"/>
  <c r="AC69" i="3"/>
  <c r="AB69" i="3"/>
  <c r="AA69" i="3"/>
  <c r="Z69" i="3"/>
  <c r="K69" i="3"/>
  <c r="J69" i="3"/>
  <c r="I69" i="3"/>
  <c r="H69" i="3"/>
  <c r="G69" i="3"/>
  <c r="F69" i="3"/>
  <c r="E69" i="3"/>
  <c r="D69" i="3"/>
  <c r="L69" i="3" s="1"/>
  <c r="S70" i="3" s="1"/>
  <c r="AD68" i="3"/>
  <c r="AC68" i="3"/>
  <c r="AB68" i="3"/>
  <c r="AA68" i="3"/>
  <c r="Z68" i="3"/>
  <c r="K68" i="3"/>
  <c r="J68" i="3"/>
  <c r="I68" i="3"/>
  <c r="H68" i="3"/>
  <c r="G68" i="3"/>
  <c r="F68" i="3"/>
  <c r="E68" i="3"/>
  <c r="D68" i="3"/>
  <c r="L68" i="3" s="1"/>
  <c r="S69" i="3" s="1"/>
  <c r="AD67" i="3"/>
  <c r="AC67" i="3"/>
  <c r="AB67" i="3"/>
  <c r="AA67" i="3"/>
  <c r="Z67" i="3"/>
  <c r="K67" i="3"/>
  <c r="J67" i="3"/>
  <c r="I67" i="3"/>
  <c r="H67" i="3"/>
  <c r="G67" i="3"/>
  <c r="F67" i="3"/>
  <c r="E67" i="3"/>
  <c r="D67" i="3"/>
  <c r="L67" i="3" s="1"/>
  <c r="S68" i="3" s="1"/>
  <c r="AD66" i="3"/>
  <c r="AC66" i="3"/>
  <c r="AB66" i="3"/>
  <c r="AA66" i="3"/>
  <c r="Z66" i="3"/>
  <c r="K66" i="3"/>
  <c r="J66" i="3"/>
  <c r="I66" i="3"/>
  <c r="H66" i="3"/>
  <c r="G66" i="3"/>
  <c r="F66" i="3"/>
  <c r="E66" i="3"/>
  <c r="D66" i="3"/>
  <c r="L66" i="3" s="1"/>
  <c r="S67" i="3" s="1"/>
  <c r="AD65" i="3"/>
  <c r="AC65" i="3"/>
  <c r="AB65" i="3"/>
  <c r="AA65" i="3"/>
  <c r="Z65" i="3"/>
  <c r="K65" i="3"/>
  <c r="J65" i="3"/>
  <c r="I65" i="3"/>
  <c r="H65" i="3"/>
  <c r="G65" i="3"/>
  <c r="F65" i="3"/>
  <c r="E65" i="3"/>
  <c r="D65" i="3"/>
  <c r="L65" i="3" s="1"/>
  <c r="S66" i="3" s="1"/>
  <c r="AD64" i="3"/>
  <c r="AC64" i="3"/>
  <c r="AB64" i="3"/>
  <c r="AA64" i="3"/>
  <c r="Z64" i="3"/>
  <c r="K64" i="3"/>
  <c r="J64" i="3"/>
  <c r="I64" i="3"/>
  <c r="H64" i="3"/>
  <c r="G64" i="3"/>
  <c r="F64" i="3"/>
  <c r="E64" i="3"/>
  <c r="D64" i="3"/>
  <c r="L64" i="3" s="1"/>
  <c r="S65" i="3" s="1"/>
  <c r="AD63" i="3"/>
  <c r="AC63" i="3"/>
  <c r="AB63" i="3"/>
  <c r="AA63" i="3"/>
  <c r="Z63" i="3"/>
  <c r="K63" i="3"/>
  <c r="J63" i="3"/>
  <c r="I63" i="3"/>
  <c r="H63" i="3"/>
  <c r="G63" i="3"/>
  <c r="F63" i="3"/>
  <c r="E63" i="3"/>
  <c r="D63" i="3"/>
  <c r="L63" i="3" s="1"/>
  <c r="S64" i="3" s="1"/>
  <c r="AD62" i="3"/>
  <c r="AC62" i="3"/>
  <c r="AB62" i="3"/>
  <c r="AA62" i="3"/>
  <c r="Z62" i="3"/>
  <c r="K62" i="3"/>
  <c r="J62" i="3"/>
  <c r="I62" i="3"/>
  <c r="H62" i="3"/>
  <c r="G62" i="3"/>
  <c r="F62" i="3"/>
  <c r="E62" i="3"/>
  <c r="D62" i="3"/>
  <c r="L62" i="3" s="1"/>
  <c r="S63" i="3" s="1"/>
  <c r="AD61" i="3"/>
  <c r="AC61" i="3"/>
  <c r="AB61" i="3"/>
  <c r="AA61" i="3"/>
  <c r="Z61" i="3"/>
  <c r="K61" i="3"/>
  <c r="J61" i="3"/>
  <c r="I61" i="3"/>
  <c r="H61" i="3"/>
  <c r="G61" i="3"/>
  <c r="F61" i="3"/>
  <c r="E61" i="3"/>
  <c r="D61" i="3"/>
  <c r="L61" i="3" s="1"/>
  <c r="S62" i="3" s="1"/>
  <c r="B7" i="3"/>
  <c r="U3" i="3"/>
  <c r="U2" i="3"/>
  <c r="U1" i="3"/>
  <c r="K1" i="3"/>
  <c r="J1" i="3"/>
  <c r="A93" i="2"/>
  <c r="AM92" i="2"/>
  <c r="AL92" i="2"/>
  <c r="AK92" i="2"/>
  <c r="AJ92" i="2"/>
  <c r="AI92" i="2"/>
  <c r="AH92" i="2"/>
  <c r="AF92" i="2"/>
  <c r="AE92" i="2"/>
  <c r="AD92" i="2"/>
  <c r="AC92" i="2"/>
  <c r="AB92" i="2"/>
  <c r="AA92" i="2"/>
  <c r="G92" i="2"/>
  <c r="AM91" i="2"/>
  <c r="AL91" i="2"/>
  <c r="AK91" i="2"/>
  <c r="AJ91" i="2"/>
  <c r="AI91" i="2"/>
  <c r="AH91" i="2"/>
  <c r="AF91" i="2"/>
  <c r="AE91" i="2"/>
  <c r="AD91" i="2"/>
  <c r="AC91" i="2"/>
  <c r="AB91" i="2"/>
  <c r="AA91" i="2"/>
  <c r="G91" i="2"/>
  <c r="AM90" i="2"/>
  <c r="AL90" i="2"/>
  <c r="AK90" i="2"/>
  <c r="AJ90" i="2"/>
  <c r="AI90" i="2"/>
  <c r="AH90" i="2"/>
  <c r="AF90" i="2"/>
  <c r="AE90" i="2"/>
  <c r="AD90" i="2"/>
  <c r="AC90" i="2"/>
  <c r="AB90" i="2"/>
  <c r="AA90" i="2"/>
  <c r="G90" i="2"/>
  <c r="AM89" i="2"/>
  <c r="AL89" i="2"/>
  <c r="AK89" i="2"/>
  <c r="AJ89" i="2"/>
  <c r="AI89" i="2"/>
  <c r="AH89" i="2"/>
  <c r="AF89" i="2"/>
  <c r="AE89" i="2"/>
  <c r="AD89" i="2"/>
  <c r="AC89" i="2"/>
  <c r="AB89" i="2"/>
  <c r="AA89" i="2"/>
  <c r="AM88" i="2"/>
  <c r="AL88" i="2"/>
  <c r="AK88" i="2"/>
  <c r="AJ88" i="2"/>
  <c r="AI88" i="2"/>
  <c r="AH88" i="2"/>
  <c r="AF88" i="2"/>
  <c r="AE88" i="2"/>
  <c r="AD88" i="2"/>
  <c r="AC88" i="2"/>
  <c r="AB88" i="2"/>
  <c r="AA88" i="2"/>
  <c r="AM87" i="2"/>
  <c r="AL87" i="2"/>
  <c r="AK87" i="2"/>
  <c r="AJ87" i="2"/>
  <c r="AI87" i="2"/>
  <c r="AH87" i="2"/>
  <c r="AF87" i="2"/>
  <c r="AE87" i="2"/>
  <c r="AD87" i="2"/>
  <c r="AC87" i="2"/>
  <c r="AB87" i="2"/>
  <c r="AA87" i="2"/>
  <c r="AM86" i="2"/>
  <c r="AL86" i="2"/>
  <c r="AK86" i="2"/>
  <c r="AJ86" i="2"/>
  <c r="AI86" i="2"/>
  <c r="AH86" i="2"/>
  <c r="AF86" i="2"/>
  <c r="AE86" i="2"/>
  <c r="AD86" i="2"/>
  <c r="AC86" i="2"/>
  <c r="AB86" i="2"/>
  <c r="AA86" i="2"/>
  <c r="AM85" i="2"/>
  <c r="AL85" i="2"/>
  <c r="AK85" i="2"/>
  <c r="AJ85" i="2"/>
  <c r="AI85" i="2"/>
  <c r="AH85" i="2"/>
  <c r="AF85" i="2"/>
  <c r="AE85" i="2"/>
  <c r="AD85" i="2"/>
  <c r="AC85" i="2"/>
  <c r="AB85" i="2"/>
  <c r="AA85" i="2"/>
  <c r="AM84" i="2"/>
  <c r="AL84" i="2"/>
  <c r="AK84" i="2"/>
  <c r="AJ84" i="2"/>
  <c r="AI84" i="2"/>
  <c r="AH84" i="2"/>
  <c r="AF84" i="2"/>
  <c r="AE84" i="2"/>
  <c r="AD84" i="2"/>
  <c r="AC84" i="2"/>
  <c r="AB84" i="2"/>
  <c r="AA84" i="2"/>
  <c r="AM83" i="2"/>
  <c r="AL83" i="2"/>
  <c r="AK83" i="2"/>
  <c r="AJ83" i="2"/>
  <c r="AI83" i="2"/>
  <c r="AH83" i="2"/>
  <c r="AF83" i="2"/>
  <c r="AE83" i="2"/>
  <c r="AD83" i="2"/>
  <c r="AC83" i="2"/>
  <c r="AB83" i="2"/>
  <c r="AA83" i="2"/>
  <c r="AM82" i="2"/>
  <c r="AL82" i="2"/>
  <c r="AK82" i="2"/>
  <c r="AJ82" i="2"/>
  <c r="AI82" i="2"/>
  <c r="AH82" i="2"/>
  <c r="AF82" i="2"/>
  <c r="AE82" i="2"/>
  <c r="AD82" i="2"/>
  <c r="AC82" i="2"/>
  <c r="AB82" i="2"/>
  <c r="AA82" i="2"/>
  <c r="AM81" i="2"/>
  <c r="AL81" i="2"/>
  <c r="AK81" i="2"/>
  <c r="AJ81" i="2"/>
  <c r="AI81" i="2"/>
  <c r="AH81" i="2"/>
  <c r="AF81" i="2"/>
  <c r="AE81" i="2"/>
  <c r="AD81" i="2"/>
  <c r="AC81" i="2"/>
  <c r="AB81" i="2"/>
  <c r="AA81" i="2"/>
  <c r="B81" i="2"/>
  <c r="D7" i="2"/>
  <c r="H6" i="2"/>
  <c r="N1" i="2"/>
  <c r="M1" i="2"/>
  <c r="L1" i="2"/>
  <c r="I21" i="1"/>
  <c r="A21" i="1"/>
  <c r="E21" i="1" s="1"/>
  <c r="I20" i="1"/>
  <c r="G16" i="1"/>
  <c r="A16" i="1"/>
  <c r="J12" i="1"/>
  <c r="G12" i="1"/>
  <c r="D12" i="1"/>
  <c r="A12" i="1"/>
  <c r="G8" i="1"/>
  <c r="A8" i="1"/>
  <c r="G7" i="1"/>
  <c r="A7" i="1"/>
  <c r="B182" i="11" l="1"/>
  <c r="B173" i="11"/>
  <c r="B175" i="11"/>
  <c r="B177" i="11"/>
  <c r="B178" i="11"/>
  <c r="B180" i="11"/>
  <c r="B183" i="11"/>
  <c r="B185" i="11"/>
  <c r="B186" i="11"/>
  <c r="B184" i="11"/>
  <c r="C73" i="11"/>
  <c r="B172" i="11"/>
  <c r="B174" i="11"/>
  <c r="B176" i="11"/>
  <c r="B179" i="11"/>
  <c r="B181" i="11"/>
  <c r="B197" i="11"/>
  <c r="B191" i="11"/>
  <c r="B196" i="11"/>
  <c r="B194" i="11"/>
  <c r="B192" i="11"/>
  <c r="B190" i="11"/>
  <c r="B193" i="11"/>
  <c r="B195" i="11"/>
  <c r="C15" i="9"/>
  <c r="D7" i="9"/>
  <c r="AG88" i="8"/>
  <c r="AJ88" i="8"/>
  <c r="AI88" i="8"/>
  <c r="AH88" i="8"/>
  <c r="AC88" i="8"/>
  <c r="AD88" i="8"/>
  <c r="AF88" i="8"/>
  <c r="AE88" i="8"/>
  <c r="K33" i="8"/>
  <c r="K35" i="8"/>
  <c r="K26" i="8"/>
  <c r="K25" i="8"/>
  <c r="K24" i="8"/>
  <c r="K23" i="8"/>
  <c r="K22" i="8"/>
  <c r="K21" i="8"/>
  <c r="K20" i="8"/>
  <c r="K19" i="8"/>
  <c r="K28" i="8"/>
  <c r="K29" i="8"/>
  <c r="K30" i="8"/>
  <c r="K31" i="8"/>
  <c r="K32" i="8"/>
  <c r="K14" i="8"/>
  <c r="K17" i="8"/>
  <c r="K11" i="8"/>
  <c r="K18" i="8"/>
  <c r="K9" i="8"/>
  <c r="K16" i="8"/>
  <c r="K8" i="8"/>
  <c r="K15" i="8"/>
  <c r="K13" i="8"/>
  <c r="K10" i="8"/>
  <c r="K4" i="8"/>
  <c r="A5" i="8" s="1"/>
  <c r="K39" i="8"/>
  <c r="K38" i="8"/>
  <c r="K37" i="8"/>
  <c r="K40" i="8"/>
  <c r="K36" i="8"/>
  <c r="K27" i="8"/>
  <c r="K34" i="8"/>
  <c r="K41" i="8"/>
  <c r="K42" i="8"/>
  <c r="K43" i="8"/>
  <c r="K44" i="8"/>
  <c r="K45" i="8"/>
  <c r="K46" i="8"/>
  <c r="K47" i="8"/>
  <c r="K48" i="8"/>
  <c r="K49" i="8"/>
  <c r="K12" i="8"/>
  <c r="L14" i="7"/>
  <c r="I14" i="7"/>
  <c r="L13" i="7"/>
  <c r="I13" i="7"/>
  <c r="L12" i="7"/>
  <c r="I12" i="7"/>
  <c r="L11" i="7"/>
  <c r="I11" i="7"/>
  <c r="L10" i="7"/>
  <c r="I10" i="7"/>
  <c r="L9" i="7"/>
  <c r="I9" i="7"/>
  <c r="I8" i="7"/>
  <c r="L8" i="7"/>
  <c r="K7" i="7"/>
  <c r="L7" i="7"/>
  <c r="I23" i="7"/>
  <c r="J23" i="7" s="1"/>
  <c r="G5" i="5"/>
  <c r="G4" i="5"/>
  <c r="J15" i="4"/>
  <c r="H15" i="4"/>
  <c r="H14" i="4"/>
  <c r="J14" i="4"/>
  <c r="J13" i="4"/>
  <c r="H13" i="4"/>
  <c r="J12" i="4"/>
  <c r="H12" i="4"/>
  <c r="H11" i="4"/>
  <c r="J11" i="4"/>
  <c r="J10" i="4"/>
  <c r="H10" i="4"/>
  <c r="H9" i="4"/>
  <c r="J9" i="4"/>
  <c r="H8" i="4"/>
  <c r="J8" i="4"/>
  <c r="C180" i="3"/>
  <c r="C154" i="3"/>
  <c r="C179" i="3"/>
  <c r="C187" i="3"/>
  <c r="C178" i="3"/>
  <c r="C188" i="3"/>
  <c r="C177" i="3"/>
  <c r="C189" i="3"/>
  <c r="C176" i="3"/>
  <c r="C191" i="3"/>
  <c r="C175" i="3"/>
  <c r="C192" i="3"/>
  <c r="C174" i="3"/>
  <c r="C198" i="3"/>
  <c r="C173" i="3"/>
  <c r="C199" i="3"/>
  <c r="C172" i="3"/>
  <c r="C201" i="3"/>
  <c r="C171" i="3"/>
  <c r="C208" i="3"/>
  <c r="C170" i="3"/>
  <c r="C209" i="3"/>
  <c r="C169" i="3"/>
  <c r="C212" i="3"/>
  <c r="C168" i="3"/>
  <c r="C219" i="3"/>
  <c r="C167" i="3"/>
  <c r="C222" i="3"/>
  <c r="C166" i="3"/>
  <c r="C262" i="3"/>
  <c r="C165" i="3"/>
  <c r="C61" i="3"/>
  <c r="C164" i="3"/>
  <c r="C62" i="3"/>
  <c r="C163" i="3"/>
  <c r="C360" i="3"/>
  <c r="C162" i="3"/>
  <c r="C63" i="3"/>
  <c r="C161" i="3"/>
  <c r="C64" i="3"/>
  <c r="C160" i="3"/>
  <c r="C359" i="3"/>
  <c r="C159" i="3"/>
  <c r="C66" i="3"/>
  <c r="C158" i="3"/>
  <c r="C358" i="3"/>
  <c r="C157" i="3"/>
  <c r="C68" i="3"/>
  <c r="C156" i="3"/>
  <c r="C354" i="3"/>
  <c r="C153" i="3"/>
  <c r="C70" i="3"/>
  <c r="C152" i="3"/>
  <c r="C351" i="3"/>
  <c r="C151" i="3"/>
  <c r="C72" i="3"/>
  <c r="C150" i="3"/>
  <c r="C345" i="3"/>
  <c r="C148" i="3"/>
  <c r="C74" i="3"/>
  <c r="C147" i="3"/>
  <c r="C344" i="3"/>
  <c r="C146" i="3"/>
  <c r="C77" i="3"/>
  <c r="C144" i="3"/>
  <c r="C343" i="3"/>
  <c r="C143" i="3"/>
  <c r="C79" i="3"/>
  <c r="C142" i="3"/>
  <c r="C336" i="3"/>
  <c r="C141" i="3"/>
  <c r="C81" i="3"/>
  <c r="C132" i="3"/>
  <c r="C335" i="3"/>
  <c r="C131" i="3"/>
  <c r="C130" i="3"/>
  <c r="C83" i="3"/>
  <c r="C129" i="3"/>
  <c r="C334" i="3"/>
  <c r="C127" i="3"/>
  <c r="C85" i="3"/>
  <c r="C126" i="3"/>
  <c r="C327" i="3"/>
  <c r="C125" i="3"/>
  <c r="C87" i="3"/>
  <c r="C124" i="3"/>
  <c r="C326" i="3"/>
  <c r="C123" i="3"/>
  <c r="C89" i="3"/>
  <c r="C122" i="3"/>
  <c r="C325" i="3"/>
  <c r="C121" i="3"/>
  <c r="C91" i="3"/>
  <c r="C120" i="3"/>
  <c r="C324" i="3"/>
  <c r="C119" i="3"/>
  <c r="C322" i="3"/>
  <c r="C118" i="3"/>
  <c r="C93" i="3"/>
  <c r="C117" i="3"/>
  <c r="C320" i="3"/>
  <c r="C116" i="3"/>
  <c r="C94" i="3"/>
  <c r="C115" i="3"/>
  <c r="C319" i="3"/>
  <c r="C114" i="3"/>
  <c r="C95" i="3"/>
  <c r="C113" i="3"/>
  <c r="C318" i="3"/>
  <c r="C96" i="3"/>
  <c r="C112" i="3"/>
  <c r="C317" i="3"/>
  <c r="C97" i="3"/>
  <c r="C110" i="3"/>
  <c r="C316" i="3"/>
  <c r="C98" i="3"/>
  <c r="C108" i="3"/>
  <c r="C315" i="3"/>
  <c r="C99" i="3"/>
  <c r="C106" i="3"/>
  <c r="C314" i="3"/>
  <c r="C101" i="3"/>
  <c r="C313" i="3"/>
  <c r="C102" i="3"/>
  <c r="C103" i="3"/>
  <c r="C312" i="3"/>
  <c r="C100" i="3"/>
  <c r="C104" i="3"/>
  <c r="C105" i="3"/>
  <c r="C311" i="3"/>
  <c r="C306" i="3"/>
  <c r="C107" i="3"/>
  <c r="C305" i="3"/>
  <c r="C109" i="3"/>
  <c r="C304" i="3"/>
  <c r="C111" i="3"/>
  <c r="C303" i="3"/>
  <c r="C302" i="3"/>
  <c r="C128" i="3"/>
  <c r="C301" i="3"/>
  <c r="C300" i="3"/>
  <c r="C133" i="3"/>
  <c r="C297" i="3"/>
  <c r="C134" i="3"/>
  <c r="C296" i="3"/>
  <c r="C135" i="3"/>
  <c r="C295" i="3"/>
  <c r="C65" i="3"/>
  <c r="C136" i="3"/>
  <c r="C67" i="3"/>
  <c r="C294" i="3"/>
  <c r="C69" i="3"/>
  <c r="C137" i="3"/>
  <c r="C71" i="3"/>
  <c r="C293" i="3"/>
  <c r="C73" i="3"/>
  <c r="C138" i="3"/>
  <c r="C75" i="3"/>
  <c r="C292" i="3"/>
  <c r="C76" i="3"/>
  <c r="C139" i="3"/>
  <c r="C357" i="3"/>
  <c r="C78" i="3"/>
  <c r="C356" i="3"/>
  <c r="C291" i="3"/>
  <c r="C355" i="3"/>
  <c r="C80" i="3"/>
  <c r="C353" i="3"/>
  <c r="C140" i="3"/>
  <c r="C352" i="3"/>
  <c r="C82" i="3"/>
  <c r="C350" i="3"/>
  <c r="C290" i="3"/>
  <c r="C349" i="3"/>
  <c r="C84" i="3"/>
  <c r="C348" i="3"/>
  <c r="C145" i="3"/>
  <c r="C347" i="3"/>
  <c r="C86" i="3"/>
  <c r="C346" i="3"/>
  <c r="C289" i="3"/>
  <c r="C342" i="3"/>
  <c r="C88" i="3"/>
  <c r="C341" i="3"/>
  <c r="C149" i="3"/>
  <c r="C340" i="3"/>
  <c r="C90" i="3"/>
  <c r="C339" i="3"/>
  <c r="C288" i="3"/>
  <c r="C338" i="3"/>
  <c r="C92" i="3"/>
  <c r="C337" i="3"/>
  <c r="C193" i="3"/>
  <c r="C194" i="3"/>
  <c r="C333" i="3"/>
  <c r="C195" i="3"/>
  <c r="C332" i="3"/>
  <c r="C196" i="3"/>
  <c r="C331" i="3"/>
  <c r="C203" i="3"/>
  <c r="C330" i="3"/>
  <c r="C204" i="3"/>
  <c r="C329" i="3"/>
  <c r="C207" i="3"/>
  <c r="C328" i="3"/>
  <c r="C210" i="3"/>
  <c r="C323" i="3"/>
  <c r="C211" i="3"/>
  <c r="C321" i="3"/>
  <c r="C213" i="3"/>
  <c r="C310" i="3"/>
  <c r="C215" i="3"/>
  <c r="C309" i="3"/>
  <c r="C220" i="3"/>
  <c r="C308" i="3"/>
  <c r="C224" i="3"/>
  <c r="C307" i="3"/>
  <c r="C225" i="3"/>
  <c r="C299" i="3"/>
  <c r="C226" i="3"/>
  <c r="C298" i="3"/>
  <c r="C227" i="3"/>
  <c r="C279" i="3"/>
  <c r="C228" i="3"/>
  <c r="C278" i="3"/>
  <c r="C229" i="3"/>
  <c r="C277" i="3"/>
  <c r="C230" i="3"/>
  <c r="C276" i="3"/>
  <c r="C231" i="3"/>
  <c r="C275" i="3"/>
  <c r="C232" i="3"/>
  <c r="C264" i="3"/>
  <c r="C186" i="3"/>
  <c r="C263" i="3"/>
  <c r="C234" i="3"/>
  <c r="C259" i="3"/>
  <c r="C235" i="3"/>
  <c r="C258" i="3"/>
  <c r="C236" i="3"/>
  <c r="C257" i="3"/>
  <c r="C237" i="3"/>
  <c r="C256" i="3"/>
  <c r="C238" i="3"/>
  <c r="C255" i="3"/>
  <c r="C239" i="3"/>
  <c r="C254" i="3"/>
  <c r="C240" i="3"/>
  <c r="C253" i="3"/>
  <c r="C241" i="3"/>
  <c r="C252" i="3"/>
  <c r="C245" i="3"/>
  <c r="C251" i="3"/>
  <c r="C246" i="3"/>
  <c r="C250" i="3"/>
  <c r="C247" i="3"/>
  <c r="C244" i="3"/>
  <c r="C248" i="3"/>
  <c r="C243" i="3"/>
  <c r="C249" i="3"/>
  <c r="C242" i="3"/>
  <c r="C260" i="3"/>
  <c r="C223" i="3"/>
  <c r="C261" i="3"/>
  <c r="C221" i="3"/>
  <c r="C265" i="3"/>
  <c r="C218" i="3"/>
  <c r="C266" i="3"/>
  <c r="C217" i="3"/>
  <c r="C267" i="3"/>
  <c r="C216" i="3"/>
  <c r="C268" i="3"/>
  <c r="C214" i="3"/>
  <c r="C269" i="3"/>
  <c r="C270" i="3"/>
  <c r="C206" i="3"/>
  <c r="C205" i="3"/>
  <c r="C271" i="3"/>
  <c r="C202" i="3"/>
  <c r="C272" i="3"/>
  <c r="C200" i="3"/>
  <c r="C273" i="3"/>
  <c r="C197" i="3"/>
  <c r="C274" i="3"/>
  <c r="C280" i="3"/>
  <c r="C190" i="3"/>
  <c r="C281" i="3"/>
  <c r="C185" i="3"/>
  <c r="C282" i="3"/>
  <c r="C184" i="3"/>
  <c r="C283" i="3"/>
  <c r="C183" i="3"/>
  <c r="C284" i="3"/>
  <c r="C182" i="3"/>
  <c r="C285" i="3"/>
  <c r="C181" i="3"/>
  <c r="C286" i="3"/>
  <c r="C155" i="3"/>
  <c r="C287" i="3"/>
  <c r="C233" i="3"/>
  <c r="E13" i="3"/>
  <c r="F13" i="3"/>
  <c r="R86" i="3"/>
  <c r="R84" i="3"/>
  <c r="R82" i="3"/>
  <c r="R80" i="3"/>
  <c r="R78" i="3"/>
  <c r="R76" i="3"/>
  <c r="R75" i="3"/>
  <c r="R73" i="3"/>
  <c r="R71" i="3"/>
  <c r="R69" i="3"/>
  <c r="R67" i="3"/>
  <c r="R65" i="3"/>
  <c r="R63" i="3"/>
  <c r="R61" i="3"/>
  <c r="R60" i="3"/>
  <c r="B35" i="3"/>
  <c r="A35" i="3"/>
  <c r="A32" i="3"/>
  <c r="F31" i="3"/>
  <c r="B31" i="3"/>
  <c r="D30" i="3"/>
  <c r="B30" i="3"/>
  <c r="R111" i="3"/>
  <c r="A30" i="3"/>
  <c r="C29" i="3"/>
  <c r="R109" i="3"/>
  <c r="A29" i="3"/>
  <c r="F28" i="3"/>
  <c r="R107" i="3"/>
  <c r="E28" i="3"/>
  <c r="C28" i="3"/>
  <c r="B28" i="3"/>
  <c r="R105" i="3"/>
  <c r="F27" i="3"/>
  <c r="E27" i="3"/>
  <c r="C27" i="3"/>
  <c r="R103" i="3"/>
  <c r="A27" i="3"/>
  <c r="R100" i="3"/>
  <c r="R101" i="3"/>
  <c r="E26" i="3"/>
  <c r="R102" i="3"/>
  <c r="R99" i="3"/>
  <c r="R104" i="3"/>
  <c r="C26" i="3"/>
  <c r="R98" i="3"/>
  <c r="R106" i="3"/>
  <c r="A26" i="3"/>
  <c r="R97" i="3"/>
  <c r="R108" i="3"/>
  <c r="F25" i="3"/>
  <c r="R96" i="3"/>
  <c r="R110" i="3"/>
  <c r="D25" i="3"/>
  <c r="R95" i="3"/>
  <c r="R112" i="3"/>
  <c r="A25" i="3"/>
  <c r="R94" i="3"/>
  <c r="A21" i="3"/>
  <c r="E19" i="3"/>
  <c r="R93" i="3"/>
  <c r="C19" i="3"/>
  <c r="E18" i="3"/>
  <c r="R92" i="3"/>
  <c r="B18" i="3"/>
  <c r="R91" i="3"/>
  <c r="E17" i="3"/>
  <c r="D17" i="3"/>
  <c r="R89" i="3"/>
  <c r="B17" i="3"/>
  <c r="E16" i="3"/>
  <c r="R87" i="3"/>
  <c r="B16" i="3"/>
  <c r="F15" i="3"/>
  <c r="R85" i="3"/>
  <c r="D15" i="3"/>
  <c r="B15" i="3"/>
  <c r="R83" i="3"/>
  <c r="E14" i="3"/>
  <c r="B14" i="3"/>
  <c r="R81" i="3"/>
  <c r="R88" i="3"/>
  <c r="C13" i="3"/>
  <c r="R79" i="3"/>
  <c r="F12" i="3"/>
  <c r="D12" i="3"/>
  <c r="R77" i="3"/>
  <c r="B12" i="3"/>
  <c r="E11" i="3"/>
  <c r="R74" i="3"/>
  <c r="C11" i="3"/>
  <c r="F10" i="3"/>
  <c r="R72" i="3"/>
  <c r="E10" i="3"/>
  <c r="C10" i="3"/>
  <c r="R70" i="3"/>
  <c r="B6" i="3"/>
  <c r="B5" i="3"/>
  <c r="R68" i="3"/>
  <c r="B4" i="3"/>
  <c r="R66" i="3"/>
  <c r="R64" i="3"/>
  <c r="R62" i="3"/>
  <c r="C60" i="3"/>
  <c r="B34" i="3"/>
  <c r="B10" i="3"/>
  <c r="D10" i="3"/>
  <c r="B11" i="3"/>
  <c r="D11" i="3"/>
  <c r="F11" i="3"/>
  <c r="C12" i="3"/>
  <c r="E12" i="3"/>
  <c r="B13" i="3"/>
  <c r="D13" i="3"/>
  <c r="A34" i="3"/>
  <c r="E31" i="3"/>
  <c r="D31" i="3"/>
  <c r="C31" i="3"/>
  <c r="A31" i="3"/>
  <c r="F30" i="3"/>
  <c r="E30" i="3"/>
  <c r="C30" i="3"/>
  <c r="F29" i="3"/>
  <c r="E29" i="3"/>
  <c r="D29" i="3"/>
  <c r="B29" i="3"/>
  <c r="D28" i="3"/>
  <c r="A28" i="3"/>
  <c r="D27" i="3"/>
  <c r="B27" i="3"/>
  <c r="F26" i="3"/>
  <c r="D26" i="3"/>
  <c r="B26" i="3"/>
  <c r="E25" i="3"/>
  <c r="C25" i="3"/>
  <c r="B25" i="3"/>
  <c r="A24" i="3"/>
  <c r="F19" i="3"/>
  <c r="D19" i="3"/>
  <c r="B19" i="3"/>
  <c r="F18" i="3"/>
  <c r="D18" i="3"/>
  <c r="C18" i="3"/>
  <c r="F17" i="3"/>
  <c r="C17" i="3"/>
  <c r="F16" i="3"/>
  <c r="D16" i="3"/>
  <c r="C16" i="3"/>
  <c r="E15" i="3"/>
  <c r="C15" i="3"/>
  <c r="F14" i="3"/>
  <c r="D14" i="3"/>
  <c r="C14" i="3"/>
  <c r="R90" i="3"/>
  <c r="B76" i="11" l="1"/>
  <c r="B79" i="11"/>
  <c r="B81" i="11"/>
  <c r="B82" i="11"/>
  <c r="B84" i="11"/>
  <c r="B86" i="11"/>
  <c r="B88" i="11"/>
  <c r="B89" i="11"/>
  <c r="B91" i="11"/>
  <c r="B93" i="11"/>
  <c r="B94" i="11"/>
  <c r="B97" i="11"/>
  <c r="B99" i="11"/>
  <c r="B101" i="11"/>
  <c r="B102" i="11"/>
  <c r="B105" i="11"/>
  <c r="B106" i="11"/>
  <c r="B108" i="11"/>
  <c r="B109" i="11"/>
  <c r="B111" i="11"/>
  <c r="B112" i="11"/>
  <c r="B114" i="11"/>
  <c r="B116" i="11"/>
  <c r="B117" i="11"/>
  <c r="B119" i="11"/>
  <c r="B121" i="11"/>
  <c r="B122" i="11"/>
  <c r="B123" i="11"/>
  <c r="B125" i="11"/>
  <c r="B127" i="11"/>
  <c r="B129" i="11"/>
  <c r="B131" i="11"/>
  <c r="B133" i="11"/>
  <c r="B136" i="11"/>
  <c r="B137" i="11"/>
  <c r="B140" i="11"/>
  <c r="B141" i="11"/>
  <c r="B147" i="11"/>
  <c r="B149" i="11"/>
  <c r="B151" i="11"/>
  <c r="B153" i="11"/>
  <c r="B154" i="11"/>
  <c r="B156" i="11"/>
  <c r="B158" i="11"/>
  <c r="B163" i="11"/>
  <c r="B165" i="11"/>
  <c r="B167" i="11"/>
  <c r="B202" i="11"/>
  <c r="B203" i="11"/>
  <c r="B204" i="11"/>
  <c r="B206" i="11"/>
  <c r="B77" i="11"/>
  <c r="B78" i="11"/>
  <c r="B80" i="11"/>
  <c r="B83" i="11"/>
  <c r="B85" i="11"/>
  <c r="B87" i="11"/>
  <c r="B90" i="11"/>
  <c r="B92" i="11"/>
  <c r="B95" i="11"/>
  <c r="B96" i="11"/>
  <c r="B98" i="11"/>
  <c r="B100" i="11"/>
  <c r="B103" i="11"/>
  <c r="B104" i="11"/>
  <c r="B107" i="11"/>
  <c r="B110" i="11"/>
  <c r="B113" i="11"/>
  <c r="B115" i="11"/>
  <c r="B118" i="11"/>
  <c r="B120" i="11"/>
  <c r="B124" i="11"/>
  <c r="B126" i="11"/>
  <c r="B128" i="11"/>
  <c r="B130" i="11"/>
  <c r="B132" i="11"/>
  <c r="B134" i="11"/>
  <c r="B135" i="11"/>
  <c r="B138" i="11"/>
  <c r="B139" i="11"/>
  <c r="B142" i="11"/>
  <c r="B143" i="11"/>
  <c r="B148" i="11"/>
  <c r="B150" i="11"/>
  <c r="B152" i="11"/>
  <c r="B155" i="11"/>
  <c r="B157" i="11"/>
  <c r="B162" i="11"/>
  <c r="B164" i="11"/>
  <c r="B166" i="11"/>
  <c r="B168" i="11"/>
  <c r="B201" i="11"/>
  <c r="B205" i="11"/>
  <c r="A7" i="2"/>
  <c r="F7" i="2" s="1"/>
  <c r="U81" i="2"/>
  <c r="V81" i="2"/>
  <c r="X81" i="2"/>
  <c r="T82" i="2"/>
  <c r="B82" i="2" s="1"/>
  <c r="V82" i="2"/>
  <c r="D82" i="2" s="1"/>
  <c r="T83" i="2"/>
  <c r="B83" i="2" s="1"/>
  <c r="U83" i="2"/>
  <c r="C83" i="2" s="1"/>
  <c r="W83" i="2"/>
  <c r="E83" i="2" s="1"/>
  <c r="U84" i="2"/>
  <c r="C84" i="2" s="1"/>
  <c r="U85" i="2"/>
  <c r="C85" i="2" s="1"/>
  <c r="W85" i="2"/>
  <c r="E85" i="2" s="1"/>
  <c r="Y85" i="2"/>
  <c r="G85" i="2" s="1"/>
  <c r="T86" i="2"/>
  <c r="B86" i="2" s="1"/>
  <c r="V86" i="2"/>
  <c r="D86" i="2" s="1"/>
  <c r="Y86" i="2"/>
  <c r="G86" i="2" s="1"/>
  <c r="T87" i="2"/>
  <c r="B87" i="2" s="1"/>
  <c r="W87" i="2"/>
  <c r="E87" i="2" s="1"/>
  <c r="T81" i="2"/>
  <c r="B93" i="2" s="1"/>
  <c r="W81" i="2"/>
  <c r="Y81" i="2"/>
  <c r="U82" i="2"/>
  <c r="C82" i="2" s="1"/>
  <c r="W82" i="2"/>
  <c r="E82" i="2" s="1"/>
  <c r="X82" i="2"/>
  <c r="F82" i="2" s="1"/>
  <c r="Y82" i="2"/>
  <c r="G82" i="2" s="1"/>
  <c r="V83" i="2"/>
  <c r="D83" i="2" s="1"/>
  <c r="X83" i="2"/>
  <c r="F83" i="2" s="1"/>
  <c r="Y83" i="2"/>
  <c r="G83" i="2" s="1"/>
  <c r="T84" i="2"/>
  <c r="B84" i="2" s="1"/>
  <c r="V84" i="2"/>
  <c r="D84" i="2" s="1"/>
  <c r="W84" i="2"/>
  <c r="E84" i="2" s="1"/>
  <c r="X84" i="2"/>
  <c r="F84" i="2" s="1"/>
  <c r="Y84" i="2"/>
  <c r="G84" i="2" s="1"/>
  <c r="T85" i="2"/>
  <c r="B85" i="2" s="1"/>
  <c r="V85" i="2"/>
  <c r="D85" i="2" s="1"/>
  <c r="X85" i="2"/>
  <c r="F85" i="2" s="1"/>
  <c r="U86" i="2"/>
  <c r="C86" i="2" s="1"/>
  <c r="W86" i="2"/>
  <c r="E86" i="2" s="1"/>
  <c r="X86" i="2"/>
  <c r="F86" i="2" s="1"/>
  <c r="U87" i="2"/>
  <c r="C87" i="2" s="1"/>
  <c r="V87" i="2"/>
  <c r="D87" i="2" s="1"/>
  <c r="X87" i="2"/>
  <c r="F87" i="2" s="1"/>
  <c r="Y87" i="2"/>
  <c r="G87" i="2" s="1"/>
  <c r="T88" i="2"/>
  <c r="B88" i="2" s="1"/>
  <c r="U88" i="2"/>
  <c r="C88" i="2" s="1"/>
  <c r="V88" i="2"/>
  <c r="D88" i="2" s="1"/>
  <c r="W88" i="2"/>
  <c r="E88" i="2" s="1"/>
  <c r="X88" i="2"/>
  <c r="F88" i="2" s="1"/>
  <c r="Y88" i="2"/>
  <c r="G88" i="2" s="1"/>
  <c r="T89" i="2"/>
  <c r="B89" i="2" s="1"/>
  <c r="U89" i="2"/>
  <c r="C89" i="2" s="1"/>
  <c r="V89" i="2"/>
  <c r="D89" i="2" s="1"/>
  <c r="W89" i="2"/>
  <c r="E89" i="2" s="1"/>
  <c r="X89" i="2"/>
  <c r="F89" i="2" s="1"/>
  <c r="Y89" i="2"/>
  <c r="G89" i="2" s="1"/>
  <c r="T90" i="2"/>
  <c r="B90" i="2" s="1"/>
  <c r="U90" i="2"/>
  <c r="C90" i="2" s="1"/>
  <c r="V90" i="2"/>
  <c r="D90" i="2" s="1"/>
  <c r="W90" i="2"/>
  <c r="E90" i="2" s="1"/>
  <c r="X90" i="2"/>
  <c r="F90" i="2" s="1"/>
  <c r="Y90" i="2"/>
  <c r="T91" i="2"/>
  <c r="B91" i="2" s="1"/>
  <c r="U91" i="2"/>
  <c r="C91" i="2" s="1"/>
  <c r="V91" i="2"/>
  <c r="D91" i="2" s="1"/>
  <c r="W91" i="2"/>
  <c r="E91" i="2" s="1"/>
  <c r="X91" i="2"/>
  <c r="F91" i="2" s="1"/>
  <c r="Y91" i="2"/>
  <c r="T92" i="2"/>
  <c r="B92" i="2" s="1"/>
  <c r="U92" i="2"/>
  <c r="C92" i="2" s="1"/>
  <c r="V92" i="2"/>
  <c r="D92" i="2" s="1"/>
  <c r="W92" i="2"/>
  <c r="E92" i="2" s="1"/>
  <c r="X92" i="2"/>
  <c r="F92" i="2" s="1"/>
  <c r="Y92" i="2"/>
  <c r="D8" i="9"/>
  <c r="D13" i="9"/>
  <c r="D9" i="9"/>
  <c r="D10" i="9"/>
  <c r="D11" i="9"/>
  <c r="D12" i="9"/>
  <c r="D14" i="9"/>
  <c r="AG18" i="8"/>
  <c r="AG19" i="8"/>
  <c r="AG20" i="8"/>
  <c r="AG21" i="8"/>
  <c r="AG22" i="8"/>
  <c r="AG23" i="8"/>
  <c r="AG24" i="8"/>
  <c r="AG25" i="8"/>
  <c r="AG26" i="8"/>
  <c r="AG27" i="8"/>
  <c r="AG28" i="8"/>
  <c r="AG29" i="8"/>
  <c r="AG30" i="8"/>
  <c r="AG31" i="8"/>
  <c r="AG32" i="8"/>
  <c r="AG33" i="8"/>
  <c r="AG34" i="8"/>
  <c r="AG35" i="8"/>
  <c r="AG36" i="8"/>
  <c r="AG37" i="8"/>
  <c r="AG38" i="8"/>
  <c r="AG2" i="8"/>
  <c r="AG3" i="8"/>
  <c r="AG5" i="8"/>
  <c r="AG6" i="8"/>
  <c r="AG9" i="8"/>
  <c r="AG11" i="8"/>
  <c r="AG12" i="8"/>
  <c r="AG52" i="8"/>
  <c r="AG53" i="8"/>
  <c r="AG54" i="8"/>
  <c r="AG55" i="8"/>
  <c r="AG56" i="8"/>
  <c r="AG57" i="8"/>
  <c r="AG58" i="8"/>
  <c r="AG59" i="8"/>
  <c r="AG60" i="8"/>
  <c r="AG61" i="8"/>
  <c r="AG62" i="8"/>
  <c r="AG63" i="8"/>
  <c r="AG64" i="8"/>
  <c r="AG65" i="8"/>
  <c r="AG66" i="8"/>
  <c r="AG67" i="8"/>
  <c r="AG68" i="8"/>
  <c r="AG69" i="8"/>
  <c r="AG70" i="8"/>
  <c r="AG71" i="8"/>
  <c r="AG72" i="8"/>
  <c r="AG73" i="8"/>
  <c r="AG74" i="8"/>
  <c r="AG75" i="8"/>
  <c r="AG76" i="8"/>
  <c r="AG77" i="8"/>
  <c r="AG78" i="8"/>
  <c r="AG79" i="8"/>
  <c r="AG80" i="8"/>
  <c r="AG81" i="8"/>
  <c r="AG82" i="8"/>
  <c r="AG83" i="8"/>
  <c r="AG84" i="8"/>
  <c r="AG85" i="8"/>
  <c r="AG39" i="8"/>
  <c r="AG40" i="8"/>
  <c r="AG41" i="8"/>
  <c r="AG42" i="8"/>
  <c r="AG43" i="8"/>
  <c r="AG44" i="8"/>
  <c r="AG45" i="8"/>
  <c r="AG46" i="8"/>
  <c r="AG47" i="8"/>
  <c r="AG48" i="8"/>
  <c r="AG49" i="8"/>
  <c r="AG50" i="8"/>
  <c r="AG51" i="8"/>
  <c r="AG4" i="8"/>
  <c r="AG7" i="8"/>
  <c r="AG8" i="8"/>
  <c r="AG10" i="8"/>
  <c r="AG13" i="8"/>
  <c r="AG14" i="8"/>
  <c r="AG15" i="8"/>
  <c r="AG16" i="8"/>
  <c r="AG17" i="8"/>
  <c r="AJ18" i="8"/>
  <c r="AJ19" i="8"/>
  <c r="AJ20" i="8"/>
  <c r="AJ21" i="8"/>
  <c r="AJ22" i="8"/>
  <c r="AJ23" i="8"/>
  <c r="AJ24" i="8"/>
  <c r="AJ25" i="8"/>
  <c r="AJ26" i="8"/>
  <c r="AJ27" i="8"/>
  <c r="AJ28" i="8"/>
  <c r="AJ29" i="8"/>
  <c r="AJ30" i="8"/>
  <c r="AJ31" i="8"/>
  <c r="AJ32" i="8"/>
  <c r="AJ33" i="8"/>
  <c r="AJ34" i="8"/>
  <c r="AJ35" i="8"/>
  <c r="AJ36" i="8"/>
  <c r="AJ37" i="8"/>
  <c r="AJ38" i="8"/>
  <c r="AJ2" i="8"/>
  <c r="AJ3" i="8"/>
  <c r="AJ4" i="8"/>
  <c r="AJ7" i="8"/>
  <c r="AJ8" i="8"/>
  <c r="AJ10" i="8"/>
  <c r="AJ13" i="8"/>
  <c r="AJ15" i="8"/>
  <c r="AJ52" i="8"/>
  <c r="AJ53" i="8"/>
  <c r="AJ54" i="8"/>
  <c r="AJ55" i="8"/>
  <c r="AJ56" i="8"/>
  <c r="AJ57" i="8"/>
  <c r="AJ58" i="8"/>
  <c r="AJ59" i="8"/>
  <c r="AJ60" i="8"/>
  <c r="AJ61" i="8"/>
  <c r="AJ62" i="8"/>
  <c r="AJ63" i="8"/>
  <c r="AJ64" i="8"/>
  <c r="AJ65" i="8"/>
  <c r="AJ66" i="8"/>
  <c r="AJ67" i="8"/>
  <c r="AJ68" i="8"/>
  <c r="AJ69" i="8"/>
  <c r="AJ70" i="8"/>
  <c r="AJ71" i="8"/>
  <c r="AJ72" i="8"/>
  <c r="AJ73" i="8"/>
  <c r="AJ74" i="8"/>
  <c r="AJ75" i="8"/>
  <c r="AJ76" i="8"/>
  <c r="AJ77" i="8"/>
  <c r="AJ78" i="8"/>
  <c r="AJ79" i="8"/>
  <c r="AJ80" i="8"/>
  <c r="AJ81" i="8"/>
  <c r="AJ82" i="8"/>
  <c r="AJ83" i="8"/>
  <c r="AJ84" i="8"/>
  <c r="AJ85" i="8"/>
  <c r="AJ39" i="8"/>
  <c r="AJ40" i="8"/>
  <c r="AJ41" i="8"/>
  <c r="AJ42" i="8"/>
  <c r="AJ43" i="8"/>
  <c r="AJ44" i="8"/>
  <c r="AJ45" i="8"/>
  <c r="AJ46" i="8"/>
  <c r="AJ47" i="8"/>
  <c r="AJ48" i="8"/>
  <c r="AJ49" i="8"/>
  <c r="AJ50" i="8"/>
  <c r="AJ51" i="8"/>
  <c r="AJ5" i="8"/>
  <c r="AJ6" i="8"/>
  <c r="AJ9" i="8"/>
  <c r="AJ11" i="8"/>
  <c r="AJ12" i="8"/>
  <c r="AJ14" i="8"/>
  <c r="AJ16" i="8"/>
  <c r="AJ17" i="8"/>
  <c r="AI18" i="8"/>
  <c r="AI19" i="8"/>
  <c r="AI20" i="8"/>
  <c r="AI21" i="8"/>
  <c r="AI22" i="8"/>
  <c r="AI23" i="8"/>
  <c r="AI24" i="8"/>
  <c r="AI25" i="8"/>
  <c r="AI26" i="8"/>
  <c r="AI27" i="8"/>
  <c r="AI28" i="8"/>
  <c r="AI29" i="8"/>
  <c r="AI30" i="8"/>
  <c r="AI31" i="8"/>
  <c r="AI32" i="8"/>
  <c r="AI33" i="8"/>
  <c r="AI34" i="8"/>
  <c r="AI35" i="8"/>
  <c r="AI36" i="8"/>
  <c r="AI37" i="8"/>
  <c r="AI38" i="8"/>
  <c r="AI2" i="8"/>
  <c r="AI3" i="8"/>
  <c r="AI5" i="8"/>
  <c r="AI6" i="8"/>
  <c r="AI9" i="8"/>
  <c r="AI11" i="8"/>
  <c r="AI12" i="8"/>
  <c r="AI52" i="8"/>
  <c r="AI53" i="8"/>
  <c r="AI54" i="8"/>
  <c r="AI55" i="8"/>
  <c r="AI56" i="8"/>
  <c r="AI57" i="8"/>
  <c r="AI58" i="8"/>
  <c r="AI59" i="8"/>
  <c r="AI60" i="8"/>
  <c r="AI61" i="8"/>
  <c r="AI62" i="8"/>
  <c r="AI63" i="8"/>
  <c r="AI64" i="8"/>
  <c r="AI65" i="8"/>
  <c r="AI66" i="8"/>
  <c r="AI67" i="8"/>
  <c r="AI68" i="8"/>
  <c r="AI69" i="8"/>
  <c r="AI70" i="8"/>
  <c r="AI71" i="8"/>
  <c r="AI72" i="8"/>
  <c r="AI73" i="8"/>
  <c r="AI74" i="8"/>
  <c r="AI75" i="8"/>
  <c r="AI76" i="8"/>
  <c r="AI77" i="8"/>
  <c r="AI78" i="8"/>
  <c r="AI79" i="8"/>
  <c r="AI80" i="8"/>
  <c r="AI81" i="8"/>
  <c r="AI82" i="8"/>
  <c r="AI83" i="8"/>
  <c r="AI84" i="8"/>
  <c r="AI85" i="8"/>
  <c r="AI39" i="8"/>
  <c r="AI40" i="8"/>
  <c r="AI41" i="8"/>
  <c r="AI42" i="8"/>
  <c r="AI43" i="8"/>
  <c r="AI44" i="8"/>
  <c r="AI45" i="8"/>
  <c r="AI46" i="8"/>
  <c r="AI47" i="8"/>
  <c r="AI48" i="8"/>
  <c r="AI49" i="8"/>
  <c r="AI50" i="8"/>
  <c r="AI51" i="8"/>
  <c r="AI4" i="8"/>
  <c r="AI7" i="8"/>
  <c r="AI8" i="8"/>
  <c r="AI10" i="8"/>
  <c r="AI13" i="8"/>
  <c r="AI14" i="8"/>
  <c r="AI15" i="8"/>
  <c r="AI16" i="8"/>
  <c r="AI17" i="8"/>
  <c r="AH18" i="8"/>
  <c r="AH19" i="8"/>
  <c r="AH20" i="8"/>
  <c r="AH21" i="8"/>
  <c r="AH22" i="8"/>
  <c r="AH23" i="8"/>
  <c r="AH24" i="8"/>
  <c r="AH25" i="8"/>
  <c r="AH26" i="8"/>
  <c r="AH27" i="8"/>
  <c r="AH28" i="8"/>
  <c r="AH29" i="8"/>
  <c r="AH30" i="8"/>
  <c r="AH31" i="8"/>
  <c r="AH32" i="8"/>
  <c r="AH33" i="8"/>
  <c r="AH34" i="8"/>
  <c r="AH35" i="8"/>
  <c r="AH36" i="8"/>
  <c r="AH37" i="8"/>
  <c r="AH38" i="8"/>
  <c r="AH2" i="8"/>
  <c r="AH3" i="8"/>
  <c r="AH4" i="8"/>
  <c r="AH7" i="8"/>
  <c r="AH8" i="8"/>
  <c r="AH10" i="8"/>
  <c r="AH13" i="8"/>
  <c r="AH14" i="8"/>
  <c r="AH15" i="8"/>
  <c r="AH52" i="8"/>
  <c r="AH53" i="8"/>
  <c r="AH54" i="8"/>
  <c r="AH55" i="8"/>
  <c r="AH56" i="8"/>
  <c r="AH57" i="8"/>
  <c r="AH58" i="8"/>
  <c r="AH59" i="8"/>
  <c r="AH60" i="8"/>
  <c r="AH61" i="8"/>
  <c r="AH62" i="8"/>
  <c r="AH63" i="8"/>
  <c r="AH64" i="8"/>
  <c r="AH65" i="8"/>
  <c r="AH66" i="8"/>
  <c r="AH67" i="8"/>
  <c r="AH68" i="8"/>
  <c r="AH69" i="8"/>
  <c r="AH70" i="8"/>
  <c r="AH71" i="8"/>
  <c r="AH72" i="8"/>
  <c r="AH73" i="8"/>
  <c r="AH74" i="8"/>
  <c r="AH75" i="8"/>
  <c r="AH76" i="8"/>
  <c r="AH77" i="8"/>
  <c r="AH78" i="8"/>
  <c r="AH79" i="8"/>
  <c r="AH80" i="8"/>
  <c r="AH81" i="8"/>
  <c r="AH82" i="8"/>
  <c r="AH83" i="8"/>
  <c r="AH84" i="8"/>
  <c r="AH85" i="8"/>
  <c r="AH39" i="8"/>
  <c r="AH40" i="8"/>
  <c r="AH41" i="8"/>
  <c r="AH42" i="8"/>
  <c r="AH43" i="8"/>
  <c r="AH44" i="8"/>
  <c r="AH45" i="8"/>
  <c r="AH46" i="8"/>
  <c r="AH47" i="8"/>
  <c r="AH48" i="8"/>
  <c r="AH49" i="8"/>
  <c r="AH50" i="8"/>
  <c r="AH51" i="8"/>
  <c r="AH5" i="8"/>
  <c r="AH6" i="8"/>
  <c r="AH9" i="8"/>
  <c r="AH11" i="8"/>
  <c r="AH12" i="8"/>
  <c r="AH16" i="8"/>
  <c r="AH17" i="8"/>
  <c r="AC19" i="8"/>
  <c r="AC20" i="8"/>
  <c r="AC21" i="8"/>
  <c r="AC22" i="8"/>
  <c r="AC23" i="8"/>
  <c r="AC24" i="8"/>
  <c r="AC25" i="8"/>
  <c r="AC26" i="8"/>
  <c r="AC27" i="8"/>
  <c r="AC28" i="8"/>
  <c r="AC29" i="8"/>
  <c r="AC30" i="8"/>
  <c r="AC31" i="8"/>
  <c r="AC32" i="8"/>
  <c r="AC33" i="8"/>
  <c r="AC34" i="8"/>
  <c r="AC35" i="8"/>
  <c r="AC36" i="8"/>
  <c r="AC37" i="8"/>
  <c r="AC38" i="8"/>
  <c r="AC2" i="8"/>
  <c r="AC3" i="8"/>
  <c r="AC6" i="8"/>
  <c r="AC9" i="8"/>
  <c r="AC11" i="8"/>
  <c r="AC12" i="8"/>
  <c r="AC53" i="8"/>
  <c r="AC54" i="8"/>
  <c r="AC55" i="8"/>
  <c r="AC56" i="8"/>
  <c r="AC57" i="8"/>
  <c r="AC58" i="8"/>
  <c r="AC59" i="8"/>
  <c r="AC60" i="8"/>
  <c r="AC61" i="8"/>
  <c r="AC62" i="8"/>
  <c r="AC63" i="8"/>
  <c r="AC64" i="8"/>
  <c r="AC65" i="8"/>
  <c r="AC66" i="8"/>
  <c r="AC67" i="8"/>
  <c r="AC68" i="8"/>
  <c r="AC69" i="8"/>
  <c r="AC70" i="8"/>
  <c r="AC71" i="8"/>
  <c r="AC72" i="8"/>
  <c r="AC73" i="8"/>
  <c r="AC74" i="8"/>
  <c r="AC75" i="8"/>
  <c r="AC76" i="8"/>
  <c r="AC77" i="8"/>
  <c r="AC78" i="8"/>
  <c r="AC79" i="8"/>
  <c r="AC80" i="8"/>
  <c r="AC81" i="8"/>
  <c r="AC82" i="8"/>
  <c r="AC83" i="8"/>
  <c r="AC84" i="8"/>
  <c r="AC85" i="8"/>
  <c r="AC39" i="8"/>
  <c r="AC40" i="8"/>
  <c r="AC41" i="8"/>
  <c r="AC42" i="8"/>
  <c r="AC43" i="8"/>
  <c r="AC44" i="8"/>
  <c r="AC45" i="8"/>
  <c r="AC46" i="8"/>
  <c r="AC47" i="8"/>
  <c r="AC48" i="8"/>
  <c r="AC49" i="8"/>
  <c r="AC50" i="8"/>
  <c r="AC51" i="8"/>
  <c r="AC52" i="8"/>
  <c r="AC4" i="8"/>
  <c r="AC5" i="8"/>
  <c r="AC7" i="8"/>
  <c r="AC8" i="8"/>
  <c r="AC10" i="8"/>
  <c r="AC13" i="8"/>
  <c r="AC14" i="8"/>
  <c r="AC15" i="8"/>
  <c r="AC16" i="8"/>
  <c r="AC17" i="8"/>
  <c r="AC18" i="8"/>
  <c r="AD19" i="8"/>
  <c r="AD20" i="8"/>
  <c r="AD21" i="8"/>
  <c r="AD22" i="8"/>
  <c r="AD23" i="8"/>
  <c r="AD24" i="8"/>
  <c r="AD25" i="8"/>
  <c r="AD26" i="8"/>
  <c r="AD27" i="8"/>
  <c r="AD28" i="8"/>
  <c r="AD29" i="8"/>
  <c r="AD30" i="8"/>
  <c r="AD31" i="8"/>
  <c r="AD32" i="8"/>
  <c r="AD33" i="8"/>
  <c r="AD34" i="8"/>
  <c r="AD35" i="8"/>
  <c r="AD36" i="8"/>
  <c r="AD37" i="8"/>
  <c r="AD38" i="8"/>
  <c r="AD2" i="8"/>
  <c r="AD3" i="8"/>
  <c r="AD4" i="8"/>
  <c r="AD7" i="8"/>
  <c r="AD10" i="8"/>
  <c r="AD13" i="8"/>
  <c r="AD14" i="8"/>
  <c r="AD15" i="8"/>
  <c r="AD53" i="8"/>
  <c r="AD54" i="8"/>
  <c r="AD55" i="8"/>
  <c r="AD56" i="8"/>
  <c r="AD57" i="8"/>
  <c r="AD58" i="8"/>
  <c r="AD59" i="8"/>
  <c r="AD60" i="8"/>
  <c r="AD61" i="8"/>
  <c r="AD62" i="8"/>
  <c r="AD63" i="8"/>
  <c r="AD64" i="8"/>
  <c r="AD65" i="8"/>
  <c r="AD66" i="8"/>
  <c r="AD67" i="8"/>
  <c r="AD68" i="8"/>
  <c r="AD69" i="8"/>
  <c r="AD70" i="8"/>
  <c r="AD71" i="8"/>
  <c r="AD72" i="8"/>
  <c r="AD73" i="8"/>
  <c r="AD74" i="8"/>
  <c r="AD75" i="8"/>
  <c r="AD76" i="8"/>
  <c r="AD77" i="8"/>
  <c r="AD78" i="8"/>
  <c r="AD79" i="8"/>
  <c r="AD80" i="8"/>
  <c r="AD81" i="8"/>
  <c r="AD82" i="8"/>
  <c r="AD83" i="8"/>
  <c r="AD84" i="8"/>
  <c r="AD85" i="8"/>
  <c r="AD39" i="8"/>
  <c r="AD40" i="8"/>
  <c r="AD41" i="8"/>
  <c r="AD42" i="8"/>
  <c r="AD43" i="8"/>
  <c r="AD44" i="8"/>
  <c r="AD45" i="8"/>
  <c r="AD46" i="8"/>
  <c r="AD47" i="8"/>
  <c r="AD48" i="8"/>
  <c r="AD49" i="8"/>
  <c r="AD50" i="8"/>
  <c r="AD51" i="8"/>
  <c r="AD52" i="8"/>
  <c r="AD5" i="8"/>
  <c r="AD6" i="8"/>
  <c r="AD8" i="8"/>
  <c r="AD9" i="8"/>
  <c r="AD11" i="8"/>
  <c r="AD12" i="8"/>
  <c r="AD16" i="8"/>
  <c r="AD17" i="8"/>
  <c r="AD18" i="8"/>
  <c r="AF18" i="8"/>
  <c r="AF19" i="8"/>
  <c r="AF20" i="8"/>
  <c r="AF21" i="8"/>
  <c r="AF22" i="8"/>
  <c r="AF23" i="8"/>
  <c r="AF24" i="8"/>
  <c r="AF25" i="8"/>
  <c r="AF26" i="8"/>
  <c r="AF27" i="8"/>
  <c r="AF28" i="8"/>
  <c r="AF29" i="8"/>
  <c r="AF30" i="8"/>
  <c r="AF31" i="8"/>
  <c r="AF32" i="8"/>
  <c r="AF33" i="8"/>
  <c r="AF34" i="8"/>
  <c r="AF35" i="8"/>
  <c r="AF36" i="8"/>
  <c r="AF37" i="8"/>
  <c r="AF38" i="8"/>
  <c r="AF2" i="8"/>
  <c r="AF3" i="8"/>
  <c r="AF4" i="8"/>
  <c r="AF7" i="8"/>
  <c r="AF8" i="8"/>
  <c r="AF10" i="8"/>
  <c r="AF13" i="8"/>
  <c r="AF14" i="8"/>
  <c r="AF15" i="8"/>
  <c r="AF53" i="8"/>
  <c r="AF54" i="8"/>
  <c r="AF55" i="8"/>
  <c r="AF56" i="8"/>
  <c r="AF57" i="8"/>
  <c r="AF58" i="8"/>
  <c r="AF59" i="8"/>
  <c r="AF60" i="8"/>
  <c r="AF61" i="8"/>
  <c r="AF62" i="8"/>
  <c r="AF63" i="8"/>
  <c r="AF64" i="8"/>
  <c r="AF65" i="8"/>
  <c r="AF66" i="8"/>
  <c r="AF67" i="8"/>
  <c r="AF68" i="8"/>
  <c r="AF69" i="8"/>
  <c r="AF70" i="8"/>
  <c r="AF71" i="8"/>
  <c r="AF72" i="8"/>
  <c r="AF73" i="8"/>
  <c r="AF74" i="8"/>
  <c r="AF75" i="8"/>
  <c r="AF76" i="8"/>
  <c r="AF77" i="8"/>
  <c r="AF78" i="8"/>
  <c r="AF79" i="8"/>
  <c r="AF80" i="8"/>
  <c r="AF81" i="8"/>
  <c r="AF82" i="8"/>
  <c r="AF83" i="8"/>
  <c r="AF84" i="8"/>
  <c r="AF85" i="8"/>
  <c r="AF39" i="8"/>
  <c r="AF40" i="8"/>
  <c r="AF41" i="8"/>
  <c r="AF42" i="8"/>
  <c r="AF43" i="8"/>
  <c r="AF44" i="8"/>
  <c r="AF45" i="8"/>
  <c r="AF46" i="8"/>
  <c r="AF47" i="8"/>
  <c r="AF48" i="8"/>
  <c r="AF49" i="8"/>
  <c r="AF50" i="8"/>
  <c r="AF51" i="8"/>
  <c r="AF52" i="8"/>
  <c r="AF5" i="8"/>
  <c r="AF6" i="8"/>
  <c r="AF9" i="8"/>
  <c r="AF11" i="8"/>
  <c r="AF12" i="8"/>
  <c r="AF16" i="8"/>
  <c r="AF17" i="8"/>
  <c r="AE19" i="8"/>
  <c r="AE20" i="8"/>
  <c r="AE21" i="8"/>
  <c r="AE22" i="8"/>
  <c r="AE23" i="8"/>
  <c r="AE24" i="8"/>
  <c r="AE25" i="8"/>
  <c r="AE26" i="8"/>
  <c r="AE27" i="8"/>
  <c r="AE28" i="8"/>
  <c r="AE29" i="8"/>
  <c r="AE30" i="8"/>
  <c r="AE31" i="8"/>
  <c r="AE32" i="8"/>
  <c r="AE33" i="8"/>
  <c r="AE34" i="8"/>
  <c r="AE35" i="8"/>
  <c r="AE36" i="8"/>
  <c r="AE37" i="8"/>
  <c r="AE38" i="8"/>
  <c r="AE2" i="8"/>
  <c r="AE3" i="8"/>
  <c r="AE5" i="8"/>
  <c r="AE6" i="8"/>
  <c r="AE8" i="8"/>
  <c r="AE9" i="8"/>
  <c r="AE11" i="8"/>
  <c r="AE12" i="8"/>
  <c r="AE53" i="8"/>
  <c r="AE54" i="8"/>
  <c r="AE55" i="8"/>
  <c r="AE56" i="8"/>
  <c r="AE57" i="8"/>
  <c r="AE58" i="8"/>
  <c r="AE59" i="8"/>
  <c r="AE60" i="8"/>
  <c r="AE61" i="8"/>
  <c r="AE62" i="8"/>
  <c r="AE63" i="8"/>
  <c r="AE64" i="8"/>
  <c r="AE65" i="8"/>
  <c r="AE66" i="8"/>
  <c r="AE67" i="8"/>
  <c r="AE68" i="8"/>
  <c r="AE69" i="8"/>
  <c r="AE70" i="8"/>
  <c r="AE71" i="8"/>
  <c r="AE72" i="8"/>
  <c r="AE73" i="8"/>
  <c r="AE74" i="8"/>
  <c r="AE75" i="8"/>
  <c r="AE76" i="8"/>
  <c r="AE77" i="8"/>
  <c r="AE78" i="8"/>
  <c r="AE79" i="8"/>
  <c r="AE80" i="8"/>
  <c r="AE81" i="8"/>
  <c r="AE82" i="8"/>
  <c r="AE83" i="8"/>
  <c r="AE84" i="8"/>
  <c r="AE85" i="8"/>
  <c r="AE39" i="8"/>
  <c r="AE40" i="8"/>
  <c r="AE41" i="8"/>
  <c r="AE42" i="8"/>
  <c r="AE43" i="8"/>
  <c r="AE44" i="8"/>
  <c r="AE45" i="8"/>
  <c r="AE46" i="8"/>
  <c r="AE47" i="8"/>
  <c r="AE48" i="8"/>
  <c r="AE49" i="8"/>
  <c r="AE50" i="8"/>
  <c r="AE51" i="8"/>
  <c r="AE52" i="8"/>
  <c r="AE4" i="8"/>
  <c r="AE7" i="8"/>
  <c r="AE10" i="8"/>
  <c r="AE13" i="8"/>
  <c r="AE14" i="8"/>
  <c r="AE15" i="8"/>
  <c r="AE16" i="8"/>
  <c r="AE17" i="8"/>
  <c r="AE18" i="8"/>
  <c r="L33" i="8"/>
  <c r="E13" i="8"/>
  <c r="L35" i="8"/>
  <c r="G13" i="8"/>
  <c r="L26" i="8"/>
  <c r="E11" i="8"/>
  <c r="L25" i="8"/>
  <c r="D11" i="8"/>
  <c r="L24" i="8"/>
  <c r="C11" i="8"/>
  <c r="L23" i="8"/>
  <c r="B11" i="8"/>
  <c r="L22" i="8"/>
  <c r="A11" i="8"/>
  <c r="H11" i="8"/>
  <c r="L21" i="8"/>
  <c r="G9" i="8"/>
  <c r="L20" i="8"/>
  <c r="F9" i="8"/>
  <c r="L19" i="8"/>
  <c r="E9" i="8"/>
  <c r="L28" i="8"/>
  <c r="G11" i="8"/>
  <c r="L29" i="8"/>
  <c r="A13" i="8"/>
  <c r="H13" i="8"/>
  <c r="L30" i="8"/>
  <c r="B13" i="8"/>
  <c r="L31" i="8"/>
  <c r="C13" i="8"/>
  <c r="L32" i="8"/>
  <c r="D13" i="8"/>
  <c r="L14" i="8"/>
  <c r="G7" i="8"/>
  <c r="L17" i="8"/>
  <c r="C9" i="8"/>
  <c r="D7" i="8"/>
  <c r="L11" i="8"/>
  <c r="L18" i="8"/>
  <c r="D9" i="8"/>
  <c r="B7" i="8"/>
  <c r="L9" i="8"/>
  <c r="B9" i="8"/>
  <c r="L16" i="8"/>
  <c r="L8" i="8"/>
  <c r="H7" i="8"/>
  <c r="A7" i="8"/>
  <c r="A9" i="8"/>
  <c r="H9" i="8"/>
  <c r="L15" i="8"/>
  <c r="L13" i="8"/>
  <c r="F7" i="8"/>
  <c r="C7" i="8"/>
  <c r="L10" i="8"/>
  <c r="D15" i="8"/>
  <c r="L39" i="8"/>
  <c r="N39" i="8" s="1"/>
  <c r="L38" i="8"/>
  <c r="N38" i="8" s="1"/>
  <c r="C15" i="8"/>
  <c r="L37" i="8"/>
  <c r="B15" i="8"/>
  <c r="L40" i="8"/>
  <c r="N40" i="8" s="1"/>
  <c r="E15" i="8"/>
  <c r="L36" i="8"/>
  <c r="H15" i="8"/>
  <c r="A15" i="8"/>
  <c r="L27" i="8"/>
  <c r="F11" i="8"/>
  <c r="L34" i="8"/>
  <c r="F13" i="8"/>
  <c r="L41" i="8"/>
  <c r="N41" i="8" s="1"/>
  <c r="F15" i="8"/>
  <c r="L42" i="8"/>
  <c r="N42" i="8"/>
  <c r="G15" i="8"/>
  <c r="L43" i="8"/>
  <c r="N43" i="8"/>
  <c r="A17" i="8"/>
  <c r="H17" i="8"/>
  <c r="L44" i="8"/>
  <c r="N44" i="8"/>
  <c r="B17" i="8"/>
  <c r="L45" i="8"/>
  <c r="N45" i="8"/>
  <c r="C17" i="8"/>
  <c r="L46" i="8"/>
  <c r="N46" i="8"/>
  <c r="D17" i="8"/>
  <c r="L47" i="8"/>
  <c r="N47" i="8"/>
  <c r="E17" i="8"/>
  <c r="L48" i="8"/>
  <c r="N48" i="8"/>
  <c r="F17" i="8"/>
  <c r="L49" i="8"/>
  <c r="N49" i="8"/>
  <c r="G17" i="8"/>
  <c r="L12" i="8"/>
  <c r="E7" i="8"/>
  <c r="K14" i="7"/>
  <c r="K13" i="7"/>
  <c r="K12" i="7"/>
  <c r="K11" i="7"/>
  <c r="K10" i="7"/>
  <c r="K9" i="7"/>
  <c r="K8" i="7"/>
  <c r="C4" i="7"/>
  <c r="H4" i="7"/>
  <c r="L7" i="2"/>
  <c r="C93" i="2" l="1"/>
  <c r="C81" i="2"/>
  <c r="D93" i="2"/>
  <c r="D81" i="2"/>
  <c r="F93" i="2"/>
  <c r="F81" i="2"/>
  <c r="E93" i="2"/>
  <c r="E81" i="2"/>
  <c r="G93" i="2"/>
  <c r="G81" i="2"/>
  <c r="O39" i="8"/>
  <c r="D16" i="8"/>
  <c r="O38" i="8"/>
  <c r="C16" i="8"/>
  <c r="O40" i="8"/>
  <c r="E16" i="8"/>
  <c r="O41" i="8"/>
  <c r="F16" i="8"/>
  <c r="O42" i="8"/>
  <c r="G16" i="8"/>
  <c r="O43" i="8"/>
  <c r="A18" i="8"/>
  <c r="O44" i="8"/>
  <c r="B18" i="8"/>
  <c r="O45" i="8"/>
  <c r="C18" i="8"/>
  <c r="O46" i="8"/>
  <c r="D18" i="8"/>
  <c r="O47" i="8"/>
  <c r="E18" i="8"/>
  <c r="O48" i="8"/>
  <c r="F18" i="8"/>
  <c r="O49" i="8"/>
  <c r="G18" i="8"/>
  <c r="J7" i="7"/>
  <c r="E4" i="7"/>
  <c r="D15" i="9"/>
  <c r="AK19" i="8"/>
  <c r="AK20" i="8"/>
  <c r="AK21" i="8"/>
  <c r="AK22" i="8"/>
  <c r="AK23" i="8"/>
  <c r="AK24" i="8"/>
  <c r="AK25" i="8"/>
  <c r="AK26" i="8"/>
  <c r="AK27" i="8"/>
  <c r="AK28" i="8"/>
  <c r="AK29" i="8"/>
  <c r="AK30" i="8"/>
  <c r="AK31" i="8"/>
  <c r="AK32" i="8"/>
  <c r="AK33" i="8"/>
  <c r="AK34" i="8"/>
  <c r="AK35" i="8"/>
  <c r="AK36" i="8"/>
  <c r="AK37" i="8"/>
  <c r="AK38" i="8"/>
  <c r="AK2" i="8"/>
  <c r="AK3" i="8"/>
  <c r="AK6" i="8"/>
  <c r="AK9" i="8"/>
  <c r="AK11" i="8"/>
  <c r="AK12" i="8"/>
  <c r="AK53" i="8"/>
  <c r="AK54" i="8"/>
  <c r="AK55" i="8"/>
  <c r="AK56" i="8"/>
  <c r="AK57" i="8"/>
  <c r="AK58" i="8"/>
  <c r="AK59" i="8"/>
  <c r="AK60" i="8"/>
  <c r="AK61" i="8"/>
  <c r="AK62" i="8"/>
  <c r="AK63" i="8"/>
  <c r="AK64" i="8"/>
  <c r="AK65" i="8"/>
  <c r="AK66" i="8"/>
  <c r="AK67" i="8"/>
  <c r="AK68" i="8"/>
  <c r="AK69" i="8"/>
  <c r="AK70" i="8"/>
  <c r="AK71" i="8"/>
  <c r="AK72" i="8"/>
  <c r="AK73" i="8"/>
  <c r="AK74" i="8"/>
  <c r="AK75" i="8"/>
  <c r="AK76" i="8"/>
  <c r="AK77" i="8"/>
  <c r="AK78" i="8"/>
  <c r="AK79" i="8"/>
  <c r="AK80" i="8"/>
  <c r="AK81" i="8"/>
  <c r="AK82" i="8"/>
  <c r="AK83" i="8"/>
  <c r="AK84" i="8"/>
  <c r="AK85" i="8"/>
  <c r="AK39" i="8"/>
  <c r="AK40" i="8"/>
  <c r="AK41" i="8"/>
  <c r="AK42" i="8"/>
  <c r="AK43" i="8"/>
  <c r="AK44" i="8"/>
  <c r="AK45" i="8"/>
  <c r="AK46" i="8"/>
  <c r="AK47" i="8"/>
  <c r="AK48" i="8"/>
  <c r="AK49" i="8"/>
  <c r="AK50" i="8"/>
  <c r="AK51" i="8"/>
  <c r="AK52" i="8"/>
  <c r="AK4" i="8"/>
  <c r="AK5" i="8"/>
  <c r="AK7" i="8"/>
  <c r="AK8" i="8"/>
  <c r="AK10" i="8"/>
  <c r="AK13" i="8"/>
  <c r="AK14" i="8"/>
  <c r="AK15" i="8"/>
  <c r="AK16" i="8"/>
  <c r="AK17" i="8"/>
  <c r="AK18" i="8"/>
  <c r="H7" i="2"/>
  <c r="J7" i="2"/>
  <c r="J14" i="7"/>
  <c r="J13" i="7"/>
  <c r="J12" i="7"/>
  <c r="J11" i="7"/>
  <c r="J10" i="7"/>
  <c r="J9" i="7"/>
  <c r="J8" i="7"/>
  <c r="N36" i="8" l="1"/>
  <c r="N15" i="8"/>
  <c r="N8" i="8"/>
  <c r="N29" i="8"/>
  <c r="N22" i="8"/>
  <c r="N9" i="8"/>
  <c r="N37" i="8"/>
  <c r="N16" i="8"/>
  <c r="N30" i="8"/>
  <c r="N23" i="8"/>
  <c r="N10" i="8"/>
  <c r="N17" i="8"/>
  <c r="N31" i="8"/>
  <c r="N24" i="8"/>
  <c r="N11" i="8"/>
  <c r="N18" i="8"/>
  <c r="N32" i="8"/>
  <c r="N25" i="8"/>
  <c r="N12" i="8"/>
  <c r="N19" i="8"/>
  <c r="N26" i="8"/>
  <c r="N33" i="8"/>
  <c r="N13" i="8"/>
  <c r="N34" i="8"/>
  <c r="N27" i="8"/>
  <c r="N20" i="8"/>
  <c r="N14" i="8"/>
  <c r="N28" i="8"/>
  <c r="N21" i="8"/>
  <c r="N35" i="8"/>
  <c r="A16" i="8" l="1"/>
  <c r="O36" i="8"/>
  <c r="O15" i="8"/>
  <c r="A10" i="8"/>
  <c r="A8" i="8"/>
  <c r="O8" i="8"/>
  <c r="A14" i="8"/>
  <c r="O29" i="8"/>
  <c r="A12" i="8"/>
  <c r="O22" i="8"/>
  <c r="B8" i="8"/>
  <c r="O9" i="8"/>
  <c r="B16" i="8"/>
  <c r="O37" i="8"/>
  <c r="B10" i="8"/>
  <c r="O16" i="8"/>
  <c r="B14" i="8"/>
  <c r="O30" i="8"/>
  <c r="B12" i="8"/>
  <c r="O23" i="8"/>
  <c r="C8" i="8"/>
  <c r="O10" i="8"/>
  <c r="C10" i="8"/>
  <c r="O17" i="8"/>
  <c r="C14" i="8"/>
  <c r="O31" i="8"/>
  <c r="C12" i="8"/>
  <c r="O24" i="8"/>
  <c r="D8" i="8"/>
  <c r="O11" i="8"/>
  <c r="D10" i="8"/>
  <c r="O18" i="8"/>
  <c r="D14" i="8"/>
  <c r="O32" i="8"/>
  <c r="D12" i="8"/>
  <c r="O25" i="8"/>
  <c r="E8" i="8"/>
  <c r="O12" i="8"/>
  <c r="E10" i="8"/>
  <c r="O19" i="8"/>
  <c r="E12" i="8"/>
  <c r="O26" i="8"/>
  <c r="E14" i="8"/>
  <c r="O33" i="8"/>
  <c r="F8" i="8"/>
  <c r="O13" i="8"/>
  <c r="F14" i="8"/>
  <c r="O34" i="8"/>
  <c r="F12" i="8"/>
  <c r="O27" i="8"/>
  <c r="F10" i="8"/>
  <c r="O20" i="8"/>
  <c r="O14" i="8"/>
  <c r="G8" i="8"/>
  <c r="G12" i="8"/>
  <c r="O28" i="8"/>
  <c r="G10" i="8"/>
  <c r="O21" i="8"/>
  <c r="G14" i="8"/>
  <c r="O35" i="8"/>
</calcChain>
</file>

<file path=xl/sharedStrings.xml><?xml version="1.0" encoding="utf-8"?>
<sst xmlns="http://schemas.openxmlformats.org/spreadsheetml/2006/main" count="61151" uniqueCount="1503">
  <si>
    <t>Pharmacie — Ventes 2014 à 2019</t>
  </si>
  <si>
    <t>Cliquez sur un bouton pour ouvrir l'onglet correspondant.</t>
  </si>
  <si>
    <t>PROPRIÉTAIRE</t>
  </si>
  <si>
    <t>PHARMACIEN</t>
  </si>
  <si>
    <t>OUTILS COMMUNS</t>
  </si>
  <si>
    <t>MÉDICAMENTS EN RUPTURE</t>
  </si>
  <si>
    <t>MÉDICAMENTS À COMMANDER</t>
  </si>
  <si>
    <t>Chiffres clés sur tout l'historique</t>
  </si>
  <si>
    <t>Volume total vendu</t>
  </si>
  <si>
    <t>Ventes par jour</t>
  </si>
  <si>
    <t>Tableau de bord de l'activité</t>
  </si>
  <si>
    <t>Choisissez une année, un mois et un médicament dans les cases jaunes (▼) : indicateurs et graphiques se mettent à jour.</t>
  </si>
  <si>
    <t>Année</t>
  </si>
  <si>
    <t>Toutes</t>
  </si>
  <si>
    <t>Mois</t>
  </si>
  <si>
    <t>Tous</t>
  </si>
  <si>
    <t>Médicament</t>
  </si>
  <si>
    <t>Total vendu</t>
  </si>
  <si>
    <t>Journées ouvertes</t>
  </si>
  <si>
    <t>Jour le plus fort</t>
  </si>
  <si>
    <t>Heure de pointe</t>
  </si>
  <si>
    <t>Évolution mois par mois : suit le médicament. Saisonnalité : suit l'année et le médicament. Les autres graphiques suivent aussi le mois choisi.</t>
  </si>
  <si>
    <t>Quantités dans l'unité du logiciel de caisse ; l'export ne contient aucun prix.</t>
  </si>
  <si>
    <t>Mois par mois</t>
  </si>
  <si>
    <t>Mesure</t>
  </si>
  <si>
    <t>2014</t>
  </si>
  <si>
    <t>2015</t>
  </si>
  <si>
    <t>2016</t>
  </si>
  <si>
    <t>2017</t>
  </si>
  <si>
    <t>2018</t>
  </si>
  <si>
    <t>2019</t>
  </si>
  <si>
    <t>Janvier</t>
  </si>
  <si>
    <t>Février</t>
  </si>
  <si>
    <t>Mars</t>
  </si>
  <si>
    <t>Avril</t>
  </si>
  <si>
    <t>Mai</t>
  </si>
  <si>
    <t>Juin</t>
  </si>
  <si>
    <t>Juillet</t>
  </si>
  <si>
    <t>Août</t>
  </si>
  <si>
    <t>Septembre</t>
  </si>
  <si>
    <t>Octobre</t>
  </si>
  <si>
    <t>Novembre</t>
  </si>
  <si>
    <t>Décembre</t>
  </si>
  <si>
    <t>Suit le filtre Médicament. Plus la case est foncée, plus le mois a vendu. Seuls les mois complets sont affichés et comptés dans le total de l'année.</t>
  </si>
  <si>
    <t>Environnement</t>
  </si>
  <si>
    <t>Ventes hebdomadaires de la pharmacie comparées à une donnée publique externe.</t>
  </si>
  <si>
    <t>Source</t>
  </si>
  <si>
    <t>Indicateur</t>
  </si>
  <si>
    <t>Accès</t>
  </si>
  <si>
    <t>Fichier</t>
  </si>
  <si>
    <t>Résultat</t>
  </si>
  <si>
    <t>Code ATC</t>
  </si>
  <si>
    <t>M01AB</t>
  </si>
  <si>
    <t>M01AE</t>
  </si>
  <si>
    <t>N02BA</t>
  </si>
  <si>
    <t>N02BE</t>
  </si>
  <si>
    <t>N05B</t>
  </si>
  <si>
    <t>N05C</t>
  </si>
  <si>
    <t>R03</t>
  </si>
  <si>
    <t>R06</t>
  </si>
  <si>
    <t>Toutes ventes</t>
  </si>
  <si>
    <t>Population, médecins, revenus, accès et concurrence se mesurent par commune (INSEE, Annuaire santé) : l'adresse de la pharmacie ne figure pas dans l'export.</t>
  </si>
  <si>
    <t>Lundi</t>
  </si>
  <si>
    <t>Données hebdomadaires comparées</t>
  </si>
  <si>
    <t>Semaine</t>
  </si>
  <si>
    <t>Total</t>
  </si>
  <si>
    <t>N° semaine</t>
  </si>
  <si>
    <t>Repère</t>
  </si>
  <si>
    <t>Ventes moyennes</t>
  </si>
  <si>
    <t>2014-S02</t>
  </si>
  <si>
    <t>Janv.</t>
  </si>
  <si>
    <t>2014-S03</t>
  </si>
  <si>
    <t>2014-S04</t>
  </si>
  <si>
    <t>2014-S05</t>
  </si>
  <si>
    <t>2014-S06</t>
  </si>
  <si>
    <t>Févr.</t>
  </si>
  <si>
    <t>2014-S07</t>
  </si>
  <si>
    <t>2014-S08</t>
  </si>
  <si>
    <t>2014-S09</t>
  </si>
  <si>
    <t>2014-S10</t>
  </si>
  <si>
    <t>2014-S11</t>
  </si>
  <si>
    <t>2014-S12</t>
  </si>
  <si>
    <t>2014-S13</t>
  </si>
  <si>
    <t>2014-S14</t>
  </si>
  <si>
    <t>2014-S15</t>
  </si>
  <si>
    <t>Avri.</t>
  </si>
  <si>
    <t>2014-S16</t>
  </si>
  <si>
    <t>2014-S17</t>
  </si>
  <si>
    <t>2014-S18</t>
  </si>
  <si>
    <t>2014-S19</t>
  </si>
  <si>
    <t>2014-S20</t>
  </si>
  <si>
    <t>2014-S21</t>
  </si>
  <si>
    <t>2014-S22</t>
  </si>
  <si>
    <t>2014-S23</t>
  </si>
  <si>
    <t>2014-S24</t>
  </si>
  <si>
    <t>2014-S25</t>
  </si>
  <si>
    <t>2014-S26</t>
  </si>
  <si>
    <t>2014-S27</t>
  </si>
  <si>
    <t>2014-S28</t>
  </si>
  <si>
    <t>Juil.</t>
  </si>
  <si>
    <t>2014-S29</t>
  </si>
  <si>
    <t>2014-S30</t>
  </si>
  <si>
    <t>2014-S31</t>
  </si>
  <si>
    <t>2014-S32</t>
  </si>
  <si>
    <t>2014-S33</t>
  </si>
  <si>
    <t>2014-S34</t>
  </si>
  <si>
    <t>2014-S35</t>
  </si>
  <si>
    <t>2014-S36</t>
  </si>
  <si>
    <t>Sept.</t>
  </si>
  <si>
    <t>2014-S37</t>
  </si>
  <si>
    <t>2014-S38</t>
  </si>
  <si>
    <t>2014-S39</t>
  </si>
  <si>
    <t>2014-S40</t>
  </si>
  <si>
    <t>2014-S41</t>
  </si>
  <si>
    <t>Octo.</t>
  </si>
  <si>
    <t>2014-S42</t>
  </si>
  <si>
    <t>2014-S43</t>
  </si>
  <si>
    <t>2014-S44</t>
  </si>
  <si>
    <t>2014-S45</t>
  </si>
  <si>
    <t>Nove.</t>
  </si>
  <si>
    <t>2014-S46</t>
  </si>
  <si>
    <t>2014-S47</t>
  </si>
  <si>
    <t>2014-S48</t>
  </si>
  <si>
    <t>2014-S49</t>
  </si>
  <si>
    <t>Déce.</t>
  </si>
  <si>
    <t>2014-S50</t>
  </si>
  <si>
    <t>2014-S51</t>
  </si>
  <si>
    <t>2014-S52</t>
  </si>
  <si>
    <t>2015-S01</t>
  </si>
  <si>
    <t>2015-S02</t>
  </si>
  <si>
    <t>2015-S03</t>
  </si>
  <si>
    <t>2015-S04</t>
  </si>
  <si>
    <t>2015-S05</t>
  </si>
  <si>
    <t>2015-S06</t>
  </si>
  <si>
    <t>2015-S07</t>
  </si>
  <si>
    <t>2015-S08</t>
  </si>
  <si>
    <t>2015-S09</t>
  </si>
  <si>
    <t>2015-S10</t>
  </si>
  <si>
    <t>2015-S11</t>
  </si>
  <si>
    <t>2015-S12</t>
  </si>
  <si>
    <t>2015-S13</t>
  </si>
  <si>
    <t>2015-S14</t>
  </si>
  <si>
    <t>2015-S15</t>
  </si>
  <si>
    <t>2015-S16</t>
  </si>
  <si>
    <t>2015-S17</t>
  </si>
  <si>
    <t>2015-S18</t>
  </si>
  <si>
    <t>2015-S19</t>
  </si>
  <si>
    <t>2015-S20</t>
  </si>
  <si>
    <t>2015-S21</t>
  </si>
  <si>
    <t>2015-S22</t>
  </si>
  <si>
    <t>2015-S23</t>
  </si>
  <si>
    <t>2015-S24</t>
  </si>
  <si>
    <t>2015-S25</t>
  </si>
  <si>
    <t>2015-S26</t>
  </si>
  <si>
    <t>2015-S27</t>
  </si>
  <si>
    <t>2015-S28</t>
  </si>
  <si>
    <t>2015-S29</t>
  </si>
  <si>
    <t>2015-S30</t>
  </si>
  <si>
    <t>2015-S31</t>
  </si>
  <si>
    <t>2015-S32</t>
  </si>
  <si>
    <t>2015-S33</t>
  </si>
  <si>
    <t>2015-S34</t>
  </si>
  <si>
    <t>2015-S35</t>
  </si>
  <si>
    <t>2015-S36</t>
  </si>
  <si>
    <t>2015-S37</t>
  </si>
  <si>
    <t>2015-S38</t>
  </si>
  <si>
    <t>2015-S39</t>
  </si>
  <si>
    <t>2015-S40</t>
  </si>
  <si>
    <t>2015-S41</t>
  </si>
  <si>
    <t>2015-S42</t>
  </si>
  <si>
    <t>2015-S43</t>
  </si>
  <si>
    <t>2015-S44</t>
  </si>
  <si>
    <t>2015-S45</t>
  </si>
  <si>
    <t>2015-S46</t>
  </si>
  <si>
    <t>2015-S47</t>
  </si>
  <si>
    <t>2015-S48</t>
  </si>
  <si>
    <t>2015-S49</t>
  </si>
  <si>
    <t>2015-S50</t>
  </si>
  <si>
    <t>2015-S51</t>
  </si>
  <si>
    <t>2015-S52</t>
  </si>
  <si>
    <t>2015-S53</t>
  </si>
  <si>
    <t>2016-S01</t>
  </si>
  <si>
    <t>2016-S02</t>
  </si>
  <si>
    <t>2016-S03</t>
  </si>
  <si>
    <t>2016-S04</t>
  </si>
  <si>
    <t>2016-S05</t>
  </si>
  <si>
    <t>2016-S06</t>
  </si>
  <si>
    <t>2016-S07</t>
  </si>
  <si>
    <t>2016-S08</t>
  </si>
  <si>
    <t>2016-S09</t>
  </si>
  <si>
    <t>2016-S10</t>
  </si>
  <si>
    <t>2016-S11</t>
  </si>
  <si>
    <t>2016-S12</t>
  </si>
  <si>
    <t>2016-S13</t>
  </si>
  <si>
    <t>2016-S14</t>
  </si>
  <si>
    <t>2016-S15</t>
  </si>
  <si>
    <t>2016-S16</t>
  </si>
  <si>
    <t>2016-S17</t>
  </si>
  <si>
    <t>2016-S18</t>
  </si>
  <si>
    <t>2016-S19</t>
  </si>
  <si>
    <t>2016-S20</t>
  </si>
  <si>
    <t>2016-S21</t>
  </si>
  <si>
    <t>2016-S22</t>
  </si>
  <si>
    <t>2016-S23</t>
  </si>
  <si>
    <t>2016-S24</t>
  </si>
  <si>
    <t>2016-S25</t>
  </si>
  <si>
    <t>2016-S26</t>
  </si>
  <si>
    <t>2016-S27</t>
  </si>
  <si>
    <t>2016-S28</t>
  </si>
  <si>
    <t>2016-S29</t>
  </si>
  <si>
    <t>2016-S30</t>
  </si>
  <si>
    <t>2016-S31</t>
  </si>
  <si>
    <t>2016-S32</t>
  </si>
  <si>
    <t>2016-S33</t>
  </si>
  <si>
    <t>2016-S34</t>
  </si>
  <si>
    <t>2016-S35</t>
  </si>
  <si>
    <t>2016-S36</t>
  </si>
  <si>
    <t>2016-S37</t>
  </si>
  <si>
    <t>2016-S38</t>
  </si>
  <si>
    <t>2016-S39</t>
  </si>
  <si>
    <t>2016-S40</t>
  </si>
  <si>
    <t>2016-S41</t>
  </si>
  <si>
    <t>2016-S42</t>
  </si>
  <si>
    <t>2016-S43</t>
  </si>
  <si>
    <t>2016-S44</t>
  </si>
  <si>
    <t>2016-S45</t>
  </si>
  <si>
    <t>2016-S46</t>
  </si>
  <si>
    <t>2016-S47</t>
  </si>
  <si>
    <t>2016-S48</t>
  </si>
  <si>
    <t>2016-S49</t>
  </si>
  <si>
    <t>2016-S50</t>
  </si>
  <si>
    <t>2016-S51</t>
  </si>
  <si>
    <t>2016-S52</t>
  </si>
  <si>
    <t>2017-S01</t>
  </si>
  <si>
    <t>2017-S02</t>
  </si>
  <si>
    <t>2017-S03</t>
  </si>
  <si>
    <t>2017-S04</t>
  </si>
  <si>
    <t>2017-S05</t>
  </si>
  <si>
    <t>2017-S06</t>
  </si>
  <si>
    <t>2017-S07</t>
  </si>
  <si>
    <t>2017-S08</t>
  </si>
  <si>
    <t>2017-S09</t>
  </si>
  <si>
    <t>2017-S10</t>
  </si>
  <si>
    <t>2017-S11</t>
  </si>
  <si>
    <t>2017-S12</t>
  </si>
  <si>
    <t>2017-S13</t>
  </si>
  <si>
    <t>2017-S14</t>
  </si>
  <si>
    <t>2017-S15</t>
  </si>
  <si>
    <t>2017-S16</t>
  </si>
  <si>
    <t>2017-S17</t>
  </si>
  <si>
    <t>2017-S18</t>
  </si>
  <si>
    <t>2017-S19</t>
  </si>
  <si>
    <t>2017-S20</t>
  </si>
  <si>
    <t>2017-S21</t>
  </si>
  <si>
    <t>2017-S22</t>
  </si>
  <si>
    <t>2017-S23</t>
  </si>
  <si>
    <t>2017-S24</t>
  </si>
  <si>
    <t>2017-S25</t>
  </si>
  <si>
    <t>2017-S26</t>
  </si>
  <si>
    <t>2017-S27</t>
  </si>
  <si>
    <t>2017-S28</t>
  </si>
  <si>
    <t>2017-S29</t>
  </si>
  <si>
    <t>2017-S30</t>
  </si>
  <si>
    <t>2017-S31</t>
  </si>
  <si>
    <t>2017-S32</t>
  </si>
  <si>
    <t>2017-S33</t>
  </si>
  <si>
    <t>2017-S34</t>
  </si>
  <si>
    <t>2017-S35</t>
  </si>
  <si>
    <t>2017-S36</t>
  </si>
  <si>
    <t>2017-S37</t>
  </si>
  <si>
    <t>2017-S38</t>
  </si>
  <si>
    <t>2017-S39</t>
  </si>
  <si>
    <t>2017-S40</t>
  </si>
  <si>
    <t>2017-S41</t>
  </si>
  <si>
    <t>2017-S42</t>
  </si>
  <si>
    <t>2017-S43</t>
  </si>
  <si>
    <t>2017-S44</t>
  </si>
  <si>
    <t>2017-S45</t>
  </si>
  <si>
    <t>2017-S46</t>
  </si>
  <si>
    <t>2017-S47</t>
  </si>
  <si>
    <t>2017-S48</t>
  </si>
  <si>
    <t>2017-S49</t>
  </si>
  <si>
    <t>2017-S50</t>
  </si>
  <si>
    <t>2017-S51</t>
  </si>
  <si>
    <t>2017-S52</t>
  </si>
  <si>
    <t>2018-S01</t>
  </si>
  <si>
    <t>2018-S02</t>
  </si>
  <si>
    <t>2018-S03</t>
  </si>
  <si>
    <t>2018-S04</t>
  </si>
  <si>
    <t>2018-S05</t>
  </si>
  <si>
    <t>2018-S06</t>
  </si>
  <si>
    <t>2018-S07</t>
  </si>
  <si>
    <t>2018-S08</t>
  </si>
  <si>
    <t>2018-S09</t>
  </si>
  <si>
    <t>2018-S10</t>
  </si>
  <si>
    <t>2018-S11</t>
  </si>
  <si>
    <t>2018-S12</t>
  </si>
  <si>
    <t>2018-S13</t>
  </si>
  <si>
    <t>2018-S14</t>
  </si>
  <si>
    <t>2018-S15</t>
  </si>
  <si>
    <t>2018-S16</t>
  </si>
  <si>
    <t>2018-S17</t>
  </si>
  <si>
    <t>2018-S18</t>
  </si>
  <si>
    <t>2018-S19</t>
  </si>
  <si>
    <t>2018-S20</t>
  </si>
  <si>
    <t>2018-S21</t>
  </si>
  <si>
    <t>2018-S22</t>
  </si>
  <si>
    <t>2018-S23</t>
  </si>
  <si>
    <t>2018-S24</t>
  </si>
  <si>
    <t>2018-S25</t>
  </si>
  <si>
    <t>2018-S26</t>
  </si>
  <si>
    <t>2018-S27</t>
  </si>
  <si>
    <t>2018-S28</t>
  </si>
  <si>
    <t>2018-S29</t>
  </si>
  <si>
    <t>2018-S30</t>
  </si>
  <si>
    <t>2018-S31</t>
  </si>
  <si>
    <t>2018-S32</t>
  </si>
  <si>
    <t>2018-S33</t>
  </si>
  <si>
    <t>2018-S34</t>
  </si>
  <si>
    <t>2018-S35</t>
  </si>
  <si>
    <t>2018-S36</t>
  </si>
  <si>
    <t>2018-S37</t>
  </si>
  <si>
    <t>2018-S38</t>
  </si>
  <si>
    <t>2018-S39</t>
  </si>
  <si>
    <t>2018-S40</t>
  </si>
  <si>
    <t>2018-S41</t>
  </si>
  <si>
    <t>2018-S42</t>
  </si>
  <si>
    <t>2018-S43</t>
  </si>
  <si>
    <t>2018-S44</t>
  </si>
  <si>
    <t>2018-S45</t>
  </si>
  <si>
    <t>2018-S46</t>
  </si>
  <si>
    <t>2018-S47</t>
  </si>
  <si>
    <t>2018-S48</t>
  </si>
  <si>
    <t>2018-S49</t>
  </si>
  <si>
    <t>2018-S50</t>
  </si>
  <si>
    <t>2018-S51</t>
  </si>
  <si>
    <t>2018-S52</t>
  </si>
  <si>
    <t>2019-S01</t>
  </si>
  <si>
    <t>2019-S02</t>
  </si>
  <si>
    <t>2019-S03</t>
  </si>
  <si>
    <t>2019-S04</t>
  </si>
  <si>
    <t>2019-S05</t>
  </si>
  <si>
    <t>2019-S06</t>
  </si>
  <si>
    <t>2019-S07</t>
  </si>
  <si>
    <t>2019-S08</t>
  </si>
  <si>
    <t>2019-S09</t>
  </si>
  <si>
    <t>2019-S10</t>
  </si>
  <si>
    <t>2019-S11</t>
  </si>
  <si>
    <t>2019-S12</t>
  </si>
  <si>
    <t>2019-S13</t>
  </si>
  <si>
    <t>2019-S14</t>
  </si>
  <si>
    <t>2019-S15</t>
  </si>
  <si>
    <t>2019-S16</t>
  </si>
  <si>
    <t>2019-S17</t>
  </si>
  <si>
    <t>2019-S18</t>
  </si>
  <si>
    <t>2019-S19</t>
  </si>
  <si>
    <t>2019-S20</t>
  </si>
  <si>
    <t>2019-S21</t>
  </si>
  <si>
    <t>2019-S22</t>
  </si>
  <si>
    <t>2019-S23</t>
  </si>
  <si>
    <t>2019-S24</t>
  </si>
  <si>
    <t>2019-S25</t>
  </si>
  <si>
    <t>2019-S26</t>
  </si>
  <si>
    <t>2019-S27</t>
  </si>
  <si>
    <t>2019-S28</t>
  </si>
  <si>
    <t>2019-S29</t>
  </si>
  <si>
    <t>2019-S30</t>
  </si>
  <si>
    <t>2019-S31</t>
  </si>
  <si>
    <t>2019-S32</t>
  </si>
  <si>
    <t>2019-S33</t>
  </si>
  <si>
    <t>2019-S34</t>
  </si>
  <si>
    <t>2019-S35</t>
  </si>
  <si>
    <t>2019-S36</t>
  </si>
  <si>
    <t>2019-S37</t>
  </si>
  <si>
    <t>2019-S38</t>
  </si>
  <si>
    <t>2019-S39</t>
  </si>
  <si>
    <t>2019-S40</t>
  </si>
  <si>
    <t>Stocks et alertes</t>
  </si>
  <si>
    <t>Saisissez une fois le stock de départ et les réceptions (cases jaunes) : chaque vente scannée dans l'onglet Scan se déduit automatiquement.</t>
  </si>
  <si>
    <t>Mois à préparer</t>
  </si>
  <si>
    <t>Jours dans le mois :</t>
  </si>
  <si>
    <t>Stock de départ (inventaire)</t>
  </si>
  <si>
    <t>Réceptions</t>
  </si>
  <si>
    <t>Ventes scannées</t>
  </si>
  <si>
    <t>Stock en rayon</t>
  </si>
  <si>
    <t>Autonomie (jours)</t>
  </si>
  <si>
    <t>Stock minimum conseillé</t>
  </si>
  <si>
    <t>Quantité à commander</t>
  </si>
  <si>
    <t>Alerte</t>
  </si>
  <si>
    <t>Journées passées sans aucune vente</t>
  </si>
  <si>
    <t>Nombre de journées</t>
  </si>
  <si>
    <t>Part des journées</t>
  </si>
  <si>
    <t>Plus longue série d'affilée</t>
  </si>
  <si>
    <t>Autonomie = stock en rayon ÷ ventes par jour. Stock minimum conseillé = ventes par jour × jours dans le mois. Quantité à commander = minimum − stock en rayon.</t>
  </si>
  <si>
    <t>Scan des ventes</t>
  </si>
  <si>
    <t>Cliquez dans la première case jaune vide de la colonne « Code scanné », puis scannez : chaque scan retire une boîte du stock.</t>
  </si>
  <si>
    <t>Codes inconnus</t>
  </si>
  <si>
    <t>Correspondance code-barres → groupe</t>
  </si>
  <si>
    <t>Code scanné</t>
  </si>
  <si>
    <t>Code CIP13 lu</t>
  </si>
  <si>
    <t>Groupe ATC</t>
  </si>
  <si>
    <t>Code CIP13 (13 chiffres)</t>
  </si>
  <si>
    <t>Code scanné : le lecteur écrit le code et passe à la ligne suivante. S'il lit le Data Matrix d'une boîte, le classeur en extrait le code CIP13.</t>
  </si>
  <si>
    <t>Pour annuler un scan, effacez la case. Ce journal n'est pas relié au logiciel de caisse de la pharmacie.</t>
  </si>
  <si>
    <t>Moyenne par jour</t>
  </si>
  <si>
    <t>Journée médiane</t>
  </si>
  <si>
    <t>Journées sans vente</t>
  </si>
  <si>
    <t>Jour</t>
  </si>
  <si>
    <t>Heure</t>
  </si>
  <si>
    <t>Part</t>
  </si>
  <si>
    <t>07:00</t>
  </si>
  <si>
    <t>Mardi</t>
  </si>
  <si>
    <t>08:00</t>
  </si>
  <si>
    <t>Mercredi</t>
  </si>
  <si>
    <t>09:00</t>
  </si>
  <si>
    <t>Jeudi</t>
  </si>
  <si>
    <t>10:00</t>
  </si>
  <si>
    <t>Vendredi</t>
  </si>
  <si>
    <t>11:00</t>
  </si>
  <si>
    <t>Samedi</t>
  </si>
  <si>
    <t>12:00</t>
  </si>
  <si>
    <t>Dimanche</t>
  </si>
  <si>
    <t>13:00</t>
  </si>
  <si>
    <t>14:00</t>
  </si>
  <si>
    <t>15:00</t>
  </si>
  <si>
    <t>16:00</t>
  </si>
  <si>
    <t>17:00</t>
  </si>
  <si>
    <t>18:00</t>
  </si>
  <si>
    <t>19:00</t>
  </si>
  <si>
    <t>20:00</t>
  </si>
  <si>
    <t>21:00</t>
  </si>
  <si>
    <t>Recherche</t>
  </si>
  <si>
    <t>Cliquez sur les flèches ▼ de la ligne 6. Le filtre Date se déplie par année, puis mois, puis jour. Les totaux se mettent à jour.</t>
  </si>
  <si>
    <t>Journées</t>
  </si>
  <si>
    <t>Médicaments affichés</t>
  </si>
  <si>
    <t>Date</t>
  </si>
  <si>
    <t>Code</t>
  </si>
  <si>
    <t>Quantité vendue</t>
  </si>
  <si>
    <t>Visible</t>
  </si>
  <si>
    <t>lignes</t>
  </si>
  <si>
    <t>5 - Vendredi</t>
  </si>
  <si>
    <t>6 - Samedi</t>
  </si>
  <si>
    <t>Par jour de la semaine</t>
  </si>
  <si>
    <t>1 - Lundi</t>
  </si>
  <si>
    <t>2 - Mardi</t>
  </si>
  <si>
    <t>3 - Mercredi</t>
  </si>
  <si>
    <t>4 - Jeudi</t>
  </si>
  <si>
    <t>7 - Dimanche</t>
  </si>
  <si>
    <t>Calendrier</t>
  </si>
  <si>
    <t>Statistiques détaillées</t>
  </si>
  <si>
    <t>Journées entières uniquement. Quantités dans l'unité du logiciel de caisse.</t>
  </si>
  <si>
    <t>▼ choisissez une année ou « Toutes »</t>
  </si>
  <si>
    <t>Part du total</t>
  </si>
  <si>
    <t>Régularité</t>
  </si>
  <si>
    <t>Meilleure journée</t>
  </si>
  <si>
    <t>TOTAL</t>
  </si>
  <si>
    <t>Journées retenues</t>
  </si>
  <si>
    <t>Journées écartées (tronquées)</t>
  </si>
  <si>
    <t>Régularité = écart-type ÷ moyenne des ventes journalières. Plus elle est basse, plus la demande est stable.</t>
  </si>
  <si>
    <t>La première et la dernière année sont partielles : comparer les années sur la colonne Moyenne par jour.</t>
  </si>
  <si>
    <t>Qualité des données</t>
  </si>
  <si>
    <t>À lire avant toute exploitation du classeur.</t>
  </si>
  <si>
    <t>Quel export sert à quoi</t>
  </si>
  <si>
    <t>Usage</t>
  </si>
  <si>
    <t>Export utilisé</t>
  </si>
  <si>
    <t>Décision</t>
  </si>
  <si>
    <t>Jour, mois, saison</t>
  </si>
  <si>
    <t>Journalier</t>
  </si>
  <si>
    <t>Source unique. Vérifié identique à l'horaire agrégé et à l'hebdomadaire agrégé.</t>
  </si>
  <si>
    <t>Horaire</t>
  </si>
  <si>
    <t>Horodatage reconstruit. Deux journées tronquées en bord d'historique exclues.</t>
  </si>
  <si>
    <t>Analyse mensuelle</t>
  </si>
  <si>
    <t>Export mensuel ÉCARTÉ</t>
  </si>
  <si>
    <t>Bords d'historique</t>
  </si>
  <si>
    <t>Exclus des moyennes</t>
  </si>
  <si>
    <t>janvier 2014, octobre 2019 marqués « Mois entier = Non ».</t>
  </si>
  <si>
    <t>Contrôle croisé des quatre exports</t>
  </si>
  <si>
    <t>Contrôle</t>
  </si>
  <si>
    <t>Statut</t>
  </si>
  <si>
    <t>Horaire agrégé au jour contre export journalier</t>
  </si>
  <si>
    <t>OK</t>
  </si>
  <si>
    <t>Journalier agrégé à la semaine contre export hebdomadaire</t>
  </si>
  <si>
    <t>Journalier agrégé au mois contre export mensuel</t>
  </si>
  <si>
    <t>45 cellules sur 560 en écart, toujours dans le même sens, soit -1.50% du volume</t>
  </si>
  <si>
    <t>ÉCART</t>
  </si>
  <si>
    <t>Faits établis</t>
  </si>
  <si>
    <t>Détail des écarts de l'export mensuel écarté</t>
  </si>
  <si>
    <t>Période</t>
  </si>
  <si>
    <t>Somme des journées</t>
  </si>
  <si>
    <t>Export mensuel</t>
  </si>
  <si>
    <t>Écart</t>
  </si>
  <si>
    <t>2014-01</t>
  </si>
  <si>
    <t>2014-04</t>
  </si>
  <si>
    <t>2014-08</t>
  </si>
  <si>
    <t>2014-09</t>
  </si>
  <si>
    <t>2014-10</t>
  </si>
  <si>
    <t>2015-03</t>
  </si>
  <si>
    <t>2015-06</t>
  </si>
  <si>
    <t>2015-11</t>
  </si>
  <si>
    <t>2016-03</t>
  </si>
  <si>
    <t>2016-04</t>
  </si>
  <si>
    <t>2016-05</t>
  </si>
  <si>
    <t>2016-06</t>
  </si>
  <si>
    <t>2016-07</t>
  </si>
  <si>
    <t>2016-08</t>
  </si>
  <si>
    <t>2016-10</t>
  </si>
  <si>
    <t>2016-11</t>
  </si>
  <si>
    <t>2016-12</t>
  </si>
  <si>
    <t>2017-03</t>
  </si>
  <si>
    <t>2017-04</t>
  </si>
  <si>
    <t>2017-06</t>
  </si>
  <si>
    <t>2017-07</t>
  </si>
  <si>
    <t>2018-02</t>
  </si>
  <si>
    <t>2018-04</t>
  </si>
  <si>
    <t>2018-05</t>
  </si>
  <si>
    <t>2018-10</t>
  </si>
  <si>
    <t>2018-12</t>
  </si>
  <si>
    <t>2019-01</t>
  </si>
  <si>
    <t>2019-04</t>
  </si>
  <si>
    <t>2019-05</t>
  </si>
  <si>
    <t>2019-07</t>
  </si>
  <si>
    <t>2019-09</t>
  </si>
  <si>
    <t>Calculs</t>
  </si>
  <si>
    <t>Onglet technique. Alimente les onglets Stocks et Médicament.</t>
  </si>
  <si>
    <t>Ventes moyennes par jour, selon le mois</t>
  </si>
  <si>
    <t>Toute l'année</t>
  </si>
  <si>
    <t>Ventes moyennes par jour, selon le jour de la semaine</t>
  </si>
  <si>
    <t>Ventes totales par heure</t>
  </si>
  <si>
    <t>00:00</t>
  </si>
  <si>
    <t>01:00</t>
  </si>
  <si>
    <t>02:00</t>
  </si>
  <si>
    <t>03:00</t>
  </si>
  <si>
    <t>04:00</t>
  </si>
  <si>
    <t>05:00</t>
  </si>
  <si>
    <t>06:00</t>
  </si>
  <si>
    <t>22:00</t>
  </si>
  <si>
    <t>23:00</t>
  </si>
  <si>
    <t>Correspondance nom / code ATC</t>
  </si>
  <si>
    <t>Nom courant</t>
  </si>
  <si>
    <t>Total vendu sur l'historique</t>
  </si>
  <si>
    <t>Données du tableau de bord (ne pas modifier)</t>
  </si>
  <si>
    <t>Critère année</t>
  </si>
  <si>
    <t>Colonne choisie</t>
  </si>
  <si>
    <t>Rang colonne</t>
  </si>
  <si>
    <t>Critère mois</t>
  </si>
  <si>
    <t>2014-02</t>
  </si>
  <si>
    <t>2014-03</t>
  </si>
  <si>
    <t>2014-05</t>
  </si>
  <si>
    <t>2014-06</t>
  </si>
  <si>
    <t>2014-07</t>
  </si>
  <si>
    <t>2014-11</t>
  </si>
  <si>
    <t>2014-12</t>
  </si>
  <si>
    <t>2015-01</t>
  </si>
  <si>
    <t>2015-02</t>
  </si>
  <si>
    <t>2015-04</t>
  </si>
  <si>
    <t>2015-05</t>
  </si>
  <si>
    <t>2015-07</t>
  </si>
  <si>
    <t>2015-08</t>
  </si>
  <si>
    <t>2015-09</t>
  </si>
  <si>
    <t>2015-10</t>
  </si>
  <si>
    <t>2015-12</t>
  </si>
  <si>
    <t>2016-01</t>
  </si>
  <si>
    <t>2016-02</t>
  </si>
  <si>
    <t>2016-09</t>
  </si>
  <si>
    <t>2017-01</t>
  </si>
  <si>
    <t>2017-02</t>
  </si>
  <si>
    <t>2017-05</t>
  </si>
  <si>
    <t>2017-08</t>
  </si>
  <si>
    <t>2017-09</t>
  </si>
  <si>
    <t>2017-10</t>
  </si>
  <si>
    <t>2017-11</t>
  </si>
  <si>
    <t>2017-12</t>
  </si>
  <si>
    <t>2018-01</t>
  </si>
  <si>
    <t>2018-03</t>
  </si>
  <si>
    <t>2018-06</t>
  </si>
  <si>
    <t>2018-07</t>
  </si>
  <si>
    <t>2018-08</t>
  </si>
  <si>
    <t>2018-09</t>
  </si>
  <si>
    <t>2018-11</t>
  </si>
  <si>
    <t>2019-02</t>
  </si>
  <si>
    <t>2019-03</t>
  </si>
  <si>
    <t>2019-06</t>
  </si>
  <si>
    <t>2019-08</t>
  </si>
  <si>
    <t>Lun.</t>
  </si>
  <si>
    <t>Mar.</t>
  </si>
  <si>
    <t>Mer.</t>
  </si>
  <si>
    <t>Jeu.</t>
  </si>
  <si>
    <t>Ven.</t>
  </si>
  <si>
    <t>Sam.</t>
  </si>
  <si>
    <t>Dim.</t>
  </si>
  <si>
    <t>7h</t>
  </si>
  <si>
    <t>8h</t>
  </si>
  <si>
    <t>9h</t>
  </si>
  <si>
    <t>10h</t>
  </si>
  <si>
    <t>11h</t>
  </si>
  <si>
    <t>12h</t>
  </si>
  <si>
    <t>13h</t>
  </si>
  <si>
    <t>14h</t>
  </si>
  <si>
    <t>15h</t>
  </si>
  <si>
    <t>16h</t>
  </si>
  <si>
    <t>17h</t>
  </si>
  <si>
    <t>18h</t>
  </si>
  <si>
    <t>19h</t>
  </si>
  <si>
    <t>20h</t>
  </si>
  <si>
    <t>21h</t>
  </si>
  <si>
    <t>Liste filtre médicament</t>
  </si>
  <si>
    <t>Heure \ année|colonne</t>
  </si>
  <si>
    <t>Toutes|Tous|M01AB</t>
  </si>
  <si>
    <t>Toutes|Tous|M01AE</t>
  </si>
  <si>
    <t>Toutes|Tous|N02BA</t>
  </si>
  <si>
    <t>Toutes|Tous|N02BE</t>
  </si>
  <si>
    <t>Toutes|Tous|N05B</t>
  </si>
  <si>
    <t>Toutes|Tous|N05C</t>
  </si>
  <si>
    <t>Toutes|Tous|R03</t>
  </si>
  <si>
    <t>Toutes|Tous|R06</t>
  </si>
  <si>
    <t>Toutes|Tous|Total</t>
  </si>
  <si>
    <t>Toutes|Janvier|M01AB</t>
  </si>
  <si>
    <t>Toutes|Janvier|M01AE</t>
  </si>
  <si>
    <t>Toutes|Janvier|N02BA</t>
  </si>
  <si>
    <t>Toutes|Janvier|N02BE</t>
  </si>
  <si>
    <t>Toutes|Janvier|N05B</t>
  </si>
  <si>
    <t>Toutes|Janvier|N05C</t>
  </si>
  <si>
    <t>Toutes|Janvier|R03</t>
  </si>
  <si>
    <t>Toutes|Janvier|R06</t>
  </si>
  <si>
    <t>Toutes|Janvier|Total</t>
  </si>
  <si>
    <t>Toutes|Février|M01AB</t>
  </si>
  <si>
    <t>Toutes|Février|M01AE</t>
  </si>
  <si>
    <t>Toutes|Février|N02BA</t>
  </si>
  <si>
    <t>Toutes|Février|N02BE</t>
  </si>
  <si>
    <t>Toutes|Février|N05B</t>
  </si>
  <si>
    <t>Toutes|Février|N05C</t>
  </si>
  <si>
    <t>Toutes|Février|R03</t>
  </si>
  <si>
    <t>Toutes|Février|R06</t>
  </si>
  <si>
    <t>Toutes|Février|Total</t>
  </si>
  <si>
    <t>Toutes|Mars|M01AB</t>
  </si>
  <si>
    <t>Toutes|Mars|M01AE</t>
  </si>
  <si>
    <t>Toutes|Mars|N02BA</t>
  </si>
  <si>
    <t>Toutes|Mars|N02BE</t>
  </si>
  <si>
    <t>Toutes|Mars|N05B</t>
  </si>
  <si>
    <t>Toutes|Mars|N05C</t>
  </si>
  <si>
    <t>Toutes|Mars|R03</t>
  </si>
  <si>
    <t>Toutes|Mars|R06</t>
  </si>
  <si>
    <t>Toutes|Mars|Total</t>
  </si>
  <si>
    <t>Toutes|Avril|M01AB</t>
  </si>
  <si>
    <t>Toutes|Avril|M01AE</t>
  </si>
  <si>
    <t>Toutes|Avril|N02BA</t>
  </si>
  <si>
    <t>Toutes|Avril|N02BE</t>
  </si>
  <si>
    <t>Toutes|Avril|N05B</t>
  </si>
  <si>
    <t>Toutes|Avril|N05C</t>
  </si>
  <si>
    <t>Toutes|Avril|R03</t>
  </si>
  <si>
    <t>Toutes|Avril|R06</t>
  </si>
  <si>
    <t>Toutes|Avril|Total</t>
  </si>
  <si>
    <t>Toutes|Mai|M01AB</t>
  </si>
  <si>
    <t>Toutes|Mai|M01AE</t>
  </si>
  <si>
    <t>Toutes|Mai|N02BA</t>
  </si>
  <si>
    <t>Toutes|Mai|N02BE</t>
  </si>
  <si>
    <t>Toutes|Mai|N05B</t>
  </si>
  <si>
    <t>Toutes|Mai|N05C</t>
  </si>
  <si>
    <t>Toutes|Mai|R03</t>
  </si>
  <si>
    <t>Toutes|Mai|R06</t>
  </si>
  <si>
    <t>Toutes|Mai|Total</t>
  </si>
  <si>
    <t>Toutes|Juin|M01AB</t>
  </si>
  <si>
    <t>Toutes|Juin|M01AE</t>
  </si>
  <si>
    <t>Toutes|Juin|N02BA</t>
  </si>
  <si>
    <t>Toutes|Juin|N02BE</t>
  </si>
  <si>
    <t>Toutes|Juin|N05B</t>
  </si>
  <si>
    <t>Toutes|Juin|N05C</t>
  </si>
  <si>
    <t>Toutes|Juin|R03</t>
  </si>
  <si>
    <t>Toutes|Juin|R06</t>
  </si>
  <si>
    <t>Toutes|Juin|Total</t>
  </si>
  <si>
    <t>Toutes|Juillet|M01AB</t>
  </si>
  <si>
    <t>Toutes|Juillet|M01AE</t>
  </si>
  <si>
    <t>Toutes|Juillet|N02BA</t>
  </si>
  <si>
    <t>Toutes|Juillet|N02BE</t>
  </si>
  <si>
    <t>Toutes|Juillet|N05B</t>
  </si>
  <si>
    <t>Toutes|Juillet|N05C</t>
  </si>
  <si>
    <t>Toutes|Juillet|R03</t>
  </si>
  <si>
    <t>Toutes|Juillet|R06</t>
  </si>
  <si>
    <t>Toutes|Juillet|Total</t>
  </si>
  <si>
    <t>Toutes|Août|M01AB</t>
  </si>
  <si>
    <t>Toutes|Août|M01AE</t>
  </si>
  <si>
    <t>Toutes|Août|N02BA</t>
  </si>
  <si>
    <t>Toutes|Août|N02BE</t>
  </si>
  <si>
    <t>Toutes|Août|N05B</t>
  </si>
  <si>
    <t>Toutes|Août|N05C</t>
  </si>
  <si>
    <t>Toutes|Août|R03</t>
  </si>
  <si>
    <t>Toutes|Août|R06</t>
  </si>
  <si>
    <t>Toutes|Août|Total</t>
  </si>
  <si>
    <t>Toutes|Septembre|M01AB</t>
  </si>
  <si>
    <t>Toutes|Septembre|M01AE</t>
  </si>
  <si>
    <t>Toutes|Septembre|N02BA</t>
  </si>
  <si>
    <t>Toutes|Septembre|N02BE</t>
  </si>
  <si>
    <t>Toutes|Septembre|N05B</t>
  </si>
  <si>
    <t>Toutes|Septembre|N05C</t>
  </si>
  <si>
    <t>Toutes|Septembre|R03</t>
  </si>
  <si>
    <t>Toutes|Septembre|R06</t>
  </si>
  <si>
    <t>Toutes|Septembre|Total</t>
  </si>
  <si>
    <t>Toutes|Octobre|M01AB</t>
  </si>
  <si>
    <t>Toutes|Octobre|M01AE</t>
  </si>
  <si>
    <t>Toutes|Octobre|N02BA</t>
  </si>
  <si>
    <t>Toutes|Octobre|N02BE</t>
  </si>
  <si>
    <t>Toutes|Octobre|N05B</t>
  </si>
  <si>
    <t>Toutes|Octobre|N05C</t>
  </si>
  <si>
    <t>Toutes|Octobre|R03</t>
  </si>
  <si>
    <t>Toutes|Octobre|R06</t>
  </si>
  <si>
    <t>Toutes|Octobre|Total</t>
  </si>
  <si>
    <t>Toutes|Novembre|M01AB</t>
  </si>
  <si>
    <t>Toutes|Novembre|M01AE</t>
  </si>
  <si>
    <t>Toutes|Novembre|N02BA</t>
  </si>
  <si>
    <t>Toutes|Novembre|N02BE</t>
  </si>
  <si>
    <t>Toutes|Novembre|N05B</t>
  </si>
  <si>
    <t>Toutes|Novembre|N05C</t>
  </si>
  <si>
    <t>Toutes|Novembre|R03</t>
  </si>
  <si>
    <t>Toutes|Novembre|R06</t>
  </si>
  <si>
    <t>Toutes|Novembre|Total</t>
  </si>
  <si>
    <t>Toutes|Décembre|M01AB</t>
  </si>
  <si>
    <t>Toutes|Décembre|M01AE</t>
  </si>
  <si>
    <t>Toutes|Décembre|N02BA</t>
  </si>
  <si>
    <t>Toutes|Décembre|N02BE</t>
  </si>
  <si>
    <t>Toutes|Décembre|N05B</t>
  </si>
  <si>
    <t>Toutes|Décembre|N05C</t>
  </si>
  <si>
    <t>Toutes|Décembre|R03</t>
  </si>
  <si>
    <t>Toutes|Décembre|R06</t>
  </si>
  <si>
    <t>Toutes|Décembre|Total</t>
  </si>
  <si>
    <t>2014|Tous|M01AB</t>
  </si>
  <si>
    <t>2014|Tous|M01AE</t>
  </si>
  <si>
    <t>2014|Tous|N02BA</t>
  </si>
  <si>
    <t>2014|Tous|N02BE</t>
  </si>
  <si>
    <t>2014|Tous|N05B</t>
  </si>
  <si>
    <t>2014|Tous|N05C</t>
  </si>
  <si>
    <t>2014|Tous|R03</t>
  </si>
  <si>
    <t>2014|Tous|R06</t>
  </si>
  <si>
    <t>2014|Tous|Total</t>
  </si>
  <si>
    <t>2014|Janvier|M01AB</t>
  </si>
  <si>
    <t>2014|Janvier|M01AE</t>
  </si>
  <si>
    <t>2014|Janvier|N02BA</t>
  </si>
  <si>
    <t>2014|Janvier|N02BE</t>
  </si>
  <si>
    <t>2014|Janvier|N05B</t>
  </si>
  <si>
    <t>2014|Janvier|N05C</t>
  </si>
  <si>
    <t>2014|Janvier|R03</t>
  </si>
  <si>
    <t>2014|Janvier|R06</t>
  </si>
  <si>
    <t>2014|Janvier|Total</t>
  </si>
  <si>
    <t>2014|Février|M01AB</t>
  </si>
  <si>
    <t>2014|Février|M01AE</t>
  </si>
  <si>
    <t>2014|Février|N02BA</t>
  </si>
  <si>
    <t>2014|Février|N02BE</t>
  </si>
  <si>
    <t>2014|Février|N05B</t>
  </si>
  <si>
    <t>2014|Février|N05C</t>
  </si>
  <si>
    <t>2014|Février|R03</t>
  </si>
  <si>
    <t>2014|Février|R06</t>
  </si>
  <si>
    <t>2014|Février|Total</t>
  </si>
  <si>
    <t>2014|Mars|M01AB</t>
  </si>
  <si>
    <t>2014|Mars|M01AE</t>
  </si>
  <si>
    <t>2014|Mars|N02BA</t>
  </si>
  <si>
    <t>2014|Mars|N02BE</t>
  </si>
  <si>
    <t>2014|Mars|N05B</t>
  </si>
  <si>
    <t>2014|Mars|N05C</t>
  </si>
  <si>
    <t>2014|Mars|R03</t>
  </si>
  <si>
    <t>2014|Mars|R06</t>
  </si>
  <si>
    <t>2014|Mars|Total</t>
  </si>
  <si>
    <t>2014|Avril|M01AB</t>
  </si>
  <si>
    <t>2014|Avril|M01AE</t>
  </si>
  <si>
    <t>2014|Avril|N02BA</t>
  </si>
  <si>
    <t>2014|Avril|N02BE</t>
  </si>
  <si>
    <t>2014|Avril|N05B</t>
  </si>
  <si>
    <t>2014|Avril|N05C</t>
  </si>
  <si>
    <t>2014|Avril|R03</t>
  </si>
  <si>
    <t>2014|Avril|R06</t>
  </si>
  <si>
    <t>2014|Avril|Total</t>
  </si>
  <si>
    <t>2014|Mai|M01AB</t>
  </si>
  <si>
    <t>2014|Mai|M01AE</t>
  </si>
  <si>
    <t>2014|Mai|N02BA</t>
  </si>
  <si>
    <t>2014|Mai|N02BE</t>
  </si>
  <si>
    <t>2014|Mai|N05B</t>
  </si>
  <si>
    <t>2014|Mai|N05C</t>
  </si>
  <si>
    <t>2014|Mai|R03</t>
  </si>
  <si>
    <t>2014|Mai|R06</t>
  </si>
  <si>
    <t>2014|Mai|Total</t>
  </si>
  <si>
    <t>2014|Juin|M01AB</t>
  </si>
  <si>
    <t>2014|Juin|M01AE</t>
  </si>
  <si>
    <t>2014|Juin|N02BA</t>
  </si>
  <si>
    <t>2014|Juin|N02BE</t>
  </si>
  <si>
    <t>2014|Juin|N05B</t>
  </si>
  <si>
    <t>2014|Juin|N05C</t>
  </si>
  <si>
    <t>2014|Juin|R03</t>
  </si>
  <si>
    <t>2014|Juin|R06</t>
  </si>
  <si>
    <t>2014|Juin|Total</t>
  </si>
  <si>
    <t>2014|Juillet|M01AB</t>
  </si>
  <si>
    <t>2014|Juillet|M01AE</t>
  </si>
  <si>
    <t>2014|Juillet|N02BA</t>
  </si>
  <si>
    <t>2014|Juillet|N02BE</t>
  </si>
  <si>
    <t>2014|Juillet|N05B</t>
  </si>
  <si>
    <t>2014|Juillet|N05C</t>
  </si>
  <si>
    <t>2014|Juillet|R03</t>
  </si>
  <si>
    <t>2014|Juillet|R06</t>
  </si>
  <si>
    <t>2014|Juillet|Total</t>
  </si>
  <si>
    <t>2014|Août|M01AB</t>
  </si>
  <si>
    <t>2014|Août|M01AE</t>
  </si>
  <si>
    <t>2014|Août|N02BA</t>
  </si>
  <si>
    <t>2014|Août|N02BE</t>
  </si>
  <si>
    <t>2014|Août|N05B</t>
  </si>
  <si>
    <t>2014|Août|N05C</t>
  </si>
  <si>
    <t>2014|Août|R03</t>
  </si>
  <si>
    <t>2014|Août|R06</t>
  </si>
  <si>
    <t>2014|Août|Total</t>
  </si>
  <si>
    <t>2014|Septembre|M01AB</t>
  </si>
  <si>
    <t>2014|Septembre|M01AE</t>
  </si>
  <si>
    <t>2014|Septembre|N02BA</t>
  </si>
  <si>
    <t>2014|Septembre|N02BE</t>
  </si>
  <si>
    <t>2014|Septembre|N05B</t>
  </si>
  <si>
    <t>2014|Septembre|N05C</t>
  </si>
  <si>
    <t>2014|Septembre|R03</t>
  </si>
  <si>
    <t>2014|Septembre|R06</t>
  </si>
  <si>
    <t>2014|Septembre|Total</t>
  </si>
  <si>
    <t>2014|Octobre|M01AB</t>
  </si>
  <si>
    <t>2014|Octobre|M01AE</t>
  </si>
  <si>
    <t>2014|Octobre|N02BA</t>
  </si>
  <si>
    <t>2014|Octobre|N02BE</t>
  </si>
  <si>
    <t>2014|Octobre|N05B</t>
  </si>
  <si>
    <t>2014|Octobre|N05C</t>
  </si>
  <si>
    <t>2014|Octobre|R03</t>
  </si>
  <si>
    <t>2014|Octobre|R06</t>
  </si>
  <si>
    <t>2014|Octobre|Total</t>
  </si>
  <si>
    <t>2014|Novembre|M01AB</t>
  </si>
  <si>
    <t>2014|Novembre|M01AE</t>
  </si>
  <si>
    <t>2014|Novembre|N02BA</t>
  </si>
  <si>
    <t>2014|Novembre|N02BE</t>
  </si>
  <si>
    <t>2014|Novembre|N05B</t>
  </si>
  <si>
    <t>2014|Novembre|N05C</t>
  </si>
  <si>
    <t>2014|Novembre|R03</t>
  </si>
  <si>
    <t>2014|Novembre|R06</t>
  </si>
  <si>
    <t>2014|Novembre|Total</t>
  </si>
  <si>
    <t>2014|Décembre|M01AB</t>
  </si>
  <si>
    <t>2014|Décembre|M01AE</t>
  </si>
  <si>
    <t>2014|Décembre|N02BA</t>
  </si>
  <si>
    <t>2014|Décembre|N02BE</t>
  </si>
  <si>
    <t>2014|Décembre|N05B</t>
  </si>
  <si>
    <t>2014|Décembre|N05C</t>
  </si>
  <si>
    <t>2014|Décembre|R03</t>
  </si>
  <si>
    <t>2014|Décembre|R06</t>
  </si>
  <si>
    <t>2014|Décembre|Total</t>
  </si>
  <si>
    <t>2015|Tous|M01AB</t>
  </si>
  <si>
    <t>2015|Tous|M01AE</t>
  </si>
  <si>
    <t>2015|Tous|N02BA</t>
  </si>
  <si>
    <t>2015|Tous|N02BE</t>
  </si>
  <si>
    <t>2015|Tous|N05B</t>
  </si>
  <si>
    <t>2015|Tous|N05C</t>
  </si>
  <si>
    <t>2015|Tous|R03</t>
  </si>
  <si>
    <t>2015|Tous|R06</t>
  </si>
  <si>
    <t>2015|Tous|Total</t>
  </si>
  <si>
    <t>2015|Janvier|M01AB</t>
  </si>
  <si>
    <t>2015|Janvier|M01AE</t>
  </si>
  <si>
    <t>2015|Janvier|N02BA</t>
  </si>
  <si>
    <t>2015|Janvier|N02BE</t>
  </si>
  <si>
    <t>2015|Janvier|N05B</t>
  </si>
  <si>
    <t>2015|Janvier|N05C</t>
  </si>
  <si>
    <t>2015|Janvier|R03</t>
  </si>
  <si>
    <t>2015|Janvier|R06</t>
  </si>
  <si>
    <t>2015|Janvier|Total</t>
  </si>
  <si>
    <t>2015|Février|M01AB</t>
  </si>
  <si>
    <t>2015|Février|M01AE</t>
  </si>
  <si>
    <t>2015|Février|N02BA</t>
  </si>
  <si>
    <t>2015|Février|N02BE</t>
  </si>
  <si>
    <t>2015|Février|N05B</t>
  </si>
  <si>
    <t>2015|Février|N05C</t>
  </si>
  <si>
    <t>2015|Février|R03</t>
  </si>
  <si>
    <t>2015|Février|R06</t>
  </si>
  <si>
    <t>2015|Février|Total</t>
  </si>
  <si>
    <t>2015|Mars|M01AB</t>
  </si>
  <si>
    <t>2015|Mars|M01AE</t>
  </si>
  <si>
    <t>2015|Mars|N02BA</t>
  </si>
  <si>
    <t>2015|Mars|N02BE</t>
  </si>
  <si>
    <t>2015|Mars|N05B</t>
  </si>
  <si>
    <t>2015|Mars|N05C</t>
  </si>
  <si>
    <t>2015|Mars|R03</t>
  </si>
  <si>
    <t>2015|Mars|R06</t>
  </si>
  <si>
    <t>2015|Mars|Total</t>
  </si>
  <si>
    <t>2015|Avril|M01AB</t>
  </si>
  <si>
    <t>2015|Avril|M01AE</t>
  </si>
  <si>
    <t>2015|Avril|N02BA</t>
  </si>
  <si>
    <t>2015|Avril|N02BE</t>
  </si>
  <si>
    <t>2015|Avril|N05B</t>
  </si>
  <si>
    <t>2015|Avril|N05C</t>
  </si>
  <si>
    <t>2015|Avril|R03</t>
  </si>
  <si>
    <t>2015|Avril|R06</t>
  </si>
  <si>
    <t>2015|Avril|Total</t>
  </si>
  <si>
    <t>2015|Mai|M01AB</t>
  </si>
  <si>
    <t>2015|Mai|M01AE</t>
  </si>
  <si>
    <t>2015|Mai|N02BA</t>
  </si>
  <si>
    <t>2015|Mai|N02BE</t>
  </si>
  <si>
    <t>2015|Mai|N05B</t>
  </si>
  <si>
    <t>2015|Mai|N05C</t>
  </si>
  <si>
    <t>2015|Mai|R03</t>
  </si>
  <si>
    <t>2015|Mai|R06</t>
  </si>
  <si>
    <t>2015|Mai|Total</t>
  </si>
  <si>
    <t>2015|Juin|M01AB</t>
  </si>
  <si>
    <t>2015|Juin|M01AE</t>
  </si>
  <si>
    <t>2015|Juin|N02BA</t>
  </si>
  <si>
    <t>2015|Juin|N02BE</t>
  </si>
  <si>
    <t>2015|Juin|N05B</t>
  </si>
  <si>
    <t>2015|Juin|N05C</t>
  </si>
  <si>
    <t>2015|Juin|R03</t>
  </si>
  <si>
    <t>2015|Juin|R06</t>
  </si>
  <si>
    <t>2015|Juin|Total</t>
  </si>
  <si>
    <t>2015|Juillet|M01AB</t>
  </si>
  <si>
    <t>2015|Juillet|M01AE</t>
  </si>
  <si>
    <t>2015|Juillet|N02BA</t>
  </si>
  <si>
    <t>2015|Juillet|N02BE</t>
  </si>
  <si>
    <t>2015|Juillet|N05B</t>
  </si>
  <si>
    <t>2015|Juillet|N05C</t>
  </si>
  <si>
    <t>2015|Juillet|R03</t>
  </si>
  <si>
    <t>2015|Juillet|R06</t>
  </si>
  <si>
    <t>2015|Juillet|Total</t>
  </si>
  <si>
    <t>2015|Août|M01AB</t>
  </si>
  <si>
    <t>2015|Août|M01AE</t>
  </si>
  <si>
    <t>2015|Août|N02BA</t>
  </si>
  <si>
    <t>2015|Août|N02BE</t>
  </si>
  <si>
    <t>2015|Août|N05B</t>
  </si>
  <si>
    <t>2015|Août|N05C</t>
  </si>
  <si>
    <t>2015|Août|R03</t>
  </si>
  <si>
    <t>2015|Août|R06</t>
  </si>
  <si>
    <t>2015|Août|Total</t>
  </si>
  <si>
    <t>2015|Septembre|M01AB</t>
  </si>
  <si>
    <t>2015|Septembre|M01AE</t>
  </si>
  <si>
    <t>2015|Septembre|N02BA</t>
  </si>
  <si>
    <t>2015|Septembre|N02BE</t>
  </si>
  <si>
    <t>2015|Septembre|N05B</t>
  </si>
  <si>
    <t>2015|Septembre|N05C</t>
  </si>
  <si>
    <t>2015|Septembre|R03</t>
  </si>
  <si>
    <t>2015|Septembre|R06</t>
  </si>
  <si>
    <t>2015|Septembre|Total</t>
  </si>
  <si>
    <t>2015|Octobre|M01AB</t>
  </si>
  <si>
    <t>2015|Octobre|M01AE</t>
  </si>
  <si>
    <t>2015|Octobre|N02BA</t>
  </si>
  <si>
    <t>2015|Octobre|N02BE</t>
  </si>
  <si>
    <t>2015|Octobre|N05B</t>
  </si>
  <si>
    <t>2015|Octobre|N05C</t>
  </si>
  <si>
    <t>2015|Octobre|R03</t>
  </si>
  <si>
    <t>2015|Octobre|R06</t>
  </si>
  <si>
    <t>2015|Octobre|Total</t>
  </si>
  <si>
    <t>2015|Novembre|M01AB</t>
  </si>
  <si>
    <t>2015|Novembre|M01AE</t>
  </si>
  <si>
    <t>2015|Novembre|N02BA</t>
  </si>
  <si>
    <t>2015|Novembre|N02BE</t>
  </si>
  <si>
    <t>2015|Novembre|N05B</t>
  </si>
  <si>
    <t>2015|Novembre|N05C</t>
  </si>
  <si>
    <t>2015|Novembre|R03</t>
  </si>
  <si>
    <t>2015|Novembre|R06</t>
  </si>
  <si>
    <t>2015|Novembre|Total</t>
  </si>
  <si>
    <t>2015|Décembre|M01AB</t>
  </si>
  <si>
    <t>2015|Décembre|M01AE</t>
  </si>
  <si>
    <t>2015|Décembre|N02BA</t>
  </si>
  <si>
    <t>2015|Décembre|N02BE</t>
  </si>
  <si>
    <t>2015|Décembre|N05B</t>
  </si>
  <si>
    <t>2015|Décembre|N05C</t>
  </si>
  <si>
    <t>2015|Décembre|R03</t>
  </si>
  <si>
    <t>2015|Décembre|R06</t>
  </si>
  <si>
    <t>2015|Décembre|Total</t>
  </si>
  <si>
    <t>2016|Tous|M01AB</t>
  </si>
  <si>
    <t>2016|Tous|M01AE</t>
  </si>
  <si>
    <t>2016|Tous|N02BA</t>
  </si>
  <si>
    <t>2016|Tous|N02BE</t>
  </si>
  <si>
    <t>2016|Tous|N05B</t>
  </si>
  <si>
    <t>2016|Tous|N05C</t>
  </si>
  <si>
    <t>2016|Tous|R03</t>
  </si>
  <si>
    <t>2016|Tous|R06</t>
  </si>
  <si>
    <t>2016|Tous|Total</t>
  </si>
  <si>
    <t>2016|Janvier|M01AB</t>
  </si>
  <si>
    <t>2016|Janvier|M01AE</t>
  </si>
  <si>
    <t>2016|Janvier|N02BA</t>
  </si>
  <si>
    <t>2016|Janvier|N02BE</t>
  </si>
  <si>
    <t>2016|Janvier|N05B</t>
  </si>
  <si>
    <t>2016|Janvier|N05C</t>
  </si>
  <si>
    <t>2016|Janvier|R03</t>
  </si>
  <si>
    <t>2016|Janvier|R06</t>
  </si>
  <si>
    <t>2016|Janvier|Total</t>
  </si>
  <si>
    <t>2016|Février|M01AB</t>
  </si>
  <si>
    <t>2016|Février|M01AE</t>
  </si>
  <si>
    <t>2016|Février|N02BA</t>
  </si>
  <si>
    <t>2016|Février|N02BE</t>
  </si>
  <si>
    <t>2016|Février|N05B</t>
  </si>
  <si>
    <t>2016|Février|N05C</t>
  </si>
  <si>
    <t>2016|Février|R03</t>
  </si>
  <si>
    <t>2016|Février|R06</t>
  </si>
  <si>
    <t>2016|Février|Total</t>
  </si>
  <si>
    <t>2016|Mars|M01AB</t>
  </si>
  <si>
    <t>2016|Mars|M01AE</t>
  </si>
  <si>
    <t>2016|Mars|N02BA</t>
  </si>
  <si>
    <t>2016|Mars|N02BE</t>
  </si>
  <si>
    <t>2016|Mars|N05B</t>
  </si>
  <si>
    <t>2016|Mars|N05C</t>
  </si>
  <si>
    <t>2016|Mars|R03</t>
  </si>
  <si>
    <t>2016|Mars|R06</t>
  </si>
  <si>
    <t>2016|Mars|Total</t>
  </si>
  <si>
    <t>2016|Avril|M01AB</t>
  </si>
  <si>
    <t>2016|Avril|M01AE</t>
  </si>
  <si>
    <t>2016|Avril|N02BA</t>
  </si>
  <si>
    <t>2016|Avril|N02BE</t>
  </si>
  <si>
    <t>2016|Avril|N05B</t>
  </si>
  <si>
    <t>2016|Avril|N05C</t>
  </si>
  <si>
    <t>2016|Avril|R03</t>
  </si>
  <si>
    <t>2016|Avril|R06</t>
  </si>
  <si>
    <t>2016|Avril|Total</t>
  </si>
  <si>
    <t>2016|Mai|M01AB</t>
  </si>
  <si>
    <t>2016|Mai|M01AE</t>
  </si>
  <si>
    <t>2016|Mai|N02BA</t>
  </si>
  <si>
    <t>2016|Mai|N02BE</t>
  </si>
  <si>
    <t>2016|Mai|N05B</t>
  </si>
  <si>
    <t>2016|Mai|N05C</t>
  </si>
  <si>
    <t>2016|Mai|R03</t>
  </si>
  <si>
    <t>2016|Mai|R06</t>
  </si>
  <si>
    <t>2016|Mai|Total</t>
  </si>
  <si>
    <t>2016|Juin|M01AB</t>
  </si>
  <si>
    <t>2016|Juin|M01AE</t>
  </si>
  <si>
    <t>2016|Juin|N02BA</t>
  </si>
  <si>
    <t>2016|Juin|N02BE</t>
  </si>
  <si>
    <t>2016|Juin|N05B</t>
  </si>
  <si>
    <t>2016|Juin|N05C</t>
  </si>
  <si>
    <t>2016|Juin|R03</t>
  </si>
  <si>
    <t>2016|Juin|R06</t>
  </si>
  <si>
    <t>2016|Juin|Total</t>
  </si>
  <si>
    <t>2016|Juillet|M01AB</t>
  </si>
  <si>
    <t>2016|Juillet|M01AE</t>
  </si>
  <si>
    <t>2016|Juillet|N02BA</t>
  </si>
  <si>
    <t>2016|Juillet|N02BE</t>
  </si>
  <si>
    <t>2016|Juillet|N05B</t>
  </si>
  <si>
    <t>2016|Juillet|N05C</t>
  </si>
  <si>
    <t>2016|Juillet|R03</t>
  </si>
  <si>
    <t>2016|Juillet|R06</t>
  </si>
  <si>
    <t>2016|Juillet|Total</t>
  </si>
  <si>
    <t>2016|Août|M01AB</t>
  </si>
  <si>
    <t>2016|Août|M01AE</t>
  </si>
  <si>
    <t>2016|Août|N02BA</t>
  </si>
  <si>
    <t>2016|Août|N02BE</t>
  </si>
  <si>
    <t>2016|Août|N05B</t>
  </si>
  <si>
    <t>2016|Août|N05C</t>
  </si>
  <si>
    <t>2016|Août|R03</t>
  </si>
  <si>
    <t>2016|Août|R06</t>
  </si>
  <si>
    <t>2016|Août|Total</t>
  </si>
  <si>
    <t>2016|Septembre|M01AB</t>
  </si>
  <si>
    <t>2016|Septembre|M01AE</t>
  </si>
  <si>
    <t>2016|Septembre|N02BA</t>
  </si>
  <si>
    <t>2016|Septembre|N02BE</t>
  </si>
  <si>
    <t>2016|Septembre|N05B</t>
  </si>
  <si>
    <t>2016|Septembre|N05C</t>
  </si>
  <si>
    <t>2016|Septembre|R03</t>
  </si>
  <si>
    <t>2016|Septembre|R06</t>
  </si>
  <si>
    <t>2016|Septembre|Total</t>
  </si>
  <si>
    <t>2016|Octobre|M01AB</t>
  </si>
  <si>
    <t>2016|Octobre|M01AE</t>
  </si>
  <si>
    <t>2016|Octobre|N02BA</t>
  </si>
  <si>
    <t>2016|Octobre|N02BE</t>
  </si>
  <si>
    <t>2016|Octobre|N05B</t>
  </si>
  <si>
    <t>2016|Octobre|N05C</t>
  </si>
  <si>
    <t>2016|Octobre|R03</t>
  </si>
  <si>
    <t>2016|Octobre|R06</t>
  </si>
  <si>
    <t>2016|Octobre|Total</t>
  </si>
  <si>
    <t>2016|Novembre|M01AB</t>
  </si>
  <si>
    <t>2016|Novembre|M01AE</t>
  </si>
  <si>
    <t>2016|Novembre|N02BA</t>
  </si>
  <si>
    <t>2016|Novembre|N02BE</t>
  </si>
  <si>
    <t>2016|Novembre|N05B</t>
  </si>
  <si>
    <t>2016|Novembre|N05C</t>
  </si>
  <si>
    <t>2016|Novembre|R03</t>
  </si>
  <si>
    <t>2016|Novembre|R06</t>
  </si>
  <si>
    <t>2016|Novembre|Total</t>
  </si>
  <si>
    <t>2016|Décembre|M01AB</t>
  </si>
  <si>
    <t>2016|Décembre|M01AE</t>
  </si>
  <si>
    <t>2016|Décembre|N02BA</t>
  </si>
  <si>
    <t>2016|Décembre|N02BE</t>
  </si>
  <si>
    <t>2016|Décembre|N05B</t>
  </si>
  <si>
    <t>2016|Décembre|N05C</t>
  </si>
  <si>
    <t>2016|Décembre|R03</t>
  </si>
  <si>
    <t>2016|Décembre|R06</t>
  </si>
  <si>
    <t>2016|Décembre|Total</t>
  </si>
  <si>
    <t>2017|Tous|M01AB</t>
  </si>
  <si>
    <t>2017|Tous|M01AE</t>
  </si>
  <si>
    <t>2017|Tous|N02BA</t>
  </si>
  <si>
    <t>2017|Tous|N02BE</t>
  </si>
  <si>
    <t>2017|Tous|N05B</t>
  </si>
  <si>
    <t>2017|Tous|N05C</t>
  </si>
  <si>
    <t>2017|Tous|R03</t>
  </si>
  <si>
    <t>2017|Tous|R06</t>
  </si>
  <si>
    <t>2017|Tous|Total</t>
  </si>
  <si>
    <t>2017|Janvier|M01AB</t>
  </si>
  <si>
    <t>2017|Janvier|M01AE</t>
  </si>
  <si>
    <t>2017|Janvier|N02BA</t>
  </si>
  <si>
    <t>2017|Janvier|N02BE</t>
  </si>
  <si>
    <t>2017|Janvier|N05B</t>
  </si>
  <si>
    <t>2017|Janvier|N05C</t>
  </si>
  <si>
    <t>2017|Janvier|R03</t>
  </si>
  <si>
    <t>2017|Janvier|R06</t>
  </si>
  <si>
    <t>2017|Janvier|Total</t>
  </si>
  <si>
    <t>2017|Février|M01AB</t>
  </si>
  <si>
    <t>2017|Février|M01AE</t>
  </si>
  <si>
    <t>2017|Février|N02BA</t>
  </si>
  <si>
    <t>2017|Février|N02BE</t>
  </si>
  <si>
    <t>2017|Février|N05B</t>
  </si>
  <si>
    <t>2017|Février|N05C</t>
  </si>
  <si>
    <t>2017|Février|R03</t>
  </si>
  <si>
    <t>2017|Février|R06</t>
  </si>
  <si>
    <t>2017|Février|Total</t>
  </si>
  <si>
    <t>2017|Mars|M01AB</t>
  </si>
  <si>
    <t>2017|Mars|M01AE</t>
  </si>
  <si>
    <t>2017|Mars|N02BA</t>
  </si>
  <si>
    <t>2017|Mars|N02BE</t>
  </si>
  <si>
    <t>2017|Mars|N05B</t>
  </si>
  <si>
    <t>2017|Mars|N05C</t>
  </si>
  <si>
    <t>2017|Mars|R03</t>
  </si>
  <si>
    <t>2017|Mars|R06</t>
  </si>
  <si>
    <t>2017|Mars|Total</t>
  </si>
  <si>
    <t>2017|Avril|M01AB</t>
  </si>
  <si>
    <t>2017|Avril|M01AE</t>
  </si>
  <si>
    <t>2017|Avril|N02BA</t>
  </si>
  <si>
    <t>2017|Avril|N02BE</t>
  </si>
  <si>
    <t>2017|Avril|N05B</t>
  </si>
  <si>
    <t>2017|Avril|N05C</t>
  </si>
  <si>
    <t>2017|Avril|R03</t>
  </si>
  <si>
    <t>2017|Avril|R06</t>
  </si>
  <si>
    <t>2017|Avril|Total</t>
  </si>
  <si>
    <t>2017|Mai|M01AB</t>
  </si>
  <si>
    <t>2017|Mai|M01AE</t>
  </si>
  <si>
    <t>2017|Mai|N02BA</t>
  </si>
  <si>
    <t>2017|Mai|N02BE</t>
  </si>
  <si>
    <t>2017|Mai|N05B</t>
  </si>
  <si>
    <t>2017|Mai|N05C</t>
  </si>
  <si>
    <t>2017|Mai|R03</t>
  </si>
  <si>
    <t>2017|Mai|R06</t>
  </si>
  <si>
    <t>2017|Mai|Total</t>
  </si>
  <si>
    <t>2017|Juin|M01AB</t>
  </si>
  <si>
    <t>2017|Juin|M01AE</t>
  </si>
  <si>
    <t>2017|Juin|N02BA</t>
  </si>
  <si>
    <t>2017|Juin|N02BE</t>
  </si>
  <si>
    <t>2017|Juin|N05B</t>
  </si>
  <si>
    <t>2017|Juin|N05C</t>
  </si>
  <si>
    <t>2017|Juin|R03</t>
  </si>
  <si>
    <t>2017|Juin|R06</t>
  </si>
  <si>
    <t>2017|Juin|Total</t>
  </si>
  <si>
    <t>2017|Juillet|M01AB</t>
  </si>
  <si>
    <t>2017|Juillet|M01AE</t>
  </si>
  <si>
    <t>2017|Juillet|N02BA</t>
  </si>
  <si>
    <t>2017|Juillet|N02BE</t>
  </si>
  <si>
    <t>2017|Juillet|N05B</t>
  </si>
  <si>
    <t>2017|Juillet|N05C</t>
  </si>
  <si>
    <t>2017|Juillet|R03</t>
  </si>
  <si>
    <t>2017|Juillet|R06</t>
  </si>
  <si>
    <t>2017|Juillet|Total</t>
  </si>
  <si>
    <t>2017|Août|M01AB</t>
  </si>
  <si>
    <t>2017|Août|M01AE</t>
  </si>
  <si>
    <t>2017|Août|N02BA</t>
  </si>
  <si>
    <t>2017|Août|N02BE</t>
  </si>
  <si>
    <t>2017|Août|N05B</t>
  </si>
  <si>
    <t>2017|Août|N05C</t>
  </si>
  <si>
    <t>2017|Août|R03</t>
  </si>
  <si>
    <t>2017|Août|R06</t>
  </si>
  <si>
    <t>2017|Août|Total</t>
  </si>
  <si>
    <t>2017|Septembre|M01AB</t>
  </si>
  <si>
    <t>2017|Septembre|M01AE</t>
  </si>
  <si>
    <t>2017|Septembre|N02BA</t>
  </si>
  <si>
    <t>2017|Septembre|N02BE</t>
  </si>
  <si>
    <t>2017|Septembre|N05B</t>
  </si>
  <si>
    <t>2017|Septembre|N05C</t>
  </si>
  <si>
    <t>2017|Septembre|R03</t>
  </si>
  <si>
    <t>2017|Septembre|R06</t>
  </si>
  <si>
    <t>2017|Septembre|Total</t>
  </si>
  <si>
    <t>2017|Octobre|M01AB</t>
  </si>
  <si>
    <t>2017|Octobre|M01AE</t>
  </si>
  <si>
    <t>2017|Octobre|N02BA</t>
  </si>
  <si>
    <t>2017|Octobre|N02BE</t>
  </si>
  <si>
    <t>2017|Octobre|N05B</t>
  </si>
  <si>
    <t>2017|Octobre|N05C</t>
  </si>
  <si>
    <t>2017|Octobre|R03</t>
  </si>
  <si>
    <t>2017|Octobre|R06</t>
  </si>
  <si>
    <t>2017|Octobre|Total</t>
  </si>
  <si>
    <t>2017|Novembre|M01AB</t>
  </si>
  <si>
    <t>2017|Novembre|M01AE</t>
  </si>
  <si>
    <t>2017|Novembre|N02BA</t>
  </si>
  <si>
    <t>2017|Novembre|N02BE</t>
  </si>
  <si>
    <t>2017|Novembre|N05B</t>
  </si>
  <si>
    <t>2017|Novembre|N05C</t>
  </si>
  <si>
    <t>2017|Novembre|R03</t>
  </si>
  <si>
    <t>2017|Novembre|R06</t>
  </si>
  <si>
    <t>2017|Novembre|Total</t>
  </si>
  <si>
    <t>2017|Décembre|M01AB</t>
  </si>
  <si>
    <t>2017|Décembre|M01AE</t>
  </si>
  <si>
    <t>2017|Décembre|N02BA</t>
  </si>
  <si>
    <t>2017|Décembre|N02BE</t>
  </si>
  <si>
    <t>2017|Décembre|N05B</t>
  </si>
  <si>
    <t>2017|Décembre|N05C</t>
  </si>
  <si>
    <t>2017|Décembre|R03</t>
  </si>
  <si>
    <t>2017|Décembre|R06</t>
  </si>
  <si>
    <t>2017|Décembre|Total</t>
  </si>
  <si>
    <t>2018|Tous|M01AB</t>
  </si>
  <si>
    <t>2018|Tous|M01AE</t>
  </si>
  <si>
    <t>2018|Tous|N02BA</t>
  </si>
  <si>
    <t>2018|Tous|N02BE</t>
  </si>
  <si>
    <t>2018|Tous|N05B</t>
  </si>
  <si>
    <t>2018|Tous|N05C</t>
  </si>
  <si>
    <t>2018|Tous|R03</t>
  </si>
  <si>
    <t>2018|Tous|R06</t>
  </si>
  <si>
    <t>2018|Tous|Total</t>
  </si>
  <si>
    <t>2018|Janvier|M01AB</t>
  </si>
  <si>
    <t>2018|Janvier|M01AE</t>
  </si>
  <si>
    <t>2018|Janvier|N02BA</t>
  </si>
  <si>
    <t>2018|Janvier|N02BE</t>
  </si>
  <si>
    <t>2018|Janvier|N05B</t>
  </si>
  <si>
    <t>2018|Janvier|N05C</t>
  </si>
  <si>
    <t>2018|Janvier|R03</t>
  </si>
  <si>
    <t>2018|Janvier|R06</t>
  </si>
  <si>
    <t>2018|Janvier|Total</t>
  </si>
  <si>
    <t>2018|Février|M01AB</t>
  </si>
  <si>
    <t>2018|Février|M01AE</t>
  </si>
  <si>
    <t>2018|Février|N02BA</t>
  </si>
  <si>
    <t>2018|Février|N02BE</t>
  </si>
  <si>
    <t>2018|Février|N05B</t>
  </si>
  <si>
    <t>2018|Février|N05C</t>
  </si>
  <si>
    <t>2018|Février|R03</t>
  </si>
  <si>
    <t>2018|Février|R06</t>
  </si>
  <si>
    <t>2018|Février|Total</t>
  </si>
  <si>
    <t>2018|Mars|M01AB</t>
  </si>
  <si>
    <t>2018|Mars|M01AE</t>
  </si>
  <si>
    <t>2018|Mars|N02BA</t>
  </si>
  <si>
    <t>2018|Mars|N02BE</t>
  </si>
  <si>
    <t>2018|Mars|N05B</t>
  </si>
  <si>
    <t>2018|Mars|N05C</t>
  </si>
  <si>
    <t>2018|Mars|R03</t>
  </si>
  <si>
    <t>2018|Mars|R06</t>
  </si>
  <si>
    <t>2018|Mars|Total</t>
  </si>
  <si>
    <t>2018|Avril|M01AB</t>
  </si>
  <si>
    <t>2018|Avril|M01AE</t>
  </si>
  <si>
    <t>2018|Avril|N02BA</t>
  </si>
  <si>
    <t>2018|Avril|N02BE</t>
  </si>
  <si>
    <t>2018|Avril|N05B</t>
  </si>
  <si>
    <t>2018|Avril|N05C</t>
  </si>
  <si>
    <t>2018|Avril|R03</t>
  </si>
  <si>
    <t>2018|Avril|R06</t>
  </si>
  <si>
    <t>2018|Avril|Total</t>
  </si>
  <si>
    <t>2018|Mai|M01AB</t>
  </si>
  <si>
    <t>2018|Mai|M01AE</t>
  </si>
  <si>
    <t>2018|Mai|N02BA</t>
  </si>
  <si>
    <t>2018|Mai|N02BE</t>
  </si>
  <si>
    <t>2018|Mai|N05B</t>
  </si>
  <si>
    <t>2018|Mai|N05C</t>
  </si>
  <si>
    <t>2018|Mai|R03</t>
  </si>
  <si>
    <t>2018|Mai|R06</t>
  </si>
  <si>
    <t>2018|Mai|Total</t>
  </si>
  <si>
    <t>2018|Juin|M01AB</t>
  </si>
  <si>
    <t>2018|Juin|M01AE</t>
  </si>
  <si>
    <t>2018|Juin|N02BA</t>
  </si>
  <si>
    <t>2018|Juin|N02BE</t>
  </si>
  <si>
    <t>2018|Juin|N05B</t>
  </si>
  <si>
    <t>2018|Juin|N05C</t>
  </si>
  <si>
    <t>2018|Juin|R03</t>
  </si>
  <si>
    <t>2018|Juin|R06</t>
  </si>
  <si>
    <t>2018|Juin|Total</t>
  </si>
  <si>
    <t>2018|Juillet|M01AB</t>
  </si>
  <si>
    <t>2018|Juillet|M01AE</t>
  </si>
  <si>
    <t>2018|Juillet|N02BA</t>
  </si>
  <si>
    <t>2018|Juillet|N02BE</t>
  </si>
  <si>
    <t>2018|Juillet|N05B</t>
  </si>
  <si>
    <t>2018|Juillet|N05C</t>
  </si>
  <si>
    <t>2018|Juillet|R03</t>
  </si>
  <si>
    <t>2018|Juillet|R06</t>
  </si>
  <si>
    <t>2018|Juillet|Total</t>
  </si>
  <si>
    <t>2018|Août|M01AB</t>
  </si>
  <si>
    <t>2018|Août|M01AE</t>
  </si>
  <si>
    <t>2018|Août|N02BA</t>
  </si>
  <si>
    <t>2018|Août|N02BE</t>
  </si>
  <si>
    <t>2018|Août|N05B</t>
  </si>
  <si>
    <t>2018|Août|N05C</t>
  </si>
  <si>
    <t>2018|Août|R03</t>
  </si>
  <si>
    <t>2018|Août|R06</t>
  </si>
  <si>
    <t>2018|Août|Total</t>
  </si>
  <si>
    <t>2018|Septembre|M01AB</t>
  </si>
  <si>
    <t>2018|Septembre|M01AE</t>
  </si>
  <si>
    <t>2018|Septembre|N02BA</t>
  </si>
  <si>
    <t>2018|Septembre|N02BE</t>
  </si>
  <si>
    <t>2018|Septembre|N05B</t>
  </si>
  <si>
    <t>2018|Septembre|N05C</t>
  </si>
  <si>
    <t>2018|Septembre|R03</t>
  </si>
  <si>
    <t>2018|Septembre|R06</t>
  </si>
  <si>
    <t>2018|Septembre|Total</t>
  </si>
  <si>
    <t>2018|Octobre|M01AB</t>
  </si>
  <si>
    <t>2018|Octobre|M01AE</t>
  </si>
  <si>
    <t>2018|Octobre|N02BA</t>
  </si>
  <si>
    <t>2018|Octobre|N02BE</t>
  </si>
  <si>
    <t>2018|Octobre|N05B</t>
  </si>
  <si>
    <t>2018|Octobre|N05C</t>
  </si>
  <si>
    <t>2018|Octobre|R03</t>
  </si>
  <si>
    <t>2018|Octobre|R06</t>
  </si>
  <si>
    <t>2018|Octobre|Total</t>
  </si>
  <si>
    <t>2018|Novembre|M01AB</t>
  </si>
  <si>
    <t>2018|Novembre|M01AE</t>
  </si>
  <si>
    <t>2018|Novembre|N02BA</t>
  </si>
  <si>
    <t>2018|Novembre|N02BE</t>
  </si>
  <si>
    <t>2018|Novembre|N05B</t>
  </si>
  <si>
    <t>2018|Novembre|N05C</t>
  </si>
  <si>
    <t>2018|Novembre|R03</t>
  </si>
  <si>
    <t>2018|Novembre|R06</t>
  </si>
  <si>
    <t>2018|Novembre|Total</t>
  </si>
  <si>
    <t>2018|Décembre|M01AB</t>
  </si>
  <si>
    <t>2018|Décembre|M01AE</t>
  </si>
  <si>
    <t>2018|Décembre|N02BA</t>
  </si>
  <si>
    <t>2018|Décembre|N02BE</t>
  </si>
  <si>
    <t>2018|Décembre|N05B</t>
  </si>
  <si>
    <t>2018|Décembre|N05C</t>
  </si>
  <si>
    <t>2018|Décembre|R03</t>
  </si>
  <si>
    <t>2018|Décembre|R06</t>
  </si>
  <si>
    <t>2018|Décembre|Total</t>
  </si>
  <si>
    <t>2019|Tous|M01AB</t>
  </si>
  <si>
    <t>2019|Tous|M01AE</t>
  </si>
  <si>
    <t>2019|Tous|N02BA</t>
  </si>
  <si>
    <t>2019|Tous|N02BE</t>
  </si>
  <si>
    <t>2019|Tous|N05B</t>
  </si>
  <si>
    <t>2019|Tous|N05C</t>
  </si>
  <si>
    <t>2019|Tous|R03</t>
  </si>
  <si>
    <t>2019|Tous|R06</t>
  </si>
  <si>
    <t>2019|Tous|Total</t>
  </si>
  <si>
    <t>2019|Janvier|M01AB</t>
  </si>
  <si>
    <t>2019|Janvier|M01AE</t>
  </si>
  <si>
    <t>2019|Janvier|N02BA</t>
  </si>
  <si>
    <t>2019|Janvier|N02BE</t>
  </si>
  <si>
    <t>2019|Janvier|N05B</t>
  </si>
  <si>
    <t>2019|Janvier|N05C</t>
  </si>
  <si>
    <t>2019|Janvier|R03</t>
  </si>
  <si>
    <t>2019|Janvier|R06</t>
  </si>
  <si>
    <t>2019|Janvier|Total</t>
  </si>
  <si>
    <t>2019|Février|M01AB</t>
  </si>
  <si>
    <t>2019|Février|M01AE</t>
  </si>
  <si>
    <t>2019|Février|N02BA</t>
  </si>
  <si>
    <t>2019|Février|N02BE</t>
  </si>
  <si>
    <t>2019|Février|N05B</t>
  </si>
  <si>
    <t>2019|Février|N05C</t>
  </si>
  <si>
    <t>2019|Février|R03</t>
  </si>
  <si>
    <t>2019|Février|R06</t>
  </si>
  <si>
    <t>2019|Février|Total</t>
  </si>
  <si>
    <t>2019|Mars|M01AB</t>
  </si>
  <si>
    <t>2019|Mars|M01AE</t>
  </si>
  <si>
    <t>2019|Mars|N02BA</t>
  </si>
  <si>
    <t>2019|Mars|N02BE</t>
  </si>
  <si>
    <t>2019|Mars|N05B</t>
  </si>
  <si>
    <t>2019|Mars|N05C</t>
  </si>
  <si>
    <t>2019|Mars|R03</t>
  </si>
  <si>
    <t>2019|Mars|R06</t>
  </si>
  <si>
    <t>2019|Mars|Total</t>
  </si>
  <si>
    <t>2019|Avril|M01AB</t>
  </si>
  <si>
    <t>2019|Avril|M01AE</t>
  </si>
  <si>
    <t>2019|Avril|N02BA</t>
  </si>
  <si>
    <t>2019|Avril|N02BE</t>
  </si>
  <si>
    <t>2019|Avril|N05B</t>
  </si>
  <si>
    <t>2019|Avril|N05C</t>
  </si>
  <si>
    <t>2019|Avril|R03</t>
  </si>
  <si>
    <t>2019|Avril|R06</t>
  </si>
  <si>
    <t>2019|Avril|Total</t>
  </si>
  <si>
    <t>2019|Mai|M01AB</t>
  </si>
  <si>
    <t>2019|Mai|M01AE</t>
  </si>
  <si>
    <t>2019|Mai|N02BA</t>
  </si>
  <si>
    <t>2019|Mai|N02BE</t>
  </si>
  <si>
    <t>2019|Mai|N05B</t>
  </si>
  <si>
    <t>2019|Mai|N05C</t>
  </si>
  <si>
    <t>2019|Mai|R03</t>
  </si>
  <si>
    <t>2019|Mai|R06</t>
  </si>
  <si>
    <t>2019|Mai|Total</t>
  </si>
  <si>
    <t>2019|Juin|M01AB</t>
  </si>
  <si>
    <t>2019|Juin|M01AE</t>
  </si>
  <si>
    <t>2019|Juin|N02BA</t>
  </si>
  <si>
    <t>2019|Juin|N02BE</t>
  </si>
  <si>
    <t>2019|Juin|N05B</t>
  </si>
  <si>
    <t>2019|Juin|N05C</t>
  </si>
  <si>
    <t>2019|Juin|R03</t>
  </si>
  <si>
    <t>2019|Juin|R06</t>
  </si>
  <si>
    <t>2019|Juin|Total</t>
  </si>
  <si>
    <t>2019|Juillet|M01AB</t>
  </si>
  <si>
    <t>2019|Juillet|M01AE</t>
  </si>
  <si>
    <t>2019|Juillet|N02BA</t>
  </si>
  <si>
    <t>2019|Juillet|N02BE</t>
  </si>
  <si>
    <t>2019|Juillet|N05B</t>
  </si>
  <si>
    <t>2019|Juillet|N05C</t>
  </si>
  <si>
    <t>2019|Juillet|R03</t>
  </si>
  <si>
    <t>2019|Juillet|R06</t>
  </si>
  <si>
    <t>2019|Juillet|Total</t>
  </si>
  <si>
    <t>2019|Août|M01AB</t>
  </si>
  <si>
    <t>2019|Août|M01AE</t>
  </si>
  <si>
    <t>2019|Août|N02BA</t>
  </si>
  <si>
    <t>2019|Août|N02BE</t>
  </si>
  <si>
    <t>2019|Août|N05B</t>
  </si>
  <si>
    <t>2019|Août|N05C</t>
  </si>
  <si>
    <t>2019|Août|R03</t>
  </si>
  <si>
    <t>2019|Août|R06</t>
  </si>
  <si>
    <t>2019|Août|Total</t>
  </si>
  <si>
    <t>2019|Septembre|M01AB</t>
  </si>
  <si>
    <t>2019|Septembre|M01AE</t>
  </si>
  <si>
    <t>2019|Septembre|N02BA</t>
  </si>
  <si>
    <t>2019|Septembre|N02BE</t>
  </si>
  <si>
    <t>2019|Septembre|N05B</t>
  </si>
  <si>
    <t>2019|Septembre|N05C</t>
  </si>
  <si>
    <t>2019|Septembre|R03</t>
  </si>
  <si>
    <t>2019|Septembre|R06</t>
  </si>
  <si>
    <t>2019|Septembre|Total</t>
  </si>
  <si>
    <t>2019|Octobre|M01AB</t>
  </si>
  <si>
    <t>2019|Octobre|M01AE</t>
  </si>
  <si>
    <t>2019|Octobre|N02BA</t>
  </si>
  <si>
    <t>2019|Octobre|N02BE</t>
  </si>
  <si>
    <t>2019|Octobre|N05B</t>
  </si>
  <si>
    <t>2019|Octobre|N05C</t>
  </si>
  <si>
    <t>2019|Octobre|R03</t>
  </si>
  <si>
    <t>2019|Octobre|R06</t>
  </si>
  <si>
    <t>2019|Octobre|Total</t>
  </si>
  <si>
    <t>2019|Novembre|M01AB</t>
  </si>
  <si>
    <t>2019|Novembre|M01AE</t>
  </si>
  <si>
    <t>2019|Novembre|N02BA</t>
  </si>
  <si>
    <t>2019|Novembre|N02BE</t>
  </si>
  <si>
    <t>2019|Novembre|N05B</t>
  </si>
  <si>
    <t>2019|Novembre|N05C</t>
  </si>
  <si>
    <t>2019|Novembre|R03</t>
  </si>
  <si>
    <t>2019|Novembre|R06</t>
  </si>
  <si>
    <t>2019|Novembre|Total</t>
  </si>
  <si>
    <t>2019|Décembre|M01AB</t>
  </si>
  <si>
    <t>2019|Décembre|M01AE</t>
  </si>
  <si>
    <t>2019|Décembre|N02BA</t>
  </si>
  <si>
    <t>2019|Décembre|N02BE</t>
  </si>
  <si>
    <t>2019|Décembre|N05B</t>
  </si>
  <si>
    <t>2019|Décembre|N05C</t>
  </si>
  <si>
    <t>2019|Décembre|R03</t>
  </si>
  <si>
    <t>2019|Décembre|R06</t>
  </si>
  <si>
    <t>2019|Décembre|Total</t>
  </si>
  <si>
    <t>Mois_num</t>
  </si>
  <si>
    <t>Num_jour</t>
  </si>
  <si>
    <t>Mois entier</t>
  </si>
  <si>
    <t>Jour entier</t>
  </si>
  <si>
    <t>Ret_M01AB</t>
  </si>
  <si>
    <t>Ret_M01AE</t>
  </si>
  <si>
    <t>Ret_N02BA</t>
  </si>
  <si>
    <t>Ret_N02BE</t>
  </si>
  <si>
    <t>Ret_N05B</t>
  </si>
  <si>
    <t>Ret_N05C</t>
  </si>
  <si>
    <t>Ret_R03</t>
  </si>
  <si>
    <t>Ret_R06</t>
  </si>
  <si>
    <t>Onglet technique : base journalière lue par toutes les formules.</t>
  </si>
  <si>
    <t>Non</t>
  </si>
  <si>
    <t>Oui</t>
  </si>
  <si>
    <t>2019-10</t>
  </si>
  <si>
    <t>Stock en rayon = stock de départ + réceptions − ventes scannées. Ventes par jour : tendance du mois choisi d'une année à l'autre (ventes par jour de ce mois, année par année), prolongée jusqu'à l'année suivante.</t>
  </si>
  <si>
    <t>Facteur</t>
  </si>
  <si>
    <t>Grippe</t>
  </si>
  <si>
    <t>Gastro-entérite</t>
  </si>
  <si>
    <t>Varicelle</t>
  </si>
  <si>
    <t>Température</t>
  </si>
  <si>
    <t>Pollens</t>
  </si>
  <si>
    <t>Jour férié</t>
  </si>
  <si>
    <t>Début des vacances</t>
  </si>
  <si>
    <t>Fin des vacances</t>
  </si>
  <si>
    <t>Vacances</t>
  </si>
  <si>
    <t>Pics</t>
  </si>
  <si>
    <t>Le calendrier s'ouvre sur le mois en cours. Pour voir un autre moment, choisissez l'année et le mois dans les cases jaunes (▼).</t>
  </si>
  <si>
    <t>1er janvier</t>
  </si>
  <si>
    <t>Vacances de la Toussaint</t>
  </si>
  <si>
    <t>Gastro, Bronchiolite, Froid</t>
  </si>
  <si>
    <t>Lundi de Pâques</t>
  </si>
  <si>
    <t>Vacances de Noël</t>
  </si>
  <si>
    <t>En cours</t>
  </si>
  <si>
    <t>1er mai</t>
  </si>
  <si>
    <t>Vacances d'Hiver</t>
  </si>
  <si>
    <t>Gastro, Froid</t>
  </si>
  <si>
    <t>8 mai</t>
  </si>
  <si>
    <t>Vacances de Printemps</t>
  </si>
  <si>
    <t>Grippe, Gastro, Froid</t>
  </si>
  <si>
    <t>Repères de la semaine</t>
  </si>
  <si>
    <t>Ascension</t>
  </si>
  <si>
    <t>Vacances d'Été</t>
  </si>
  <si>
    <t>Lundi de Pentecôte</t>
  </si>
  <si>
    <t>14 juillet</t>
  </si>
  <si>
    <t>Grippe, Varicelle, Pollens, Froid</t>
  </si>
  <si>
    <t>Assomption</t>
  </si>
  <si>
    <t>Grippe, Varicelle, Pollens</t>
  </si>
  <si>
    <t>Toussaint</t>
  </si>
  <si>
    <t>Varicelle, Pollens</t>
  </si>
  <si>
    <t>11 novembre</t>
  </si>
  <si>
    <t>Pont de l'Ascension</t>
  </si>
  <si>
    <t>Jour de Noël</t>
  </si>
  <si>
    <t>Aucun</t>
  </si>
  <si>
    <t>Gastro, Varicelle</t>
  </si>
  <si>
    <t>Gastro, Varicelle, Pollens</t>
  </si>
  <si>
    <t>Varicelle, Pollens, Chaleur</t>
  </si>
  <si>
    <t>Sources : jours fériés, calendrier.api.gouv.fr (Etalab) ; vacances scolaires, ministère de l'Éducation nationale, data.education.gouv.fr (zone C, académie de Montpellier) ; pics, Réseau Sentinelles (grippe, gastro-entérite, varicelle, région Occitanie, 2014-2019), Santé publique France, Odissé (bronchiolite, région Occitanie, depuis fin 2019), Météo-France (température, Montpellier, 2014-2019), RNSA (pollens, Montpellier, 2014-2019). Extraction du 12/10/2026.</t>
  </si>
  <si>
    <t>Chaleur</t>
  </si>
  <si>
    <t>Bronchiolite</t>
  </si>
  <si>
    <t>Gastro, Bronchiolite</t>
  </si>
  <si>
    <t>Début des Vacances d'Été</t>
  </si>
  <si>
    <t>Niveau récent</t>
  </si>
  <si>
    <t xml:space="preserve">Historique du 02/01/2014 au 08/10/2019 </t>
  </si>
  <si>
    <t>Dépend du stock saisi dans l'onglet Stocks.</t>
  </si>
  <si>
    <t xml:space="preserve">Filtrez avec les colonnes Date, Jour et Médicament. </t>
  </si>
  <si>
    <t>Ventes par jour (tendance)</t>
  </si>
  <si>
    <t>• Heures 00:00 à 06:00 et 22:00 à 23:00</t>
  </si>
  <si>
    <t>• Série journalière continue du 02/01/2014 au 08/10/2019 : 2106 jours, aucun jour manquant, aucune valeur vide</t>
  </si>
  <si>
    <t>Non utilisé. Écarts documentés dans le tableau</t>
  </si>
  <si>
    <t>Identique</t>
  </si>
  <si>
    <t>ALERTES DE STOCK</t>
  </si>
  <si>
    <r>
      <rPr>
        <b/>
        <sz val="11"/>
        <color rgb="FF1B2A3D"/>
        <rFont val="Arial"/>
        <family val="2"/>
      </rPr>
      <t>▬▬</t>
    </r>
    <r>
      <rPr>
        <sz val="10"/>
        <color rgb="FF37474F"/>
        <rFont val="Arial"/>
        <family val="2"/>
      </rPr>
      <t xml:space="preserve">  Vacances scolaires</t>
    </r>
  </si>
  <si>
    <r>
      <rPr>
        <b/>
        <sz val="11"/>
        <color rgb="FFC00000"/>
        <rFont val="Arial"/>
        <family val="2"/>
      </rPr>
      <t>▬▬</t>
    </r>
    <r>
      <rPr>
        <sz val="10"/>
        <color rgb="FF37474F"/>
        <rFont val="Arial"/>
        <family val="2"/>
      </rPr>
      <t xml:space="preserve">  Jour férié</t>
    </r>
  </si>
  <si>
    <r>
      <rPr>
        <b/>
        <sz val="11"/>
        <color rgb="FFBFBFBF"/>
        <rFont val="Arial"/>
        <family val="2"/>
      </rPr>
      <t>■</t>
    </r>
    <r>
      <rPr>
        <sz val="10"/>
        <color rgb="FF37474F"/>
        <rFont val="Arial"/>
        <family val="2"/>
      </rPr>
      <t xml:space="preserve">  Samedi et dimanche</t>
    </r>
  </si>
  <si>
    <t xml:space="preserve">Plus la case est foncée, plus la journée a vendu.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</si>
</sst>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 %"/>
    <numFmt numFmtId="166" formatCode="\+0\ %;\-0\ %;0\ %"/>
    <numFmt numFmtId="167" formatCode="mm/dd/yy"/>
  </numFmts>
  <fonts count="29" x14ac:knownFonts="1">
    <font>
      <sz val="11"/>
      <color theme="1"/>
      <name val="Calibri"/>
      <family val="2"/>
      <charset val="1"/>
    </font>
    <font>
      <b/>
      <sz val="18"/>
      <color rgb="FF37474F"/>
      <name val="Arial"/>
      <family val="2"/>
    </font>
    <font>
      <i/>
      <sz val="10"/>
      <color rgb="FF595959"/>
      <name val="Arial"/>
      <family val="2"/>
    </font>
    <font>
      <b/>
      <sz val="10"/>
      <color rgb="FFC00000"/>
      <name val="Arial"/>
      <family val="2"/>
    </font>
    <font>
      <b/>
      <sz val="12"/>
      <color rgb="FF1F3864"/>
      <name val="Arial"/>
      <family val="2"/>
    </font>
    <font>
      <b/>
      <sz val="12"/>
      <color rgb="FF00664F"/>
      <name val="Arial"/>
      <family val="2"/>
    </font>
    <font>
      <b/>
      <sz val="12"/>
      <color rgb="FFFFFFFF"/>
      <name val="Arial"/>
      <family val="2"/>
    </font>
    <font>
      <b/>
      <sz val="12"/>
      <color rgb="FF37474F"/>
      <name val="Arial"/>
      <family val="2"/>
    </font>
    <font>
      <b/>
      <sz val="11"/>
      <color rgb="FFFFFFFF"/>
      <name val="Arial"/>
      <family val="2"/>
    </font>
    <font>
      <b/>
      <sz val="13"/>
      <color rgb="FFC00000"/>
      <name val="Arial"/>
      <family val="2"/>
    </font>
    <font>
      <b/>
      <sz val="26"/>
      <color rgb="FF595959"/>
      <name val="Arial"/>
      <family val="2"/>
    </font>
    <font>
      <i/>
      <sz val="9"/>
      <color rgb="FF595959"/>
      <name val="Arial"/>
      <family val="2"/>
    </font>
    <font>
      <b/>
      <sz val="10"/>
      <color rgb="FFFFFFFF"/>
      <name val="Arial"/>
      <family val="2"/>
    </font>
    <font>
      <b/>
      <sz val="18"/>
      <color rgb="FF1F3864"/>
      <name val="Arial"/>
      <family val="2"/>
    </font>
    <font>
      <b/>
      <sz val="9"/>
      <color rgb="FFFFFFFF"/>
      <name val="Arial"/>
      <family val="2"/>
    </font>
    <font>
      <b/>
      <sz val="11"/>
      <color rgb="FFC00000"/>
      <name val="Arial"/>
      <family val="2"/>
    </font>
    <font>
      <b/>
      <sz val="10"/>
      <name val="Arial"/>
      <family val="2"/>
    </font>
    <font>
      <sz val="11"/>
      <name val="Arial"/>
      <family val="2"/>
    </font>
    <font>
      <b/>
      <sz val="11"/>
      <name val="Arial"/>
      <family val="2"/>
    </font>
    <font>
      <sz val="10"/>
      <name val="Arial"/>
      <family val="2"/>
    </font>
    <font>
      <b/>
      <sz val="16"/>
      <color rgb="FF1F3864"/>
      <name val="Arial"/>
      <family val="2"/>
    </font>
    <font>
      <b/>
      <sz val="18"/>
      <color rgb="FF00664F"/>
      <name val="Arial"/>
      <family val="2"/>
    </font>
    <font>
      <b/>
      <sz val="16"/>
      <color rgb="FF00664F"/>
      <name val="Arial"/>
      <family val="2"/>
    </font>
    <font>
      <b/>
      <sz val="16"/>
      <color rgb="FF37474F"/>
      <name val="Arial"/>
      <family val="2"/>
    </font>
    <font>
      <b/>
      <sz val="9"/>
      <color rgb="FF595959"/>
      <name val="Arial"/>
      <family val="2"/>
    </font>
    <font>
      <b/>
      <sz val="13"/>
      <color rgb="FF37474F"/>
      <name val="Arial"/>
      <family val="2"/>
    </font>
    <font>
      <b/>
      <sz val="11"/>
      <color rgb="FF1B2A3D"/>
      <name val="Arial"/>
      <family val="2"/>
    </font>
    <font>
      <sz val="10"/>
      <color rgb="FF37474F"/>
      <name val="Arial"/>
      <family val="2"/>
    </font>
    <font>
      <b/>
      <sz val="11"/>
      <color rgb="FFBFBFBF"/>
      <name val="Arial"/>
      <family val="2"/>
    </font>
  </fonts>
  <fills count="18">
    <fill>
      <patternFill patternType="none"/>
    </fill>
    <fill>
      <patternFill patternType="gray125"/>
    </fill>
    <fill>
      <patternFill patternType="solid">
        <fgColor rgb="FFD9E2F3"/>
        <bgColor rgb="FFE0E6E9"/>
      </patternFill>
    </fill>
    <fill>
      <patternFill patternType="solid">
        <fgColor rgb="FFD4EFE6"/>
        <bgColor rgb="FFE2EFDA"/>
      </patternFill>
    </fill>
    <fill>
      <patternFill patternType="solid">
        <fgColor rgb="FF2E5FA3"/>
        <bgColor rgb="FF3366FF"/>
      </patternFill>
    </fill>
    <fill>
      <patternFill patternType="solid">
        <fgColor rgb="FF009E73"/>
        <bgColor rgb="FF339966"/>
      </patternFill>
    </fill>
    <fill>
      <patternFill patternType="solid">
        <fgColor rgb="FFE0E6E9"/>
        <bgColor rgb="FFD9E2F3"/>
      </patternFill>
    </fill>
    <fill>
      <patternFill patternType="solid">
        <fgColor rgb="FF607D8B"/>
        <bgColor rgb="FF878787"/>
      </patternFill>
    </fill>
    <fill>
      <patternFill patternType="solid">
        <fgColor rgb="FFC00000"/>
        <bgColor rgb="FF800000"/>
      </patternFill>
    </fill>
    <fill>
      <patternFill patternType="solid">
        <fgColor rgb="FFF4F6F7"/>
        <bgColor rgb="FFF7F7F7"/>
      </patternFill>
    </fill>
    <fill>
      <patternFill patternType="solid">
        <fgColor rgb="FFFFF2CC"/>
        <bgColor rgb="FFFCE4D6"/>
      </patternFill>
    </fill>
    <fill>
      <patternFill patternType="solid">
        <fgColor rgb="FFF2F6FC"/>
        <bgColor rgb="FFF4F6F7"/>
      </patternFill>
    </fill>
    <fill>
      <patternFill patternType="solid">
        <fgColor rgb="FF1F3864"/>
        <bgColor rgb="FF37474F"/>
      </patternFill>
    </fill>
    <fill>
      <patternFill patternType="solid">
        <fgColor rgb="FF00664F"/>
        <bgColor rgb="FF008000"/>
      </patternFill>
    </fill>
    <fill>
      <patternFill patternType="solid">
        <fgColor rgb="FF37474F"/>
        <bgColor rgb="FF375623"/>
      </patternFill>
    </fill>
    <fill>
      <patternFill patternType="solid">
        <fgColor rgb="FFF7F7F7"/>
        <bgColor rgb="FFF4F6F7"/>
      </patternFill>
    </fill>
    <fill>
      <patternFill patternType="solid">
        <fgColor rgb="FFC6E0B4"/>
        <bgColor rgb="FFD9D9D9"/>
      </patternFill>
    </fill>
    <fill>
      <patternFill patternType="solid">
        <fgColor rgb="FFF8CBAD"/>
        <bgColor rgb="FFFCE4D6"/>
      </patternFill>
    </fill>
  </fills>
  <borders count="5">
    <border>
      <left/>
      <right/>
      <top/>
      <bottom/>
      <diagonal/>
    </border>
    <border>
      <left style="thin">
        <color rgb="FFBFBFBF"/>
      </left>
      <right style="thin">
        <color rgb="FFBFBFBF"/>
      </right>
      <top style="thin">
        <color rgb="FFBFBFBF"/>
      </top>
      <bottom style="thin">
        <color rgb="FFBFBFBF"/>
      </bottom>
      <diagonal/>
    </border>
    <border>
      <left style="medium">
        <color rgb="FFC00000"/>
      </left>
      <right style="medium">
        <color rgb="FFC00000"/>
      </right>
      <top style="medium">
        <color rgb="FFC00000"/>
      </top>
      <bottom style="medium">
        <color rgb="FFC00000"/>
      </bottom>
      <diagonal/>
    </border>
    <border>
      <left style="thin">
        <color rgb="FFBFBFBF"/>
      </left>
      <right style="thin">
        <color rgb="FFBFBFBF"/>
      </right>
      <top style="thin">
        <color rgb="FFBFBFBF"/>
      </top>
      <bottom/>
      <diagonal/>
    </border>
    <border>
      <left style="thin">
        <color rgb="FFBFBFBF"/>
      </left>
      <right style="thin">
        <color rgb="FFBFBFBF"/>
      </right>
      <top/>
      <bottom style="thin">
        <color rgb="FFBFBFBF"/>
      </bottom>
      <diagonal/>
    </border>
  </borders>
  <cellStyleXfs count="1">
    <xf numFmtId="0" fontId="0" fillId="0" borderId="0"/>
  </cellStyleXfs>
  <cellXfs count="105">
    <xf numFmtId="0" fontId="0" fillId="0" borderId="0" xfId="0"/>
    <xf numFmtId="0" fontId="4" fillId="0" borderId="0" xfId="0" applyFont="1" applyAlignment="1">
      <alignment horizontal="right" vertical="center"/>
    </xf>
    <xf numFmtId="0" fontId="1" fillId="0" borderId="0" xfId="0" applyFont="1"/>
    <xf numFmtId="0" fontId="2" fillId="0" borderId="0" xfId="0" applyFont="1"/>
    <xf numFmtId="0" fontId="3" fillId="0" borderId="0" xfId="0" applyFont="1"/>
    <xf numFmtId="0" fontId="9" fillId="0" borderId="0" xfId="0" applyFont="1"/>
    <xf numFmtId="0" fontId="11" fillId="0" borderId="0" xfId="0" applyFont="1"/>
    <xf numFmtId="0" fontId="7" fillId="0" borderId="0" xfId="0" applyFont="1"/>
    <xf numFmtId="0" fontId="13" fillId="0" borderId="0" xfId="0" applyFont="1"/>
    <xf numFmtId="0" fontId="14" fillId="4" borderId="1" xfId="0" applyFont="1" applyFill="1" applyBorder="1" applyAlignment="1">
      <alignment horizontal="center" vertical="center"/>
    </xf>
    <xf numFmtId="0" fontId="15" fillId="10" borderId="1" xfId="0" applyFont="1" applyFill="1" applyBorder="1" applyAlignment="1">
      <alignment horizontal="center"/>
    </xf>
    <xf numFmtId="0" fontId="4" fillId="0" borderId="0" xfId="0" applyFont="1"/>
    <xf numFmtId="0" fontId="4" fillId="0" borderId="0" xfId="0" applyFont="1" applyAlignment="1">
      <alignment horizontal="right"/>
    </xf>
    <xf numFmtId="0" fontId="12" fillId="12" borderId="1" xfId="0" applyFont="1" applyFill="1" applyBorder="1" applyAlignment="1">
      <alignment horizontal="center" vertical="center" wrapText="1"/>
    </xf>
    <xf numFmtId="0" fontId="16" fillId="0" borderId="1" xfId="0" applyFont="1" applyBorder="1" applyAlignment="1">
      <alignment vertical="center" indent="1"/>
    </xf>
    <xf numFmtId="164" fontId="17" fillId="0" borderId="1" xfId="0" applyNumberFormat="1" applyFont="1" applyBorder="1" applyAlignment="1">
      <alignment horizontal="center" vertical="center"/>
    </xf>
    <xf numFmtId="0" fontId="16" fillId="2" borderId="1" xfId="0" applyFont="1" applyFill="1" applyBorder="1" applyAlignment="1">
      <alignment vertical="center" indent="1"/>
    </xf>
    <xf numFmtId="164" fontId="18" fillId="2" borderId="1" xfId="0" applyNumberFormat="1" applyFont="1" applyFill="1" applyBorder="1" applyAlignment="1">
      <alignment horizontal="center" vertical="center"/>
    </xf>
    <xf numFmtId="0" fontId="16" fillId="0" borderId="0" xfId="0" applyFont="1"/>
    <xf numFmtId="0" fontId="19" fillId="0" borderId="0" xfId="0" applyFont="1"/>
    <xf numFmtId="0" fontId="16" fillId="0" borderId="1" xfId="0" applyFont="1" applyBorder="1" applyAlignment="1">
      <alignment horizontal="center"/>
    </xf>
    <xf numFmtId="0" fontId="0" fillId="0" borderId="1" xfId="0" applyBorder="1" applyAlignment="1">
      <alignment horizontal="center"/>
    </xf>
    <xf numFmtId="165" fontId="0" fillId="0" borderId="1" xfId="0" applyNumberFormat="1" applyBorder="1" applyAlignment="1">
      <alignment horizontal="center"/>
    </xf>
    <xf numFmtId="0" fontId="16" fillId="2" borderId="1" xfId="0" applyFont="1" applyFill="1" applyBorder="1" applyAlignment="1">
      <alignment horizontal="center"/>
    </xf>
    <xf numFmtId="0" fontId="0" fillId="2" borderId="1" xfId="0" applyFill="1" applyBorder="1" applyAlignment="1">
      <alignment horizontal="center"/>
    </xf>
    <xf numFmtId="165" fontId="0" fillId="2" borderId="1" xfId="0" applyNumberFormat="1" applyFill="1" applyBorder="1" applyAlignment="1">
      <alignment horizontal="center"/>
    </xf>
    <xf numFmtId="3" fontId="0" fillId="0" borderId="1" xfId="0" applyNumberFormat="1" applyBorder="1" applyAlignment="1">
      <alignment horizontal="center"/>
    </xf>
    <xf numFmtId="0" fontId="20" fillId="0" borderId="0" xfId="0" applyFont="1"/>
    <xf numFmtId="14" fontId="0" fillId="0" borderId="0" xfId="0" applyNumberFormat="1"/>
    <xf numFmtId="3" fontId="0" fillId="0" borderId="0" xfId="0" applyNumberFormat="1"/>
    <xf numFmtId="164" fontId="0" fillId="0" borderId="0" xfId="0" applyNumberFormat="1"/>
    <xf numFmtId="0" fontId="21" fillId="0" borderId="0" xfId="0" applyFont="1"/>
    <xf numFmtId="0" fontId="14" fillId="5" borderId="1" xfId="0" applyFont="1" applyFill="1" applyBorder="1" applyAlignment="1">
      <alignment horizontal="center" vertical="center"/>
    </xf>
    <xf numFmtId="0" fontId="5" fillId="0" borderId="0" xfId="0" applyFont="1"/>
    <xf numFmtId="0" fontId="16" fillId="0" borderId="0" xfId="0" applyFont="1" applyAlignment="1">
      <alignment horizontal="center"/>
    </xf>
    <xf numFmtId="0" fontId="12" fillId="13" borderId="1" xfId="0" applyFont="1" applyFill="1" applyBorder="1" applyAlignment="1">
      <alignment horizontal="center" vertical="center" wrapText="1"/>
    </xf>
    <xf numFmtId="0" fontId="11" fillId="0" borderId="1" xfId="0" applyFont="1" applyBorder="1"/>
    <xf numFmtId="164" fontId="0" fillId="0" borderId="1" xfId="0" applyNumberFormat="1" applyBorder="1" applyAlignment="1">
      <alignment horizontal="center"/>
    </xf>
    <xf numFmtId="0" fontId="16" fillId="0" borderId="1" xfId="0" applyFont="1" applyBorder="1"/>
    <xf numFmtId="3" fontId="0" fillId="0" borderId="1" xfId="0" applyNumberFormat="1" applyBorder="1"/>
    <xf numFmtId="165" fontId="0" fillId="0" borderId="1" xfId="0" applyNumberFormat="1" applyBorder="1"/>
    <xf numFmtId="0" fontId="22" fillId="0" borderId="1" xfId="0" applyFont="1" applyBorder="1" applyAlignment="1">
      <alignment horizontal="center"/>
    </xf>
    <xf numFmtId="49" fontId="0" fillId="10" borderId="0" xfId="0" applyNumberFormat="1" applyFill="1"/>
    <xf numFmtId="0" fontId="0" fillId="10" borderId="0" xfId="0" applyFill="1"/>
    <xf numFmtId="0" fontId="19" fillId="0" borderId="1" xfId="0" applyFont="1" applyBorder="1"/>
    <xf numFmtId="164" fontId="0" fillId="0" borderId="1" xfId="0" applyNumberFormat="1" applyBorder="1"/>
    <xf numFmtId="0" fontId="14" fillId="7" borderId="1" xfId="0" applyFont="1" applyFill="1" applyBorder="1" applyAlignment="1">
      <alignment horizontal="center" vertical="center"/>
    </xf>
    <xf numFmtId="0" fontId="12" fillId="7" borderId="0" xfId="0" applyFont="1" applyFill="1" applyAlignment="1">
      <alignment horizontal="center"/>
    </xf>
    <xf numFmtId="164" fontId="23" fillId="0" borderId="1" xfId="0" applyNumberFormat="1" applyFont="1" applyBorder="1" applyAlignment="1">
      <alignment horizontal="center"/>
    </xf>
    <xf numFmtId="3" fontId="23" fillId="0" borderId="1" xfId="0" applyNumberFormat="1" applyFont="1" applyBorder="1" applyAlignment="1">
      <alignment horizontal="center"/>
    </xf>
    <xf numFmtId="0" fontId="12" fillId="14" borderId="1" xfId="0" applyFont="1" applyFill="1" applyBorder="1" applyAlignment="1">
      <alignment horizontal="center" vertical="center" wrapText="1"/>
    </xf>
    <xf numFmtId="0" fontId="7" fillId="0" borderId="0" xfId="0" applyFont="1" applyAlignment="1">
      <alignment horizontal="right"/>
    </xf>
    <xf numFmtId="167" fontId="0" fillId="0" borderId="0" xfId="0" applyNumberFormat="1"/>
    <xf numFmtId="0" fontId="24" fillId="0" borderId="3" xfId="0" applyFont="1" applyBorder="1" applyAlignment="1">
      <alignment horizontal="left" vertical="top" indent="1"/>
    </xf>
    <xf numFmtId="0" fontId="24" fillId="15" borderId="3" xfId="0" applyFont="1" applyFill="1" applyBorder="1" applyAlignment="1">
      <alignment horizontal="left" vertical="top" indent="1"/>
    </xf>
    <xf numFmtId="164" fontId="25" fillId="0" borderId="4" xfId="0" applyNumberFormat="1" applyFont="1" applyBorder="1" applyAlignment="1">
      <alignment horizontal="center" vertical="center"/>
    </xf>
    <xf numFmtId="164" fontId="25" fillId="15" borderId="4" xfId="0" applyNumberFormat="1" applyFont="1" applyFill="1" applyBorder="1" applyAlignment="1">
      <alignment horizontal="center" vertical="center"/>
    </xf>
    <xf numFmtId="0" fontId="19" fillId="0" borderId="1" xfId="0" applyFont="1" applyBorder="1" applyAlignment="1">
      <alignment horizontal="center"/>
    </xf>
    <xf numFmtId="3" fontId="19" fillId="0" borderId="1" xfId="0" applyNumberFormat="1" applyFont="1" applyBorder="1"/>
    <xf numFmtId="165" fontId="19" fillId="0" borderId="1" xfId="0" applyNumberFormat="1" applyFont="1" applyBorder="1"/>
    <xf numFmtId="164" fontId="19" fillId="0" borderId="1" xfId="0" applyNumberFormat="1" applyFont="1" applyBorder="1"/>
    <xf numFmtId="2" fontId="19" fillId="0" borderId="1" xfId="0" applyNumberFormat="1" applyFont="1" applyBorder="1"/>
    <xf numFmtId="0" fontId="16" fillId="6" borderId="1" xfId="0" applyFont="1" applyFill="1" applyBorder="1"/>
    <xf numFmtId="0" fontId="0" fillId="6" borderId="1" xfId="0" applyFill="1" applyBorder="1"/>
    <xf numFmtId="3" fontId="0" fillId="6" borderId="1" xfId="0" applyNumberFormat="1" applyFill="1" applyBorder="1"/>
    <xf numFmtId="165" fontId="0" fillId="6" borderId="1" xfId="0" applyNumberFormat="1" applyFill="1" applyBorder="1"/>
    <xf numFmtId="164" fontId="0" fillId="6" borderId="1" xfId="0" applyNumberFormat="1" applyFill="1" applyBorder="1"/>
    <xf numFmtId="0" fontId="16" fillId="0" borderId="1" xfId="0" applyFont="1" applyBorder="1" applyAlignment="1">
      <alignment vertical="top" wrapText="1"/>
    </xf>
    <xf numFmtId="0" fontId="19" fillId="0" borderId="1" xfId="0" applyFont="1" applyBorder="1" applyAlignment="1">
      <alignment vertical="top" wrapText="1"/>
    </xf>
    <xf numFmtId="0" fontId="16" fillId="16" borderId="1" xfId="0" applyFont="1" applyFill="1" applyBorder="1" applyAlignment="1">
      <alignment vertical="top" wrapText="1"/>
    </xf>
    <xf numFmtId="0" fontId="16" fillId="17" borderId="1" xfId="0" applyFont="1" applyFill="1" applyBorder="1" applyAlignment="1">
      <alignment vertical="top" wrapText="1"/>
    </xf>
    <xf numFmtId="0" fontId="16" fillId="6" borderId="0" xfId="0" applyFont="1" applyFill="1"/>
    <xf numFmtId="0" fontId="12" fillId="0" borderId="0" xfId="0" applyFont="1" applyAlignment="1">
      <alignment horizontal="center" vertical="center" wrapText="1"/>
    </xf>
    <xf numFmtId="0" fontId="0" fillId="0" borderId="0" xfId="0" applyAlignment="1">
      <alignment horizontal="center"/>
    </xf>
    <xf numFmtId="14" fontId="0" fillId="0" borderId="0" xfId="0" applyNumberFormat="1" applyAlignment="1">
      <alignment horizontal="center"/>
    </xf>
    <xf numFmtId="3" fontId="0" fillId="0" borderId="0" xfId="0" applyNumberFormat="1" applyAlignment="1">
      <alignment horizontal="center"/>
    </xf>
    <xf numFmtId="166" fontId="0" fillId="0" borderId="0" xfId="0" applyNumberFormat="1" applyAlignment="1">
      <alignment horizontal="center"/>
    </xf>
    <xf numFmtId="3" fontId="1" fillId="9" borderId="1" xfId="0" applyNumberFormat="1" applyFont="1" applyFill="1" applyBorder="1" applyAlignment="1">
      <alignment horizontal="center" vertical="center"/>
    </xf>
    <xf numFmtId="164" fontId="1" fillId="9" borderId="1" xfId="0" applyNumberFormat="1" applyFont="1" applyFill="1" applyBorder="1" applyAlignment="1">
      <alignment horizontal="center" vertical="center"/>
    </xf>
    <xf numFmtId="0" fontId="7" fillId="9" borderId="1" xfId="0" applyFont="1" applyFill="1" applyBorder="1" applyAlignment="1">
      <alignment horizontal="center" vertical="center"/>
    </xf>
    <xf numFmtId="0" fontId="6" fillId="8" borderId="2" xfId="0" applyFont="1" applyFill="1" applyBorder="1" applyAlignment="1">
      <alignment horizontal="center" vertical="center"/>
    </xf>
    <xf numFmtId="3" fontId="10" fillId="0" borderId="2" xfId="0" applyNumberFormat="1" applyFont="1" applyBorder="1" applyAlignment="1">
      <alignment horizontal="center" vertical="center"/>
    </xf>
    <xf numFmtId="0" fontId="12" fillId="7" borderId="0" xfId="0" applyFont="1" applyFill="1" applyAlignment="1">
      <alignment horizontal="center" vertical="center"/>
    </xf>
    <xf numFmtId="0" fontId="7" fillId="6" borderId="1" xfId="0" applyFont="1" applyFill="1" applyBorder="1" applyAlignment="1">
      <alignment horizontal="center" vertical="center"/>
    </xf>
    <xf numFmtId="0" fontId="8" fillId="7" borderId="1" xfId="0" applyFont="1" applyFill="1" applyBorder="1" applyAlignment="1">
      <alignment horizontal="center" vertical="center"/>
    </xf>
    <xf numFmtId="0" fontId="4" fillId="2" borderId="1" xfId="0" applyFont="1" applyFill="1" applyBorder="1" applyAlignment="1">
      <alignment horizontal="center" vertical="center"/>
    </xf>
    <xf numFmtId="0" fontId="5" fillId="3" borderId="1" xfId="0" applyFont="1" applyFill="1" applyBorder="1" applyAlignment="1">
      <alignment horizontal="center" vertical="center"/>
    </xf>
    <xf numFmtId="0" fontId="6" fillId="4" borderId="1" xfId="0" applyFont="1" applyFill="1" applyBorder="1" applyAlignment="1">
      <alignment horizontal="center" vertical="center"/>
    </xf>
    <xf numFmtId="0" fontId="6" fillId="5" borderId="1" xfId="0" applyFont="1" applyFill="1" applyBorder="1" applyAlignment="1">
      <alignment horizontal="center" vertical="center"/>
    </xf>
    <xf numFmtId="0" fontId="15" fillId="10" borderId="1" xfId="0" applyFont="1" applyFill="1" applyBorder="1" applyAlignment="1">
      <alignment horizontal="center"/>
    </xf>
    <xf numFmtId="0" fontId="12" fillId="4" borderId="0" xfId="0" applyFont="1" applyFill="1" applyAlignment="1">
      <alignment horizontal="center" vertical="center"/>
    </xf>
    <xf numFmtId="3" fontId="13" fillId="11" borderId="1" xfId="0" applyNumberFormat="1" applyFont="1" applyFill="1" applyBorder="1" applyAlignment="1">
      <alignment horizontal="center" vertical="center"/>
    </xf>
    <xf numFmtId="164" fontId="13" fillId="11" borderId="1" xfId="0" applyNumberFormat="1" applyFont="1" applyFill="1" applyBorder="1" applyAlignment="1">
      <alignment horizontal="center" vertical="center"/>
    </xf>
    <xf numFmtId="0" fontId="13" fillId="11" borderId="1" xfId="0" applyFont="1" applyFill="1" applyBorder="1" applyAlignment="1">
      <alignment horizontal="center" vertical="center"/>
    </xf>
    <xf numFmtId="0" fontId="4" fillId="0" borderId="0" xfId="0" applyFont="1" applyAlignment="1">
      <alignment horizontal="right" vertical="center"/>
    </xf>
    <xf numFmtId="0" fontId="19" fillId="0" borderId="0" xfId="0" applyFont="1" applyAlignment="1">
      <alignment horizontal="right"/>
    </xf>
    <xf numFmtId="0" fontId="12" fillId="7" borderId="0" xfId="0" applyFont="1" applyFill="1" applyAlignment="1">
      <alignment horizontal="center"/>
    </xf>
    <xf numFmtId="164" fontId="23" fillId="0" borderId="1" xfId="0" applyNumberFormat="1" applyFont="1" applyBorder="1" applyAlignment="1">
      <alignment horizontal="center"/>
    </xf>
    <xf numFmtId="3" fontId="23" fillId="0" borderId="1" xfId="0" applyNumberFormat="1" applyFont="1" applyBorder="1" applyAlignment="1">
      <alignment horizontal="center"/>
    </xf>
    <xf numFmtId="0" fontId="24" fillId="0" borderId="1" xfId="0" applyFont="1" applyBorder="1" applyAlignment="1">
      <alignment vertical="center" wrapText="1" indent="1"/>
    </xf>
    <xf numFmtId="0" fontId="19" fillId="0" borderId="0" xfId="0" applyFont="1" applyAlignment="1">
      <alignment vertical="center"/>
    </xf>
    <xf numFmtId="0" fontId="0" fillId="0" borderId="0" xfId="0"/>
    <xf numFmtId="0" fontId="11" fillId="0" borderId="0" xfId="0" applyFont="1" applyAlignment="1">
      <alignment vertical="top" wrapText="1"/>
    </xf>
    <xf numFmtId="0" fontId="16" fillId="0" borderId="0" xfId="0" applyFont="1"/>
    <xf numFmtId="0" fontId="19" fillId="0" borderId="0" xfId="0" applyFont="1" applyAlignment="1">
      <alignment vertical="top" wrapText="1"/>
    </xf>
  </cellXfs>
  <cellStyles count="1">
    <cellStyle name="Normal" xfId="0" builtinId="0"/>
  </cellStyles>
  <dxfs count="30">
    <dxf>
      <border>
        <bottom style="medium">
          <color rgb="FF1B2A3D"/>
        </bottom>
      </border>
    </dxf>
    <dxf>
      <border>
        <bottom style="medium">
          <color rgb="FFC00000"/>
        </bottom>
      </border>
    </dxf>
    <dxf>
      <border>
        <bottom style="medium">
          <color rgb="FF1B2A3D"/>
        </bottom>
      </border>
    </dxf>
    <dxf>
      <border>
        <bottom style="medium">
          <color rgb="FFC00000"/>
        </bottom>
      </border>
    </dxf>
    <dxf>
      <border>
        <bottom style="medium">
          <color rgb="FF1B2A3D"/>
        </bottom>
      </border>
    </dxf>
    <dxf>
      <border>
        <bottom style="medium">
          <color rgb="FFC00000"/>
        </bottom>
      </border>
    </dxf>
    <dxf>
      <border>
        <bottom style="medium">
          <color rgb="FF1B2A3D"/>
        </bottom>
      </border>
    </dxf>
    <dxf>
      <border>
        <bottom style="medium">
          <color rgb="FFC00000"/>
        </bottom>
      </border>
    </dxf>
    <dxf>
      <font>
        <i/>
      </font>
    </dxf>
    <dxf>
      <border>
        <bottom style="medium">
          <color rgb="FF1B2A3D"/>
        </bottom>
      </border>
    </dxf>
    <dxf>
      <border>
        <bottom style="medium">
          <color rgb="FFC00000"/>
        </bottom>
      </border>
    </dxf>
    <dxf>
      <font>
        <b/>
        <sz val="16"/>
        <color rgb="FFFFFFFF"/>
        <name val="Arial"/>
        <charset val="1"/>
      </font>
      <fill>
        <patternFill>
          <bgColor rgb="FFC00000"/>
        </patternFill>
      </fill>
    </dxf>
    <dxf>
      <font>
        <b/>
        <color rgb="FFC00000"/>
        <name val="Arial"/>
        <charset val="1"/>
      </font>
      <fill>
        <patternFill>
          <bgColor rgb="FFF8CBAD"/>
        </patternFill>
      </fill>
    </dxf>
    <dxf>
      <font>
        <b/>
        <sz val="10"/>
        <color rgb="FF7F6000"/>
        <name val="Arial"/>
        <charset val="1"/>
      </font>
      <fill>
        <patternFill>
          <bgColor rgb="FFFFF2CC"/>
        </patternFill>
      </fill>
    </dxf>
    <dxf>
      <font>
        <b/>
        <sz val="10"/>
        <color rgb="FF375623"/>
        <name val="Arial"/>
        <charset val="1"/>
      </font>
      <fill>
        <patternFill>
          <bgColor rgb="FFE2EFDA"/>
        </patternFill>
      </fill>
    </dxf>
    <dxf>
      <font>
        <b/>
        <sz val="10"/>
        <color rgb="FFFFFFFF"/>
        <name val="Arial"/>
        <charset val="1"/>
      </font>
      <fill>
        <patternFill>
          <bgColor rgb="FFFF6600"/>
        </patternFill>
      </fill>
    </dxf>
    <dxf>
      <font>
        <b/>
        <sz val="10"/>
        <color rgb="FFFFFFFF"/>
        <name val="Arial"/>
        <charset val="1"/>
      </font>
      <fill>
        <patternFill>
          <bgColor rgb="FFC00000"/>
        </patternFill>
      </fill>
    </dxf>
    <dxf>
      <fill>
        <patternFill>
          <bgColor rgb="FFFCE4D6"/>
        </patternFill>
      </fill>
    </dxf>
    <dxf>
      <fill>
        <patternFill>
          <bgColor rgb="FFF8CBAD"/>
        </patternFill>
      </fill>
    </dxf>
    <dxf>
      <fill>
        <patternFill>
          <bgColor rgb="FFD9E2F3"/>
        </patternFill>
      </fill>
      <border>
        <left style="thin">
          <color rgb="FFBFBFBF"/>
        </left>
        <right style="thin">
          <color rgb="FFBFBFBF"/>
        </right>
        <top style="thin">
          <color rgb="FFBFBFBF"/>
        </top>
        <bottom style="thin">
          <color rgb="FFBFBFBF"/>
        </bottom>
      </border>
    </dxf>
    <dxf>
      <border>
        <left style="thin">
          <color rgb="FFBFBFBF"/>
        </left>
        <right style="thin">
          <color rgb="FFBFBFBF"/>
        </right>
        <top style="thin">
          <color rgb="FFBFBFBF"/>
        </top>
        <bottom style="thin">
          <color rgb="FFBFBFBF"/>
        </bottom>
      </border>
    </dxf>
    <dxf>
      <fill>
        <patternFill>
          <bgColor rgb="FF1F3864"/>
        </patternFill>
      </fill>
      <border>
        <left style="thin">
          <color rgb="FFBFBFBF"/>
        </left>
        <right style="thin">
          <color rgb="FFBFBFBF"/>
        </right>
        <top style="thin">
          <color rgb="FFBFBFBF"/>
        </top>
        <bottom style="thin">
          <color rgb="FFBFBFBF"/>
        </bottom>
      </border>
    </dxf>
    <dxf>
      <border>
        <left style="thin">
          <color rgb="FFBFBFBF"/>
        </left>
        <right style="thin">
          <color rgb="FFBFBFBF"/>
        </right>
        <top style="thin">
          <color rgb="FFBFBFBF"/>
        </top>
        <bottom style="thin">
          <color rgb="FFBFBFBF"/>
        </bottom>
      </border>
    </dxf>
    <dxf>
      <fill>
        <patternFill>
          <bgColor rgb="FF1F3864"/>
        </patternFill>
      </fill>
      <border>
        <left style="thin">
          <color rgb="FFBFBFBF"/>
        </left>
        <right style="thin">
          <color rgb="FFBFBFBF"/>
        </right>
        <top style="thin">
          <color rgb="FFBFBFBF"/>
        </top>
        <bottom style="thin">
          <color rgb="FFBFBFBF"/>
        </bottom>
      </border>
    </dxf>
    <dxf>
      <font>
        <b/>
        <color rgb="FF2E5FA3"/>
        <name val="Arial"/>
        <charset val="1"/>
      </font>
    </dxf>
    <dxf>
      <font>
        <b/>
        <color rgb="FFC00000"/>
        <name val="Arial"/>
        <charset val="1"/>
      </font>
    </dxf>
    <dxf>
      <fill>
        <patternFill>
          <bgColor rgb="FFF2F2F2"/>
        </patternFill>
      </fill>
    </dxf>
    <dxf>
      <font>
        <b/>
        <sz val="26"/>
        <color rgb="FFFFFFFF"/>
        <name val="Arial"/>
        <charset val="1"/>
      </font>
      <fill>
        <patternFill>
          <bgColor rgb="FFC00000"/>
        </patternFill>
      </fill>
    </dxf>
    <dxf>
      <fill>
        <patternFill>
          <bgColor rgb="FFF2F2F2"/>
        </patternFill>
      </fill>
    </dxf>
    <dxf>
      <font>
        <b/>
        <sz val="26"/>
        <color rgb="FFFFFFFF"/>
        <name val="Arial"/>
        <charset val="1"/>
      </font>
      <fill>
        <patternFill>
          <bgColor rgb="FFC00000"/>
        </patternFill>
      </fill>
    </dxf>
  </dxfs>
  <tableStyles count="0" defaultTableStyle="TableStyleMedium2" defaultPivotStyle="PivotStyleLight16"/>
  <colors>
    <indexedColors>
      <rgbColor rgb="FF000000"/>
      <rgbColor rgb="FFFFFFFF"/>
      <rgbColor rgb="FFC00000"/>
      <rgbColor rgb="FF00FF00"/>
      <rgbColor rgb="FF0000FF"/>
      <rgbColor rgb="FFF2F2F2"/>
      <rgbColor rgb="FFFF00FF"/>
      <rgbColor rgb="FF00FFFF"/>
      <rgbColor rgb="FF800000"/>
      <rgbColor rgb="FF008000"/>
      <rgbColor rgb="FF000080"/>
      <rgbColor rgb="FF7F6000"/>
      <rgbColor rgb="FF800080"/>
      <rgbColor rgb="FF009E73"/>
      <rgbColor rgb="FFBFBFBF"/>
      <rgbColor rgb="FF878787"/>
      <rgbColor rgb="FF5B9BD5"/>
      <rgbColor rgb="FF993366"/>
      <rgbColor rgb="FFFFF2CC"/>
      <rgbColor rgb="FFD4EFE6"/>
      <rgbColor rgb="FF660066"/>
      <rgbColor rgb="FFFF8080"/>
      <rgbColor rgb="FF2E5FA3"/>
      <rgbColor rgb="FFD9D9D9"/>
      <rgbColor rgb="FF000080"/>
      <rgbColor rgb="FFFF00FF"/>
      <rgbColor rgb="FFF7F7F7"/>
      <rgbColor rgb="FF00FFFF"/>
      <rgbColor rgb="FF800080"/>
      <rgbColor rgb="FF800000"/>
      <rgbColor rgb="FF00664F"/>
      <rgbColor rgb="FF0000FF"/>
      <rgbColor rgb="FF00CCFF"/>
      <rgbColor rgb="FFF2F6FC"/>
      <rgbColor rgb="FFE2EFDA"/>
      <rgbColor rgb="FFFCE4D6"/>
      <rgbColor rgb="FFC6E0B4"/>
      <rgbColor rgb="FFE0E6E9"/>
      <rgbColor rgb="FFD9E2F3"/>
      <rgbColor rgb="FFF8CBAD"/>
      <rgbColor rgb="FF3366FF"/>
      <rgbColor rgb="FF33CCCC"/>
      <rgbColor rgb="FF99CC00"/>
      <rgbColor rgb="FFF4F6F7"/>
      <rgbColor rgb="FFFF9900"/>
      <rgbColor rgb="FFFF6600"/>
      <rgbColor rgb="FF607D8B"/>
      <rgbColor rgb="FF969696"/>
      <rgbColor rgb="FF1F3864"/>
      <rgbColor rgb="FF339966"/>
      <rgbColor rgb="FF003300"/>
      <rgbColor rgb="FF375623"/>
      <rgbColor rgb="FF993300"/>
      <rgbColor rgb="FF993366"/>
      <rgbColor rgb="FF595959"/>
      <rgbColor rgb="FF37474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Évolution mois par mois — ventes par jour (mois complets)</a:t>
            </a:r>
          </a:p>
        </c:rich>
      </c:tx>
      <c:overlay val="0"/>
      <c:spPr>
        <a:noFill/>
        <a:ln w="0">
          <a:noFill/>
        </a:ln>
      </c:spPr>
    </c:title>
    <c:autoTitleDeleted val="0"/>
    <c:plotArea>
      <c:layout/>
      <c:lineChart>
        <c:grouping val="standard"/>
        <c:varyColors val="0"/>
        <c:ser>
          <c:idx val="0"/>
          <c:order val="0"/>
          <c:tx>
            <c:strRef>
              <c:f>Calculs!$B$75</c:f>
              <c:strCache>
                <c:ptCount val="1"/>
                <c:pt idx="0">
                  <c:v>Ventes par jour</c:v>
                </c:pt>
              </c:strCache>
            </c:strRef>
          </c:tx>
          <c:spPr>
            <a:ln w="28080">
              <a:solidFill>
                <a:srgbClr val="2E5FA3"/>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Calculs!$C$76:$C$143</c:f>
              <c:strCache>
                <c:ptCount val="60"/>
                <c:pt idx="0">
                  <c:v>2014</c:v>
                </c:pt>
                <c:pt idx="11">
                  <c:v>2015</c:v>
                </c:pt>
                <c:pt idx="23">
                  <c:v>2016</c:v>
                </c:pt>
                <c:pt idx="35">
                  <c:v>2017</c:v>
                </c:pt>
                <c:pt idx="47">
                  <c:v>2018</c:v>
                </c:pt>
                <c:pt idx="59">
                  <c:v>2019</c:v>
                </c:pt>
              </c:strCache>
            </c:strRef>
          </c:cat>
          <c:val>
            <c:numRef>
              <c:f>Calculs!$B$76:$B$143</c:f>
              <c:numCache>
                <c:formatCode>#.##0\.0</c:formatCode>
                <c:ptCount val="68"/>
                <c:pt idx="0">
                  <c:v>70.516785714285717</c:v>
                </c:pt>
                <c:pt idx="1">
                  <c:v>51.829677419354844</c:v>
                </c:pt>
                <c:pt idx="2">
                  <c:v>48.842166666666664</c:v>
                </c:pt>
                <c:pt idx="3">
                  <c:v>49.579774193548396</c:v>
                </c:pt>
                <c:pt idx="4">
                  <c:v>46.340166666666661</c:v>
                </c:pt>
                <c:pt idx="5">
                  <c:v>42.979677419354829</c:v>
                </c:pt>
                <c:pt idx="6">
                  <c:v>46.855483870967745</c:v>
                </c:pt>
                <c:pt idx="7">
                  <c:v>60.153133333333344</c:v>
                </c:pt>
                <c:pt idx="8">
                  <c:v>66.111806451612921</c:v>
                </c:pt>
                <c:pt idx="9">
                  <c:v>59.021333333333324</c:v>
                </c:pt>
                <c:pt idx="10">
                  <c:v>70.09954838709676</c:v>
                </c:pt>
                <c:pt idx="11">
                  <c:v>74.111451612903238</c:v>
                </c:pt>
                <c:pt idx="12">
                  <c:v>65.411857142857144</c:v>
                </c:pt>
                <c:pt idx="13">
                  <c:v>62.873419354838695</c:v>
                </c:pt>
                <c:pt idx="14">
                  <c:v>60.715500000000006</c:v>
                </c:pt>
                <c:pt idx="15">
                  <c:v>53.050870967741957</c:v>
                </c:pt>
                <c:pt idx="16">
                  <c:v>55.80776666666668</c:v>
                </c:pt>
                <c:pt idx="17">
                  <c:v>49.130580645161288</c:v>
                </c:pt>
                <c:pt idx="18">
                  <c:v>53.53538709677418</c:v>
                </c:pt>
                <c:pt idx="19">
                  <c:v>55.978900000000003</c:v>
                </c:pt>
                <c:pt idx="20">
                  <c:v>81.599225806451628</c:v>
                </c:pt>
                <c:pt idx="21">
                  <c:v>70.229600000000019</c:v>
                </c:pt>
                <c:pt idx="22">
                  <c:v>75.508387096774186</c:v>
                </c:pt>
                <c:pt idx="23">
                  <c:v>85.509419354838698</c:v>
                </c:pt>
                <c:pt idx="24">
                  <c:v>76.979310344827567</c:v>
                </c:pt>
                <c:pt idx="25">
                  <c:v>72.102225806451614</c:v>
                </c:pt>
                <c:pt idx="26">
                  <c:v>71.585766666666657</c:v>
                </c:pt>
                <c:pt idx="27">
                  <c:v>64.712290322580643</c:v>
                </c:pt>
                <c:pt idx="28">
                  <c:v>57.491033333333334</c:v>
                </c:pt>
                <c:pt idx="29">
                  <c:v>51.601268817193542</c:v>
                </c:pt>
                <c:pt idx="30">
                  <c:v>52.689946236774198</c:v>
                </c:pt>
                <c:pt idx="31">
                  <c:v>68.329233333333349</c:v>
                </c:pt>
                <c:pt idx="32">
                  <c:v>85.657774193548377</c:v>
                </c:pt>
                <c:pt idx="33">
                  <c:v>64.75331111123333</c:v>
                </c:pt>
                <c:pt idx="34">
                  <c:v>86.515645161193532</c:v>
                </c:pt>
                <c:pt idx="35">
                  <c:v>78.616193548387074</c:v>
                </c:pt>
                <c:pt idx="36">
                  <c:v>51.446107142857137</c:v>
                </c:pt>
                <c:pt idx="37">
                  <c:v>44.414677419354824</c:v>
                </c:pt>
                <c:pt idx="38">
                  <c:v>47.1282</c:v>
                </c:pt>
                <c:pt idx="39">
                  <c:v>44.176935483870963</c:v>
                </c:pt>
                <c:pt idx="40">
                  <c:v>43.564533333333323</c:v>
                </c:pt>
                <c:pt idx="41">
                  <c:v>40.35970967741936</c:v>
                </c:pt>
                <c:pt idx="42">
                  <c:v>42.013548387096776</c:v>
                </c:pt>
                <c:pt idx="43">
                  <c:v>55.361366666666683</c:v>
                </c:pt>
                <c:pt idx="44">
                  <c:v>68.745903225806458</c:v>
                </c:pt>
                <c:pt idx="45">
                  <c:v>56.852633333333337</c:v>
                </c:pt>
                <c:pt idx="46">
                  <c:v>63.438774193548383</c:v>
                </c:pt>
                <c:pt idx="47">
                  <c:v>69.645032258064518</c:v>
                </c:pt>
                <c:pt idx="48">
                  <c:v>77.660642857142875</c:v>
                </c:pt>
                <c:pt idx="49">
                  <c:v>69.57570967741934</c:v>
                </c:pt>
                <c:pt idx="50">
                  <c:v>64.356300000000005</c:v>
                </c:pt>
                <c:pt idx="51">
                  <c:v>53.23</c:v>
                </c:pt>
                <c:pt idx="52">
                  <c:v>47.144966666666669</c:v>
                </c:pt>
                <c:pt idx="53">
                  <c:v>50.434806451612907</c:v>
                </c:pt>
                <c:pt idx="54">
                  <c:v>51.996999999999993</c:v>
                </c:pt>
                <c:pt idx="55">
                  <c:v>66.0458</c:v>
                </c:pt>
                <c:pt idx="56">
                  <c:v>70.817258064516125</c:v>
                </c:pt>
                <c:pt idx="57">
                  <c:v>66.9559</c:v>
                </c:pt>
                <c:pt idx="58">
                  <c:v>80.901516129032245</c:v>
                </c:pt>
                <c:pt idx="59">
                  <c:v>100.07170967741935</c:v>
                </c:pt>
                <c:pt idx="60">
                  <c:v>69.435607142857137</c:v>
                </c:pt>
                <c:pt idx="61">
                  <c:v>65.772193548387079</c:v>
                </c:pt>
                <c:pt idx="62">
                  <c:v>60.755766666666652</c:v>
                </c:pt>
                <c:pt idx="63">
                  <c:v>58.014569892580646</c:v>
                </c:pt>
                <c:pt idx="64">
                  <c:v>49.413566666666675</c:v>
                </c:pt>
                <c:pt idx="65">
                  <c:v>48.02632258064515</c:v>
                </c:pt>
                <c:pt idx="66">
                  <c:v>44.444483870967737</c:v>
                </c:pt>
                <c:pt idx="67">
                  <c:v>60.826788888899998</c:v>
                </c:pt>
              </c:numCache>
            </c:numRef>
          </c:val>
          <c:smooth val="0"/>
          <c:extLst>
            <c:ext xmlns:c16="http://schemas.microsoft.com/office/drawing/2014/chart" uri="{C3380CC4-5D6E-409C-BE32-E72D297353CC}">
              <c16:uniqueId val="{00000000-DF64-0945-8FDC-1FC3F1DC9368}"/>
            </c:ext>
          </c:extLst>
        </c:ser>
        <c:dLbls>
          <c:showLegendKey val="0"/>
          <c:showVal val="0"/>
          <c:showCatName val="0"/>
          <c:showSerName val="0"/>
          <c:showPercent val="0"/>
          <c:showBubbleSize val="0"/>
        </c:dLbls>
        <c:hiLowLines>
          <c:spPr>
            <a:ln w="0">
              <a:noFill/>
            </a:ln>
          </c:spPr>
        </c:hiLowLines>
        <c:smooth val="0"/>
        <c:axId val="62356971"/>
        <c:axId val="85987000"/>
      </c:lineChart>
      <c:catAx>
        <c:axId val="62356971"/>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5987000"/>
        <c:crosses val="autoZero"/>
        <c:auto val="1"/>
        <c:lblAlgn val="ctr"/>
        <c:lblOffset val="100"/>
        <c:noMultiLvlLbl val="0"/>
      </c:catAx>
      <c:valAx>
        <c:axId val="85987000"/>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2356971"/>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Saisonnalité — ventes par jour selon le mois</a:t>
            </a:r>
          </a:p>
        </c:rich>
      </c:tx>
      <c:overlay val="0"/>
      <c:spPr>
        <a:noFill/>
        <a:ln w="0">
          <a:noFill/>
        </a:ln>
      </c:spPr>
    </c:title>
    <c:autoTitleDeleted val="0"/>
    <c:plotArea>
      <c:layout/>
      <c:barChart>
        <c:barDir val="col"/>
        <c:grouping val="clustered"/>
        <c:varyColors val="0"/>
        <c:ser>
          <c:idx val="0"/>
          <c:order val="0"/>
          <c:tx>
            <c:strRef>
              <c:f>Calculs!$B$146</c:f>
              <c:strCache>
                <c:ptCount val="1"/>
                <c:pt idx="0">
                  <c:v>Ventes par jour</c:v>
                </c:pt>
              </c:strCache>
            </c:strRef>
          </c:tx>
          <c:spPr>
            <a:solidFill>
              <a:srgbClr val="2E5FA3"/>
            </a:solidFill>
            <a:ln w="0">
              <a:solidFill>
                <a:srgbClr val="2E5FA3"/>
              </a:solidFill>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Calculs!$A$147:$A$158</c:f>
              <c:strCache>
                <c:ptCount val="12"/>
                <c:pt idx="0">
                  <c:v>Janv.</c:v>
                </c:pt>
                <c:pt idx="1">
                  <c:v>Févr.</c:v>
                </c:pt>
                <c:pt idx="2">
                  <c:v>Mars</c:v>
                </c:pt>
                <c:pt idx="3">
                  <c:v>Avri.</c:v>
                </c:pt>
                <c:pt idx="4">
                  <c:v>Mai</c:v>
                </c:pt>
                <c:pt idx="5">
                  <c:v>Juin</c:v>
                </c:pt>
                <c:pt idx="6">
                  <c:v>Juil.</c:v>
                </c:pt>
                <c:pt idx="7">
                  <c:v>Août</c:v>
                </c:pt>
                <c:pt idx="8">
                  <c:v>Sept.</c:v>
                </c:pt>
                <c:pt idx="9">
                  <c:v>Octo.</c:v>
                </c:pt>
                <c:pt idx="10">
                  <c:v>Nove.</c:v>
                </c:pt>
                <c:pt idx="11">
                  <c:v>Déce.</c:v>
                </c:pt>
              </c:strCache>
            </c:strRef>
          </c:cat>
          <c:val>
            <c:numRef>
              <c:f>Calculs!$B$147:$B$158</c:f>
              <c:numCache>
                <c:formatCode>#.##0\.0</c:formatCode>
                <c:ptCount val="12"/>
                <c:pt idx="0">
                  <c:v>81.590761290322547</c:v>
                </c:pt>
                <c:pt idx="1">
                  <c:v>68.62478106508874</c:v>
                </c:pt>
                <c:pt idx="2">
                  <c:v>61.094650537634443</c:v>
                </c:pt>
                <c:pt idx="3">
                  <c:v>58.897283333333377</c:v>
                </c:pt>
                <c:pt idx="4">
                  <c:v>53.794073476720435</c:v>
                </c:pt>
                <c:pt idx="5">
                  <c:v>49.960338888888863</c:v>
                </c:pt>
                <c:pt idx="6">
                  <c:v>47.088727598564532</c:v>
                </c:pt>
                <c:pt idx="7">
                  <c:v>48.589308243763455</c:v>
                </c:pt>
                <c:pt idx="8">
                  <c:v>61.1158703703722</c:v>
                </c:pt>
                <c:pt idx="9">
                  <c:v>74.586393548387093</c:v>
                </c:pt>
                <c:pt idx="10">
                  <c:v>63.562555555580005</c:v>
                </c:pt>
                <c:pt idx="11">
                  <c:v>75.292774193529027</c:v>
                </c:pt>
              </c:numCache>
            </c:numRef>
          </c:val>
          <c:extLst>
            <c:ext xmlns:c16="http://schemas.microsoft.com/office/drawing/2014/chart" uri="{C3380CC4-5D6E-409C-BE32-E72D297353CC}">
              <c16:uniqueId val="{00000000-6F09-9D4C-B207-A733D805E907}"/>
            </c:ext>
          </c:extLst>
        </c:ser>
        <c:dLbls>
          <c:showLegendKey val="0"/>
          <c:showVal val="0"/>
          <c:showCatName val="0"/>
          <c:showSerName val="0"/>
          <c:showPercent val="0"/>
          <c:showBubbleSize val="0"/>
        </c:dLbls>
        <c:gapWidth val="60"/>
        <c:axId val="45673299"/>
        <c:axId val="33304160"/>
      </c:barChart>
      <c:catAx>
        <c:axId val="45673299"/>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3304160"/>
        <c:crosses val="autoZero"/>
        <c:auto val="1"/>
        <c:lblAlgn val="ctr"/>
        <c:lblOffset val="100"/>
        <c:noMultiLvlLbl val="0"/>
      </c:catAx>
      <c:valAx>
        <c:axId val="33304160"/>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5673299"/>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Semaine — ventes par jour selon le jour</a:t>
            </a:r>
          </a:p>
        </c:rich>
      </c:tx>
      <c:overlay val="0"/>
      <c:spPr>
        <a:noFill/>
        <a:ln w="0">
          <a:noFill/>
        </a:ln>
      </c:spPr>
    </c:title>
    <c:autoTitleDeleted val="0"/>
    <c:plotArea>
      <c:layout/>
      <c:barChart>
        <c:barDir val="col"/>
        <c:grouping val="clustered"/>
        <c:varyColors val="0"/>
        <c:ser>
          <c:idx val="0"/>
          <c:order val="0"/>
          <c:tx>
            <c:strRef>
              <c:f>Calculs!$B$161</c:f>
              <c:strCache>
                <c:ptCount val="1"/>
                <c:pt idx="0">
                  <c:v>Ventes par jour</c:v>
                </c:pt>
              </c:strCache>
            </c:strRef>
          </c:tx>
          <c:spPr>
            <a:solidFill>
              <a:srgbClr val="5B9BD5"/>
            </a:solidFill>
            <a:ln w="0">
              <a:solidFill>
                <a:srgbClr val="5B9BD5"/>
              </a:solidFill>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Calculs!$A$162:$A$168</c:f>
              <c:strCache>
                <c:ptCount val="7"/>
                <c:pt idx="0">
                  <c:v>Lun.</c:v>
                </c:pt>
                <c:pt idx="1">
                  <c:v>Mar.</c:v>
                </c:pt>
                <c:pt idx="2">
                  <c:v>Mer.</c:v>
                </c:pt>
                <c:pt idx="3">
                  <c:v>Jeu.</c:v>
                </c:pt>
                <c:pt idx="4">
                  <c:v>Ven.</c:v>
                </c:pt>
                <c:pt idx="5">
                  <c:v>Sam.</c:v>
                </c:pt>
                <c:pt idx="6">
                  <c:v>Dim.</c:v>
                </c:pt>
              </c:strCache>
            </c:strRef>
          </c:cat>
          <c:val>
            <c:numRef>
              <c:f>Calculs!$B$162:$B$168</c:f>
              <c:numCache>
                <c:formatCode>#.##0\.0</c:formatCode>
                <c:ptCount val="7"/>
                <c:pt idx="0">
                  <c:v>61.676605758571434</c:v>
                </c:pt>
                <c:pt idx="1">
                  <c:v>60.333872222223377</c:v>
                </c:pt>
                <c:pt idx="2">
                  <c:v>59.268014444433391</c:v>
                </c:pt>
                <c:pt idx="3">
                  <c:v>57.973661111133367</c:v>
                </c:pt>
                <c:pt idx="4">
                  <c:v>61.021059800664382</c:v>
                </c:pt>
                <c:pt idx="5">
                  <c:v>66.385589147299029</c:v>
                </c:pt>
                <c:pt idx="6">
                  <c:v>62.663130675548139</c:v>
                </c:pt>
              </c:numCache>
            </c:numRef>
          </c:val>
          <c:extLst>
            <c:ext xmlns:c16="http://schemas.microsoft.com/office/drawing/2014/chart" uri="{C3380CC4-5D6E-409C-BE32-E72D297353CC}">
              <c16:uniqueId val="{00000000-97C1-F445-8454-D780238D7B10}"/>
            </c:ext>
          </c:extLst>
        </c:ser>
        <c:dLbls>
          <c:showLegendKey val="0"/>
          <c:showVal val="0"/>
          <c:showCatName val="0"/>
          <c:showSerName val="0"/>
          <c:showPercent val="0"/>
          <c:showBubbleSize val="0"/>
        </c:dLbls>
        <c:gapWidth val="60"/>
        <c:axId val="47198058"/>
        <c:axId val="13645419"/>
      </c:barChart>
      <c:catAx>
        <c:axId val="47198058"/>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13645419"/>
        <c:crosses val="autoZero"/>
        <c:auto val="1"/>
        <c:lblAlgn val="ctr"/>
        <c:lblOffset val="100"/>
        <c:noMultiLvlLbl val="0"/>
      </c:catAx>
      <c:valAx>
        <c:axId val="13645419"/>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47198058"/>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Journée — ventes selon l'heure</a:t>
            </a:r>
          </a:p>
        </c:rich>
      </c:tx>
      <c:overlay val="0"/>
      <c:spPr>
        <a:noFill/>
        <a:ln w="0">
          <a:noFill/>
        </a:ln>
      </c:spPr>
    </c:title>
    <c:autoTitleDeleted val="0"/>
    <c:plotArea>
      <c:layout/>
      <c:barChart>
        <c:barDir val="col"/>
        <c:grouping val="clustered"/>
        <c:varyColors val="0"/>
        <c:ser>
          <c:idx val="0"/>
          <c:order val="0"/>
          <c:tx>
            <c:strRef>
              <c:f>Calculs!$B$171</c:f>
              <c:strCache>
                <c:ptCount val="1"/>
                <c:pt idx="0">
                  <c:v>Total vendu</c:v>
                </c:pt>
              </c:strCache>
            </c:strRef>
          </c:tx>
          <c:spPr>
            <a:solidFill>
              <a:srgbClr val="5B9BD5"/>
            </a:solidFill>
            <a:ln w="0">
              <a:solidFill>
                <a:srgbClr val="5B9BD5"/>
              </a:solidFill>
            </a:ln>
          </c:spPr>
          <c:invertIfNegative val="0"/>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Calculs!$A$172:$A$186</c:f>
              <c:strCache>
                <c:ptCount val="15"/>
                <c:pt idx="0">
                  <c:v>7h</c:v>
                </c:pt>
                <c:pt idx="1">
                  <c:v>8h</c:v>
                </c:pt>
                <c:pt idx="2">
                  <c:v>9h</c:v>
                </c:pt>
                <c:pt idx="3">
                  <c:v>10h</c:v>
                </c:pt>
                <c:pt idx="4">
                  <c:v>11h</c:v>
                </c:pt>
                <c:pt idx="5">
                  <c:v>12h</c:v>
                </c:pt>
                <c:pt idx="6">
                  <c:v>13h</c:v>
                </c:pt>
                <c:pt idx="7">
                  <c:v>14h</c:v>
                </c:pt>
                <c:pt idx="8">
                  <c:v>15h</c:v>
                </c:pt>
                <c:pt idx="9">
                  <c:v>16h</c:v>
                </c:pt>
                <c:pt idx="10">
                  <c:v>17h</c:v>
                </c:pt>
                <c:pt idx="11">
                  <c:v>18h</c:v>
                </c:pt>
                <c:pt idx="12">
                  <c:v>19h</c:v>
                </c:pt>
                <c:pt idx="13">
                  <c:v>20h</c:v>
                </c:pt>
                <c:pt idx="14">
                  <c:v>21h</c:v>
                </c:pt>
              </c:strCache>
            </c:strRef>
          </c:cat>
          <c:val>
            <c:numRef>
              <c:f>Calculs!$B$172:$B$186</c:f>
              <c:numCache>
                <c:formatCode>#,##0</c:formatCode>
                <c:ptCount val="15"/>
                <c:pt idx="0">
                  <c:v>583.245</c:v>
                </c:pt>
                <c:pt idx="1">
                  <c:v>6227.3590000000004</c:v>
                </c:pt>
                <c:pt idx="2">
                  <c:v>8263.5526666669994</c:v>
                </c:pt>
                <c:pt idx="3">
                  <c:v>9807.7479999999996</c:v>
                </c:pt>
                <c:pt idx="4">
                  <c:v>10912.263999999999</c:v>
                </c:pt>
                <c:pt idx="5">
                  <c:v>10694.010333333999</c:v>
                </c:pt>
                <c:pt idx="6">
                  <c:v>9572.4616666670008</c:v>
                </c:pt>
                <c:pt idx="7">
                  <c:v>8848.1146666669993</c:v>
                </c:pt>
                <c:pt idx="8">
                  <c:v>8262.2060000000001</c:v>
                </c:pt>
                <c:pt idx="9">
                  <c:v>7900.3860000000004</c:v>
                </c:pt>
                <c:pt idx="10">
                  <c:v>8371.6186666670001</c:v>
                </c:pt>
                <c:pt idx="11">
                  <c:v>10229.599666667</c:v>
                </c:pt>
                <c:pt idx="12">
                  <c:v>11467.025</c:v>
                </c:pt>
                <c:pt idx="13">
                  <c:v>11259.844333333</c:v>
                </c:pt>
                <c:pt idx="14">
                  <c:v>6583.1213333329997</c:v>
                </c:pt>
              </c:numCache>
            </c:numRef>
          </c:val>
          <c:extLst>
            <c:ext xmlns:c16="http://schemas.microsoft.com/office/drawing/2014/chart" uri="{C3380CC4-5D6E-409C-BE32-E72D297353CC}">
              <c16:uniqueId val="{00000000-1355-1B47-9C0E-A9137F4DC696}"/>
            </c:ext>
          </c:extLst>
        </c:ser>
        <c:dLbls>
          <c:showLegendKey val="0"/>
          <c:showVal val="0"/>
          <c:showCatName val="0"/>
          <c:showSerName val="0"/>
          <c:showPercent val="0"/>
          <c:showBubbleSize val="0"/>
        </c:dLbls>
        <c:gapWidth val="60"/>
        <c:axId val="57968542"/>
        <c:axId val="87505846"/>
      </c:barChart>
      <c:catAx>
        <c:axId val="5796854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7505846"/>
        <c:crosses val="autoZero"/>
        <c:auto val="1"/>
        <c:lblAlgn val="ctr"/>
        <c:lblOffset val="100"/>
        <c:noMultiLvlLbl val="0"/>
      </c:catAx>
      <c:valAx>
        <c:axId val="87505846"/>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7968542"/>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Année par année — ventes par jour</a:t>
            </a:r>
          </a:p>
        </c:rich>
      </c:tx>
      <c:overlay val="0"/>
      <c:spPr>
        <a:noFill/>
        <a:ln w="0">
          <a:noFill/>
        </a:ln>
      </c:spPr>
    </c:title>
    <c:autoTitleDeleted val="0"/>
    <c:plotArea>
      <c:layout/>
      <c:barChart>
        <c:barDir val="col"/>
        <c:grouping val="clustered"/>
        <c:varyColors val="0"/>
        <c:ser>
          <c:idx val="0"/>
          <c:order val="0"/>
          <c:tx>
            <c:strRef>
              <c:f>Calculs!$B$200</c:f>
              <c:strCache>
                <c:ptCount val="1"/>
                <c:pt idx="0">
                  <c:v>Ventes par jour</c:v>
                </c:pt>
              </c:strCache>
            </c:strRef>
          </c:tx>
          <c:spPr>
            <a:solidFill>
              <a:srgbClr val="2E5FA3"/>
            </a:solidFill>
            <a:ln w="0">
              <a:solidFill>
                <a:srgbClr val="2E5FA3"/>
              </a:solidFill>
            </a:ln>
          </c:spPr>
          <c:invertIfNegative val="0"/>
          <c:dLbls>
            <c:spPr>
              <a:noFill/>
              <a:ln>
                <a:noFill/>
              </a:ln>
              <a:effectLst/>
            </c:spPr>
            <c:txPr>
              <a:bodyPr wrap="square"/>
              <a:lstStyle/>
              <a:p>
                <a:pPr>
                  <a:defRPr sz="1000" b="0" strike="noStrike" spc="-1">
                    <a:solidFill>
                      <a:srgbClr val="000000"/>
                    </a:solidFill>
                    <a:latin typeface="Calibri"/>
                  </a:defRPr>
                </a:pPr>
                <a:endParaRPr lang="fr-F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Calculs!$A$201:$A$206</c:f>
              <c:strCache>
                <c:ptCount val="6"/>
                <c:pt idx="0">
                  <c:v>2014</c:v>
                </c:pt>
                <c:pt idx="1">
                  <c:v>2015</c:v>
                </c:pt>
                <c:pt idx="2">
                  <c:v>2016</c:v>
                </c:pt>
                <c:pt idx="3">
                  <c:v>2017</c:v>
                </c:pt>
                <c:pt idx="4">
                  <c:v>2018</c:v>
                </c:pt>
                <c:pt idx="5">
                  <c:v>2019</c:v>
                </c:pt>
              </c:strCache>
            </c:strRef>
          </c:cat>
          <c:val>
            <c:numRef>
              <c:f>Calculs!$B$201:$B$206</c:f>
              <c:numCache>
                <c:formatCode>#.##0\.0</c:formatCode>
                <c:ptCount val="6"/>
                <c:pt idx="0">
                  <c:v>56.105892561983538</c:v>
                </c:pt>
                <c:pt idx="1">
                  <c:v>63.171435616438359</c:v>
                </c:pt>
                <c:pt idx="2">
                  <c:v>69.835043715866135</c:v>
                </c:pt>
                <c:pt idx="3">
                  <c:v>53.047756164383564</c:v>
                </c:pt>
                <c:pt idx="4">
                  <c:v>63.984186301369839</c:v>
                </c:pt>
                <c:pt idx="5">
                  <c:v>61.957244047632152</c:v>
                </c:pt>
              </c:numCache>
            </c:numRef>
          </c:val>
          <c:extLst>
            <c:ext xmlns:c16="http://schemas.microsoft.com/office/drawing/2014/chart" uri="{C3380CC4-5D6E-409C-BE32-E72D297353CC}">
              <c16:uniqueId val="{00000000-BC06-BF48-9BA5-70C0A7357358}"/>
            </c:ext>
          </c:extLst>
        </c:ser>
        <c:dLbls>
          <c:showLegendKey val="0"/>
          <c:showVal val="0"/>
          <c:showCatName val="0"/>
          <c:showSerName val="0"/>
          <c:showPercent val="0"/>
          <c:showBubbleSize val="0"/>
        </c:dLbls>
        <c:gapWidth val="60"/>
        <c:axId val="67076117"/>
        <c:axId val="65075017"/>
      </c:barChart>
      <c:catAx>
        <c:axId val="67076117"/>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5075017"/>
        <c:crosses val="autoZero"/>
        <c:auto val="1"/>
        <c:lblAlgn val="ctr"/>
        <c:lblOffset val="100"/>
        <c:noMultiLvlLbl val="0"/>
      </c:catAx>
      <c:valAx>
        <c:axId val="65075017"/>
        <c:scaling>
          <c:orientation val="minMax"/>
          <c:min val="0"/>
        </c:scaling>
        <c:delete val="0"/>
        <c:axPos val="l"/>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7076117"/>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rich>
          <a:bodyPr rot="0"/>
          <a:lstStyle/>
          <a:p>
            <a:pPr>
              <a:defRPr sz="1800" b="1" strike="noStrike" spc="-1">
                <a:solidFill>
                  <a:srgbClr val="000000"/>
                </a:solidFill>
                <a:latin typeface="Calibri"/>
              </a:defRPr>
            </a:pPr>
            <a:r>
              <a:rPr lang="fr-FR" sz="1800" b="1" strike="noStrike" spc="-1">
                <a:solidFill>
                  <a:srgbClr val="000000"/>
                </a:solidFill>
                <a:latin typeface="Calibri"/>
              </a:rPr>
              <a:t>Répartition par médicament — total vendu</a:t>
            </a:r>
          </a:p>
        </c:rich>
      </c:tx>
      <c:overlay val="0"/>
      <c:spPr>
        <a:noFill/>
        <a:ln w="0">
          <a:noFill/>
        </a:ln>
      </c:spPr>
    </c:title>
    <c:autoTitleDeleted val="0"/>
    <c:plotArea>
      <c:layout/>
      <c:barChart>
        <c:barDir val="bar"/>
        <c:grouping val="clustered"/>
        <c:varyColors val="0"/>
        <c:ser>
          <c:idx val="0"/>
          <c:order val="0"/>
          <c:tx>
            <c:strRef>
              <c:f>Calculs!$B$189</c:f>
              <c:strCache>
                <c:ptCount val="1"/>
                <c:pt idx="0">
                  <c:v>Total vendu</c:v>
                </c:pt>
              </c:strCache>
            </c:strRef>
          </c:tx>
          <c:spPr>
            <a:solidFill>
              <a:srgbClr val="2E5FA3"/>
            </a:solidFill>
            <a:ln w="0">
              <a:solidFill>
                <a:srgbClr val="2E5FA3"/>
              </a:solidFill>
            </a:ln>
          </c:spPr>
          <c:invertIfNegative val="0"/>
          <c:dLbls>
            <c:spPr>
              <a:noFill/>
              <a:ln>
                <a:noFill/>
              </a:ln>
              <a:effectLst/>
            </c:spPr>
            <c:txPr>
              <a:bodyPr wrap="square"/>
              <a:lstStyle/>
              <a:p>
                <a:pPr>
                  <a:defRPr sz="1000" b="0" strike="noStrike" spc="-1">
                    <a:solidFill>
                      <a:srgbClr val="000000"/>
                    </a:solidFill>
                    <a:latin typeface="Calibri"/>
                  </a:defRPr>
                </a:pPr>
                <a:endParaRPr lang="fr-FR"/>
              </a:p>
            </c:txPr>
            <c:dLblPos val="outEnd"/>
            <c:showLegendKey val="0"/>
            <c:showVal val="1"/>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Calculs!$A$190:$A$197</c:f>
              <c:strCache>
                <c:ptCount val="8"/>
                <c:pt idx="0">
                  <c:v>N05C</c:v>
                </c:pt>
                <c:pt idx="1">
                  <c:v>R06</c:v>
                </c:pt>
                <c:pt idx="2">
                  <c:v>N02BA</c:v>
                </c:pt>
                <c:pt idx="3">
                  <c:v>M01AE</c:v>
                </c:pt>
                <c:pt idx="4">
                  <c:v>M01AB</c:v>
                </c:pt>
                <c:pt idx="5">
                  <c:v>R03</c:v>
                </c:pt>
                <c:pt idx="6">
                  <c:v>N05B</c:v>
                </c:pt>
                <c:pt idx="7">
                  <c:v>N02BE</c:v>
                </c:pt>
              </c:strCache>
            </c:strRef>
          </c:cat>
          <c:val>
            <c:numRef>
              <c:f>Calculs!$B$190:$B$197</c:f>
              <c:numCache>
                <c:formatCode>#,##0</c:formatCode>
                <c:ptCount val="8"/>
                <c:pt idx="0">
                  <c:v>1247</c:v>
                </c:pt>
                <c:pt idx="1">
                  <c:v>6162.4799999999968</c:v>
                </c:pt>
                <c:pt idx="2">
                  <c:v>8185.7596666670115</c:v>
                </c:pt>
                <c:pt idx="3">
                  <c:v>8325.4490000000242</c:v>
                </c:pt>
                <c:pt idx="4">
                  <c:v>10723.664999999999</c:v>
                </c:pt>
                <c:pt idx="5">
                  <c:v>11743.083333337001</c:v>
                </c:pt>
                <c:pt idx="6">
                  <c:v>18586.00833333001</c:v>
                </c:pt>
                <c:pt idx="7">
                  <c:v>64074.881000009889</c:v>
                </c:pt>
              </c:numCache>
            </c:numRef>
          </c:val>
          <c:extLst>
            <c:ext xmlns:c16="http://schemas.microsoft.com/office/drawing/2014/chart" uri="{C3380CC4-5D6E-409C-BE32-E72D297353CC}">
              <c16:uniqueId val="{00000000-45A8-8A48-AB80-CD30042A6704}"/>
            </c:ext>
          </c:extLst>
        </c:ser>
        <c:dLbls>
          <c:showLegendKey val="0"/>
          <c:showVal val="0"/>
          <c:showCatName val="0"/>
          <c:showSerName val="0"/>
          <c:showPercent val="0"/>
          <c:showBubbleSize val="0"/>
        </c:dLbls>
        <c:gapWidth val="60"/>
        <c:axId val="25126470"/>
        <c:axId val="56302660"/>
      </c:barChart>
      <c:catAx>
        <c:axId val="25126470"/>
        <c:scaling>
          <c:orientation val="minMax"/>
        </c:scaling>
        <c:delete val="0"/>
        <c:axPos val="l"/>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6302660"/>
        <c:crosses val="autoZero"/>
        <c:auto val="1"/>
        <c:lblAlgn val="ctr"/>
        <c:lblOffset val="100"/>
        <c:noMultiLvlLbl val="0"/>
      </c:catAx>
      <c:valAx>
        <c:axId val="56302660"/>
        <c:scaling>
          <c:orientation val="minMax"/>
          <c:min val="0"/>
        </c:scaling>
        <c:delete val="0"/>
        <c:axPos val="b"/>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25126470"/>
        <c:crosses val="autoZero"/>
        <c:crossBetween val="between"/>
      </c:valAx>
      <c:spPr>
        <a:noFill/>
        <a:ln w="0">
          <a:noFill/>
        </a:ln>
      </c:spPr>
    </c:plotArea>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c:style val="2"/>
  <c:chart>
    <c:title>
      <c:tx>
        <c:strRef>
          <c:f>Environnement!$U$1</c:f>
          <c:strCache>
            <c:ptCount val="1"/>
            <c:pt idx="0">
              <c:v>Une année moyenne : ventes, semaine par semaine</c:v>
            </c:pt>
          </c:strCache>
        </c:strRef>
      </c:tx>
      <c:overlay val="0"/>
      <c:spPr>
        <a:noFill/>
        <a:ln w="0">
          <a:noFill/>
        </a:ln>
      </c:spPr>
    </c:title>
    <c:autoTitleDeleted val="0"/>
    <c:plotArea>
      <c:layout/>
      <c:lineChart>
        <c:grouping val="standard"/>
        <c:varyColors val="0"/>
        <c:ser>
          <c:idx val="0"/>
          <c:order val="0"/>
          <c:tx>
            <c:strRef>
              <c:f>Environnement!$S$60</c:f>
              <c:strCache>
                <c:ptCount val="1"/>
                <c:pt idx="0">
                  <c:v>Ventes moyennes</c:v>
                </c:pt>
              </c:strCache>
            </c:strRef>
          </c:tx>
          <c:spPr>
            <a:ln w="24840">
              <a:solidFill>
                <a:srgbClr val="2E5FA3"/>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Environnement!$Q$61:$Q$112</c:f>
              <c:strCache>
                <c:ptCount val="48"/>
                <c:pt idx="0">
                  <c:v>Janv.</c:v>
                </c:pt>
                <c:pt idx="4">
                  <c:v>Févr.</c:v>
                </c:pt>
                <c:pt idx="8">
                  <c:v>Mars</c:v>
                </c:pt>
                <c:pt idx="13">
                  <c:v>Avri.</c:v>
                </c:pt>
                <c:pt idx="17">
                  <c:v>Mai</c:v>
                </c:pt>
                <c:pt idx="21">
                  <c:v>Juin</c:v>
                </c:pt>
                <c:pt idx="26">
                  <c:v>Juil.</c:v>
                </c:pt>
                <c:pt idx="30">
                  <c:v>Août</c:v>
                </c:pt>
                <c:pt idx="34">
                  <c:v>Sept.</c:v>
                </c:pt>
                <c:pt idx="39">
                  <c:v>Octo.</c:v>
                </c:pt>
                <c:pt idx="43">
                  <c:v>Nove.</c:v>
                </c:pt>
                <c:pt idx="47">
                  <c:v>Déce.</c:v>
                </c:pt>
              </c:strCache>
            </c:strRef>
          </c:cat>
          <c:val>
            <c:numRef>
              <c:f>Environnement!$S$61:$S$112</c:f>
              <c:numCache>
                <c:formatCode>#,##0</c:formatCode>
                <c:ptCount val="52"/>
                <c:pt idx="0">
                  <c:v>591.26160000000004</c:v>
                </c:pt>
                <c:pt idx="1">
                  <c:v>575.02</c:v>
                </c:pt>
                <c:pt idx="2">
                  <c:v>532.54433333333338</c:v>
                </c:pt>
                <c:pt idx="3">
                  <c:v>539.06616666666662</c:v>
                </c:pt>
                <c:pt idx="4">
                  <c:v>510.90508333333332</c:v>
                </c:pt>
                <c:pt idx="5">
                  <c:v>490.02141666666665</c:v>
                </c:pt>
                <c:pt idx="6">
                  <c:v>477.51500000000004</c:v>
                </c:pt>
                <c:pt idx="7">
                  <c:v>453.61983333333336</c:v>
                </c:pt>
                <c:pt idx="8">
                  <c:v>447.24966666666677</c:v>
                </c:pt>
                <c:pt idx="9">
                  <c:v>420.55083333333329</c:v>
                </c:pt>
                <c:pt idx="10">
                  <c:v>445.98933333333326</c:v>
                </c:pt>
                <c:pt idx="11">
                  <c:v>434.48183333333333</c:v>
                </c:pt>
                <c:pt idx="12">
                  <c:v>427.3458333333333</c:v>
                </c:pt>
                <c:pt idx="13">
                  <c:v>406.51066666666674</c:v>
                </c:pt>
                <c:pt idx="14">
                  <c:v>416.03722222166658</c:v>
                </c:pt>
                <c:pt idx="15">
                  <c:v>374.43866666666668</c:v>
                </c:pt>
                <c:pt idx="16">
                  <c:v>423.41561111166658</c:v>
                </c:pt>
                <c:pt idx="17">
                  <c:v>371.63566666666674</c:v>
                </c:pt>
                <c:pt idx="18">
                  <c:v>394.75100000000003</c:v>
                </c:pt>
                <c:pt idx="19">
                  <c:v>386.82911111166669</c:v>
                </c:pt>
                <c:pt idx="20">
                  <c:v>368.24383333333327</c:v>
                </c:pt>
                <c:pt idx="21">
                  <c:v>358.16283333333331</c:v>
                </c:pt>
                <c:pt idx="22">
                  <c:v>370.38766666666669</c:v>
                </c:pt>
                <c:pt idx="23">
                  <c:v>338.47483333333332</c:v>
                </c:pt>
                <c:pt idx="24">
                  <c:v>347.74483333333336</c:v>
                </c:pt>
                <c:pt idx="25">
                  <c:v>340.64433333333335</c:v>
                </c:pt>
                <c:pt idx="26">
                  <c:v>340.1396666666667</c:v>
                </c:pt>
                <c:pt idx="27">
                  <c:v>348.51955555550006</c:v>
                </c:pt>
                <c:pt idx="28">
                  <c:v>319.12150000000003</c:v>
                </c:pt>
                <c:pt idx="29">
                  <c:v>313.20133333333337</c:v>
                </c:pt>
                <c:pt idx="30">
                  <c:v>332.18549999999999</c:v>
                </c:pt>
                <c:pt idx="31">
                  <c:v>331.44577777833337</c:v>
                </c:pt>
                <c:pt idx="32">
                  <c:v>334.09299999999996</c:v>
                </c:pt>
                <c:pt idx="33">
                  <c:v>354.06961111166657</c:v>
                </c:pt>
                <c:pt idx="34">
                  <c:v>347.50916666666672</c:v>
                </c:pt>
                <c:pt idx="35">
                  <c:v>387.98383333333339</c:v>
                </c:pt>
                <c:pt idx="36">
                  <c:v>424.36783333333329</c:v>
                </c:pt>
                <c:pt idx="37">
                  <c:v>420.17849999999999</c:v>
                </c:pt>
                <c:pt idx="38">
                  <c:v>514.99877777783342</c:v>
                </c:pt>
                <c:pt idx="39">
                  <c:v>503.00766666666669</c:v>
                </c:pt>
                <c:pt idx="40">
                  <c:v>548.24526666599991</c:v>
                </c:pt>
                <c:pt idx="41">
                  <c:v>498.99813333399999</c:v>
                </c:pt>
                <c:pt idx="42">
                  <c:v>518.88040000000001</c:v>
                </c:pt>
                <c:pt idx="43">
                  <c:v>459.44973333340005</c:v>
                </c:pt>
                <c:pt idx="44">
                  <c:v>484.41073333399999</c:v>
                </c:pt>
                <c:pt idx="45">
                  <c:v>449.73699999999997</c:v>
                </c:pt>
                <c:pt idx="46">
                  <c:v>431.98539999999991</c:v>
                </c:pt>
                <c:pt idx="47">
                  <c:v>441.459</c:v>
                </c:pt>
                <c:pt idx="48">
                  <c:v>477.62299999999993</c:v>
                </c:pt>
                <c:pt idx="49">
                  <c:v>486.249866666</c:v>
                </c:pt>
                <c:pt idx="50">
                  <c:v>480.94840000000005</c:v>
                </c:pt>
                <c:pt idx="51">
                  <c:v>632.6879333334</c:v>
                </c:pt>
              </c:numCache>
            </c:numRef>
          </c:val>
          <c:smooth val="0"/>
          <c:extLst>
            <c:ext xmlns:c16="http://schemas.microsoft.com/office/drawing/2014/chart" uri="{C3380CC4-5D6E-409C-BE32-E72D297353CC}">
              <c16:uniqueId val="{00000000-C9E0-7244-A693-117F031E18B6}"/>
            </c:ext>
          </c:extLst>
        </c:ser>
        <c:dLbls>
          <c:showLegendKey val="0"/>
          <c:showVal val="0"/>
          <c:showCatName val="0"/>
          <c:showSerName val="0"/>
          <c:showPercent val="0"/>
          <c:showBubbleSize val="0"/>
        </c:dLbls>
        <c:hiLowLines>
          <c:spPr>
            <a:ln w="0">
              <a:noFill/>
            </a:ln>
          </c:spPr>
        </c:hiLowLines>
        <c:marker val="1"/>
        <c:smooth val="0"/>
        <c:axId val="58054132"/>
        <c:axId val="85299074"/>
      </c:lineChart>
      <c:lineChart>
        <c:grouping val="standard"/>
        <c:varyColors val="0"/>
        <c:ser>
          <c:idx val="1"/>
          <c:order val="1"/>
          <c:tx>
            <c:strRef>
              <c:f>Environnement!$R$60</c:f>
              <c:strCache>
                <c:ptCount val="1"/>
              </c:strCache>
            </c:strRef>
          </c:tx>
          <c:spPr>
            <a:ln w="24840">
              <a:solidFill>
                <a:srgbClr val="C00000"/>
              </a:solidFill>
              <a:round/>
            </a:ln>
          </c:spPr>
          <c:marker>
            <c:symbol val="none"/>
          </c:marker>
          <c:dLbls>
            <c:spPr>
              <a:noFill/>
              <a:ln>
                <a:noFill/>
              </a:ln>
              <a:effectLst/>
            </c:spPr>
            <c:txPr>
              <a:bodyPr wrap="none"/>
              <a:lstStyle/>
              <a:p>
                <a:pPr>
                  <a:defRPr sz="1000" b="0" strike="noStrike" spc="-1">
                    <a:latin typeface="Arial"/>
                  </a:defRPr>
                </a:pPr>
                <a:endParaRPr lang="fr-FR"/>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strRef>
              <c:f>Environnement!$Q$61:$Q$112</c:f>
              <c:strCache>
                <c:ptCount val="48"/>
                <c:pt idx="0">
                  <c:v>Janv.</c:v>
                </c:pt>
                <c:pt idx="4">
                  <c:v>Févr.</c:v>
                </c:pt>
                <c:pt idx="8">
                  <c:v>Mars</c:v>
                </c:pt>
                <c:pt idx="13">
                  <c:v>Avri.</c:v>
                </c:pt>
                <c:pt idx="17">
                  <c:v>Mai</c:v>
                </c:pt>
                <c:pt idx="21">
                  <c:v>Juin</c:v>
                </c:pt>
                <c:pt idx="26">
                  <c:v>Juil.</c:v>
                </c:pt>
                <c:pt idx="30">
                  <c:v>Août</c:v>
                </c:pt>
                <c:pt idx="34">
                  <c:v>Sept.</c:v>
                </c:pt>
                <c:pt idx="39">
                  <c:v>Octo.</c:v>
                </c:pt>
                <c:pt idx="43">
                  <c:v>Nove.</c:v>
                </c:pt>
                <c:pt idx="47">
                  <c:v>Déce.</c:v>
                </c:pt>
              </c:strCache>
            </c:strRef>
          </c:cat>
          <c:val>
            <c:numRef>
              <c:f>Environnement!$R$61:$R$112</c:f>
              <c:numCache>
                <c:formatCode>#,##0</c:formatCode>
                <c:ptCount val="52"/>
                <c:pt idx="0">
                  <c:v>#N/A</c:v>
                </c:pt>
                <c:pt idx="1">
                  <c:v>#N/A</c:v>
                </c:pt>
                <c:pt idx="2">
                  <c:v>#N/A</c:v>
                </c:pt>
                <c:pt idx="3">
                  <c:v>#N/A</c:v>
                </c:pt>
                <c:pt idx="4">
                  <c:v>#N/A</c:v>
                </c:pt>
                <c:pt idx="5">
                  <c:v>#N/A</c:v>
                </c:pt>
                <c:pt idx="6">
                  <c:v>#N/A</c:v>
                </c:pt>
                <c:pt idx="7">
                  <c:v>#N/A</c:v>
                </c:pt>
                <c:pt idx="8">
                  <c:v>#N/A</c:v>
                </c:pt>
                <c:pt idx="9">
                  <c:v>#N/A</c:v>
                </c:pt>
                <c:pt idx="10">
                  <c:v>#N/A</c:v>
                </c:pt>
                <c:pt idx="11">
                  <c:v>#N/A</c:v>
                </c:pt>
                <c:pt idx="12">
                  <c:v>#N/A</c:v>
                </c:pt>
                <c:pt idx="13">
                  <c:v>#N/A</c:v>
                </c:pt>
                <c:pt idx="14">
                  <c:v>#N/A</c:v>
                </c:pt>
                <c:pt idx="15">
                  <c:v>#N/A</c:v>
                </c:pt>
                <c:pt idx="16">
                  <c:v>#N/A</c:v>
                </c:pt>
                <c:pt idx="17">
                  <c:v>#N/A</c:v>
                </c:pt>
                <c:pt idx="18">
                  <c:v>#N/A</c:v>
                </c:pt>
                <c:pt idx="19">
                  <c:v>#N/A</c:v>
                </c:pt>
                <c:pt idx="20">
                  <c:v>#N/A</c:v>
                </c:pt>
                <c:pt idx="21">
                  <c:v>#N/A</c:v>
                </c:pt>
                <c:pt idx="22">
                  <c:v>#N/A</c:v>
                </c:pt>
                <c:pt idx="23">
                  <c:v>#N/A</c:v>
                </c:pt>
                <c:pt idx="24">
                  <c:v>#N/A</c:v>
                </c:pt>
                <c:pt idx="25">
                  <c:v>#N/A</c:v>
                </c:pt>
                <c:pt idx="26">
                  <c:v>#N/A</c:v>
                </c:pt>
                <c:pt idx="27">
                  <c:v>#N/A</c:v>
                </c:pt>
                <c:pt idx="28">
                  <c:v>#N/A</c:v>
                </c:pt>
                <c:pt idx="29">
                  <c:v>#N/A</c:v>
                </c:pt>
                <c:pt idx="30">
                  <c:v>#N/A</c:v>
                </c:pt>
                <c:pt idx="31">
                  <c:v>#N/A</c:v>
                </c:pt>
                <c:pt idx="32">
                  <c:v>#N/A</c:v>
                </c:pt>
                <c:pt idx="33">
                  <c:v>#N/A</c:v>
                </c:pt>
                <c:pt idx="34">
                  <c:v>#N/A</c:v>
                </c:pt>
                <c:pt idx="35">
                  <c:v>#N/A</c:v>
                </c:pt>
                <c:pt idx="36">
                  <c:v>#N/A</c:v>
                </c:pt>
                <c:pt idx="37">
                  <c:v>#N/A</c:v>
                </c:pt>
                <c:pt idx="38">
                  <c:v>#N/A</c:v>
                </c:pt>
                <c:pt idx="39">
                  <c:v>#N/A</c:v>
                </c:pt>
                <c:pt idx="40">
                  <c:v>#N/A</c:v>
                </c:pt>
                <c:pt idx="41">
                  <c:v>#N/A</c:v>
                </c:pt>
                <c:pt idx="42">
                  <c:v>#N/A</c:v>
                </c:pt>
                <c:pt idx="43">
                  <c:v>#N/A</c:v>
                </c:pt>
                <c:pt idx="44">
                  <c:v>#N/A</c:v>
                </c:pt>
                <c:pt idx="45">
                  <c:v>#N/A</c:v>
                </c:pt>
                <c:pt idx="46">
                  <c:v>#N/A</c:v>
                </c:pt>
                <c:pt idx="47">
                  <c:v>#N/A</c:v>
                </c:pt>
                <c:pt idx="48">
                  <c:v>#N/A</c:v>
                </c:pt>
                <c:pt idx="49">
                  <c:v>#N/A</c:v>
                </c:pt>
                <c:pt idx="50">
                  <c:v>#N/A</c:v>
                </c:pt>
                <c:pt idx="51">
                  <c:v>#N/A</c:v>
                </c:pt>
              </c:numCache>
            </c:numRef>
          </c:val>
          <c:smooth val="0"/>
          <c:extLst>
            <c:ext xmlns:c16="http://schemas.microsoft.com/office/drawing/2014/chart" uri="{C3380CC4-5D6E-409C-BE32-E72D297353CC}">
              <c16:uniqueId val="{00000001-C9E0-7244-A693-117F031E18B6}"/>
            </c:ext>
          </c:extLst>
        </c:ser>
        <c:dLbls>
          <c:showLegendKey val="0"/>
          <c:showVal val="0"/>
          <c:showCatName val="0"/>
          <c:showSerName val="0"/>
          <c:showPercent val="0"/>
          <c:showBubbleSize val="0"/>
        </c:dLbls>
        <c:hiLowLines>
          <c:spPr>
            <a:ln w="0">
              <a:noFill/>
            </a:ln>
          </c:spPr>
        </c:hiLowLines>
        <c:marker val="1"/>
        <c:smooth val="0"/>
        <c:axId val="31344224"/>
        <c:axId val="678756"/>
      </c:lineChart>
      <c:catAx>
        <c:axId val="58054132"/>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85299074"/>
        <c:crosses val="autoZero"/>
        <c:auto val="1"/>
        <c:lblAlgn val="ctr"/>
        <c:lblOffset val="100"/>
        <c:noMultiLvlLbl val="0"/>
      </c:catAx>
      <c:valAx>
        <c:axId val="85299074"/>
        <c:scaling>
          <c:orientation val="minMax"/>
          <c:min val="0"/>
        </c:scaling>
        <c:delete val="0"/>
        <c:axPos val="l"/>
        <c:title>
          <c:tx>
            <c:rich>
              <a:bodyPr rot="-5400000"/>
              <a:lstStyle/>
              <a:p>
                <a:pPr>
                  <a:defRPr sz="1000" b="1" strike="noStrike" spc="-1">
                    <a:solidFill>
                      <a:srgbClr val="000000"/>
                    </a:solidFill>
                    <a:latin typeface="Calibri"/>
                  </a:defRPr>
                </a:pPr>
                <a:r>
                  <a:rPr lang="fr-FR" sz="1000" b="1" strike="noStrike" spc="-1">
                    <a:solidFill>
                      <a:srgbClr val="000000"/>
                    </a:solidFill>
                    <a:latin typeface="Calibri"/>
                  </a:rPr>
                  <a:t>Ventes moyennes de la semaine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58054132"/>
        <c:crosses val="autoZero"/>
        <c:crossBetween val="between"/>
      </c:valAx>
      <c:catAx>
        <c:axId val="31344224"/>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678756"/>
        <c:crosses val="autoZero"/>
        <c:auto val="1"/>
        <c:lblAlgn val="ctr"/>
        <c:lblOffset val="100"/>
        <c:noMultiLvlLbl val="0"/>
      </c:catAx>
      <c:valAx>
        <c:axId val="678756"/>
        <c:scaling>
          <c:orientation val="minMax"/>
          <c:min val="0"/>
        </c:scaling>
        <c:delete val="0"/>
        <c:axPos val="r"/>
        <c:title>
          <c:tx>
            <c:strRef>
              <c:f>Environnement!$D$25</c:f>
              <c:strCache>
                <c:ptCount val="1"/>
              </c:strCache>
            </c:strRef>
          </c:tx>
          <c:overlay val="0"/>
          <c:spPr>
            <a:noFill/>
            <a:ln w="0">
              <a:noFill/>
            </a:ln>
          </c:spPr>
        </c:title>
        <c:numFmt formatCode="[&gt;1]#,##0;[=0]0;&quot;&quot;"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fr-FR"/>
          </a:p>
        </c:txPr>
        <c:crossAx val="31344224"/>
        <c:crosses val="max"/>
        <c:crossBetween val="between"/>
      </c:valAx>
      <c:spPr>
        <a:noFill/>
        <a:ln w="0">
          <a:noFill/>
        </a:ln>
      </c:spPr>
    </c:plotArea>
    <c:legend>
      <c:legendPos val="b"/>
      <c:overlay val="0"/>
      <c:spPr>
        <a:noFill/>
        <a:ln w="0">
          <a:noFill/>
        </a:ln>
      </c:spPr>
      <c:txPr>
        <a:bodyPr/>
        <a:lstStyle/>
        <a:p>
          <a:pPr>
            <a:defRPr sz="1000" b="0" strike="noStrike" spc="-1">
              <a:solidFill>
                <a:srgbClr val="000000"/>
              </a:solidFill>
              <a:latin typeface="Calibri"/>
            </a:defRPr>
          </a:pPr>
          <a:endParaRPr lang="fr-FR"/>
        </a:p>
      </c:txPr>
    </c:legend>
    <c:plotVisOnly val="1"/>
    <c:dispBlanksAs val="gap"/>
    <c:showDLblsOverMax val="1"/>
  </c:chart>
  <c:spPr>
    <a:solidFill>
      <a:srgbClr val="FFFFFF"/>
    </a:solidFill>
    <a:ln w="9360">
      <a:solidFill>
        <a:srgbClr val="D9D9D9"/>
      </a:solidFill>
      <a:round/>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0</xdr:rowOff>
    </xdr:from>
    <xdr:to>
      <xdr:col>13</xdr:col>
      <xdr:colOff>748440</xdr:colOff>
      <xdr:row>23</xdr:row>
      <xdr:rowOff>21960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25</xdr:row>
      <xdr:rowOff>0</xdr:rowOff>
    </xdr:from>
    <xdr:to>
      <xdr:col>6</xdr:col>
      <xdr:colOff>795240</xdr:colOff>
      <xdr:row>39</xdr:row>
      <xdr:rowOff>68760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7</xdr:col>
      <xdr:colOff>0</xdr:colOff>
      <xdr:row>25</xdr:row>
      <xdr:rowOff>0</xdr:rowOff>
    </xdr:from>
    <xdr:to>
      <xdr:col>13</xdr:col>
      <xdr:colOff>690120</xdr:colOff>
      <xdr:row>39</xdr:row>
      <xdr:rowOff>68760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41</xdr:row>
      <xdr:rowOff>0</xdr:rowOff>
    </xdr:from>
    <xdr:to>
      <xdr:col>6</xdr:col>
      <xdr:colOff>795240</xdr:colOff>
      <xdr:row>55</xdr:row>
      <xdr:rowOff>68760</xdr:rowOff>
    </xdr:to>
    <xdr:graphicFrame macro="">
      <xdr:nvGraphicFramePr>
        <xdr:cNvPr id="5" name="Chart 4">
          <a:extLst>
            <a:ext uri="{FF2B5EF4-FFF2-40B4-BE49-F238E27FC236}">
              <a16:creationId xmlns:a16="http://schemas.microsoft.com/office/drawing/2014/main" id="{00000000-0008-0000-0100-00000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7</xdr:col>
      <xdr:colOff>0</xdr:colOff>
      <xdr:row>41</xdr:row>
      <xdr:rowOff>0</xdr:rowOff>
    </xdr:from>
    <xdr:to>
      <xdr:col>13</xdr:col>
      <xdr:colOff>690120</xdr:colOff>
      <xdr:row>55</xdr:row>
      <xdr:rowOff>68760</xdr:rowOff>
    </xdr:to>
    <xdr:graphicFrame macro="">
      <xdr:nvGraphicFramePr>
        <xdr:cNvPr id="6" name="Chart 5">
          <a:extLst>
            <a:ext uri="{FF2B5EF4-FFF2-40B4-BE49-F238E27FC236}">
              <a16:creationId xmlns:a16="http://schemas.microsoft.com/office/drawing/2014/main" id="{00000000-0008-0000-01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0</xdr:colOff>
      <xdr:row>57</xdr:row>
      <xdr:rowOff>0</xdr:rowOff>
    </xdr:from>
    <xdr:to>
      <xdr:col>13</xdr:col>
      <xdr:colOff>748440</xdr:colOff>
      <xdr:row>71</xdr:row>
      <xdr:rowOff>68400</xdr:rowOff>
    </xdr:to>
    <xdr:graphicFrame macro="">
      <xdr:nvGraphicFramePr>
        <xdr:cNvPr id="7" name="Chart 6">
          <a:extLst>
            <a:ext uri="{FF2B5EF4-FFF2-40B4-BE49-F238E27FC236}">
              <a16:creationId xmlns:a16="http://schemas.microsoft.com/office/drawing/2014/main" id="{00000000-0008-0000-0100-00000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34</xdr:row>
      <xdr:rowOff>7780</xdr:rowOff>
    </xdr:from>
    <xdr:to>
      <xdr:col>7</xdr:col>
      <xdr:colOff>93600</xdr:colOff>
      <xdr:row>51</xdr:row>
      <xdr:rowOff>125420</xdr:rowOff>
    </xdr:to>
    <xdr:graphicFrame macro="">
      <xdr:nvGraphicFramePr>
        <xdr:cNvPr id="6" name="Chart 1">
          <a:extLst>
            <a:ext uri="{FF2B5EF4-FFF2-40B4-BE49-F238E27FC236}">
              <a16:creationId xmlns:a16="http://schemas.microsoft.com/office/drawing/2014/main" id="{00000000-0008-0000-02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A3BBD05E-A9CA-6C43-9DBC-213957202DDD}">
  <we:reference id="19947799-1a85-409d-b2b1-d567cd7534b9" version="4.0.0.0" store="EXCatalog" storeType="EXCatalog"/>
  <we:alternateReferences>
    <we:reference id="WA104382023" version="4.0.0.0" store="" storeType="OMEX"/>
  </we:alternateReferences>
  <we:properties/>
  <we:bindings/>
  <we:snapshot xmlns:r="http://schemas.openxmlformats.org/officeDocument/2006/relationships"/>
  <we:extLst>
    <a:ext xmlns:a="http://schemas.openxmlformats.org/drawingml/2006/main" uri="{D87F86FE-615C-45B5-9D79-34F1136793EB}">
      <we:containsCustomFunctions/>
    </a:ext>
    <a:ext xmlns:a="http://schemas.openxmlformats.org/drawingml/2006/main" uri="{7C84B067-C214-45C3-A712-C9D94CD141B2}">
      <we:customFunctionIdList>
        <we:customFunctionIds>_xldudf_XAPPEX_RUNQUERY</we:customFunctionIds>
        <we:customFunctionIds>_xldudf_XAPPEX_ASFC</we:customFunctionIds>
      </we:customFunctionIdList>
    </a:ext>
  </we:extLst>
</we:webextension>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37474F"/>
    <pageSetUpPr fitToPage="1"/>
  </sheetPr>
  <dimension ref="A1:K23"/>
  <sheetViews>
    <sheetView showGridLines="0" tabSelected="1" zoomScaleNormal="100" workbookViewId="0">
      <selection activeCell="G8" sqref="G8:K8"/>
    </sheetView>
  </sheetViews>
  <sheetFormatPr baseColWidth="10" defaultColWidth="8.6640625" defaultRowHeight="15" x14ac:dyDescent="0.2"/>
  <cols>
    <col min="1" max="11" width="11.5" customWidth="1"/>
  </cols>
  <sheetData>
    <row r="1" spans="1:11" ht="30" customHeight="1" x14ac:dyDescent="0.25">
      <c r="A1" s="2" t="s">
        <v>0</v>
      </c>
    </row>
    <row r="2" spans="1:11" x14ac:dyDescent="0.2">
      <c r="A2" s="3" t="s">
        <v>1490</v>
      </c>
    </row>
    <row r="3" spans="1:11" x14ac:dyDescent="0.2">
      <c r="A3" s="4" t="s">
        <v>1</v>
      </c>
    </row>
    <row r="5" spans="1:11" ht="25.5" customHeight="1" x14ac:dyDescent="0.2">
      <c r="A5" s="85" t="s">
        <v>2</v>
      </c>
      <c r="B5" s="85"/>
      <c r="C5" s="85"/>
      <c r="D5" s="85"/>
      <c r="E5" s="85"/>
      <c r="G5" s="86" t="s">
        <v>3</v>
      </c>
      <c r="H5" s="86"/>
      <c r="I5" s="86"/>
      <c r="J5" s="86"/>
      <c r="K5" s="86"/>
    </row>
    <row r="7" spans="1:11" ht="31.5" customHeight="1" x14ac:dyDescent="0.2">
      <c r="A7" s="87" t="str">
        <f>HYPERLINK("#Activite!A1","Activité de la pharmacie")</f>
        <v>Activité de la pharmacie</v>
      </c>
      <c r="B7" s="87"/>
      <c r="C7" s="87"/>
      <c r="D7" s="87"/>
      <c r="E7" s="87"/>
      <c r="G7" s="88" t="str">
        <f>HYPERLINK("#Stocks!A1","Stocks et alertes")</f>
        <v>Stocks et alertes</v>
      </c>
      <c r="H7" s="88"/>
      <c r="I7" s="88"/>
      <c r="J7" s="88"/>
      <c r="K7" s="88"/>
    </row>
    <row r="8" spans="1:11" ht="31.5" customHeight="1" x14ac:dyDescent="0.2">
      <c r="A8" s="87" t="str">
        <f>HYPERLINK("#Environnement!A1","Environnement de la pharmacie")</f>
        <v>Environnement de la pharmacie</v>
      </c>
      <c r="B8" s="87"/>
      <c r="C8" s="87"/>
      <c r="D8" s="87"/>
      <c r="E8" s="87"/>
      <c r="G8" s="88" t="str">
        <f>HYPERLINK("#Scan!A1","Scan des ventes")</f>
        <v>Scan des ventes</v>
      </c>
      <c r="H8" s="88"/>
      <c r="I8" s="88"/>
      <c r="J8" s="88"/>
      <c r="K8" s="88"/>
    </row>
    <row r="9" spans="1:11" ht="31.5" customHeight="1" x14ac:dyDescent="0.2"/>
    <row r="11" spans="1:11" ht="25.5" customHeight="1" x14ac:dyDescent="0.2">
      <c r="A11" s="83" t="s">
        <v>4</v>
      </c>
      <c r="B11" s="83"/>
      <c r="C11" s="83"/>
      <c r="D11" s="83"/>
      <c r="E11" s="83"/>
      <c r="F11" s="83"/>
      <c r="G11" s="83"/>
      <c r="H11" s="83"/>
      <c r="I11" s="83"/>
      <c r="J11" s="83"/>
      <c r="K11" s="83"/>
    </row>
    <row r="12" spans="1:11" ht="31.5" customHeight="1" x14ac:dyDescent="0.2">
      <c r="A12" s="84" t="str">
        <f>HYPERLINK("#Recherche!A1","Recherche")</f>
        <v>Recherche</v>
      </c>
      <c r="B12" s="84"/>
      <c r="D12" s="84" t="str">
        <f>HYPERLINK("#Calendrier!A1","Calendrier")</f>
        <v>Calendrier</v>
      </c>
      <c r="E12" s="84"/>
      <c r="G12" s="84" t="str">
        <f>HYPERLINK("#Statistiques!A1","Statistiques")</f>
        <v>Statistiques</v>
      </c>
      <c r="H12" s="84"/>
      <c r="J12" s="84" t="str">
        <f>HYPERLINK("#Qualite_donnees!A1","Qualité des données")</f>
        <v>Qualité des données</v>
      </c>
      <c r="K12" s="84"/>
    </row>
    <row r="14" spans="1:11" ht="17" x14ac:dyDescent="0.2">
      <c r="A14" s="5" t="s">
        <v>1498</v>
      </c>
    </row>
    <row r="15" spans="1:11" ht="25.5" customHeight="1" x14ac:dyDescent="0.2">
      <c r="A15" s="80" t="s">
        <v>5</v>
      </c>
      <c r="B15" s="80"/>
      <c r="C15" s="80"/>
      <c r="D15" s="80"/>
      <c r="E15" s="80"/>
      <c r="G15" s="80" t="s">
        <v>6</v>
      </c>
      <c r="H15" s="80"/>
      <c r="I15" s="80"/>
      <c r="J15" s="80"/>
      <c r="K15" s="80"/>
    </row>
    <row r="16" spans="1:11" ht="49.5" customHeight="1" x14ac:dyDescent="0.2">
      <c r="A16" s="81">
        <f>COUNTIF(Stocks!$K$8:$K$15,"RUPTURE")</f>
        <v>0</v>
      </c>
      <c r="B16" s="81"/>
      <c r="C16" s="81"/>
      <c r="D16" s="81"/>
      <c r="E16" s="81"/>
      <c r="G16" s="81">
        <f>COUNTIF(Stocks!$K$8:$K$15,"À COMMANDER")</f>
        <v>0</v>
      </c>
      <c r="H16" s="81"/>
      <c r="I16" s="81"/>
      <c r="J16" s="81"/>
      <c r="K16" s="81"/>
    </row>
    <row r="17" spans="1:11" x14ac:dyDescent="0.2">
      <c r="A17" s="6" t="s">
        <v>1491</v>
      </c>
    </row>
    <row r="19" spans="1:11" ht="16" x14ac:dyDescent="0.2">
      <c r="A19" s="7" t="s">
        <v>7</v>
      </c>
    </row>
    <row r="20" spans="1:11" ht="21.75" customHeight="1" x14ac:dyDescent="0.2">
      <c r="A20" s="82" t="s">
        <v>8</v>
      </c>
      <c r="B20" s="82"/>
      <c r="C20" s="82"/>
      <c r="E20" s="82" t="s">
        <v>9</v>
      </c>
      <c r="F20" s="82"/>
      <c r="G20" s="82"/>
      <c r="I20" s="82" t="str">
        <f>"Groupe n°1 : "&amp;ROUND(MAX(Calculs!$C$60:$C$67)/SUM(Calculs!$C$60:$C$67)*100,0)&amp;" % des ventes"</f>
        <v>Groupe n°1 : 50 % des ventes</v>
      </c>
      <c r="J20" s="82"/>
      <c r="K20" s="82"/>
    </row>
    <row r="21" spans="1:11" ht="39.75" customHeight="1" x14ac:dyDescent="0.2">
      <c r="A21" s="77">
        <f>SUMIFS(Historique!$Y$2:$Y$2107,Historique!$H$2:$H$2107,"Oui")</f>
        <v>129048.32633334391</v>
      </c>
      <c r="B21" s="77"/>
      <c r="C21" s="77"/>
      <c r="E21" s="78">
        <f>IFERROR(A21/COUNTIF(Historique!$H$2:$H$2107,"Oui"),0)</f>
        <v>61.33475586185547</v>
      </c>
      <c r="F21" s="78"/>
      <c r="G21" s="78"/>
      <c r="I21" s="79" t="str">
        <f>INDEX(Calculs!$A$60:$A$67,MATCH(MAX(Calculs!$C$60:$C$67),Calculs!$C$60:$C$67,0))</f>
        <v>N02BE</v>
      </c>
      <c r="J21" s="79"/>
      <c r="K21" s="79"/>
    </row>
    <row r="23" spans="1:11" x14ac:dyDescent="0.2">
      <c r="A23" s="6"/>
    </row>
  </sheetData>
  <mergeCells count="21">
    <mergeCell ref="A5:E5"/>
    <mergeCell ref="G5:K5"/>
    <mergeCell ref="A7:E7"/>
    <mergeCell ref="G7:K7"/>
    <mergeCell ref="A8:E8"/>
    <mergeCell ref="G8:K8"/>
    <mergeCell ref="A11:K11"/>
    <mergeCell ref="A12:B12"/>
    <mergeCell ref="D12:E12"/>
    <mergeCell ref="G12:H12"/>
    <mergeCell ref="J12:K12"/>
    <mergeCell ref="A21:C21"/>
    <mergeCell ref="E21:G21"/>
    <mergeCell ref="I21:K21"/>
    <mergeCell ref="A15:E15"/>
    <mergeCell ref="G15:K15"/>
    <mergeCell ref="A16:E16"/>
    <mergeCell ref="G16:K16"/>
    <mergeCell ref="A20:C20"/>
    <mergeCell ref="E20:G20"/>
    <mergeCell ref="I20:K20"/>
  </mergeCells>
  <conditionalFormatting sqref="A16">
    <cfRule type="expression" dxfId="29" priority="2">
      <formula>A16&gt;0</formula>
    </cfRule>
    <cfRule type="expression" dxfId="28" priority="3">
      <formula>A16=0</formula>
    </cfRule>
  </conditionalFormatting>
  <conditionalFormatting sqref="G16">
    <cfRule type="expression" dxfId="27" priority="4">
      <formula>G16&gt;0</formula>
    </cfRule>
    <cfRule type="expression" dxfId="26" priority="5">
      <formula>G16=0</formula>
    </cfRule>
  </conditionalFormatting>
  <printOptions horizontalCentered="1"/>
  <pageMargins left="0.4" right="0.4" top="0.4" bottom="0.4" header="0.511811023622047" footer="0.511811023622047"/>
  <pageSetup paperSize="9" orientation="landscape"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2E5FA3"/>
    <pageSetUpPr fitToPage="1"/>
  </sheetPr>
  <dimension ref="A1:AM95"/>
  <sheetViews>
    <sheetView showGridLines="0" zoomScaleNormal="100" workbookViewId="0"/>
  </sheetViews>
  <sheetFormatPr baseColWidth="10" defaultColWidth="8.6640625" defaultRowHeight="15" x14ac:dyDescent="0.2"/>
  <cols>
    <col min="1" max="12" width="12.5" customWidth="1"/>
    <col min="13" max="13" width="14" customWidth="1"/>
    <col min="14" max="14" width="12.5" customWidth="1"/>
    <col min="20" max="39" width="13" hidden="1" customWidth="1"/>
  </cols>
  <sheetData>
    <row r="1" spans="1:14" ht="30" customHeight="1" x14ac:dyDescent="0.25">
      <c r="A1" s="8" t="s">
        <v>10</v>
      </c>
      <c r="L1" s="9" t="str">
        <f>HYPERLINK("#Accueil!A1","← Accueil")</f>
        <v>← Accueil</v>
      </c>
      <c r="M1" s="9" t="str">
        <f>HYPERLINK("#Environnement!A1","Environnement")</f>
        <v>Environnement</v>
      </c>
      <c r="N1" s="9" t="str">
        <f>HYPERLINK("#Recherche!A1","Recherche")</f>
        <v>Recherche</v>
      </c>
    </row>
    <row r="2" spans="1:14" x14ac:dyDescent="0.2">
      <c r="A2" s="4" t="s">
        <v>11</v>
      </c>
    </row>
    <row r="4" spans="1:14" ht="24" customHeight="1" x14ac:dyDescent="0.2">
      <c r="A4" s="1" t="s">
        <v>12</v>
      </c>
      <c r="B4" s="10" t="s">
        <v>13</v>
      </c>
      <c r="C4" s="1" t="s">
        <v>14</v>
      </c>
      <c r="D4" s="10" t="s">
        <v>15</v>
      </c>
      <c r="E4" s="94" t="s">
        <v>16</v>
      </c>
      <c r="F4" s="94"/>
      <c r="G4" s="89" t="s">
        <v>15</v>
      </c>
      <c r="H4" s="89"/>
    </row>
    <row r="6" spans="1:14" ht="21.75" customHeight="1" x14ac:dyDescent="0.2">
      <c r="A6" s="90" t="s">
        <v>17</v>
      </c>
      <c r="B6" s="90"/>
      <c r="C6" s="90"/>
      <c r="D6" s="90" t="s">
        <v>18</v>
      </c>
      <c r="E6" s="90"/>
      <c r="F6" s="90" t="s">
        <v>9</v>
      </c>
      <c r="G6" s="90"/>
      <c r="H6" s="90" t="str">
        <f>IF($D$4="Tous","Mois le plus fort","Meilleure année")</f>
        <v>Mois le plus fort</v>
      </c>
      <c r="I6" s="90"/>
      <c r="J6" s="90" t="s">
        <v>19</v>
      </c>
      <c r="K6" s="90"/>
      <c r="L6" s="90" t="s">
        <v>20</v>
      </c>
      <c r="M6" s="90"/>
      <c r="N6" s="90"/>
    </row>
    <row r="7" spans="1:14" ht="39.75" customHeight="1" x14ac:dyDescent="0.2">
      <c r="A7" s="91">
        <f>SUMIFS(INDEX(Historique!$I$2:$Y$2107,0,Calculs!$C$73),Historique!$B$2:$B$2107,Calculs!$C$71,Historique!$C$2:$C$2107,Calculs!$C$74,Historique!$H$2:$H$2107,"Oui")</f>
        <v>129048.32633334391</v>
      </c>
      <c r="B7" s="91"/>
      <c r="C7" s="91"/>
      <c r="D7" s="91">
        <f>COUNTIFS(Historique!$B$2:$B$2107,Calculs!$C$71,Historique!$C$2:$C$2107,Calculs!$C$74,Historique!$H$2:$H$2107,"Oui")</f>
        <v>2104</v>
      </c>
      <c r="E7" s="91"/>
      <c r="F7" s="92">
        <f>IFERROR(A7/D7,0)</f>
        <v>61.33475586185547</v>
      </c>
      <c r="G7" s="92"/>
      <c r="H7" s="93" t="str">
        <f>IF($D$4="Tous",INDEX(Calculs!$A$147:$A$158,MATCH(MAX(Calculs!$B$147:$B$158),Calculs!$B$147:$B$158,0)),INDEX(Calculs!$A$201:$A$206,MATCH(MAX(Calculs!$B$201:$B$206),Calculs!$B$201:$B$206,0)))</f>
        <v>Janv.</v>
      </c>
      <c r="I7" s="93"/>
      <c r="J7" s="93" t="str">
        <f>INDEX(Calculs!$A$162:$A$168,MATCH(MAX(Calculs!$B$162:$B$168),Calculs!$B$162:$B$168,0))</f>
        <v>Sam.</v>
      </c>
      <c r="K7" s="93"/>
      <c r="L7" s="93" t="str">
        <f>INDEX(Calculs!$A$172:$A$186,MATCH(MAX(Calculs!$B$172:$B$186),Calculs!$B$172:$B$186,0))</f>
        <v>19h</v>
      </c>
      <c r="M7" s="93"/>
      <c r="N7" s="93"/>
    </row>
    <row r="74" spans="1:7" x14ac:dyDescent="0.2">
      <c r="A74" s="6" t="s">
        <v>21</v>
      </c>
    </row>
    <row r="75" spans="1:7" x14ac:dyDescent="0.2">
      <c r="A75" s="6" t="s">
        <v>22</v>
      </c>
    </row>
    <row r="77" spans="1:7" ht="16" x14ac:dyDescent="0.2">
      <c r="A77" s="11" t="s">
        <v>23</v>
      </c>
    </row>
    <row r="78" spans="1:7" ht="16" x14ac:dyDescent="0.2">
      <c r="A78" s="12" t="s">
        <v>24</v>
      </c>
      <c r="B78" s="89" t="s">
        <v>17</v>
      </c>
      <c r="C78" s="89"/>
    </row>
    <row r="80" spans="1:7" ht="31.5" customHeight="1" x14ac:dyDescent="0.2">
      <c r="A80" s="13" t="s">
        <v>14</v>
      </c>
      <c r="B80" s="13" t="s">
        <v>25</v>
      </c>
      <c r="C80" s="13" t="s">
        <v>26</v>
      </c>
      <c r="D80" s="13" t="s">
        <v>27</v>
      </c>
      <c r="E80" s="13" t="s">
        <v>28</v>
      </c>
      <c r="F80" s="13" t="s">
        <v>29</v>
      </c>
      <c r="G80" s="13" t="s">
        <v>30</v>
      </c>
    </row>
    <row r="81" spans="1:39" ht="21" customHeight="1" x14ac:dyDescent="0.2">
      <c r="A81" s="14" t="s">
        <v>31</v>
      </c>
      <c r="B81" s="15" t="str">
        <f t="shared" ref="B81:B92" si="0">IF(AA81&lt;AH81,"",IF($B$78="Total vendu",T81,T81/AA81))</f>
        <v/>
      </c>
      <c r="C81" s="15">
        <f t="shared" ref="C81:C92" si="1">IF(AB81&lt;AI81,"",IF($B$78="Total vendu",U81,U81/AB81))</f>
        <v>2297.4550000000004</v>
      </c>
      <c r="D81" s="15">
        <f t="shared" ref="D81:D92" si="2">IF(AC81&lt;AJ81,"",IF($B$78="Total vendu",V81,V81/AC81))</f>
        <v>2650.7919999999995</v>
      </c>
      <c r="E81" s="15">
        <f t="shared" ref="E81:E92" si="3">IF(AD81&lt;AK81,"",IF($B$78="Total vendu",W81,W81/AD81))</f>
        <v>2437.1019999999994</v>
      </c>
      <c r="F81" s="15">
        <f t="shared" ref="F81:F92" si="4">IF(AE81&lt;AL81,"",IF($B$78="Total vendu",X81,X81/AE81))</f>
        <v>2158.9960000000001</v>
      </c>
      <c r="G81" s="15">
        <f t="shared" ref="G81:G92" si="5">IF(AF81&lt;AM81,"",IF($B$78="Total vendu",Y81,Y81/AF81))</f>
        <v>3102.223</v>
      </c>
      <c r="T81">
        <f>SUMIFS(INDEX(Historique!$I$2:$Y$2107,0,Calculs!$C$73),Historique!$B$2:$B$2107,2014,Historique!$C$2:$C$2107,1)</f>
        <v>1858.5999999999995</v>
      </c>
      <c r="U81">
        <f>SUMIFS(INDEX(Historique!$I$2:$Y$2107,0,Calculs!$C$73),Historique!$B$2:$B$2107,2015,Historique!$C$2:$C$2107,1)</f>
        <v>2297.4550000000004</v>
      </c>
      <c r="V81">
        <f>SUMIFS(INDEX(Historique!$I$2:$Y$2107,0,Calculs!$C$73),Historique!$B$2:$B$2107,2016,Historique!$C$2:$C$2107,1)</f>
        <v>2650.7919999999995</v>
      </c>
      <c r="W81">
        <f>SUMIFS(INDEX(Historique!$I$2:$Y$2107,0,Calculs!$C$73),Historique!$B$2:$B$2107,2017,Historique!$C$2:$C$2107,1)</f>
        <v>2437.1019999999994</v>
      </c>
      <c r="X81">
        <f>SUMIFS(INDEX(Historique!$I$2:$Y$2107,0,Calculs!$C$73),Historique!$B$2:$B$2107,2018,Historique!$C$2:$C$2107,1)</f>
        <v>2158.9960000000001</v>
      </c>
      <c r="Y81">
        <f>SUMIFS(INDEX(Historique!$I$2:$Y$2107,0,Calculs!$C$73),Historique!$B$2:$B$2107,2019,Historique!$C$2:$C$2107,1)</f>
        <v>3102.223</v>
      </c>
      <c r="AA81">
        <f>COUNTIFS(Historique!$B$2:$B$2107,2014,Historique!$C$2:$C$2107,1)</f>
        <v>30</v>
      </c>
      <c r="AB81">
        <f>COUNTIFS(Historique!$B$2:$B$2107,2015,Historique!$C$2:$C$2107,1)</f>
        <v>31</v>
      </c>
      <c r="AC81">
        <f>COUNTIFS(Historique!$B$2:$B$2107,2016,Historique!$C$2:$C$2107,1)</f>
        <v>31</v>
      </c>
      <c r="AD81">
        <f>COUNTIFS(Historique!$B$2:$B$2107,2017,Historique!$C$2:$C$2107,1)</f>
        <v>31</v>
      </c>
      <c r="AE81">
        <f>COUNTIFS(Historique!$B$2:$B$2107,2018,Historique!$C$2:$C$2107,1)</f>
        <v>31</v>
      </c>
      <c r="AF81">
        <f>COUNTIFS(Historique!$B$2:$B$2107,2019,Historique!$C$2:$C$2107,1)</f>
        <v>31</v>
      </c>
      <c r="AH81">
        <f>DAY(DATE(2014,2,0))</f>
        <v>31</v>
      </c>
      <c r="AI81">
        <f>DAY(DATE(2015,2,0))</f>
        <v>31</v>
      </c>
      <c r="AJ81">
        <f>DAY(DATE(2016,2,0))</f>
        <v>31</v>
      </c>
      <c r="AK81">
        <f>DAY(DATE(2017,2,0))</f>
        <v>31</v>
      </c>
      <c r="AL81">
        <f>DAY(DATE(2018,2,0))</f>
        <v>31</v>
      </c>
      <c r="AM81">
        <f>DAY(DATE(2019,2,0))</f>
        <v>31</v>
      </c>
    </row>
    <row r="82" spans="1:39" ht="21" customHeight="1" x14ac:dyDescent="0.2">
      <c r="A82" s="14" t="s">
        <v>32</v>
      </c>
      <c r="B82" s="15">
        <f t="shared" si="0"/>
        <v>1974.4700000000003</v>
      </c>
      <c r="C82" s="15">
        <f t="shared" si="1"/>
        <v>1831.5320000000002</v>
      </c>
      <c r="D82" s="15">
        <f t="shared" si="2"/>
        <v>2232.3999999999996</v>
      </c>
      <c r="E82" s="15">
        <f t="shared" si="3"/>
        <v>1440.4909999999998</v>
      </c>
      <c r="F82" s="15">
        <f t="shared" si="4"/>
        <v>2174.4980000000005</v>
      </c>
      <c r="G82" s="15">
        <f t="shared" si="5"/>
        <v>1944.1969999999999</v>
      </c>
      <c r="T82">
        <f>SUMIFS(INDEX(Historique!$I$2:$Y$2107,0,Calculs!$C$73),Historique!$B$2:$B$2107,2014,Historique!$C$2:$C$2107,2)</f>
        <v>1974.4700000000003</v>
      </c>
      <c r="U82">
        <f>SUMIFS(INDEX(Historique!$I$2:$Y$2107,0,Calculs!$C$73),Historique!$B$2:$B$2107,2015,Historique!$C$2:$C$2107,2)</f>
        <v>1831.5320000000002</v>
      </c>
      <c r="V82">
        <f>SUMIFS(INDEX(Historique!$I$2:$Y$2107,0,Calculs!$C$73),Historique!$B$2:$B$2107,2016,Historique!$C$2:$C$2107,2)</f>
        <v>2232.3999999999996</v>
      </c>
      <c r="W82">
        <f>SUMIFS(INDEX(Historique!$I$2:$Y$2107,0,Calculs!$C$73),Historique!$B$2:$B$2107,2017,Historique!$C$2:$C$2107,2)</f>
        <v>1440.4909999999998</v>
      </c>
      <c r="X82">
        <f>SUMIFS(INDEX(Historique!$I$2:$Y$2107,0,Calculs!$C$73),Historique!$B$2:$B$2107,2018,Historique!$C$2:$C$2107,2)</f>
        <v>2174.4980000000005</v>
      </c>
      <c r="Y82">
        <f>SUMIFS(INDEX(Historique!$I$2:$Y$2107,0,Calculs!$C$73),Historique!$B$2:$B$2107,2019,Historique!$C$2:$C$2107,2)</f>
        <v>1944.1969999999999</v>
      </c>
      <c r="AA82">
        <f>COUNTIFS(Historique!$B$2:$B$2107,2014,Historique!$C$2:$C$2107,2)</f>
        <v>28</v>
      </c>
      <c r="AB82">
        <f>COUNTIFS(Historique!$B$2:$B$2107,2015,Historique!$C$2:$C$2107,2)</f>
        <v>28</v>
      </c>
      <c r="AC82">
        <f>COUNTIFS(Historique!$B$2:$B$2107,2016,Historique!$C$2:$C$2107,2)</f>
        <v>29</v>
      </c>
      <c r="AD82">
        <f>COUNTIFS(Historique!$B$2:$B$2107,2017,Historique!$C$2:$C$2107,2)</f>
        <v>28</v>
      </c>
      <c r="AE82">
        <f>COUNTIFS(Historique!$B$2:$B$2107,2018,Historique!$C$2:$C$2107,2)</f>
        <v>28</v>
      </c>
      <c r="AF82">
        <f>COUNTIFS(Historique!$B$2:$B$2107,2019,Historique!$C$2:$C$2107,2)</f>
        <v>28</v>
      </c>
      <c r="AH82">
        <f>DAY(DATE(2014,3,0))</f>
        <v>28</v>
      </c>
      <c r="AI82">
        <f>DAY(DATE(2015,3,0))</f>
        <v>28</v>
      </c>
      <c r="AJ82">
        <f>DAY(DATE(2016,3,0))</f>
        <v>29</v>
      </c>
      <c r="AK82">
        <f>DAY(DATE(2017,3,0))</f>
        <v>28</v>
      </c>
      <c r="AL82">
        <f>DAY(DATE(2018,3,0))</f>
        <v>28</v>
      </c>
      <c r="AM82">
        <f>DAY(DATE(2019,3,0))</f>
        <v>28</v>
      </c>
    </row>
    <row r="83" spans="1:39" ht="21" customHeight="1" x14ac:dyDescent="0.2">
      <c r="A83" s="14" t="s">
        <v>33</v>
      </c>
      <c r="B83" s="15">
        <f t="shared" si="0"/>
        <v>1606.7200000000003</v>
      </c>
      <c r="C83" s="15">
        <f t="shared" si="1"/>
        <v>1949.0759999999996</v>
      </c>
      <c r="D83" s="15">
        <f t="shared" si="2"/>
        <v>2235.1689999999999</v>
      </c>
      <c r="E83" s="15">
        <f t="shared" si="3"/>
        <v>1376.8549999999996</v>
      </c>
      <c r="F83" s="15">
        <f t="shared" si="4"/>
        <v>2156.8469999999998</v>
      </c>
      <c r="G83" s="15">
        <f t="shared" si="5"/>
        <v>2038.9379999999996</v>
      </c>
      <c r="T83">
        <f>SUMIFS(INDEX(Historique!$I$2:$Y$2107,0,Calculs!$C$73),Historique!$B$2:$B$2107,2014,Historique!$C$2:$C$2107,3)</f>
        <v>1606.7200000000003</v>
      </c>
      <c r="U83">
        <f>SUMIFS(INDEX(Historique!$I$2:$Y$2107,0,Calculs!$C$73),Historique!$B$2:$B$2107,2015,Historique!$C$2:$C$2107,3)</f>
        <v>1949.0759999999996</v>
      </c>
      <c r="V83">
        <f>SUMIFS(INDEX(Historique!$I$2:$Y$2107,0,Calculs!$C$73),Historique!$B$2:$B$2107,2016,Historique!$C$2:$C$2107,3)</f>
        <v>2235.1689999999999</v>
      </c>
      <c r="W83">
        <f>SUMIFS(INDEX(Historique!$I$2:$Y$2107,0,Calculs!$C$73),Historique!$B$2:$B$2107,2017,Historique!$C$2:$C$2107,3)</f>
        <v>1376.8549999999996</v>
      </c>
      <c r="X83">
        <f>SUMIFS(INDEX(Historique!$I$2:$Y$2107,0,Calculs!$C$73),Historique!$B$2:$B$2107,2018,Historique!$C$2:$C$2107,3)</f>
        <v>2156.8469999999998</v>
      </c>
      <c r="Y83">
        <f>SUMIFS(INDEX(Historique!$I$2:$Y$2107,0,Calculs!$C$73),Historique!$B$2:$B$2107,2019,Historique!$C$2:$C$2107,3)</f>
        <v>2038.9379999999996</v>
      </c>
      <c r="AA83">
        <f>COUNTIFS(Historique!$B$2:$B$2107,2014,Historique!$C$2:$C$2107,3)</f>
        <v>31</v>
      </c>
      <c r="AB83">
        <f>COUNTIFS(Historique!$B$2:$B$2107,2015,Historique!$C$2:$C$2107,3)</f>
        <v>31</v>
      </c>
      <c r="AC83">
        <f>COUNTIFS(Historique!$B$2:$B$2107,2016,Historique!$C$2:$C$2107,3)</f>
        <v>31</v>
      </c>
      <c r="AD83">
        <f>COUNTIFS(Historique!$B$2:$B$2107,2017,Historique!$C$2:$C$2107,3)</f>
        <v>31</v>
      </c>
      <c r="AE83">
        <f>COUNTIFS(Historique!$B$2:$B$2107,2018,Historique!$C$2:$C$2107,3)</f>
        <v>31</v>
      </c>
      <c r="AF83">
        <f>COUNTIFS(Historique!$B$2:$B$2107,2019,Historique!$C$2:$C$2107,3)</f>
        <v>31</v>
      </c>
      <c r="AH83">
        <f>DAY(DATE(2014,4,0))</f>
        <v>31</v>
      </c>
      <c r="AI83">
        <f>DAY(DATE(2015,4,0))</f>
        <v>31</v>
      </c>
      <c r="AJ83">
        <f>DAY(DATE(2016,4,0))</f>
        <v>31</v>
      </c>
      <c r="AK83">
        <f>DAY(DATE(2017,4,0))</f>
        <v>31</v>
      </c>
      <c r="AL83">
        <f>DAY(DATE(2018,4,0))</f>
        <v>31</v>
      </c>
      <c r="AM83">
        <f>DAY(DATE(2019,4,0))</f>
        <v>31</v>
      </c>
    </row>
    <row r="84" spans="1:39" ht="21" customHeight="1" x14ac:dyDescent="0.2">
      <c r="A84" s="14" t="s">
        <v>34</v>
      </c>
      <c r="B84" s="15">
        <f t="shared" si="0"/>
        <v>1465.2649999999999</v>
      </c>
      <c r="C84" s="15">
        <f t="shared" si="1"/>
        <v>1821.4650000000001</v>
      </c>
      <c r="D84" s="15">
        <f t="shared" si="2"/>
        <v>2147.5729999999999</v>
      </c>
      <c r="E84" s="15">
        <f t="shared" si="3"/>
        <v>1413.846</v>
      </c>
      <c r="F84" s="15">
        <f t="shared" si="4"/>
        <v>1930.6890000000001</v>
      </c>
      <c r="G84" s="15">
        <f t="shared" si="5"/>
        <v>1822.6729999999995</v>
      </c>
      <c r="T84">
        <f>SUMIFS(INDEX(Historique!$I$2:$Y$2107,0,Calculs!$C$73),Historique!$B$2:$B$2107,2014,Historique!$C$2:$C$2107,4)</f>
        <v>1465.2649999999999</v>
      </c>
      <c r="U84">
        <f>SUMIFS(INDEX(Historique!$I$2:$Y$2107,0,Calculs!$C$73),Historique!$B$2:$B$2107,2015,Historique!$C$2:$C$2107,4)</f>
        <v>1821.4650000000001</v>
      </c>
      <c r="V84">
        <f>SUMIFS(INDEX(Historique!$I$2:$Y$2107,0,Calculs!$C$73),Historique!$B$2:$B$2107,2016,Historique!$C$2:$C$2107,4)</f>
        <v>2147.5729999999999</v>
      </c>
      <c r="W84">
        <f>SUMIFS(INDEX(Historique!$I$2:$Y$2107,0,Calculs!$C$73),Historique!$B$2:$B$2107,2017,Historique!$C$2:$C$2107,4)</f>
        <v>1413.846</v>
      </c>
      <c r="X84">
        <f>SUMIFS(INDEX(Historique!$I$2:$Y$2107,0,Calculs!$C$73),Historique!$B$2:$B$2107,2018,Historique!$C$2:$C$2107,4)</f>
        <v>1930.6890000000001</v>
      </c>
      <c r="Y84">
        <f>SUMIFS(INDEX(Historique!$I$2:$Y$2107,0,Calculs!$C$73),Historique!$B$2:$B$2107,2019,Historique!$C$2:$C$2107,4)</f>
        <v>1822.6729999999995</v>
      </c>
      <c r="AA84">
        <f>COUNTIFS(Historique!$B$2:$B$2107,2014,Historique!$C$2:$C$2107,4)</f>
        <v>30</v>
      </c>
      <c r="AB84">
        <f>COUNTIFS(Historique!$B$2:$B$2107,2015,Historique!$C$2:$C$2107,4)</f>
        <v>30</v>
      </c>
      <c r="AC84">
        <f>COUNTIFS(Historique!$B$2:$B$2107,2016,Historique!$C$2:$C$2107,4)</f>
        <v>30</v>
      </c>
      <c r="AD84">
        <f>COUNTIFS(Historique!$B$2:$B$2107,2017,Historique!$C$2:$C$2107,4)</f>
        <v>30</v>
      </c>
      <c r="AE84">
        <f>COUNTIFS(Historique!$B$2:$B$2107,2018,Historique!$C$2:$C$2107,4)</f>
        <v>30</v>
      </c>
      <c r="AF84">
        <f>COUNTIFS(Historique!$B$2:$B$2107,2019,Historique!$C$2:$C$2107,4)</f>
        <v>30</v>
      </c>
      <c r="AH84">
        <f>DAY(DATE(2014,5,0))</f>
        <v>30</v>
      </c>
      <c r="AI84">
        <f>DAY(DATE(2015,5,0))</f>
        <v>30</v>
      </c>
      <c r="AJ84">
        <f>DAY(DATE(2016,5,0))</f>
        <v>30</v>
      </c>
      <c r="AK84">
        <f>DAY(DATE(2017,5,0))</f>
        <v>30</v>
      </c>
      <c r="AL84">
        <f>DAY(DATE(2018,5,0))</f>
        <v>30</v>
      </c>
      <c r="AM84">
        <f>DAY(DATE(2019,5,0))</f>
        <v>30</v>
      </c>
    </row>
    <row r="85" spans="1:39" ht="21" customHeight="1" x14ac:dyDescent="0.2">
      <c r="A85" s="14" t="s">
        <v>35</v>
      </c>
      <c r="B85" s="15">
        <f t="shared" si="0"/>
        <v>1536.9730000000002</v>
      </c>
      <c r="C85" s="15">
        <f t="shared" si="1"/>
        <v>1644.5770000000007</v>
      </c>
      <c r="D85" s="15">
        <f t="shared" si="2"/>
        <v>2006.0810000000001</v>
      </c>
      <c r="E85" s="15">
        <f t="shared" si="3"/>
        <v>1369.4849999999999</v>
      </c>
      <c r="F85" s="15">
        <f t="shared" si="4"/>
        <v>1650.1299999999999</v>
      </c>
      <c r="G85" s="15">
        <f t="shared" si="5"/>
        <v>1798.4516666700001</v>
      </c>
      <c r="T85">
        <f>SUMIFS(INDEX(Historique!$I$2:$Y$2107,0,Calculs!$C$73),Historique!$B$2:$B$2107,2014,Historique!$C$2:$C$2107,5)</f>
        <v>1536.9730000000002</v>
      </c>
      <c r="U85">
        <f>SUMIFS(INDEX(Historique!$I$2:$Y$2107,0,Calculs!$C$73),Historique!$B$2:$B$2107,2015,Historique!$C$2:$C$2107,5)</f>
        <v>1644.5770000000007</v>
      </c>
      <c r="V85">
        <f>SUMIFS(INDEX(Historique!$I$2:$Y$2107,0,Calculs!$C$73),Historique!$B$2:$B$2107,2016,Historique!$C$2:$C$2107,5)</f>
        <v>2006.0810000000001</v>
      </c>
      <c r="W85">
        <f>SUMIFS(INDEX(Historique!$I$2:$Y$2107,0,Calculs!$C$73),Historique!$B$2:$B$2107,2017,Historique!$C$2:$C$2107,5)</f>
        <v>1369.4849999999999</v>
      </c>
      <c r="X85">
        <f>SUMIFS(INDEX(Historique!$I$2:$Y$2107,0,Calculs!$C$73),Historique!$B$2:$B$2107,2018,Historique!$C$2:$C$2107,5)</f>
        <v>1650.1299999999999</v>
      </c>
      <c r="Y85">
        <f>SUMIFS(INDEX(Historique!$I$2:$Y$2107,0,Calculs!$C$73),Historique!$B$2:$B$2107,2019,Historique!$C$2:$C$2107,5)</f>
        <v>1798.4516666700001</v>
      </c>
      <c r="AA85">
        <f>COUNTIFS(Historique!$B$2:$B$2107,2014,Historique!$C$2:$C$2107,5)</f>
        <v>31</v>
      </c>
      <c r="AB85">
        <f>COUNTIFS(Historique!$B$2:$B$2107,2015,Historique!$C$2:$C$2107,5)</f>
        <v>31</v>
      </c>
      <c r="AC85">
        <f>COUNTIFS(Historique!$B$2:$B$2107,2016,Historique!$C$2:$C$2107,5)</f>
        <v>31</v>
      </c>
      <c r="AD85">
        <f>COUNTIFS(Historique!$B$2:$B$2107,2017,Historique!$C$2:$C$2107,5)</f>
        <v>31</v>
      </c>
      <c r="AE85">
        <f>COUNTIFS(Historique!$B$2:$B$2107,2018,Historique!$C$2:$C$2107,5)</f>
        <v>31</v>
      </c>
      <c r="AF85">
        <f>COUNTIFS(Historique!$B$2:$B$2107,2019,Historique!$C$2:$C$2107,5)</f>
        <v>31</v>
      </c>
      <c r="AH85">
        <f>DAY(DATE(2014,6,0))</f>
        <v>31</v>
      </c>
      <c r="AI85">
        <f>DAY(DATE(2015,6,0))</f>
        <v>31</v>
      </c>
      <c r="AJ85">
        <f>DAY(DATE(2016,6,0))</f>
        <v>31</v>
      </c>
      <c r="AK85">
        <f>DAY(DATE(2017,6,0))</f>
        <v>31</v>
      </c>
      <c r="AL85">
        <f>DAY(DATE(2018,6,0))</f>
        <v>31</v>
      </c>
      <c r="AM85">
        <f>DAY(DATE(2019,6,0))</f>
        <v>31</v>
      </c>
    </row>
    <row r="86" spans="1:39" ht="21" customHeight="1" x14ac:dyDescent="0.2">
      <c r="A86" s="14" t="s">
        <v>36</v>
      </c>
      <c r="B86" s="15">
        <f t="shared" si="0"/>
        <v>1390.2049999999999</v>
      </c>
      <c r="C86" s="15">
        <f t="shared" si="1"/>
        <v>1674.2330000000004</v>
      </c>
      <c r="D86" s="15">
        <f t="shared" si="2"/>
        <v>1724.731</v>
      </c>
      <c r="E86" s="15">
        <f t="shared" si="3"/>
        <v>1306.9359999999997</v>
      </c>
      <c r="F86" s="15">
        <f t="shared" si="4"/>
        <v>1414.3490000000002</v>
      </c>
      <c r="G86" s="15">
        <f t="shared" si="5"/>
        <v>1482.4070000000002</v>
      </c>
      <c r="T86">
        <f>SUMIFS(INDEX(Historique!$I$2:$Y$2107,0,Calculs!$C$73),Historique!$B$2:$B$2107,2014,Historique!$C$2:$C$2107,6)</f>
        <v>1390.2049999999999</v>
      </c>
      <c r="U86">
        <f>SUMIFS(INDEX(Historique!$I$2:$Y$2107,0,Calculs!$C$73),Historique!$B$2:$B$2107,2015,Historique!$C$2:$C$2107,6)</f>
        <v>1674.2330000000004</v>
      </c>
      <c r="V86">
        <f>SUMIFS(INDEX(Historique!$I$2:$Y$2107,0,Calculs!$C$73),Historique!$B$2:$B$2107,2016,Historique!$C$2:$C$2107,6)</f>
        <v>1724.731</v>
      </c>
      <c r="W86">
        <f>SUMIFS(INDEX(Historique!$I$2:$Y$2107,0,Calculs!$C$73),Historique!$B$2:$B$2107,2017,Historique!$C$2:$C$2107,6)</f>
        <v>1306.9359999999997</v>
      </c>
      <c r="X86">
        <f>SUMIFS(INDEX(Historique!$I$2:$Y$2107,0,Calculs!$C$73),Historique!$B$2:$B$2107,2018,Historique!$C$2:$C$2107,6)</f>
        <v>1414.3490000000002</v>
      </c>
      <c r="Y86">
        <f>SUMIFS(INDEX(Historique!$I$2:$Y$2107,0,Calculs!$C$73),Historique!$B$2:$B$2107,2019,Historique!$C$2:$C$2107,6)</f>
        <v>1482.4070000000002</v>
      </c>
      <c r="AA86">
        <f>COUNTIFS(Historique!$B$2:$B$2107,2014,Historique!$C$2:$C$2107,6)</f>
        <v>30</v>
      </c>
      <c r="AB86">
        <f>COUNTIFS(Historique!$B$2:$B$2107,2015,Historique!$C$2:$C$2107,6)</f>
        <v>30</v>
      </c>
      <c r="AC86">
        <f>COUNTIFS(Historique!$B$2:$B$2107,2016,Historique!$C$2:$C$2107,6)</f>
        <v>30</v>
      </c>
      <c r="AD86">
        <f>COUNTIFS(Historique!$B$2:$B$2107,2017,Historique!$C$2:$C$2107,6)</f>
        <v>30</v>
      </c>
      <c r="AE86">
        <f>COUNTIFS(Historique!$B$2:$B$2107,2018,Historique!$C$2:$C$2107,6)</f>
        <v>30</v>
      </c>
      <c r="AF86">
        <f>COUNTIFS(Historique!$B$2:$B$2107,2019,Historique!$C$2:$C$2107,6)</f>
        <v>30</v>
      </c>
      <c r="AH86">
        <f>DAY(DATE(2014,7,0))</f>
        <v>30</v>
      </c>
      <c r="AI86">
        <f>DAY(DATE(2015,7,0))</f>
        <v>30</v>
      </c>
      <c r="AJ86">
        <f>DAY(DATE(2016,7,0))</f>
        <v>30</v>
      </c>
      <c r="AK86">
        <f>DAY(DATE(2017,7,0))</f>
        <v>30</v>
      </c>
      <c r="AL86">
        <f>DAY(DATE(2018,7,0))</f>
        <v>30</v>
      </c>
      <c r="AM86">
        <f>DAY(DATE(2019,7,0))</f>
        <v>30</v>
      </c>
    </row>
    <row r="87" spans="1:39" ht="21" customHeight="1" x14ac:dyDescent="0.2">
      <c r="A87" s="14" t="s">
        <v>37</v>
      </c>
      <c r="B87" s="15">
        <f t="shared" si="0"/>
        <v>1332.3699999999997</v>
      </c>
      <c r="C87" s="15">
        <f t="shared" si="1"/>
        <v>1523.048</v>
      </c>
      <c r="D87" s="15">
        <f t="shared" si="2"/>
        <v>1599.6393333329997</v>
      </c>
      <c r="E87" s="15">
        <f t="shared" si="3"/>
        <v>1251.1510000000001</v>
      </c>
      <c r="F87" s="15">
        <f t="shared" si="4"/>
        <v>1563.479</v>
      </c>
      <c r="G87" s="15">
        <f t="shared" si="5"/>
        <v>1488.8159999999996</v>
      </c>
      <c r="T87">
        <f>SUMIFS(INDEX(Historique!$I$2:$Y$2107,0,Calculs!$C$73),Historique!$B$2:$B$2107,2014,Historique!$C$2:$C$2107,7)</f>
        <v>1332.3699999999997</v>
      </c>
      <c r="U87">
        <f>SUMIFS(INDEX(Historique!$I$2:$Y$2107,0,Calculs!$C$73),Historique!$B$2:$B$2107,2015,Historique!$C$2:$C$2107,7)</f>
        <v>1523.048</v>
      </c>
      <c r="V87">
        <f>SUMIFS(INDEX(Historique!$I$2:$Y$2107,0,Calculs!$C$73),Historique!$B$2:$B$2107,2016,Historique!$C$2:$C$2107,7)</f>
        <v>1599.6393333329997</v>
      </c>
      <c r="W87">
        <f>SUMIFS(INDEX(Historique!$I$2:$Y$2107,0,Calculs!$C$73),Historique!$B$2:$B$2107,2017,Historique!$C$2:$C$2107,7)</f>
        <v>1251.1510000000001</v>
      </c>
      <c r="X87">
        <f>SUMIFS(INDEX(Historique!$I$2:$Y$2107,0,Calculs!$C$73),Historique!$B$2:$B$2107,2018,Historique!$C$2:$C$2107,7)</f>
        <v>1563.479</v>
      </c>
      <c r="Y87">
        <f>SUMIFS(INDEX(Historique!$I$2:$Y$2107,0,Calculs!$C$73),Historique!$B$2:$B$2107,2019,Historique!$C$2:$C$2107,7)</f>
        <v>1488.8159999999996</v>
      </c>
      <c r="AA87">
        <f>COUNTIFS(Historique!$B$2:$B$2107,2014,Historique!$C$2:$C$2107,7)</f>
        <v>31</v>
      </c>
      <c r="AB87">
        <f>COUNTIFS(Historique!$B$2:$B$2107,2015,Historique!$C$2:$C$2107,7)</f>
        <v>31</v>
      </c>
      <c r="AC87">
        <f>COUNTIFS(Historique!$B$2:$B$2107,2016,Historique!$C$2:$C$2107,7)</f>
        <v>31</v>
      </c>
      <c r="AD87">
        <f>COUNTIFS(Historique!$B$2:$B$2107,2017,Historique!$C$2:$C$2107,7)</f>
        <v>31</v>
      </c>
      <c r="AE87">
        <f>COUNTIFS(Historique!$B$2:$B$2107,2018,Historique!$C$2:$C$2107,7)</f>
        <v>31</v>
      </c>
      <c r="AF87">
        <f>COUNTIFS(Historique!$B$2:$B$2107,2019,Historique!$C$2:$C$2107,7)</f>
        <v>31</v>
      </c>
      <c r="AH87">
        <f>DAY(DATE(2014,8,0))</f>
        <v>31</v>
      </c>
      <c r="AI87">
        <f>DAY(DATE(2015,8,0))</f>
        <v>31</v>
      </c>
      <c r="AJ87">
        <f>DAY(DATE(2016,8,0))</f>
        <v>31</v>
      </c>
      <c r="AK87">
        <f>DAY(DATE(2017,8,0))</f>
        <v>31</v>
      </c>
      <c r="AL87">
        <f>DAY(DATE(2018,8,0))</f>
        <v>31</v>
      </c>
      <c r="AM87">
        <f>DAY(DATE(2019,8,0))</f>
        <v>31</v>
      </c>
    </row>
    <row r="88" spans="1:39" ht="21" customHeight="1" x14ac:dyDescent="0.2">
      <c r="A88" s="14" t="s">
        <v>38</v>
      </c>
      <c r="B88" s="15">
        <f t="shared" si="0"/>
        <v>1452.5200000000002</v>
      </c>
      <c r="C88" s="15">
        <f t="shared" si="1"/>
        <v>1659.5969999999995</v>
      </c>
      <c r="D88" s="15">
        <f t="shared" si="2"/>
        <v>1633.3883333400001</v>
      </c>
      <c r="E88" s="15">
        <f t="shared" si="3"/>
        <v>1302.42</v>
      </c>
      <c r="F88" s="15">
        <f t="shared" si="4"/>
        <v>1611.9069999999997</v>
      </c>
      <c r="G88" s="15">
        <f t="shared" si="5"/>
        <v>1377.7789999999998</v>
      </c>
      <c r="T88">
        <f>SUMIFS(INDEX(Historique!$I$2:$Y$2107,0,Calculs!$C$73),Historique!$B$2:$B$2107,2014,Historique!$C$2:$C$2107,8)</f>
        <v>1452.5200000000002</v>
      </c>
      <c r="U88">
        <f>SUMIFS(INDEX(Historique!$I$2:$Y$2107,0,Calculs!$C$73),Historique!$B$2:$B$2107,2015,Historique!$C$2:$C$2107,8)</f>
        <v>1659.5969999999995</v>
      </c>
      <c r="V88">
        <f>SUMIFS(INDEX(Historique!$I$2:$Y$2107,0,Calculs!$C$73),Historique!$B$2:$B$2107,2016,Historique!$C$2:$C$2107,8)</f>
        <v>1633.3883333400001</v>
      </c>
      <c r="W88">
        <f>SUMIFS(INDEX(Historique!$I$2:$Y$2107,0,Calculs!$C$73),Historique!$B$2:$B$2107,2017,Historique!$C$2:$C$2107,8)</f>
        <v>1302.42</v>
      </c>
      <c r="X88">
        <f>SUMIFS(INDEX(Historique!$I$2:$Y$2107,0,Calculs!$C$73),Historique!$B$2:$B$2107,2018,Historique!$C$2:$C$2107,8)</f>
        <v>1611.9069999999997</v>
      </c>
      <c r="Y88">
        <f>SUMIFS(INDEX(Historique!$I$2:$Y$2107,0,Calculs!$C$73),Historique!$B$2:$B$2107,2019,Historique!$C$2:$C$2107,8)</f>
        <v>1377.7789999999998</v>
      </c>
      <c r="AA88">
        <f>COUNTIFS(Historique!$B$2:$B$2107,2014,Historique!$C$2:$C$2107,8)</f>
        <v>31</v>
      </c>
      <c r="AB88">
        <f>COUNTIFS(Historique!$B$2:$B$2107,2015,Historique!$C$2:$C$2107,8)</f>
        <v>31</v>
      </c>
      <c r="AC88">
        <f>COUNTIFS(Historique!$B$2:$B$2107,2016,Historique!$C$2:$C$2107,8)</f>
        <v>31</v>
      </c>
      <c r="AD88">
        <f>COUNTIFS(Historique!$B$2:$B$2107,2017,Historique!$C$2:$C$2107,8)</f>
        <v>31</v>
      </c>
      <c r="AE88">
        <f>COUNTIFS(Historique!$B$2:$B$2107,2018,Historique!$C$2:$C$2107,8)</f>
        <v>31</v>
      </c>
      <c r="AF88">
        <f>COUNTIFS(Historique!$B$2:$B$2107,2019,Historique!$C$2:$C$2107,8)</f>
        <v>31</v>
      </c>
      <c r="AH88">
        <f>DAY(DATE(2014,9,0))</f>
        <v>31</v>
      </c>
      <c r="AI88">
        <f>DAY(DATE(2015,9,0))</f>
        <v>31</v>
      </c>
      <c r="AJ88">
        <f>DAY(DATE(2016,9,0))</f>
        <v>31</v>
      </c>
      <c r="AK88">
        <f>DAY(DATE(2017,9,0))</f>
        <v>31</v>
      </c>
      <c r="AL88">
        <f>DAY(DATE(2018,9,0))</f>
        <v>31</v>
      </c>
      <c r="AM88">
        <f>DAY(DATE(2019,9,0))</f>
        <v>31</v>
      </c>
    </row>
    <row r="89" spans="1:39" ht="21" customHeight="1" x14ac:dyDescent="0.2">
      <c r="A89" s="14" t="s">
        <v>39</v>
      </c>
      <c r="B89" s="15">
        <f t="shared" si="0"/>
        <v>1804.5940000000003</v>
      </c>
      <c r="C89" s="15">
        <f t="shared" si="1"/>
        <v>1679.3670000000002</v>
      </c>
      <c r="D89" s="15">
        <f t="shared" si="2"/>
        <v>2049.8770000000004</v>
      </c>
      <c r="E89" s="15">
        <f t="shared" si="3"/>
        <v>1660.8410000000006</v>
      </c>
      <c r="F89" s="15">
        <f t="shared" si="4"/>
        <v>1981.374</v>
      </c>
      <c r="G89" s="15">
        <f t="shared" si="5"/>
        <v>1824.803666667</v>
      </c>
      <c r="T89">
        <f>SUMIFS(INDEX(Historique!$I$2:$Y$2107,0,Calculs!$C$73),Historique!$B$2:$B$2107,2014,Historique!$C$2:$C$2107,9)</f>
        <v>1804.5940000000003</v>
      </c>
      <c r="U89">
        <f>SUMIFS(INDEX(Historique!$I$2:$Y$2107,0,Calculs!$C$73),Historique!$B$2:$B$2107,2015,Historique!$C$2:$C$2107,9)</f>
        <v>1679.3670000000002</v>
      </c>
      <c r="V89">
        <f>SUMIFS(INDEX(Historique!$I$2:$Y$2107,0,Calculs!$C$73),Historique!$B$2:$B$2107,2016,Historique!$C$2:$C$2107,9)</f>
        <v>2049.8770000000004</v>
      </c>
      <c r="W89">
        <f>SUMIFS(INDEX(Historique!$I$2:$Y$2107,0,Calculs!$C$73),Historique!$B$2:$B$2107,2017,Historique!$C$2:$C$2107,9)</f>
        <v>1660.8410000000006</v>
      </c>
      <c r="X89">
        <f>SUMIFS(INDEX(Historique!$I$2:$Y$2107,0,Calculs!$C$73),Historique!$B$2:$B$2107,2018,Historique!$C$2:$C$2107,9)</f>
        <v>1981.374</v>
      </c>
      <c r="Y89">
        <f>SUMIFS(INDEX(Historique!$I$2:$Y$2107,0,Calculs!$C$73),Historique!$B$2:$B$2107,2019,Historique!$C$2:$C$2107,9)</f>
        <v>1824.803666667</v>
      </c>
      <c r="AA89">
        <f>COUNTIFS(Historique!$B$2:$B$2107,2014,Historique!$C$2:$C$2107,9)</f>
        <v>30</v>
      </c>
      <c r="AB89">
        <f>COUNTIFS(Historique!$B$2:$B$2107,2015,Historique!$C$2:$C$2107,9)</f>
        <v>30</v>
      </c>
      <c r="AC89">
        <f>COUNTIFS(Historique!$B$2:$B$2107,2016,Historique!$C$2:$C$2107,9)</f>
        <v>30</v>
      </c>
      <c r="AD89">
        <f>COUNTIFS(Historique!$B$2:$B$2107,2017,Historique!$C$2:$C$2107,9)</f>
        <v>30</v>
      </c>
      <c r="AE89">
        <f>COUNTIFS(Historique!$B$2:$B$2107,2018,Historique!$C$2:$C$2107,9)</f>
        <v>30</v>
      </c>
      <c r="AF89">
        <f>COUNTIFS(Historique!$B$2:$B$2107,2019,Historique!$C$2:$C$2107,9)</f>
        <v>30</v>
      </c>
      <c r="AH89">
        <f>DAY(DATE(2014,10,0))</f>
        <v>30</v>
      </c>
      <c r="AI89">
        <f>DAY(DATE(2015,10,0))</f>
        <v>30</v>
      </c>
      <c r="AJ89">
        <f>DAY(DATE(2016,10,0))</f>
        <v>30</v>
      </c>
      <c r="AK89">
        <f>DAY(DATE(2017,10,0))</f>
        <v>30</v>
      </c>
      <c r="AL89">
        <f>DAY(DATE(2018,10,0))</f>
        <v>30</v>
      </c>
      <c r="AM89">
        <f>DAY(DATE(2019,10,0))</f>
        <v>30</v>
      </c>
    </row>
    <row r="90" spans="1:39" ht="21" customHeight="1" x14ac:dyDescent="0.2">
      <c r="A90" s="14" t="s">
        <v>40</v>
      </c>
      <c r="B90" s="15">
        <f t="shared" si="0"/>
        <v>2049.4660000000003</v>
      </c>
      <c r="C90" s="15">
        <f t="shared" si="1"/>
        <v>2529.5760000000005</v>
      </c>
      <c r="D90" s="15">
        <f t="shared" si="2"/>
        <v>2655.3909999999996</v>
      </c>
      <c r="E90" s="15">
        <f t="shared" si="3"/>
        <v>2131.123</v>
      </c>
      <c r="F90" s="15">
        <f t="shared" si="4"/>
        <v>2195.335</v>
      </c>
      <c r="G90" s="15" t="str">
        <f t="shared" si="5"/>
        <v/>
      </c>
      <c r="T90">
        <f>SUMIFS(INDEX(Historique!$I$2:$Y$2107,0,Calculs!$C$73),Historique!$B$2:$B$2107,2014,Historique!$C$2:$C$2107,10)</f>
        <v>2049.4660000000003</v>
      </c>
      <c r="U90">
        <f>SUMIFS(INDEX(Historique!$I$2:$Y$2107,0,Calculs!$C$73),Historique!$B$2:$B$2107,2015,Historique!$C$2:$C$2107,10)</f>
        <v>2529.5760000000005</v>
      </c>
      <c r="V90">
        <f>SUMIFS(INDEX(Historique!$I$2:$Y$2107,0,Calculs!$C$73),Historique!$B$2:$B$2107,2016,Historique!$C$2:$C$2107,10)</f>
        <v>2655.3909999999996</v>
      </c>
      <c r="W90">
        <f>SUMIFS(INDEX(Historique!$I$2:$Y$2107,0,Calculs!$C$73),Historique!$B$2:$B$2107,2017,Historique!$C$2:$C$2107,10)</f>
        <v>2131.123</v>
      </c>
      <c r="X90">
        <f>SUMIFS(INDEX(Historique!$I$2:$Y$2107,0,Calculs!$C$73),Historique!$B$2:$B$2107,2018,Historique!$C$2:$C$2107,10)</f>
        <v>2195.335</v>
      </c>
      <c r="Y90">
        <f>SUMIFS(INDEX(Historique!$I$2:$Y$2107,0,Calculs!$C$73),Historique!$B$2:$B$2107,2019,Historique!$C$2:$C$2107,10)</f>
        <v>538.6</v>
      </c>
      <c r="AA90">
        <f>COUNTIFS(Historique!$B$2:$B$2107,2014,Historique!$C$2:$C$2107,10)</f>
        <v>31</v>
      </c>
      <c r="AB90">
        <f>COUNTIFS(Historique!$B$2:$B$2107,2015,Historique!$C$2:$C$2107,10)</f>
        <v>31</v>
      </c>
      <c r="AC90">
        <f>COUNTIFS(Historique!$B$2:$B$2107,2016,Historique!$C$2:$C$2107,10)</f>
        <v>31</v>
      </c>
      <c r="AD90">
        <f>COUNTIFS(Historique!$B$2:$B$2107,2017,Historique!$C$2:$C$2107,10)</f>
        <v>31</v>
      </c>
      <c r="AE90">
        <f>COUNTIFS(Historique!$B$2:$B$2107,2018,Historique!$C$2:$C$2107,10)</f>
        <v>31</v>
      </c>
      <c r="AF90">
        <f>COUNTIFS(Historique!$B$2:$B$2107,2019,Historique!$C$2:$C$2107,10)</f>
        <v>8</v>
      </c>
      <c r="AH90">
        <f>DAY(DATE(2014,11,0))</f>
        <v>31</v>
      </c>
      <c r="AI90">
        <f>DAY(DATE(2015,11,0))</f>
        <v>31</v>
      </c>
      <c r="AJ90">
        <f>DAY(DATE(2016,11,0))</f>
        <v>31</v>
      </c>
      <c r="AK90">
        <f>DAY(DATE(2017,11,0))</f>
        <v>31</v>
      </c>
      <c r="AL90">
        <f>DAY(DATE(2018,11,0))</f>
        <v>31</v>
      </c>
      <c r="AM90">
        <f>DAY(DATE(2019,11,0))</f>
        <v>31</v>
      </c>
    </row>
    <row r="91" spans="1:39" ht="21" customHeight="1" x14ac:dyDescent="0.2">
      <c r="A91" s="14" t="s">
        <v>41</v>
      </c>
      <c r="B91" s="15">
        <f t="shared" si="0"/>
        <v>1770.6399999999996</v>
      </c>
      <c r="C91" s="15">
        <f t="shared" si="1"/>
        <v>2106.8880000000004</v>
      </c>
      <c r="D91" s="15">
        <f t="shared" si="2"/>
        <v>1942.5993333369997</v>
      </c>
      <c r="E91" s="15">
        <f t="shared" si="3"/>
        <v>1705.5790000000002</v>
      </c>
      <c r="F91" s="15">
        <f t="shared" si="4"/>
        <v>2008.6770000000001</v>
      </c>
      <c r="G91" s="15" t="str">
        <f t="shared" si="5"/>
        <v/>
      </c>
      <c r="T91">
        <f>SUMIFS(INDEX(Historique!$I$2:$Y$2107,0,Calculs!$C$73),Historique!$B$2:$B$2107,2014,Historique!$C$2:$C$2107,11)</f>
        <v>1770.6399999999996</v>
      </c>
      <c r="U91">
        <f>SUMIFS(INDEX(Historique!$I$2:$Y$2107,0,Calculs!$C$73),Historique!$B$2:$B$2107,2015,Historique!$C$2:$C$2107,11)</f>
        <v>2106.8880000000004</v>
      </c>
      <c r="V91">
        <f>SUMIFS(INDEX(Historique!$I$2:$Y$2107,0,Calculs!$C$73),Historique!$B$2:$B$2107,2016,Historique!$C$2:$C$2107,11)</f>
        <v>1942.5993333369997</v>
      </c>
      <c r="W91">
        <f>SUMIFS(INDEX(Historique!$I$2:$Y$2107,0,Calculs!$C$73),Historique!$B$2:$B$2107,2017,Historique!$C$2:$C$2107,11)</f>
        <v>1705.5790000000002</v>
      </c>
      <c r="X91">
        <f>SUMIFS(INDEX(Historique!$I$2:$Y$2107,0,Calculs!$C$73),Historique!$B$2:$B$2107,2018,Historique!$C$2:$C$2107,11)</f>
        <v>2008.6770000000001</v>
      </c>
      <c r="Y91">
        <f>SUMIFS(INDEX(Historique!$I$2:$Y$2107,0,Calculs!$C$73),Historique!$B$2:$B$2107,2019,Historique!$C$2:$C$2107,11)</f>
        <v>0</v>
      </c>
      <c r="AA91">
        <f>COUNTIFS(Historique!$B$2:$B$2107,2014,Historique!$C$2:$C$2107,11)</f>
        <v>30</v>
      </c>
      <c r="AB91">
        <f>COUNTIFS(Historique!$B$2:$B$2107,2015,Historique!$C$2:$C$2107,11)</f>
        <v>30</v>
      </c>
      <c r="AC91">
        <f>COUNTIFS(Historique!$B$2:$B$2107,2016,Historique!$C$2:$C$2107,11)</f>
        <v>30</v>
      </c>
      <c r="AD91">
        <f>COUNTIFS(Historique!$B$2:$B$2107,2017,Historique!$C$2:$C$2107,11)</f>
        <v>30</v>
      </c>
      <c r="AE91">
        <f>COUNTIFS(Historique!$B$2:$B$2107,2018,Historique!$C$2:$C$2107,11)</f>
        <v>30</v>
      </c>
      <c r="AF91">
        <f>COUNTIFS(Historique!$B$2:$B$2107,2019,Historique!$C$2:$C$2107,11)</f>
        <v>0</v>
      </c>
      <c r="AH91">
        <f>DAY(DATE(2014,12,0))</f>
        <v>30</v>
      </c>
      <c r="AI91">
        <f>DAY(DATE(2015,12,0))</f>
        <v>30</v>
      </c>
      <c r="AJ91">
        <f>DAY(DATE(2016,12,0))</f>
        <v>30</v>
      </c>
      <c r="AK91">
        <f>DAY(DATE(2017,12,0))</f>
        <v>30</v>
      </c>
      <c r="AL91">
        <f>DAY(DATE(2018,12,0))</f>
        <v>30</v>
      </c>
      <c r="AM91">
        <f>DAY(DATE(2019,12,0))</f>
        <v>30</v>
      </c>
    </row>
    <row r="92" spans="1:39" ht="21" customHeight="1" x14ac:dyDescent="0.2">
      <c r="A92" s="14" t="s">
        <v>42</v>
      </c>
      <c r="B92" s="15">
        <f t="shared" si="0"/>
        <v>2173.0859999999998</v>
      </c>
      <c r="C92" s="15">
        <f t="shared" si="1"/>
        <v>2340.7599999999998</v>
      </c>
      <c r="D92" s="15">
        <f t="shared" si="2"/>
        <v>2681.9849999969997</v>
      </c>
      <c r="E92" s="15">
        <f t="shared" si="3"/>
        <v>1966.6019999999999</v>
      </c>
      <c r="F92" s="15">
        <f t="shared" si="4"/>
        <v>2507.9469999999997</v>
      </c>
      <c r="G92" s="15" t="str">
        <f t="shared" si="5"/>
        <v/>
      </c>
      <c r="T92">
        <f>SUMIFS(INDEX(Historique!$I$2:$Y$2107,0,Calculs!$C$73),Historique!$B$2:$B$2107,2014,Historique!$C$2:$C$2107,12)</f>
        <v>2173.0859999999998</v>
      </c>
      <c r="U92">
        <f>SUMIFS(INDEX(Historique!$I$2:$Y$2107,0,Calculs!$C$73),Historique!$B$2:$B$2107,2015,Historique!$C$2:$C$2107,12)</f>
        <v>2340.7599999999998</v>
      </c>
      <c r="V92">
        <f>SUMIFS(INDEX(Historique!$I$2:$Y$2107,0,Calculs!$C$73),Historique!$B$2:$B$2107,2016,Historique!$C$2:$C$2107,12)</f>
        <v>2681.9849999969997</v>
      </c>
      <c r="W92">
        <f>SUMIFS(INDEX(Historique!$I$2:$Y$2107,0,Calculs!$C$73),Historique!$B$2:$B$2107,2017,Historique!$C$2:$C$2107,12)</f>
        <v>1966.6019999999999</v>
      </c>
      <c r="X92">
        <f>SUMIFS(INDEX(Historique!$I$2:$Y$2107,0,Calculs!$C$73),Historique!$B$2:$B$2107,2018,Historique!$C$2:$C$2107,12)</f>
        <v>2507.9469999999997</v>
      </c>
      <c r="Y92">
        <f>SUMIFS(INDEX(Historique!$I$2:$Y$2107,0,Calculs!$C$73),Historique!$B$2:$B$2107,2019,Historique!$C$2:$C$2107,12)</f>
        <v>0</v>
      </c>
      <c r="AA92">
        <f>COUNTIFS(Historique!$B$2:$B$2107,2014,Historique!$C$2:$C$2107,12)</f>
        <v>31</v>
      </c>
      <c r="AB92">
        <f>COUNTIFS(Historique!$B$2:$B$2107,2015,Historique!$C$2:$C$2107,12)</f>
        <v>31</v>
      </c>
      <c r="AC92">
        <f>COUNTIFS(Historique!$B$2:$B$2107,2016,Historique!$C$2:$C$2107,12)</f>
        <v>31</v>
      </c>
      <c r="AD92">
        <f>COUNTIFS(Historique!$B$2:$B$2107,2017,Historique!$C$2:$C$2107,12)</f>
        <v>31</v>
      </c>
      <c r="AE92">
        <f>COUNTIFS(Historique!$B$2:$B$2107,2018,Historique!$C$2:$C$2107,12)</f>
        <v>31</v>
      </c>
      <c r="AF92">
        <f>COUNTIFS(Historique!$B$2:$B$2107,2019,Historique!$C$2:$C$2107,12)</f>
        <v>0</v>
      </c>
      <c r="AH92">
        <f>DAY(DATE(2014,13,0))</f>
        <v>31</v>
      </c>
      <c r="AI92">
        <f>DAY(DATE(2015,13,0))</f>
        <v>31</v>
      </c>
      <c r="AJ92">
        <f>DAY(DATE(2016,13,0))</f>
        <v>31</v>
      </c>
      <c r="AK92">
        <f>DAY(DATE(2017,13,0))</f>
        <v>31</v>
      </c>
      <c r="AL92">
        <f>DAY(DATE(2018,13,0))</f>
        <v>31</v>
      </c>
      <c r="AM92">
        <f>DAY(DATE(2019,13,0))</f>
        <v>31</v>
      </c>
    </row>
    <row r="93" spans="1:39" ht="22.5" customHeight="1" x14ac:dyDescent="0.2">
      <c r="A93" s="16" t="str">
        <f>IF($B$78="Total vendu","Total","Moyenne")</f>
        <v>Total</v>
      </c>
      <c r="B93" s="17">
        <f t="shared" ref="B93:G93" si="6">IF(SUMPRODUCT((AA81:AA92=AH81:AH92)*AA81:AA92)=0,"",IF($B$78="Total vendu",SUMPRODUCT((AA81:AA92=AH81:AH92)*T81:T92),SUMPRODUCT((AA81:AA92=AH81:AH92)*T81:T92)/SUMPRODUCT((AA81:AA92=AH81:AH92)*AA81:AA92)))</f>
        <v>18556.309000000001</v>
      </c>
      <c r="C93" s="17">
        <f t="shared" si="6"/>
        <v>23057.574000000001</v>
      </c>
      <c r="D93" s="17">
        <f t="shared" si="6"/>
        <v>25559.626000006996</v>
      </c>
      <c r="E93" s="17">
        <f t="shared" si="6"/>
        <v>19362.430999999997</v>
      </c>
      <c r="F93" s="17">
        <f t="shared" si="6"/>
        <v>23354.227999999999</v>
      </c>
      <c r="G93" s="17">
        <f t="shared" si="6"/>
        <v>16880.288333336997</v>
      </c>
    </row>
    <row r="95" spans="1:39" x14ac:dyDescent="0.2">
      <c r="A95" s="6" t="s">
        <v>43</v>
      </c>
    </row>
  </sheetData>
  <mergeCells count="15">
    <mergeCell ref="E4:F4"/>
    <mergeCell ref="G4:H4"/>
    <mergeCell ref="A6:C6"/>
    <mergeCell ref="D6:E6"/>
    <mergeCell ref="F6:G6"/>
    <mergeCell ref="H6:I6"/>
    <mergeCell ref="B78:C78"/>
    <mergeCell ref="J6:K6"/>
    <mergeCell ref="L6:N6"/>
    <mergeCell ref="A7:C7"/>
    <mergeCell ref="D7:E7"/>
    <mergeCell ref="F7:G7"/>
    <mergeCell ref="H7:I7"/>
    <mergeCell ref="J7:K7"/>
    <mergeCell ref="L7:N7"/>
  </mergeCells>
  <conditionalFormatting sqref="B81:G92">
    <cfRule type="colorScale" priority="2">
      <colorScale>
        <cfvo type="min"/>
        <cfvo type="max"/>
        <color rgb="FFFFFFFF"/>
        <color rgb="FF8EA9DB"/>
      </colorScale>
    </cfRule>
  </conditionalFormatting>
  <dataValidations count="2">
    <dataValidation type="list" sqref="B4" xr:uid="{00000000-0002-0000-0100-000000000000}">
      <formula1>"Toutes,2014,2015,2016,2017,2018,2019"</formula1>
      <formula2>0</formula2>
    </dataValidation>
    <dataValidation type="list" sqref="B78" xr:uid="{00000000-0002-0000-0100-000003000000}">
      <formula1>"Total vendu,Ventes par jour"</formula1>
      <formula2>0</formula2>
    </dataValidation>
  </dataValidations>
  <printOptions horizontalCentered="1"/>
  <pageMargins left="0.4" right="0.4" top="0.4" bottom="0.4" header="0.511811023622047" footer="0.511811023622047"/>
  <pageSetup paperSize="9" fitToHeight="0" orientation="landscape" horizontalDpi="300" verticalDpi="300"/>
  <rowBreaks count="2" manualBreakCount="2">
    <brk id="41" max="16383" man="1"/>
    <brk id="76" max="16383" man="1"/>
  </rowBreaks>
  <drawing r:id="rId1"/>
  <extLst>
    <ext xmlns:x14="http://schemas.microsoft.com/office/spreadsheetml/2009/9/main" uri="{CCE6A557-97BC-4b89-ADB6-D9C93CAAB3DF}">
      <x14:dataValidations xmlns:xm="http://schemas.microsoft.com/office/excel/2006/main" count="2">
        <x14:dataValidation type="list" xr:uid="{00000000-0002-0000-0100-000001000000}">
          <x14:formula1>
            <xm:f>Calculs!$B$210:$B$222</xm:f>
          </x14:formula1>
          <x14:formula2>
            <xm:f>0</xm:f>
          </x14:formula2>
          <xm:sqref>D4</xm:sqref>
        </x14:dataValidation>
        <x14:dataValidation type="list" xr:uid="{00000000-0002-0000-0100-000002000000}">
          <x14:formula1>
            <xm:f>Calculs!$A$210:$A$218</xm:f>
          </x14:formula1>
          <x14:formula2>
            <xm:f>0</xm:f>
          </x14:formula2>
          <xm:sqref>G4</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2E5FA3"/>
    <pageSetUpPr fitToPage="1"/>
  </sheetPr>
  <dimension ref="A1:AD360"/>
  <sheetViews>
    <sheetView showGridLines="0" zoomScaleNormal="100" workbookViewId="0">
      <selection activeCell="B3" sqref="B3"/>
    </sheetView>
  </sheetViews>
  <sheetFormatPr baseColWidth="10" defaultColWidth="8.6640625" defaultRowHeight="15" x14ac:dyDescent="0.2"/>
  <cols>
    <col min="1" max="1" width="26" customWidth="1"/>
    <col min="2" max="3" width="30" customWidth="1"/>
    <col min="4" max="4" width="18" customWidth="1"/>
    <col min="5" max="5" width="24" customWidth="1"/>
    <col min="6" max="6" width="18" customWidth="1"/>
    <col min="7" max="7" width="15" customWidth="1"/>
    <col min="8" max="8" width="16" customWidth="1"/>
    <col min="9" max="9" width="15" customWidth="1"/>
    <col min="10" max="11" width="18" customWidth="1"/>
    <col min="12" max="12" width="12" customWidth="1"/>
    <col min="13" max="13" width="4" hidden="1" customWidth="1"/>
    <col min="14" max="14" width="11" customWidth="1"/>
    <col min="15" max="15" width="3" customWidth="1"/>
    <col min="16" max="16" width="11" customWidth="1"/>
    <col min="17" max="17" width="9" customWidth="1"/>
    <col min="18" max="19" width="15" customWidth="1"/>
    <col min="21" max="30" width="12" hidden="1" customWidth="1"/>
  </cols>
  <sheetData>
    <row r="1" spans="1:21" ht="30" customHeight="1" x14ac:dyDescent="0.25">
      <c r="A1" s="8" t="s">
        <v>44</v>
      </c>
      <c r="J1" s="9" t="str">
        <f>HYPERLINK("#Accueil!A1","← Accueil")</f>
        <v>← Accueil</v>
      </c>
      <c r="K1" s="9" t="str">
        <f>HYPERLINK("#Activite!A1","Activité")</f>
        <v>Activité</v>
      </c>
      <c r="U1" s="13" t="str">
        <f>IF($U$2,"Une année moyenne : ventes, semaine par semaine","Une année moyenne : "&amp;INDEX({"épidémie de grippe","gastro-entérite","varicelle","température","pollens"},$U$3)&amp;" et ventes, semaine par semaine")</f>
        <v>Une année moyenne : ventes, semaine par semaine</v>
      </c>
    </row>
    <row r="2" spans="1:21" x14ac:dyDescent="0.2">
      <c r="A2" s="3" t="s">
        <v>45</v>
      </c>
      <c r="U2" t="b">
        <f>$B$3="Tous"</f>
        <v>1</v>
      </c>
    </row>
    <row r="3" spans="1:21" x14ac:dyDescent="0.2">
      <c r="A3" s="18" t="s">
        <v>1443</v>
      </c>
      <c r="B3" s="10" t="s">
        <v>15</v>
      </c>
      <c r="U3">
        <f>IFERROR(MATCH($B$3,{"Grippe","Gastro-entérite","Varicelle","Température","Pollens"},0),1)</f>
        <v>1</v>
      </c>
    </row>
    <row r="4" spans="1:21" x14ac:dyDescent="0.2">
      <c r="A4" s="18" t="s">
        <v>46</v>
      </c>
      <c r="B4" s="19" t="str">
        <f>IF($U$2,"Réseau Sentinelles (grippe, gastro-entérite, varicelle) ; Météo-France (température) ; RNSA (pollens)",INDEX({"Réseau Sentinelles — Inserm, Sorbonne Université (sentiweb.fr)","Réseau Sentinelles — Inserm, Sorbonne Université (sentiweb.fr)","Réseau Sentinelles — Inserm, Sorbonne Université (sentiweb.fr)","Météo-France (meteo.data.gouv.fr)","RNSA — Réseau national de surveillance aérobiologique (pollens.fr)"},$U$3))</f>
        <v>Réseau Sentinelles (grippe, gastro-entérite, varicelle) ; Météo-France (température) ; RNSA (pollens)</v>
      </c>
    </row>
    <row r="5" spans="1:21" x14ac:dyDescent="0.2">
      <c r="A5" s="18" t="s">
        <v>47</v>
      </c>
      <c r="B5" s="19" t="str">
        <f>IF($U$2,"Incidences hebdomadaires France entière pour 100 000 habitants ; température moyenne près de Montpellier (°C) ; pollens de graminées à Montpellier (grains / m³)",INDEX({"Incidence hebdomadaire des syndromes grippaux, pour 100 000 habitants","Incidence hebdomadaire des diarrhées aiguës, France entière, pour 100 000 habitants","Incidence hebdomadaire de la varicelle, France entière, pour 100 000 habitants","Température moyenne quotidienne (TNTXM) des stations à moins de 25 km de Montpellier, moyenne de la semaine, en °C","Pollens de graminées, capteur de Montpellier, moyenne de la semaine, en grains par m³ et par jour"},$U$3))</f>
        <v>Incidences hebdomadaires France entière pour 100 000 habitants ; température moyenne près de Montpellier (°C) ; pollens de graminées à Montpellier (grains / m³)</v>
      </c>
    </row>
    <row r="6" spans="1:21" x14ac:dyDescent="0.2">
      <c r="A6" s="18" t="s">
        <v>48</v>
      </c>
      <c r="B6" s="19" t="str">
        <f>IF($U$2,"API publique du Réseau Sentinelles ; data.gouv.fr (Météo-France, RNSA), extraction du 12/10/2026",INDEX({"API publique : www.sentiweb.fr/api/v1/datasets/rest/incidence (indicator=3, geo=PAY), extraction du 09/10/2026","API publique : www.sentiweb.fr/api/v1/datasets/rest/incidence (indicator=6, geo=PAY), extraction du 12/10/2026","API publique : www.sentiweb.fr/api/v1/datasets/rest/incidence (indicator=7, geo=PAY), extraction du 12/10/2026","data.gouv.fr : Données climatologiques de base - quotidiennes (Météo-France), extraction du 12/10/2026","data.gouv.fr : Données historiques de surveillance des pollens et des moisissures (RNSA), extraction du 12/10/2026"},$U$3))</f>
        <v>API publique du Réseau Sentinelles ; data.gouv.fr (Météo-France, RNSA), extraction du 12/10/2026</v>
      </c>
    </row>
    <row r="7" spans="1:21" x14ac:dyDescent="0.2">
      <c r="A7" s="18" t="s">
        <v>49</v>
      </c>
      <c r="B7" s="19" t="str">
        <f>IF($U$2,"dashboard/externe/epidemies_france_hebdo.csv, meteo_hebdo.csv, pollens_hebdo.csv",INDEX({"data/externe/sentinelles_syndromes_grippaux_france_2014_2019.csv","dashboard/externe/epidemies_france_hebdo.csv","dashboard/externe/epidemies_france_hebdo.csv","dashboard/externe/meteo_hebdo.csv","dashboard/externe/pollens_hebdo.csv"},$U$3))</f>
        <v>dashboard/externe/epidemies_france_hebdo.csv, meteo_hebdo.csv, pollens_hebdo.csv</v>
      </c>
    </row>
    <row r="9" spans="1:21" ht="16" x14ac:dyDescent="0.2">
      <c r="A9" s="11" t="s">
        <v>50</v>
      </c>
    </row>
    <row r="10" spans="1:21" ht="33.75" customHeight="1" x14ac:dyDescent="0.2">
      <c r="A10" s="13" t="s">
        <v>51</v>
      </c>
      <c r="B10" s="13" t="str">
        <f>IF($U$2,"Grippe","Les ventes et "&amp;INDEX({"la grippe","la gastro-entérite","la varicelle","la température","les pollens"},$U$3))</f>
        <v>Grippe</v>
      </c>
      <c r="C10" s="13" t="str">
        <f>IF($U$2,"Gastro-entérite","Part des hausses et baisses de ventes liée à "&amp;INDEX({"la grippe","la gastro-entérite","la varicelle","la température","les pollens"},$U$3))</f>
        <v>Gastro-entérite</v>
      </c>
      <c r="D10" s="72" t="str">
        <f>IF($U$2,"Varicelle","")</f>
        <v>Varicelle</v>
      </c>
      <c r="E10" s="72" t="str">
        <f>IF($U$2,"Température","")</f>
        <v>Température</v>
      </c>
      <c r="F10" s="72" t="str">
        <f>IF($U$2,"Pollens","")</f>
        <v>Pollens</v>
      </c>
    </row>
    <row r="11" spans="1:21" x14ac:dyDescent="0.2">
      <c r="A11" s="20" t="s">
        <v>52</v>
      </c>
      <c r="B11" s="21" t="str">
        <f>IF($U$2,IF(COUNT($U$61:$U$360)&lt;10,"",IF(ABS(CORREL($U$61:$U$360,$D$61:$D$360))&lt;0.2,"",IF(CORREL($U$61:$U$360,$D$61:$D$360)&gt;0,"Hausse","Baisse")&amp;" ("&amp;ROUND(RSQ($D$61:$D$360,$U$61:$U$360)*100,0)&amp;" %)")),IF(ABS(CORREL($C$61:$C$360,$D$61:$D$360))&lt;0.2,"",IF(CORREL($C$61:$C$360,$D$61:$D$360)&gt;0,INDEX({"Hausse","Hausse","Hausse","Hausse au chaud","Hausse"},$U$3),INDEX({"Baisse","Baisse","Baisse","Hausse au froid","Baisse"},$U$3))))</f>
        <v/>
      </c>
      <c r="C11" s="22" t="str">
        <f>IF($U$2,IF(COUNT($V$61:$V$360)&lt;10,"",IF(ABS(CORREL($V$61:$V$360,$D$61:$D$360))&lt;0.2,"",IF(CORREL($V$61:$V$360,$D$61:$D$360)&gt;0,"Hausse","Baisse")&amp;" ("&amp;ROUND(RSQ($D$61:$D$360,$V$61:$V$360)*100,0)&amp;" %)")),IF(B11="","",RSQ($D$61:$D$360,$C$61:$C$360)))</f>
        <v/>
      </c>
      <c r="D11" s="73" t="str">
        <f>IF($U$2,IF(COUNT($W$61:$W$360)&lt;10,"",IF(ABS(CORREL($W$61:$W$360,$D$61:$D$360))&lt;0.2,"",IF(CORREL($W$61:$W$360,$D$61:$D$360)&gt;0,"Hausse","Baisse")&amp;" ("&amp;ROUND(RSQ($D$61:$D$360,$W$61:$W$360)*100,0)&amp;" %)")),"")</f>
        <v/>
      </c>
      <c r="E11" s="73" t="str">
        <f>IF($U$2,IF(COUNT($X$61:$X$360)&lt;10,"",IF(ABS(CORREL($X$61:$X$360,$D$61:$D$360))&lt;0.2,"",IF(CORREL($X$61:$X$360,$D$61:$D$360)&gt;0,"Hausse au chaud","Hausse au froid")&amp;" ("&amp;ROUND(RSQ($D$61:$D$360,$X$61:$X$360)*100,0)&amp;" %)")),"")</f>
        <v/>
      </c>
      <c r="F11" s="73" t="str">
        <f>IF($U$2,IF(COUNT($Y$61:$Y$360)&lt;10,"",IF(ABS(CORREL($Y$61:$Y$360,$D$61:$D$360))&lt;0.2,"",IF(CORREL($Y$61:$Y$360,$D$61:$D$360)&gt;0,"Hausse","Baisse")&amp;" ("&amp;ROUND(RSQ($D$61:$D$360,$Y$61:$Y$360)*100,0)&amp;" %)")),"")</f>
        <v/>
      </c>
    </row>
    <row r="12" spans="1:21" x14ac:dyDescent="0.2">
      <c r="A12" s="20" t="s">
        <v>53</v>
      </c>
      <c r="B12" s="21" t="str">
        <f>IF($U$2,IF(COUNT($U$61:$U$360)&lt;10,"",IF(ABS(CORREL($U$61:$U$360,$E$61:$E$360))&lt;0.2,"",IF(CORREL($U$61:$U$360,$E$61:$E$360)&gt;0,"Hausse","Baisse")&amp;" ("&amp;ROUND(RSQ($E$61:$E$360,$U$61:$U$360)*100,0)&amp;" %)")),IF(ABS(CORREL($C$61:$C$360,$E$61:$E$360))&lt;0.2,"",IF(CORREL($C$61:$C$360,$E$61:$E$360)&gt;0,INDEX({"Hausse","Hausse","Hausse","Hausse au chaud","Hausse"},$U$3),INDEX({"Baisse","Baisse","Baisse","Hausse au froid","Baisse"},$U$3))))</f>
        <v>Hausse (15 %)</v>
      </c>
      <c r="C12" s="22" t="str">
        <f>IF($U$2,IF(COUNT($V$61:$V$360)&lt;10,"",IF(ABS(CORREL($V$61:$V$360,$E$61:$E$360))&lt;0.2,"",IF(CORREL($V$61:$V$360,$E$61:$E$360)&gt;0,"Hausse","Baisse")&amp;" ("&amp;ROUND(RSQ($E$61:$E$360,$V$61:$V$360)*100,0)&amp;" %)")),IF(B12="","",RSQ($E$61:$E$360,$C$61:$C$360)))</f>
        <v>Hausse (7 %)</v>
      </c>
      <c r="D12" s="73" t="str">
        <f>IF($U$2,IF(COUNT($W$61:$W$360)&lt;10,"",IF(ABS(CORREL($W$61:$W$360,$E$61:$E$360))&lt;0.2,"",IF(CORREL($W$61:$W$360,$E$61:$E$360)&gt;0,"Hausse","Baisse")&amp;" ("&amp;ROUND(RSQ($E$61:$E$360,$W$61:$W$360)*100,0)&amp;" %)")),"")</f>
        <v/>
      </c>
      <c r="E12" s="73" t="str">
        <f>IF($U$2,IF(COUNT($X$61:$X$360)&lt;10,"",IF(ABS(CORREL($X$61:$X$360,$E$61:$E$360))&lt;0.2,"",IF(CORREL($X$61:$X$360,$E$61:$E$360)&gt;0,"Hausse au chaud","Hausse au froid")&amp;" ("&amp;ROUND(RSQ($E$61:$E$360,$X$61:$X$360)*100,0)&amp;" %)")),"")</f>
        <v>Hausse au froid (9 %)</v>
      </c>
      <c r="F12" s="73" t="str">
        <f>IF($U$2,IF(COUNT($Y$61:$Y$360)&lt;10,"",IF(ABS(CORREL($Y$61:$Y$360,$E$61:$E$360))&lt;0.2,"",IF(CORREL($Y$61:$Y$360,$E$61:$E$360)&gt;0,"Hausse","Baisse")&amp;" ("&amp;ROUND(RSQ($E$61:$E$360,$Y$61:$Y$360)*100,0)&amp;" %)")),"")</f>
        <v/>
      </c>
    </row>
    <row r="13" spans="1:21" x14ac:dyDescent="0.2">
      <c r="A13" s="20" t="s">
        <v>54</v>
      </c>
      <c r="B13" s="21" t="str">
        <f>IF($U$2,IF(COUNT($U$61:$U$360)&lt;10,"",IF(ABS(CORREL($U$61:$U$360,$F$61:$F$360))&lt;0.2,"",IF(CORREL($U$61:$U$360,$F$61:$F$360)&gt;0,"Hausse","Baisse")&amp;" ("&amp;ROUND(RSQ($F$61:$F$360,$U$61:$U$360)*100,0)&amp;" %)")),IF(ABS(CORREL($C$61:$C$360,$F$61:$F$360))&lt;0.2,"",IF(CORREL($C$61:$C$360,$F$61:$F$360)&gt;0,INDEX({"Hausse","Hausse","Hausse","Hausse au chaud","Hausse"},$U$3),INDEX({"Baisse","Baisse","Baisse","Hausse au froid","Baisse"},$U$3))))</f>
        <v>Hausse (6 %)</v>
      </c>
      <c r="C13" s="22" t="str">
        <f>IF($U$2,IF(COUNT($V$61:$V$360)&lt;10,"",IF(ABS(CORREL($V$61:$V$360,$F$61:$F$360))&lt;0.2,"",IF(CORREL($V$61:$V$360,$F$61:$F$360)&gt;0,"Hausse","Baisse")&amp;" ("&amp;ROUND(RSQ($F$61:$F$360,$V$61:$V$360)*100,0)&amp;" %)")),IF(B13="","",RSQ($F$61:$F$360,$C$61:$C$360)))</f>
        <v>Hausse (15 %)</v>
      </c>
      <c r="D13" s="73" t="str">
        <f>IF($U$2,IF(COUNT($W$61:$W$360)&lt;10,"",IF(ABS(CORREL($W$61:$W$360,$F$61:$F$360))&lt;0.2,"",IF(CORREL($W$61:$W$360,$F$61:$F$360)&gt;0,"Hausse","Baisse")&amp;" ("&amp;ROUND(RSQ($F$61:$F$360,$W$61:$W$360)*100,0)&amp;" %)")),"")</f>
        <v/>
      </c>
      <c r="E13" s="73" t="str">
        <f>IF($U$2,IF(COUNT($X$61:$X$360)&lt;10,"",IF(ABS(CORREL($X$61:$X$360,$F$61:$F$360))&lt;0.2,"",IF(CORREL($X$61:$X$360,$F$61:$F$360)&gt;0,"Hausse au chaud","Hausse au froid")&amp;" ("&amp;ROUND(RSQ($F$61:$F$360,$X$61:$X$360)*100,0)&amp;" %)")),"")</f>
        <v>Hausse au froid (8 %)</v>
      </c>
      <c r="F13" s="73" t="str">
        <f>IF($U$2,IF(COUNT($Y$61:$Y$360)&lt;10,"",IF(ABS(CORREL($Y$61:$Y$360,$F$61:$F$360))&lt;0.2,"",IF(CORREL($Y$61:$Y$360,$F$61:$F$360)&gt;0,"Hausse","Baisse")&amp;" ("&amp;ROUND(RSQ($F$61:$F$360,$Y$61:$Y$360)*100,0)&amp;" %)")),"")</f>
        <v/>
      </c>
    </row>
    <row r="14" spans="1:21" x14ac:dyDescent="0.2">
      <c r="A14" s="20" t="s">
        <v>55</v>
      </c>
      <c r="B14" s="21" t="str">
        <f>IF($U$2,IF(COUNT($U$61:$U$360)&lt;10,"",IF(ABS(CORREL($U$61:$U$360,$G$61:$G$360))&lt;0.2,"",IF(CORREL($U$61:$U$360,$G$61:$G$360)&gt;0,"Hausse","Baisse")&amp;" ("&amp;ROUND(RSQ($G$61:$G$360,$U$61:$U$360)*100,0)&amp;" %)")),IF(ABS(CORREL($C$61:$C$360,$G$61:$G$360))&lt;0.2,"",IF(CORREL($C$61:$C$360,$G$61:$G$360)&gt;0,INDEX({"Hausse","Hausse","Hausse","Hausse au chaud","Hausse"},$U$3),INDEX({"Baisse","Baisse","Baisse","Hausse au froid","Baisse"},$U$3))))</f>
        <v>Hausse (17 %)</v>
      </c>
      <c r="C14" s="22" t="str">
        <f>IF($U$2,IF(COUNT($V$61:$V$360)&lt;10,"",IF(ABS(CORREL($V$61:$V$360,$G$61:$G$360))&lt;0.2,"",IF(CORREL($V$61:$V$360,$G$61:$G$360)&gt;0,"Hausse","Baisse")&amp;" ("&amp;ROUND(RSQ($G$61:$G$360,$V$61:$V$360)*100,0)&amp;" %)")),IF(B14="","",RSQ($G$61:$G$360,$C$61:$C$360)))</f>
        <v>Hausse (34 %)</v>
      </c>
      <c r="D14" s="73" t="str">
        <f>IF($U$2,IF(COUNT($W$61:$W$360)&lt;10,"",IF(ABS(CORREL($W$61:$W$360,$G$61:$G$360))&lt;0.2,"",IF(CORREL($W$61:$W$360,$G$61:$G$360)&gt;0,"Hausse","Baisse")&amp;" ("&amp;ROUND(RSQ($G$61:$G$360,$W$61:$W$360)*100,0)&amp;" %)")),"")</f>
        <v/>
      </c>
      <c r="E14" s="73" t="str">
        <f>IF($U$2,IF(COUNT($X$61:$X$360)&lt;10,"",IF(ABS(CORREL($X$61:$X$360,$G$61:$G$360))&lt;0.2,"",IF(CORREL($X$61:$X$360,$G$61:$G$360)&gt;0,"Hausse au chaud","Hausse au froid")&amp;" ("&amp;ROUND(RSQ($G$61:$G$360,$X$61:$X$360)*100,0)&amp;" %)")),"")</f>
        <v>Hausse au froid (33 %)</v>
      </c>
      <c r="F14" s="73" t="str">
        <f>IF($U$2,IF(COUNT($Y$61:$Y$360)&lt;10,"",IF(ABS(CORREL($Y$61:$Y$360,$G$61:$G$360))&lt;0.2,"",IF(CORREL($Y$61:$Y$360,$G$61:$G$360)&gt;0,"Hausse","Baisse")&amp;" ("&amp;ROUND(RSQ($G$61:$G$360,$Y$61:$Y$360)*100,0)&amp;" %)")),"")</f>
        <v>Baisse (7 %)</v>
      </c>
    </row>
    <row r="15" spans="1:21" x14ac:dyDescent="0.2">
      <c r="A15" s="20" t="s">
        <v>56</v>
      </c>
      <c r="B15" s="21" t="str">
        <f>IF($U$2,IF(COUNT($U$61:$U$360)&lt;10,"",IF(ABS(CORREL($U$61:$U$360,$H$61:$H$360))&lt;0.2,"",IF(CORREL($U$61:$U$360,$H$61:$H$360)&gt;0,"Hausse","Baisse")&amp;" ("&amp;ROUND(RSQ($H$61:$H$360,$U$61:$U$360)*100,0)&amp;" %)")),IF(ABS(CORREL($C$61:$C$360,$H$61:$H$360))&lt;0.2,"",IF(CORREL($C$61:$C$360,$H$61:$H$360)&gt;0,INDEX({"Hausse","Hausse","Hausse","Hausse au chaud","Hausse"},$U$3),INDEX({"Baisse","Baisse","Baisse","Hausse au froid","Baisse"},$U$3))))</f>
        <v/>
      </c>
      <c r="C15" s="22" t="str">
        <f>IF($U$2,IF(COUNT($V$61:$V$360)&lt;10,"",IF(ABS(CORREL($V$61:$V$360,$H$61:$H$360))&lt;0.2,"",IF(CORREL($V$61:$V$360,$H$61:$H$360)&gt;0,"Hausse","Baisse")&amp;" ("&amp;ROUND(RSQ($H$61:$H$360,$V$61:$V$360)*100,0)&amp;" %)")),IF(B15="","",RSQ($H$61:$H$360,$C$61:$C$360)))</f>
        <v>Hausse (7 %)</v>
      </c>
      <c r="D15" s="73" t="str">
        <f>IF($U$2,IF(COUNT($W$61:$W$360)&lt;10,"",IF(ABS(CORREL($W$61:$W$360,$H$61:$H$360))&lt;0.2,"",IF(CORREL($W$61:$W$360,$H$61:$H$360)&gt;0,"Hausse","Baisse")&amp;" ("&amp;ROUND(RSQ($H$61:$H$360,$W$61:$W$360)*100,0)&amp;" %)")),"")</f>
        <v/>
      </c>
      <c r="E15" s="73" t="str">
        <f>IF($U$2,IF(COUNT($X$61:$X$360)&lt;10,"",IF(ABS(CORREL($X$61:$X$360,$H$61:$H$360))&lt;0.2,"",IF(CORREL($X$61:$X$360,$H$61:$H$360)&gt;0,"Hausse au chaud","Hausse au froid")&amp;" ("&amp;ROUND(RSQ($H$61:$H$360,$X$61:$X$360)*100,0)&amp;" %)")),"")</f>
        <v/>
      </c>
      <c r="F15" s="73" t="str">
        <f>IF($U$2,IF(COUNT($Y$61:$Y$360)&lt;10,"",IF(ABS(CORREL($Y$61:$Y$360,$H$61:$H$360))&lt;0.2,"",IF(CORREL($Y$61:$Y$360,$H$61:$H$360)&gt;0,"Hausse","Baisse")&amp;" ("&amp;ROUND(RSQ($H$61:$H$360,$Y$61:$Y$360)*100,0)&amp;" %)")),"")</f>
        <v/>
      </c>
    </row>
    <row r="16" spans="1:21" x14ac:dyDescent="0.2">
      <c r="A16" s="20" t="s">
        <v>57</v>
      </c>
      <c r="B16" s="21" t="str">
        <f>IF($U$2,IF(COUNT($U$61:$U$360)&lt;10,"",IF(ABS(CORREL($U$61:$U$360,$I$61:$I$360))&lt;0.2,"",IF(CORREL($U$61:$U$360,$I$61:$I$360)&gt;0,"Hausse","Baisse")&amp;" ("&amp;ROUND(RSQ($I$61:$I$360,$U$61:$U$360)*100,0)&amp;" %)")),IF(ABS(CORREL($C$61:$C$360,$I$61:$I$360))&lt;0.2,"",IF(CORREL($C$61:$C$360,$I$61:$I$360)&gt;0,INDEX({"Hausse","Hausse","Hausse","Hausse au chaud","Hausse"},$U$3),INDEX({"Baisse","Baisse","Baisse","Hausse au froid","Baisse"},$U$3))))</f>
        <v/>
      </c>
      <c r="C16" s="22" t="str">
        <f>IF($U$2,IF(COUNT($V$61:$V$360)&lt;10,"",IF(ABS(CORREL($V$61:$V$360,$I$61:$I$360))&lt;0.2,"",IF(CORREL($V$61:$V$360,$I$61:$I$360)&gt;0,"Hausse","Baisse")&amp;" ("&amp;ROUND(RSQ($I$61:$I$360,$V$61:$V$360)*100,0)&amp;" %)")),IF(B16="","",RSQ($I$61:$I$360,$C$61:$C$360)))</f>
        <v/>
      </c>
      <c r="D16" s="73" t="str">
        <f>IF($U$2,IF(COUNT($W$61:$W$360)&lt;10,"",IF(ABS(CORREL($W$61:$W$360,$I$61:$I$360))&lt;0.2,"",IF(CORREL($W$61:$W$360,$I$61:$I$360)&gt;0,"Hausse","Baisse")&amp;" ("&amp;ROUND(RSQ($I$61:$I$360,$W$61:$W$360)*100,0)&amp;" %)")),"")</f>
        <v/>
      </c>
      <c r="E16" s="73" t="str">
        <f>IF($U$2,IF(COUNT($X$61:$X$360)&lt;10,"",IF(ABS(CORREL($X$61:$X$360,$I$61:$I$360))&lt;0.2,"",IF(CORREL($X$61:$X$360,$I$61:$I$360)&gt;0,"Hausse au chaud","Hausse au froid")&amp;" ("&amp;ROUND(RSQ($I$61:$I$360,$X$61:$X$360)*100,0)&amp;" %)")),"")</f>
        <v/>
      </c>
      <c r="F16" s="73" t="str">
        <f>IF($U$2,IF(COUNT($Y$61:$Y$360)&lt;10,"",IF(ABS(CORREL($Y$61:$Y$360,$I$61:$I$360))&lt;0.2,"",IF(CORREL($Y$61:$Y$360,$I$61:$I$360)&gt;0,"Hausse","Baisse")&amp;" ("&amp;ROUND(RSQ($I$61:$I$360,$Y$61:$Y$360)*100,0)&amp;" %)")),"")</f>
        <v/>
      </c>
    </row>
    <row r="17" spans="1:6" x14ac:dyDescent="0.2">
      <c r="A17" s="20" t="s">
        <v>58</v>
      </c>
      <c r="B17" s="21" t="str">
        <f>IF($U$2,IF(COUNT($U$61:$U$360)&lt;10,"",IF(ABS(CORREL($U$61:$U$360,$J$61:$J$360))&lt;0.2,"",IF(CORREL($U$61:$U$360,$J$61:$J$360)&gt;0,"Hausse","Baisse")&amp;" ("&amp;ROUND(RSQ($J$61:$J$360,$U$61:$U$360)*100,0)&amp;" %)")),IF(ABS(CORREL($C$61:$C$360,$J$61:$J$360))&lt;0.2,"",IF(CORREL($C$61:$C$360,$J$61:$J$360)&gt;0,INDEX({"Hausse","Hausse","Hausse","Hausse au chaud","Hausse"},$U$3),INDEX({"Baisse","Baisse","Baisse","Hausse au froid","Baisse"},$U$3))))</f>
        <v>Hausse (8 %)</v>
      </c>
      <c r="C17" s="22" t="str">
        <f>IF($U$2,IF(COUNT($V$61:$V$360)&lt;10,"",IF(ABS(CORREL($V$61:$V$360,$J$61:$J$360))&lt;0.2,"",IF(CORREL($V$61:$V$360,$J$61:$J$360)&gt;0,"Hausse","Baisse")&amp;" ("&amp;ROUND(RSQ($J$61:$J$360,$V$61:$V$360)*100,0)&amp;" %)")),IF(B17="","",RSQ($J$61:$J$360,$C$61:$C$360)))</f>
        <v>Hausse (8 %)</v>
      </c>
      <c r="D17" s="73" t="str">
        <f>IF($U$2,IF(COUNT($W$61:$W$360)&lt;10,"",IF(ABS(CORREL($W$61:$W$360,$J$61:$J$360))&lt;0.2,"",IF(CORREL($W$61:$W$360,$J$61:$J$360)&gt;0,"Hausse","Baisse")&amp;" ("&amp;ROUND(RSQ($J$61:$J$360,$W$61:$W$360)*100,0)&amp;" %)")),"")</f>
        <v/>
      </c>
      <c r="E17" s="73" t="str">
        <f>IF($U$2,IF(COUNT($X$61:$X$360)&lt;10,"",IF(ABS(CORREL($X$61:$X$360,$J$61:$J$360))&lt;0.2,"",IF(CORREL($X$61:$X$360,$J$61:$J$360)&gt;0,"Hausse au chaud","Hausse au froid")&amp;" ("&amp;ROUND(RSQ($J$61:$J$360,$X$61:$X$360)*100,0)&amp;" %)")),"")</f>
        <v>Hausse au froid (21 %)</v>
      </c>
      <c r="F17" s="73" t="str">
        <f>IF($U$2,IF(COUNT($Y$61:$Y$360)&lt;10,"",IF(ABS(CORREL($Y$61:$Y$360,$J$61:$J$360))&lt;0.2,"",IF(CORREL($Y$61:$Y$360,$J$61:$J$360)&gt;0,"Hausse","Baisse")&amp;" ("&amp;ROUND(RSQ($J$61:$J$360,$Y$61:$Y$360)*100,0)&amp;" %)")),"")</f>
        <v/>
      </c>
    </row>
    <row r="18" spans="1:6" x14ac:dyDescent="0.2">
      <c r="A18" s="20" t="s">
        <v>59</v>
      </c>
      <c r="B18" s="21" t="str">
        <f>IF($U$2,IF(COUNT($U$61:$U$360)&lt;10,"",IF(ABS(CORREL($U$61:$U$360,$K$61:$K$360))&lt;0.2,"",IF(CORREL($U$61:$U$360,$K$61:$K$360)&gt;0,"Hausse","Baisse")&amp;" ("&amp;ROUND(RSQ($K$61:$K$360,$U$61:$U$360)*100,0)&amp;" %)")),IF(ABS(CORREL($C$61:$C$360,$K$61:$K$360))&lt;0.2,"",IF(CORREL($C$61:$C$360,$K$61:$K$360)&gt;0,INDEX({"Hausse","Hausse","Hausse","Hausse au chaud","Hausse"},$U$3),INDEX({"Baisse","Baisse","Baisse","Hausse au froid","Baisse"},$U$3))))</f>
        <v>Baisse (10 %)</v>
      </c>
      <c r="C18" s="22" t="str">
        <f>IF($U$2,IF(COUNT($V$61:$V$360)&lt;10,"",IF(ABS(CORREL($V$61:$V$360,$K$61:$K$360))&lt;0.2,"",IF(CORREL($V$61:$V$360,$K$61:$K$360)&gt;0,"Hausse","Baisse")&amp;" ("&amp;ROUND(RSQ($K$61:$K$360,$V$61:$V$360)*100,0)&amp;" %)")),IF(B18="","",RSQ($K$61:$K$360,$C$61:$C$360)))</f>
        <v>Baisse (28 %)</v>
      </c>
      <c r="D18" s="73" t="str">
        <f>IF($U$2,IF(COUNT($W$61:$W$360)&lt;10,"",IF(ABS(CORREL($W$61:$W$360,$K$61:$K$360))&lt;0.2,"",IF(CORREL($W$61:$W$360,$K$61:$K$360)&gt;0,"Hausse","Baisse")&amp;" ("&amp;ROUND(RSQ($K$61:$K$360,$W$61:$W$360)*100,0)&amp;" %)")),"")</f>
        <v>Hausse (19 %)</v>
      </c>
      <c r="E18" s="73" t="str">
        <f>IF($U$2,IF(COUNT($X$61:$X$360)&lt;10,"",IF(ABS(CORREL($X$61:$X$360,$K$61:$K$360))&lt;0.2,"",IF(CORREL($X$61:$X$360,$K$61:$K$360)&gt;0,"Hausse au chaud","Hausse au froid")&amp;" ("&amp;ROUND(RSQ($K$61:$K$360,$X$61:$X$360)*100,0)&amp;" %)")),"")</f>
        <v>Hausse au chaud (12 %)</v>
      </c>
      <c r="F18" s="73" t="str">
        <f>IF($U$2,IF(COUNT($Y$61:$Y$360)&lt;10,"",IF(ABS(CORREL($Y$61:$Y$360,$K$61:$K$360))&lt;0.2,"",IF(CORREL($Y$61:$Y$360,$K$61:$K$360)&gt;0,"Hausse","Baisse")&amp;" ("&amp;ROUND(RSQ($K$61:$K$360,$Y$61:$Y$360)*100,0)&amp;" %)")),"")</f>
        <v>Hausse (11 %)</v>
      </c>
    </row>
    <row r="19" spans="1:6" x14ac:dyDescent="0.2">
      <c r="A19" s="23" t="s">
        <v>60</v>
      </c>
      <c r="B19" s="24" t="str">
        <f>IF($U$2,IF(COUNT($U$61:$U$360)&lt;10,"",IF(ABS(CORREL($U$61:$U$360,$L$61:$L$360))&lt;0.2,"",IF(CORREL($U$61:$U$360,$L$61:$L$360)&gt;0,"Hausse","Baisse")&amp;" ("&amp;ROUND(RSQ($L$61:$L$360,$U$61:$U$360)*100,0)&amp;" %)")),IF(ABS(CORREL($C$61:$C$360,$L$61:$L$360))&lt;0.2,"",IF(CORREL($C$61:$C$360,$L$61:$L$360)&gt;0,INDEX({"Hausse","Hausse","Hausse","Hausse au chaud","Hausse"},$U$3),INDEX({"Baisse","Baisse","Baisse","Hausse au froid","Baisse"},$U$3))))</f>
        <v>Hausse (18 %)</v>
      </c>
      <c r="C19" s="25" t="str">
        <f>IF($U$2,IF(COUNT($V$61:$V$360)&lt;10,"",IF(ABS(CORREL($V$61:$V$360,$L$61:$L$360))&lt;0.2,"",IF(CORREL($V$61:$V$360,$L$61:$L$360)&gt;0,"Hausse","Baisse")&amp;" ("&amp;ROUND(RSQ($L$61:$L$360,$V$61:$V$360)*100,0)&amp;" %)")),IF(B19="","",RSQ($L$61:$L$360,$C$61:$C$360)))</f>
        <v>Hausse (34 %)</v>
      </c>
      <c r="D19" s="73" t="str">
        <f>IF($U$2,IF(COUNT($W$61:$W$360)&lt;10,"",IF(ABS(CORREL($W$61:$W$360,$L$61:$L$360))&lt;0.2,"",IF(CORREL($W$61:$W$360,$L$61:$L$360)&gt;0,"Hausse","Baisse")&amp;" ("&amp;ROUND(RSQ($L$61:$L$360,$W$61:$W$360)*100,0)&amp;" %)")),"")</f>
        <v/>
      </c>
      <c r="E19" s="73" t="str">
        <f>IF($U$2,IF(COUNT($X$61:$X$360)&lt;10,"",IF(ABS(CORREL($X$61:$X$360,$L$61:$L$360))&lt;0.2,"",IF(CORREL($X$61:$X$360,$L$61:$L$360)&gt;0,"Hausse au chaud","Hausse au froid")&amp;" ("&amp;ROUND(RSQ($L$61:$L$360,$X$61:$X$360)*100,0)&amp;" %)")),"")</f>
        <v>Hausse au froid (36 %)</v>
      </c>
      <c r="F19" s="73" t="str">
        <f>IF($U$2,IF(COUNT($Y$61:$Y$360)&lt;10,"",IF(ABS(CORREL($Y$61:$Y$360,$L$61:$L$360))&lt;0.2,"",IF(CORREL($Y$61:$Y$360,$L$61:$L$360)&gt;0,"Hausse","Baisse")&amp;" ("&amp;ROUND(RSQ($L$61:$L$360,$Y$61:$Y$360)*100,0)&amp;" %)")),"")</f>
        <v>Baisse (5 %)</v>
      </c>
    </row>
    <row r="21" spans="1:6" x14ac:dyDescent="0.2">
      <c r="A21" s="6" t="str">
        <f>IF($U$2,"Hausse ou baisse : sens dans lequel les ventes évoluent avec le facteur ; entre parenthèses, part des hausses et baisses des ventes qui vont de pair avec lui. Case vide : pas de lien.",IF(C19="","","Exemple : "&amp;ROUND(C19*100,0)&amp;" % pour toutes les ventes signifie que, d'une semaine à l'autre, "&amp;ROUND(C19*100,0)&amp;" % des hausses et des baisses des ventes vont de pair avec "&amp;INDEX({"l'épidémie de grippe en France","la gastro-entérite en France","la varicelle en France","la température à Montpellier","les pollens de graminées à Montpellier"},$U$3)&amp;" ; les "&amp;(100-ROUND(C19*100,0))&amp;" % restants dépendent d'autres facteurs."))</f>
        <v>Hausse ou baisse : sens dans lequel les ventes évoluent avec le facteur ; entre parenthèses, part des hausses et baisses des ventes qui vont de pair avec lui. Case vide : pas de lien.</v>
      </c>
    </row>
    <row r="22" spans="1:6" x14ac:dyDescent="0.2">
      <c r="A22" s="6" t="s">
        <v>61</v>
      </c>
    </row>
    <row r="24" spans="1:6" ht="16" x14ac:dyDescent="0.2">
      <c r="A24" s="11" t="str">
        <f>IF($U$2,"Pic moyen de chaque facteur","Pic "&amp;INDEX({"de l'épidémie","de l'épidémie","de l'épidémie","de température","des pollens"},$U$3)&amp;", hiver par hiver")</f>
        <v>Pic moyen de chaque facteur</v>
      </c>
    </row>
    <row r="25" spans="1:6" ht="31.5" customHeight="1" x14ac:dyDescent="0.2">
      <c r="A25" s="13" t="str">
        <f>IF($U$2,"Facteur","Hiver")</f>
        <v>Facteur</v>
      </c>
      <c r="B25" s="13" t="str">
        <f>IF($U$2,"Pic moyen","Semaine du pic")</f>
        <v>Pic moyen</v>
      </c>
      <c r="C25" s="72" t="str">
        <f>IF($U$2,"","Lundi")</f>
        <v/>
      </c>
      <c r="D25" s="72" t="str">
        <f>IF($U$2,"",INDEX({"Cas / 100 000 hab.","Cas / 100 000 hab.","Cas / 100 000 hab.","Température (°C)","Graminées (grains / m³)"},$U$3))</f>
        <v/>
      </c>
      <c r="E25" s="72" t="str">
        <f>IF($U$2,"","Ventes de la semaine")</f>
        <v/>
      </c>
      <c r="F25" s="72" t="str">
        <f>IF($U$2,"","Vs semaine moyenne")</f>
        <v/>
      </c>
    </row>
    <row r="26" spans="1:6" x14ac:dyDescent="0.2">
      <c r="A26" s="20" t="str">
        <f>IF($U$2,"Grippe","2013-2014")</f>
        <v>Grippe</v>
      </c>
      <c r="B26" s="21" t="str">
        <f>IF($U$2,IF(DAY(DATE(2019,1,3)+7*(INDEX($P$61:$P$112,MATCH(MAX($Z$61:$Z$112),$Z$61:$Z$112,0))-1))&lt;=10,"Début ",IF(DAY(DATE(2019,1,3)+7*(INDEX($P$61:$P$112,MATCH(MAX($Z$61:$Z$112),$Z$61:$Z$112,0))-1))&lt;=20,"Mi-","Fin "))&amp;LOWER(INDEX(Calculs!$A$6:$A$17,MONTH(DATE(2019,1,3)+7*(INDEX($P$61:$P$112,MATCH(MAX($Z$61:$Z$112),$Z$61:$Z$112,0))-1)))),INDEX($A$61:$A$88,MATCH(MAX($C$61:$C$88),$C$61:$C$88,0)))</f>
        <v>Début février</v>
      </c>
      <c r="C26" s="74" t="str">
        <f>IF($U$2,"",INDEX($B$61:$B$88,MATCH(MAX($C$61:$C$88),$C$61:$C$88,0)))</f>
        <v/>
      </c>
      <c r="D26" s="75" t="str">
        <f>IF($U$2,"",MAX($C$61:$C$88))</f>
        <v/>
      </c>
      <c r="E26" s="75" t="str">
        <f>IF($U$2,"",INDEX($L$61:$L$88,MATCH(MAX($C$61:$C$88),$C$61:$C$88,0)))</f>
        <v/>
      </c>
      <c r="F26" s="76" t="str">
        <f t="shared" ref="F26:F31" si="0">IF($U$2,"",E26/AVERAGE($L$61:$L$360)-1)</f>
        <v/>
      </c>
    </row>
    <row r="27" spans="1:6" x14ac:dyDescent="0.2">
      <c r="A27" s="20" t="str">
        <f>IF($U$2,"Gastro-entérite","2014-2015")</f>
        <v>Gastro-entérite</v>
      </c>
      <c r="B27" s="21" t="str">
        <f>IF($U$2,IF(DAY(DATE(2019,1,3)+7*(INDEX($P$61:$P$112,MATCH(MAX($AA$61:$AA$112),$AA$61:$AA$112,0))-1))&lt;=10,"Début ",IF(DAY(DATE(2019,1,3)+7*(INDEX($P$61:$P$112,MATCH(MAX($AA$61:$AA$112),$AA$61:$AA$112,0))-1))&lt;=20,"Mi-","Fin "))&amp;LOWER(INDEX(Calculs!$A$6:$A$17,MONTH(DATE(2019,1,3)+7*(INDEX($P$61:$P$112,MATCH(MAX($AA$61:$AA$112),$AA$61:$AA$112,0))-1)))),INDEX($A$89:$A$140,MATCH(MAX($C$89:$C$140),$C$89:$C$140,0)))</f>
        <v>Début janvier</v>
      </c>
      <c r="C27" s="74" t="str">
        <f>IF($U$2,"",INDEX($B$89:$B$140,MATCH(MAX($C$89:$C$140),$C$89:$C$140,0)))</f>
        <v/>
      </c>
      <c r="D27" s="75" t="str">
        <f>IF($U$2,"",MAX($C$89:$C$140))</f>
        <v/>
      </c>
      <c r="E27" s="75" t="str">
        <f>IF($U$2,"",INDEX($L$89:$L$140,MATCH(MAX($C$89:$C$140),$C$89:$C$140,0)))</f>
        <v/>
      </c>
      <c r="F27" s="76" t="str">
        <f t="shared" si="0"/>
        <v/>
      </c>
    </row>
    <row r="28" spans="1:6" x14ac:dyDescent="0.2">
      <c r="A28" s="20" t="str">
        <f>IF($U$2,"Varicelle","2015-2016")</f>
        <v>Varicelle</v>
      </c>
      <c r="B28" s="21" t="str">
        <f>IF($U$2,IF(DAY(DATE(2019,1,3)+7*(INDEX($P$61:$P$112,MATCH(MAX($AB$61:$AB$112),$AB$61:$AB$112,0))-1))&lt;=10,"Début ",IF(DAY(DATE(2019,1,3)+7*(INDEX($P$61:$P$112,MATCH(MAX($AB$61:$AB$112),$AB$61:$AB$112,0))-1))&lt;=20,"Mi-","Fin "))&amp;LOWER(INDEX(Calculs!$A$6:$A$17,MONTH(DATE(2019,1,3)+7*(INDEX($P$61:$P$112,MATCH(MAX($AB$61:$AB$112),$AB$61:$AB$112,0))-1)))),INDEX($A$141:$A$193,MATCH(MAX($C$141:$C$193),$C$141:$C$193,0)))</f>
        <v>Mi-avril</v>
      </c>
      <c r="C28" s="74" t="str">
        <f>IF($U$2,"",INDEX($B$141:$B$193,MATCH(MAX($C$141:$C$193),$C$141:$C$193,0)))</f>
        <v/>
      </c>
      <c r="D28" s="75" t="str">
        <f>IF($U$2,"",MAX($C$141:$C$193))</f>
        <v/>
      </c>
      <c r="E28" s="75" t="str">
        <f>IF($U$2,"",INDEX($L$141:$L$193,MATCH(MAX($C$141:$C$193),$C$141:$C$193,0)))</f>
        <v/>
      </c>
      <c r="F28" s="76" t="str">
        <f t="shared" si="0"/>
        <v/>
      </c>
    </row>
    <row r="29" spans="1:6" x14ac:dyDescent="0.2">
      <c r="A29" s="20" t="str">
        <f>IF($U$2,"Chaleur","2016-2017")</f>
        <v>Chaleur</v>
      </c>
      <c r="B29" s="21" t="str">
        <f>IF($U$2,IF(DAY(DATE(2019,1,3)+7*(INDEX($P$61:$P$112,MATCH(MAX($AC$61:$AC$112),$AC$61:$AC$112,0))-1))&lt;=10,"Début ",IF(DAY(DATE(2019,1,3)+7*(INDEX($P$61:$P$112,MATCH(MAX($AC$61:$AC$112),$AC$61:$AC$112,0))-1))&lt;=20,"Mi-","Fin "))&amp;LOWER(INDEX(Calculs!$A$6:$A$17,MONTH(DATE(2019,1,3)+7*(INDEX($P$61:$P$112,MATCH(MAX($AC$61:$AC$112),$AC$61:$AC$112,0))-1)))),INDEX($A$194:$A$245,MATCH(MAX($C$194:$C$245),$C$194:$C$245,0)))</f>
        <v>Fin juillet</v>
      </c>
      <c r="C29" s="74" t="str">
        <f>IF($U$2,"",INDEX($B$194:$B$245,MATCH(MAX($C$194:$C$245),$C$194:$C$245,0)))</f>
        <v/>
      </c>
      <c r="D29" s="75" t="str">
        <f>IF($U$2,"",MAX($C$194:$C$245))</f>
        <v/>
      </c>
      <c r="E29" s="75" t="str">
        <f>IF($U$2,"",INDEX($L$194:$L$245,MATCH(MAX($C$194:$C$245),$C$194:$C$245,0)))</f>
        <v/>
      </c>
      <c r="F29" s="76" t="str">
        <f t="shared" si="0"/>
        <v/>
      </c>
    </row>
    <row r="30" spans="1:6" x14ac:dyDescent="0.2">
      <c r="A30" s="20" t="str">
        <f>IF($U$2,"Pollens","2017-2018")</f>
        <v>Pollens</v>
      </c>
      <c r="B30" s="21" t="str">
        <f>IF($U$2,IF(DAY(DATE(2019,1,3)+7*(INDEX($P$61:$P$112,MATCH(MAX($AD$61:$AD$112),$AD$61:$AD$112,0))-1))&lt;=10,"Début ",IF(DAY(DATE(2019,1,3)+7*(INDEX($P$61:$P$112,MATCH(MAX($AD$61:$AD$112),$AD$61:$AD$112,0))-1))&lt;=20,"Mi-","Fin "))&amp;LOWER(INDEX(Calculs!$A$6:$A$17,MONTH(DATE(2019,1,3)+7*(INDEX($P$61:$P$112,MATCH(MAX($AD$61:$AD$112),$AD$61:$AD$112,0))-1)))),INDEX($A$246:$A$297,MATCH(MAX($C$246:$C$297),$C$246:$C$297,0)))</f>
        <v>Mi-juin</v>
      </c>
      <c r="C30" s="74" t="str">
        <f>IF($U$2,"",INDEX($B$246:$B$297,MATCH(MAX($C$246:$C$297),$C$246:$C$297,0)))</f>
        <v/>
      </c>
      <c r="D30" s="75" t="str">
        <f>IF($U$2,"",MAX($C$246:$C$297))</f>
        <v/>
      </c>
      <c r="E30" s="75" t="str">
        <f>IF($U$2,"",INDEX($L$246:$L$297,MATCH(MAX($C$246:$C$297),$C$246:$C$297,0)))</f>
        <v/>
      </c>
      <c r="F30" s="76" t="str">
        <f t="shared" si="0"/>
        <v/>
      </c>
    </row>
    <row r="31" spans="1:6" x14ac:dyDescent="0.2">
      <c r="A31" s="20" t="str">
        <f>IF($U$2,"Ventes (tous médicaments)","2018-2019")</f>
        <v>Ventes (tous médicaments)</v>
      </c>
      <c r="B31" s="21" t="str">
        <f>IF($U$2,IF(DAY(DATE(2019,1,3)+7*(INDEX($P$61:$P$112,MATCH(MAX($S$61:$S$112),$S$61:$S$112,0))-1))&lt;=10,"Début ",IF(DAY(DATE(2019,1,3)+7*(INDEX($P$61:$P$112,MATCH(MAX($S$61:$S$112),$S$61:$S$112,0))-1))&lt;=20,"Mi-","Fin "))&amp;LOWER(INDEX(Calculs!$A$6:$A$17,MONTH(DATE(2019,1,3)+7*(INDEX($P$61:$P$112,MATCH(MAX($S$61:$S$112),$S$61:$S$112,0))-1)))),INDEX($A$298:$A$349,MATCH(MAX($C$298:$C$349),$C$298:$C$349,0)))</f>
        <v>Fin décembre</v>
      </c>
      <c r="C31" s="74" t="str">
        <f>IF($U$2,"",INDEX($B$298:$B$349,MATCH(MAX($C$298:$C$349),$C$298:$C$349,0)))</f>
        <v/>
      </c>
      <c r="D31" s="75" t="str">
        <f>IF($U$2,"",MAX($C$298:$C$349))</f>
        <v/>
      </c>
      <c r="E31" s="75" t="str">
        <f>IF($U$2,"",INDEX($L$298:$L$349,MATCH(MAX($C$298:$C$349),$C$298:$C$349,0)))</f>
        <v/>
      </c>
      <c r="F31" s="76" t="str">
        <f t="shared" si="0"/>
        <v/>
      </c>
    </row>
    <row r="32" spans="1:6" x14ac:dyDescent="0.2">
      <c r="A32" s="6" t="str">
        <f>IF($U$2,"Pic moyen : moment de l'année où la moyenne 2014-2019 est la plus haute.","Hiver = semaine 30 d'une année à semaine 29 de la suivante. Vs semaine moyenne : ventes totales comparées à la moyenne des 300 semaines.")</f>
        <v>Pic moyen : moment de l'année où la moyenne 2014-2019 est la plus haute.</v>
      </c>
    </row>
    <row r="34" spans="1:2" ht="20" x14ac:dyDescent="0.2">
      <c r="A34" s="18" t="str">
        <f>IF($U$2,"","Pic moyen "&amp;INDEX({"de l'épidémie","de l'épidémie","de l'épidémie","de température","des pollens"},$U$3))</f>
        <v/>
      </c>
      <c r="B34" s="27" t="str">
        <f>IF($U$2,"","Semaine "&amp;INDEX($P$61:$P$112,MATCH(MAX($R$61:$R$112),$R$61:$R$112,0)))</f>
        <v/>
      </c>
    </row>
    <row r="35" spans="1:2" ht="20" x14ac:dyDescent="0.2">
      <c r="A35" s="18" t="str">
        <f>IF($U$2,"","Pic moyen des ventes")</f>
        <v/>
      </c>
      <c r="B35" s="27" t="str">
        <f>IF($U$2,"","Semaine "&amp;INDEX($P$61:$P$112,MATCH(MAX($S$61:$S$112),$S$61:$S$112,0)))</f>
        <v/>
      </c>
    </row>
    <row r="59" spans="1:30" ht="16" x14ac:dyDescent="0.2">
      <c r="A59" s="11" t="s">
        <v>63</v>
      </c>
    </row>
    <row r="60" spans="1:30" ht="31.5" customHeight="1" x14ac:dyDescent="0.2">
      <c r="A60" s="13" t="s">
        <v>64</v>
      </c>
      <c r="B60" s="13" t="s">
        <v>62</v>
      </c>
      <c r="C60" s="13" t="str">
        <f>IF($U$2,"",INDEX({"Grippe (cas / 100 000 hab.)","Gastro-entérite (cas / 100 000 hab.)","Varicelle (cas / 100 000 hab.)","Température à Montpellier (°C)","Graminées à Montpellier (grains / m³)"},$U$3))</f>
        <v/>
      </c>
      <c r="D60" s="13" t="s">
        <v>52</v>
      </c>
      <c r="E60" s="13" t="s">
        <v>53</v>
      </c>
      <c r="F60" s="13" t="s">
        <v>54</v>
      </c>
      <c r="G60" s="13" t="s">
        <v>55</v>
      </c>
      <c r="H60" s="13" t="s">
        <v>56</v>
      </c>
      <c r="I60" s="13" t="s">
        <v>57</v>
      </c>
      <c r="J60" s="13" t="s">
        <v>58</v>
      </c>
      <c r="K60" s="13" t="s">
        <v>59</v>
      </c>
      <c r="L60" s="13" t="s">
        <v>65</v>
      </c>
      <c r="M60" s="13"/>
      <c r="N60" s="13" t="s">
        <v>66</v>
      </c>
      <c r="P60" s="13" t="s">
        <v>66</v>
      </c>
      <c r="Q60" s="13" t="s">
        <v>67</v>
      </c>
      <c r="R60" s="13" t="str">
        <f>IF($U$2,"",INDEX({"Grippe moyenne","Gastro moyenne","Varicelle moyenne","Température moyenne","Pollens moyens"},$U$3))</f>
        <v/>
      </c>
      <c r="S60" s="13" t="s">
        <v>68</v>
      </c>
      <c r="U60" t="s">
        <v>1444</v>
      </c>
      <c r="V60" t="s">
        <v>1445</v>
      </c>
      <c r="W60" t="s">
        <v>1446</v>
      </c>
      <c r="X60" t="s">
        <v>1447</v>
      </c>
      <c r="Y60" t="s">
        <v>1448</v>
      </c>
      <c r="Z60" t="s">
        <v>1444</v>
      </c>
      <c r="AA60" t="s">
        <v>1445</v>
      </c>
      <c r="AB60" t="s">
        <v>1446</v>
      </c>
      <c r="AC60" t="s">
        <v>1447</v>
      </c>
      <c r="AD60" t="s">
        <v>1448</v>
      </c>
    </row>
    <row r="61" spans="1:30" x14ac:dyDescent="0.2">
      <c r="A61" s="19" t="s">
        <v>69</v>
      </c>
      <c r="B61" s="28">
        <v>41645</v>
      </c>
      <c r="C61" s="29" t="str">
        <f t="shared" ref="C61:C124" si="1">IF(OR($U$2,INDEX($U61:$Y61,$U$3)=""),"",INDEX($U61:$Y61,$U$3))</f>
        <v/>
      </c>
      <c r="D61" s="30">
        <f>SUMIFS(Historique!I$2:I$2107,Historique!$A$2:$A$2107,"&gt;="&amp;$B61,Historique!$A$2:$A$2107,"&lt;="&amp;($B61+6),Historique!$H$2:$H$2107,"Oui")</f>
        <v>33.659999999999997</v>
      </c>
      <c r="E61" s="30">
        <f>SUMIFS(Historique!J$2:J$2107,Historique!$A$2:$A$2107,"&gt;="&amp;$B61,Historique!$A$2:$A$2107,"&lt;="&amp;($B61+6),Historique!$H$2:$H$2107,"Oui")</f>
        <v>13.34</v>
      </c>
      <c r="F61" s="30">
        <f>SUMIFS(Historique!K$2:K$2107,Historique!$A$2:$A$2107,"&gt;="&amp;$B61,Historique!$A$2:$A$2107,"&lt;="&amp;($B61+6),Historique!$H$2:$H$2107,"Oui")</f>
        <v>40.4</v>
      </c>
      <c r="G61" s="30">
        <f>SUMIFS(Historique!L$2:L$2107,Historique!$A$2:$A$2107,"&gt;="&amp;$B61,Historique!$A$2:$A$2107,"&lt;="&amp;($B61+6),Historique!$H$2:$H$2107,"Oui")</f>
        <v>227.7</v>
      </c>
      <c r="H61" s="30">
        <f>SUMIFS(Historique!M$2:M$2107,Historique!$A$2:$A$2107,"&gt;="&amp;$B61,Historique!$A$2:$A$2107,"&lt;="&amp;($B61+6),Historique!$H$2:$H$2107,"Oui")</f>
        <v>94</v>
      </c>
      <c r="I61" s="30">
        <f>SUMIFS(Historique!N$2:N$2107,Historique!$A$2:$A$2107,"&gt;="&amp;$B61,Historique!$A$2:$A$2107,"&lt;="&amp;($B61+6),Historique!$H$2:$H$2107,"Oui")</f>
        <v>5</v>
      </c>
      <c r="J61" s="30">
        <f>SUMIFS(Historique!O$2:O$2107,Historique!$A$2:$A$2107,"&gt;="&amp;$B61,Historique!$A$2:$A$2107,"&lt;="&amp;($B61+6),Historique!$H$2:$H$2107,"Oui")</f>
        <v>24</v>
      </c>
      <c r="K61" s="30">
        <f>SUMIFS(Historique!P$2:P$2107,Historique!$A$2:$A$2107,"&gt;="&amp;$B61,Historique!$A$2:$A$2107,"&lt;="&amp;($B61+6),Historique!$H$2:$H$2107,"Oui")</f>
        <v>11.2</v>
      </c>
      <c r="L61" s="30">
        <f t="shared" ref="L61:L124" si="2">SUM(D61:K61)</f>
        <v>449.3</v>
      </c>
      <c r="N61">
        <v>2</v>
      </c>
      <c r="P61">
        <v>1</v>
      </c>
      <c r="Q61" s="6" t="s">
        <v>70</v>
      </c>
      <c r="R61" s="29" t="e">
        <f t="shared" ref="R61:R92" si="3">IF($U$2,NA(),AVERAGEIF($N$61:$N$360,P61,$C$61:$C$360))</f>
        <v>#N/A</v>
      </c>
      <c r="S61" s="29">
        <f t="shared" ref="S61:S92" si="4">AVERAGEIF($N$61:$N$360,P61,$L$61:$L$360)</f>
        <v>591.26160000000004</v>
      </c>
      <c r="U61">
        <v>73</v>
      </c>
      <c r="V61">
        <v>245</v>
      </c>
      <c r="W61">
        <v>19</v>
      </c>
      <c r="X61">
        <v>10.531428571428572</v>
      </c>
      <c r="Z61">
        <f t="shared" ref="Z61:Z92" si="5">IFERROR(AVERAGEIF($N$61:$N$360,$P61,$U$61:$U$360),"")</f>
        <v>200.2</v>
      </c>
      <c r="AA61">
        <f t="shared" ref="AA61:AA92" si="6">IFERROR(AVERAGEIF($N$61:$N$360,$P61,$V$61:$V$360),"")</f>
        <v>201.4</v>
      </c>
      <c r="AB61">
        <f t="shared" ref="AB61:AB92" si="7">IFERROR(AVERAGEIF($N$61:$N$360,$P61,$W$61:$W$360),"")</f>
        <v>20.399999999999999</v>
      </c>
      <c r="AC61">
        <f t="shared" ref="AC61:AC92" si="8">IFERROR(AVERAGEIF($N$61:$N$360,$P61,$X$61:$X$360),"")</f>
        <v>7.9012244897959176</v>
      </c>
      <c r="AD61">
        <f t="shared" ref="AD61:AD92" si="9">IFERROR(AVERAGEIF($N$61:$N$360,$P61,$Y$61:$Y$360),"")</f>
        <v>0.32500000000000001</v>
      </c>
    </row>
    <row r="62" spans="1:30" x14ac:dyDescent="0.2">
      <c r="A62" s="19" t="s">
        <v>71</v>
      </c>
      <c r="B62" s="28">
        <v>41652</v>
      </c>
      <c r="C62" s="29" t="str">
        <f t="shared" si="1"/>
        <v/>
      </c>
      <c r="D62" s="30">
        <f>SUMIFS(Historique!I$2:I$2107,Historique!$A$2:$A$2107,"&gt;="&amp;$B62,Historique!$A$2:$A$2107,"&lt;="&amp;($B62+6),Historique!$H$2:$H$2107,"Oui")</f>
        <v>30.67</v>
      </c>
      <c r="E62" s="30">
        <f>SUMIFS(Historique!J$2:J$2107,Historique!$A$2:$A$2107,"&gt;="&amp;$B62,Historique!$A$2:$A$2107,"&lt;="&amp;($B62+6),Historique!$H$2:$H$2107,"Oui")</f>
        <v>26.340000000000003</v>
      </c>
      <c r="F62" s="30">
        <f>SUMIFS(Historique!K$2:K$2107,Historique!$A$2:$A$2107,"&gt;="&amp;$B62,Historique!$A$2:$A$2107,"&lt;="&amp;($B62+6),Historique!$H$2:$H$2107,"Oui")</f>
        <v>45.9</v>
      </c>
      <c r="G62" s="30">
        <f>SUMIFS(Historique!L$2:L$2107,Historique!$A$2:$A$2107,"&gt;="&amp;$B62,Historique!$A$2:$A$2107,"&lt;="&amp;($B62+6),Historique!$H$2:$H$2107,"Oui")</f>
        <v>218.4</v>
      </c>
      <c r="H62" s="30">
        <f>SUMIFS(Historique!M$2:M$2107,Historique!$A$2:$A$2107,"&gt;="&amp;$B62,Historique!$A$2:$A$2107,"&lt;="&amp;($B62+6),Historique!$H$2:$H$2107,"Oui")</f>
        <v>80</v>
      </c>
      <c r="I62" s="30">
        <f>SUMIFS(Historique!N$2:N$2107,Historique!$A$2:$A$2107,"&gt;="&amp;$B62,Historique!$A$2:$A$2107,"&lt;="&amp;($B62+6),Historique!$H$2:$H$2107,"Oui")</f>
        <v>8</v>
      </c>
      <c r="J62" s="30">
        <f>SUMIFS(Historique!O$2:O$2107,Historique!$A$2:$A$2107,"&gt;="&amp;$B62,Historique!$A$2:$A$2107,"&lt;="&amp;($B62+6),Historique!$H$2:$H$2107,"Oui")</f>
        <v>29</v>
      </c>
      <c r="K62" s="30">
        <f>SUMIFS(Historique!P$2:P$2107,Historique!$A$2:$A$2107,"&gt;="&amp;$B62,Historique!$A$2:$A$2107,"&lt;="&amp;($B62+6),Historique!$H$2:$H$2107,"Oui")</f>
        <v>12</v>
      </c>
      <c r="L62" s="30">
        <f t="shared" si="2"/>
        <v>450.31</v>
      </c>
      <c r="N62">
        <v>3</v>
      </c>
      <c r="P62">
        <v>2</v>
      </c>
      <c r="Q62" s="6"/>
      <c r="R62" s="29" t="e">
        <f t="shared" si="3"/>
        <v>#N/A</v>
      </c>
      <c r="S62" s="29">
        <f t="shared" si="4"/>
        <v>575.02</v>
      </c>
      <c r="U62">
        <v>100</v>
      </c>
      <c r="V62">
        <v>243</v>
      </c>
      <c r="W62">
        <v>20</v>
      </c>
      <c r="X62">
        <v>8.6</v>
      </c>
      <c r="Z62">
        <f t="shared" si="5"/>
        <v>186.5</v>
      </c>
      <c r="AA62">
        <f t="shared" si="6"/>
        <v>213.5</v>
      </c>
      <c r="AB62">
        <f t="shared" si="7"/>
        <v>16.333333333333332</v>
      </c>
      <c r="AC62">
        <f t="shared" si="8"/>
        <v>7.6974149659863942</v>
      </c>
      <c r="AD62">
        <f t="shared" si="9"/>
        <v>0</v>
      </c>
    </row>
    <row r="63" spans="1:30" x14ac:dyDescent="0.2">
      <c r="A63" s="19" t="s">
        <v>72</v>
      </c>
      <c r="B63" s="28">
        <v>41659</v>
      </c>
      <c r="C63" s="29" t="str">
        <f t="shared" si="1"/>
        <v/>
      </c>
      <c r="D63" s="30">
        <f>SUMIFS(Historique!I$2:I$2107,Historique!$A$2:$A$2107,"&gt;="&amp;$B63,Historique!$A$2:$A$2107,"&lt;="&amp;($B63+6),Historique!$H$2:$H$2107,"Oui")</f>
        <v>34</v>
      </c>
      <c r="E63" s="30">
        <f>SUMIFS(Historique!J$2:J$2107,Historique!$A$2:$A$2107,"&gt;="&amp;$B63,Historique!$A$2:$A$2107,"&lt;="&amp;($B63+6),Historique!$H$2:$H$2107,"Oui")</f>
        <v>32.369999999999997</v>
      </c>
      <c r="F63" s="30">
        <f>SUMIFS(Historique!K$2:K$2107,Historique!$A$2:$A$2107,"&gt;="&amp;$B63,Historique!$A$2:$A$2107,"&lt;="&amp;($B63+6),Historique!$H$2:$H$2107,"Oui")</f>
        <v>31.5</v>
      </c>
      <c r="G63" s="30">
        <f>SUMIFS(Historique!L$2:L$2107,Historique!$A$2:$A$2107,"&gt;="&amp;$B63,Historique!$A$2:$A$2107,"&lt;="&amp;($B63+6),Historique!$H$2:$H$2107,"Oui")</f>
        <v>179.60000000000002</v>
      </c>
      <c r="H63" s="30">
        <f>SUMIFS(Historique!M$2:M$2107,Historique!$A$2:$A$2107,"&gt;="&amp;$B63,Historique!$A$2:$A$2107,"&lt;="&amp;($B63+6),Historique!$H$2:$H$2107,"Oui")</f>
        <v>80</v>
      </c>
      <c r="I63" s="30">
        <f>SUMIFS(Historique!N$2:N$2107,Historique!$A$2:$A$2107,"&gt;="&amp;$B63,Historique!$A$2:$A$2107,"&lt;="&amp;($B63+6),Historique!$H$2:$H$2107,"Oui")</f>
        <v>8</v>
      </c>
      <c r="J63" s="30">
        <f>SUMIFS(Historique!O$2:O$2107,Historique!$A$2:$A$2107,"&gt;="&amp;$B63,Historique!$A$2:$A$2107,"&lt;="&amp;($B63+6),Historique!$H$2:$H$2107,"Oui")</f>
        <v>23</v>
      </c>
      <c r="K63" s="30">
        <f>SUMIFS(Historique!P$2:P$2107,Historique!$A$2:$A$2107,"&gt;="&amp;$B63,Historique!$A$2:$A$2107,"&lt;="&amp;($B63+6),Historique!$H$2:$H$2107,"Oui")</f>
        <v>10</v>
      </c>
      <c r="L63" s="30">
        <f t="shared" si="2"/>
        <v>398.47</v>
      </c>
      <c r="N63">
        <v>4</v>
      </c>
      <c r="P63">
        <v>3</v>
      </c>
      <c r="Q63" s="6"/>
      <c r="R63" s="29" t="e">
        <f t="shared" si="3"/>
        <v>#N/A</v>
      </c>
      <c r="S63" s="29">
        <f t="shared" si="4"/>
        <v>532.54433333333338</v>
      </c>
      <c r="U63">
        <v>133</v>
      </c>
      <c r="V63">
        <v>236</v>
      </c>
      <c r="W63">
        <v>25</v>
      </c>
      <c r="X63">
        <v>8.1085714285714285</v>
      </c>
      <c r="Y63">
        <v>0.68</v>
      </c>
      <c r="Z63">
        <f t="shared" si="5"/>
        <v>226.5</v>
      </c>
      <c r="AA63">
        <f t="shared" si="6"/>
        <v>207.16666666666666</v>
      </c>
      <c r="AB63">
        <f t="shared" si="7"/>
        <v>16.166666666666668</v>
      </c>
      <c r="AC63">
        <f t="shared" si="8"/>
        <v>7.2234693877551024</v>
      </c>
      <c r="AD63">
        <f t="shared" si="9"/>
        <v>0.48499999999999999</v>
      </c>
    </row>
    <row r="64" spans="1:30" x14ac:dyDescent="0.2">
      <c r="A64" s="19" t="s">
        <v>73</v>
      </c>
      <c r="B64" s="28">
        <v>41666</v>
      </c>
      <c r="C64" s="29" t="str">
        <f t="shared" si="1"/>
        <v/>
      </c>
      <c r="D64" s="30">
        <f>SUMIFS(Historique!I$2:I$2107,Historique!$A$2:$A$2107,"&gt;="&amp;$B64,Historique!$A$2:$A$2107,"&lt;="&amp;($B64+6),Historique!$H$2:$H$2107,"Oui")</f>
        <v>31.020000000000003</v>
      </c>
      <c r="E64" s="30">
        <f>SUMIFS(Historique!J$2:J$2107,Historique!$A$2:$A$2107,"&gt;="&amp;$B64,Historique!$A$2:$A$2107,"&lt;="&amp;($B64+6),Historique!$H$2:$H$2107,"Oui")</f>
        <v>23.35</v>
      </c>
      <c r="F64" s="30">
        <f>SUMIFS(Historique!K$2:K$2107,Historique!$A$2:$A$2107,"&gt;="&amp;$B64,Historique!$A$2:$A$2107,"&lt;="&amp;($B64+6),Historique!$H$2:$H$2107,"Oui")</f>
        <v>20.7</v>
      </c>
      <c r="G64" s="30">
        <f>SUMIFS(Historique!L$2:L$2107,Historique!$A$2:$A$2107,"&gt;="&amp;$B64,Historique!$A$2:$A$2107,"&lt;="&amp;($B64+6),Historique!$H$2:$H$2107,"Oui")</f>
        <v>159.88</v>
      </c>
      <c r="H64" s="30">
        <f>SUMIFS(Historique!M$2:M$2107,Historique!$A$2:$A$2107,"&gt;="&amp;$B64,Historique!$A$2:$A$2107,"&lt;="&amp;($B64+6),Historique!$H$2:$H$2107,"Oui")</f>
        <v>84</v>
      </c>
      <c r="I64" s="30">
        <f>SUMIFS(Historique!N$2:N$2107,Historique!$A$2:$A$2107,"&gt;="&amp;$B64,Historique!$A$2:$A$2107,"&lt;="&amp;($B64+6),Historique!$H$2:$H$2107,"Oui")</f>
        <v>12</v>
      </c>
      <c r="J64" s="30">
        <f>SUMIFS(Historique!O$2:O$2107,Historique!$A$2:$A$2107,"&gt;="&amp;$B64,Historique!$A$2:$A$2107,"&lt;="&amp;($B64+6),Historique!$H$2:$H$2107,"Oui")</f>
        <v>29</v>
      </c>
      <c r="K64" s="30">
        <f>SUMIFS(Historique!P$2:P$2107,Historique!$A$2:$A$2107,"&gt;="&amp;$B64,Historique!$A$2:$A$2107,"&lt;="&amp;($B64+6),Historique!$H$2:$H$2107,"Oui")</f>
        <v>12</v>
      </c>
      <c r="L64" s="30">
        <f t="shared" si="2"/>
        <v>371.95</v>
      </c>
      <c r="N64">
        <v>5</v>
      </c>
      <c r="P64">
        <v>4</v>
      </c>
      <c r="Q64" s="6"/>
      <c r="R64" s="29" t="e">
        <f t="shared" si="3"/>
        <v>#N/A</v>
      </c>
      <c r="S64" s="29">
        <f t="shared" si="4"/>
        <v>539.06616666666662</v>
      </c>
      <c r="U64">
        <v>187</v>
      </c>
      <c r="V64">
        <v>226</v>
      </c>
      <c r="W64">
        <v>19</v>
      </c>
      <c r="X64">
        <v>6.76</v>
      </c>
      <c r="Y64">
        <v>0.68</v>
      </c>
      <c r="Z64">
        <f t="shared" si="5"/>
        <v>306.83333333333331</v>
      </c>
      <c r="AA64">
        <f t="shared" si="6"/>
        <v>197.16666666666666</v>
      </c>
      <c r="AB64">
        <f t="shared" si="7"/>
        <v>20.833333333333332</v>
      </c>
      <c r="AC64">
        <f t="shared" si="8"/>
        <v>7.7740136054421756</v>
      </c>
      <c r="AD64">
        <f t="shared" si="9"/>
        <v>0.39392857142857141</v>
      </c>
    </row>
    <row r="65" spans="1:30" x14ac:dyDescent="0.2">
      <c r="A65" s="19" t="s">
        <v>74</v>
      </c>
      <c r="B65" s="28">
        <v>41673</v>
      </c>
      <c r="C65" s="29" t="str">
        <f t="shared" si="1"/>
        <v/>
      </c>
      <c r="D65" s="30">
        <f>SUMIFS(Historique!I$2:I$2107,Historique!$A$2:$A$2107,"&gt;="&amp;$B65,Historique!$A$2:$A$2107,"&lt;="&amp;($B65+6),Historique!$H$2:$H$2107,"Oui")</f>
        <v>22.65</v>
      </c>
      <c r="E65" s="30">
        <f>SUMIFS(Historique!J$2:J$2107,Historique!$A$2:$A$2107,"&gt;="&amp;$B65,Historique!$A$2:$A$2107,"&lt;="&amp;($B65+6),Historique!$H$2:$H$2107,"Oui")</f>
        <v>29.72</v>
      </c>
      <c r="F65" s="30">
        <f>SUMIFS(Historique!K$2:K$2107,Historique!$A$2:$A$2107,"&gt;="&amp;$B65,Historique!$A$2:$A$2107,"&lt;="&amp;($B65+6),Historique!$H$2:$H$2107,"Oui")</f>
        <v>53.3</v>
      </c>
      <c r="G65" s="30">
        <f>SUMIFS(Historique!L$2:L$2107,Historique!$A$2:$A$2107,"&gt;="&amp;$B65,Historique!$A$2:$A$2107,"&lt;="&amp;($B65+6),Historique!$H$2:$H$2107,"Oui")</f>
        <v>226.8</v>
      </c>
      <c r="H65" s="30">
        <f>SUMIFS(Historique!M$2:M$2107,Historique!$A$2:$A$2107,"&gt;="&amp;$B65,Historique!$A$2:$A$2107,"&lt;="&amp;($B65+6),Historique!$H$2:$H$2107,"Oui")</f>
        <v>98</v>
      </c>
      <c r="I65" s="30">
        <f>SUMIFS(Historique!N$2:N$2107,Historique!$A$2:$A$2107,"&gt;="&amp;$B65,Historique!$A$2:$A$2107,"&lt;="&amp;($B65+6),Historique!$H$2:$H$2107,"Oui")</f>
        <v>7</v>
      </c>
      <c r="J65" s="30">
        <f>SUMIFS(Historique!O$2:O$2107,Historique!$A$2:$A$2107,"&gt;="&amp;$B65,Historique!$A$2:$A$2107,"&lt;="&amp;($B65+6),Historique!$H$2:$H$2107,"Oui")</f>
        <v>31</v>
      </c>
      <c r="K65" s="30">
        <f>SUMIFS(Historique!P$2:P$2107,Historique!$A$2:$A$2107,"&gt;="&amp;$B65,Historique!$A$2:$A$2107,"&lt;="&amp;($B65+6),Historique!$H$2:$H$2107,"Oui")</f>
        <v>6</v>
      </c>
      <c r="L65" s="30">
        <f t="shared" si="2"/>
        <v>474.47</v>
      </c>
      <c r="N65">
        <v>6</v>
      </c>
      <c r="P65">
        <v>5</v>
      </c>
      <c r="Q65" s="6" t="s">
        <v>75</v>
      </c>
      <c r="R65" s="29" t="e">
        <f t="shared" si="3"/>
        <v>#N/A</v>
      </c>
      <c r="S65" s="29">
        <f t="shared" si="4"/>
        <v>510.90508333333332</v>
      </c>
      <c r="U65">
        <v>250</v>
      </c>
      <c r="V65">
        <v>199</v>
      </c>
      <c r="W65">
        <v>26</v>
      </c>
      <c r="X65">
        <v>8.0485714285714298</v>
      </c>
      <c r="Y65">
        <v>0.68</v>
      </c>
      <c r="Z65">
        <f t="shared" si="5"/>
        <v>374.83333333333331</v>
      </c>
      <c r="AA65">
        <f t="shared" si="6"/>
        <v>183</v>
      </c>
      <c r="AB65">
        <f t="shared" si="7"/>
        <v>20</v>
      </c>
      <c r="AC65">
        <f t="shared" si="8"/>
        <v>7.9347619047619053</v>
      </c>
      <c r="AD65">
        <f t="shared" si="9"/>
        <v>0.42549999999999999</v>
      </c>
    </row>
    <row r="66" spans="1:30" x14ac:dyDescent="0.2">
      <c r="A66" s="19" t="s">
        <v>76</v>
      </c>
      <c r="B66" s="28">
        <v>41680</v>
      </c>
      <c r="C66" s="29" t="str">
        <f t="shared" si="1"/>
        <v/>
      </c>
      <c r="D66" s="30">
        <f>SUMIFS(Historique!I$2:I$2107,Historique!$A$2:$A$2107,"&gt;="&amp;$B66,Historique!$A$2:$A$2107,"&lt;="&amp;($B66+6),Historique!$H$2:$H$2107,"Oui")</f>
        <v>33.33</v>
      </c>
      <c r="E66" s="30">
        <f>SUMIFS(Historique!J$2:J$2107,Historique!$A$2:$A$2107,"&gt;="&amp;$B66,Historique!$A$2:$A$2107,"&lt;="&amp;($B66+6),Historique!$H$2:$H$2107,"Oui")</f>
        <v>30.69</v>
      </c>
      <c r="F66" s="30">
        <f>SUMIFS(Historique!K$2:K$2107,Historique!$A$2:$A$2107,"&gt;="&amp;$B66,Historique!$A$2:$A$2107,"&lt;="&amp;($B66+6),Historique!$H$2:$H$2107,"Oui")</f>
        <v>47.300000000000004</v>
      </c>
      <c r="G66" s="30">
        <f>SUMIFS(Historique!L$2:L$2107,Historique!$A$2:$A$2107,"&gt;="&amp;$B66,Historique!$A$2:$A$2107,"&lt;="&amp;($B66+6),Historique!$H$2:$H$2107,"Oui")</f>
        <v>320.7</v>
      </c>
      <c r="H66" s="30">
        <f>SUMIFS(Historique!M$2:M$2107,Historique!$A$2:$A$2107,"&gt;="&amp;$B66,Historique!$A$2:$A$2107,"&lt;="&amp;($B66+6),Historique!$H$2:$H$2107,"Oui")</f>
        <v>89</v>
      </c>
      <c r="I66" s="30">
        <f>SUMIFS(Historique!N$2:N$2107,Historique!$A$2:$A$2107,"&gt;="&amp;$B66,Historique!$A$2:$A$2107,"&lt;="&amp;($B66+6),Historique!$H$2:$H$2107,"Oui")</f>
        <v>14</v>
      </c>
      <c r="J66" s="30">
        <f>SUMIFS(Historique!O$2:O$2107,Historique!$A$2:$A$2107,"&gt;="&amp;$B66,Historique!$A$2:$A$2107,"&lt;="&amp;($B66+6),Historique!$H$2:$H$2107,"Oui")</f>
        <v>18</v>
      </c>
      <c r="K66" s="30">
        <f>SUMIFS(Historique!P$2:P$2107,Historique!$A$2:$A$2107,"&gt;="&amp;$B66,Historique!$A$2:$A$2107,"&lt;="&amp;($B66+6),Historique!$H$2:$H$2107,"Oui")</f>
        <v>16.2</v>
      </c>
      <c r="L66" s="30">
        <f t="shared" si="2"/>
        <v>569.22</v>
      </c>
      <c r="N66">
        <v>7</v>
      </c>
      <c r="P66">
        <v>6</v>
      </c>
      <c r="Q66" s="6"/>
      <c r="R66" s="29" t="e">
        <f t="shared" si="3"/>
        <v>#N/A</v>
      </c>
      <c r="S66" s="29">
        <f t="shared" si="4"/>
        <v>490.02141666666665</v>
      </c>
      <c r="U66">
        <v>325</v>
      </c>
      <c r="V66">
        <v>182</v>
      </c>
      <c r="W66">
        <v>24</v>
      </c>
      <c r="X66">
        <v>10.31142857142857</v>
      </c>
      <c r="Y66">
        <v>0.68</v>
      </c>
      <c r="Z66">
        <f t="shared" si="5"/>
        <v>388.66666666666669</v>
      </c>
      <c r="AA66">
        <f t="shared" si="6"/>
        <v>160.33333333333334</v>
      </c>
      <c r="AB66">
        <f t="shared" si="7"/>
        <v>24.5</v>
      </c>
      <c r="AC66">
        <f t="shared" si="8"/>
        <v>7.0691156462585036</v>
      </c>
      <c r="AD66">
        <f t="shared" si="9"/>
        <v>0.46916666666666673</v>
      </c>
    </row>
    <row r="67" spans="1:30" x14ac:dyDescent="0.2">
      <c r="A67" s="19" t="s">
        <v>77</v>
      </c>
      <c r="B67" s="28">
        <v>41687</v>
      </c>
      <c r="C67" s="29" t="str">
        <f t="shared" si="1"/>
        <v/>
      </c>
      <c r="D67" s="30">
        <f>SUMIFS(Historique!I$2:I$2107,Historique!$A$2:$A$2107,"&gt;="&amp;$B67,Historique!$A$2:$A$2107,"&lt;="&amp;($B67+6),Historique!$H$2:$H$2107,"Oui")</f>
        <v>39.01</v>
      </c>
      <c r="E67" s="30">
        <f>SUMIFS(Historique!J$2:J$2107,Historique!$A$2:$A$2107,"&gt;="&amp;$B67,Historique!$A$2:$A$2107,"&lt;="&amp;($B67+6),Historique!$H$2:$H$2107,"Oui")</f>
        <v>34.25</v>
      </c>
      <c r="F67" s="30">
        <f>SUMIFS(Historique!K$2:K$2107,Historique!$A$2:$A$2107,"&gt;="&amp;$B67,Historique!$A$2:$A$2107,"&lt;="&amp;($B67+6),Historique!$H$2:$H$2107,"Oui")</f>
        <v>44.2</v>
      </c>
      <c r="G67" s="30">
        <f>SUMIFS(Historique!L$2:L$2107,Historique!$A$2:$A$2107,"&gt;="&amp;$B67,Historique!$A$2:$A$2107,"&lt;="&amp;($B67+6),Historique!$H$2:$H$2107,"Oui")</f>
        <v>232.70000000000002</v>
      </c>
      <c r="H67" s="30">
        <f>SUMIFS(Historique!M$2:M$2107,Historique!$A$2:$A$2107,"&gt;="&amp;$B67,Historique!$A$2:$A$2107,"&lt;="&amp;($B67+6),Historique!$H$2:$H$2107,"Oui")</f>
        <v>99</v>
      </c>
      <c r="I67" s="30">
        <f>SUMIFS(Historique!N$2:N$2107,Historique!$A$2:$A$2107,"&gt;="&amp;$B67,Historique!$A$2:$A$2107,"&lt;="&amp;($B67+6),Historique!$H$2:$H$2107,"Oui")</f>
        <v>5</v>
      </c>
      <c r="J67" s="30">
        <f>SUMIFS(Historique!O$2:O$2107,Historique!$A$2:$A$2107,"&gt;="&amp;$B67,Historique!$A$2:$A$2107,"&lt;="&amp;($B67+6),Historique!$H$2:$H$2107,"Oui")</f>
        <v>35</v>
      </c>
      <c r="K67" s="30">
        <f>SUMIFS(Historique!P$2:P$2107,Historique!$A$2:$A$2107,"&gt;="&amp;$B67,Historique!$A$2:$A$2107,"&lt;="&amp;($B67+6),Historique!$H$2:$H$2107,"Oui")</f>
        <v>7</v>
      </c>
      <c r="L67" s="30">
        <f t="shared" si="2"/>
        <v>496.16</v>
      </c>
      <c r="N67">
        <v>8</v>
      </c>
      <c r="P67">
        <v>7</v>
      </c>
      <c r="Q67" s="6"/>
      <c r="R67" s="29" t="e">
        <f t="shared" si="3"/>
        <v>#N/A</v>
      </c>
      <c r="S67" s="29">
        <f t="shared" si="4"/>
        <v>477.51500000000004</v>
      </c>
      <c r="U67">
        <v>293</v>
      </c>
      <c r="V67">
        <v>157</v>
      </c>
      <c r="W67">
        <v>31</v>
      </c>
      <c r="X67">
        <v>9.7428571428571438</v>
      </c>
      <c r="Y67">
        <v>0.68</v>
      </c>
      <c r="Z67">
        <f t="shared" si="5"/>
        <v>369.66666666666669</v>
      </c>
      <c r="AA67">
        <f t="shared" si="6"/>
        <v>144.66666666666666</v>
      </c>
      <c r="AB67">
        <f t="shared" si="7"/>
        <v>22</v>
      </c>
      <c r="AC67">
        <f t="shared" si="8"/>
        <v>8.6042176870748293</v>
      </c>
      <c r="AD67">
        <f t="shared" si="9"/>
        <v>0.45</v>
      </c>
    </row>
    <row r="68" spans="1:30" x14ac:dyDescent="0.2">
      <c r="A68" s="19" t="s">
        <v>78</v>
      </c>
      <c r="B68" s="28">
        <v>41694</v>
      </c>
      <c r="C68" s="29" t="str">
        <f t="shared" si="1"/>
        <v/>
      </c>
      <c r="D68" s="30">
        <f>SUMIFS(Historique!I$2:I$2107,Historique!$A$2:$A$2107,"&gt;="&amp;$B68,Historique!$A$2:$A$2107,"&lt;="&amp;($B68+6),Historique!$H$2:$H$2107,"Oui")</f>
        <v>36.680000000000007</v>
      </c>
      <c r="E68" s="30">
        <f>SUMIFS(Historique!J$2:J$2107,Historique!$A$2:$A$2107,"&gt;="&amp;$B68,Historique!$A$2:$A$2107,"&lt;="&amp;($B68+6),Historique!$H$2:$H$2107,"Oui")</f>
        <v>28.75</v>
      </c>
      <c r="F68" s="30">
        <f>SUMIFS(Historique!K$2:K$2107,Historique!$A$2:$A$2107,"&gt;="&amp;$B68,Historique!$A$2:$A$2107,"&lt;="&amp;($B68+6),Historique!$H$2:$H$2107,"Oui")</f>
        <v>40.355000000000004</v>
      </c>
      <c r="G68" s="30">
        <f>SUMIFS(Historique!L$2:L$2107,Historique!$A$2:$A$2107,"&gt;="&amp;$B68,Historique!$A$2:$A$2107,"&lt;="&amp;($B68+6),Historique!$H$2:$H$2107,"Oui")</f>
        <v>222.49999999999997</v>
      </c>
      <c r="H68" s="30">
        <f>SUMIFS(Historique!M$2:M$2107,Historique!$A$2:$A$2107,"&gt;="&amp;$B68,Historique!$A$2:$A$2107,"&lt;="&amp;($B68+6),Historique!$H$2:$H$2107,"Oui")</f>
        <v>52</v>
      </c>
      <c r="I68" s="30">
        <f>SUMIFS(Historique!N$2:N$2107,Historique!$A$2:$A$2107,"&gt;="&amp;$B68,Historique!$A$2:$A$2107,"&lt;="&amp;($B68+6),Historique!$H$2:$H$2107,"Oui")</f>
        <v>2</v>
      </c>
      <c r="J68" s="30">
        <f>SUMIFS(Historique!O$2:O$2107,Historique!$A$2:$A$2107,"&gt;="&amp;$B68,Historique!$A$2:$A$2107,"&lt;="&amp;($B68+6),Historique!$H$2:$H$2107,"Oui")</f>
        <v>16</v>
      </c>
      <c r="K68" s="30">
        <f>SUMIFS(Historique!P$2:P$2107,Historique!$A$2:$A$2107,"&gt;="&amp;$B68,Historique!$A$2:$A$2107,"&lt;="&amp;($B68+6),Historique!$H$2:$H$2107,"Oui")</f>
        <v>10.1</v>
      </c>
      <c r="L68" s="30">
        <f t="shared" si="2"/>
        <v>408.38499999999999</v>
      </c>
      <c r="N68">
        <v>9</v>
      </c>
      <c r="P68">
        <v>8</v>
      </c>
      <c r="Q68" s="6"/>
      <c r="R68" s="29" t="e">
        <f t="shared" si="3"/>
        <v>#N/A</v>
      </c>
      <c r="S68" s="29">
        <f t="shared" si="4"/>
        <v>453.61983333333336</v>
      </c>
      <c r="U68">
        <v>229</v>
      </c>
      <c r="V68">
        <v>139</v>
      </c>
      <c r="W68">
        <v>24</v>
      </c>
      <c r="X68">
        <v>9.14</v>
      </c>
      <c r="Y68">
        <v>0.68</v>
      </c>
      <c r="Z68">
        <f t="shared" si="5"/>
        <v>289.16666666666669</v>
      </c>
      <c r="AA68">
        <f t="shared" si="6"/>
        <v>129.33333333333334</v>
      </c>
      <c r="AB68">
        <f t="shared" si="7"/>
        <v>23.833333333333332</v>
      </c>
      <c r="AC68">
        <f t="shared" si="8"/>
        <v>8.9270748299319731</v>
      </c>
      <c r="AD68">
        <f t="shared" si="9"/>
        <v>0.52400000000000002</v>
      </c>
    </row>
    <row r="69" spans="1:30" x14ac:dyDescent="0.2">
      <c r="A69" s="19" t="s">
        <v>79</v>
      </c>
      <c r="B69" s="28">
        <v>41701</v>
      </c>
      <c r="C69" s="29" t="str">
        <f t="shared" si="1"/>
        <v/>
      </c>
      <c r="D69" s="30">
        <f>SUMIFS(Historique!I$2:I$2107,Historique!$A$2:$A$2107,"&gt;="&amp;$B69,Historique!$A$2:$A$2107,"&lt;="&amp;($B69+6),Historique!$H$2:$H$2107,"Oui")</f>
        <v>25.02</v>
      </c>
      <c r="E69" s="30">
        <f>SUMIFS(Historique!J$2:J$2107,Historique!$A$2:$A$2107,"&gt;="&amp;$B69,Historique!$A$2:$A$2107,"&lt;="&amp;($B69+6),Historique!$H$2:$H$2107,"Oui")</f>
        <v>21.11</v>
      </c>
      <c r="F69" s="30">
        <f>SUMIFS(Historique!K$2:K$2107,Historique!$A$2:$A$2107,"&gt;="&amp;$B69,Historique!$A$2:$A$2107,"&lt;="&amp;($B69+6),Historique!$H$2:$H$2107,"Oui")</f>
        <v>31.8</v>
      </c>
      <c r="G69" s="30">
        <f>SUMIFS(Historique!L$2:L$2107,Historique!$A$2:$A$2107,"&gt;="&amp;$B69,Historique!$A$2:$A$2107,"&lt;="&amp;($B69+6),Historique!$H$2:$H$2107,"Oui")</f>
        <v>202.375</v>
      </c>
      <c r="H69" s="30">
        <f>SUMIFS(Historique!M$2:M$2107,Historique!$A$2:$A$2107,"&gt;="&amp;$B69,Historique!$A$2:$A$2107,"&lt;="&amp;($B69+6),Historique!$H$2:$H$2107,"Oui")</f>
        <v>48</v>
      </c>
      <c r="I69" s="30">
        <f>SUMIFS(Historique!N$2:N$2107,Historique!$A$2:$A$2107,"&gt;="&amp;$B69,Historique!$A$2:$A$2107,"&lt;="&amp;($B69+6),Historique!$H$2:$H$2107,"Oui")</f>
        <v>4</v>
      </c>
      <c r="J69" s="30">
        <f>SUMIFS(Historique!O$2:O$2107,Historique!$A$2:$A$2107,"&gt;="&amp;$B69,Historique!$A$2:$A$2107,"&lt;="&amp;($B69+6),Historique!$H$2:$H$2107,"Oui")</f>
        <v>16</v>
      </c>
      <c r="K69" s="30">
        <f>SUMIFS(Historique!P$2:P$2107,Historique!$A$2:$A$2107,"&gt;="&amp;$B69,Historique!$A$2:$A$2107,"&lt;="&amp;($B69+6),Historique!$H$2:$H$2107,"Oui")</f>
        <v>9.1999999999999993</v>
      </c>
      <c r="L69" s="30">
        <f t="shared" si="2"/>
        <v>357.505</v>
      </c>
      <c r="N69">
        <v>10</v>
      </c>
      <c r="P69">
        <v>9</v>
      </c>
      <c r="Q69" s="6" t="s">
        <v>33</v>
      </c>
      <c r="R69" s="29" t="e">
        <f t="shared" si="3"/>
        <v>#N/A</v>
      </c>
      <c r="S69" s="29">
        <f t="shared" si="4"/>
        <v>447.24966666666677</v>
      </c>
      <c r="U69">
        <v>134</v>
      </c>
      <c r="V69">
        <v>147</v>
      </c>
      <c r="W69">
        <v>26</v>
      </c>
      <c r="X69">
        <v>10.24</v>
      </c>
      <c r="Y69">
        <v>1.0249999999999999</v>
      </c>
      <c r="Z69">
        <f t="shared" si="5"/>
        <v>211.83333333333334</v>
      </c>
      <c r="AA69">
        <f t="shared" si="6"/>
        <v>128.16666666666666</v>
      </c>
      <c r="AB69">
        <f t="shared" si="7"/>
        <v>21.166666666666668</v>
      </c>
      <c r="AC69">
        <f t="shared" si="8"/>
        <v>9.0080952380952386</v>
      </c>
      <c r="AD69">
        <f t="shared" si="9"/>
        <v>1.0155000000000001</v>
      </c>
    </row>
    <row r="70" spans="1:30" x14ac:dyDescent="0.2">
      <c r="A70" s="19" t="s">
        <v>80</v>
      </c>
      <c r="B70" s="28">
        <v>41708</v>
      </c>
      <c r="C70" s="29" t="str">
        <f t="shared" si="1"/>
        <v/>
      </c>
      <c r="D70" s="30">
        <f>SUMIFS(Historique!I$2:I$2107,Historique!$A$2:$A$2107,"&gt;="&amp;$B70,Historique!$A$2:$A$2107,"&lt;="&amp;($B70+6),Historique!$H$2:$H$2107,"Oui")</f>
        <v>32.35</v>
      </c>
      <c r="E70" s="30">
        <f>SUMIFS(Historique!J$2:J$2107,Historique!$A$2:$A$2107,"&gt;="&amp;$B70,Historique!$A$2:$A$2107,"&lt;="&amp;($B70+6),Historique!$H$2:$H$2107,"Oui")</f>
        <v>23.77</v>
      </c>
      <c r="F70" s="30">
        <f>SUMIFS(Historique!K$2:K$2107,Historique!$A$2:$A$2107,"&gt;="&amp;$B70,Historique!$A$2:$A$2107,"&lt;="&amp;($B70+6),Historique!$H$2:$H$2107,"Oui")</f>
        <v>36.199999999999996</v>
      </c>
      <c r="G70" s="30">
        <f>SUMIFS(Historique!L$2:L$2107,Historique!$A$2:$A$2107,"&gt;="&amp;$B70,Historique!$A$2:$A$2107,"&lt;="&amp;($B70+6),Historique!$H$2:$H$2107,"Oui")</f>
        <v>164.8</v>
      </c>
      <c r="H70" s="30">
        <f>SUMIFS(Historique!M$2:M$2107,Historique!$A$2:$A$2107,"&gt;="&amp;$B70,Historique!$A$2:$A$2107,"&lt;="&amp;($B70+6),Historique!$H$2:$H$2107,"Oui")</f>
        <v>90</v>
      </c>
      <c r="I70" s="30">
        <f>SUMIFS(Historique!N$2:N$2107,Historique!$A$2:$A$2107,"&gt;="&amp;$B70,Historique!$A$2:$A$2107,"&lt;="&amp;($B70+6),Historique!$H$2:$H$2107,"Oui")</f>
        <v>5</v>
      </c>
      <c r="J70" s="30">
        <f>SUMIFS(Historique!O$2:O$2107,Historique!$A$2:$A$2107,"&gt;="&amp;$B70,Historique!$A$2:$A$2107,"&lt;="&amp;($B70+6),Historique!$H$2:$H$2107,"Oui")</f>
        <v>36</v>
      </c>
      <c r="K70" s="30">
        <f>SUMIFS(Historique!P$2:P$2107,Historique!$A$2:$A$2107,"&gt;="&amp;$B70,Historique!$A$2:$A$2107,"&lt;="&amp;($B70+6),Historique!$H$2:$H$2107,"Oui")</f>
        <v>19</v>
      </c>
      <c r="L70" s="30">
        <f t="shared" si="2"/>
        <v>407.12</v>
      </c>
      <c r="N70">
        <v>11</v>
      </c>
      <c r="P70">
        <v>10</v>
      </c>
      <c r="Q70" s="6"/>
      <c r="R70" s="29" t="e">
        <f t="shared" si="3"/>
        <v>#N/A</v>
      </c>
      <c r="S70" s="29">
        <f t="shared" si="4"/>
        <v>420.55083333333329</v>
      </c>
      <c r="U70">
        <v>69</v>
      </c>
      <c r="V70">
        <v>132</v>
      </c>
      <c r="W70">
        <v>23</v>
      </c>
      <c r="X70">
        <v>12.062857142857142</v>
      </c>
      <c r="Y70">
        <v>1.7150000000000001</v>
      </c>
      <c r="Z70">
        <f t="shared" si="5"/>
        <v>165.83333333333334</v>
      </c>
      <c r="AA70">
        <f t="shared" si="6"/>
        <v>137.33333333333334</v>
      </c>
      <c r="AB70">
        <f t="shared" si="7"/>
        <v>21.833333333333332</v>
      </c>
      <c r="AC70">
        <f t="shared" si="8"/>
        <v>10.586258503401361</v>
      </c>
      <c r="AD70">
        <f t="shared" si="9"/>
        <v>1.2235</v>
      </c>
    </row>
    <row r="71" spans="1:30" x14ac:dyDescent="0.2">
      <c r="A71" s="19" t="s">
        <v>81</v>
      </c>
      <c r="B71" s="28">
        <v>41715</v>
      </c>
      <c r="C71" s="29" t="str">
        <f t="shared" si="1"/>
        <v/>
      </c>
      <c r="D71" s="30">
        <f>SUMIFS(Historique!I$2:I$2107,Historique!$A$2:$A$2107,"&gt;="&amp;$B71,Historique!$A$2:$A$2107,"&lt;="&amp;($B71+6),Historique!$H$2:$H$2107,"Oui")</f>
        <v>39.36</v>
      </c>
      <c r="E71" s="30">
        <f>SUMIFS(Historique!J$2:J$2107,Historique!$A$2:$A$2107,"&gt;="&amp;$B71,Historique!$A$2:$A$2107,"&lt;="&amp;($B71+6),Historique!$H$2:$H$2107,"Oui")</f>
        <v>23.72</v>
      </c>
      <c r="F71" s="30">
        <f>SUMIFS(Historique!K$2:K$2107,Historique!$A$2:$A$2107,"&gt;="&amp;$B71,Historique!$A$2:$A$2107,"&lt;="&amp;($B71+6),Historique!$H$2:$H$2107,"Oui")</f>
        <v>26.1</v>
      </c>
      <c r="G71" s="30">
        <f>SUMIFS(Historique!L$2:L$2107,Historique!$A$2:$A$2107,"&gt;="&amp;$B71,Historique!$A$2:$A$2107,"&lt;="&amp;($B71+6),Historique!$H$2:$H$2107,"Oui")</f>
        <v>202.80000000000004</v>
      </c>
      <c r="H71" s="30">
        <f>SUMIFS(Historique!M$2:M$2107,Historique!$A$2:$A$2107,"&gt;="&amp;$B71,Historique!$A$2:$A$2107,"&lt;="&amp;($B71+6),Historique!$H$2:$H$2107,"Oui")</f>
        <v>36</v>
      </c>
      <c r="I71" s="30">
        <f>SUMIFS(Historique!N$2:N$2107,Historique!$A$2:$A$2107,"&gt;="&amp;$B71,Historique!$A$2:$A$2107,"&lt;="&amp;($B71+6),Historique!$H$2:$H$2107,"Oui")</f>
        <v>4</v>
      </c>
      <c r="J71" s="30">
        <f>SUMIFS(Historique!O$2:O$2107,Historique!$A$2:$A$2107,"&gt;="&amp;$B71,Historique!$A$2:$A$2107,"&lt;="&amp;($B71+6),Historique!$H$2:$H$2107,"Oui")</f>
        <v>27</v>
      </c>
      <c r="K71" s="30">
        <f>SUMIFS(Historique!P$2:P$2107,Historique!$A$2:$A$2107,"&gt;="&amp;$B71,Historique!$A$2:$A$2107,"&lt;="&amp;($B71+6),Historique!$H$2:$H$2107,"Oui")</f>
        <v>23.6</v>
      </c>
      <c r="L71" s="30">
        <f t="shared" si="2"/>
        <v>382.58000000000004</v>
      </c>
      <c r="N71">
        <v>12</v>
      </c>
      <c r="P71">
        <v>11</v>
      </c>
      <c r="Q71" s="6"/>
      <c r="R71" s="29" t="e">
        <f t="shared" si="3"/>
        <v>#N/A</v>
      </c>
      <c r="S71" s="29">
        <f t="shared" si="4"/>
        <v>445.98933333333326</v>
      </c>
      <c r="U71">
        <v>37</v>
      </c>
      <c r="V71">
        <v>145</v>
      </c>
      <c r="W71">
        <v>22</v>
      </c>
      <c r="X71">
        <v>13.285714285714286</v>
      </c>
      <c r="Y71">
        <v>0.68</v>
      </c>
      <c r="Z71">
        <f t="shared" si="5"/>
        <v>141.5</v>
      </c>
      <c r="AA71">
        <f t="shared" si="6"/>
        <v>138.5</v>
      </c>
      <c r="AB71">
        <f t="shared" si="7"/>
        <v>23.166666666666668</v>
      </c>
      <c r="AC71">
        <f t="shared" si="8"/>
        <v>11.410204081632651</v>
      </c>
      <c r="AD71">
        <f t="shared" si="9"/>
        <v>1.4497499999999999</v>
      </c>
    </row>
    <row r="72" spans="1:30" x14ac:dyDescent="0.2">
      <c r="A72" s="19" t="s">
        <v>82</v>
      </c>
      <c r="B72" s="28">
        <v>41722</v>
      </c>
      <c r="C72" s="29" t="str">
        <f t="shared" si="1"/>
        <v/>
      </c>
      <c r="D72" s="30">
        <f>SUMIFS(Historique!I$2:I$2107,Historique!$A$2:$A$2107,"&gt;="&amp;$B72,Historique!$A$2:$A$2107,"&lt;="&amp;($B72+6),Historique!$H$2:$H$2107,"Oui")</f>
        <v>25.689999999999998</v>
      </c>
      <c r="E72" s="30">
        <f>SUMIFS(Historique!J$2:J$2107,Historique!$A$2:$A$2107,"&gt;="&amp;$B72,Historique!$A$2:$A$2107,"&lt;="&amp;($B72+6),Historique!$H$2:$H$2107,"Oui")</f>
        <v>17.329999999999998</v>
      </c>
      <c r="F72" s="30">
        <f>SUMIFS(Historique!K$2:K$2107,Historique!$A$2:$A$2107,"&gt;="&amp;$B72,Historique!$A$2:$A$2107,"&lt;="&amp;($B72+6),Historique!$H$2:$H$2107,"Oui")</f>
        <v>36.200000000000003</v>
      </c>
      <c r="G72" s="30">
        <f>SUMIFS(Historique!L$2:L$2107,Historique!$A$2:$A$2107,"&gt;="&amp;$B72,Historique!$A$2:$A$2107,"&lt;="&amp;($B72+6),Historique!$H$2:$H$2107,"Oui")</f>
        <v>136.60000000000002</v>
      </c>
      <c r="H72" s="30">
        <f>SUMIFS(Historique!M$2:M$2107,Historique!$A$2:$A$2107,"&gt;="&amp;$B72,Historique!$A$2:$A$2107,"&lt;="&amp;($B72+6),Historique!$H$2:$H$2107,"Oui")</f>
        <v>42</v>
      </c>
      <c r="I72" s="30">
        <f>SUMIFS(Historique!N$2:N$2107,Historique!$A$2:$A$2107,"&gt;="&amp;$B72,Historique!$A$2:$A$2107,"&lt;="&amp;($B72+6),Historique!$H$2:$H$2107,"Oui")</f>
        <v>6</v>
      </c>
      <c r="J72" s="30">
        <f>SUMIFS(Historique!O$2:O$2107,Historique!$A$2:$A$2107,"&gt;="&amp;$B72,Historique!$A$2:$A$2107,"&lt;="&amp;($B72+6),Historique!$H$2:$H$2107,"Oui")</f>
        <v>29</v>
      </c>
      <c r="K72" s="30">
        <f>SUMIFS(Historique!P$2:P$2107,Historique!$A$2:$A$2107,"&gt;="&amp;$B72,Historique!$A$2:$A$2107,"&lt;="&amp;($B72+6),Historique!$H$2:$H$2107,"Oui")</f>
        <v>24.5</v>
      </c>
      <c r="L72" s="30">
        <f t="shared" si="2"/>
        <v>317.32000000000005</v>
      </c>
      <c r="N72">
        <v>13</v>
      </c>
      <c r="P72">
        <v>12</v>
      </c>
      <c r="Q72" s="6"/>
      <c r="R72" s="29" t="e">
        <f t="shared" si="3"/>
        <v>#N/A</v>
      </c>
      <c r="S72" s="29">
        <f t="shared" si="4"/>
        <v>434.48183333333333</v>
      </c>
      <c r="U72">
        <v>34</v>
      </c>
      <c r="V72">
        <v>139</v>
      </c>
      <c r="W72">
        <v>28</v>
      </c>
      <c r="X72">
        <v>10.72</v>
      </c>
      <c r="Y72">
        <v>1.1975</v>
      </c>
      <c r="Z72">
        <f t="shared" si="5"/>
        <v>115</v>
      </c>
      <c r="AA72">
        <f t="shared" si="6"/>
        <v>138.16666666666666</v>
      </c>
      <c r="AB72">
        <f t="shared" si="7"/>
        <v>24.833333333333332</v>
      </c>
      <c r="AC72">
        <f t="shared" si="8"/>
        <v>11.57578231292517</v>
      </c>
      <c r="AD72">
        <f t="shared" si="9"/>
        <v>0.90374999999999994</v>
      </c>
    </row>
    <row r="73" spans="1:30" x14ac:dyDescent="0.2">
      <c r="A73" s="19" t="s">
        <v>83</v>
      </c>
      <c r="B73" s="28">
        <v>41729</v>
      </c>
      <c r="C73" s="29" t="str">
        <f t="shared" si="1"/>
        <v/>
      </c>
      <c r="D73" s="30">
        <f>SUMIFS(Historique!I$2:I$2107,Historique!$A$2:$A$2107,"&gt;="&amp;$B73,Historique!$A$2:$A$2107,"&lt;="&amp;($B73+6),Historique!$H$2:$H$2107,"Oui")</f>
        <v>19.68</v>
      </c>
      <c r="E73" s="30">
        <f>SUMIFS(Historique!J$2:J$2107,Historique!$A$2:$A$2107,"&gt;="&amp;$B73,Historique!$A$2:$A$2107,"&lt;="&amp;($B73+6),Historique!$H$2:$H$2107,"Oui")</f>
        <v>22.049999999999997</v>
      </c>
      <c r="F73" s="30">
        <f>SUMIFS(Historique!K$2:K$2107,Historique!$A$2:$A$2107,"&gt;="&amp;$B73,Historique!$A$2:$A$2107,"&lt;="&amp;($B73+6),Historique!$H$2:$H$2107,"Oui")</f>
        <v>36.4</v>
      </c>
      <c r="G73" s="30">
        <f>SUMIFS(Historique!L$2:L$2107,Historique!$A$2:$A$2107,"&gt;="&amp;$B73,Historique!$A$2:$A$2107,"&lt;="&amp;($B73+6),Historique!$H$2:$H$2107,"Oui")</f>
        <v>153.70000000000002</v>
      </c>
      <c r="H73" s="30">
        <f>SUMIFS(Historique!M$2:M$2107,Historique!$A$2:$A$2107,"&gt;="&amp;$B73,Historique!$A$2:$A$2107,"&lt;="&amp;($B73+6),Historique!$H$2:$H$2107,"Oui")</f>
        <v>31</v>
      </c>
      <c r="I73" s="30">
        <f>SUMIFS(Historique!N$2:N$2107,Historique!$A$2:$A$2107,"&gt;="&amp;$B73,Historique!$A$2:$A$2107,"&lt;="&amp;($B73+6),Historique!$H$2:$H$2107,"Oui")</f>
        <v>7</v>
      </c>
      <c r="J73" s="30">
        <f>SUMIFS(Historique!O$2:O$2107,Historique!$A$2:$A$2107,"&gt;="&amp;$B73,Historique!$A$2:$A$2107,"&lt;="&amp;($B73+6),Historique!$H$2:$H$2107,"Oui")</f>
        <v>27</v>
      </c>
      <c r="K73" s="30">
        <f>SUMIFS(Historique!P$2:P$2107,Historique!$A$2:$A$2107,"&gt;="&amp;$B73,Historique!$A$2:$A$2107,"&lt;="&amp;($B73+6),Historique!$H$2:$H$2107,"Oui")</f>
        <v>20</v>
      </c>
      <c r="L73" s="30">
        <f t="shared" si="2"/>
        <v>316.83000000000004</v>
      </c>
      <c r="N73">
        <v>14</v>
      </c>
      <c r="P73">
        <v>13</v>
      </c>
      <c r="Q73" s="6"/>
      <c r="R73" s="29" t="e">
        <f t="shared" si="3"/>
        <v>#N/A</v>
      </c>
      <c r="S73" s="29">
        <f t="shared" si="4"/>
        <v>427.3458333333333</v>
      </c>
      <c r="U73">
        <v>30</v>
      </c>
      <c r="V73">
        <v>145</v>
      </c>
      <c r="W73">
        <v>27</v>
      </c>
      <c r="X73">
        <v>14.947142857142856</v>
      </c>
      <c r="Z73">
        <f t="shared" si="5"/>
        <v>76.666666666666671</v>
      </c>
      <c r="AA73">
        <f t="shared" si="6"/>
        <v>137.83333333333334</v>
      </c>
      <c r="AB73">
        <f t="shared" si="7"/>
        <v>27.5</v>
      </c>
      <c r="AC73">
        <f t="shared" si="8"/>
        <v>11.759795918367347</v>
      </c>
      <c r="AD73">
        <f t="shared" si="9"/>
        <v>1.4572500000000002</v>
      </c>
    </row>
    <row r="74" spans="1:30" x14ac:dyDescent="0.2">
      <c r="A74" s="19" t="s">
        <v>84</v>
      </c>
      <c r="B74" s="28">
        <v>41736</v>
      </c>
      <c r="C74" s="29" t="str">
        <f t="shared" si="1"/>
        <v/>
      </c>
      <c r="D74" s="30">
        <f>SUMIFS(Historique!I$2:I$2107,Historique!$A$2:$A$2107,"&gt;="&amp;$B74,Historique!$A$2:$A$2107,"&lt;="&amp;($B74+6),Historique!$H$2:$H$2107,"Oui")</f>
        <v>36.03</v>
      </c>
      <c r="E74" s="30">
        <f>SUMIFS(Historique!J$2:J$2107,Historique!$A$2:$A$2107,"&gt;="&amp;$B74,Historique!$A$2:$A$2107,"&lt;="&amp;($B74+6),Historique!$H$2:$H$2107,"Oui")</f>
        <v>20.38</v>
      </c>
      <c r="F74" s="30">
        <f>SUMIFS(Historique!K$2:K$2107,Historique!$A$2:$A$2107,"&gt;="&amp;$B74,Historique!$A$2:$A$2107,"&lt;="&amp;($B74+6),Historique!$H$2:$H$2107,"Oui")</f>
        <v>21.2</v>
      </c>
      <c r="G74" s="30">
        <f>SUMIFS(Historique!L$2:L$2107,Historique!$A$2:$A$2107,"&gt;="&amp;$B74,Historique!$A$2:$A$2107,"&lt;="&amp;($B74+6),Historique!$H$2:$H$2107,"Oui")</f>
        <v>141</v>
      </c>
      <c r="H74" s="30">
        <f>SUMIFS(Historique!M$2:M$2107,Historique!$A$2:$A$2107,"&gt;="&amp;$B74,Historique!$A$2:$A$2107,"&lt;="&amp;($B74+6),Historique!$H$2:$H$2107,"Oui")</f>
        <v>46</v>
      </c>
      <c r="I74" s="30">
        <f>SUMIFS(Historique!N$2:N$2107,Historique!$A$2:$A$2107,"&gt;="&amp;$B74,Historique!$A$2:$A$2107,"&lt;="&amp;($B74+6),Historique!$H$2:$H$2107,"Oui")</f>
        <v>4</v>
      </c>
      <c r="J74" s="30">
        <f>SUMIFS(Historique!O$2:O$2107,Historique!$A$2:$A$2107,"&gt;="&amp;$B74,Historique!$A$2:$A$2107,"&lt;="&amp;($B74+6),Historique!$H$2:$H$2107,"Oui")</f>
        <v>22</v>
      </c>
      <c r="K74" s="30">
        <f>SUMIFS(Historique!P$2:P$2107,Historique!$A$2:$A$2107,"&gt;="&amp;$B74,Historique!$A$2:$A$2107,"&lt;="&amp;($B74+6),Historique!$H$2:$H$2107,"Oui")</f>
        <v>20.3</v>
      </c>
      <c r="L74" s="30">
        <f t="shared" si="2"/>
        <v>310.91000000000003</v>
      </c>
      <c r="N74">
        <v>15</v>
      </c>
      <c r="P74">
        <v>14</v>
      </c>
      <c r="Q74" s="6" t="s">
        <v>85</v>
      </c>
      <c r="R74" s="29" t="e">
        <f t="shared" si="3"/>
        <v>#N/A</v>
      </c>
      <c r="S74" s="29">
        <f t="shared" si="4"/>
        <v>406.51066666666674</v>
      </c>
      <c r="U74">
        <v>17</v>
      </c>
      <c r="V74">
        <v>105</v>
      </c>
      <c r="W74">
        <v>32</v>
      </c>
      <c r="X74">
        <v>16.011428571428571</v>
      </c>
      <c r="Z74">
        <f t="shared" si="5"/>
        <v>46</v>
      </c>
      <c r="AA74">
        <f t="shared" si="6"/>
        <v>127.5</v>
      </c>
      <c r="AB74">
        <f t="shared" si="7"/>
        <v>30.5</v>
      </c>
      <c r="AC74">
        <f t="shared" si="8"/>
        <v>13.273571428571428</v>
      </c>
      <c r="AD74">
        <f t="shared" si="9"/>
        <v>1.9909999999999997</v>
      </c>
    </row>
    <row r="75" spans="1:30" x14ac:dyDescent="0.2">
      <c r="A75" s="19" t="s">
        <v>86</v>
      </c>
      <c r="B75" s="28">
        <v>41743</v>
      </c>
      <c r="C75" s="29" t="str">
        <f t="shared" si="1"/>
        <v/>
      </c>
      <c r="D75" s="30">
        <f>SUMIFS(Historique!I$2:I$2107,Historique!$A$2:$A$2107,"&gt;="&amp;$B75,Historique!$A$2:$A$2107,"&lt;="&amp;($B75+6),Historique!$H$2:$H$2107,"Oui")</f>
        <v>33.700000000000003</v>
      </c>
      <c r="E75" s="30">
        <f>SUMIFS(Historique!J$2:J$2107,Historique!$A$2:$A$2107,"&gt;="&amp;$B75,Historique!$A$2:$A$2107,"&lt;="&amp;($B75+6),Historique!$H$2:$H$2107,"Oui")</f>
        <v>21.380000000000003</v>
      </c>
      <c r="F75" s="30">
        <f>SUMIFS(Historique!K$2:K$2107,Historique!$A$2:$A$2107,"&gt;="&amp;$B75,Historique!$A$2:$A$2107,"&lt;="&amp;($B75+6),Historique!$H$2:$H$2107,"Oui")</f>
        <v>37.15</v>
      </c>
      <c r="G75" s="30">
        <f>SUMIFS(Historique!L$2:L$2107,Historique!$A$2:$A$2107,"&gt;="&amp;$B75,Historique!$A$2:$A$2107,"&lt;="&amp;($B75+6),Historique!$H$2:$H$2107,"Oui")</f>
        <v>154.20000000000002</v>
      </c>
      <c r="H75" s="30">
        <f>SUMIFS(Historique!M$2:M$2107,Historique!$A$2:$A$2107,"&gt;="&amp;$B75,Historique!$A$2:$A$2107,"&lt;="&amp;($B75+6),Historique!$H$2:$H$2107,"Oui")</f>
        <v>66</v>
      </c>
      <c r="I75" s="30">
        <f>SUMIFS(Historique!N$2:N$2107,Historique!$A$2:$A$2107,"&gt;="&amp;$B75,Historique!$A$2:$A$2107,"&lt;="&amp;($B75+6),Historique!$H$2:$H$2107,"Oui")</f>
        <v>1</v>
      </c>
      <c r="J75" s="30">
        <f>SUMIFS(Historique!O$2:O$2107,Historique!$A$2:$A$2107,"&gt;="&amp;$B75,Historique!$A$2:$A$2107,"&lt;="&amp;($B75+6),Historique!$H$2:$H$2107,"Oui")</f>
        <v>24</v>
      </c>
      <c r="K75" s="30">
        <f>SUMIFS(Historique!P$2:P$2107,Historique!$A$2:$A$2107,"&gt;="&amp;$B75,Historique!$A$2:$A$2107,"&lt;="&amp;($B75+6),Historique!$H$2:$H$2107,"Oui")</f>
        <v>24</v>
      </c>
      <c r="L75" s="30">
        <f t="shared" si="2"/>
        <v>361.43</v>
      </c>
      <c r="N75">
        <v>16</v>
      </c>
      <c r="P75">
        <v>15</v>
      </c>
      <c r="Q75" s="6"/>
      <c r="R75" s="29" t="e">
        <f t="shared" si="3"/>
        <v>#N/A</v>
      </c>
      <c r="S75" s="29">
        <f t="shared" si="4"/>
        <v>416.03722222166658</v>
      </c>
      <c r="U75">
        <v>11</v>
      </c>
      <c r="V75">
        <v>98</v>
      </c>
      <c r="W75">
        <v>26</v>
      </c>
      <c r="X75">
        <v>13.985714285714286</v>
      </c>
      <c r="Z75">
        <f t="shared" si="5"/>
        <v>26</v>
      </c>
      <c r="AA75">
        <f t="shared" si="6"/>
        <v>107.83333333333333</v>
      </c>
      <c r="AB75">
        <f t="shared" si="7"/>
        <v>32.666666666666664</v>
      </c>
      <c r="AC75">
        <f t="shared" si="8"/>
        <v>13.654625850340137</v>
      </c>
      <c r="AD75">
        <f t="shared" si="9"/>
        <v>1.7069523809523808</v>
      </c>
    </row>
    <row r="76" spans="1:30" x14ac:dyDescent="0.2">
      <c r="A76" s="19" t="s">
        <v>87</v>
      </c>
      <c r="B76" s="28">
        <v>41750</v>
      </c>
      <c r="C76" s="29" t="str">
        <f t="shared" si="1"/>
        <v/>
      </c>
      <c r="D76" s="30">
        <f>SUMIFS(Historique!I$2:I$2107,Historique!$A$2:$A$2107,"&gt;="&amp;$B76,Historique!$A$2:$A$2107,"&lt;="&amp;($B76+6),Historique!$H$2:$H$2107,"Oui")</f>
        <v>26.36</v>
      </c>
      <c r="E76" s="30">
        <f>SUMIFS(Historique!J$2:J$2107,Historique!$A$2:$A$2107,"&gt;="&amp;$B76,Historique!$A$2:$A$2107,"&lt;="&amp;($B76+6),Historique!$H$2:$H$2107,"Oui")</f>
        <v>20.215</v>
      </c>
      <c r="F76" s="30">
        <f>SUMIFS(Historique!K$2:K$2107,Historique!$A$2:$A$2107,"&gt;="&amp;$B76,Historique!$A$2:$A$2107,"&lt;="&amp;($B76+6),Historique!$H$2:$H$2107,"Oui")</f>
        <v>22</v>
      </c>
      <c r="G76" s="30">
        <f>SUMIFS(Historique!L$2:L$2107,Historique!$A$2:$A$2107,"&gt;="&amp;$B76,Historique!$A$2:$A$2107,"&lt;="&amp;($B76+6),Historique!$H$2:$H$2107,"Oui")</f>
        <v>182.5</v>
      </c>
      <c r="H76" s="30">
        <f>SUMIFS(Historique!M$2:M$2107,Historique!$A$2:$A$2107,"&gt;="&amp;$B76,Historique!$A$2:$A$2107,"&lt;="&amp;($B76+6),Historique!$H$2:$H$2107,"Oui")</f>
        <v>54</v>
      </c>
      <c r="I76" s="30">
        <f>SUMIFS(Historique!N$2:N$2107,Historique!$A$2:$A$2107,"&gt;="&amp;$B76,Historique!$A$2:$A$2107,"&lt;="&amp;($B76+6),Historique!$H$2:$H$2107,"Oui")</f>
        <v>4</v>
      </c>
      <c r="J76" s="30">
        <f>SUMIFS(Historique!O$2:O$2107,Historique!$A$2:$A$2107,"&gt;="&amp;$B76,Historique!$A$2:$A$2107,"&lt;="&amp;($B76+6),Historique!$H$2:$H$2107,"Oui")</f>
        <v>16</v>
      </c>
      <c r="K76" s="30">
        <f>SUMIFS(Historique!P$2:P$2107,Historique!$A$2:$A$2107,"&gt;="&amp;$B76,Historique!$A$2:$A$2107,"&lt;="&amp;($B76+6),Historique!$H$2:$H$2107,"Oui")</f>
        <v>13</v>
      </c>
      <c r="L76" s="30">
        <f t="shared" si="2"/>
        <v>338.07499999999999</v>
      </c>
      <c r="N76">
        <v>17</v>
      </c>
      <c r="P76">
        <v>16</v>
      </c>
      <c r="Q76" s="6"/>
      <c r="R76" s="29" t="e">
        <f t="shared" si="3"/>
        <v>#N/A</v>
      </c>
      <c r="S76" s="29">
        <f t="shared" si="4"/>
        <v>374.43866666666668</v>
      </c>
      <c r="U76">
        <v>5</v>
      </c>
      <c r="V76">
        <v>81</v>
      </c>
      <c r="W76">
        <v>35</v>
      </c>
      <c r="X76">
        <v>14.94285714285714</v>
      </c>
      <c r="Z76">
        <f t="shared" si="5"/>
        <v>14</v>
      </c>
      <c r="AA76">
        <f t="shared" si="6"/>
        <v>98.166666666666671</v>
      </c>
      <c r="AB76">
        <f t="shared" si="7"/>
        <v>29.166666666666668</v>
      </c>
      <c r="AC76">
        <f t="shared" si="8"/>
        <v>14.338435374149659</v>
      </c>
      <c r="AD76">
        <f t="shared" si="9"/>
        <v>4.9633333333333329</v>
      </c>
    </row>
    <row r="77" spans="1:30" x14ac:dyDescent="0.2">
      <c r="A77" s="19" t="s">
        <v>88</v>
      </c>
      <c r="B77" s="28">
        <v>41757</v>
      </c>
      <c r="C77" s="29" t="str">
        <f t="shared" si="1"/>
        <v/>
      </c>
      <c r="D77" s="30">
        <f>SUMIFS(Historique!I$2:I$2107,Historique!$A$2:$A$2107,"&gt;="&amp;$B77,Historique!$A$2:$A$2107,"&lt;="&amp;($B77+6),Historique!$H$2:$H$2107,"Oui")</f>
        <v>23.689999999999998</v>
      </c>
      <c r="E77" s="30">
        <f>SUMIFS(Historique!J$2:J$2107,Historique!$A$2:$A$2107,"&gt;="&amp;$B77,Historique!$A$2:$A$2107,"&lt;="&amp;($B77+6),Historique!$H$2:$H$2107,"Oui")</f>
        <v>33.159999999999997</v>
      </c>
      <c r="F77" s="30">
        <f>SUMIFS(Historique!K$2:K$2107,Historique!$A$2:$A$2107,"&gt;="&amp;$B77,Historique!$A$2:$A$2107,"&lt;="&amp;($B77+6),Historique!$H$2:$H$2107,"Oui")</f>
        <v>26.9</v>
      </c>
      <c r="G77" s="30">
        <f>SUMIFS(Historique!L$2:L$2107,Historique!$A$2:$A$2107,"&gt;="&amp;$B77,Historique!$A$2:$A$2107,"&lt;="&amp;($B77+6),Historique!$H$2:$H$2107,"Oui")</f>
        <v>188.6</v>
      </c>
      <c r="H77" s="30">
        <f>SUMIFS(Historique!M$2:M$2107,Historique!$A$2:$A$2107,"&gt;="&amp;$B77,Historique!$A$2:$A$2107,"&lt;="&amp;($B77+6),Historique!$H$2:$H$2107,"Oui")</f>
        <v>52</v>
      </c>
      <c r="I77" s="30">
        <f>SUMIFS(Historique!N$2:N$2107,Historique!$A$2:$A$2107,"&gt;="&amp;$B77,Historique!$A$2:$A$2107,"&lt;="&amp;($B77+6),Historique!$H$2:$H$2107,"Oui")</f>
        <v>6</v>
      </c>
      <c r="J77" s="30">
        <f>SUMIFS(Historique!O$2:O$2107,Historique!$A$2:$A$2107,"&gt;="&amp;$B77,Historique!$A$2:$A$2107,"&lt;="&amp;($B77+6),Historique!$H$2:$H$2107,"Oui")</f>
        <v>25</v>
      </c>
      <c r="K77" s="30">
        <f>SUMIFS(Historique!P$2:P$2107,Historique!$A$2:$A$2107,"&gt;="&amp;$B77,Historique!$A$2:$A$2107,"&lt;="&amp;($B77+6),Historique!$H$2:$H$2107,"Oui")</f>
        <v>17.899999999999999</v>
      </c>
      <c r="L77" s="30">
        <f t="shared" si="2"/>
        <v>373.25</v>
      </c>
      <c r="N77">
        <v>18</v>
      </c>
      <c r="P77">
        <v>17</v>
      </c>
      <c r="Q77" s="6"/>
      <c r="R77" s="29" t="e">
        <f t="shared" si="3"/>
        <v>#N/A</v>
      </c>
      <c r="S77" s="29">
        <f t="shared" si="4"/>
        <v>423.41561111166658</v>
      </c>
      <c r="U77">
        <v>7</v>
      </c>
      <c r="V77">
        <v>78</v>
      </c>
      <c r="W77">
        <v>35</v>
      </c>
      <c r="X77">
        <v>16.411428571428569</v>
      </c>
      <c r="Z77">
        <f t="shared" si="5"/>
        <v>8</v>
      </c>
      <c r="AA77">
        <f t="shared" si="6"/>
        <v>87.166666666666671</v>
      </c>
      <c r="AB77">
        <f t="shared" si="7"/>
        <v>29.333333333333332</v>
      </c>
      <c r="AC77">
        <f t="shared" si="8"/>
        <v>14.297074829931972</v>
      </c>
      <c r="AD77">
        <f t="shared" si="9"/>
        <v>5.9899047619047625</v>
      </c>
    </row>
    <row r="78" spans="1:30" x14ac:dyDescent="0.2">
      <c r="A78" s="19" t="s">
        <v>89</v>
      </c>
      <c r="B78" s="28">
        <v>41764</v>
      </c>
      <c r="C78" s="29" t="str">
        <f t="shared" si="1"/>
        <v/>
      </c>
      <c r="D78" s="30">
        <f>SUMIFS(Historique!I$2:I$2107,Historique!$A$2:$A$2107,"&gt;="&amp;$B78,Historique!$A$2:$A$2107,"&lt;="&amp;($B78+6),Historique!$H$2:$H$2107,"Oui")</f>
        <v>24.67</v>
      </c>
      <c r="E78" s="30">
        <f>SUMIFS(Historique!J$2:J$2107,Historique!$A$2:$A$2107,"&gt;="&amp;$B78,Historique!$A$2:$A$2107,"&lt;="&amp;($B78+6),Historique!$H$2:$H$2107,"Oui")</f>
        <v>32.484999999999999</v>
      </c>
      <c r="F78" s="30">
        <f>SUMIFS(Historique!K$2:K$2107,Historique!$A$2:$A$2107,"&gt;="&amp;$B78,Historique!$A$2:$A$2107,"&lt;="&amp;($B78+6),Historique!$H$2:$H$2107,"Oui")</f>
        <v>29.6</v>
      </c>
      <c r="G78" s="30">
        <f>SUMIFS(Historique!L$2:L$2107,Historique!$A$2:$A$2107,"&gt;="&amp;$B78,Historique!$A$2:$A$2107,"&lt;="&amp;($B78+6),Historique!$H$2:$H$2107,"Oui")</f>
        <v>151.6</v>
      </c>
      <c r="H78" s="30">
        <f>SUMIFS(Historique!M$2:M$2107,Historique!$A$2:$A$2107,"&gt;="&amp;$B78,Historique!$A$2:$A$2107,"&lt;="&amp;($B78+6),Historique!$H$2:$H$2107,"Oui")</f>
        <v>69</v>
      </c>
      <c r="I78" s="30">
        <f>SUMIFS(Historique!N$2:N$2107,Historique!$A$2:$A$2107,"&gt;="&amp;$B78,Historique!$A$2:$A$2107,"&lt;="&amp;($B78+6),Historique!$H$2:$H$2107,"Oui")</f>
        <v>11</v>
      </c>
      <c r="J78" s="30">
        <f>SUMIFS(Historique!O$2:O$2107,Historique!$A$2:$A$2107,"&gt;="&amp;$B78,Historique!$A$2:$A$2107,"&lt;="&amp;($B78+6),Historique!$H$2:$H$2107,"Oui")</f>
        <v>15</v>
      </c>
      <c r="K78" s="30">
        <f>SUMIFS(Historique!P$2:P$2107,Historique!$A$2:$A$2107,"&gt;="&amp;$B78,Historique!$A$2:$A$2107,"&lt;="&amp;($B78+6),Historique!$H$2:$H$2107,"Oui")</f>
        <v>36</v>
      </c>
      <c r="L78" s="30">
        <f t="shared" si="2"/>
        <v>369.35500000000002</v>
      </c>
      <c r="N78">
        <v>19</v>
      </c>
      <c r="P78">
        <v>18</v>
      </c>
      <c r="Q78" s="6" t="s">
        <v>35</v>
      </c>
      <c r="R78" s="29" t="e">
        <f t="shared" si="3"/>
        <v>#N/A</v>
      </c>
      <c r="S78" s="29">
        <f t="shared" si="4"/>
        <v>371.63566666666674</v>
      </c>
      <c r="U78">
        <v>6</v>
      </c>
      <c r="V78">
        <v>69</v>
      </c>
      <c r="W78">
        <v>29</v>
      </c>
      <c r="X78">
        <v>17.668571428571429</v>
      </c>
      <c r="Y78">
        <v>37.748571428571431</v>
      </c>
      <c r="Z78">
        <f t="shared" si="5"/>
        <v>6</v>
      </c>
      <c r="AA78">
        <f t="shared" si="6"/>
        <v>86.5</v>
      </c>
      <c r="AB78">
        <f t="shared" si="7"/>
        <v>26.833333333333332</v>
      </c>
      <c r="AC78">
        <f t="shared" si="8"/>
        <v>15.077210884353741</v>
      </c>
      <c r="AD78">
        <f t="shared" si="9"/>
        <v>10.255982142857142</v>
      </c>
    </row>
    <row r="79" spans="1:30" x14ac:dyDescent="0.2">
      <c r="A79" s="19" t="s">
        <v>90</v>
      </c>
      <c r="B79" s="28">
        <v>41771</v>
      </c>
      <c r="C79" s="29" t="str">
        <f t="shared" si="1"/>
        <v/>
      </c>
      <c r="D79" s="30">
        <f>SUMIFS(Historique!I$2:I$2107,Historique!$A$2:$A$2107,"&gt;="&amp;$B79,Historique!$A$2:$A$2107,"&lt;="&amp;($B79+6),Historique!$H$2:$H$2107,"Oui")</f>
        <v>22.38</v>
      </c>
      <c r="E79" s="30">
        <f>SUMIFS(Historique!J$2:J$2107,Historique!$A$2:$A$2107,"&gt;="&amp;$B79,Historique!$A$2:$A$2107,"&lt;="&amp;($B79+6),Historique!$H$2:$H$2107,"Oui")</f>
        <v>26.4</v>
      </c>
      <c r="F79" s="30">
        <f>SUMIFS(Historique!K$2:K$2107,Historique!$A$2:$A$2107,"&gt;="&amp;$B79,Historique!$A$2:$A$2107,"&lt;="&amp;($B79+6),Historique!$H$2:$H$2107,"Oui")</f>
        <v>35.200000000000003</v>
      </c>
      <c r="G79" s="30">
        <f>SUMIFS(Historique!L$2:L$2107,Historique!$A$2:$A$2107,"&gt;="&amp;$B79,Historique!$A$2:$A$2107,"&lt;="&amp;($B79+6),Historique!$H$2:$H$2107,"Oui")</f>
        <v>154</v>
      </c>
      <c r="H79" s="30">
        <f>SUMIFS(Historique!M$2:M$2107,Historique!$A$2:$A$2107,"&gt;="&amp;$B79,Historique!$A$2:$A$2107,"&lt;="&amp;($B79+6),Historique!$H$2:$H$2107,"Oui")</f>
        <v>56</v>
      </c>
      <c r="I79" s="30">
        <f>SUMIFS(Historique!N$2:N$2107,Historique!$A$2:$A$2107,"&gt;="&amp;$B79,Historique!$A$2:$A$2107,"&lt;="&amp;($B79+6),Historique!$H$2:$H$2107,"Oui")</f>
        <v>2</v>
      </c>
      <c r="J79" s="30">
        <f>SUMIFS(Historique!O$2:O$2107,Historique!$A$2:$A$2107,"&gt;="&amp;$B79,Historique!$A$2:$A$2107,"&lt;="&amp;($B79+6),Historique!$H$2:$H$2107,"Oui")</f>
        <v>42</v>
      </c>
      <c r="K79" s="30">
        <f>SUMIFS(Historique!P$2:P$2107,Historique!$A$2:$A$2107,"&gt;="&amp;$B79,Historique!$A$2:$A$2107,"&lt;="&amp;($B79+6),Historique!$H$2:$H$2107,"Oui")</f>
        <v>18.5</v>
      </c>
      <c r="L79" s="30">
        <f t="shared" si="2"/>
        <v>356.48</v>
      </c>
      <c r="N79">
        <v>20</v>
      </c>
      <c r="P79">
        <v>19</v>
      </c>
      <c r="Q79" s="6"/>
      <c r="R79" s="29" t="e">
        <f t="shared" si="3"/>
        <v>#N/A</v>
      </c>
      <c r="S79" s="29">
        <f t="shared" si="4"/>
        <v>394.75100000000003</v>
      </c>
      <c r="U79">
        <v>9</v>
      </c>
      <c r="V79">
        <v>78</v>
      </c>
      <c r="W79">
        <v>28</v>
      </c>
      <c r="X79">
        <v>16.360000000000003</v>
      </c>
      <c r="Y79">
        <v>5.8649999999999993</v>
      </c>
      <c r="Z79">
        <f t="shared" si="5"/>
        <v>5.833333333333333</v>
      </c>
      <c r="AA79">
        <f t="shared" si="6"/>
        <v>84.166666666666671</v>
      </c>
      <c r="AB79">
        <f t="shared" si="7"/>
        <v>28</v>
      </c>
      <c r="AC79">
        <f t="shared" si="8"/>
        <v>16.710952380952378</v>
      </c>
      <c r="AD79">
        <f t="shared" si="9"/>
        <v>18.144952380952382</v>
      </c>
    </row>
    <row r="80" spans="1:30" x14ac:dyDescent="0.2">
      <c r="A80" s="19" t="s">
        <v>91</v>
      </c>
      <c r="B80" s="28">
        <v>41778</v>
      </c>
      <c r="C80" s="29" t="str">
        <f t="shared" si="1"/>
        <v/>
      </c>
      <c r="D80" s="30">
        <f>SUMIFS(Historique!I$2:I$2107,Historique!$A$2:$A$2107,"&gt;="&amp;$B80,Historique!$A$2:$A$2107,"&lt;="&amp;($B80+6),Historique!$H$2:$H$2107,"Oui")</f>
        <v>25.02</v>
      </c>
      <c r="E80" s="30">
        <f>SUMIFS(Historique!J$2:J$2107,Historique!$A$2:$A$2107,"&gt;="&amp;$B80,Historique!$A$2:$A$2107,"&lt;="&amp;($B80+6),Historique!$H$2:$H$2107,"Oui")</f>
        <v>22.277999999999999</v>
      </c>
      <c r="F80" s="30">
        <f>SUMIFS(Historique!K$2:K$2107,Historique!$A$2:$A$2107,"&gt;="&amp;$B80,Historique!$A$2:$A$2107,"&lt;="&amp;($B80+6),Historique!$H$2:$H$2107,"Oui")</f>
        <v>33.700000000000003</v>
      </c>
      <c r="G80" s="30">
        <f>SUMIFS(Historique!L$2:L$2107,Historique!$A$2:$A$2107,"&gt;="&amp;$B80,Historique!$A$2:$A$2107,"&lt;="&amp;($B80+6),Historique!$H$2:$H$2107,"Oui")</f>
        <v>115.69999999999999</v>
      </c>
      <c r="H80" s="30">
        <f>SUMIFS(Historique!M$2:M$2107,Historique!$A$2:$A$2107,"&gt;="&amp;$B80,Historique!$A$2:$A$2107,"&lt;="&amp;($B80+6),Historique!$H$2:$H$2107,"Oui")</f>
        <v>56</v>
      </c>
      <c r="I80" s="30">
        <f>SUMIFS(Historique!N$2:N$2107,Historique!$A$2:$A$2107,"&gt;="&amp;$B80,Historique!$A$2:$A$2107,"&lt;="&amp;($B80+6),Historique!$H$2:$H$2107,"Oui")</f>
        <v>5</v>
      </c>
      <c r="J80" s="30">
        <f>SUMIFS(Historique!O$2:O$2107,Historique!$A$2:$A$2107,"&gt;="&amp;$B80,Historique!$A$2:$A$2107,"&lt;="&amp;($B80+6),Historique!$H$2:$H$2107,"Oui")</f>
        <v>20</v>
      </c>
      <c r="K80" s="30">
        <f>SUMIFS(Historique!P$2:P$2107,Historique!$A$2:$A$2107,"&gt;="&amp;$B80,Historique!$A$2:$A$2107,"&lt;="&amp;($B80+6),Historique!$H$2:$H$2107,"Oui")</f>
        <v>36.6</v>
      </c>
      <c r="L80" s="30">
        <f t="shared" si="2"/>
        <v>314.298</v>
      </c>
      <c r="N80">
        <v>21</v>
      </c>
      <c r="P80">
        <v>20</v>
      </c>
      <c r="Q80" s="6"/>
      <c r="R80" s="29" t="e">
        <f t="shared" si="3"/>
        <v>#N/A</v>
      </c>
      <c r="S80" s="29">
        <f t="shared" si="4"/>
        <v>386.82911111166669</v>
      </c>
      <c r="U80">
        <v>7</v>
      </c>
      <c r="V80">
        <v>89</v>
      </c>
      <c r="W80">
        <v>28</v>
      </c>
      <c r="X80">
        <v>15.908571428571433</v>
      </c>
      <c r="Y80">
        <v>6.8999999999999995</v>
      </c>
      <c r="Z80">
        <f t="shared" si="5"/>
        <v>5.666666666666667</v>
      </c>
      <c r="AA80">
        <f t="shared" si="6"/>
        <v>81.166666666666671</v>
      </c>
      <c r="AB80">
        <f t="shared" si="7"/>
        <v>26.333333333333332</v>
      </c>
      <c r="AC80">
        <f t="shared" si="8"/>
        <v>16.774149659863948</v>
      </c>
      <c r="AD80">
        <f t="shared" si="9"/>
        <v>25.560198412698409</v>
      </c>
    </row>
    <row r="81" spans="1:30" x14ac:dyDescent="0.2">
      <c r="A81" s="19" t="s">
        <v>92</v>
      </c>
      <c r="B81" s="28">
        <v>41785</v>
      </c>
      <c r="C81" s="29" t="str">
        <f t="shared" si="1"/>
        <v/>
      </c>
      <c r="D81" s="30">
        <f>SUMIFS(Historique!I$2:I$2107,Historique!$A$2:$A$2107,"&gt;="&amp;$B81,Historique!$A$2:$A$2107,"&lt;="&amp;($B81+6),Historique!$H$2:$H$2107,"Oui")</f>
        <v>17.71</v>
      </c>
      <c r="E81" s="30">
        <f>SUMIFS(Historique!J$2:J$2107,Historique!$A$2:$A$2107,"&gt;="&amp;$B81,Historique!$A$2:$A$2107,"&lt;="&amp;($B81+6),Historique!$H$2:$H$2107,"Oui")</f>
        <v>22.08</v>
      </c>
      <c r="F81" s="30">
        <f>SUMIFS(Historique!K$2:K$2107,Historique!$A$2:$A$2107,"&gt;="&amp;$B81,Historique!$A$2:$A$2107,"&lt;="&amp;($B81+6),Historique!$H$2:$H$2107,"Oui")</f>
        <v>25.1</v>
      </c>
      <c r="G81" s="30">
        <f>SUMIFS(Historique!L$2:L$2107,Historique!$A$2:$A$2107,"&gt;="&amp;$B81,Historique!$A$2:$A$2107,"&lt;="&amp;($B81+6),Historique!$H$2:$H$2107,"Oui")</f>
        <v>143.38</v>
      </c>
      <c r="H81" s="30">
        <f>SUMIFS(Historique!M$2:M$2107,Historique!$A$2:$A$2107,"&gt;="&amp;$B81,Historique!$A$2:$A$2107,"&lt;="&amp;($B81+6),Historique!$H$2:$H$2107,"Oui")</f>
        <v>69</v>
      </c>
      <c r="I81" s="30">
        <f>SUMIFS(Historique!N$2:N$2107,Historique!$A$2:$A$2107,"&gt;="&amp;$B81,Historique!$A$2:$A$2107,"&lt;="&amp;($B81+6),Historique!$H$2:$H$2107,"Oui")</f>
        <v>3</v>
      </c>
      <c r="J81" s="30">
        <f>SUMIFS(Historique!O$2:O$2107,Historique!$A$2:$A$2107,"&gt;="&amp;$B81,Historique!$A$2:$A$2107,"&lt;="&amp;($B81+6),Historique!$H$2:$H$2107,"Oui")</f>
        <v>19</v>
      </c>
      <c r="K81" s="30">
        <f>SUMIFS(Historique!P$2:P$2107,Historique!$A$2:$A$2107,"&gt;="&amp;$B81,Historique!$A$2:$A$2107,"&lt;="&amp;($B81+6),Historique!$H$2:$H$2107,"Oui")</f>
        <v>28.1</v>
      </c>
      <c r="L81" s="30">
        <f t="shared" si="2"/>
        <v>327.37</v>
      </c>
      <c r="N81">
        <v>22</v>
      </c>
      <c r="P81">
        <v>21</v>
      </c>
      <c r="Q81" s="6"/>
      <c r="R81" s="29" t="e">
        <f t="shared" si="3"/>
        <v>#N/A</v>
      </c>
      <c r="S81" s="29">
        <f t="shared" si="4"/>
        <v>368.24383333333327</v>
      </c>
      <c r="U81">
        <v>11</v>
      </c>
      <c r="V81">
        <v>79</v>
      </c>
      <c r="W81">
        <v>31</v>
      </c>
      <c r="X81">
        <v>17.940000000000001</v>
      </c>
      <c r="Y81">
        <v>48.3</v>
      </c>
      <c r="Z81">
        <f t="shared" si="5"/>
        <v>5.666666666666667</v>
      </c>
      <c r="AA81">
        <f t="shared" si="6"/>
        <v>82.166666666666671</v>
      </c>
      <c r="AB81">
        <f t="shared" si="7"/>
        <v>28.166666666666668</v>
      </c>
      <c r="AC81">
        <f t="shared" si="8"/>
        <v>18.099319727891157</v>
      </c>
      <c r="AD81">
        <f t="shared" si="9"/>
        <v>26.560000000000002</v>
      </c>
    </row>
    <row r="82" spans="1:30" x14ac:dyDescent="0.2">
      <c r="A82" s="19" t="s">
        <v>93</v>
      </c>
      <c r="B82" s="28">
        <v>41792</v>
      </c>
      <c r="C82" s="29" t="str">
        <f t="shared" si="1"/>
        <v/>
      </c>
      <c r="D82" s="30">
        <f>SUMIFS(Historique!I$2:I$2107,Historique!$A$2:$A$2107,"&gt;="&amp;$B82,Historique!$A$2:$A$2107,"&lt;="&amp;($B82+6),Historique!$H$2:$H$2107,"Oui")</f>
        <v>23.34</v>
      </c>
      <c r="E82" s="30">
        <f>SUMIFS(Historique!J$2:J$2107,Historique!$A$2:$A$2107,"&gt;="&amp;$B82,Historique!$A$2:$A$2107,"&lt;="&amp;($B82+6),Historique!$H$2:$H$2107,"Oui")</f>
        <v>23.06</v>
      </c>
      <c r="F82" s="30">
        <f>SUMIFS(Historique!K$2:K$2107,Historique!$A$2:$A$2107,"&gt;="&amp;$B82,Historique!$A$2:$A$2107,"&lt;="&amp;($B82+6),Historique!$H$2:$H$2107,"Oui")</f>
        <v>33.9</v>
      </c>
      <c r="G82" s="30">
        <f>SUMIFS(Historique!L$2:L$2107,Historique!$A$2:$A$2107,"&gt;="&amp;$B82,Historique!$A$2:$A$2107,"&lt;="&amp;($B82+6),Historique!$H$2:$H$2107,"Oui")</f>
        <v>154.42500000000001</v>
      </c>
      <c r="H82" s="30">
        <f>SUMIFS(Historique!M$2:M$2107,Historique!$A$2:$A$2107,"&gt;="&amp;$B82,Historique!$A$2:$A$2107,"&lt;="&amp;($B82+6),Historique!$H$2:$H$2107,"Oui")</f>
        <v>64</v>
      </c>
      <c r="I82" s="30">
        <f>SUMIFS(Historique!N$2:N$2107,Historique!$A$2:$A$2107,"&gt;="&amp;$B82,Historique!$A$2:$A$2107,"&lt;="&amp;($B82+6),Historique!$H$2:$H$2107,"Oui")</f>
        <v>8</v>
      </c>
      <c r="J82" s="30">
        <f>SUMIFS(Historique!O$2:O$2107,Historique!$A$2:$A$2107,"&gt;="&amp;$B82,Historique!$A$2:$A$2107,"&lt;="&amp;($B82+6),Historique!$H$2:$H$2107,"Oui")</f>
        <v>19</v>
      </c>
      <c r="K82" s="30">
        <f>SUMIFS(Historique!P$2:P$2107,Historique!$A$2:$A$2107,"&gt;="&amp;$B82,Historique!$A$2:$A$2107,"&lt;="&amp;($B82+6),Historique!$H$2:$H$2107,"Oui")</f>
        <v>27.5</v>
      </c>
      <c r="L82" s="30">
        <f t="shared" si="2"/>
        <v>353.22500000000002</v>
      </c>
      <c r="N82">
        <v>23</v>
      </c>
      <c r="P82">
        <v>22</v>
      </c>
      <c r="Q82" s="6" t="s">
        <v>36</v>
      </c>
      <c r="R82" s="29" t="e">
        <f t="shared" si="3"/>
        <v>#N/A</v>
      </c>
      <c r="S82" s="29">
        <f t="shared" si="4"/>
        <v>358.16283333333331</v>
      </c>
      <c r="U82">
        <v>8</v>
      </c>
      <c r="V82">
        <v>102</v>
      </c>
      <c r="W82">
        <v>37</v>
      </c>
      <c r="X82">
        <v>19.068571428571428</v>
      </c>
      <c r="Y82">
        <v>36.57</v>
      </c>
      <c r="Z82">
        <f t="shared" si="5"/>
        <v>6.166666666666667</v>
      </c>
      <c r="AA82">
        <f t="shared" si="6"/>
        <v>77.166666666666671</v>
      </c>
      <c r="AB82">
        <f t="shared" si="7"/>
        <v>28.333333333333332</v>
      </c>
      <c r="AC82">
        <f t="shared" si="8"/>
        <v>19.225306122448984</v>
      </c>
      <c r="AD82">
        <f t="shared" si="9"/>
        <v>40.191031746031747</v>
      </c>
    </row>
    <row r="83" spans="1:30" x14ac:dyDescent="0.2">
      <c r="A83" s="19" t="s">
        <v>94</v>
      </c>
      <c r="B83" s="28">
        <v>41799</v>
      </c>
      <c r="C83" s="29" t="str">
        <f t="shared" si="1"/>
        <v/>
      </c>
      <c r="D83" s="30">
        <f>SUMIFS(Historique!I$2:I$2107,Historique!$A$2:$A$2107,"&gt;="&amp;$B83,Historique!$A$2:$A$2107,"&lt;="&amp;($B83+6),Historique!$H$2:$H$2107,"Oui")</f>
        <v>29.03</v>
      </c>
      <c r="E83" s="30">
        <f>SUMIFS(Historique!J$2:J$2107,Historique!$A$2:$A$2107,"&gt;="&amp;$B83,Historique!$A$2:$A$2107,"&lt;="&amp;($B83+6),Historique!$H$2:$H$2107,"Oui")</f>
        <v>17.399999999999999</v>
      </c>
      <c r="F83" s="30">
        <f>SUMIFS(Historique!K$2:K$2107,Historique!$A$2:$A$2107,"&gt;="&amp;$B83,Historique!$A$2:$A$2107,"&lt;="&amp;($B83+6),Historique!$H$2:$H$2107,"Oui")</f>
        <v>23.6</v>
      </c>
      <c r="G83" s="30">
        <f>SUMIFS(Historique!L$2:L$2107,Historique!$A$2:$A$2107,"&gt;="&amp;$B83,Historique!$A$2:$A$2107,"&lt;="&amp;($B83+6),Historique!$H$2:$H$2107,"Oui")</f>
        <v>95.3</v>
      </c>
      <c r="H83" s="30">
        <f>SUMIFS(Historique!M$2:M$2107,Historique!$A$2:$A$2107,"&gt;="&amp;$B83,Historique!$A$2:$A$2107,"&lt;="&amp;($B83+6),Historique!$H$2:$H$2107,"Oui")</f>
        <v>87</v>
      </c>
      <c r="I83" s="30">
        <f>SUMIFS(Historique!N$2:N$2107,Historique!$A$2:$A$2107,"&gt;="&amp;$B83,Historique!$A$2:$A$2107,"&lt;="&amp;($B83+6),Historique!$H$2:$H$2107,"Oui")</f>
        <v>8</v>
      </c>
      <c r="J83" s="30">
        <f>SUMIFS(Historique!O$2:O$2107,Historique!$A$2:$A$2107,"&gt;="&amp;$B83,Historique!$A$2:$A$2107,"&lt;="&amp;($B83+6),Historique!$H$2:$H$2107,"Oui")</f>
        <v>20</v>
      </c>
      <c r="K83" s="30">
        <f>SUMIFS(Historique!P$2:P$2107,Historique!$A$2:$A$2107,"&gt;="&amp;$B83,Historique!$A$2:$A$2107,"&lt;="&amp;($B83+6),Historique!$H$2:$H$2107,"Oui")</f>
        <v>36.799999999999997</v>
      </c>
      <c r="L83" s="30">
        <f t="shared" si="2"/>
        <v>317.13</v>
      </c>
      <c r="N83">
        <v>24</v>
      </c>
      <c r="P83">
        <v>23</v>
      </c>
      <c r="Q83" s="6"/>
      <c r="R83" s="29" t="e">
        <f t="shared" si="3"/>
        <v>#N/A</v>
      </c>
      <c r="S83" s="29">
        <f t="shared" si="4"/>
        <v>370.38766666666669</v>
      </c>
      <c r="U83">
        <v>3</v>
      </c>
      <c r="V83">
        <v>88</v>
      </c>
      <c r="W83">
        <v>34</v>
      </c>
      <c r="X83">
        <v>24.802857142857142</v>
      </c>
      <c r="Z83">
        <f t="shared" si="5"/>
        <v>4.666666666666667</v>
      </c>
      <c r="AA83">
        <f t="shared" si="6"/>
        <v>85</v>
      </c>
      <c r="AB83">
        <f t="shared" si="7"/>
        <v>28.666666666666668</v>
      </c>
      <c r="AC83">
        <f t="shared" si="8"/>
        <v>20.431768707482991</v>
      </c>
      <c r="AD83">
        <f t="shared" si="9"/>
        <v>40.039523809523814</v>
      </c>
    </row>
    <row r="84" spans="1:30" x14ac:dyDescent="0.2">
      <c r="A84" s="19" t="s">
        <v>95</v>
      </c>
      <c r="B84" s="28">
        <v>41806</v>
      </c>
      <c r="C84" s="29" t="str">
        <f t="shared" si="1"/>
        <v/>
      </c>
      <c r="D84" s="30">
        <f>SUMIFS(Historique!I$2:I$2107,Historique!$A$2:$A$2107,"&gt;="&amp;$B84,Historique!$A$2:$A$2107,"&lt;="&amp;($B84+6),Historique!$H$2:$H$2107,"Oui")</f>
        <v>31.68</v>
      </c>
      <c r="E84" s="30">
        <f>SUMIFS(Historique!J$2:J$2107,Historique!$A$2:$A$2107,"&gt;="&amp;$B84,Historique!$A$2:$A$2107,"&lt;="&amp;($B84+6),Historique!$H$2:$H$2107,"Oui")</f>
        <v>20.73</v>
      </c>
      <c r="F84" s="30">
        <f>SUMIFS(Historique!K$2:K$2107,Historique!$A$2:$A$2107,"&gt;="&amp;$B84,Historique!$A$2:$A$2107,"&lt;="&amp;($B84+6),Historique!$H$2:$H$2107,"Oui")</f>
        <v>26.1</v>
      </c>
      <c r="G84" s="30">
        <f>SUMIFS(Historique!L$2:L$2107,Historique!$A$2:$A$2107,"&gt;="&amp;$B84,Historique!$A$2:$A$2107,"&lt;="&amp;($B84+6),Historique!$H$2:$H$2107,"Oui")</f>
        <v>106.7</v>
      </c>
      <c r="H84" s="30">
        <f>SUMIFS(Historique!M$2:M$2107,Historique!$A$2:$A$2107,"&gt;="&amp;$B84,Historique!$A$2:$A$2107,"&lt;="&amp;($B84+6),Historique!$H$2:$H$2107,"Oui")</f>
        <v>66</v>
      </c>
      <c r="I84" s="30">
        <f>SUMIFS(Historique!N$2:N$2107,Historique!$A$2:$A$2107,"&gt;="&amp;$B84,Historique!$A$2:$A$2107,"&lt;="&amp;($B84+6),Historique!$H$2:$H$2107,"Oui")</f>
        <v>5</v>
      </c>
      <c r="J84" s="30">
        <f>SUMIFS(Historique!O$2:O$2107,Historique!$A$2:$A$2107,"&gt;="&amp;$B84,Historique!$A$2:$A$2107,"&lt;="&amp;($B84+6),Historique!$H$2:$H$2107,"Oui")</f>
        <v>11</v>
      </c>
      <c r="K84" s="30">
        <f>SUMIFS(Historique!P$2:P$2107,Historique!$A$2:$A$2107,"&gt;="&amp;$B84,Historique!$A$2:$A$2107,"&lt;="&amp;($B84+6),Historique!$H$2:$H$2107,"Oui")</f>
        <v>24</v>
      </c>
      <c r="L84" s="30">
        <f t="shared" si="2"/>
        <v>291.20999999999998</v>
      </c>
      <c r="N84">
        <v>25</v>
      </c>
      <c r="P84">
        <v>24</v>
      </c>
      <c r="Q84" s="6"/>
      <c r="R84" s="29" t="e">
        <f t="shared" si="3"/>
        <v>#N/A</v>
      </c>
      <c r="S84" s="29">
        <f t="shared" si="4"/>
        <v>338.47483333333332</v>
      </c>
      <c r="U84">
        <v>7</v>
      </c>
      <c r="V84">
        <v>92</v>
      </c>
      <c r="W84">
        <v>24</v>
      </c>
      <c r="X84">
        <v>22.125714285714285</v>
      </c>
      <c r="Y84">
        <v>40.611428571428576</v>
      </c>
      <c r="Z84">
        <f t="shared" si="5"/>
        <v>3.8333333333333335</v>
      </c>
      <c r="AA84">
        <f t="shared" si="6"/>
        <v>82</v>
      </c>
      <c r="AB84">
        <f t="shared" si="7"/>
        <v>26.833333333333332</v>
      </c>
      <c r="AC84">
        <f t="shared" si="8"/>
        <v>22.331972789115643</v>
      </c>
      <c r="AD84">
        <f t="shared" si="9"/>
        <v>34.907119047619048</v>
      </c>
    </row>
    <row r="85" spans="1:30" x14ac:dyDescent="0.2">
      <c r="A85" s="19" t="s">
        <v>96</v>
      </c>
      <c r="B85" s="28">
        <v>41813</v>
      </c>
      <c r="C85" s="29" t="str">
        <f t="shared" si="1"/>
        <v/>
      </c>
      <c r="D85" s="30">
        <f>SUMIFS(Historique!I$2:I$2107,Historique!$A$2:$A$2107,"&gt;="&amp;$B85,Historique!$A$2:$A$2107,"&lt;="&amp;($B85+6),Historique!$H$2:$H$2107,"Oui")</f>
        <v>21.02</v>
      </c>
      <c r="E85" s="30">
        <f>SUMIFS(Historique!J$2:J$2107,Historique!$A$2:$A$2107,"&gt;="&amp;$B85,Historique!$A$2:$A$2107,"&lt;="&amp;($B85+6),Historique!$H$2:$H$2107,"Oui")</f>
        <v>27.5</v>
      </c>
      <c r="F85" s="30">
        <f>SUMIFS(Historique!K$2:K$2107,Historique!$A$2:$A$2107,"&gt;="&amp;$B85,Historique!$A$2:$A$2107,"&lt;="&amp;($B85+6),Historique!$H$2:$H$2107,"Oui")</f>
        <v>37.299999999999997</v>
      </c>
      <c r="G85" s="30">
        <f>SUMIFS(Historique!L$2:L$2107,Historique!$A$2:$A$2107,"&gt;="&amp;$B85,Historique!$A$2:$A$2107,"&lt;="&amp;($B85+6),Historique!$H$2:$H$2107,"Oui")</f>
        <v>156.79999999999998</v>
      </c>
      <c r="H85" s="30">
        <f>SUMIFS(Historique!M$2:M$2107,Historique!$A$2:$A$2107,"&gt;="&amp;$B85,Historique!$A$2:$A$2107,"&lt;="&amp;($B85+6),Historique!$H$2:$H$2107,"Oui")</f>
        <v>96</v>
      </c>
      <c r="I85" s="30">
        <f>SUMIFS(Historique!N$2:N$2107,Historique!$A$2:$A$2107,"&gt;="&amp;$B85,Historique!$A$2:$A$2107,"&lt;="&amp;($B85+6),Historique!$H$2:$H$2107,"Oui")</f>
        <v>1</v>
      </c>
      <c r="J85" s="30">
        <f>SUMIFS(Historique!O$2:O$2107,Historique!$A$2:$A$2107,"&gt;="&amp;$B85,Historique!$A$2:$A$2107,"&lt;="&amp;($B85+6),Historique!$H$2:$H$2107,"Oui")</f>
        <v>6</v>
      </c>
      <c r="K85" s="30">
        <f>SUMIFS(Historique!P$2:P$2107,Historique!$A$2:$A$2107,"&gt;="&amp;$B85,Historique!$A$2:$A$2107,"&lt;="&amp;($B85+6),Historique!$H$2:$H$2107,"Oui")</f>
        <v>18</v>
      </c>
      <c r="L85" s="30">
        <f t="shared" si="2"/>
        <v>363.62</v>
      </c>
      <c r="N85">
        <v>26</v>
      </c>
      <c r="P85">
        <v>25</v>
      </c>
      <c r="Q85" s="6"/>
      <c r="R85" s="29" t="e">
        <f t="shared" si="3"/>
        <v>#N/A</v>
      </c>
      <c r="S85" s="29">
        <f t="shared" si="4"/>
        <v>347.74483333333336</v>
      </c>
      <c r="U85">
        <v>6</v>
      </c>
      <c r="V85">
        <v>81</v>
      </c>
      <c r="W85">
        <v>22</v>
      </c>
      <c r="X85">
        <v>23.06</v>
      </c>
      <c r="Y85">
        <v>22.375714285714285</v>
      </c>
      <c r="Z85">
        <f t="shared" si="5"/>
        <v>4.666666666666667</v>
      </c>
      <c r="AA85">
        <f t="shared" si="6"/>
        <v>77.333333333333329</v>
      </c>
      <c r="AB85">
        <f t="shared" si="7"/>
        <v>25.333333333333332</v>
      </c>
      <c r="AC85">
        <f t="shared" si="8"/>
        <v>23.235782312925171</v>
      </c>
      <c r="AD85">
        <f t="shared" si="9"/>
        <v>42.378</v>
      </c>
    </row>
    <row r="86" spans="1:30" x14ac:dyDescent="0.2">
      <c r="A86" s="19" t="s">
        <v>97</v>
      </c>
      <c r="B86" s="28">
        <v>41820</v>
      </c>
      <c r="C86" s="29" t="str">
        <f t="shared" si="1"/>
        <v/>
      </c>
      <c r="D86" s="30">
        <f>SUMIFS(Historique!I$2:I$2107,Historique!$A$2:$A$2107,"&gt;="&amp;$B86,Historique!$A$2:$A$2107,"&lt;="&amp;($B86+6),Historique!$H$2:$H$2107,"Oui")</f>
        <v>27.349999999999998</v>
      </c>
      <c r="E86" s="30">
        <f>SUMIFS(Historique!J$2:J$2107,Historique!$A$2:$A$2107,"&gt;="&amp;$B86,Historique!$A$2:$A$2107,"&lt;="&amp;($B86+6),Historique!$H$2:$H$2107,"Oui")</f>
        <v>24.74</v>
      </c>
      <c r="F86" s="30">
        <f>SUMIFS(Historique!K$2:K$2107,Historique!$A$2:$A$2107,"&gt;="&amp;$B86,Historique!$A$2:$A$2107,"&lt;="&amp;($B86+6),Historique!$H$2:$H$2107,"Oui")</f>
        <v>30</v>
      </c>
      <c r="G86" s="30">
        <f>SUMIFS(Historique!L$2:L$2107,Historique!$A$2:$A$2107,"&gt;="&amp;$B86,Historique!$A$2:$A$2107,"&lt;="&amp;($B86+6),Historique!$H$2:$H$2107,"Oui")</f>
        <v>135.79999999999998</v>
      </c>
      <c r="H86" s="30">
        <f>SUMIFS(Historique!M$2:M$2107,Historique!$A$2:$A$2107,"&gt;="&amp;$B86,Historique!$A$2:$A$2107,"&lt;="&amp;($B86+6),Historique!$H$2:$H$2107,"Oui")</f>
        <v>64</v>
      </c>
      <c r="I86" s="30">
        <f>SUMIFS(Historique!N$2:N$2107,Historique!$A$2:$A$2107,"&gt;="&amp;$B86,Historique!$A$2:$A$2107,"&lt;="&amp;($B86+6),Historique!$H$2:$H$2107,"Oui")</f>
        <v>3</v>
      </c>
      <c r="J86" s="30">
        <f>SUMIFS(Historique!O$2:O$2107,Historique!$A$2:$A$2107,"&gt;="&amp;$B86,Historique!$A$2:$A$2107,"&lt;="&amp;($B86+6),Historique!$H$2:$H$2107,"Oui")</f>
        <v>8</v>
      </c>
      <c r="K86" s="30">
        <f>SUMIFS(Historique!P$2:P$2107,Historique!$A$2:$A$2107,"&gt;="&amp;$B86,Historique!$A$2:$A$2107,"&lt;="&amp;($B86+6),Historique!$H$2:$H$2107,"Oui")</f>
        <v>10</v>
      </c>
      <c r="L86" s="30">
        <f t="shared" si="2"/>
        <v>302.89</v>
      </c>
      <c r="N86">
        <v>27</v>
      </c>
      <c r="P86">
        <v>26</v>
      </c>
      <c r="Q86" s="6"/>
      <c r="R86" s="29" t="e">
        <f t="shared" si="3"/>
        <v>#N/A</v>
      </c>
      <c r="S86" s="29">
        <f t="shared" si="4"/>
        <v>340.64433333333335</v>
      </c>
      <c r="U86">
        <v>8</v>
      </c>
      <c r="V86">
        <v>80</v>
      </c>
      <c r="W86">
        <v>17</v>
      </c>
      <c r="X86">
        <v>22.2</v>
      </c>
      <c r="Y86">
        <v>6.5057142857142853</v>
      </c>
      <c r="Z86">
        <f t="shared" si="5"/>
        <v>5</v>
      </c>
      <c r="AA86">
        <f t="shared" si="6"/>
        <v>79.333333333333329</v>
      </c>
      <c r="AB86">
        <f t="shared" si="7"/>
        <v>27.333333333333332</v>
      </c>
      <c r="AC86">
        <f t="shared" si="8"/>
        <v>23.399931972789116</v>
      </c>
      <c r="AD86">
        <f t="shared" si="9"/>
        <v>28.541714285714285</v>
      </c>
    </row>
    <row r="87" spans="1:30" x14ac:dyDescent="0.2">
      <c r="A87" s="19" t="s">
        <v>98</v>
      </c>
      <c r="B87" s="28">
        <v>41827</v>
      </c>
      <c r="C87" s="29" t="str">
        <f t="shared" si="1"/>
        <v/>
      </c>
      <c r="D87" s="30">
        <f>SUMIFS(Historique!I$2:I$2107,Historique!$A$2:$A$2107,"&gt;="&amp;$B87,Historique!$A$2:$A$2107,"&lt;="&amp;($B87+6),Historique!$H$2:$H$2107,"Oui")</f>
        <v>26.009999999999998</v>
      </c>
      <c r="E87" s="30">
        <f>SUMIFS(Historique!J$2:J$2107,Historique!$A$2:$A$2107,"&gt;="&amp;$B87,Historique!$A$2:$A$2107,"&lt;="&amp;($B87+6),Historique!$H$2:$H$2107,"Oui")</f>
        <v>22.38</v>
      </c>
      <c r="F87" s="30">
        <f>SUMIFS(Historique!K$2:K$2107,Historique!$A$2:$A$2107,"&gt;="&amp;$B87,Historique!$A$2:$A$2107,"&lt;="&amp;($B87+6),Historique!$H$2:$H$2107,"Oui")</f>
        <v>34.700000000000003</v>
      </c>
      <c r="G87" s="30">
        <f>SUMIFS(Historique!L$2:L$2107,Historique!$A$2:$A$2107,"&gt;="&amp;$B87,Historique!$A$2:$A$2107,"&lt;="&amp;($B87+6),Historique!$H$2:$H$2107,"Oui")</f>
        <v>122.80000000000001</v>
      </c>
      <c r="H87" s="30">
        <f>SUMIFS(Historique!M$2:M$2107,Historique!$A$2:$A$2107,"&gt;="&amp;$B87,Historique!$A$2:$A$2107,"&lt;="&amp;($B87+6),Historique!$H$2:$H$2107,"Oui")</f>
        <v>83</v>
      </c>
      <c r="I87" s="30">
        <f>SUMIFS(Historique!N$2:N$2107,Historique!$A$2:$A$2107,"&gt;="&amp;$B87,Historique!$A$2:$A$2107,"&lt;="&amp;($B87+6),Historique!$H$2:$H$2107,"Oui")</f>
        <v>7</v>
      </c>
      <c r="J87" s="30">
        <f>SUMIFS(Historique!O$2:O$2107,Historique!$A$2:$A$2107,"&gt;="&amp;$B87,Historique!$A$2:$A$2107,"&lt;="&amp;($B87+6),Historique!$H$2:$H$2107,"Oui")</f>
        <v>27</v>
      </c>
      <c r="K87" s="30">
        <f>SUMIFS(Historique!P$2:P$2107,Historique!$A$2:$A$2107,"&gt;="&amp;$B87,Historique!$A$2:$A$2107,"&lt;="&amp;($B87+6),Historique!$H$2:$H$2107,"Oui")</f>
        <v>16.2</v>
      </c>
      <c r="L87" s="30">
        <f t="shared" si="2"/>
        <v>339.09</v>
      </c>
      <c r="N87">
        <v>28</v>
      </c>
      <c r="P87">
        <v>27</v>
      </c>
      <c r="Q87" s="6" t="s">
        <v>99</v>
      </c>
      <c r="R87" s="29" t="e">
        <f t="shared" si="3"/>
        <v>#N/A</v>
      </c>
      <c r="S87" s="29">
        <f t="shared" si="4"/>
        <v>340.1396666666667</v>
      </c>
      <c r="U87">
        <v>6</v>
      </c>
      <c r="V87">
        <v>98</v>
      </c>
      <c r="W87">
        <v>23</v>
      </c>
      <c r="X87">
        <v>21.374285714285715</v>
      </c>
      <c r="Y87">
        <v>11.04</v>
      </c>
      <c r="Z87">
        <f t="shared" si="5"/>
        <v>5.833333333333333</v>
      </c>
      <c r="AA87">
        <f t="shared" si="6"/>
        <v>72.333333333333329</v>
      </c>
      <c r="AB87">
        <f t="shared" si="7"/>
        <v>25</v>
      </c>
      <c r="AC87">
        <f t="shared" si="8"/>
        <v>24.651428571428571</v>
      </c>
      <c r="AD87">
        <f t="shared" si="9"/>
        <v>20.5334126984127</v>
      </c>
    </row>
    <row r="88" spans="1:30" x14ac:dyDescent="0.2">
      <c r="A88" s="19" t="s">
        <v>100</v>
      </c>
      <c r="B88" s="28">
        <v>41834</v>
      </c>
      <c r="C88" s="29" t="str">
        <f t="shared" si="1"/>
        <v/>
      </c>
      <c r="D88" s="30">
        <f>SUMIFS(Historique!I$2:I$2107,Historique!$A$2:$A$2107,"&gt;="&amp;$B88,Historique!$A$2:$A$2107,"&lt;="&amp;($B88+6),Historique!$H$2:$H$2107,"Oui")</f>
        <v>33.67</v>
      </c>
      <c r="E88" s="30">
        <f>SUMIFS(Historique!J$2:J$2107,Historique!$A$2:$A$2107,"&gt;="&amp;$B88,Historique!$A$2:$A$2107,"&lt;="&amp;($B88+6),Historique!$H$2:$H$2107,"Oui")</f>
        <v>20.759999999999998</v>
      </c>
      <c r="F88" s="30">
        <f>SUMIFS(Historique!K$2:K$2107,Historique!$A$2:$A$2107,"&gt;="&amp;$B88,Historique!$A$2:$A$2107,"&lt;="&amp;($B88+6),Historique!$H$2:$H$2107,"Oui")</f>
        <v>20.5</v>
      </c>
      <c r="G88" s="30">
        <f>SUMIFS(Historique!L$2:L$2107,Historique!$A$2:$A$2107,"&gt;="&amp;$B88,Historique!$A$2:$A$2107,"&lt;="&amp;($B88+6),Historique!$H$2:$H$2107,"Oui")</f>
        <v>96.000000000000014</v>
      </c>
      <c r="H88" s="30">
        <f>SUMIFS(Historique!M$2:M$2107,Historique!$A$2:$A$2107,"&gt;="&amp;$B88,Historique!$A$2:$A$2107,"&lt;="&amp;($B88+6),Historique!$H$2:$H$2107,"Oui")</f>
        <v>84</v>
      </c>
      <c r="I88" s="30">
        <f>SUMIFS(Historique!N$2:N$2107,Historique!$A$2:$A$2107,"&gt;="&amp;$B88,Historique!$A$2:$A$2107,"&lt;="&amp;($B88+6),Historique!$H$2:$H$2107,"Oui")</f>
        <v>6</v>
      </c>
      <c r="J88" s="30">
        <f>SUMIFS(Historique!O$2:O$2107,Historique!$A$2:$A$2107,"&gt;="&amp;$B88,Historique!$A$2:$A$2107,"&lt;="&amp;($B88+6),Historique!$H$2:$H$2107,"Oui")</f>
        <v>12</v>
      </c>
      <c r="K88" s="30">
        <f>SUMIFS(Historique!P$2:P$2107,Historique!$A$2:$A$2107,"&gt;="&amp;$B88,Historique!$A$2:$A$2107,"&lt;="&amp;($B88+6),Historique!$H$2:$H$2107,"Oui")</f>
        <v>14.4</v>
      </c>
      <c r="L88" s="30">
        <f t="shared" si="2"/>
        <v>287.33</v>
      </c>
      <c r="N88">
        <v>29</v>
      </c>
      <c r="P88">
        <v>28</v>
      </c>
      <c r="Q88" s="6"/>
      <c r="R88" s="29" t="e">
        <f t="shared" si="3"/>
        <v>#N/A</v>
      </c>
      <c r="S88" s="29">
        <f t="shared" si="4"/>
        <v>348.51955555550006</v>
      </c>
      <c r="U88">
        <v>8</v>
      </c>
      <c r="V88">
        <v>69</v>
      </c>
      <c r="W88">
        <v>22</v>
      </c>
      <c r="X88">
        <v>23.774285714285721</v>
      </c>
      <c r="Y88">
        <v>7.59</v>
      </c>
      <c r="Z88">
        <f t="shared" si="5"/>
        <v>4.333333333333333</v>
      </c>
      <c r="AA88">
        <f t="shared" si="6"/>
        <v>75</v>
      </c>
      <c r="AB88">
        <f t="shared" si="7"/>
        <v>23.666666666666668</v>
      </c>
      <c r="AC88">
        <f t="shared" si="8"/>
        <v>24.492789115646261</v>
      </c>
      <c r="AD88">
        <f t="shared" si="9"/>
        <v>12.860571428571427</v>
      </c>
    </row>
    <row r="89" spans="1:30" x14ac:dyDescent="0.2">
      <c r="A89" s="19" t="s">
        <v>101</v>
      </c>
      <c r="B89" s="28">
        <v>41841</v>
      </c>
      <c r="C89" s="29" t="str">
        <f t="shared" si="1"/>
        <v/>
      </c>
      <c r="D89" s="30">
        <f>SUMIFS(Historique!I$2:I$2107,Historique!$A$2:$A$2107,"&gt;="&amp;$B89,Historique!$A$2:$A$2107,"&lt;="&amp;($B89+6),Historique!$H$2:$H$2107,"Oui")</f>
        <v>28.009999999999998</v>
      </c>
      <c r="E89" s="30">
        <f>SUMIFS(Historique!J$2:J$2107,Historique!$A$2:$A$2107,"&gt;="&amp;$B89,Historique!$A$2:$A$2107,"&lt;="&amp;($B89+6),Historique!$H$2:$H$2107,"Oui")</f>
        <v>28.77</v>
      </c>
      <c r="F89" s="30">
        <f>SUMIFS(Historique!K$2:K$2107,Historique!$A$2:$A$2107,"&gt;="&amp;$B89,Historique!$A$2:$A$2107,"&lt;="&amp;($B89+6),Historique!$H$2:$H$2107,"Oui")</f>
        <v>33.099999999999994</v>
      </c>
      <c r="G89" s="30">
        <f>SUMIFS(Historique!L$2:L$2107,Historique!$A$2:$A$2107,"&gt;="&amp;$B89,Historique!$A$2:$A$2107,"&lt;="&amp;($B89+6),Historique!$H$2:$H$2107,"Oui")</f>
        <v>116.2</v>
      </c>
      <c r="H89" s="30">
        <f>SUMIFS(Historique!M$2:M$2107,Historique!$A$2:$A$2107,"&gt;="&amp;$B89,Historique!$A$2:$A$2107,"&lt;="&amp;($B89+6),Historique!$H$2:$H$2107,"Oui")</f>
        <v>77</v>
      </c>
      <c r="I89" s="30">
        <f>SUMIFS(Historique!N$2:N$2107,Historique!$A$2:$A$2107,"&gt;="&amp;$B89,Historique!$A$2:$A$2107,"&lt;="&amp;($B89+6),Historique!$H$2:$H$2107,"Oui")</f>
        <v>2</v>
      </c>
      <c r="J89" s="30">
        <f>SUMIFS(Historique!O$2:O$2107,Historique!$A$2:$A$2107,"&gt;="&amp;$B89,Historique!$A$2:$A$2107,"&lt;="&amp;($B89+6),Historique!$H$2:$H$2107,"Oui")</f>
        <v>8</v>
      </c>
      <c r="K89" s="30">
        <f>SUMIFS(Historique!P$2:P$2107,Historique!$A$2:$A$2107,"&gt;="&amp;$B89,Historique!$A$2:$A$2107,"&lt;="&amp;($B89+6),Historique!$H$2:$H$2107,"Oui")</f>
        <v>16</v>
      </c>
      <c r="L89" s="30">
        <f t="shared" si="2"/>
        <v>309.08</v>
      </c>
      <c r="N89">
        <v>30</v>
      </c>
      <c r="P89">
        <v>29</v>
      </c>
      <c r="Q89" s="6"/>
      <c r="R89" s="29" t="e">
        <f t="shared" si="3"/>
        <v>#N/A</v>
      </c>
      <c r="S89" s="29">
        <f t="shared" si="4"/>
        <v>319.12150000000003</v>
      </c>
      <c r="U89">
        <v>7</v>
      </c>
      <c r="V89">
        <v>72</v>
      </c>
      <c r="W89">
        <v>22</v>
      </c>
      <c r="X89">
        <v>24.748571428571431</v>
      </c>
      <c r="Y89">
        <v>7.7871428571428583</v>
      </c>
      <c r="Z89">
        <f t="shared" si="5"/>
        <v>4.666666666666667</v>
      </c>
      <c r="AA89">
        <f t="shared" si="6"/>
        <v>81.666666666666671</v>
      </c>
      <c r="AB89">
        <f t="shared" si="7"/>
        <v>20.666666666666668</v>
      </c>
      <c r="AC89">
        <f t="shared" si="8"/>
        <v>24.537210884353744</v>
      </c>
      <c r="AD89">
        <f t="shared" si="9"/>
        <v>6.9067460317460325</v>
      </c>
    </row>
    <row r="90" spans="1:30" x14ac:dyDescent="0.2">
      <c r="A90" s="19" t="s">
        <v>102</v>
      </c>
      <c r="B90" s="28">
        <v>41848</v>
      </c>
      <c r="C90" s="29" t="str">
        <f t="shared" si="1"/>
        <v/>
      </c>
      <c r="D90" s="30">
        <f>SUMIFS(Historique!I$2:I$2107,Historique!$A$2:$A$2107,"&gt;="&amp;$B90,Historique!$A$2:$A$2107,"&lt;="&amp;($B90+6),Historique!$H$2:$H$2107,"Oui")</f>
        <v>20.02</v>
      </c>
      <c r="E90" s="30">
        <f>SUMIFS(Historique!J$2:J$2107,Historique!$A$2:$A$2107,"&gt;="&amp;$B90,Historique!$A$2:$A$2107,"&lt;="&amp;($B90+6),Historique!$H$2:$H$2107,"Oui")</f>
        <v>7.71</v>
      </c>
      <c r="F90" s="30">
        <f>SUMIFS(Historique!K$2:K$2107,Historique!$A$2:$A$2107,"&gt;="&amp;$B90,Historique!$A$2:$A$2107,"&lt;="&amp;($B90+6),Historique!$H$2:$H$2107,"Oui")</f>
        <v>23.2</v>
      </c>
      <c r="G90" s="30">
        <f>SUMIFS(Historique!L$2:L$2107,Historique!$A$2:$A$2107,"&gt;="&amp;$B90,Historique!$A$2:$A$2107,"&lt;="&amp;($B90+6),Historique!$H$2:$H$2107,"Oui")</f>
        <v>95.1</v>
      </c>
      <c r="H90" s="30">
        <f>SUMIFS(Historique!M$2:M$2107,Historique!$A$2:$A$2107,"&gt;="&amp;$B90,Historique!$A$2:$A$2107,"&lt;="&amp;($B90+6),Historique!$H$2:$H$2107,"Oui")</f>
        <v>80</v>
      </c>
      <c r="I90" s="30">
        <f>SUMIFS(Historique!N$2:N$2107,Historique!$A$2:$A$2107,"&gt;="&amp;$B90,Historique!$A$2:$A$2107,"&lt;="&amp;($B90+6),Historique!$H$2:$H$2107,"Oui")</f>
        <v>9</v>
      </c>
      <c r="J90" s="30">
        <f>SUMIFS(Historique!O$2:O$2107,Historique!$A$2:$A$2107,"&gt;="&amp;$B90,Historique!$A$2:$A$2107,"&lt;="&amp;($B90+6),Historique!$H$2:$H$2107,"Oui")</f>
        <v>11</v>
      </c>
      <c r="K90" s="30">
        <f>SUMIFS(Historique!P$2:P$2107,Historique!$A$2:$A$2107,"&gt;="&amp;$B90,Historique!$A$2:$A$2107,"&lt;="&amp;($B90+6),Historique!$H$2:$H$2107,"Oui")</f>
        <v>16.5</v>
      </c>
      <c r="L90" s="30">
        <f t="shared" si="2"/>
        <v>262.52999999999997</v>
      </c>
      <c r="N90">
        <v>31</v>
      </c>
      <c r="P90">
        <v>30</v>
      </c>
      <c r="Q90" s="6"/>
      <c r="R90" s="29" t="e">
        <f t="shared" si="3"/>
        <v>#N/A</v>
      </c>
      <c r="S90" s="29">
        <f t="shared" si="4"/>
        <v>313.20133333333337</v>
      </c>
      <c r="U90">
        <v>6</v>
      </c>
      <c r="V90">
        <v>85</v>
      </c>
      <c r="W90">
        <v>17</v>
      </c>
      <c r="X90">
        <v>23.18</v>
      </c>
      <c r="Y90">
        <v>5.2242857142857142</v>
      </c>
      <c r="Z90">
        <f t="shared" si="5"/>
        <v>4.666666666666667</v>
      </c>
      <c r="AA90">
        <f t="shared" si="6"/>
        <v>79</v>
      </c>
      <c r="AB90">
        <f t="shared" si="7"/>
        <v>16.666666666666668</v>
      </c>
      <c r="AC90">
        <f t="shared" si="8"/>
        <v>25.769251700680272</v>
      </c>
      <c r="AD90">
        <f t="shared" si="9"/>
        <v>4.9054761904761905</v>
      </c>
    </row>
    <row r="91" spans="1:30" x14ac:dyDescent="0.2">
      <c r="A91" s="19" t="s">
        <v>103</v>
      </c>
      <c r="B91" s="28">
        <v>41855</v>
      </c>
      <c r="C91" s="29" t="str">
        <f t="shared" si="1"/>
        <v/>
      </c>
      <c r="D91" s="30">
        <f>SUMIFS(Historique!I$2:I$2107,Historique!$A$2:$A$2107,"&gt;="&amp;$B91,Historique!$A$2:$A$2107,"&lt;="&amp;($B91+6),Historique!$H$2:$H$2107,"Oui")</f>
        <v>28.36</v>
      </c>
      <c r="E91" s="30">
        <f>SUMIFS(Historique!J$2:J$2107,Historique!$A$2:$A$2107,"&gt;="&amp;$B91,Historique!$A$2:$A$2107,"&lt;="&amp;($B91+6),Historique!$H$2:$H$2107,"Oui")</f>
        <v>19.739999999999998</v>
      </c>
      <c r="F91" s="30">
        <f>SUMIFS(Historique!K$2:K$2107,Historique!$A$2:$A$2107,"&gt;="&amp;$B91,Historique!$A$2:$A$2107,"&lt;="&amp;($B91+6),Historique!$H$2:$H$2107,"Oui")</f>
        <v>28.4</v>
      </c>
      <c r="G91" s="30">
        <f>SUMIFS(Historique!L$2:L$2107,Historique!$A$2:$A$2107,"&gt;="&amp;$B91,Historique!$A$2:$A$2107,"&lt;="&amp;($B91+6),Historique!$H$2:$H$2107,"Oui")</f>
        <v>123.6</v>
      </c>
      <c r="H91" s="30">
        <f>SUMIFS(Historique!M$2:M$2107,Historique!$A$2:$A$2107,"&gt;="&amp;$B91,Historique!$A$2:$A$2107,"&lt;="&amp;($B91+6),Historique!$H$2:$H$2107,"Oui")</f>
        <v>83</v>
      </c>
      <c r="I91" s="30">
        <f>SUMIFS(Historique!N$2:N$2107,Historique!$A$2:$A$2107,"&gt;="&amp;$B91,Historique!$A$2:$A$2107,"&lt;="&amp;($B91+6),Historique!$H$2:$H$2107,"Oui")</f>
        <v>8</v>
      </c>
      <c r="J91" s="30">
        <f>SUMIFS(Historique!O$2:O$2107,Historique!$A$2:$A$2107,"&gt;="&amp;$B91,Historique!$A$2:$A$2107,"&lt;="&amp;($B91+6),Historique!$H$2:$H$2107,"Oui")</f>
        <v>3</v>
      </c>
      <c r="K91" s="30">
        <f>SUMIFS(Historique!P$2:P$2107,Historique!$A$2:$A$2107,"&gt;="&amp;$B91,Historique!$A$2:$A$2107,"&lt;="&amp;($B91+6),Historique!$H$2:$H$2107,"Oui")</f>
        <v>16.899999999999999</v>
      </c>
      <c r="L91" s="30">
        <f t="shared" si="2"/>
        <v>311</v>
      </c>
      <c r="N91">
        <v>32</v>
      </c>
      <c r="P91">
        <v>31</v>
      </c>
      <c r="Q91" s="6" t="s">
        <v>38</v>
      </c>
      <c r="R91" s="29" t="e">
        <f t="shared" si="3"/>
        <v>#N/A</v>
      </c>
      <c r="S91" s="29">
        <f t="shared" si="4"/>
        <v>332.18549999999999</v>
      </c>
      <c r="U91">
        <v>5</v>
      </c>
      <c r="V91">
        <v>89</v>
      </c>
      <c r="W91">
        <v>9</v>
      </c>
      <c r="X91">
        <v>24.102857142857143</v>
      </c>
      <c r="Y91">
        <v>2.5299999999999998</v>
      </c>
      <c r="Z91">
        <f t="shared" si="5"/>
        <v>4.666666666666667</v>
      </c>
      <c r="AA91">
        <f t="shared" si="6"/>
        <v>82.166666666666671</v>
      </c>
      <c r="AB91">
        <f t="shared" si="7"/>
        <v>13.333333333333334</v>
      </c>
      <c r="AC91">
        <f t="shared" si="8"/>
        <v>25.321360544217686</v>
      </c>
      <c r="AD91">
        <f t="shared" si="9"/>
        <v>4.7406349206349203</v>
      </c>
    </row>
    <row r="92" spans="1:30" x14ac:dyDescent="0.2">
      <c r="A92" s="19" t="s">
        <v>104</v>
      </c>
      <c r="B92" s="28">
        <v>41862</v>
      </c>
      <c r="C92" s="29" t="str">
        <f t="shared" si="1"/>
        <v/>
      </c>
      <c r="D92" s="30">
        <f>SUMIFS(Historique!I$2:I$2107,Historique!$A$2:$A$2107,"&gt;="&amp;$B92,Historique!$A$2:$A$2107,"&lt;="&amp;($B92+6),Historique!$H$2:$H$2107,"Oui")</f>
        <v>26.02</v>
      </c>
      <c r="E92" s="30">
        <f>SUMIFS(Historique!J$2:J$2107,Historique!$A$2:$A$2107,"&gt;="&amp;$B92,Historique!$A$2:$A$2107,"&lt;="&amp;($B92+6),Historique!$H$2:$H$2107,"Oui")</f>
        <v>19.53</v>
      </c>
      <c r="F92" s="30">
        <f>SUMIFS(Historique!K$2:K$2107,Historique!$A$2:$A$2107,"&gt;="&amp;$B92,Historique!$A$2:$A$2107,"&lt;="&amp;($B92+6),Historique!$H$2:$H$2107,"Oui")</f>
        <v>34.700000000000003</v>
      </c>
      <c r="G92" s="30">
        <f>SUMIFS(Historique!L$2:L$2107,Historique!$A$2:$A$2107,"&gt;="&amp;$B92,Historique!$A$2:$A$2107,"&lt;="&amp;($B92+6),Historique!$H$2:$H$2107,"Oui")</f>
        <v>103.4</v>
      </c>
      <c r="H92" s="30">
        <f>SUMIFS(Historique!M$2:M$2107,Historique!$A$2:$A$2107,"&gt;="&amp;$B92,Historique!$A$2:$A$2107,"&lt;="&amp;($B92+6),Historique!$H$2:$H$2107,"Oui")</f>
        <v>99</v>
      </c>
      <c r="I92" s="30">
        <f>SUMIFS(Historique!N$2:N$2107,Historique!$A$2:$A$2107,"&gt;="&amp;$B92,Historique!$A$2:$A$2107,"&lt;="&amp;($B92+6),Historique!$H$2:$H$2107,"Oui")</f>
        <v>5</v>
      </c>
      <c r="J92" s="30">
        <f>SUMIFS(Historique!O$2:O$2107,Historique!$A$2:$A$2107,"&gt;="&amp;$B92,Historique!$A$2:$A$2107,"&lt;="&amp;($B92+6),Historique!$H$2:$H$2107,"Oui")</f>
        <v>3</v>
      </c>
      <c r="K92" s="30">
        <f>SUMIFS(Historique!P$2:P$2107,Historique!$A$2:$A$2107,"&gt;="&amp;$B92,Historique!$A$2:$A$2107,"&lt;="&amp;($B92+6),Historique!$H$2:$H$2107,"Oui")</f>
        <v>23.6</v>
      </c>
      <c r="L92" s="30">
        <f t="shared" si="2"/>
        <v>314.25</v>
      </c>
      <c r="N92">
        <v>33</v>
      </c>
      <c r="P92">
        <v>32</v>
      </c>
      <c r="Q92" s="6"/>
      <c r="R92" s="29" t="e">
        <f t="shared" si="3"/>
        <v>#N/A</v>
      </c>
      <c r="S92" s="29">
        <f t="shared" si="4"/>
        <v>331.44577777833337</v>
      </c>
      <c r="U92">
        <v>4</v>
      </c>
      <c r="V92">
        <v>85</v>
      </c>
      <c r="W92">
        <v>9</v>
      </c>
      <c r="X92">
        <v>21.651428571428571</v>
      </c>
      <c r="Y92">
        <v>2.8585714285714281</v>
      </c>
      <c r="Z92">
        <f t="shared" si="5"/>
        <v>3.1666666666666665</v>
      </c>
      <c r="AA92">
        <f t="shared" si="6"/>
        <v>81</v>
      </c>
      <c r="AB92">
        <f t="shared" si="7"/>
        <v>6.666666666666667</v>
      </c>
      <c r="AC92">
        <f t="shared" si="8"/>
        <v>24.315510204081633</v>
      </c>
      <c r="AD92">
        <f t="shared" si="9"/>
        <v>3.1035396825396826</v>
      </c>
    </row>
    <row r="93" spans="1:30" x14ac:dyDescent="0.2">
      <c r="A93" s="19" t="s">
        <v>105</v>
      </c>
      <c r="B93" s="28">
        <v>41869</v>
      </c>
      <c r="C93" s="29" t="str">
        <f t="shared" si="1"/>
        <v/>
      </c>
      <c r="D93" s="30">
        <f>SUMIFS(Historique!I$2:I$2107,Historique!$A$2:$A$2107,"&gt;="&amp;$B93,Historique!$A$2:$A$2107,"&lt;="&amp;($B93+6),Historique!$H$2:$H$2107,"Oui")</f>
        <v>36.36</v>
      </c>
      <c r="E93" s="30">
        <f>SUMIFS(Historique!J$2:J$2107,Historique!$A$2:$A$2107,"&gt;="&amp;$B93,Historique!$A$2:$A$2107,"&lt;="&amp;($B93+6),Historique!$H$2:$H$2107,"Oui")</f>
        <v>25.224999999999998</v>
      </c>
      <c r="F93" s="30">
        <f>SUMIFS(Historique!K$2:K$2107,Historique!$A$2:$A$2107,"&gt;="&amp;$B93,Historique!$A$2:$A$2107,"&lt;="&amp;($B93+6),Historique!$H$2:$H$2107,"Oui")</f>
        <v>20.5</v>
      </c>
      <c r="G93" s="30">
        <f>SUMIFS(Historique!L$2:L$2107,Historique!$A$2:$A$2107,"&gt;="&amp;$B93,Historique!$A$2:$A$2107,"&lt;="&amp;($B93+6),Historique!$H$2:$H$2107,"Oui")</f>
        <v>111.19999999999999</v>
      </c>
      <c r="H93" s="30">
        <f>SUMIFS(Historique!M$2:M$2107,Historique!$A$2:$A$2107,"&gt;="&amp;$B93,Historique!$A$2:$A$2107,"&lt;="&amp;($B93+6),Historique!$H$2:$H$2107,"Oui")</f>
        <v>92</v>
      </c>
      <c r="I93" s="30">
        <f>SUMIFS(Historique!N$2:N$2107,Historique!$A$2:$A$2107,"&gt;="&amp;$B93,Historique!$A$2:$A$2107,"&lt;="&amp;($B93+6),Historique!$H$2:$H$2107,"Oui")</f>
        <v>7</v>
      </c>
      <c r="J93" s="30">
        <f>SUMIFS(Historique!O$2:O$2107,Historique!$A$2:$A$2107,"&gt;="&amp;$B93,Historique!$A$2:$A$2107,"&lt;="&amp;($B93+6),Historique!$H$2:$H$2107,"Oui")</f>
        <v>14</v>
      </c>
      <c r="K93" s="30">
        <f>SUMIFS(Historique!P$2:P$2107,Historique!$A$2:$A$2107,"&gt;="&amp;$B93,Historique!$A$2:$A$2107,"&lt;="&amp;($B93+6),Historique!$H$2:$H$2107,"Oui")</f>
        <v>11.3</v>
      </c>
      <c r="L93" s="30">
        <f t="shared" si="2"/>
        <v>317.58499999999998</v>
      </c>
      <c r="N93">
        <v>34</v>
      </c>
      <c r="P93">
        <v>33</v>
      </c>
      <c r="Q93" s="6"/>
      <c r="R93" s="29" t="e">
        <f t="shared" ref="R93:R112" si="10">IF($U$2,NA(),AVERAGEIF($N$61:$N$360,P93,$C$61:$C$360))</f>
        <v>#N/A</v>
      </c>
      <c r="S93" s="29">
        <f t="shared" ref="S93:S112" si="11">AVERAGEIF($N$61:$N$360,P93,$L$61:$L$360)</f>
        <v>334.09299999999996</v>
      </c>
      <c r="U93">
        <v>4</v>
      </c>
      <c r="V93">
        <v>88</v>
      </c>
      <c r="W93">
        <v>10</v>
      </c>
      <c r="X93">
        <v>20.771428571428572</v>
      </c>
      <c r="Y93">
        <v>2.2079999999999997</v>
      </c>
      <c r="Z93">
        <f t="shared" ref="Z93:Z112" si="12">IFERROR(AVERAGEIF($N$61:$N$360,$P93,$U$61:$U$360),"")</f>
        <v>2.8333333333333335</v>
      </c>
      <c r="AA93">
        <f t="shared" ref="AA93:AA112" si="13">IFERROR(AVERAGEIF($N$61:$N$360,$P93,$V$61:$V$360),"")</f>
        <v>77.5</v>
      </c>
      <c r="AB93">
        <f t="shared" ref="AB93:AB112" si="14">IFERROR(AVERAGEIF($N$61:$N$360,$P93,$W$61:$W$360),"")</f>
        <v>5.833333333333333</v>
      </c>
      <c r="AC93">
        <f t="shared" ref="AC93:AC112" si="15">IFERROR(AVERAGEIF($N$61:$N$360,$P93,$X$61:$X$360),"")</f>
        <v>23.32598639455782</v>
      </c>
      <c r="AD93">
        <f t="shared" ref="AD93:AD112" si="16">IFERROR(AVERAGEIF($N$61:$N$360,$P93,$Y$61:$Y$360),"")</f>
        <v>3.1507777777777779</v>
      </c>
    </row>
    <row r="94" spans="1:30" x14ac:dyDescent="0.2">
      <c r="A94" s="19" t="s">
        <v>106</v>
      </c>
      <c r="B94" s="28">
        <v>41876</v>
      </c>
      <c r="C94" s="29" t="str">
        <f t="shared" si="1"/>
        <v/>
      </c>
      <c r="D94" s="30">
        <f>SUMIFS(Historique!I$2:I$2107,Historique!$A$2:$A$2107,"&gt;="&amp;$B94,Historique!$A$2:$A$2107,"&lt;="&amp;($B94+6),Historique!$H$2:$H$2107,"Oui")</f>
        <v>22.049999999999997</v>
      </c>
      <c r="E94" s="30">
        <f>SUMIFS(Historique!J$2:J$2107,Historique!$A$2:$A$2107,"&gt;="&amp;$B94,Historique!$A$2:$A$2107,"&lt;="&amp;($B94+6),Historique!$H$2:$H$2107,"Oui")</f>
        <v>31.274999999999999</v>
      </c>
      <c r="F94" s="30">
        <f>SUMIFS(Historique!K$2:K$2107,Historique!$A$2:$A$2107,"&gt;="&amp;$B94,Historique!$A$2:$A$2107,"&lt;="&amp;($B94+6),Historique!$H$2:$H$2107,"Oui")</f>
        <v>29</v>
      </c>
      <c r="G94" s="30">
        <f>SUMIFS(Historique!L$2:L$2107,Historique!$A$2:$A$2107,"&gt;="&amp;$B94,Historique!$A$2:$A$2107,"&lt;="&amp;($B94+6),Historique!$H$2:$H$2107,"Oui")</f>
        <v>160.15</v>
      </c>
      <c r="H94" s="30">
        <f>SUMIFS(Historique!M$2:M$2107,Historique!$A$2:$A$2107,"&gt;="&amp;$B94,Historique!$A$2:$A$2107,"&lt;="&amp;($B94+6),Historique!$H$2:$H$2107,"Oui")</f>
        <v>112</v>
      </c>
      <c r="I94" s="30">
        <f>SUMIFS(Historique!N$2:N$2107,Historique!$A$2:$A$2107,"&gt;="&amp;$B94,Historique!$A$2:$A$2107,"&lt;="&amp;($B94+6),Historique!$H$2:$H$2107,"Oui")</f>
        <v>3</v>
      </c>
      <c r="J94" s="30">
        <f>SUMIFS(Historique!O$2:O$2107,Historique!$A$2:$A$2107,"&gt;="&amp;$B94,Historique!$A$2:$A$2107,"&lt;="&amp;($B94+6),Historique!$H$2:$H$2107,"Oui")</f>
        <v>12</v>
      </c>
      <c r="K94" s="30">
        <f>SUMIFS(Historique!P$2:P$2107,Historique!$A$2:$A$2107,"&gt;="&amp;$B94,Historique!$A$2:$A$2107,"&lt;="&amp;($B94+6),Historique!$H$2:$H$2107,"Oui")</f>
        <v>15</v>
      </c>
      <c r="L94" s="30">
        <f t="shared" si="2"/>
        <v>384.47500000000002</v>
      </c>
      <c r="N94">
        <v>35</v>
      </c>
      <c r="P94">
        <v>34</v>
      </c>
      <c r="Q94" s="6"/>
      <c r="R94" s="29" t="e">
        <f t="shared" si="10"/>
        <v>#N/A</v>
      </c>
      <c r="S94" s="29">
        <f t="shared" si="11"/>
        <v>354.06961111166657</v>
      </c>
      <c r="U94">
        <v>4</v>
      </c>
      <c r="V94">
        <v>105</v>
      </c>
      <c r="W94">
        <v>5</v>
      </c>
      <c r="X94">
        <v>23.245714285714289</v>
      </c>
      <c r="Y94">
        <v>3.9428571428571431</v>
      </c>
      <c r="Z94">
        <f t="shared" si="12"/>
        <v>2.8333333333333335</v>
      </c>
      <c r="AA94">
        <f t="shared" si="13"/>
        <v>83.833333333333329</v>
      </c>
      <c r="AB94">
        <f t="shared" si="14"/>
        <v>6.666666666666667</v>
      </c>
      <c r="AC94">
        <f t="shared" si="15"/>
        <v>22.834421768707486</v>
      </c>
      <c r="AD94">
        <f t="shared" si="16"/>
        <v>2.5362738095238098</v>
      </c>
    </row>
    <row r="95" spans="1:30" x14ac:dyDescent="0.2">
      <c r="A95" s="19" t="s">
        <v>107</v>
      </c>
      <c r="B95" s="28">
        <v>41883</v>
      </c>
      <c r="C95" s="29" t="str">
        <f t="shared" si="1"/>
        <v/>
      </c>
      <c r="D95" s="30">
        <f>SUMIFS(Historique!I$2:I$2107,Historique!$A$2:$A$2107,"&gt;="&amp;$B95,Historique!$A$2:$A$2107,"&lt;="&amp;($B95+6),Historique!$H$2:$H$2107,"Oui")</f>
        <v>29.7</v>
      </c>
      <c r="E95" s="30">
        <f>SUMIFS(Historique!J$2:J$2107,Historique!$A$2:$A$2107,"&gt;="&amp;$B95,Historique!$A$2:$A$2107,"&lt;="&amp;($B95+6),Historique!$H$2:$H$2107,"Oui")</f>
        <v>29.369</v>
      </c>
      <c r="F95" s="30">
        <f>SUMIFS(Historique!K$2:K$2107,Historique!$A$2:$A$2107,"&gt;="&amp;$B95,Historique!$A$2:$A$2107,"&lt;="&amp;($B95+6),Historique!$H$2:$H$2107,"Oui")</f>
        <v>23.599999999999998</v>
      </c>
      <c r="G95" s="30">
        <f>SUMIFS(Historique!L$2:L$2107,Historique!$A$2:$A$2107,"&gt;="&amp;$B95,Historique!$A$2:$A$2107,"&lt;="&amp;($B95+6),Historique!$H$2:$H$2107,"Oui")</f>
        <v>113.72</v>
      </c>
      <c r="H95" s="30">
        <f>SUMIFS(Historique!M$2:M$2107,Historique!$A$2:$A$2107,"&gt;="&amp;$B95,Historique!$A$2:$A$2107,"&lt;="&amp;($B95+6),Historique!$H$2:$H$2107,"Oui")</f>
        <v>109</v>
      </c>
      <c r="I95" s="30">
        <f>SUMIFS(Historique!N$2:N$2107,Historique!$A$2:$A$2107,"&gt;="&amp;$B95,Historique!$A$2:$A$2107,"&lt;="&amp;($B95+6),Historique!$H$2:$H$2107,"Oui")</f>
        <v>5</v>
      </c>
      <c r="J95" s="30">
        <f>SUMIFS(Historique!O$2:O$2107,Historique!$A$2:$A$2107,"&gt;="&amp;$B95,Historique!$A$2:$A$2107,"&lt;="&amp;($B95+6),Historique!$H$2:$H$2107,"Oui")</f>
        <v>9</v>
      </c>
      <c r="K95" s="30">
        <f>SUMIFS(Historique!P$2:P$2107,Historique!$A$2:$A$2107,"&gt;="&amp;$B95,Historique!$A$2:$A$2107,"&lt;="&amp;($B95+6),Historique!$H$2:$H$2107,"Oui")</f>
        <v>18.600000000000001</v>
      </c>
      <c r="L95" s="30">
        <f t="shared" si="2"/>
        <v>337.98900000000003</v>
      </c>
      <c r="N95">
        <v>36</v>
      </c>
      <c r="P95">
        <v>35</v>
      </c>
      <c r="Q95" s="6" t="s">
        <v>108</v>
      </c>
      <c r="R95" s="29" t="e">
        <f t="shared" si="10"/>
        <v>#N/A</v>
      </c>
      <c r="S95" s="29">
        <f t="shared" si="11"/>
        <v>347.50916666666672</v>
      </c>
      <c r="U95">
        <v>8</v>
      </c>
      <c r="V95">
        <v>88</v>
      </c>
      <c r="W95">
        <v>4</v>
      </c>
      <c r="X95">
        <v>21.714285714285715</v>
      </c>
      <c r="Y95">
        <v>5.5200000000000005</v>
      </c>
      <c r="Z95">
        <f t="shared" si="12"/>
        <v>2.8333333333333335</v>
      </c>
      <c r="AA95">
        <f t="shared" si="13"/>
        <v>88</v>
      </c>
      <c r="AB95">
        <f t="shared" si="14"/>
        <v>3.1666666666666665</v>
      </c>
      <c r="AC95">
        <f t="shared" si="15"/>
        <v>23.256258503401359</v>
      </c>
      <c r="AD95">
        <f t="shared" si="16"/>
        <v>2.8737896825396825</v>
      </c>
    </row>
    <row r="96" spans="1:30" x14ac:dyDescent="0.2">
      <c r="A96" s="19" t="s">
        <v>109</v>
      </c>
      <c r="B96" s="28">
        <v>41890</v>
      </c>
      <c r="C96" s="29" t="str">
        <f t="shared" si="1"/>
        <v/>
      </c>
      <c r="D96" s="30">
        <f>SUMIFS(Historique!I$2:I$2107,Historique!$A$2:$A$2107,"&gt;="&amp;$B96,Historique!$A$2:$A$2107,"&lt;="&amp;($B96+6),Historique!$H$2:$H$2107,"Oui")</f>
        <v>18.7</v>
      </c>
      <c r="E96" s="30">
        <f>SUMIFS(Historique!J$2:J$2107,Historique!$A$2:$A$2107,"&gt;="&amp;$B96,Historique!$A$2:$A$2107,"&lt;="&amp;($B96+6),Historique!$H$2:$H$2107,"Oui")</f>
        <v>22.41</v>
      </c>
      <c r="F96" s="30">
        <f>SUMIFS(Historique!K$2:K$2107,Historique!$A$2:$A$2107,"&gt;="&amp;$B96,Historique!$A$2:$A$2107,"&lt;="&amp;($B96+6),Historique!$H$2:$H$2107,"Oui")</f>
        <v>22.4</v>
      </c>
      <c r="G96" s="30">
        <f>SUMIFS(Historique!L$2:L$2107,Historique!$A$2:$A$2107,"&gt;="&amp;$B96,Historique!$A$2:$A$2107,"&lt;="&amp;($B96+6),Historique!$H$2:$H$2107,"Oui")</f>
        <v>216.35</v>
      </c>
      <c r="H96" s="30">
        <f>SUMIFS(Historique!M$2:M$2107,Historique!$A$2:$A$2107,"&gt;="&amp;$B96,Historique!$A$2:$A$2107,"&lt;="&amp;($B96+6),Historique!$H$2:$H$2107,"Oui")</f>
        <v>104</v>
      </c>
      <c r="I96" s="30">
        <f>SUMIFS(Historique!N$2:N$2107,Historique!$A$2:$A$2107,"&gt;="&amp;$B96,Historique!$A$2:$A$2107,"&lt;="&amp;($B96+6),Historique!$H$2:$H$2107,"Oui")</f>
        <v>0</v>
      </c>
      <c r="J96" s="30">
        <f>SUMIFS(Historique!O$2:O$2107,Historique!$A$2:$A$2107,"&gt;="&amp;$B96,Historique!$A$2:$A$2107,"&lt;="&amp;($B96+6),Historique!$H$2:$H$2107,"Oui")</f>
        <v>28</v>
      </c>
      <c r="K96" s="30">
        <f>SUMIFS(Historique!P$2:P$2107,Historique!$A$2:$A$2107,"&gt;="&amp;$B96,Historique!$A$2:$A$2107,"&lt;="&amp;($B96+6),Historique!$H$2:$H$2107,"Oui")</f>
        <v>10.199999999999999</v>
      </c>
      <c r="L96" s="30">
        <f t="shared" si="2"/>
        <v>422.06</v>
      </c>
      <c r="N96">
        <v>37</v>
      </c>
      <c r="P96">
        <v>36</v>
      </c>
      <c r="Q96" s="6"/>
      <c r="R96" s="29" t="e">
        <f t="shared" si="10"/>
        <v>#N/A</v>
      </c>
      <c r="S96" s="29">
        <f t="shared" si="11"/>
        <v>387.98383333333339</v>
      </c>
      <c r="U96">
        <v>12</v>
      </c>
      <c r="V96">
        <v>116</v>
      </c>
      <c r="W96">
        <v>2</v>
      </c>
      <c r="X96">
        <v>22.09714285714286</v>
      </c>
      <c r="Y96">
        <v>3.7457142857142856</v>
      </c>
      <c r="Z96">
        <f t="shared" si="12"/>
        <v>4.5</v>
      </c>
      <c r="AA96">
        <f t="shared" si="13"/>
        <v>89.666666666666671</v>
      </c>
      <c r="AB96">
        <f t="shared" si="14"/>
        <v>3</v>
      </c>
      <c r="AC96">
        <f t="shared" si="15"/>
        <v>21.792585034013609</v>
      </c>
      <c r="AD96">
        <f t="shared" si="16"/>
        <v>3.6120634920634918</v>
      </c>
    </row>
    <row r="97" spans="1:30" x14ac:dyDescent="0.2">
      <c r="A97" s="19" t="s">
        <v>110</v>
      </c>
      <c r="B97" s="28">
        <v>41897</v>
      </c>
      <c r="C97" s="29" t="str">
        <f t="shared" si="1"/>
        <v/>
      </c>
      <c r="D97" s="30">
        <f>SUMIFS(Historique!I$2:I$2107,Historique!$A$2:$A$2107,"&gt;="&amp;$B97,Historique!$A$2:$A$2107,"&lt;="&amp;($B97+6),Historique!$H$2:$H$2107,"Oui")</f>
        <v>18.02</v>
      </c>
      <c r="E97" s="30">
        <f>SUMIFS(Historique!J$2:J$2107,Historique!$A$2:$A$2107,"&gt;="&amp;$B97,Historique!$A$2:$A$2107,"&lt;="&amp;($B97+6),Historique!$H$2:$H$2107,"Oui")</f>
        <v>22.914999999999999</v>
      </c>
      <c r="F97" s="30">
        <f>SUMIFS(Historique!K$2:K$2107,Historique!$A$2:$A$2107,"&gt;="&amp;$B97,Historique!$A$2:$A$2107,"&lt;="&amp;($B97+6),Historique!$H$2:$H$2107,"Oui")</f>
        <v>28.7</v>
      </c>
      <c r="G97" s="30">
        <f>SUMIFS(Historique!L$2:L$2107,Historique!$A$2:$A$2107,"&gt;="&amp;$B97,Historique!$A$2:$A$2107,"&lt;="&amp;($B97+6),Historique!$H$2:$H$2107,"Oui")</f>
        <v>227.1</v>
      </c>
      <c r="H97" s="30">
        <f>SUMIFS(Historique!M$2:M$2107,Historique!$A$2:$A$2107,"&gt;="&amp;$B97,Historique!$A$2:$A$2107,"&lt;="&amp;($B97+6),Historique!$H$2:$H$2107,"Oui")</f>
        <v>69</v>
      </c>
      <c r="I97" s="30">
        <f>SUMIFS(Historique!N$2:N$2107,Historique!$A$2:$A$2107,"&gt;="&amp;$B97,Historique!$A$2:$A$2107,"&lt;="&amp;($B97+6),Historique!$H$2:$H$2107,"Oui")</f>
        <v>3</v>
      </c>
      <c r="J97" s="30">
        <f>SUMIFS(Historique!O$2:O$2107,Historique!$A$2:$A$2107,"&gt;="&amp;$B97,Historique!$A$2:$A$2107,"&lt;="&amp;($B97+6),Historique!$H$2:$H$2107,"Oui")</f>
        <v>44</v>
      </c>
      <c r="K97" s="30">
        <f>SUMIFS(Historique!P$2:P$2107,Historique!$A$2:$A$2107,"&gt;="&amp;$B97,Historique!$A$2:$A$2107,"&lt;="&amp;($B97+6),Historique!$H$2:$H$2107,"Oui")</f>
        <v>8</v>
      </c>
      <c r="L97" s="30">
        <f t="shared" si="2"/>
        <v>420.73500000000001</v>
      </c>
      <c r="N97">
        <v>38</v>
      </c>
      <c r="P97">
        <v>37</v>
      </c>
      <c r="Q97" s="6"/>
      <c r="R97" s="29" t="e">
        <f t="shared" si="10"/>
        <v>#N/A</v>
      </c>
      <c r="S97" s="29">
        <f t="shared" si="11"/>
        <v>424.36783333333329</v>
      </c>
      <c r="U97">
        <v>16</v>
      </c>
      <c r="V97">
        <v>126</v>
      </c>
      <c r="W97">
        <v>2</v>
      </c>
      <c r="X97">
        <v>21.711428571428577</v>
      </c>
      <c r="Z97">
        <f t="shared" si="12"/>
        <v>9.8333333333333339</v>
      </c>
      <c r="AA97">
        <f t="shared" si="13"/>
        <v>107.66666666666667</v>
      </c>
      <c r="AB97">
        <f t="shared" si="14"/>
        <v>3</v>
      </c>
      <c r="AC97">
        <f t="shared" si="15"/>
        <v>20.533469387755101</v>
      </c>
      <c r="AD97">
        <f t="shared" si="16"/>
        <v>4.5493571428571427</v>
      </c>
    </row>
    <row r="98" spans="1:30" x14ac:dyDescent="0.2">
      <c r="A98" s="19" t="s">
        <v>111</v>
      </c>
      <c r="B98" s="28">
        <v>41904</v>
      </c>
      <c r="C98" s="29" t="str">
        <f t="shared" si="1"/>
        <v/>
      </c>
      <c r="D98" s="30">
        <f>SUMIFS(Historique!I$2:I$2107,Historique!$A$2:$A$2107,"&gt;="&amp;$B98,Historique!$A$2:$A$2107,"&lt;="&amp;($B98+6),Historique!$H$2:$H$2107,"Oui")</f>
        <v>25.36</v>
      </c>
      <c r="E98" s="30">
        <f>SUMIFS(Historique!J$2:J$2107,Historique!$A$2:$A$2107,"&gt;="&amp;$B98,Historique!$A$2:$A$2107,"&lt;="&amp;($B98+6),Historique!$H$2:$H$2107,"Oui")</f>
        <v>25.38</v>
      </c>
      <c r="F98" s="30">
        <f>SUMIFS(Historique!K$2:K$2107,Historique!$A$2:$A$2107,"&gt;="&amp;$B98,Historique!$A$2:$A$2107,"&lt;="&amp;($B98+6),Historique!$H$2:$H$2107,"Oui")</f>
        <v>31.1</v>
      </c>
      <c r="G98" s="30">
        <f>SUMIFS(Historique!L$2:L$2107,Historique!$A$2:$A$2107,"&gt;="&amp;$B98,Historique!$A$2:$A$2107,"&lt;="&amp;($B98+6),Historique!$H$2:$H$2107,"Oui")</f>
        <v>239.55</v>
      </c>
      <c r="H98" s="30">
        <f>SUMIFS(Historique!M$2:M$2107,Historique!$A$2:$A$2107,"&gt;="&amp;$B98,Historique!$A$2:$A$2107,"&lt;="&amp;($B98+6),Historique!$H$2:$H$2107,"Oui")</f>
        <v>95</v>
      </c>
      <c r="I98" s="30">
        <f>SUMIFS(Historique!N$2:N$2107,Historique!$A$2:$A$2107,"&gt;="&amp;$B98,Historique!$A$2:$A$2107,"&lt;="&amp;($B98+6),Historique!$H$2:$H$2107,"Oui")</f>
        <v>4</v>
      </c>
      <c r="J98" s="30">
        <f>SUMIFS(Historique!O$2:O$2107,Historique!$A$2:$A$2107,"&gt;="&amp;$B98,Historique!$A$2:$A$2107,"&lt;="&amp;($B98+6),Historique!$H$2:$H$2107,"Oui")</f>
        <v>2</v>
      </c>
      <c r="K98" s="30">
        <f>SUMIFS(Historique!P$2:P$2107,Historique!$A$2:$A$2107,"&gt;="&amp;$B98,Historique!$A$2:$A$2107,"&lt;="&amp;($B98+6),Historique!$H$2:$H$2107,"Oui")</f>
        <v>16</v>
      </c>
      <c r="L98" s="30">
        <f t="shared" si="2"/>
        <v>438.39</v>
      </c>
      <c r="N98">
        <v>39</v>
      </c>
      <c r="P98">
        <v>38</v>
      </c>
      <c r="Q98" s="6"/>
      <c r="R98" s="29" t="e">
        <f t="shared" si="10"/>
        <v>#N/A</v>
      </c>
      <c r="S98" s="29">
        <f t="shared" si="11"/>
        <v>420.17849999999999</v>
      </c>
      <c r="U98">
        <v>13</v>
      </c>
      <c r="V98">
        <v>132</v>
      </c>
      <c r="W98">
        <v>5</v>
      </c>
      <c r="X98">
        <v>18.034285714285716</v>
      </c>
      <c r="Y98">
        <v>0.86249999999999993</v>
      </c>
      <c r="Z98">
        <f t="shared" si="12"/>
        <v>12.333333333333334</v>
      </c>
      <c r="AA98">
        <f t="shared" si="13"/>
        <v>109.33333333333333</v>
      </c>
      <c r="AB98">
        <f t="shared" si="14"/>
        <v>4.333333333333333</v>
      </c>
      <c r="AC98">
        <f t="shared" si="15"/>
        <v>20.327074829931973</v>
      </c>
      <c r="AD98">
        <f t="shared" si="16"/>
        <v>2.554095238095238</v>
      </c>
    </row>
    <row r="99" spans="1:30" x14ac:dyDescent="0.2">
      <c r="A99" s="19" t="s">
        <v>112</v>
      </c>
      <c r="B99" s="28">
        <v>41911</v>
      </c>
      <c r="C99" s="29" t="str">
        <f t="shared" si="1"/>
        <v/>
      </c>
      <c r="D99" s="30">
        <f>SUMIFS(Historique!I$2:I$2107,Historique!$A$2:$A$2107,"&gt;="&amp;$B99,Historique!$A$2:$A$2107,"&lt;="&amp;($B99+6),Historique!$H$2:$H$2107,"Oui")</f>
        <v>32.35</v>
      </c>
      <c r="E99" s="30">
        <f>SUMIFS(Historique!J$2:J$2107,Historique!$A$2:$A$2107,"&gt;="&amp;$B99,Historique!$A$2:$A$2107,"&lt;="&amp;($B99+6),Historique!$H$2:$H$2107,"Oui")</f>
        <v>26.456</v>
      </c>
      <c r="F99" s="30">
        <f>SUMIFS(Historique!K$2:K$2107,Historique!$A$2:$A$2107,"&gt;="&amp;$B99,Historique!$A$2:$A$2107,"&lt;="&amp;($B99+6),Historique!$H$2:$H$2107,"Oui")</f>
        <v>30.6</v>
      </c>
      <c r="G99" s="30">
        <f>SUMIFS(Historique!L$2:L$2107,Historique!$A$2:$A$2107,"&gt;="&amp;$B99,Historique!$A$2:$A$2107,"&lt;="&amp;($B99+6),Historique!$H$2:$H$2107,"Oui")</f>
        <v>272.03999999999996</v>
      </c>
      <c r="H99" s="30">
        <f>SUMIFS(Historique!M$2:M$2107,Historique!$A$2:$A$2107,"&gt;="&amp;$B99,Historique!$A$2:$A$2107,"&lt;="&amp;($B99+6),Historique!$H$2:$H$2107,"Oui")</f>
        <v>73</v>
      </c>
      <c r="I99" s="30">
        <f>SUMIFS(Historique!N$2:N$2107,Historique!$A$2:$A$2107,"&gt;="&amp;$B99,Historique!$A$2:$A$2107,"&lt;="&amp;($B99+6),Historique!$H$2:$H$2107,"Oui")</f>
        <v>3</v>
      </c>
      <c r="J99" s="30">
        <f>SUMIFS(Historique!O$2:O$2107,Historique!$A$2:$A$2107,"&gt;="&amp;$B99,Historique!$A$2:$A$2107,"&lt;="&amp;($B99+6),Historique!$H$2:$H$2107,"Oui")</f>
        <v>81</v>
      </c>
      <c r="K99" s="30">
        <f>SUMIFS(Historique!P$2:P$2107,Historique!$A$2:$A$2107,"&gt;="&amp;$B99,Historique!$A$2:$A$2107,"&lt;="&amp;($B99+6),Historique!$H$2:$H$2107,"Oui")</f>
        <v>14</v>
      </c>
      <c r="L99" s="30">
        <f t="shared" si="2"/>
        <v>532.44599999999991</v>
      </c>
      <c r="N99">
        <v>40</v>
      </c>
      <c r="P99">
        <v>39</v>
      </c>
      <c r="Q99" s="6"/>
      <c r="R99" s="29" t="e">
        <f t="shared" si="10"/>
        <v>#N/A</v>
      </c>
      <c r="S99" s="29">
        <f t="shared" si="11"/>
        <v>514.99877777783342</v>
      </c>
      <c r="U99">
        <v>26</v>
      </c>
      <c r="V99">
        <v>128</v>
      </c>
      <c r="W99">
        <v>9</v>
      </c>
      <c r="X99">
        <v>19.282857142857143</v>
      </c>
      <c r="Z99">
        <f t="shared" si="12"/>
        <v>14.5</v>
      </c>
      <c r="AA99">
        <f t="shared" si="13"/>
        <v>111.16666666666667</v>
      </c>
      <c r="AB99">
        <f t="shared" si="14"/>
        <v>5</v>
      </c>
      <c r="AC99">
        <f t="shared" si="15"/>
        <v>18.54326530612245</v>
      </c>
      <c r="AD99">
        <f t="shared" si="16"/>
        <v>1.7232142857142858</v>
      </c>
    </row>
    <row r="100" spans="1:30" x14ac:dyDescent="0.2">
      <c r="A100" s="19" t="s">
        <v>113</v>
      </c>
      <c r="B100" s="28">
        <v>41918</v>
      </c>
      <c r="C100" s="29" t="str">
        <f t="shared" si="1"/>
        <v/>
      </c>
      <c r="D100" s="30">
        <f>SUMIFS(Historique!I$2:I$2107,Historique!$A$2:$A$2107,"&gt;="&amp;$B100,Historique!$A$2:$A$2107,"&lt;="&amp;($B100+6),Historique!$H$2:$H$2107,"Oui")</f>
        <v>23.7</v>
      </c>
      <c r="E100" s="30">
        <f>SUMIFS(Historique!J$2:J$2107,Historique!$A$2:$A$2107,"&gt;="&amp;$B100,Historique!$A$2:$A$2107,"&lt;="&amp;($B100+6),Historique!$H$2:$H$2107,"Oui")</f>
        <v>23.084999999999997</v>
      </c>
      <c r="F100" s="30">
        <f>SUMIFS(Historique!K$2:K$2107,Historique!$A$2:$A$2107,"&gt;="&amp;$B100,Historique!$A$2:$A$2107,"&lt;="&amp;($B100+6),Historique!$H$2:$H$2107,"Oui")</f>
        <v>33.1</v>
      </c>
      <c r="G100" s="30">
        <f>SUMIFS(Historique!L$2:L$2107,Historique!$A$2:$A$2107,"&gt;="&amp;$B100,Historique!$A$2:$A$2107,"&lt;="&amp;($B100+6),Historique!$H$2:$H$2107,"Oui")</f>
        <v>296.97499999999997</v>
      </c>
      <c r="H100" s="30">
        <f>SUMIFS(Historique!M$2:M$2107,Historique!$A$2:$A$2107,"&gt;="&amp;$B100,Historique!$A$2:$A$2107,"&lt;="&amp;($B100+6),Historique!$H$2:$H$2107,"Oui")</f>
        <v>103</v>
      </c>
      <c r="I100" s="30">
        <f>SUMIFS(Historique!N$2:N$2107,Historique!$A$2:$A$2107,"&gt;="&amp;$B100,Historique!$A$2:$A$2107,"&lt;="&amp;($B100+6),Historique!$H$2:$H$2107,"Oui")</f>
        <v>7</v>
      </c>
      <c r="J100" s="30">
        <f>SUMIFS(Historique!O$2:O$2107,Historique!$A$2:$A$2107,"&gt;="&amp;$B100,Historique!$A$2:$A$2107,"&lt;="&amp;($B100+6),Historique!$H$2:$H$2107,"Oui")</f>
        <v>21</v>
      </c>
      <c r="K100" s="30">
        <f>SUMIFS(Historique!P$2:P$2107,Historique!$A$2:$A$2107,"&gt;="&amp;$B100,Historique!$A$2:$A$2107,"&lt;="&amp;($B100+6),Historique!$H$2:$H$2107,"Oui")</f>
        <v>10.5</v>
      </c>
      <c r="L100" s="30">
        <f t="shared" si="2"/>
        <v>518.3599999999999</v>
      </c>
      <c r="N100">
        <v>41</v>
      </c>
      <c r="P100">
        <v>40</v>
      </c>
      <c r="Q100" s="6" t="s">
        <v>114</v>
      </c>
      <c r="R100" s="29" t="e">
        <f t="shared" si="10"/>
        <v>#N/A</v>
      </c>
      <c r="S100" s="29">
        <f t="shared" si="11"/>
        <v>503.00766666666669</v>
      </c>
      <c r="U100">
        <v>35</v>
      </c>
      <c r="V100">
        <v>137</v>
      </c>
      <c r="W100">
        <v>12</v>
      </c>
      <c r="X100">
        <v>19.891428571428573</v>
      </c>
      <c r="Z100">
        <f t="shared" si="12"/>
        <v>18.5</v>
      </c>
      <c r="AA100">
        <f t="shared" si="13"/>
        <v>118.66666666666667</v>
      </c>
      <c r="AB100">
        <f t="shared" si="14"/>
        <v>7.833333333333333</v>
      </c>
      <c r="AC100">
        <f t="shared" si="15"/>
        <v>17.416394557823129</v>
      </c>
      <c r="AD100">
        <f t="shared" si="16"/>
        <v>1.6457142857142859</v>
      </c>
    </row>
    <row r="101" spans="1:30" x14ac:dyDescent="0.2">
      <c r="A101" s="19" t="s">
        <v>115</v>
      </c>
      <c r="B101" s="28">
        <v>41925</v>
      </c>
      <c r="C101" s="29" t="str">
        <f t="shared" si="1"/>
        <v/>
      </c>
      <c r="D101" s="30">
        <f>SUMIFS(Historique!I$2:I$2107,Historique!$A$2:$A$2107,"&gt;="&amp;$B101,Historique!$A$2:$A$2107,"&lt;="&amp;($B101+6),Historique!$H$2:$H$2107,"Oui")</f>
        <v>20.339999999999996</v>
      </c>
      <c r="E101" s="30">
        <f>SUMIFS(Historique!J$2:J$2107,Historique!$A$2:$A$2107,"&gt;="&amp;$B101,Historique!$A$2:$A$2107,"&lt;="&amp;($B101+6),Historique!$H$2:$H$2107,"Oui")</f>
        <v>31.09</v>
      </c>
      <c r="F101" s="30">
        <f>SUMIFS(Historique!K$2:K$2107,Historique!$A$2:$A$2107,"&gt;="&amp;$B101,Historique!$A$2:$A$2107,"&lt;="&amp;($B101+6),Historique!$H$2:$H$2107,"Oui")</f>
        <v>30.4</v>
      </c>
      <c r="G101" s="30">
        <f>SUMIFS(Historique!L$2:L$2107,Historique!$A$2:$A$2107,"&gt;="&amp;$B101,Historique!$A$2:$A$2107,"&lt;="&amp;($B101+6),Historique!$H$2:$H$2107,"Oui")</f>
        <v>196.90000000000003</v>
      </c>
      <c r="H101" s="30">
        <f>SUMIFS(Historique!M$2:M$2107,Historique!$A$2:$A$2107,"&gt;="&amp;$B101,Historique!$A$2:$A$2107,"&lt;="&amp;($B101+6),Historique!$H$2:$H$2107,"Oui")</f>
        <v>94</v>
      </c>
      <c r="I101" s="30">
        <f>SUMIFS(Historique!N$2:N$2107,Historique!$A$2:$A$2107,"&gt;="&amp;$B101,Historique!$A$2:$A$2107,"&lt;="&amp;($B101+6),Historique!$H$2:$H$2107,"Oui")</f>
        <v>4</v>
      </c>
      <c r="J101" s="30">
        <f>SUMIFS(Historique!O$2:O$2107,Historique!$A$2:$A$2107,"&gt;="&amp;$B101,Historique!$A$2:$A$2107,"&lt;="&amp;($B101+6),Historique!$H$2:$H$2107,"Oui")</f>
        <v>25</v>
      </c>
      <c r="K101" s="30">
        <f>SUMIFS(Historique!P$2:P$2107,Historique!$A$2:$A$2107,"&gt;="&amp;$B101,Historique!$A$2:$A$2107,"&lt;="&amp;($B101+6),Historique!$H$2:$H$2107,"Oui")</f>
        <v>13.3</v>
      </c>
      <c r="L101" s="30">
        <f t="shared" si="2"/>
        <v>415.03000000000003</v>
      </c>
      <c r="N101">
        <v>42</v>
      </c>
      <c r="P101">
        <v>41</v>
      </c>
      <c r="Q101" s="6"/>
      <c r="R101" s="29" t="e">
        <f t="shared" si="10"/>
        <v>#N/A</v>
      </c>
      <c r="S101" s="29">
        <f t="shared" si="11"/>
        <v>548.24526666599991</v>
      </c>
      <c r="U101">
        <v>34</v>
      </c>
      <c r="V101">
        <v>143</v>
      </c>
      <c r="W101">
        <v>12</v>
      </c>
      <c r="X101">
        <v>19.854285714285712</v>
      </c>
      <c r="Z101">
        <f t="shared" si="12"/>
        <v>21.6</v>
      </c>
      <c r="AA101">
        <f t="shared" si="13"/>
        <v>124.8</v>
      </c>
      <c r="AB101">
        <f t="shared" si="14"/>
        <v>8.4</v>
      </c>
      <c r="AC101">
        <f t="shared" si="15"/>
        <v>17.320897959183675</v>
      </c>
      <c r="AD101">
        <f t="shared" si="16"/>
        <v>1.5582857142857145</v>
      </c>
    </row>
    <row r="102" spans="1:30" x14ac:dyDescent="0.2">
      <c r="A102" s="19" t="s">
        <v>116</v>
      </c>
      <c r="B102" s="28">
        <v>41932</v>
      </c>
      <c r="C102" s="29" t="str">
        <f t="shared" si="1"/>
        <v/>
      </c>
      <c r="D102" s="30">
        <f>SUMIFS(Historique!I$2:I$2107,Historique!$A$2:$A$2107,"&gt;="&amp;$B102,Historique!$A$2:$A$2107,"&lt;="&amp;($B102+6),Historique!$H$2:$H$2107,"Oui")</f>
        <v>19.690000000000001</v>
      </c>
      <c r="E102" s="30">
        <f>SUMIFS(Historique!J$2:J$2107,Historique!$A$2:$A$2107,"&gt;="&amp;$B102,Historique!$A$2:$A$2107,"&lt;="&amp;($B102+6),Historique!$H$2:$H$2107,"Oui")</f>
        <v>25.14</v>
      </c>
      <c r="F102" s="30">
        <f>SUMIFS(Historique!K$2:K$2107,Historique!$A$2:$A$2107,"&gt;="&amp;$B102,Historique!$A$2:$A$2107,"&lt;="&amp;($B102+6),Historique!$H$2:$H$2107,"Oui")</f>
        <v>25.200000000000003</v>
      </c>
      <c r="G102" s="30">
        <f>SUMIFS(Historique!L$2:L$2107,Historique!$A$2:$A$2107,"&gt;="&amp;$B102,Historique!$A$2:$A$2107,"&lt;="&amp;($B102+6),Historique!$H$2:$H$2107,"Oui")</f>
        <v>213.6</v>
      </c>
      <c r="H102" s="30">
        <f>SUMIFS(Historique!M$2:M$2107,Historique!$A$2:$A$2107,"&gt;="&amp;$B102,Historique!$A$2:$A$2107,"&lt;="&amp;($B102+6),Historique!$H$2:$H$2107,"Oui")</f>
        <v>95</v>
      </c>
      <c r="I102" s="30">
        <f>SUMIFS(Historique!N$2:N$2107,Historique!$A$2:$A$2107,"&gt;="&amp;$B102,Historique!$A$2:$A$2107,"&lt;="&amp;($B102+6),Historique!$H$2:$H$2107,"Oui")</f>
        <v>3</v>
      </c>
      <c r="J102" s="30">
        <f>SUMIFS(Historique!O$2:O$2107,Historique!$A$2:$A$2107,"&gt;="&amp;$B102,Historique!$A$2:$A$2107,"&lt;="&amp;($B102+6),Historique!$H$2:$H$2107,"Oui")</f>
        <v>30</v>
      </c>
      <c r="K102" s="30">
        <f>SUMIFS(Historique!P$2:P$2107,Historique!$A$2:$A$2107,"&gt;="&amp;$B102,Historique!$A$2:$A$2107,"&lt;="&amp;($B102+6),Historique!$H$2:$H$2107,"Oui")</f>
        <v>10</v>
      </c>
      <c r="L102" s="30">
        <f t="shared" si="2"/>
        <v>421.63</v>
      </c>
      <c r="N102">
        <v>43</v>
      </c>
      <c r="P102">
        <v>42</v>
      </c>
      <c r="Q102" s="6"/>
      <c r="R102" s="29" t="e">
        <f t="shared" si="10"/>
        <v>#N/A</v>
      </c>
      <c r="S102" s="29">
        <f t="shared" si="11"/>
        <v>498.99813333399999</v>
      </c>
      <c r="U102">
        <v>25</v>
      </c>
      <c r="V102">
        <v>123</v>
      </c>
      <c r="W102">
        <v>15</v>
      </c>
      <c r="X102">
        <v>16.714285714285715</v>
      </c>
      <c r="Z102">
        <f t="shared" si="12"/>
        <v>22</v>
      </c>
      <c r="AA102">
        <f t="shared" si="13"/>
        <v>126.2</v>
      </c>
      <c r="AB102">
        <f t="shared" si="14"/>
        <v>9.4</v>
      </c>
      <c r="AC102">
        <f t="shared" si="15"/>
        <v>16.080081632653062</v>
      </c>
      <c r="AD102">
        <f t="shared" si="16"/>
        <v>0.66</v>
      </c>
    </row>
    <row r="103" spans="1:30" x14ac:dyDescent="0.2">
      <c r="A103" s="19" t="s">
        <v>117</v>
      </c>
      <c r="B103" s="28">
        <v>41939</v>
      </c>
      <c r="C103" s="29" t="str">
        <f t="shared" si="1"/>
        <v/>
      </c>
      <c r="D103" s="30">
        <f>SUMIFS(Historique!I$2:I$2107,Historique!$A$2:$A$2107,"&gt;="&amp;$B103,Historique!$A$2:$A$2107,"&lt;="&amp;($B103+6),Historique!$H$2:$H$2107,"Oui")</f>
        <v>25.67</v>
      </c>
      <c r="E103" s="30">
        <f>SUMIFS(Historique!J$2:J$2107,Historique!$A$2:$A$2107,"&gt;="&amp;$B103,Historique!$A$2:$A$2107,"&lt;="&amp;($B103+6),Historique!$H$2:$H$2107,"Oui")</f>
        <v>14.82</v>
      </c>
      <c r="F103" s="30">
        <f>SUMIFS(Historique!K$2:K$2107,Historique!$A$2:$A$2107,"&gt;="&amp;$B103,Historique!$A$2:$A$2107,"&lt;="&amp;($B103+6),Historique!$H$2:$H$2107,"Oui")</f>
        <v>34.1</v>
      </c>
      <c r="G103" s="30">
        <f>SUMIFS(Historique!L$2:L$2107,Historique!$A$2:$A$2107,"&gt;="&amp;$B103,Historique!$A$2:$A$2107,"&lt;="&amp;($B103+6),Historique!$H$2:$H$2107,"Oui")</f>
        <v>203.8</v>
      </c>
      <c r="H103" s="30">
        <f>SUMIFS(Historique!M$2:M$2107,Historique!$A$2:$A$2107,"&gt;="&amp;$B103,Historique!$A$2:$A$2107,"&lt;="&amp;($B103+6),Historique!$H$2:$H$2107,"Oui")</f>
        <v>112.5</v>
      </c>
      <c r="I103" s="30">
        <f>SUMIFS(Historique!N$2:N$2107,Historique!$A$2:$A$2107,"&gt;="&amp;$B103,Historique!$A$2:$A$2107,"&lt;="&amp;($B103+6),Historique!$H$2:$H$2107,"Oui")</f>
        <v>4</v>
      </c>
      <c r="J103" s="30">
        <f>SUMIFS(Historique!O$2:O$2107,Historique!$A$2:$A$2107,"&gt;="&amp;$B103,Historique!$A$2:$A$2107,"&lt;="&amp;($B103+6),Historique!$H$2:$H$2107,"Oui")</f>
        <v>39</v>
      </c>
      <c r="K103" s="30">
        <f>SUMIFS(Historique!P$2:P$2107,Historique!$A$2:$A$2107,"&gt;="&amp;$B103,Historique!$A$2:$A$2107,"&lt;="&amp;($B103+6),Historique!$H$2:$H$2107,"Oui")</f>
        <v>7</v>
      </c>
      <c r="L103" s="30">
        <f t="shared" si="2"/>
        <v>440.89</v>
      </c>
      <c r="N103">
        <v>44</v>
      </c>
      <c r="P103">
        <v>43</v>
      </c>
      <c r="Q103" s="6"/>
      <c r="R103" s="29" t="e">
        <f t="shared" si="10"/>
        <v>#N/A</v>
      </c>
      <c r="S103" s="29">
        <f t="shared" si="11"/>
        <v>518.88040000000001</v>
      </c>
      <c r="U103">
        <v>24</v>
      </c>
      <c r="V103">
        <v>128</v>
      </c>
      <c r="W103">
        <v>12</v>
      </c>
      <c r="X103">
        <v>14.511428571428571</v>
      </c>
      <c r="Z103">
        <f t="shared" si="12"/>
        <v>17.2</v>
      </c>
      <c r="AA103">
        <f t="shared" si="13"/>
        <v>106.6</v>
      </c>
      <c r="AB103">
        <f t="shared" si="14"/>
        <v>13.2</v>
      </c>
      <c r="AC103">
        <f t="shared" si="15"/>
        <v>15.252897959183674</v>
      </c>
      <c r="AD103">
        <f t="shared" si="16"/>
        <v>0.20571428571428571</v>
      </c>
    </row>
    <row r="104" spans="1:30" x14ac:dyDescent="0.2">
      <c r="A104" s="19" t="s">
        <v>118</v>
      </c>
      <c r="B104" s="28">
        <v>41946</v>
      </c>
      <c r="C104" s="29" t="str">
        <f t="shared" si="1"/>
        <v/>
      </c>
      <c r="D104" s="30">
        <f>SUMIFS(Historique!I$2:I$2107,Historique!$A$2:$A$2107,"&gt;="&amp;$B104,Historique!$A$2:$A$2107,"&lt;="&amp;($B104+6),Historique!$H$2:$H$2107,"Oui")</f>
        <v>40.67</v>
      </c>
      <c r="E104" s="30">
        <f>SUMIFS(Historique!J$2:J$2107,Historique!$A$2:$A$2107,"&gt;="&amp;$B104,Historique!$A$2:$A$2107,"&lt;="&amp;($B104+6),Historique!$H$2:$H$2107,"Oui")</f>
        <v>31.049999999999997</v>
      </c>
      <c r="F104" s="30">
        <f>SUMIFS(Historique!K$2:K$2107,Historique!$A$2:$A$2107,"&gt;="&amp;$B104,Historique!$A$2:$A$2107,"&lt;="&amp;($B104+6),Historique!$H$2:$H$2107,"Oui")</f>
        <v>29.799999999999997</v>
      </c>
      <c r="G104" s="30">
        <f>SUMIFS(Historique!L$2:L$2107,Historique!$A$2:$A$2107,"&gt;="&amp;$B104,Historique!$A$2:$A$2107,"&lt;="&amp;($B104+6),Historique!$H$2:$H$2107,"Oui")</f>
        <v>177.89999999999998</v>
      </c>
      <c r="H104" s="30">
        <f>SUMIFS(Historique!M$2:M$2107,Historique!$A$2:$A$2107,"&gt;="&amp;$B104,Historique!$A$2:$A$2107,"&lt;="&amp;($B104+6),Historique!$H$2:$H$2107,"Oui")</f>
        <v>152</v>
      </c>
      <c r="I104" s="30">
        <f>SUMIFS(Historique!N$2:N$2107,Historique!$A$2:$A$2107,"&gt;="&amp;$B104,Historique!$A$2:$A$2107,"&lt;="&amp;($B104+6),Historique!$H$2:$H$2107,"Oui")</f>
        <v>5</v>
      </c>
      <c r="J104" s="30">
        <f>SUMIFS(Historique!O$2:O$2107,Historique!$A$2:$A$2107,"&gt;="&amp;$B104,Historique!$A$2:$A$2107,"&lt;="&amp;($B104+6),Historique!$H$2:$H$2107,"Oui")</f>
        <v>25</v>
      </c>
      <c r="K104" s="30">
        <f>SUMIFS(Historique!P$2:P$2107,Historique!$A$2:$A$2107,"&gt;="&amp;$B104,Historique!$A$2:$A$2107,"&lt;="&amp;($B104+6),Historique!$H$2:$H$2107,"Oui")</f>
        <v>6.2</v>
      </c>
      <c r="L104" s="30">
        <f t="shared" si="2"/>
        <v>467.61999999999995</v>
      </c>
      <c r="N104">
        <v>45</v>
      </c>
      <c r="P104">
        <v>44</v>
      </c>
      <c r="Q104" s="6" t="s">
        <v>119</v>
      </c>
      <c r="R104" s="29" t="e">
        <f t="shared" si="10"/>
        <v>#N/A</v>
      </c>
      <c r="S104" s="29">
        <f t="shared" si="11"/>
        <v>459.44973333340005</v>
      </c>
      <c r="U104">
        <v>25</v>
      </c>
      <c r="V104">
        <v>136</v>
      </c>
      <c r="W104">
        <v>8</v>
      </c>
      <c r="X104">
        <v>12.988571428571429</v>
      </c>
      <c r="Z104">
        <f t="shared" si="12"/>
        <v>18.600000000000001</v>
      </c>
      <c r="AA104">
        <f t="shared" si="13"/>
        <v>111.8</v>
      </c>
      <c r="AB104">
        <f t="shared" si="14"/>
        <v>11.2</v>
      </c>
      <c r="AC104">
        <f t="shared" si="15"/>
        <v>13.407836734693877</v>
      </c>
      <c r="AD104">
        <f t="shared" si="16"/>
        <v>0.59142857142857141</v>
      </c>
    </row>
    <row r="105" spans="1:30" x14ac:dyDescent="0.2">
      <c r="A105" s="19" t="s">
        <v>120</v>
      </c>
      <c r="B105" s="28">
        <v>41953</v>
      </c>
      <c r="C105" s="29" t="str">
        <f t="shared" si="1"/>
        <v/>
      </c>
      <c r="D105" s="30">
        <f>SUMIFS(Historique!I$2:I$2107,Historique!$A$2:$A$2107,"&gt;="&amp;$B105,Historique!$A$2:$A$2107,"&lt;="&amp;($B105+6),Historique!$H$2:$H$2107,"Oui")</f>
        <v>31.67</v>
      </c>
      <c r="E105" s="30">
        <f>SUMIFS(Historique!J$2:J$2107,Historique!$A$2:$A$2107,"&gt;="&amp;$B105,Historique!$A$2:$A$2107,"&lt;="&amp;($B105+6),Historique!$H$2:$H$2107,"Oui")</f>
        <v>24.34</v>
      </c>
      <c r="F105" s="30">
        <f>SUMIFS(Historique!K$2:K$2107,Historique!$A$2:$A$2107,"&gt;="&amp;$B105,Historique!$A$2:$A$2107,"&lt;="&amp;($B105+6),Historique!$H$2:$H$2107,"Oui")</f>
        <v>31.3</v>
      </c>
      <c r="G105" s="30">
        <f>SUMIFS(Historique!L$2:L$2107,Historique!$A$2:$A$2107,"&gt;="&amp;$B105,Historique!$A$2:$A$2107,"&lt;="&amp;($B105+6),Historique!$H$2:$H$2107,"Oui")</f>
        <v>177.1</v>
      </c>
      <c r="H105" s="30">
        <f>SUMIFS(Historique!M$2:M$2107,Historique!$A$2:$A$2107,"&gt;="&amp;$B105,Historique!$A$2:$A$2107,"&lt;="&amp;($B105+6),Historique!$H$2:$H$2107,"Oui")</f>
        <v>110</v>
      </c>
      <c r="I105" s="30">
        <f>SUMIFS(Historique!N$2:N$2107,Historique!$A$2:$A$2107,"&gt;="&amp;$B105,Historique!$A$2:$A$2107,"&lt;="&amp;($B105+6),Historique!$H$2:$H$2107,"Oui")</f>
        <v>4</v>
      </c>
      <c r="J105" s="30">
        <f>SUMIFS(Historique!O$2:O$2107,Historique!$A$2:$A$2107,"&gt;="&amp;$B105,Historique!$A$2:$A$2107,"&lt;="&amp;($B105+6),Historique!$H$2:$H$2107,"Oui")</f>
        <v>22</v>
      </c>
      <c r="K105" s="30">
        <f>SUMIFS(Historique!P$2:P$2107,Historique!$A$2:$A$2107,"&gt;="&amp;$B105,Historique!$A$2:$A$2107,"&lt;="&amp;($B105+6),Historique!$H$2:$H$2107,"Oui")</f>
        <v>10.199999999999999</v>
      </c>
      <c r="L105" s="30">
        <f t="shared" si="2"/>
        <v>410.60999999999996</v>
      </c>
      <c r="N105">
        <v>46</v>
      </c>
      <c r="P105">
        <v>45</v>
      </c>
      <c r="Q105" s="6"/>
      <c r="R105" s="29" t="e">
        <f t="shared" si="10"/>
        <v>#N/A</v>
      </c>
      <c r="S105" s="29">
        <f t="shared" si="11"/>
        <v>484.41073333399999</v>
      </c>
      <c r="U105">
        <v>23</v>
      </c>
      <c r="V105">
        <v>133</v>
      </c>
      <c r="W105">
        <v>4</v>
      </c>
      <c r="X105">
        <v>13.197142857142856</v>
      </c>
      <c r="Z105">
        <f t="shared" si="12"/>
        <v>21.8</v>
      </c>
      <c r="AA105">
        <f t="shared" si="13"/>
        <v>135.6</v>
      </c>
      <c r="AB105">
        <f t="shared" si="14"/>
        <v>9</v>
      </c>
      <c r="AC105">
        <f t="shared" si="15"/>
        <v>12.274367346938776</v>
      </c>
      <c r="AD105">
        <f t="shared" si="16"/>
        <v>0.54</v>
      </c>
    </row>
    <row r="106" spans="1:30" x14ac:dyDescent="0.2">
      <c r="A106" s="19" t="s">
        <v>121</v>
      </c>
      <c r="B106" s="28">
        <v>41960</v>
      </c>
      <c r="C106" s="29" t="str">
        <f t="shared" si="1"/>
        <v/>
      </c>
      <c r="D106" s="30">
        <f>SUMIFS(Historique!I$2:I$2107,Historique!$A$2:$A$2107,"&gt;="&amp;$B106,Historique!$A$2:$A$2107,"&lt;="&amp;($B106+6),Historique!$H$2:$H$2107,"Oui")</f>
        <v>28.349999999999998</v>
      </c>
      <c r="E106" s="30">
        <f>SUMIFS(Historique!J$2:J$2107,Historique!$A$2:$A$2107,"&gt;="&amp;$B106,Historique!$A$2:$A$2107,"&lt;="&amp;($B106+6),Historique!$H$2:$H$2107,"Oui")</f>
        <v>25.04</v>
      </c>
      <c r="F106" s="30">
        <f>SUMIFS(Historique!K$2:K$2107,Historique!$A$2:$A$2107,"&gt;="&amp;$B106,Historique!$A$2:$A$2107,"&lt;="&amp;($B106+6),Historique!$H$2:$H$2107,"Oui")</f>
        <v>37.5</v>
      </c>
      <c r="G106" s="30">
        <f>SUMIFS(Historique!L$2:L$2107,Historique!$A$2:$A$2107,"&gt;="&amp;$B106,Historique!$A$2:$A$2107,"&lt;="&amp;($B106+6),Historique!$H$2:$H$2107,"Oui")</f>
        <v>161.5</v>
      </c>
      <c r="H106" s="30">
        <f>SUMIFS(Historique!M$2:M$2107,Historique!$A$2:$A$2107,"&gt;="&amp;$B106,Historique!$A$2:$A$2107,"&lt;="&amp;($B106+6),Historique!$H$2:$H$2107,"Oui")</f>
        <v>105.5</v>
      </c>
      <c r="I106" s="30">
        <f>SUMIFS(Historique!N$2:N$2107,Historique!$A$2:$A$2107,"&gt;="&amp;$B106,Historique!$A$2:$A$2107,"&lt;="&amp;($B106+6),Historique!$H$2:$H$2107,"Oui")</f>
        <v>3</v>
      </c>
      <c r="J106" s="30">
        <f>SUMIFS(Historique!O$2:O$2107,Historique!$A$2:$A$2107,"&gt;="&amp;$B106,Historique!$A$2:$A$2107,"&lt;="&amp;($B106+6),Historique!$H$2:$H$2107,"Oui")</f>
        <v>38</v>
      </c>
      <c r="K106" s="30">
        <f>SUMIFS(Historique!P$2:P$2107,Historique!$A$2:$A$2107,"&gt;="&amp;$B106,Historique!$A$2:$A$2107,"&lt;="&amp;($B106+6),Historique!$H$2:$H$2107,"Oui")</f>
        <v>8.6999999999999993</v>
      </c>
      <c r="L106" s="30">
        <f t="shared" si="2"/>
        <v>407.59</v>
      </c>
      <c r="N106">
        <v>47</v>
      </c>
      <c r="P106">
        <v>46</v>
      </c>
      <c r="Q106" s="6"/>
      <c r="R106" s="29" t="e">
        <f t="shared" si="10"/>
        <v>#N/A</v>
      </c>
      <c r="S106" s="29">
        <f t="shared" si="11"/>
        <v>449.73699999999997</v>
      </c>
      <c r="U106">
        <v>28</v>
      </c>
      <c r="V106">
        <v>164</v>
      </c>
      <c r="W106">
        <v>7</v>
      </c>
      <c r="X106">
        <v>12.494285714285713</v>
      </c>
      <c r="Z106">
        <f t="shared" si="12"/>
        <v>22.6</v>
      </c>
      <c r="AA106">
        <f t="shared" si="13"/>
        <v>141.6</v>
      </c>
      <c r="AB106">
        <f t="shared" si="14"/>
        <v>8.1999999999999993</v>
      </c>
      <c r="AC106">
        <f t="shared" si="15"/>
        <v>12.199428571428571</v>
      </c>
      <c r="AD106">
        <f t="shared" si="16"/>
        <v>1.4550000000000001</v>
      </c>
    </row>
    <row r="107" spans="1:30" x14ac:dyDescent="0.2">
      <c r="A107" s="19" t="s">
        <v>122</v>
      </c>
      <c r="B107" s="28">
        <v>41967</v>
      </c>
      <c r="C107" s="29" t="str">
        <f t="shared" si="1"/>
        <v/>
      </c>
      <c r="D107" s="30">
        <f>SUMIFS(Historique!I$2:I$2107,Historique!$A$2:$A$2107,"&gt;="&amp;$B107,Historique!$A$2:$A$2107,"&lt;="&amp;($B107+6),Historique!$H$2:$H$2107,"Oui")</f>
        <v>31.06</v>
      </c>
      <c r="E107" s="30">
        <f>SUMIFS(Historique!J$2:J$2107,Historique!$A$2:$A$2107,"&gt;="&amp;$B107,Historique!$A$2:$A$2107,"&lt;="&amp;($B107+6),Historique!$H$2:$H$2107,"Oui")</f>
        <v>18.089999999999996</v>
      </c>
      <c r="F107" s="30">
        <f>SUMIFS(Historique!K$2:K$2107,Historique!$A$2:$A$2107,"&gt;="&amp;$B107,Historique!$A$2:$A$2107,"&lt;="&amp;($B107+6),Historique!$H$2:$H$2107,"Oui")</f>
        <v>39.6</v>
      </c>
      <c r="G107" s="30">
        <f>SUMIFS(Historique!L$2:L$2107,Historique!$A$2:$A$2107,"&gt;="&amp;$B107,Historique!$A$2:$A$2107,"&lt;="&amp;($B107+6),Historique!$H$2:$H$2107,"Oui")</f>
        <v>161.5</v>
      </c>
      <c r="H107" s="30">
        <f>SUMIFS(Historique!M$2:M$2107,Historique!$A$2:$A$2107,"&gt;="&amp;$B107,Historique!$A$2:$A$2107,"&lt;="&amp;($B107+6),Historique!$H$2:$H$2107,"Oui")</f>
        <v>96</v>
      </c>
      <c r="I107" s="30">
        <f>SUMIFS(Historique!N$2:N$2107,Historique!$A$2:$A$2107,"&gt;="&amp;$B107,Historique!$A$2:$A$2107,"&lt;="&amp;($B107+6),Historique!$H$2:$H$2107,"Oui")</f>
        <v>7</v>
      </c>
      <c r="J107" s="30">
        <f>SUMIFS(Historique!O$2:O$2107,Historique!$A$2:$A$2107,"&gt;="&amp;$B107,Historique!$A$2:$A$2107,"&lt;="&amp;($B107+6),Historique!$H$2:$H$2107,"Oui")</f>
        <v>20</v>
      </c>
      <c r="K107" s="30">
        <f>SUMIFS(Historique!P$2:P$2107,Historique!$A$2:$A$2107,"&gt;="&amp;$B107,Historique!$A$2:$A$2107,"&lt;="&amp;($B107+6),Historique!$H$2:$H$2107,"Oui")</f>
        <v>18.100000000000001</v>
      </c>
      <c r="L107" s="30">
        <f t="shared" si="2"/>
        <v>391.35</v>
      </c>
      <c r="N107">
        <v>48</v>
      </c>
      <c r="P107">
        <v>47</v>
      </c>
      <c r="Q107" s="6"/>
      <c r="R107" s="29" t="e">
        <f t="shared" si="10"/>
        <v>#N/A</v>
      </c>
      <c r="S107" s="29">
        <f t="shared" si="11"/>
        <v>431.98539999999991</v>
      </c>
      <c r="U107">
        <v>44</v>
      </c>
      <c r="V107">
        <v>165</v>
      </c>
      <c r="W107">
        <v>6</v>
      </c>
      <c r="X107">
        <v>14.457142857142856</v>
      </c>
      <c r="Z107">
        <f t="shared" si="12"/>
        <v>29.4</v>
      </c>
      <c r="AA107">
        <f t="shared" si="13"/>
        <v>154.80000000000001</v>
      </c>
      <c r="AB107">
        <f t="shared" si="14"/>
        <v>11</v>
      </c>
      <c r="AC107">
        <f t="shared" si="15"/>
        <v>11.92057142857143</v>
      </c>
      <c r="AD107">
        <f t="shared" si="16"/>
        <v>1.08</v>
      </c>
    </row>
    <row r="108" spans="1:30" x14ac:dyDescent="0.2">
      <c r="A108" s="19" t="s">
        <v>123</v>
      </c>
      <c r="B108" s="28">
        <v>41974</v>
      </c>
      <c r="C108" s="29" t="str">
        <f t="shared" si="1"/>
        <v/>
      </c>
      <c r="D108" s="30">
        <f>SUMIFS(Historique!I$2:I$2107,Historique!$A$2:$A$2107,"&gt;="&amp;$B108,Historique!$A$2:$A$2107,"&lt;="&amp;($B108+6),Historique!$H$2:$H$2107,"Oui")</f>
        <v>28.689999999999998</v>
      </c>
      <c r="E108" s="30">
        <f>SUMIFS(Historique!J$2:J$2107,Historique!$A$2:$A$2107,"&gt;="&amp;$B108,Historique!$A$2:$A$2107,"&lt;="&amp;($B108+6),Historique!$H$2:$H$2107,"Oui")</f>
        <v>30.280999999999999</v>
      </c>
      <c r="F108" s="30">
        <f>SUMIFS(Historique!K$2:K$2107,Historique!$A$2:$A$2107,"&gt;="&amp;$B108,Historique!$A$2:$A$2107,"&lt;="&amp;($B108+6),Historique!$H$2:$H$2107,"Oui")</f>
        <v>18.299999999999997</v>
      </c>
      <c r="G108" s="30">
        <f>SUMIFS(Historique!L$2:L$2107,Historique!$A$2:$A$2107,"&gt;="&amp;$B108,Historique!$A$2:$A$2107,"&lt;="&amp;($B108+6),Historique!$H$2:$H$2107,"Oui")</f>
        <v>175.7</v>
      </c>
      <c r="H108" s="30">
        <f>SUMIFS(Historique!M$2:M$2107,Historique!$A$2:$A$2107,"&gt;="&amp;$B108,Historique!$A$2:$A$2107,"&lt;="&amp;($B108+6),Historique!$H$2:$H$2107,"Oui")</f>
        <v>114</v>
      </c>
      <c r="I108" s="30">
        <f>SUMIFS(Historique!N$2:N$2107,Historique!$A$2:$A$2107,"&gt;="&amp;$B108,Historique!$A$2:$A$2107,"&lt;="&amp;($B108+6),Historique!$H$2:$H$2107,"Oui")</f>
        <v>4</v>
      </c>
      <c r="J108" s="30">
        <f>SUMIFS(Historique!O$2:O$2107,Historique!$A$2:$A$2107,"&gt;="&amp;$B108,Historique!$A$2:$A$2107,"&lt;="&amp;($B108+6),Historique!$H$2:$H$2107,"Oui")</f>
        <v>40</v>
      </c>
      <c r="K108" s="30">
        <f>SUMIFS(Historique!P$2:P$2107,Historique!$A$2:$A$2107,"&gt;="&amp;$B108,Historique!$A$2:$A$2107,"&lt;="&amp;($B108+6),Historique!$H$2:$H$2107,"Oui")</f>
        <v>9.4</v>
      </c>
      <c r="L108" s="30">
        <f t="shared" si="2"/>
        <v>420.37099999999998</v>
      </c>
      <c r="N108">
        <v>49</v>
      </c>
      <c r="P108">
        <v>48</v>
      </c>
      <c r="Q108" s="6" t="s">
        <v>124</v>
      </c>
      <c r="R108" s="29" t="e">
        <f t="shared" si="10"/>
        <v>#N/A</v>
      </c>
      <c r="S108" s="29">
        <f t="shared" si="11"/>
        <v>441.459</v>
      </c>
      <c r="U108">
        <v>52</v>
      </c>
      <c r="V108">
        <v>203</v>
      </c>
      <c r="W108">
        <v>10</v>
      </c>
      <c r="X108">
        <v>7.9285714285714288</v>
      </c>
      <c r="Z108">
        <f t="shared" si="12"/>
        <v>43.8</v>
      </c>
      <c r="AA108">
        <f t="shared" si="13"/>
        <v>163.4</v>
      </c>
      <c r="AB108">
        <f t="shared" si="14"/>
        <v>10.4</v>
      </c>
      <c r="AC108">
        <f t="shared" si="15"/>
        <v>8.7614693877551026</v>
      </c>
      <c r="AD108" t="str">
        <f t="shared" si="16"/>
        <v/>
      </c>
    </row>
    <row r="109" spans="1:30" x14ac:dyDescent="0.2">
      <c r="A109" s="19" t="s">
        <v>125</v>
      </c>
      <c r="B109" s="28">
        <v>41981</v>
      </c>
      <c r="C109" s="29" t="str">
        <f t="shared" si="1"/>
        <v/>
      </c>
      <c r="D109" s="30">
        <f>SUMIFS(Historique!I$2:I$2107,Historique!$A$2:$A$2107,"&gt;="&amp;$B109,Historique!$A$2:$A$2107,"&lt;="&amp;($B109+6),Historique!$H$2:$H$2107,"Oui")</f>
        <v>25.02</v>
      </c>
      <c r="E109" s="30">
        <f>SUMIFS(Historique!J$2:J$2107,Historique!$A$2:$A$2107,"&gt;="&amp;$B109,Historique!$A$2:$A$2107,"&lt;="&amp;($B109+6),Historique!$H$2:$H$2107,"Oui")</f>
        <v>22.02</v>
      </c>
      <c r="F109" s="30">
        <f>SUMIFS(Historique!K$2:K$2107,Historique!$A$2:$A$2107,"&gt;="&amp;$B109,Historique!$A$2:$A$2107,"&lt;="&amp;($B109+6),Historique!$H$2:$H$2107,"Oui")</f>
        <v>30.4</v>
      </c>
      <c r="G109" s="30">
        <f>SUMIFS(Historique!L$2:L$2107,Historique!$A$2:$A$2107,"&gt;="&amp;$B109,Historique!$A$2:$A$2107,"&lt;="&amp;($B109+6),Historique!$H$2:$H$2107,"Oui")</f>
        <v>221.57999999999998</v>
      </c>
      <c r="H109" s="30">
        <f>SUMIFS(Historique!M$2:M$2107,Historique!$A$2:$A$2107,"&gt;="&amp;$B109,Historique!$A$2:$A$2107,"&lt;="&amp;($B109+6),Historique!$H$2:$H$2107,"Oui")</f>
        <v>109</v>
      </c>
      <c r="I109" s="30">
        <f>SUMIFS(Historique!N$2:N$2107,Historique!$A$2:$A$2107,"&gt;="&amp;$B109,Historique!$A$2:$A$2107,"&lt;="&amp;($B109+6),Historique!$H$2:$H$2107,"Oui")</f>
        <v>7</v>
      </c>
      <c r="J109" s="30">
        <f>SUMIFS(Historique!O$2:O$2107,Historique!$A$2:$A$2107,"&gt;="&amp;$B109,Historique!$A$2:$A$2107,"&lt;="&amp;($B109+6),Historique!$H$2:$H$2107,"Oui")</f>
        <v>21</v>
      </c>
      <c r="K109" s="30">
        <f>SUMIFS(Historique!P$2:P$2107,Historique!$A$2:$A$2107,"&gt;="&amp;$B109,Historique!$A$2:$A$2107,"&lt;="&amp;($B109+6),Historique!$H$2:$H$2107,"Oui")</f>
        <v>3</v>
      </c>
      <c r="L109" s="30">
        <f t="shared" si="2"/>
        <v>439.02</v>
      </c>
      <c r="N109">
        <v>50</v>
      </c>
      <c r="P109">
        <v>49</v>
      </c>
      <c r="Q109" s="6"/>
      <c r="R109" s="29" t="e">
        <f t="shared" si="10"/>
        <v>#N/A</v>
      </c>
      <c r="S109" s="29">
        <f t="shared" si="11"/>
        <v>477.62299999999993</v>
      </c>
      <c r="U109">
        <v>66</v>
      </c>
      <c r="V109">
        <v>223</v>
      </c>
      <c r="W109">
        <v>19</v>
      </c>
      <c r="X109">
        <v>8.8914285714285715</v>
      </c>
      <c r="Z109">
        <f t="shared" si="12"/>
        <v>66</v>
      </c>
      <c r="AA109">
        <f t="shared" si="13"/>
        <v>183.4</v>
      </c>
      <c r="AB109">
        <f t="shared" si="14"/>
        <v>14.8</v>
      </c>
      <c r="AC109">
        <f t="shared" si="15"/>
        <v>9.0080816326530595</v>
      </c>
      <c r="AD109" t="str">
        <f t="shared" si="16"/>
        <v/>
      </c>
    </row>
    <row r="110" spans="1:30" x14ac:dyDescent="0.2">
      <c r="A110" s="19" t="s">
        <v>126</v>
      </c>
      <c r="B110" s="28">
        <v>41988</v>
      </c>
      <c r="C110" s="29" t="str">
        <f t="shared" si="1"/>
        <v/>
      </c>
      <c r="D110" s="30">
        <f>SUMIFS(Historique!I$2:I$2107,Historique!$A$2:$A$2107,"&gt;="&amp;$B110,Historique!$A$2:$A$2107,"&lt;="&amp;($B110+6),Historique!$H$2:$H$2107,"Oui")</f>
        <v>37.01</v>
      </c>
      <c r="E110" s="30">
        <f>SUMIFS(Historique!J$2:J$2107,Historique!$A$2:$A$2107,"&gt;="&amp;$B110,Historique!$A$2:$A$2107,"&lt;="&amp;($B110+6),Historique!$H$2:$H$2107,"Oui")</f>
        <v>29.591000000000001</v>
      </c>
      <c r="F110" s="30">
        <f>SUMIFS(Historique!K$2:K$2107,Historique!$A$2:$A$2107,"&gt;="&amp;$B110,Historique!$A$2:$A$2107,"&lt;="&amp;($B110+6),Historique!$H$2:$H$2107,"Oui")</f>
        <v>26.54</v>
      </c>
      <c r="G110" s="30">
        <f>SUMIFS(Historique!L$2:L$2107,Historique!$A$2:$A$2107,"&gt;="&amp;$B110,Historique!$A$2:$A$2107,"&lt;="&amp;($B110+6),Historique!$H$2:$H$2107,"Oui")</f>
        <v>224.10000000000002</v>
      </c>
      <c r="H110" s="30">
        <f>SUMIFS(Historique!M$2:M$2107,Historique!$A$2:$A$2107,"&gt;="&amp;$B110,Historique!$A$2:$A$2107,"&lt;="&amp;($B110+6),Historique!$H$2:$H$2107,"Oui")</f>
        <v>111</v>
      </c>
      <c r="I110" s="30">
        <f>SUMIFS(Historique!N$2:N$2107,Historique!$A$2:$A$2107,"&gt;="&amp;$B110,Historique!$A$2:$A$2107,"&lt;="&amp;($B110+6),Historique!$H$2:$H$2107,"Oui")</f>
        <v>7</v>
      </c>
      <c r="J110" s="30">
        <f>SUMIFS(Historique!O$2:O$2107,Historique!$A$2:$A$2107,"&gt;="&amp;$B110,Historique!$A$2:$A$2107,"&lt;="&amp;($B110+6),Historique!$H$2:$H$2107,"Oui")</f>
        <v>31</v>
      </c>
      <c r="K110" s="30">
        <f>SUMIFS(Historique!P$2:P$2107,Historique!$A$2:$A$2107,"&gt;="&amp;$B110,Historique!$A$2:$A$2107,"&lt;="&amp;($B110+6),Historique!$H$2:$H$2107,"Oui")</f>
        <v>8</v>
      </c>
      <c r="L110" s="30">
        <f t="shared" si="2"/>
        <v>474.24099999999999</v>
      </c>
      <c r="N110">
        <v>51</v>
      </c>
      <c r="P110">
        <v>50</v>
      </c>
      <c r="Q110" s="6"/>
      <c r="R110" s="29" t="e">
        <f t="shared" si="10"/>
        <v>#N/A</v>
      </c>
      <c r="S110" s="29">
        <f t="shared" si="11"/>
        <v>486.249866666</v>
      </c>
      <c r="U110">
        <v>71</v>
      </c>
      <c r="V110">
        <v>216</v>
      </c>
      <c r="W110">
        <v>21</v>
      </c>
      <c r="X110">
        <v>11.911428571428573</v>
      </c>
      <c r="Z110">
        <f t="shared" si="12"/>
        <v>108</v>
      </c>
      <c r="AA110">
        <f t="shared" si="13"/>
        <v>185.2</v>
      </c>
      <c r="AB110">
        <f t="shared" si="14"/>
        <v>17.8</v>
      </c>
      <c r="AC110">
        <f t="shared" si="15"/>
        <v>8.1862040816326545</v>
      </c>
      <c r="AD110" t="str">
        <f t="shared" si="16"/>
        <v/>
      </c>
    </row>
    <row r="111" spans="1:30" x14ac:dyDescent="0.2">
      <c r="A111" s="19" t="s">
        <v>127</v>
      </c>
      <c r="B111" s="28">
        <v>41995</v>
      </c>
      <c r="C111" s="29" t="str">
        <f t="shared" si="1"/>
        <v/>
      </c>
      <c r="D111" s="30">
        <f>SUMIFS(Historique!I$2:I$2107,Historique!$A$2:$A$2107,"&gt;="&amp;$B111,Historique!$A$2:$A$2107,"&lt;="&amp;($B111+6),Historique!$H$2:$H$2107,"Oui")</f>
        <v>36.179999999999993</v>
      </c>
      <c r="E111" s="30">
        <f>SUMIFS(Historique!J$2:J$2107,Historique!$A$2:$A$2107,"&gt;="&amp;$B111,Historique!$A$2:$A$2107,"&lt;="&amp;($B111+6),Historique!$H$2:$H$2107,"Oui")</f>
        <v>32.79</v>
      </c>
      <c r="F111" s="30">
        <f>SUMIFS(Historique!K$2:K$2107,Historique!$A$2:$A$2107,"&gt;="&amp;$B111,Historique!$A$2:$A$2107,"&lt;="&amp;($B111+6),Historique!$H$2:$H$2107,"Oui")</f>
        <v>27.783999999999999</v>
      </c>
      <c r="G111" s="30">
        <f>SUMIFS(Historique!L$2:L$2107,Historique!$A$2:$A$2107,"&gt;="&amp;$B111,Historique!$A$2:$A$2107,"&lt;="&amp;($B111+6),Historique!$H$2:$H$2107,"Oui")</f>
        <v>282.7</v>
      </c>
      <c r="H111" s="30">
        <f>SUMIFS(Historique!M$2:M$2107,Historique!$A$2:$A$2107,"&gt;="&amp;$B111,Historique!$A$2:$A$2107,"&lt;="&amp;($B111+6),Historique!$H$2:$H$2107,"Oui")</f>
        <v>154</v>
      </c>
      <c r="I111" s="30">
        <f>SUMIFS(Historique!N$2:N$2107,Historique!$A$2:$A$2107,"&gt;="&amp;$B111,Historique!$A$2:$A$2107,"&lt;="&amp;($B111+6),Historique!$H$2:$H$2107,"Oui")</f>
        <v>4</v>
      </c>
      <c r="J111" s="30">
        <f>SUMIFS(Historique!O$2:O$2107,Historique!$A$2:$A$2107,"&gt;="&amp;$B111,Historique!$A$2:$A$2107,"&lt;="&amp;($B111+6),Historique!$H$2:$H$2107,"Oui")</f>
        <v>54</v>
      </c>
      <c r="K111" s="30">
        <f>SUMIFS(Historique!P$2:P$2107,Historique!$A$2:$A$2107,"&gt;="&amp;$B111,Historique!$A$2:$A$2107,"&lt;="&amp;($B111+6),Historique!$H$2:$H$2107,"Oui")</f>
        <v>12</v>
      </c>
      <c r="L111" s="30">
        <f t="shared" si="2"/>
        <v>603.45399999999995</v>
      </c>
      <c r="N111">
        <v>52</v>
      </c>
      <c r="P111">
        <v>51</v>
      </c>
      <c r="Q111" s="6"/>
      <c r="R111" s="29" t="e">
        <f t="shared" si="10"/>
        <v>#N/A</v>
      </c>
      <c r="S111" s="29">
        <f t="shared" si="11"/>
        <v>480.94840000000005</v>
      </c>
      <c r="U111">
        <v>98</v>
      </c>
      <c r="V111">
        <v>182</v>
      </c>
      <c r="W111">
        <v>19</v>
      </c>
      <c r="X111">
        <v>7.3657142857142857</v>
      </c>
      <c r="Z111">
        <f t="shared" si="12"/>
        <v>163.19999999999999</v>
      </c>
      <c r="AA111">
        <f t="shared" si="13"/>
        <v>173.8</v>
      </c>
      <c r="AB111">
        <f t="shared" si="14"/>
        <v>19.8</v>
      </c>
      <c r="AC111">
        <f t="shared" si="15"/>
        <v>9.566367346938776</v>
      </c>
      <c r="AD111" t="str">
        <f t="shared" si="16"/>
        <v/>
      </c>
    </row>
    <row r="112" spans="1:30" x14ac:dyDescent="0.2">
      <c r="A112" s="19" t="s">
        <v>128</v>
      </c>
      <c r="B112" s="28">
        <v>42002</v>
      </c>
      <c r="C112" s="29" t="str">
        <f t="shared" si="1"/>
        <v/>
      </c>
      <c r="D112" s="30">
        <f>SUMIFS(Historique!I$2:I$2107,Historique!$A$2:$A$2107,"&gt;="&amp;$B112,Historique!$A$2:$A$2107,"&lt;="&amp;($B112+6),Historique!$H$2:$H$2107,"Oui")</f>
        <v>41.01</v>
      </c>
      <c r="E112" s="30">
        <f>SUMIFS(Historique!J$2:J$2107,Historique!$A$2:$A$2107,"&gt;="&amp;$B112,Historique!$A$2:$A$2107,"&lt;="&amp;($B112+6),Historique!$H$2:$H$2107,"Oui")</f>
        <v>39.266000000000005</v>
      </c>
      <c r="F112" s="30">
        <f>SUMIFS(Historique!K$2:K$2107,Historique!$A$2:$A$2107,"&gt;="&amp;$B112,Historique!$A$2:$A$2107,"&lt;="&amp;($B112+6),Historique!$H$2:$H$2107,"Oui")</f>
        <v>26.9</v>
      </c>
      <c r="G112" s="30">
        <f>SUMIFS(Historique!L$2:L$2107,Historique!$A$2:$A$2107,"&gt;="&amp;$B112,Historique!$A$2:$A$2107,"&lt;="&amp;($B112+6),Historique!$H$2:$H$2107,"Oui")</f>
        <v>314.32</v>
      </c>
      <c r="H112" s="30">
        <f>SUMIFS(Historique!M$2:M$2107,Historique!$A$2:$A$2107,"&gt;="&amp;$B112,Historique!$A$2:$A$2107,"&lt;="&amp;($B112+6),Historique!$H$2:$H$2107,"Oui")</f>
        <v>74</v>
      </c>
      <c r="I112" s="30">
        <f>SUMIFS(Historique!N$2:N$2107,Historique!$A$2:$A$2107,"&gt;="&amp;$B112,Historique!$A$2:$A$2107,"&lt;="&amp;($B112+6),Historique!$H$2:$H$2107,"Oui")</f>
        <v>7</v>
      </c>
      <c r="J112" s="30">
        <f>SUMIFS(Historique!O$2:O$2107,Historique!$A$2:$A$2107,"&gt;="&amp;$B112,Historique!$A$2:$A$2107,"&lt;="&amp;($B112+6),Historique!$H$2:$H$2107,"Oui")</f>
        <v>52.25</v>
      </c>
      <c r="K112" s="30">
        <f>SUMIFS(Historique!P$2:P$2107,Historique!$A$2:$A$2107,"&gt;="&amp;$B112,Historique!$A$2:$A$2107,"&lt;="&amp;($B112+6),Historique!$H$2:$H$2107,"Oui")</f>
        <v>11</v>
      </c>
      <c r="L112" s="30">
        <f t="shared" si="2"/>
        <v>565.74599999999998</v>
      </c>
      <c r="N112">
        <v>1</v>
      </c>
      <c r="P112">
        <v>52</v>
      </c>
      <c r="Q112" s="6"/>
      <c r="R112" s="29" t="e">
        <f t="shared" si="10"/>
        <v>#N/A</v>
      </c>
      <c r="S112" s="29">
        <f t="shared" si="11"/>
        <v>632.6879333334</v>
      </c>
      <c r="U112">
        <v>110</v>
      </c>
      <c r="V112">
        <v>240</v>
      </c>
      <c r="W112">
        <v>24</v>
      </c>
      <c r="X112">
        <v>6.9714285714285706</v>
      </c>
      <c r="Z112">
        <f t="shared" si="12"/>
        <v>198</v>
      </c>
      <c r="AA112">
        <f t="shared" si="13"/>
        <v>160</v>
      </c>
      <c r="AB112">
        <f t="shared" si="14"/>
        <v>18.399999999999999</v>
      </c>
      <c r="AC112">
        <f t="shared" si="15"/>
        <v>8.3840000000000003</v>
      </c>
      <c r="AD112" t="str">
        <f t="shared" si="16"/>
        <v/>
      </c>
    </row>
    <row r="113" spans="1:25" x14ac:dyDescent="0.2">
      <c r="A113" s="19" t="s">
        <v>129</v>
      </c>
      <c r="B113" s="28">
        <v>42009</v>
      </c>
      <c r="C113" s="29" t="str">
        <f t="shared" si="1"/>
        <v/>
      </c>
      <c r="D113" s="30">
        <f>SUMIFS(Historique!I$2:I$2107,Historique!$A$2:$A$2107,"&gt;="&amp;$B113,Historique!$A$2:$A$2107,"&lt;="&amp;($B113+6),Historique!$H$2:$H$2107,"Oui")</f>
        <v>21.68</v>
      </c>
      <c r="E113" s="30">
        <f>SUMIFS(Historique!J$2:J$2107,Historique!$A$2:$A$2107,"&gt;="&amp;$B113,Historique!$A$2:$A$2107,"&lt;="&amp;($B113+6),Historique!$H$2:$H$2107,"Oui")</f>
        <v>47.320999999999998</v>
      </c>
      <c r="F113" s="30">
        <f>SUMIFS(Historique!K$2:K$2107,Historique!$A$2:$A$2107,"&gt;="&amp;$B113,Historique!$A$2:$A$2107,"&lt;="&amp;($B113+6),Historique!$H$2:$H$2107,"Oui")</f>
        <v>38.6</v>
      </c>
      <c r="G113" s="30">
        <f>SUMIFS(Historique!L$2:L$2107,Historique!$A$2:$A$2107,"&gt;="&amp;$B113,Historique!$A$2:$A$2107,"&lt;="&amp;($B113+6),Historique!$H$2:$H$2107,"Oui")</f>
        <v>272.39999999999998</v>
      </c>
      <c r="H113" s="30">
        <f>SUMIFS(Historique!M$2:M$2107,Historique!$A$2:$A$2107,"&gt;="&amp;$B113,Historique!$A$2:$A$2107,"&lt;="&amp;($B113+6),Historique!$H$2:$H$2107,"Oui")</f>
        <v>104</v>
      </c>
      <c r="I113" s="30">
        <f>SUMIFS(Historique!N$2:N$2107,Historique!$A$2:$A$2107,"&gt;="&amp;$B113,Historique!$A$2:$A$2107,"&lt;="&amp;($B113+6),Historique!$H$2:$H$2107,"Oui")</f>
        <v>7</v>
      </c>
      <c r="J113" s="30">
        <f>SUMIFS(Historique!O$2:O$2107,Historique!$A$2:$A$2107,"&gt;="&amp;$B113,Historique!$A$2:$A$2107,"&lt;="&amp;($B113+6),Historique!$H$2:$H$2107,"Oui")</f>
        <v>51</v>
      </c>
      <c r="K113" s="30">
        <f>SUMIFS(Historique!P$2:P$2107,Historique!$A$2:$A$2107,"&gt;="&amp;$B113,Historique!$A$2:$A$2107,"&lt;="&amp;($B113+6),Historique!$H$2:$H$2107,"Oui")</f>
        <v>13.3</v>
      </c>
      <c r="L113" s="30">
        <f t="shared" si="2"/>
        <v>555.30099999999993</v>
      </c>
      <c r="N113">
        <v>2</v>
      </c>
      <c r="U113">
        <v>161</v>
      </c>
      <c r="V113">
        <v>241</v>
      </c>
      <c r="W113">
        <v>15</v>
      </c>
      <c r="X113">
        <v>9.1</v>
      </c>
    </row>
    <row r="114" spans="1:25" x14ac:dyDescent="0.2">
      <c r="A114" s="19" t="s">
        <v>130</v>
      </c>
      <c r="B114" s="28">
        <v>42016</v>
      </c>
      <c r="C114" s="29" t="str">
        <f t="shared" si="1"/>
        <v/>
      </c>
      <c r="D114" s="30">
        <f>SUMIFS(Historique!I$2:I$2107,Historique!$A$2:$A$2107,"&gt;="&amp;$B114,Historique!$A$2:$A$2107,"&lt;="&amp;($B114+6),Historique!$H$2:$H$2107,"Oui")</f>
        <v>39.35</v>
      </c>
      <c r="E114" s="30">
        <f>SUMIFS(Historique!J$2:J$2107,Historique!$A$2:$A$2107,"&gt;="&amp;$B114,Historique!$A$2:$A$2107,"&lt;="&amp;($B114+6),Historique!$H$2:$H$2107,"Oui")</f>
        <v>30.349999999999998</v>
      </c>
      <c r="F114" s="30">
        <f>SUMIFS(Historique!K$2:K$2107,Historique!$A$2:$A$2107,"&gt;="&amp;$B114,Historique!$A$2:$A$2107,"&lt;="&amp;($B114+6),Historique!$H$2:$H$2107,"Oui")</f>
        <v>38.799999999999997</v>
      </c>
      <c r="G114" s="30">
        <f>SUMIFS(Historique!L$2:L$2107,Historique!$A$2:$A$2107,"&gt;="&amp;$B114,Historique!$A$2:$A$2107,"&lt;="&amp;($B114+6),Historique!$H$2:$H$2107,"Oui")</f>
        <v>231.45</v>
      </c>
      <c r="H114" s="30">
        <f>SUMIFS(Historique!M$2:M$2107,Historique!$A$2:$A$2107,"&gt;="&amp;$B114,Historique!$A$2:$A$2107,"&lt;="&amp;($B114+6),Historique!$H$2:$H$2107,"Oui")</f>
        <v>115</v>
      </c>
      <c r="I114" s="30">
        <f>SUMIFS(Historique!N$2:N$2107,Historique!$A$2:$A$2107,"&gt;="&amp;$B114,Historique!$A$2:$A$2107,"&lt;="&amp;($B114+6),Historique!$H$2:$H$2107,"Oui")</f>
        <v>4</v>
      </c>
      <c r="J114" s="30">
        <f>SUMIFS(Historique!O$2:O$2107,Historique!$A$2:$A$2107,"&gt;="&amp;$B114,Historique!$A$2:$A$2107,"&lt;="&amp;($B114+6),Historique!$H$2:$H$2107,"Oui")</f>
        <v>32</v>
      </c>
      <c r="K114" s="30">
        <f>SUMIFS(Historique!P$2:P$2107,Historique!$A$2:$A$2107,"&gt;="&amp;$B114,Historique!$A$2:$A$2107,"&lt;="&amp;($B114+6),Historique!$H$2:$H$2107,"Oui")</f>
        <v>9</v>
      </c>
      <c r="L114" s="30">
        <f t="shared" si="2"/>
        <v>499.95</v>
      </c>
      <c r="N114">
        <v>3</v>
      </c>
      <c r="U114">
        <v>239</v>
      </c>
      <c r="V114">
        <v>223</v>
      </c>
      <c r="W114">
        <v>13</v>
      </c>
      <c r="X114">
        <v>7.9428571428571431</v>
      </c>
      <c r="Y114">
        <v>0.97</v>
      </c>
    </row>
    <row r="115" spans="1:25" x14ac:dyDescent="0.2">
      <c r="A115" s="19" t="s">
        <v>131</v>
      </c>
      <c r="B115" s="28">
        <v>42023</v>
      </c>
      <c r="C115" s="29" t="str">
        <f t="shared" si="1"/>
        <v/>
      </c>
      <c r="D115" s="30">
        <f>SUMIFS(Historique!I$2:I$2107,Historique!$A$2:$A$2107,"&gt;="&amp;$B115,Historique!$A$2:$A$2107,"&lt;="&amp;($B115+6),Historique!$H$2:$H$2107,"Oui")</f>
        <v>29.69</v>
      </c>
      <c r="E115" s="30">
        <f>SUMIFS(Historique!J$2:J$2107,Historique!$A$2:$A$2107,"&gt;="&amp;$B115,Historique!$A$2:$A$2107,"&lt;="&amp;($B115+6),Historique!$H$2:$H$2107,"Oui")</f>
        <v>14.538</v>
      </c>
      <c r="F115" s="30">
        <f>SUMIFS(Historique!K$2:K$2107,Historique!$A$2:$A$2107,"&gt;="&amp;$B115,Historique!$A$2:$A$2107,"&lt;="&amp;($B115+6),Historique!$H$2:$H$2107,"Oui")</f>
        <v>32.200000000000003</v>
      </c>
      <c r="G115" s="30">
        <f>SUMIFS(Historique!L$2:L$2107,Historique!$A$2:$A$2107,"&gt;="&amp;$B115,Historique!$A$2:$A$2107,"&lt;="&amp;($B115+6),Historique!$H$2:$H$2107,"Oui")</f>
        <v>246.55</v>
      </c>
      <c r="H115" s="30">
        <f>SUMIFS(Historique!M$2:M$2107,Historique!$A$2:$A$2107,"&gt;="&amp;$B115,Historique!$A$2:$A$2107,"&lt;="&amp;($B115+6),Historique!$H$2:$H$2107,"Oui")</f>
        <v>128</v>
      </c>
      <c r="I115" s="30">
        <f>SUMIFS(Historique!N$2:N$2107,Historique!$A$2:$A$2107,"&gt;="&amp;$B115,Historique!$A$2:$A$2107,"&lt;="&amp;($B115+6),Historique!$H$2:$H$2107,"Oui")</f>
        <v>3</v>
      </c>
      <c r="J115" s="30">
        <f>SUMIFS(Historique!O$2:O$2107,Historique!$A$2:$A$2107,"&gt;="&amp;$B115,Historique!$A$2:$A$2107,"&lt;="&amp;($B115+6),Historique!$H$2:$H$2107,"Oui")</f>
        <v>58</v>
      </c>
      <c r="K115" s="30">
        <f>SUMIFS(Historique!P$2:P$2107,Historique!$A$2:$A$2107,"&gt;="&amp;$B115,Historique!$A$2:$A$2107,"&lt;="&amp;($B115+6),Historique!$H$2:$H$2107,"Oui")</f>
        <v>8</v>
      </c>
      <c r="L115" s="30">
        <f t="shared" si="2"/>
        <v>519.97800000000007</v>
      </c>
      <c r="N115">
        <v>4</v>
      </c>
      <c r="U115">
        <v>453</v>
      </c>
      <c r="V115">
        <v>225</v>
      </c>
      <c r="W115">
        <v>19</v>
      </c>
      <c r="X115">
        <v>5.5457142857142854</v>
      </c>
    </row>
    <row r="116" spans="1:25" x14ac:dyDescent="0.2">
      <c r="A116" s="19" t="s">
        <v>132</v>
      </c>
      <c r="B116" s="28">
        <v>42030</v>
      </c>
      <c r="C116" s="29" t="str">
        <f t="shared" si="1"/>
        <v/>
      </c>
      <c r="D116" s="30">
        <f>SUMIFS(Historique!I$2:I$2107,Historique!$A$2:$A$2107,"&gt;="&amp;$B116,Historique!$A$2:$A$2107,"&lt;="&amp;($B116+6),Historique!$H$2:$H$2107,"Oui")</f>
        <v>32.19</v>
      </c>
      <c r="E116" s="30">
        <f>SUMIFS(Historique!J$2:J$2107,Historique!$A$2:$A$2107,"&gt;="&amp;$B116,Historique!$A$2:$A$2107,"&lt;="&amp;($B116+6),Historique!$H$2:$H$2107,"Oui")</f>
        <v>36.580000000000005</v>
      </c>
      <c r="F116" s="30">
        <f>SUMIFS(Historique!K$2:K$2107,Historique!$A$2:$A$2107,"&gt;="&amp;$B116,Historique!$A$2:$A$2107,"&lt;="&amp;($B116+6),Historique!$H$2:$H$2107,"Oui")</f>
        <v>29.7</v>
      </c>
      <c r="G116" s="30">
        <f>SUMIFS(Historique!L$2:L$2107,Historique!$A$2:$A$2107,"&gt;="&amp;$B116,Historique!$A$2:$A$2107,"&lt;="&amp;($B116+6),Historique!$H$2:$H$2107,"Oui")</f>
        <v>199.3</v>
      </c>
      <c r="H116" s="30">
        <f>SUMIFS(Historique!M$2:M$2107,Historique!$A$2:$A$2107,"&gt;="&amp;$B116,Historique!$A$2:$A$2107,"&lt;="&amp;($B116+6),Historique!$H$2:$H$2107,"Oui")</f>
        <v>101</v>
      </c>
      <c r="I116" s="30">
        <f>SUMIFS(Historique!N$2:N$2107,Historique!$A$2:$A$2107,"&gt;="&amp;$B116,Historique!$A$2:$A$2107,"&lt;="&amp;($B116+6),Historique!$H$2:$H$2107,"Oui")</f>
        <v>8</v>
      </c>
      <c r="J116" s="30">
        <f>SUMIFS(Historique!O$2:O$2107,Historique!$A$2:$A$2107,"&gt;="&amp;$B116,Historique!$A$2:$A$2107,"&lt;="&amp;($B116+6),Historique!$H$2:$H$2107,"Oui")</f>
        <v>40</v>
      </c>
      <c r="K116" s="30">
        <f>SUMIFS(Historique!P$2:P$2107,Historique!$A$2:$A$2107,"&gt;="&amp;$B116,Historique!$A$2:$A$2107,"&lt;="&amp;($B116+6),Historique!$H$2:$H$2107,"Oui")</f>
        <v>9</v>
      </c>
      <c r="L116" s="30">
        <f t="shared" si="2"/>
        <v>455.77000000000004</v>
      </c>
      <c r="N116">
        <v>5</v>
      </c>
      <c r="U116">
        <v>710</v>
      </c>
      <c r="V116">
        <v>215</v>
      </c>
      <c r="W116">
        <v>13</v>
      </c>
      <c r="X116">
        <v>7.3485714285714279</v>
      </c>
    </row>
    <row r="117" spans="1:25" x14ac:dyDescent="0.2">
      <c r="A117" s="19" t="s">
        <v>133</v>
      </c>
      <c r="B117" s="28">
        <v>42037</v>
      </c>
      <c r="C117" s="29" t="str">
        <f t="shared" si="1"/>
        <v/>
      </c>
      <c r="D117" s="30">
        <f>SUMIFS(Historique!I$2:I$2107,Historique!$A$2:$A$2107,"&gt;="&amp;$B117,Historique!$A$2:$A$2107,"&lt;="&amp;($B117+6),Historique!$H$2:$H$2107,"Oui")</f>
        <v>20.34</v>
      </c>
      <c r="E117" s="30">
        <f>SUMIFS(Historique!J$2:J$2107,Historique!$A$2:$A$2107,"&gt;="&amp;$B117,Historique!$A$2:$A$2107,"&lt;="&amp;($B117+6),Historique!$H$2:$H$2107,"Oui")</f>
        <v>31.329000000000001</v>
      </c>
      <c r="F117" s="30">
        <f>SUMIFS(Historique!K$2:K$2107,Historique!$A$2:$A$2107,"&gt;="&amp;$B117,Historique!$A$2:$A$2107,"&lt;="&amp;($B117+6),Historique!$H$2:$H$2107,"Oui")</f>
        <v>31.6</v>
      </c>
      <c r="G117" s="30">
        <f>SUMIFS(Historique!L$2:L$2107,Historique!$A$2:$A$2107,"&gt;="&amp;$B117,Historique!$A$2:$A$2107,"&lt;="&amp;($B117+6),Historique!$H$2:$H$2107,"Oui")</f>
        <v>195.25</v>
      </c>
      <c r="H117" s="30">
        <f>SUMIFS(Historique!M$2:M$2107,Historique!$A$2:$A$2107,"&gt;="&amp;$B117,Historique!$A$2:$A$2107,"&lt;="&amp;($B117+6),Historique!$H$2:$H$2107,"Oui")</f>
        <v>74</v>
      </c>
      <c r="I117" s="30">
        <f>SUMIFS(Historique!N$2:N$2107,Historique!$A$2:$A$2107,"&gt;="&amp;$B117,Historique!$A$2:$A$2107,"&lt;="&amp;($B117+6),Historique!$H$2:$H$2107,"Oui")</f>
        <v>1</v>
      </c>
      <c r="J117" s="30">
        <f>SUMIFS(Historique!O$2:O$2107,Historique!$A$2:$A$2107,"&gt;="&amp;$B117,Historique!$A$2:$A$2107,"&lt;="&amp;($B117+6),Historique!$H$2:$H$2107,"Oui")</f>
        <v>36</v>
      </c>
      <c r="K117" s="30">
        <f>SUMIFS(Historique!P$2:P$2107,Historique!$A$2:$A$2107,"&gt;="&amp;$B117,Historique!$A$2:$A$2107,"&lt;="&amp;($B117+6),Historique!$H$2:$H$2107,"Oui")</f>
        <v>11</v>
      </c>
      <c r="L117" s="30">
        <f t="shared" si="2"/>
        <v>400.51900000000001</v>
      </c>
      <c r="N117">
        <v>6</v>
      </c>
      <c r="U117">
        <v>827</v>
      </c>
      <c r="V117">
        <v>185</v>
      </c>
      <c r="W117">
        <v>23</v>
      </c>
      <c r="X117">
        <v>2.8742857142857146</v>
      </c>
    </row>
    <row r="118" spans="1:25" x14ac:dyDescent="0.2">
      <c r="A118" s="19" t="s">
        <v>134</v>
      </c>
      <c r="B118" s="28">
        <v>42044</v>
      </c>
      <c r="C118" s="29" t="str">
        <f t="shared" si="1"/>
        <v/>
      </c>
      <c r="D118" s="30">
        <f>SUMIFS(Historique!I$2:I$2107,Historique!$A$2:$A$2107,"&gt;="&amp;$B118,Historique!$A$2:$A$2107,"&lt;="&amp;($B118+6),Historique!$H$2:$H$2107,"Oui")</f>
        <v>35.01</v>
      </c>
      <c r="E118" s="30">
        <f>SUMIFS(Historique!J$2:J$2107,Historique!$A$2:$A$2107,"&gt;="&amp;$B118,Historique!$A$2:$A$2107,"&lt;="&amp;($B118+6),Historique!$H$2:$H$2107,"Oui")</f>
        <v>29.646000000000001</v>
      </c>
      <c r="F118" s="30">
        <f>SUMIFS(Historique!K$2:K$2107,Historique!$A$2:$A$2107,"&gt;="&amp;$B118,Historique!$A$2:$A$2107,"&lt;="&amp;($B118+6),Historique!$H$2:$H$2107,"Oui")</f>
        <v>44.2</v>
      </c>
      <c r="G118" s="30">
        <f>SUMIFS(Historique!L$2:L$2107,Historique!$A$2:$A$2107,"&gt;="&amp;$B118,Historique!$A$2:$A$2107,"&lt;="&amp;($B118+6),Historique!$H$2:$H$2107,"Oui")</f>
        <v>222.82</v>
      </c>
      <c r="H118" s="30">
        <f>SUMIFS(Historique!M$2:M$2107,Historique!$A$2:$A$2107,"&gt;="&amp;$B118,Historique!$A$2:$A$2107,"&lt;="&amp;($B118+6),Historique!$H$2:$H$2107,"Oui")</f>
        <v>77</v>
      </c>
      <c r="I118" s="30">
        <f>SUMIFS(Historique!N$2:N$2107,Historique!$A$2:$A$2107,"&gt;="&amp;$B118,Historique!$A$2:$A$2107,"&lt;="&amp;($B118+6),Historique!$H$2:$H$2107,"Oui")</f>
        <v>4</v>
      </c>
      <c r="J118" s="30">
        <f>SUMIFS(Historique!O$2:O$2107,Historique!$A$2:$A$2107,"&gt;="&amp;$B118,Historique!$A$2:$A$2107,"&lt;="&amp;($B118+6),Historique!$H$2:$H$2107,"Oui")</f>
        <v>65</v>
      </c>
      <c r="K118" s="30">
        <f>SUMIFS(Historique!P$2:P$2107,Historique!$A$2:$A$2107,"&gt;="&amp;$B118,Historique!$A$2:$A$2107,"&lt;="&amp;($B118+6),Historique!$H$2:$H$2107,"Oui")</f>
        <v>13</v>
      </c>
      <c r="L118" s="30">
        <f t="shared" si="2"/>
        <v>490.67599999999999</v>
      </c>
      <c r="N118">
        <v>7</v>
      </c>
      <c r="U118">
        <v>802</v>
      </c>
      <c r="V118">
        <v>146</v>
      </c>
      <c r="W118">
        <v>21</v>
      </c>
      <c r="X118">
        <v>7.305714285714286</v>
      </c>
      <c r="Y118">
        <v>0.97</v>
      </c>
    </row>
    <row r="119" spans="1:25" x14ac:dyDescent="0.2">
      <c r="A119" s="19" t="s">
        <v>135</v>
      </c>
      <c r="B119" s="28">
        <v>42051</v>
      </c>
      <c r="C119" s="29" t="str">
        <f t="shared" si="1"/>
        <v/>
      </c>
      <c r="D119" s="30">
        <f>SUMIFS(Historique!I$2:I$2107,Historique!$A$2:$A$2107,"&gt;="&amp;$B119,Historique!$A$2:$A$2107,"&lt;="&amp;($B119+6),Historique!$H$2:$H$2107,"Oui")</f>
        <v>21.67</v>
      </c>
      <c r="E119" s="30">
        <f>SUMIFS(Historique!J$2:J$2107,Historique!$A$2:$A$2107,"&gt;="&amp;$B119,Historique!$A$2:$A$2107,"&lt;="&amp;($B119+6),Historique!$H$2:$H$2107,"Oui")</f>
        <v>32.781999999999996</v>
      </c>
      <c r="F119" s="30">
        <f>SUMIFS(Historique!K$2:K$2107,Historique!$A$2:$A$2107,"&gt;="&amp;$B119,Historique!$A$2:$A$2107,"&lt;="&amp;($B119+6),Historique!$H$2:$H$2107,"Oui")</f>
        <v>20.63</v>
      </c>
      <c r="G119" s="30">
        <f>SUMIFS(Historique!L$2:L$2107,Historique!$A$2:$A$2107,"&gt;="&amp;$B119,Historique!$A$2:$A$2107,"&lt;="&amp;($B119+6),Historique!$H$2:$H$2107,"Oui")</f>
        <v>283.81200000000001</v>
      </c>
      <c r="H119" s="30">
        <f>SUMIFS(Historique!M$2:M$2107,Historique!$A$2:$A$2107,"&gt;="&amp;$B119,Historique!$A$2:$A$2107,"&lt;="&amp;($B119+6),Historique!$H$2:$H$2107,"Oui")</f>
        <v>34</v>
      </c>
      <c r="I119" s="30">
        <f>SUMIFS(Historique!N$2:N$2107,Historique!$A$2:$A$2107,"&gt;="&amp;$B119,Historique!$A$2:$A$2107,"&lt;="&amp;($B119+6),Historique!$H$2:$H$2107,"Oui")</f>
        <v>2</v>
      </c>
      <c r="J119" s="30">
        <f>SUMIFS(Historique!O$2:O$2107,Historique!$A$2:$A$2107,"&gt;="&amp;$B119,Historique!$A$2:$A$2107,"&lt;="&amp;($B119+6),Historique!$H$2:$H$2107,"Oui")</f>
        <v>69</v>
      </c>
      <c r="K119" s="30">
        <f>SUMIFS(Historique!P$2:P$2107,Historique!$A$2:$A$2107,"&gt;="&amp;$B119,Historique!$A$2:$A$2107,"&lt;="&amp;($B119+6),Historique!$H$2:$H$2107,"Oui")</f>
        <v>14</v>
      </c>
      <c r="L119" s="30">
        <f t="shared" si="2"/>
        <v>477.89400000000001</v>
      </c>
      <c r="N119">
        <v>8</v>
      </c>
      <c r="U119">
        <v>635</v>
      </c>
      <c r="V119">
        <v>139</v>
      </c>
      <c r="W119">
        <v>16</v>
      </c>
      <c r="X119">
        <v>7.6542857142857139</v>
      </c>
      <c r="Y119">
        <v>0.97</v>
      </c>
    </row>
    <row r="120" spans="1:25" x14ac:dyDescent="0.2">
      <c r="A120" s="19" t="s">
        <v>136</v>
      </c>
      <c r="B120" s="28">
        <v>42058</v>
      </c>
      <c r="C120" s="29" t="str">
        <f t="shared" si="1"/>
        <v/>
      </c>
      <c r="D120" s="30">
        <f>SUMIFS(Historique!I$2:I$2107,Historique!$A$2:$A$2107,"&gt;="&amp;$B120,Historique!$A$2:$A$2107,"&lt;="&amp;($B120+6),Historique!$H$2:$H$2107,"Oui")</f>
        <v>43.349999999999994</v>
      </c>
      <c r="E120" s="30">
        <f>SUMIFS(Historique!J$2:J$2107,Historique!$A$2:$A$2107,"&gt;="&amp;$B120,Historique!$A$2:$A$2107,"&lt;="&amp;($B120+6),Historique!$H$2:$H$2107,"Oui")</f>
        <v>30.526000000000003</v>
      </c>
      <c r="F120" s="30">
        <f>SUMIFS(Historique!K$2:K$2107,Historique!$A$2:$A$2107,"&gt;="&amp;$B120,Historique!$A$2:$A$2107,"&lt;="&amp;($B120+6),Historique!$H$2:$H$2107,"Oui")</f>
        <v>31.099999999999998</v>
      </c>
      <c r="G120" s="30">
        <f>SUMIFS(Historique!L$2:L$2107,Historique!$A$2:$A$2107,"&gt;="&amp;$B120,Historique!$A$2:$A$2107,"&lt;="&amp;($B120+6),Historique!$H$2:$H$2107,"Oui")</f>
        <v>241.67000000000002</v>
      </c>
      <c r="H120" s="30">
        <f>SUMIFS(Historique!M$2:M$2107,Historique!$A$2:$A$2107,"&gt;="&amp;$B120,Historique!$A$2:$A$2107,"&lt;="&amp;($B120+6),Historique!$H$2:$H$2107,"Oui")</f>
        <v>54</v>
      </c>
      <c r="I120" s="30">
        <f>SUMIFS(Historique!N$2:N$2107,Historique!$A$2:$A$2107,"&gt;="&amp;$B120,Historique!$A$2:$A$2107,"&lt;="&amp;($B120+6),Historique!$H$2:$H$2107,"Oui")</f>
        <v>5</v>
      </c>
      <c r="J120" s="30">
        <f>SUMIFS(Historique!O$2:O$2107,Historique!$A$2:$A$2107,"&gt;="&amp;$B120,Historique!$A$2:$A$2107,"&lt;="&amp;($B120+6),Historique!$H$2:$H$2107,"Oui")</f>
        <v>38</v>
      </c>
      <c r="K120" s="30">
        <f>SUMIFS(Historique!P$2:P$2107,Historique!$A$2:$A$2107,"&gt;="&amp;$B120,Historique!$A$2:$A$2107,"&lt;="&amp;($B120+6),Historique!$H$2:$H$2107,"Oui")</f>
        <v>12</v>
      </c>
      <c r="L120" s="30">
        <f t="shared" si="2"/>
        <v>455.64600000000002</v>
      </c>
      <c r="N120">
        <v>9</v>
      </c>
      <c r="U120">
        <v>370</v>
      </c>
      <c r="V120">
        <v>124</v>
      </c>
      <c r="W120">
        <v>15</v>
      </c>
      <c r="X120">
        <v>9.8800000000000008</v>
      </c>
    </row>
    <row r="121" spans="1:25" x14ac:dyDescent="0.2">
      <c r="A121" s="19" t="s">
        <v>137</v>
      </c>
      <c r="B121" s="28">
        <v>42065</v>
      </c>
      <c r="C121" s="29" t="str">
        <f t="shared" si="1"/>
        <v/>
      </c>
      <c r="D121" s="30">
        <f>SUMIFS(Historique!I$2:I$2107,Historique!$A$2:$A$2107,"&gt;="&amp;$B121,Historique!$A$2:$A$2107,"&lt;="&amp;($B121+6),Historique!$H$2:$H$2107,"Oui")</f>
        <v>41.68</v>
      </c>
      <c r="E121" s="30">
        <f>SUMIFS(Historique!J$2:J$2107,Historique!$A$2:$A$2107,"&gt;="&amp;$B121,Historique!$A$2:$A$2107,"&lt;="&amp;($B121+6),Historique!$H$2:$H$2107,"Oui")</f>
        <v>25.777000000000001</v>
      </c>
      <c r="F121" s="30">
        <f>SUMIFS(Historique!K$2:K$2107,Historique!$A$2:$A$2107,"&gt;="&amp;$B121,Historique!$A$2:$A$2107,"&lt;="&amp;($B121+6),Historique!$H$2:$H$2107,"Oui")</f>
        <v>23.7</v>
      </c>
      <c r="G121" s="30">
        <f>SUMIFS(Historique!L$2:L$2107,Historique!$A$2:$A$2107,"&gt;="&amp;$B121,Historique!$A$2:$A$2107,"&lt;="&amp;($B121+6),Historique!$H$2:$H$2107,"Oui")</f>
        <v>245.35000000000002</v>
      </c>
      <c r="H121" s="30">
        <f>SUMIFS(Historique!M$2:M$2107,Historique!$A$2:$A$2107,"&gt;="&amp;$B121,Historique!$A$2:$A$2107,"&lt;="&amp;($B121+6),Historique!$H$2:$H$2107,"Oui")</f>
        <v>39</v>
      </c>
      <c r="I121" s="30">
        <f>SUMIFS(Historique!N$2:N$2107,Historique!$A$2:$A$2107,"&gt;="&amp;$B121,Historique!$A$2:$A$2107,"&lt;="&amp;($B121+6),Historique!$H$2:$H$2107,"Oui")</f>
        <v>1</v>
      </c>
      <c r="J121" s="30">
        <f>SUMIFS(Historique!O$2:O$2107,Historique!$A$2:$A$2107,"&gt;="&amp;$B121,Historique!$A$2:$A$2107,"&lt;="&amp;($B121+6),Historique!$H$2:$H$2107,"Oui")</f>
        <v>17</v>
      </c>
      <c r="K121" s="30">
        <f>SUMIFS(Historique!P$2:P$2107,Historique!$A$2:$A$2107,"&gt;="&amp;$B121,Historique!$A$2:$A$2107,"&lt;="&amp;($B121+6),Historique!$H$2:$H$2107,"Oui")</f>
        <v>10</v>
      </c>
      <c r="L121" s="30">
        <f t="shared" si="2"/>
        <v>403.50700000000001</v>
      </c>
      <c r="N121">
        <v>10</v>
      </c>
      <c r="U121">
        <v>223</v>
      </c>
      <c r="V121">
        <v>143</v>
      </c>
      <c r="W121">
        <v>18</v>
      </c>
      <c r="X121">
        <v>10.514285714285714</v>
      </c>
      <c r="Y121">
        <v>1.2124999999999999</v>
      </c>
    </row>
    <row r="122" spans="1:25" x14ac:dyDescent="0.2">
      <c r="A122" s="19" t="s">
        <v>138</v>
      </c>
      <c r="B122" s="28">
        <v>42072</v>
      </c>
      <c r="C122" s="29" t="str">
        <f t="shared" si="1"/>
        <v/>
      </c>
      <c r="D122" s="30">
        <f>SUMIFS(Historique!I$2:I$2107,Historique!$A$2:$A$2107,"&gt;="&amp;$B122,Historique!$A$2:$A$2107,"&lt;="&amp;($B122+6),Historique!$H$2:$H$2107,"Oui")</f>
        <v>27.02</v>
      </c>
      <c r="E122" s="30">
        <f>SUMIFS(Historique!J$2:J$2107,Historique!$A$2:$A$2107,"&gt;="&amp;$B122,Historique!$A$2:$A$2107,"&lt;="&amp;($B122+6),Historique!$H$2:$H$2107,"Oui")</f>
        <v>29.867000000000001</v>
      </c>
      <c r="F122" s="30">
        <f>SUMIFS(Historique!K$2:K$2107,Historique!$A$2:$A$2107,"&gt;="&amp;$B122,Historique!$A$2:$A$2107,"&lt;="&amp;($B122+6),Historique!$H$2:$H$2107,"Oui")</f>
        <v>33</v>
      </c>
      <c r="G122" s="30">
        <f>SUMIFS(Historique!L$2:L$2107,Historique!$A$2:$A$2107,"&gt;="&amp;$B122,Historique!$A$2:$A$2107,"&lt;="&amp;($B122+6),Historique!$H$2:$H$2107,"Oui")</f>
        <v>267.60000000000002</v>
      </c>
      <c r="H122" s="30">
        <f>SUMIFS(Historique!M$2:M$2107,Historique!$A$2:$A$2107,"&gt;="&amp;$B122,Historique!$A$2:$A$2107,"&lt;="&amp;($B122+6),Historique!$H$2:$H$2107,"Oui")</f>
        <v>53</v>
      </c>
      <c r="I122" s="30">
        <f>SUMIFS(Historique!N$2:N$2107,Historique!$A$2:$A$2107,"&gt;="&amp;$B122,Historique!$A$2:$A$2107,"&lt;="&amp;($B122+6),Historique!$H$2:$H$2107,"Oui")</f>
        <v>2</v>
      </c>
      <c r="J122" s="30">
        <f>SUMIFS(Historique!O$2:O$2107,Historique!$A$2:$A$2107,"&gt;="&amp;$B122,Historique!$A$2:$A$2107,"&lt;="&amp;($B122+6),Historique!$H$2:$H$2107,"Oui")</f>
        <v>35</v>
      </c>
      <c r="K122" s="30">
        <f>SUMIFS(Historique!P$2:P$2107,Historique!$A$2:$A$2107,"&gt;="&amp;$B122,Historique!$A$2:$A$2107,"&lt;="&amp;($B122+6),Historique!$H$2:$H$2107,"Oui")</f>
        <v>13</v>
      </c>
      <c r="L122" s="30">
        <f t="shared" si="2"/>
        <v>460.48700000000002</v>
      </c>
      <c r="N122">
        <v>11</v>
      </c>
      <c r="U122">
        <v>154</v>
      </c>
      <c r="V122">
        <v>159</v>
      </c>
      <c r="W122">
        <v>19</v>
      </c>
      <c r="X122">
        <v>10.665714285714284</v>
      </c>
    </row>
    <row r="123" spans="1:25" x14ac:dyDescent="0.2">
      <c r="A123" s="19" t="s">
        <v>139</v>
      </c>
      <c r="B123" s="28">
        <v>42079</v>
      </c>
      <c r="C123" s="29" t="str">
        <f t="shared" si="1"/>
        <v/>
      </c>
      <c r="D123" s="30">
        <f>SUMIFS(Historique!I$2:I$2107,Historique!$A$2:$A$2107,"&gt;="&amp;$B123,Historique!$A$2:$A$2107,"&lt;="&amp;($B123+6),Historique!$H$2:$H$2107,"Oui")</f>
        <v>42</v>
      </c>
      <c r="E123" s="30">
        <f>SUMIFS(Historique!J$2:J$2107,Historique!$A$2:$A$2107,"&gt;="&amp;$B123,Historique!$A$2:$A$2107,"&lt;="&amp;($B123+6),Historique!$H$2:$H$2107,"Oui")</f>
        <v>27.35</v>
      </c>
      <c r="F123" s="30">
        <f>SUMIFS(Historique!K$2:K$2107,Historique!$A$2:$A$2107,"&gt;="&amp;$B123,Historique!$A$2:$A$2107,"&lt;="&amp;($B123+6),Historique!$H$2:$H$2107,"Oui")</f>
        <v>24.3</v>
      </c>
      <c r="G123" s="30">
        <f>SUMIFS(Historique!L$2:L$2107,Historique!$A$2:$A$2107,"&gt;="&amp;$B123,Historique!$A$2:$A$2107,"&lt;="&amp;($B123+6),Historique!$H$2:$H$2107,"Oui")</f>
        <v>254.39999999999998</v>
      </c>
      <c r="H123" s="30">
        <f>SUMIFS(Historique!M$2:M$2107,Historique!$A$2:$A$2107,"&gt;="&amp;$B123,Historique!$A$2:$A$2107,"&lt;="&amp;($B123+6),Historique!$H$2:$H$2107,"Oui")</f>
        <v>55</v>
      </c>
      <c r="I123" s="30">
        <f>SUMIFS(Historique!N$2:N$2107,Historique!$A$2:$A$2107,"&gt;="&amp;$B123,Historique!$A$2:$A$2107,"&lt;="&amp;($B123+6),Historique!$H$2:$H$2107,"Oui")</f>
        <v>2</v>
      </c>
      <c r="J123" s="30">
        <f>SUMIFS(Historique!O$2:O$2107,Historique!$A$2:$A$2107,"&gt;="&amp;$B123,Historique!$A$2:$A$2107,"&lt;="&amp;($B123+6),Historique!$H$2:$H$2107,"Oui")</f>
        <v>58</v>
      </c>
      <c r="K123" s="30">
        <f>SUMIFS(Historique!P$2:P$2107,Historique!$A$2:$A$2107,"&gt;="&amp;$B123,Historique!$A$2:$A$2107,"&lt;="&amp;($B123+6),Historique!$H$2:$H$2107,"Oui")</f>
        <v>6</v>
      </c>
      <c r="L123" s="30">
        <f t="shared" si="2"/>
        <v>469.04999999999995</v>
      </c>
      <c r="N123">
        <v>12</v>
      </c>
      <c r="U123">
        <v>109</v>
      </c>
      <c r="V123">
        <v>151</v>
      </c>
      <c r="W123">
        <v>20</v>
      </c>
      <c r="X123">
        <v>11.448571428571428</v>
      </c>
      <c r="Y123">
        <v>0.99</v>
      </c>
    </row>
    <row r="124" spans="1:25" x14ac:dyDescent="0.2">
      <c r="A124" s="19" t="s">
        <v>140</v>
      </c>
      <c r="B124" s="28">
        <v>42086</v>
      </c>
      <c r="C124" s="29" t="str">
        <f t="shared" si="1"/>
        <v/>
      </c>
      <c r="D124" s="30">
        <f>SUMIFS(Historique!I$2:I$2107,Historique!$A$2:$A$2107,"&gt;="&amp;$B124,Historique!$A$2:$A$2107,"&lt;="&amp;($B124+6),Historique!$H$2:$H$2107,"Oui")</f>
        <v>25.009999999999998</v>
      </c>
      <c r="E124" s="30">
        <f>SUMIFS(Historique!J$2:J$2107,Historique!$A$2:$A$2107,"&gt;="&amp;$B124,Historique!$A$2:$A$2107,"&lt;="&amp;($B124+6),Historique!$H$2:$H$2107,"Oui")</f>
        <v>31.672000000000004</v>
      </c>
      <c r="F124" s="30">
        <f>SUMIFS(Historique!K$2:K$2107,Historique!$A$2:$A$2107,"&gt;="&amp;$B124,Historique!$A$2:$A$2107,"&lt;="&amp;($B124+6),Historique!$H$2:$H$2107,"Oui")</f>
        <v>28.900000000000002</v>
      </c>
      <c r="G124" s="30">
        <f>SUMIFS(Historique!L$2:L$2107,Historique!$A$2:$A$2107,"&gt;="&amp;$B124,Historique!$A$2:$A$2107,"&lt;="&amp;($B124+6),Historique!$H$2:$H$2107,"Oui")</f>
        <v>232.4</v>
      </c>
      <c r="H124" s="30">
        <f>SUMIFS(Historique!M$2:M$2107,Historique!$A$2:$A$2107,"&gt;="&amp;$B124,Historique!$A$2:$A$2107,"&lt;="&amp;($B124+6),Historique!$H$2:$H$2107,"Oui")</f>
        <v>49</v>
      </c>
      <c r="I124" s="30">
        <f>SUMIFS(Historique!N$2:N$2107,Historique!$A$2:$A$2107,"&gt;="&amp;$B124,Historique!$A$2:$A$2107,"&lt;="&amp;($B124+6),Historique!$H$2:$H$2107,"Oui")</f>
        <v>4</v>
      </c>
      <c r="J124" s="30">
        <f>SUMIFS(Historique!O$2:O$2107,Historique!$A$2:$A$2107,"&gt;="&amp;$B124,Historique!$A$2:$A$2107,"&lt;="&amp;($B124+6),Historique!$H$2:$H$2107,"Oui")</f>
        <v>58</v>
      </c>
      <c r="K124" s="30">
        <f>SUMIFS(Historique!P$2:P$2107,Historique!$A$2:$A$2107,"&gt;="&amp;$B124,Historique!$A$2:$A$2107,"&lt;="&amp;($B124+6),Historique!$H$2:$H$2107,"Oui")</f>
        <v>17</v>
      </c>
      <c r="L124" s="30">
        <f t="shared" si="2"/>
        <v>445.98200000000003</v>
      </c>
      <c r="N124">
        <v>13</v>
      </c>
      <c r="U124">
        <v>77</v>
      </c>
      <c r="V124">
        <v>168</v>
      </c>
      <c r="W124">
        <v>22</v>
      </c>
      <c r="X124">
        <v>12.171428571428573</v>
      </c>
      <c r="Y124">
        <v>1.98</v>
      </c>
    </row>
    <row r="125" spans="1:25" x14ac:dyDescent="0.2">
      <c r="A125" s="19" t="s">
        <v>141</v>
      </c>
      <c r="B125" s="28">
        <v>42093</v>
      </c>
      <c r="C125" s="29" t="str">
        <f t="shared" ref="C125:C188" si="17">IF(OR($U$2,INDEX($U125:$Y125,$U$3)=""),"",INDEX($U125:$Y125,$U$3))</f>
        <v/>
      </c>
      <c r="D125" s="30">
        <f>SUMIFS(Historique!I$2:I$2107,Historique!$A$2:$A$2107,"&gt;="&amp;$B125,Historique!$A$2:$A$2107,"&lt;="&amp;($B125+6),Historique!$H$2:$H$2107,"Oui")</f>
        <v>35.010000000000005</v>
      </c>
      <c r="E125" s="30">
        <f>SUMIFS(Historique!J$2:J$2107,Historique!$A$2:$A$2107,"&gt;="&amp;$B125,Historique!$A$2:$A$2107,"&lt;="&amp;($B125+6),Historique!$H$2:$H$2107,"Oui")</f>
        <v>23.807000000000002</v>
      </c>
      <c r="F125" s="30">
        <f>SUMIFS(Historique!K$2:K$2107,Historique!$A$2:$A$2107,"&gt;="&amp;$B125,Historique!$A$2:$A$2107,"&lt;="&amp;($B125+6),Historique!$H$2:$H$2107,"Oui")</f>
        <v>42.1</v>
      </c>
      <c r="G125" s="30">
        <f>SUMIFS(Historique!L$2:L$2107,Historique!$A$2:$A$2107,"&gt;="&amp;$B125,Historique!$A$2:$A$2107,"&lt;="&amp;($B125+6),Historique!$H$2:$H$2107,"Oui")</f>
        <v>227.86999999999998</v>
      </c>
      <c r="H125" s="30">
        <f>SUMIFS(Historique!M$2:M$2107,Historique!$A$2:$A$2107,"&gt;="&amp;$B125,Historique!$A$2:$A$2107,"&lt;="&amp;($B125+6),Historique!$H$2:$H$2107,"Oui")</f>
        <v>42</v>
      </c>
      <c r="I125" s="30">
        <f>SUMIFS(Historique!N$2:N$2107,Historique!$A$2:$A$2107,"&gt;="&amp;$B125,Historique!$A$2:$A$2107,"&lt;="&amp;($B125+6),Historique!$H$2:$H$2107,"Oui")</f>
        <v>3</v>
      </c>
      <c r="J125" s="30">
        <f>SUMIFS(Historique!O$2:O$2107,Historique!$A$2:$A$2107,"&gt;="&amp;$B125,Historique!$A$2:$A$2107,"&lt;="&amp;($B125+6),Historique!$H$2:$H$2107,"Oui")</f>
        <v>15</v>
      </c>
      <c r="K125" s="30">
        <f>SUMIFS(Historique!P$2:P$2107,Historique!$A$2:$A$2107,"&gt;="&amp;$B125,Historique!$A$2:$A$2107,"&lt;="&amp;($B125+6),Historique!$H$2:$H$2107,"Oui")</f>
        <v>21</v>
      </c>
      <c r="L125" s="30">
        <f t="shared" ref="L125:L188" si="18">SUM(D125:K125)</f>
        <v>409.78699999999998</v>
      </c>
      <c r="N125">
        <v>14</v>
      </c>
      <c r="U125">
        <v>48</v>
      </c>
      <c r="V125">
        <v>149</v>
      </c>
      <c r="W125">
        <v>31</v>
      </c>
      <c r="X125">
        <v>14.405714285714286</v>
      </c>
      <c r="Y125">
        <v>1.94</v>
      </c>
    </row>
    <row r="126" spans="1:25" x14ac:dyDescent="0.2">
      <c r="A126" s="19" t="s">
        <v>142</v>
      </c>
      <c r="B126" s="28">
        <v>42100</v>
      </c>
      <c r="C126" s="29" t="str">
        <f t="shared" si="17"/>
        <v/>
      </c>
      <c r="D126" s="30">
        <f>SUMIFS(Historique!I$2:I$2107,Historique!$A$2:$A$2107,"&gt;="&amp;$B126,Historique!$A$2:$A$2107,"&lt;="&amp;($B126+6),Historique!$H$2:$H$2107,"Oui")</f>
        <v>43.519999999999996</v>
      </c>
      <c r="E126" s="30">
        <f>SUMIFS(Historique!J$2:J$2107,Historique!$A$2:$A$2107,"&gt;="&amp;$B126,Historique!$A$2:$A$2107,"&lt;="&amp;($B126+6),Historique!$H$2:$H$2107,"Oui")</f>
        <v>28.164999999999999</v>
      </c>
      <c r="F126" s="30">
        <f>SUMIFS(Historique!K$2:K$2107,Historique!$A$2:$A$2107,"&gt;="&amp;$B126,Historique!$A$2:$A$2107,"&lt;="&amp;($B126+6),Historique!$H$2:$H$2107,"Oui")</f>
        <v>30.4</v>
      </c>
      <c r="G126" s="30">
        <f>SUMIFS(Historique!L$2:L$2107,Historique!$A$2:$A$2107,"&gt;="&amp;$B126,Historique!$A$2:$A$2107,"&lt;="&amp;($B126+6),Historique!$H$2:$H$2107,"Oui")</f>
        <v>263.2</v>
      </c>
      <c r="H126" s="30">
        <f>SUMIFS(Historique!M$2:M$2107,Historique!$A$2:$A$2107,"&gt;="&amp;$B126,Historique!$A$2:$A$2107,"&lt;="&amp;($B126+6),Historique!$H$2:$H$2107,"Oui")</f>
        <v>50</v>
      </c>
      <c r="I126" s="30">
        <f>SUMIFS(Historique!N$2:N$2107,Historique!$A$2:$A$2107,"&gt;="&amp;$B126,Historique!$A$2:$A$2107,"&lt;="&amp;($B126+6),Historique!$H$2:$H$2107,"Oui")</f>
        <v>2</v>
      </c>
      <c r="J126" s="30">
        <f>SUMIFS(Historique!O$2:O$2107,Historique!$A$2:$A$2107,"&gt;="&amp;$B126,Historique!$A$2:$A$2107,"&lt;="&amp;($B126+6),Historique!$H$2:$H$2107,"Oui")</f>
        <v>40</v>
      </c>
      <c r="K126" s="30">
        <f>SUMIFS(Historique!P$2:P$2107,Historique!$A$2:$A$2107,"&gt;="&amp;$B126,Historique!$A$2:$A$2107,"&lt;="&amp;($B126+6),Historique!$H$2:$H$2107,"Oui")</f>
        <v>31.4</v>
      </c>
      <c r="L126" s="30">
        <f t="shared" si="18"/>
        <v>488.68499999999995</v>
      </c>
      <c r="N126">
        <v>15</v>
      </c>
      <c r="U126">
        <v>30</v>
      </c>
      <c r="V126">
        <v>130</v>
      </c>
      <c r="W126">
        <v>31</v>
      </c>
      <c r="X126">
        <v>11.071428571428571</v>
      </c>
      <c r="Y126">
        <v>1.2933333333333332</v>
      </c>
    </row>
    <row r="127" spans="1:25" x14ac:dyDescent="0.2">
      <c r="A127" s="19" t="s">
        <v>143</v>
      </c>
      <c r="B127" s="28">
        <v>42107</v>
      </c>
      <c r="C127" s="29" t="str">
        <f t="shared" si="17"/>
        <v/>
      </c>
      <c r="D127" s="30">
        <f>SUMIFS(Historique!I$2:I$2107,Historique!$A$2:$A$2107,"&gt;="&amp;$B127,Historique!$A$2:$A$2107,"&lt;="&amp;($B127+6),Historique!$H$2:$H$2107,"Oui")</f>
        <v>41.65</v>
      </c>
      <c r="E127" s="30">
        <f>SUMIFS(Historique!J$2:J$2107,Historique!$A$2:$A$2107,"&gt;="&amp;$B127,Historique!$A$2:$A$2107,"&lt;="&amp;($B127+6),Historique!$H$2:$H$2107,"Oui")</f>
        <v>22.867999999999999</v>
      </c>
      <c r="F127" s="30">
        <f>SUMIFS(Historique!K$2:K$2107,Historique!$A$2:$A$2107,"&gt;="&amp;$B127,Historique!$A$2:$A$2107,"&lt;="&amp;($B127+6),Historique!$H$2:$H$2107,"Oui")</f>
        <v>32</v>
      </c>
      <c r="G127" s="30">
        <f>SUMIFS(Historique!L$2:L$2107,Historique!$A$2:$A$2107,"&gt;="&amp;$B127,Historique!$A$2:$A$2107,"&lt;="&amp;($B127+6),Historique!$H$2:$H$2107,"Oui")</f>
        <v>224.3</v>
      </c>
      <c r="H127" s="30">
        <f>SUMIFS(Historique!M$2:M$2107,Historique!$A$2:$A$2107,"&gt;="&amp;$B127,Historique!$A$2:$A$2107,"&lt;="&amp;($B127+6),Historique!$H$2:$H$2107,"Oui")</f>
        <v>42</v>
      </c>
      <c r="I127" s="30">
        <f>SUMIFS(Historique!N$2:N$2107,Historique!$A$2:$A$2107,"&gt;="&amp;$B127,Historique!$A$2:$A$2107,"&lt;="&amp;($B127+6),Historique!$H$2:$H$2107,"Oui")</f>
        <v>0</v>
      </c>
      <c r="J127" s="30">
        <f>SUMIFS(Historique!O$2:O$2107,Historique!$A$2:$A$2107,"&gt;="&amp;$B127,Historique!$A$2:$A$2107,"&lt;="&amp;($B127+6),Historique!$H$2:$H$2107,"Oui")</f>
        <v>19</v>
      </c>
      <c r="K127" s="30">
        <f>SUMIFS(Historique!P$2:P$2107,Historique!$A$2:$A$2107,"&gt;="&amp;$B127,Historique!$A$2:$A$2107,"&lt;="&amp;($B127+6),Historique!$H$2:$H$2107,"Oui")</f>
        <v>26</v>
      </c>
      <c r="L127" s="30">
        <f t="shared" si="18"/>
        <v>407.81799999999998</v>
      </c>
      <c r="N127">
        <v>16</v>
      </c>
      <c r="U127">
        <v>19</v>
      </c>
      <c r="V127">
        <v>127</v>
      </c>
      <c r="W127">
        <v>35</v>
      </c>
      <c r="X127">
        <v>15.151428571428571</v>
      </c>
      <c r="Y127">
        <v>5.9585714285714291</v>
      </c>
    </row>
    <row r="128" spans="1:25" x14ac:dyDescent="0.2">
      <c r="A128" s="19" t="s">
        <v>144</v>
      </c>
      <c r="B128" s="28">
        <v>42114</v>
      </c>
      <c r="C128" s="29" t="str">
        <f t="shared" si="17"/>
        <v/>
      </c>
      <c r="D128" s="30">
        <f>SUMIFS(Historique!I$2:I$2107,Historique!$A$2:$A$2107,"&gt;="&amp;$B128,Historique!$A$2:$A$2107,"&lt;="&amp;($B128+6),Historique!$H$2:$H$2107,"Oui")</f>
        <v>36.659999999999997</v>
      </c>
      <c r="E128" s="30">
        <f>SUMIFS(Historique!J$2:J$2107,Historique!$A$2:$A$2107,"&gt;="&amp;$B128,Historique!$A$2:$A$2107,"&lt;="&amp;($B128+6),Historique!$H$2:$H$2107,"Oui")</f>
        <v>21.835000000000001</v>
      </c>
      <c r="F128" s="30">
        <f>SUMIFS(Historique!K$2:K$2107,Historique!$A$2:$A$2107,"&gt;="&amp;$B128,Historique!$A$2:$A$2107,"&lt;="&amp;($B128+6),Historique!$H$2:$H$2107,"Oui")</f>
        <v>24.9</v>
      </c>
      <c r="G128" s="30">
        <f>SUMIFS(Historique!L$2:L$2107,Historique!$A$2:$A$2107,"&gt;="&amp;$B128,Historique!$A$2:$A$2107,"&lt;="&amp;($B128+6),Historique!$H$2:$H$2107,"Oui")</f>
        <v>239.1</v>
      </c>
      <c r="H128" s="30">
        <f>SUMIFS(Historique!M$2:M$2107,Historique!$A$2:$A$2107,"&gt;="&amp;$B128,Historique!$A$2:$A$2107,"&lt;="&amp;($B128+6),Historique!$H$2:$H$2107,"Oui")</f>
        <v>46</v>
      </c>
      <c r="I128" s="30">
        <f>SUMIFS(Historique!N$2:N$2107,Historique!$A$2:$A$2107,"&gt;="&amp;$B128,Historique!$A$2:$A$2107,"&lt;="&amp;($B128+6),Historique!$H$2:$H$2107,"Oui")</f>
        <v>0</v>
      </c>
      <c r="J128" s="30">
        <f>SUMIFS(Historique!O$2:O$2107,Historique!$A$2:$A$2107,"&gt;="&amp;$B128,Historique!$A$2:$A$2107,"&lt;="&amp;($B128+6),Historique!$H$2:$H$2107,"Oui")</f>
        <v>6</v>
      </c>
      <c r="K128" s="30">
        <f>SUMIFS(Historique!P$2:P$2107,Historique!$A$2:$A$2107,"&gt;="&amp;$B128,Historique!$A$2:$A$2107,"&lt;="&amp;($B128+6),Historique!$H$2:$H$2107,"Oui")</f>
        <v>24</v>
      </c>
      <c r="L128" s="30">
        <f t="shared" si="18"/>
        <v>398.495</v>
      </c>
      <c r="N128">
        <v>17</v>
      </c>
      <c r="U128">
        <v>10</v>
      </c>
      <c r="V128">
        <v>90</v>
      </c>
      <c r="W128">
        <v>34</v>
      </c>
      <c r="X128">
        <v>15.874285714285715</v>
      </c>
      <c r="Y128">
        <v>7.7600000000000007</v>
      </c>
    </row>
    <row r="129" spans="1:25" x14ac:dyDescent="0.2">
      <c r="A129" s="19" t="s">
        <v>145</v>
      </c>
      <c r="B129" s="28">
        <v>42121</v>
      </c>
      <c r="C129" s="29" t="str">
        <f t="shared" si="17"/>
        <v/>
      </c>
      <c r="D129" s="30">
        <f>SUMIFS(Historique!I$2:I$2107,Historique!$A$2:$A$2107,"&gt;="&amp;$B129,Historique!$A$2:$A$2107,"&lt;="&amp;($B129+6),Historique!$H$2:$H$2107,"Oui")</f>
        <v>29.340000000000003</v>
      </c>
      <c r="E129" s="30">
        <f>SUMIFS(Historique!J$2:J$2107,Historique!$A$2:$A$2107,"&gt;="&amp;$B129,Historique!$A$2:$A$2107,"&lt;="&amp;($B129+6),Historique!$H$2:$H$2107,"Oui")</f>
        <v>21.012999999999998</v>
      </c>
      <c r="F129" s="30">
        <f>SUMIFS(Historique!K$2:K$2107,Historique!$A$2:$A$2107,"&gt;="&amp;$B129,Historique!$A$2:$A$2107,"&lt;="&amp;($B129+6),Historique!$H$2:$H$2107,"Oui")</f>
        <v>23.94</v>
      </c>
      <c r="G129" s="30">
        <f>SUMIFS(Historique!L$2:L$2107,Historique!$A$2:$A$2107,"&gt;="&amp;$B129,Historique!$A$2:$A$2107,"&lt;="&amp;($B129+6),Historique!$H$2:$H$2107,"Oui")</f>
        <v>196.8</v>
      </c>
      <c r="H129" s="30">
        <f>SUMIFS(Historique!M$2:M$2107,Historique!$A$2:$A$2107,"&gt;="&amp;$B129,Historique!$A$2:$A$2107,"&lt;="&amp;($B129+6),Historique!$H$2:$H$2107,"Oui")</f>
        <v>40</v>
      </c>
      <c r="I129" s="30">
        <f>SUMIFS(Historique!N$2:N$2107,Historique!$A$2:$A$2107,"&gt;="&amp;$B129,Historique!$A$2:$A$2107,"&lt;="&amp;($B129+6),Historique!$H$2:$H$2107,"Oui")</f>
        <v>2</v>
      </c>
      <c r="J129" s="30">
        <f>SUMIFS(Historique!O$2:O$2107,Historique!$A$2:$A$2107,"&gt;="&amp;$B129,Historique!$A$2:$A$2107,"&lt;="&amp;($B129+6),Historique!$H$2:$H$2107,"Oui")</f>
        <v>20</v>
      </c>
      <c r="K129" s="30">
        <f>SUMIFS(Historique!P$2:P$2107,Historique!$A$2:$A$2107,"&gt;="&amp;$B129,Historique!$A$2:$A$2107,"&lt;="&amp;($B129+6),Historique!$H$2:$H$2107,"Oui")</f>
        <v>41.7</v>
      </c>
      <c r="L129" s="30">
        <f t="shared" si="18"/>
        <v>374.79300000000001</v>
      </c>
      <c r="N129">
        <v>18</v>
      </c>
      <c r="U129">
        <v>6</v>
      </c>
      <c r="V129">
        <v>89</v>
      </c>
      <c r="W129">
        <v>28</v>
      </c>
      <c r="X129">
        <v>15.445714285714288</v>
      </c>
      <c r="Y129">
        <v>16.490000000000002</v>
      </c>
    </row>
    <row r="130" spans="1:25" x14ac:dyDescent="0.2">
      <c r="A130" s="19" t="s">
        <v>146</v>
      </c>
      <c r="B130" s="28">
        <v>42128</v>
      </c>
      <c r="C130" s="29" t="str">
        <f t="shared" si="17"/>
        <v/>
      </c>
      <c r="D130" s="30">
        <f>SUMIFS(Historique!I$2:I$2107,Historique!$A$2:$A$2107,"&gt;="&amp;$B130,Historique!$A$2:$A$2107,"&lt;="&amp;($B130+6),Historique!$H$2:$H$2107,"Oui")</f>
        <v>22</v>
      </c>
      <c r="E130" s="30">
        <f>SUMIFS(Historique!J$2:J$2107,Historique!$A$2:$A$2107,"&gt;="&amp;$B130,Historique!$A$2:$A$2107,"&lt;="&amp;($B130+6),Historique!$H$2:$H$2107,"Oui")</f>
        <v>34.128999999999998</v>
      </c>
      <c r="F130" s="30">
        <f>SUMIFS(Historique!K$2:K$2107,Historique!$A$2:$A$2107,"&gt;="&amp;$B130,Historique!$A$2:$A$2107,"&lt;="&amp;($B130+6),Historique!$H$2:$H$2107,"Oui")</f>
        <v>30.8</v>
      </c>
      <c r="G130" s="30">
        <f>SUMIFS(Historique!L$2:L$2107,Historique!$A$2:$A$2107,"&gt;="&amp;$B130,Historique!$A$2:$A$2107,"&lt;="&amp;($B130+6),Historique!$H$2:$H$2107,"Oui")</f>
        <v>166.2</v>
      </c>
      <c r="H130" s="30">
        <f>SUMIFS(Historique!M$2:M$2107,Historique!$A$2:$A$2107,"&gt;="&amp;$B130,Historique!$A$2:$A$2107,"&lt;="&amp;($B130+6),Historique!$H$2:$H$2107,"Oui")</f>
        <v>48</v>
      </c>
      <c r="I130" s="30">
        <f>SUMIFS(Historique!N$2:N$2107,Historique!$A$2:$A$2107,"&gt;="&amp;$B130,Historique!$A$2:$A$2107,"&lt;="&amp;($B130+6),Historique!$H$2:$H$2107,"Oui")</f>
        <v>3</v>
      </c>
      <c r="J130" s="30">
        <f>SUMIFS(Historique!O$2:O$2107,Historique!$A$2:$A$2107,"&gt;="&amp;$B130,Historique!$A$2:$A$2107,"&lt;="&amp;($B130+6),Historique!$H$2:$H$2107,"Oui")</f>
        <v>26</v>
      </c>
      <c r="K130" s="30">
        <f>SUMIFS(Historique!P$2:P$2107,Historique!$A$2:$A$2107,"&gt;="&amp;$B130,Historique!$A$2:$A$2107,"&lt;="&amp;($B130+6),Historique!$H$2:$H$2107,"Oui")</f>
        <v>38.799999999999997</v>
      </c>
      <c r="L130" s="30">
        <f t="shared" si="18"/>
        <v>368.92900000000003</v>
      </c>
      <c r="N130">
        <v>19</v>
      </c>
      <c r="U130">
        <v>10</v>
      </c>
      <c r="V130">
        <v>78</v>
      </c>
      <c r="W130">
        <v>27</v>
      </c>
      <c r="X130">
        <v>18.437142857142856</v>
      </c>
    </row>
    <row r="131" spans="1:25" x14ac:dyDescent="0.2">
      <c r="A131" s="19" t="s">
        <v>147</v>
      </c>
      <c r="B131" s="28">
        <v>42135</v>
      </c>
      <c r="C131" s="29" t="str">
        <f t="shared" si="17"/>
        <v/>
      </c>
      <c r="D131" s="30">
        <f>SUMIFS(Historique!I$2:I$2107,Historique!$A$2:$A$2107,"&gt;="&amp;$B131,Historique!$A$2:$A$2107,"&lt;="&amp;($B131+6),Historique!$H$2:$H$2107,"Oui")</f>
        <v>35</v>
      </c>
      <c r="E131" s="30">
        <f>SUMIFS(Historique!J$2:J$2107,Historique!$A$2:$A$2107,"&gt;="&amp;$B131,Historique!$A$2:$A$2107,"&lt;="&amp;($B131+6),Historique!$H$2:$H$2107,"Oui")</f>
        <v>31.082999999999998</v>
      </c>
      <c r="F131" s="30">
        <f>SUMIFS(Historique!K$2:K$2107,Historique!$A$2:$A$2107,"&gt;="&amp;$B131,Historique!$A$2:$A$2107,"&lt;="&amp;($B131+6),Historique!$H$2:$H$2107,"Oui")</f>
        <v>39.5</v>
      </c>
      <c r="G131" s="30">
        <f>SUMIFS(Historique!L$2:L$2107,Historique!$A$2:$A$2107,"&gt;="&amp;$B131,Historique!$A$2:$A$2107,"&lt;="&amp;($B131+6),Historique!$H$2:$H$2107,"Oui")</f>
        <v>198.35</v>
      </c>
      <c r="H131" s="30">
        <f>SUMIFS(Historique!M$2:M$2107,Historique!$A$2:$A$2107,"&gt;="&amp;$B131,Historique!$A$2:$A$2107,"&lt;="&amp;($B131+6),Historique!$H$2:$H$2107,"Oui")</f>
        <v>34</v>
      </c>
      <c r="I131" s="30">
        <f>SUMIFS(Historique!N$2:N$2107,Historique!$A$2:$A$2107,"&gt;="&amp;$B131,Historique!$A$2:$A$2107,"&lt;="&amp;($B131+6),Historique!$H$2:$H$2107,"Oui")</f>
        <v>0</v>
      </c>
      <c r="J131" s="30">
        <f>SUMIFS(Historique!O$2:O$2107,Historique!$A$2:$A$2107,"&gt;="&amp;$B131,Historique!$A$2:$A$2107,"&lt;="&amp;($B131+6),Historique!$H$2:$H$2107,"Oui")</f>
        <v>12</v>
      </c>
      <c r="K131" s="30">
        <f>SUMIFS(Historique!P$2:P$2107,Historique!$A$2:$A$2107,"&gt;="&amp;$B131,Historique!$A$2:$A$2107,"&lt;="&amp;($B131+6),Historique!$H$2:$H$2107,"Oui")</f>
        <v>36.700000000000003</v>
      </c>
      <c r="L131" s="30">
        <f t="shared" si="18"/>
        <v>386.63299999999998</v>
      </c>
      <c r="N131">
        <v>20</v>
      </c>
      <c r="U131">
        <v>7</v>
      </c>
      <c r="V131">
        <v>73</v>
      </c>
      <c r="W131">
        <v>24</v>
      </c>
      <c r="X131">
        <v>18.568571428571428</v>
      </c>
      <c r="Y131">
        <v>36.691428571428567</v>
      </c>
    </row>
    <row r="132" spans="1:25" x14ac:dyDescent="0.2">
      <c r="A132" s="19" t="s">
        <v>148</v>
      </c>
      <c r="B132" s="28">
        <v>42142</v>
      </c>
      <c r="C132" s="29" t="str">
        <f t="shared" si="17"/>
        <v/>
      </c>
      <c r="D132" s="30">
        <f>SUMIFS(Historique!I$2:I$2107,Historique!$A$2:$A$2107,"&gt;="&amp;$B132,Historique!$A$2:$A$2107,"&lt;="&amp;($B132+6),Historique!$H$2:$H$2107,"Oui")</f>
        <v>35.68</v>
      </c>
      <c r="E132" s="30">
        <f>SUMIFS(Historique!J$2:J$2107,Historique!$A$2:$A$2107,"&gt;="&amp;$B132,Historique!$A$2:$A$2107,"&lt;="&amp;($B132+6),Historique!$H$2:$H$2107,"Oui")</f>
        <v>23.452000000000002</v>
      </c>
      <c r="F132" s="30">
        <f>SUMIFS(Historique!K$2:K$2107,Historique!$A$2:$A$2107,"&gt;="&amp;$B132,Historique!$A$2:$A$2107,"&lt;="&amp;($B132+6),Historique!$H$2:$H$2107,"Oui")</f>
        <v>23.2</v>
      </c>
      <c r="G132" s="30">
        <f>SUMIFS(Historique!L$2:L$2107,Historique!$A$2:$A$2107,"&gt;="&amp;$B132,Historique!$A$2:$A$2107,"&lt;="&amp;($B132+6),Historique!$H$2:$H$2107,"Oui")</f>
        <v>126.85000000000001</v>
      </c>
      <c r="H132" s="30">
        <f>SUMIFS(Historique!M$2:M$2107,Historique!$A$2:$A$2107,"&gt;="&amp;$B132,Historique!$A$2:$A$2107,"&lt;="&amp;($B132+6),Historique!$H$2:$H$2107,"Oui")</f>
        <v>54</v>
      </c>
      <c r="I132" s="30">
        <f>SUMIFS(Historique!N$2:N$2107,Historique!$A$2:$A$2107,"&gt;="&amp;$B132,Historique!$A$2:$A$2107,"&lt;="&amp;($B132+6),Historique!$H$2:$H$2107,"Oui")</f>
        <v>2</v>
      </c>
      <c r="J132" s="30">
        <f>SUMIFS(Historique!O$2:O$2107,Historique!$A$2:$A$2107,"&gt;="&amp;$B132,Historique!$A$2:$A$2107,"&lt;="&amp;($B132+6),Historique!$H$2:$H$2107,"Oui")</f>
        <v>10</v>
      </c>
      <c r="K132" s="30">
        <f>SUMIFS(Historique!P$2:P$2107,Historique!$A$2:$A$2107,"&gt;="&amp;$B132,Historique!$A$2:$A$2107,"&lt;="&amp;($B132+6),Historique!$H$2:$H$2107,"Oui")</f>
        <v>29.8</v>
      </c>
      <c r="L132" s="30">
        <f t="shared" si="18"/>
        <v>304.98200000000003</v>
      </c>
      <c r="N132">
        <v>21</v>
      </c>
      <c r="U132">
        <v>9</v>
      </c>
      <c r="V132">
        <v>88</v>
      </c>
      <c r="W132">
        <v>30</v>
      </c>
      <c r="X132">
        <v>17.845714285714287</v>
      </c>
      <c r="Y132">
        <v>80.031428571428577</v>
      </c>
    </row>
    <row r="133" spans="1:25" x14ac:dyDescent="0.2">
      <c r="A133" s="19" t="s">
        <v>149</v>
      </c>
      <c r="B133" s="28">
        <v>42149</v>
      </c>
      <c r="C133" s="29" t="str">
        <f t="shared" si="17"/>
        <v/>
      </c>
      <c r="D133" s="30">
        <f>SUMIFS(Historique!I$2:I$2107,Historique!$A$2:$A$2107,"&gt;="&amp;$B133,Historique!$A$2:$A$2107,"&lt;="&amp;($B133+6),Historique!$H$2:$H$2107,"Oui")</f>
        <v>50.33</v>
      </c>
      <c r="E133" s="30">
        <f>SUMIFS(Historique!J$2:J$2107,Historique!$A$2:$A$2107,"&gt;="&amp;$B133,Historique!$A$2:$A$2107,"&lt;="&amp;($B133+6),Historique!$H$2:$H$2107,"Oui")</f>
        <v>24.047000000000001</v>
      </c>
      <c r="F133" s="30">
        <f>SUMIFS(Historique!K$2:K$2107,Historique!$A$2:$A$2107,"&gt;="&amp;$B133,Historique!$A$2:$A$2107,"&lt;="&amp;($B133+6),Historique!$H$2:$H$2107,"Oui")</f>
        <v>32.5</v>
      </c>
      <c r="G133" s="30">
        <f>SUMIFS(Historique!L$2:L$2107,Historique!$A$2:$A$2107,"&gt;="&amp;$B133,Historique!$A$2:$A$2107,"&lt;="&amp;($B133+6),Historique!$H$2:$H$2107,"Oui")</f>
        <v>196.10000000000002</v>
      </c>
      <c r="H133" s="30">
        <f>SUMIFS(Historique!M$2:M$2107,Historique!$A$2:$A$2107,"&gt;="&amp;$B133,Historique!$A$2:$A$2107,"&lt;="&amp;($B133+6),Historique!$H$2:$H$2107,"Oui")</f>
        <v>44</v>
      </c>
      <c r="I133" s="30">
        <f>SUMIFS(Historique!N$2:N$2107,Historique!$A$2:$A$2107,"&gt;="&amp;$B133,Historique!$A$2:$A$2107,"&lt;="&amp;($B133+6),Historique!$H$2:$H$2107,"Oui")</f>
        <v>3</v>
      </c>
      <c r="J133" s="30">
        <f>SUMIFS(Historique!O$2:O$2107,Historique!$A$2:$A$2107,"&gt;="&amp;$B133,Historique!$A$2:$A$2107,"&lt;="&amp;($B133+6),Historique!$H$2:$H$2107,"Oui")</f>
        <v>51</v>
      </c>
      <c r="K133" s="30">
        <f>SUMIFS(Historique!P$2:P$2107,Historique!$A$2:$A$2107,"&gt;="&amp;$B133,Historique!$A$2:$A$2107,"&lt;="&amp;($B133+6),Historique!$H$2:$H$2107,"Oui")</f>
        <v>38.5</v>
      </c>
      <c r="L133" s="30">
        <f t="shared" si="18"/>
        <v>439.47700000000003</v>
      </c>
      <c r="N133">
        <v>22</v>
      </c>
      <c r="U133">
        <v>7</v>
      </c>
      <c r="V133">
        <v>77</v>
      </c>
      <c r="W133">
        <v>26</v>
      </c>
      <c r="X133">
        <v>19.248571428571431</v>
      </c>
      <c r="Y133">
        <v>68.44</v>
      </c>
    </row>
    <row r="134" spans="1:25" x14ac:dyDescent="0.2">
      <c r="A134" s="19" t="s">
        <v>150</v>
      </c>
      <c r="B134" s="28">
        <v>42156</v>
      </c>
      <c r="C134" s="29" t="str">
        <f t="shared" si="17"/>
        <v/>
      </c>
      <c r="D134" s="30">
        <f>SUMIFS(Historique!I$2:I$2107,Historique!$A$2:$A$2107,"&gt;="&amp;$B134,Historique!$A$2:$A$2107,"&lt;="&amp;($B134+6),Historique!$H$2:$H$2107,"Oui")</f>
        <v>35.340000000000003</v>
      </c>
      <c r="E134" s="30">
        <f>SUMIFS(Historique!J$2:J$2107,Historique!$A$2:$A$2107,"&gt;="&amp;$B134,Historique!$A$2:$A$2107,"&lt;="&amp;($B134+6),Historique!$H$2:$H$2107,"Oui")</f>
        <v>28.020000000000003</v>
      </c>
      <c r="F134" s="30">
        <f>SUMIFS(Historique!K$2:K$2107,Historique!$A$2:$A$2107,"&gt;="&amp;$B134,Historique!$A$2:$A$2107,"&lt;="&amp;($B134+6),Historique!$H$2:$H$2107,"Oui")</f>
        <v>27.7</v>
      </c>
      <c r="G134" s="30">
        <f>SUMIFS(Historique!L$2:L$2107,Historique!$A$2:$A$2107,"&gt;="&amp;$B134,Historique!$A$2:$A$2107,"&lt;="&amp;($B134+6),Historique!$H$2:$H$2107,"Oui")</f>
        <v>143.55000000000001</v>
      </c>
      <c r="H134" s="30">
        <f>SUMIFS(Historique!M$2:M$2107,Historique!$A$2:$A$2107,"&gt;="&amp;$B134,Historique!$A$2:$A$2107,"&lt;="&amp;($B134+6),Historique!$H$2:$H$2107,"Oui")</f>
        <v>54</v>
      </c>
      <c r="I134" s="30">
        <f>SUMIFS(Historique!N$2:N$2107,Historique!$A$2:$A$2107,"&gt;="&amp;$B134,Historique!$A$2:$A$2107,"&lt;="&amp;($B134+6),Historique!$H$2:$H$2107,"Oui")</f>
        <v>5</v>
      </c>
      <c r="J134" s="30">
        <f>SUMIFS(Historique!O$2:O$2107,Historique!$A$2:$A$2107,"&gt;="&amp;$B134,Historique!$A$2:$A$2107,"&lt;="&amp;($B134+6),Historique!$H$2:$H$2107,"Oui")</f>
        <v>53</v>
      </c>
      <c r="K134" s="30">
        <f>SUMIFS(Historique!P$2:P$2107,Historique!$A$2:$A$2107,"&gt;="&amp;$B134,Historique!$A$2:$A$2107,"&lt;="&amp;($B134+6),Historique!$H$2:$H$2107,"Oui")</f>
        <v>28</v>
      </c>
      <c r="L134" s="30">
        <f t="shared" si="18"/>
        <v>374.61</v>
      </c>
      <c r="N134">
        <v>23</v>
      </c>
      <c r="U134">
        <v>4</v>
      </c>
      <c r="V134">
        <v>98</v>
      </c>
      <c r="W134">
        <v>35</v>
      </c>
      <c r="X134">
        <v>22.24285714285714</v>
      </c>
      <c r="Y134">
        <v>37.137142857142855</v>
      </c>
    </row>
    <row r="135" spans="1:25" x14ac:dyDescent="0.2">
      <c r="A135" s="19" t="s">
        <v>151</v>
      </c>
      <c r="B135" s="28">
        <v>42163</v>
      </c>
      <c r="C135" s="29" t="str">
        <f t="shared" si="17"/>
        <v/>
      </c>
      <c r="D135" s="30">
        <f>SUMIFS(Historique!I$2:I$2107,Historique!$A$2:$A$2107,"&gt;="&amp;$B135,Historique!$A$2:$A$2107,"&lt;="&amp;($B135+6),Historique!$H$2:$H$2107,"Oui")</f>
        <v>28.339999999999996</v>
      </c>
      <c r="E135" s="30">
        <f>SUMIFS(Historique!J$2:J$2107,Historique!$A$2:$A$2107,"&gt;="&amp;$B135,Historique!$A$2:$A$2107,"&lt;="&amp;($B135+6),Historique!$H$2:$H$2107,"Oui")</f>
        <v>24.990000000000002</v>
      </c>
      <c r="F135" s="30">
        <f>SUMIFS(Historique!K$2:K$2107,Historique!$A$2:$A$2107,"&gt;="&amp;$B135,Historique!$A$2:$A$2107,"&lt;="&amp;($B135+6),Historique!$H$2:$H$2107,"Oui")</f>
        <v>30.500000000000004</v>
      </c>
      <c r="G135" s="30">
        <f>SUMIFS(Historique!L$2:L$2107,Historique!$A$2:$A$2107,"&gt;="&amp;$B135,Historique!$A$2:$A$2107,"&lt;="&amp;($B135+6),Historique!$H$2:$H$2107,"Oui")</f>
        <v>167.476</v>
      </c>
      <c r="H135" s="30">
        <f>SUMIFS(Historique!M$2:M$2107,Historique!$A$2:$A$2107,"&gt;="&amp;$B135,Historique!$A$2:$A$2107,"&lt;="&amp;($B135+6),Historique!$H$2:$H$2107,"Oui")</f>
        <v>55</v>
      </c>
      <c r="I135" s="30">
        <f>SUMIFS(Historique!N$2:N$2107,Historique!$A$2:$A$2107,"&gt;="&amp;$B135,Historique!$A$2:$A$2107,"&lt;="&amp;($B135+6),Historique!$H$2:$H$2107,"Oui")</f>
        <v>3</v>
      </c>
      <c r="J135" s="30">
        <f>SUMIFS(Historique!O$2:O$2107,Historique!$A$2:$A$2107,"&gt;="&amp;$B135,Historique!$A$2:$A$2107,"&lt;="&amp;($B135+6),Historique!$H$2:$H$2107,"Oui")</f>
        <v>26</v>
      </c>
      <c r="K135" s="30">
        <f>SUMIFS(Historique!P$2:P$2107,Historique!$A$2:$A$2107,"&gt;="&amp;$B135,Historique!$A$2:$A$2107,"&lt;="&amp;($B135+6),Historique!$H$2:$H$2107,"Oui")</f>
        <v>27.6</v>
      </c>
      <c r="L135" s="30">
        <f t="shared" si="18"/>
        <v>362.90600000000001</v>
      </c>
      <c r="N135">
        <v>24</v>
      </c>
      <c r="U135">
        <v>4</v>
      </c>
      <c r="V135">
        <v>85</v>
      </c>
      <c r="W135">
        <v>32</v>
      </c>
      <c r="X135">
        <v>22.022857142857141</v>
      </c>
      <c r="Y135">
        <v>5.0924999999999994</v>
      </c>
    </row>
    <row r="136" spans="1:25" x14ac:dyDescent="0.2">
      <c r="A136" s="19" t="s">
        <v>152</v>
      </c>
      <c r="B136" s="28">
        <v>42170</v>
      </c>
      <c r="C136" s="29" t="str">
        <f t="shared" si="17"/>
        <v/>
      </c>
      <c r="D136" s="30">
        <f>SUMIFS(Historique!I$2:I$2107,Historique!$A$2:$A$2107,"&gt;="&amp;$B136,Historique!$A$2:$A$2107,"&lt;="&amp;($B136+6),Historique!$H$2:$H$2107,"Oui")</f>
        <v>41.67</v>
      </c>
      <c r="E136" s="30">
        <f>SUMIFS(Historique!J$2:J$2107,Historique!$A$2:$A$2107,"&gt;="&amp;$B136,Historique!$A$2:$A$2107,"&lt;="&amp;($B136+6),Historique!$H$2:$H$2107,"Oui")</f>
        <v>23.04</v>
      </c>
      <c r="F136" s="30">
        <f>SUMIFS(Historique!K$2:K$2107,Historique!$A$2:$A$2107,"&gt;="&amp;$B136,Historique!$A$2:$A$2107,"&lt;="&amp;($B136+6),Historique!$H$2:$H$2107,"Oui")</f>
        <v>35.760000000000005</v>
      </c>
      <c r="G136" s="30">
        <f>SUMIFS(Historique!L$2:L$2107,Historique!$A$2:$A$2107,"&gt;="&amp;$B136,Historique!$A$2:$A$2107,"&lt;="&amp;($B136+6),Historique!$H$2:$H$2107,"Oui")</f>
        <v>174.4</v>
      </c>
      <c r="H136" s="30">
        <f>SUMIFS(Historique!M$2:M$2107,Historique!$A$2:$A$2107,"&gt;="&amp;$B136,Historique!$A$2:$A$2107,"&lt;="&amp;($B136+6),Historique!$H$2:$H$2107,"Oui")</f>
        <v>52</v>
      </c>
      <c r="I136" s="30">
        <f>SUMIFS(Historique!N$2:N$2107,Historique!$A$2:$A$2107,"&gt;="&amp;$B136,Historique!$A$2:$A$2107,"&lt;="&amp;($B136+6),Historique!$H$2:$H$2107,"Oui")</f>
        <v>3</v>
      </c>
      <c r="J136" s="30">
        <f>SUMIFS(Historique!O$2:O$2107,Historique!$A$2:$A$2107,"&gt;="&amp;$B136,Historique!$A$2:$A$2107,"&lt;="&amp;($B136+6),Historique!$H$2:$H$2107,"Oui")</f>
        <v>83</v>
      </c>
      <c r="K136" s="30">
        <f>SUMIFS(Historique!P$2:P$2107,Historique!$A$2:$A$2107,"&gt;="&amp;$B136,Historique!$A$2:$A$2107,"&lt;="&amp;($B136+6),Historique!$H$2:$H$2107,"Oui")</f>
        <v>34.900000000000006</v>
      </c>
      <c r="L136" s="30">
        <f t="shared" si="18"/>
        <v>447.77</v>
      </c>
      <c r="N136">
        <v>25</v>
      </c>
      <c r="U136">
        <v>4</v>
      </c>
      <c r="V136">
        <v>85</v>
      </c>
      <c r="W136">
        <v>28</v>
      </c>
      <c r="X136">
        <v>23.248571428571431</v>
      </c>
    </row>
    <row r="137" spans="1:25" x14ac:dyDescent="0.2">
      <c r="A137" s="19" t="s">
        <v>153</v>
      </c>
      <c r="B137" s="28">
        <v>42177</v>
      </c>
      <c r="C137" s="29" t="str">
        <f t="shared" si="17"/>
        <v/>
      </c>
      <c r="D137" s="30">
        <f>SUMIFS(Historique!I$2:I$2107,Historique!$A$2:$A$2107,"&gt;="&amp;$B137,Historique!$A$2:$A$2107,"&lt;="&amp;($B137+6),Historique!$H$2:$H$2107,"Oui")</f>
        <v>39.840000000000003</v>
      </c>
      <c r="E137" s="30">
        <f>SUMIFS(Historique!J$2:J$2107,Historique!$A$2:$A$2107,"&gt;="&amp;$B137,Historique!$A$2:$A$2107,"&lt;="&amp;($B137+6),Historique!$H$2:$H$2107,"Oui")</f>
        <v>29.309999999999995</v>
      </c>
      <c r="F137" s="30">
        <f>SUMIFS(Historique!K$2:K$2107,Historique!$A$2:$A$2107,"&gt;="&amp;$B137,Historique!$A$2:$A$2107,"&lt;="&amp;($B137+6),Historique!$H$2:$H$2107,"Oui")</f>
        <v>41.5</v>
      </c>
      <c r="G137" s="30">
        <f>SUMIFS(Historique!L$2:L$2107,Historique!$A$2:$A$2107,"&gt;="&amp;$B137,Historique!$A$2:$A$2107,"&lt;="&amp;($B137+6),Historique!$H$2:$H$2107,"Oui")</f>
        <v>172.98699999999999</v>
      </c>
      <c r="H137" s="30">
        <f>SUMIFS(Historique!M$2:M$2107,Historique!$A$2:$A$2107,"&gt;="&amp;$B137,Historique!$A$2:$A$2107,"&lt;="&amp;($B137+6),Historique!$H$2:$H$2107,"Oui")</f>
        <v>29</v>
      </c>
      <c r="I137" s="30">
        <f>SUMIFS(Historique!N$2:N$2107,Historique!$A$2:$A$2107,"&gt;="&amp;$B137,Historique!$A$2:$A$2107,"&lt;="&amp;($B137+6),Historique!$H$2:$H$2107,"Oui")</f>
        <v>1</v>
      </c>
      <c r="J137" s="30">
        <f>SUMIFS(Historique!O$2:O$2107,Historique!$A$2:$A$2107,"&gt;="&amp;$B137,Historique!$A$2:$A$2107,"&lt;="&amp;($B137+6),Historique!$H$2:$H$2107,"Oui")</f>
        <v>18</v>
      </c>
      <c r="K137" s="30">
        <f>SUMIFS(Historique!P$2:P$2107,Historique!$A$2:$A$2107,"&gt;="&amp;$B137,Historique!$A$2:$A$2107,"&lt;="&amp;($B137+6),Historique!$H$2:$H$2107,"Oui")</f>
        <v>28</v>
      </c>
      <c r="L137" s="30">
        <f t="shared" si="18"/>
        <v>359.637</v>
      </c>
      <c r="N137">
        <v>26</v>
      </c>
      <c r="U137">
        <v>4</v>
      </c>
      <c r="V137">
        <v>89</v>
      </c>
      <c r="W137">
        <v>32</v>
      </c>
      <c r="X137">
        <v>23.408571428571427</v>
      </c>
    </row>
    <row r="138" spans="1:25" x14ac:dyDescent="0.2">
      <c r="A138" s="19" t="s">
        <v>154</v>
      </c>
      <c r="B138" s="28">
        <v>42184</v>
      </c>
      <c r="C138" s="29" t="str">
        <f t="shared" si="17"/>
        <v/>
      </c>
      <c r="D138" s="30">
        <f>SUMIFS(Historique!I$2:I$2107,Historique!$A$2:$A$2107,"&gt;="&amp;$B138,Historique!$A$2:$A$2107,"&lt;="&amp;($B138+6),Historique!$H$2:$H$2107,"Oui")</f>
        <v>36.36</v>
      </c>
      <c r="E138" s="30">
        <f>SUMIFS(Historique!J$2:J$2107,Historique!$A$2:$A$2107,"&gt;="&amp;$B138,Historique!$A$2:$A$2107,"&lt;="&amp;($B138+6),Historique!$H$2:$H$2107,"Oui")</f>
        <v>27.019999999999996</v>
      </c>
      <c r="F138" s="30">
        <f>SUMIFS(Historique!K$2:K$2107,Historique!$A$2:$A$2107,"&gt;="&amp;$B138,Historique!$A$2:$A$2107,"&lt;="&amp;($B138+6),Historique!$H$2:$H$2107,"Oui")</f>
        <v>28.299999999999997</v>
      </c>
      <c r="G138" s="30">
        <f>SUMIFS(Historique!L$2:L$2107,Historique!$A$2:$A$2107,"&gt;="&amp;$B138,Historique!$A$2:$A$2107,"&lt;="&amp;($B138+6),Historique!$H$2:$H$2107,"Oui")</f>
        <v>152.1</v>
      </c>
      <c r="H138" s="30">
        <f>SUMIFS(Historique!M$2:M$2107,Historique!$A$2:$A$2107,"&gt;="&amp;$B138,Historique!$A$2:$A$2107,"&lt;="&amp;($B138+6),Historique!$H$2:$H$2107,"Oui")</f>
        <v>66</v>
      </c>
      <c r="I138" s="30">
        <f>SUMIFS(Historique!N$2:N$2107,Historique!$A$2:$A$2107,"&gt;="&amp;$B138,Historique!$A$2:$A$2107,"&lt;="&amp;($B138+6),Historique!$H$2:$H$2107,"Oui")</f>
        <v>1</v>
      </c>
      <c r="J138" s="30">
        <f>SUMIFS(Historique!O$2:O$2107,Historique!$A$2:$A$2107,"&gt;="&amp;$B138,Historique!$A$2:$A$2107,"&lt;="&amp;($B138+6),Historique!$H$2:$H$2107,"Oui")</f>
        <v>35</v>
      </c>
      <c r="K138" s="30">
        <f>SUMIFS(Historique!P$2:P$2107,Historique!$A$2:$A$2107,"&gt;="&amp;$B138,Historique!$A$2:$A$2107,"&lt;="&amp;($B138+6),Historique!$H$2:$H$2107,"Oui")</f>
        <v>30.3</v>
      </c>
      <c r="L138" s="30">
        <f t="shared" si="18"/>
        <v>376.08</v>
      </c>
      <c r="N138">
        <v>27</v>
      </c>
      <c r="U138">
        <v>3</v>
      </c>
      <c r="V138">
        <v>70</v>
      </c>
      <c r="W138">
        <v>32</v>
      </c>
      <c r="X138">
        <v>24.751428571428573</v>
      </c>
      <c r="Y138">
        <v>7.3442857142857134</v>
      </c>
    </row>
    <row r="139" spans="1:25" x14ac:dyDescent="0.2">
      <c r="A139" s="19" t="s">
        <v>155</v>
      </c>
      <c r="B139" s="28">
        <v>42191</v>
      </c>
      <c r="C139" s="29" t="str">
        <f t="shared" si="17"/>
        <v/>
      </c>
      <c r="D139" s="30">
        <f>SUMIFS(Historique!I$2:I$2107,Historique!$A$2:$A$2107,"&gt;="&amp;$B139,Historique!$A$2:$A$2107,"&lt;="&amp;($B139+6),Historique!$H$2:$H$2107,"Oui")</f>
        <v>30.509999999999998</v>
      </c>
      <c r="E139" s="30">
        <f>SUMIFS(Historique!J$2:J$2107,Historique!$A$2:$A$2107,"&gt;="&amp;$B139,Historique!$A$2:$A$2107,"&lt;="&amp;($B139+6),Historique!$H$2:$H$2107,"Oui")</f>
        <v>26.379999999999995</v>
      </c>
      <c r="F139" s="30">
        <f>SUMIFS(Historique!K$2:K$2107,Historique!$A$2:$A$2107,"&gt;="&amp;$B139,Historique!$A$2:$A$2107,"&lt;="&amp;($B139+6),Historique!$H$2:$H$2107,"Oui")</f>
        <v>24.200000000000003</v>
      </c>
      <c r="G139" s="30">
        <f>SUMIFS(Historique!L$2:L$2107,Historique!$A$2:$A$2107,"&gt;="&amp;$B139,Historique!$A$2:$A$2107,"&lt;="&amp;($B139+6),Historique!$H$2:$H$2107,"Oui")</f>
        <v>198.25</v>
      </c>
      <c r="H139" s="30">
        <f>SUMIFS(Historique!M$2:M$2107,Historique!$A$2:$A$2107,"&gt;="&amp;$B139,Historique!$A$2:$A$2107,"&lt;="&amp;($B139+6),Historique!$H$2:$H$2107,"Oui")</f>
        <v>52</v>
      </c>
      <c r="I139" s="30">
        <f>SUMIFS(Historique!N$2:N$2107,Historique!$A$2:$A$2107,"&gt;="&amp;$B139,Historique!$A$2:$A$2107,"&lt;="&amp;($B139+6),Historique!$H$2:$H$2107,"Oui")</f>
        <v>0</v>
      </c>
      <c r="J139" s="30">
        <f>SUMIFS(Historique!O$2:O$2107,Historique!$A$2:$A$2107,"&gt;="&amp;$B139,Historique!$A$2:$A$2107,"&lt;="&amp;($B139+6),Historique!$H$2:$H$2107,"Oui")</f>
        <v>21</v>
      </c>
      <c r="K139" s="30">
        <f>SUMIFS(Historique!P$2:P$2107,Historique!$A$2:$A$2107,"&gt;="&amp;$B139,Historique!$A$2:$A$2107,"&lt;="&amp;($B139+6),Historique!$H$2:$H$2107,"Oui")</f>
        <v>40.5</v>
      </c>
      <c r="L139" s="30">
        <f t="shared" si="18"/>
        <v>392.84000000000003</v>
      </c>
      <c r="N139">
        <v>28</v>
      </c>
      <c r="U139">
        <v>3</v>
      </c>
      <c r="V139">
        <v>82</v>
      </c>
      <c r="W139">
        <v>30</v>
      </c>
      <c r="X139">
        <v>26.602857142857143</v>
      </c>
      <c r="Y139">
        <v>15.797142857142855</v>
      </c>
    </row>
    <row r="140" spans="1:25" x14ac:dyDescent="0.2">
      <c r="A140" s="19" t="s">
        <v>156</v>
      </c>
      <c r="B140" s="28">
        <v>42198</v>
      </c>
      <c r="C140" s="29" t="str">
        <f t="shared" si="17"/>
        <v/>
      </c>
      <c r="D140" s="30">
        <f>SUMIFS(Historique!I$2:I$2107,Historique!$A$2:$A$2107,"&gt;="&amp;$B140,Historique!$A$2:$A$2107,"&lt;="&amp;($B140+6),Historique!$H$2:$H$2107,"Oui")</f>
        <v>38.71</v>
      </c>
      <c r="E140" s="30">
        <f>SUMIFS(Historique!J$2:J$2107,Historique!$A$2:$A$2107,"&gt;="&amp;$B140,Historique!$A$2:$A$2107,"&lt;="&amp;($B140+6),Historique!$H$2:$H$2107,"Oui")</f>
        <v>20.37</v>
      </c>
      <c r="F140" s="30">
        <f>SUMIFS(Historique!K$2:K$2107,Historique!$A$2:$A$2107,"&gt;="&amp;$B140,Historique!$A$2:$A$2107,"&lt;="&amp;($B140+6),Historique!$H$2:$H$2107,"Oui")</f>
        <v>23</v>
      </c>
      <c r="G140" s="30">
        <f>SUMIFS(Historique!L$2:L$2107,Historique!$A$2:$A$2107,"&gt;="&amp;$B140,Historique!$A$2:$A$2107,"&lt;="&amp;($B140+6),Historique!$H$2:$H$2107,"Oui")</f>
        <v>142.75</v>
      </c>
      <c r="H140" s="30">
        <f>SUMIFS(Historique!M$2:M$2107,Historique!$A$2:$A$2107,"&gt;="&amp;$B140,Historique!$A$2:$A$2107,"&lt;="&amp;($B140+6),Historique!$H$2:$H$2107,"Oui")</f>
        <v>26</v>
      </c>
      <c r="I140" s="30">
        <f>SUMIFS(Historique!N$2:N$2107,Historique!$A$2:$A$2107,"&gt;="&amp;$B140,Historique!$A$2:$A$2107,"&lt;="&amp;($B140+6),Historique!$H$2:$H$2107,"Oui")</f>
        <v>3</v>
      </c>
      <c r="J140" s="30">
        <f>SUMIFS(Historique!O$2:O$2107,Historique!$A$2:$A$2107,"&gt;="&amp;$B140,Historique!$A$2:$A$2107,"&lt;="&amp;($B140+6),Historique!$H$2:$H$2107,"Oui")</f>
        <v>7</v>
      </c>
      <c r="K140" s="30">
        <f>SUMIFS(Historique!P$2:P$2107,Historique!$A$2:$A$2107,"&gt;="&amp;$B140,Historique!$A$2:$A$2107,"&lt;="&amp;($B140+6),Historique!$H$2:$H$2107,"Oui")</f>
        <v>26.3</v>
      </c>
      <c r="L140" s="30">
        <f t="shared" si="18"/>
        <v>287.13</v>
      </c>
      <c r="N140">
        <v>29</v>
      </c>
      <c r="U140">
        <v>4</v>
      </c>
      <c r="V140">
        <v>90</v>
      </c>
      <c r="W140">
        <v>25</v>
      </c>
      <c r="X140">
        <v>26.857142857142858</v>
      </c>
      <c r="Y140">
        <v>10.993333333333334</v>
      </c>
    </row>
    <row r="141" spans="1:25" x14ac:dyDescent="0.2">
      <c r="A141" s="19" t="s">
        <v>157</v>
      </c>
      <c r="B141" s="28">
        <v>42205</v>
      </c>
      <c r="C141" s="29" t="str">
        <f t="shared" si="17"/>
        <v/>
      </c>
      <c r="D141" s="30">
        <f>SUMIFS(Historique!I$2:I$2107,Historique!$A$2:$A$2107,"&gt;="&amp;$B141,Historique!$A$2:$A$2107,"&lt;="&amp;($B141+6),Historique!$H$2:$H$2107,"Oui")</f>
        <v>36.35</v>
      </c>
      <c r="E141" s="30">
        <f>SUMIFS(Historique!J$2:J$2107,Historique!$A$2:$A$2107,"&gt;="&amp;$B141,Historique!$A$2:$A$2107,"&lt;="&amp;($B141+6),Historique!$H$2:$H$2107,"Oui")</f>
        <v>23.340000000000003</v>
      </c>
      <c r="F141" s="30">
        <f>SUMIFS(Historique!K$2:K$2107,Historique!$A$2:$A$2107,"&gt;="&amp;$B141,Historique!$A$2:$A$2107,"&lt;="&amp;($B141+6),Historique!$H$2:$H$2107,"Oui")</f>
        <v>27.8</v>
      </c>
      <c r="G141" s="30">
        <f>SUMIFS(Historique!L$2:L$2107,Historique!$A$2:$A$2107,"&gt;="&amp;$B141,Historique!$A$2:$A$2107,"&lt;="&amp;($B141+6),Historique!$H$2:$H$2107,"Oui")</f>
        <v>171.85</v>
      </c>
      <c r="H141" s="30">
        <f>SUMIFS(Historique!M$2:M$2107,Historique!$A$2:$A$2107,"&gt;="&amp;$B141,Historique!$A$2:$A$2107,"&lt;="&amp;($B141+6),Historique!$H$2:$H$2107,"Oui")</f>
        <v>44</v>
      </c>
      <c r="I141" s="30">
        <f>SUMIFS(Historique!N$2:N$2107,Historique!$A$2:$A$2107,"&gt;="&amp;$B141,Historique!$A$2:$A$2107,"&lt;="&amp;($B141+6),Historique!$H$2:$H$2107,"Oui")</f>
        <v>2</v>
      </c>
      <c r="J141" s="30">
        <f>SUMIFS(Historique!O$2:O$2107,Historique!$A$2:$A$2107,"&gt;="&amp;$B141,Historique!$A$2:$A$2107,"&lt;="&amp;($B141+6),Historique!$H$2:$H$2107,"Oui")</f>
        <v>7</v>
      </c>
      <c r="K141" s="30">
        <f>SUMIFS(Historique!P$2:P$2107,Historique!$A$2:$A$2107,"&gt;="&amp;$B141,Historique!$A$2:$A$2107,"&lt;="&amp;($B141+6),Historique!$H$2:$H$2107,"Oui")</f>
        <v>25</v>
      </c>
      <c r="L141" s="30">
        <f t="shared" si="18"/>
        <v>337.34000000000003</v>
      </c>
      <c r="N141">
        <v>30</v>
      </c>
      <c r="U141">
        <v>4</v>
      </c>
      <c r="V141">
        <v>79</v>
      </c>
      <c r="W141">
        <v>18</v>
      </c>
      <c r="X141">
        <v>27.291428571428572</v>
      </c>
      <c r="Y141">
        <v>6.3742857142857146</v>
      </c>
    </row>
    <row r="142" spans="1:25" x14ac:dyDescent="0.2">
      <c r="A142" s="19" t="s">
        <v>158</v>
      </c>
      <c r="B142" s="28">
        <v>42212</v>
      </c>
      <c r="C142" s="29" t="str">
        <f t="shared" si="17"/>
        <v/>
      </c>
      <c r="D142" s="30">
        <f>SUMIFS(Historique!I$2:I$2107,Historique!$A$2:$A$2107,"&gt;="&amp;$B142,Historique!$A$2:$A$2107,"&lt;="&amp;($B142+6),Historique!$H$2:$H$2107,"Oui")</f>
        <v>50.36</v>
      </c>
      <c r="E142" s="30">
        <f>SUMIFS(Historique!J$2:J$2107,Historique!$A$2:$A$2107,"&gt;="&amp;$B142,Historique!$A$2:$A$2107,"&lt;="&amp;($B142+6),Historique!$H$2:$H$2107,"Oui")</f>
        <v>36.730000000000004</v>
      </c>
      <c r="F142" s="30">
        <f>SUMIFS(Historique!K$2:K$2107,Historique!$A$2:$A$2107,"&gt;="&amp;$B142,Historique!$A$2:$A$2107,"&lt;="&amp;($B142+6),Historique!$H$2:$H$2107,"Oui")</f>
        <v>40.200000000000003</v>
      </c>
      <c r="G142" s="30">
        <f>SUMIFS(Historique!L$2:L$2107,Historique!$A$2:$A$2107,"&gt;="&amp;$B142,Historique!$A$2:$A$2107,"&lt;="&amp;($B142+6),Historique!$H$2:$H$2107,"Oui")</f>
        <v>134.87799999999999</v>
      </c>
      <c r="H142" s="30">
        <f>SUMIFS(Historique!M$2:M$2107,Historique!$A$2:$A$2107,"&gt;="&amp;$B142,Historique!$A$2:$A$2107,"&lt;="&amp;($B142+6),Historique!$H$2:$H$2107,"Oui")</f>
        <v>65</v>
      </c>
      <c r="I142" s="30">
        <f>SUMIFS(Historique!N$2:N$2107,Historique!$A$2:$A$2107,"&gt;="&amp;$B142,Historique!$A$2:$A$2107,"&lt;="&amp;($B142+6),Historique!$H$2:$H$2107,"Oui")</f>
        <v>0</v>
      </c>
      <c r="J142" s="30">
        <f>SUMIFS(Historique!O$2:O$2107,Historique!$A$2:$A$2107,"&gt;="&amp;$B142,Historique!$A$2:$A$2107,"&lt;="&amp;($B142+6),Historique!$H$2:$H$2107,"Oui")</f>
        <v>3</v>
      </c>
      <c r="K142" s="30">
        <f>SUMIFS(Historique!P$2:P$2107,Historique!$A$2:$A$2107,"&gt;="&amp;$B142,Historique!$A$2:$A$2107,"&lt;="&amp;($B142+6),Historique!$H$2:$H$2107,"Oui")</f>
        <v>19.5</v>
      </c>
      <c r="L142" s="30">
        <f t="shared" si="18"/>
        <v>349.66800000000001</v>
      </c>
      <c r="N142">
        <v>31</v>
      </c>
      <c r="U142">
        <v>4</v>
      </c>
      <c r="V142">
        <v>86</v>
      </c>
      <c r="W142">
        <v>9</v>
      </c>
      <c r="X142">
        <v>24.125714285714285</v>
      </c>
      <c r="Y142">
        <v>2.5866666666666664</v>
      </c>
    </row>
    <row r="143" spans="1:25" x14ac:dyDescent="0.2">
      <c r="A143" s="19" t="s">
        <v>159</v>
      </c>
      <c r="B143" s="28">
        <v>42219</v>
      </c>
      <c r="C143" s="29" t="str">
        <f t="shared" si="17"/>
        <v/>
      </c>
      <c r="D143" s="30">
        <f>SUMIFS(Historique!I$2:I$2107,Historique!$A$2:$A$2107,"&gt;="&amp;$B143,Historique!$A$2:$A$2107,"&lt;="&amp;($B143+6),Historique!$H$2:$H$2107,"Oui")</f>
        <v>33.83</v>
      </c>
      <c r="E143" s="30">
        <f>SUMIFS(Historique!J$2:J$2107,Historique!$A$2:$A$2107,"&gt;="&amp;$B143,Historique!$A$2:$A$2107,"&lt;="&amp;($B143+6),Historique!$H$2:$H$2107,"Oui")</f>
        <v>22.650000000000002</v>
      </c>
      <c r="F143" s="30">
        <f>SUMIFS(Historique!K$2:K$2107,Historique!$A$2:$A$2107,"&gt;="&amp;$B143,Historique!$A$2:$A$2107,"&lt;="&amp;($B143+6),Historique!$H$2:$H$2107,"Oui")</f>
        <v>31.7</v>
      </c>
      <c r="G143" s="30">
        <f>SUMIFS(Historique!L$2:L$2107,Historique!$A$2:$A$2107,"&gt;="&amp;$B143,Historique!$A$2:$A$2107,"&lt;="&amp;($B143+6),Historique!$H$2:$H$2107,"Oui")</f>
        <v>168.2</v>
      </c>
      <c r="H143" s="30">
        <f>SUMIFS(Historique!M$2:M$2107,Historique!$A$2:$A$2107,"&gt;="&amp;$B143,Historique!$A$2:$A$2107,"&lt;="&amp;($B143+6),Historique!$H$2:$H$2107,"Oui")</f>
        <v>42</v>
      </c>
      <c r="I143" s="30">
        <f>SUMIFS(Historique!N$2:N$2107,Historique!$A$2:$A$2107,"&gt;="&amp;$B143,Historique!$A$2:$A$2107,"&lt;="&amp;($B143+6),Historique!$H$2:$H$2107,"Oui")</f>
        <v>4</v>
      </c>
      <c r="J143" s="30">
        <f>SUMIFS(Historique!O$2:O$2107,Historique!$A$2:$A$2107,"&gt;="&amp;$B143,Historique!$A$2:$A$2107,"&lt;="&amp;($B143+6),Historique!$H$2:$H$2107,"Oui")</f>
        <v>11</v>
      </c>
      <c r="K143" s="30">
        <f>SUMIFS(Historique!P$2:P$2107,Historique!$A$2:$A$2107,"&gt;="&amp;$B143,Historique!$A$2:$A$2107,"&lt;="&amp;($B143+6),Historique!$H$2:$H$2107,"Oui")</f>
        <v>17.7</v>
      </c>
      <c r="L143" s="30">
        <f t="shared" si="18"/>
        <v>331.08</v>
      </c>
      <c r="N143">
        <v>32</v>
      </c>
      <c r="U143">
        <v>2</v>
      </c>
      <c r="V143">
        <v>79</v>
      </c>
      <c r="W143">
        <v>7</v>
      </c>
      <c r="X143">
        <v>25.705714285714286</v>
      </c>
      <c r="Y143">
        <v>1.746</v>
      </c>
    </row>
    <row r="144" spans="1:25" x14ac:dyDescent="0.2">
      <c r="A144" s="19" t="s">
        <v>160</v>
      </c>
      <c r="B144" s="28">
        <v>42226</v>
      </c>
      <c r="C144" s="29" t="str">
        <f t="shared" si="17"/>
        <v/>
      </c>
      <c r="D144" s="30">
        <f>SUMIFS(Historique!I$2:I$2107,Historique!$A$2:$A$2107,"&gt;="&amp;$B144,Historique!$A$2:$A$2107,"&lt;="&amp;($B144+6),Historique!$H$2:$H$2107,"Oui")</f>
        <v>41.010000000000005</v>
      </c>
      <c r="E144" s="30">
        <f>SUMIFS(Historique!J$2:J$2107,Historique!$A$2:$A$2107,"&gt;="&amp;$B144,Historique!$A$2:$A$2107,"&lt;="&amp;($B144+6),Historique!$H$2:$H$2107,"Oui")</f>
        <v>37.703000000000003</v>
      </c>
      <c r="F144" s="30">
        <f>SUMIFS(Historique!K$2:K$2107,Historique!$A$2:$A$2107,"&gt;="&amp;$B144,Historique!$A$2:$A$2107,"&lt;="&amp;($B144+6),Historique!$H$2:$H$2107,"Oui")</f>
        <v>33.6</v>
      </c>
      <c r="G144" s="30">
        <f>SUMIFS(Historique!L$2:L$2107,Historique!$A$2:$A$2107,"&gt;="&amp;$B144,Historique!$A$2:$A$2107,"&lt;="&amp;($B144+6),Historique!$H$2:$H$2107,"Oui")</f>
        <v>169.68799999999999</v>
      </c>
      <c r="H144" s="30">
        <f>SUMIFS(Historique!M$2:M$2107,Historique!$A$2:$A$2107,"&gt;="&amp;$B144,Historique!$A$2:$A$2107,"&lt;="&amp;($B144+6),Historique!$H$2:$H$2107,"Oui")</f>
        <v>64</v>
      </c>
      <c r="I144" s="30">
        <f>SUMIFS(Historique!N$2:N$2107,Historique!$A$2:$A$2107,"&gt;="&amp;$B144,Historique!$A$2:$A$2107,"&lt;="&amp;($B144+6),Historique!$H$2:$H$2107,"Oui")</f>
        <v>3</v>
      </c>
      <c r="J144" s="30">
        <f>SUMIFS(Historique!O$2:O$2107,Historique!$A$2:$A$2107,"&gt;="&amp;$B144,Historique!$A$2:$A$2107,"&lt;="&amp;($B144+6),Historique!$H$2:$H$2107,"Oui")</f>
        <v>7</v>
      </c>
      <c r="K144" s="30">
        <f>SUMIFS(Historique!P$2:P$2107,Historique!$A$2:$A$2107,"&gt;="&amp;$B144,Historique!$A$2:$A$2107,"&lt;="&amp;($B144+6),Historique!$H$2:$H$2107,"Oui")</f>
        <v>20</v>
      </c>
      <c r="L144" s="30">
        <f t="shared" si="18"/>
        <v>376.00099999999998</v>
      </c>
      <c r="N144">
        <v>33</v>
      </c>
      <c r="U144">
        <v>2</v>
      </c>
      <c r="V144">
        <v>85</v>
      </c>
      <c r="W144">
        <v>5</v>
      </c>
      <c r="X144">
        <v>23.12</v>
      </c>
      <c r="Y144">
        <v>2.5866666666666664</v>
      </c>
    </row>
    <row r="145" spans="1:25" x14ac:dyDescent="0.2">
      <c r="A145" s="19" t="s">
        <v>161</v>
      </c>
      <c r="B145" s="28">
        <v>42233</v>
      </c>
      <c r="C145" s="29" t="str">
        <f t="shared" si="17"/>
        <v/>
      </c>
      <c r="D145" s="30">
        <f>SUMIFS(Historique!I$2:I$2107,Historique!$A$2:$A$2107,"&gt;="&amp;$B145,Historique!$A$2:$A$2107,"&lt;="&amp;($B145+6),Historique!$H$2:$H$2107,"Oui")</f>
        <v>41.17</v>
      </c>
      <c r="E145" s="30">
        <f>SUMIFS(Historique!J$2:J$2107,Historique!$A$2:$A$2107,"&gt;="&amp;$B145,Historique!$A$2:$A$2107,"&lt;="&amp;($B145+6),Historique!$H$2:$H$2107,"Oui")</f>
        <v>24.746000000000002</v>
      </c>
      <c r="F145" s="30">
        <f>SUMIFS(Historique!K$2:K$2107,Historique!$A$2:$A$2107,"&gt;="&amp;$B145,Historique!$A$2:$A$2107,"&lt;="&amp;($B145+6),Historique!$H$2:$H$2107,"Oui")</f>
        <v>29</v>
      </c>
      <c r="G145" s="30">
        <f>SUMIFS(Historique!L$2:L$2107,Historique!$A$2:$A$2107,"&gt;="&amp;$B145,Historique!$A$2:$A$2107,"&lt;="&amp;($B145+6),Historique!$H$2:$H$2107,"Oui")</f>
        <v>194</v>
      </c>
      <c r="H145" s="30">
        <f>SUMIFS(Historique!M$2:M$2107,Historique!$A$2:$A$2107,"&gt;="&amp;$B145,Historique!$A$2:$A$2107,"&lt;="&amp;($B145+6),Historique!$H$2:$H$2107,"Oui")</f>
        <v>65</v>
      </c>
      <c r="I145" s="30">
        <f>SUMIFS(Historique!N$2:N$2107,Historique!$A$2:$A$2107,"&gt;="&amp;$B145,Historique!$A$2:$A$2107,"&lt;="&amp;($B145+6),Historique!$H$2:$H$2107,"Oui")</f>
        <v>5</v>
      </c>
      <c r="J145" s="30">
        <f>SUMIFS(Historique!O$2:O$2107,Historique!$A$2:$A$2107,"&gt;="&amp;$B145,Historique!$A$2:$A$2107,"&lt;="&amp;($B145+6),Historique!$H$2:$H$2107,"Oui")</f>
        <v>10</v>
      </c>
      <c r="K145" s="30">
        <f>SUMIFS(Historique!P$2:P$2107,Historique!$A$2:$A$2107,"&gt;="&amp;$B145,Historique!$A$2:$A$2107,"&lt;="&amp;($B145+6),Historique!$H$2:$H$2107,"Oui")</f>
        <v>18</v>
      </c>
      <c r="L145" s="30">
        <f t="shared" si="18"/>
        <v>386.916</v>
      </c>
      <c r="N145">
        <v>34</v>
      </c>
      <c r="U145">
        <v>1</v>
      </c>
      <c r="V145">
        <v>99</v>
      </c>
      <c r="W145">
        <v>10</v>
      </c>
      <c r="X145">
        <v>21.82</v>
      </c>
      <c r="Y145">
        <v>2.91</v>
      </c>
    </row>
    <row r="146" spans="1:25" x14ac:dyDescent="0.2">
      <c r="A146" s="19" t="s">
        <v>162</v>
      </c>
      <c r="B146" s="28">
        <v>42240</v>
      </c>
      <c r="C146" s="29" t="str">
        <f t="shared" si="17"/>
        <v/>
      </c>
      <c r="D146" s="30">
        <f>SUMIFS(Historique!I$2:I$2107,Historique!$A$2:$A$2107,"&gt;="&amp;$B146,Historique!$A$2:$A$2107,"&lt;="&amp;($B146+6),Historique!$H$2:$H$2107,"Oui")</f>
        <v>51.68</v>
      </c>
      <c r="E146" s="30">
        <f>SUMIFS(Historique!J$2:J$2107,Historique!$A$2:$A$2107,"&gt;="&amp;$B146,Historique!$A$2:$A$2107,"&lt;="&amp;($B146+6),Historique!$H$2:$H$2107,"Oui")</f>
        <v>38.379999999999995</v>
      </c>
      <c r="F146" s="30">
        <f>SUMIFS(Historique!K$2:K$2107,Historique!$A$2:$A$2107,"&gt;="&amp;$B146,Historique!$A$2:$A$2107,"&lt;="&amp;($B146+6),Historique!$H$2:$H$2107,"Oui")</f>
        <v>27.7</v>
      </c>
      <c r="G146" s="30">
        <f>SUMIFS(Historique!L$2:L$2107,Historique!$A$2:$A$2107,"&gt;="&amp;$B146,Historique!$A$2:$A$2107,"&lt;="&amp;($B146+6),Historique!$H$2:$H$2107,"Oui")</f>
        <v>186.89999999999998</v>
      </c>
      <c r="H146" s="30">
        <f>SUMIFS(Historique!M$2:M$2107,Historique!$A$2:$A$2107,"&gt;="&amp;$B146,Historique!$A$2:$A$2107,"&lt;="&amp;($B146+6),Historique!$H$2:$H$2107,"Oui")</f>
        <v>62</v>
      </c>
      <c r="I146" s="30">
        <f>SUMIFS(Historique!N$2:N$2107,Historique!$A$2:$A$2107,"&gt;="&amp;$B146,Historique!$A$2:$A$2107,"&lt;="&amp;($B146+6),Historique!$H$2:$H$2107,"Oui")</f>
        <v>3</v>
      </c>
      <c r="J146" s="30">
        <f>SUMIFS(Historique!O$2:O$2107,Historique!$A$2:$A$2107,"&gt;="&amp;$B146,Historique!$A$2:$A$2107,"&lt;="&amp;($B146+6),Historique!$H$2:$H$2107,"Oui")</f>
        <v>11</v>
      </c>
      <c r="K146" s="30">
        <f>SUMIFS(Historique!P$2:P$2107,Historique!$A$2:$A$2107,"&gt;="&amp;$B146,Historique!$A$2:$A$2107,"&lt;="&amp;($B146+6),Historique!$H$2:$H$2107,"Oui")</f>
        <v>22</v>
      </c>
      <c r="L146" s="30">
        <f t="shared" si="18"/>
        <v>402.65999999999997</v>
      </c>
      <c r="N146">
        <v>35</v>
      </c>
      <c r="U146">
        <v>0</v>
      </c>
      <c r="V146">
        <v>100</v>
      </c>
      <c r="W146">
        <v>5</v>
      </c>
      <c r="X146">
        <v>21.677142857142854</v>
      </c>
      <c r="Y146">
        <v>1.6975</v>
      </c>
    </row>
    <row r="147" spans="1:25" x14ac:dyDescent="0.2">
      <c r="A147" s="19" t="s">
        <v>163</v>
      </c>
      <c r="B147" s="28">
        <v>42247</v>
      </c>
      <c r="C147" s="29" t="str">
        <f t="shared" si="17"/>
        <v/>
      </c>
      <c r="D147" s="30">
        <f>SUMIFS(Historique!I$2:I$2107,Historique!$A$2:$A$2107,"&gt;="&amp;$B147,Historique!$A$2:$A$2107,"&lt;="&amp;($B147+6),Historique!$H$2:$H$2107,"Oui")</f>
        <v>39.349999999999994</v>
      </c>
      <c r="E147" s="30">
        <f>SUMIFS(Historique!J$2:J$2107,Historique!$A$2:$A$2107,"&gt;="&amp;$B147,Historique!$A$2:$A$2107,"&lt;="&amp;($B147+6),Historique!$H$2:$H$2107,"Oui")</f>
        <v>41.22</v>
      </c>
      <c r="F147" s="30">
        <f>SUMIFS(Historique!K$2:K$2107,Historique!$A$2:$A$2107,"&gt;="&amp;$B147,Historique!$A$2:$A$2107,"&lt;="&amp;($B147+6),Historique!$H$2:$H$2107,"Oui")</f>
        <v>25.3</v>
      </c>
      <c r="G147" s="30">
        <f>SUMIFS(Historique!L$2:L$2107,Historique!$A$2:$A$2107,"&gt;="&amp;$B147,Historique!$A$2:$A$2107,"&lt;="&amp;($B147+6),Historique!$H$2:$H$2107,"Oui")</f>
        <v>180.15</v>
      </c>
      <c r="H147" s="30">
        <f>SUMIFS(Historique!M$2:M$2107,Historique!$A$2:$A$2107,"&gt;="&amp;$B147,Historique!$A$2:$A$2107,"&lt;="&amp;($B147+6),Historique!$H$2:$H$2107,"Oui")</f>
        <v>66.5</v>
      </c>
      <c r="I147" s="30">
        <f>SUMIFS(Historique!N$2:N$2107,Historique!$A$2:$A$2107,"&gt;="&amp;$B147,Historique!$A$2:$A$2107,"&lt;="&amp;($B147+6),Historique!$H$2:$H$2107,"Oui")</f>
        <v>3</v>
      </c>
      <c r="J147" s="30">
        <f>SUMIFS(Historique!O$2:O$2107,Historique!$A$2:$A$2107,"&gt;="&amp;$B147,Historique!$A$2:$A$2107,"&lt;="&amp;($B147+6),Historique!$H$2:$H$2107,"Oui")</f>
        <v>22</v>
      </c>
      <c r="K147" s="30">
        <f>SUMIFS(Historique!P$2:P$2107,Historique!$A$2:$A$2107,"&gt;="&amp;$B147,Historique!$A$2:$A$2107,"&lt;="&amp;($B147+6),Historique!$H$2:$H$2107,"Oui")</f>
        <v>21</v>
      </c>
      <c r="L147" s="30">
        <f t="shared" si="18"/>
        <v>398.52</v>
      </c>
      <c r="N147">
        <v>36</v>
      </c>
      <c r="U147">
        <v>3</v>
      </c>
      <c r="V147">
        <v>101</v>
      </c>
      <c r="W147">
        <v>6</v>
      </c>
      <c r="X147">
        <v>20.491428571428571</v>
      </c>
      <c r="Y147">
        <v>2.5866666666666664</v>
      </c>
    </row>
    <row r="148" spans="1:25" x14ac:dyDescent="0.2">
      <c r="A148" s="19" t="s">
        <v>164</v>
      </c>
      <c r="B148" s="28">
        <v>42254</v>
      </c>
      <c r="C148" s="29" t="str">
        <f t="shared" si="17"/>
        <v/>
      </c>
      <c r="D148" s="30">
        <f>SUMIFS(Historique!I$2:I$2107,Historique!$A$2:$A$2107,"&gt;="&amp;$B148,Historique!$A$2:$A$2107,"&lt;="&amp;($B148+6),Historique!$H$2:$H$2107,"Oui")</f>
        <v>38.33</v>
      </c>
      <c r="E148" s="30">
        <f>SUMIFS(Historique!J$2:J$2107,Historique!$A$2:$A$2107,"&gt;="&amp;$B148,Historique!$A$2:$A$2107,"&lt;="&amp;($B148+6),Historique!$H$2:$H$2107,"Oui")</f>
        <v>33.632000000000005</v>
      </c>
      <c r="F148" s="30">
        <f>SUMIFS(Historique!K$2:K$2107,Historique!$A$2:$A$2107,"&gt;="&amp;$B148,Historique!$A$2:$A$2107,"&lt;="&amp;($B148+6),Historique!$H$2:$H$2107,"Oui")</f>
        <v>34.1</v>
      </c>
      <c r="G148" s="30">
        <f>SUMIFS(Historique!L$2:L$2107,Historique!$A$2:$A$2107,"&gt;="&amp;$B148,Historique!$A$2:$A$2107,"&lt;="&amp;($B148+6),Historique!$H$2:$H$2107,"Oui")</f>
        <v>236.2</v>
      </c>
      <c r="H148" s="30">
        <f>SUMIFS(Historique!M$2:M$2107,Historique!$A$2:$A$2107,"&gt;="&amp;$B148,Historique!$A$2:$A$2107,"&lt;="&amp;($B148+6),Historique!$H$2:$H$2107,"Oui")</f>
        <v>56</v>
      </c>
      <c r="I148" s="30">
        <f>SUMIFS(Historique!N$2:N$2107,Historique!$A$2:$A$2107,"&gt;="&amp;$B148,Historique!$A$2:$A$2107,"&lt;="&amp;($B148+6),Historique!$H$2:$H$2107,"Oui")</f>
        <v>4</v>
      </c>
      <c r="J148" s="30">
        <f>SUMIFS(Historique!O$2:O$2107,Historique!$A$2:$A$2107,"&gt;="&amp;$B148,Historique!$A$2:$A$2107,"&lt;="&amp;($B148+6),Historique!$H$2:$H$2107,"Oui")</f>
        <v>24</v>
      </c>
      <c r="K148" s="30">
        <f>SUMIFS(Historique!P$2:P$2107,Historique!$A$2:$A$2107,"&gt;="&amp;$B148,Historique!$A$2:$A$2107,"&lt;="&amp;($B148+6),Historique!$H$2:$H$2107,"Oui")</f>
        <v>17</v>
      </c>
      <c r="L148" s="30">
        <f t="shared" si="18"/>
        <v>443.262</v>
      </c>
      <c r="N148">
        <v>37</v>
      </c>
      <c r="U148">
        <v>14</v>
      </c>
      <c r="V148">
        <v>119</v>
      </c>
      <c r="W148">
        <v>3</v>
      </c>
      <c r="X148">
        <v>18.971428571428572</v>
      </c>
      <c r="Y148">
        <v>3.7414285714285711</v>
      </c>
    </row>
    <row r="149" spans="1:25" x14ac:dyDescent="0.2">
      <c r="A149" s="19" t="s">
        <v>165</v>
      </c>
      <c r="B149" s="28">
        <v>42261</v>
      </c>
      <c r="C149" s="29" t="str">
        <f t="shared" si="17"/>
        <v/>
      </c>
      <c r="D149" s="30">
        <f>SUMIFS(Historique!I$2:I$2107,Historique!$A$2:$A$2107,"&gt;="&amp;$B149,Historique!$A$2:$A$2107,"&lt;="&amp;($B149+6),Historique!$H$2:$H$2107,"Oui")</f>
        <v>38.67</v>
      </c>
      <c r="E149" s="30">
        <f>SUMIFS(Historique!J$2:J$2107,Historique!$A$2:$A$2107,"&gt;="&amp;$B149,Historique!$A$2:$A$2107,"&lt;="&amp;($B149+6),Historique!$H$2:$H$2107,"Oui")</f>
        <v>27.550999999999995</v>
      </c>
      <c r="F149" s="30">
        <f>SUMIFS(Historique!K$2:K$2107,Historique!$A$2:$A$2107,"&gt;="&amp;$B149,Historique!$A$2:$A$2107,"&lt;="&amp;($B149+6),Historique!$H$2:$H$2107,"Oui")</f>
        <v>23.9</v>
      </c>
      <c r="G149" s="30">
        <f>SUMIFS(Historique!L$2:L$2107,Historique!$A$2:$A$2107,"&gt;="&amp;$B149,Historique!$A$2:$A$2107,"&lt;="&amp;($B149+6),Historique!$H$2:$H$2107,"Oui")</f>
        <v>189.1</v>
      </c>
      <c r="H149" s="30">
        <f>SUMIFS(Historique!M$2:M$2107,Historique!$A$2:$A$2107,"&gt;="&amp;$B149,Historique!$A$2:$A$2107,"&lt;="&amp;($B149+6),Historique!$H$2:$H$2107,"Oui")</f>
        <v>56.5</v>
      </c>
      <c r="I149" s="30">
        <f>SUMIFS(Historique!N$2:N$2107,Historique!$A$2:$A$2107,"&gt;="&amp;$B149,Historique!$A$2:$A$2107,"&lt;="&amp;($B149+6),Historique!$H$2:$H$2107,"Oui")</f>
        <v>0</v>
      </c>
      <c r="J149" s="30">
        <f>SUMIFS(Historique!O$2:O$2107,Historique!$A$2:$A$2107,"&gt;="&amp;$B149,Historique!$A$2:$A$2107,"&lt;="&amp;($B149+6),Historique!$H$2:$H$2107,"Oui")</f>
        <v>17</v>
      </c>
      <c r="K149" s="30">
        <f>SUMIFS(Historique!P$2:P$2107,Historique!$A$2:$A$2107,"&gt;="&amp;$B149,Historique!$A$2:$A$2107,"&lt;="&amp;($B149+6),Historique!$H$2:$H$2107,"Oui")</f>
        <v>18</v>
      </c>
      <c r="L149" s="30">
        <f t="shared" si="18"/>
        <v>370.721</v>
      </c>
      <c r="N149">
        <v>38</v>
      </c>
      <c r="U149">
        <v>13</v>
      </c>
      <c r="V149">
        <v>105</v>
      </c>
      <c r="W149">
        <v>8</v>
      </c>
      <c r="X149">
        <v>19.637142857142859</v>
      </c>
      <c r="Y149">
        <v>2.1339999999999999</v>
      </c>
    </row>
    <row r="150" spans="1:25" x14ac:dyDescent="0.2">
      <c r="A150" s="19" t="s">
        <v>166</v>
      </c>
      <c r="B150" s="28">
        <v>42268</v>
      </c>
      <c r="C150" s="29" t="str">
        <f t="shared" si="17"/>
        <v/>
      </c>
      <c r="D150" s="30">
        <f>SUMIFS(Historique!I$2:I$2107,Historique!$A$2:$A$2107,"&gt;="&amp;$B150,Historique!$A$2:$A$2107,"&lt;="&amp;($B150+6),Historique!$H$2:$H$2107,"Oui")</f>
        <v>41.22</v>
      </c>
      <c r="E150" s="30">
        <f>SUMIFS(Historique!J$2:J$2107,Historique!$A$2:$A$2107,"&gt;="&amp;$B150,Historique!$A$2:$A$2107,"&lt;="&amp;($B150+6),Historique!$H$2:$H$2107,"Oui")</f>
        <v>31.036000000000001</v>
      </c>
      <c r="F150" s="30">
        <f>SUMIFS(Historique!K$2:K$2107,Historique!$A$2:$A$2107,"&gt;="&amp;$B150,Historique!$A$2:$A$2107,"&lt;="&amp;($B150+6),Historique!$H$2:$H$2107,"Oui")</f>
        <v>23.5</v>
      </c>
      <c r="G150" s="30">
        <f>SUMIFS(Historique!L$2:L$2107,Historique!$A$2:$A$2107,"&gt;="&amp;$B150,Historique!$A$2:$A$2107,"&lt;="&amp;($B150+6),Historique!$H$2:$H$2107,"Oui")</f>
        <v>207.07499999999999</v>
      </c>
      <c r="H150" s="30">
        <f>SUMIFS(Historique!M$2:M$2107,Historique!$A$2:$A$2107,"&gt;="&amp;$B150,Historique!$A$2:$A$2107,"&lt;="&amp;($B150+6),Historique!$H$2:$H$2107,"Oui")</f>
        <v>50</v>
      </c>
      <c r="I150" s="30">
        <f>SUMIFS(Historique!N$2:N$2107,Historique!$A$2:$A$2107,"&gt;="&amp;$B150,Historique!$A$2:$A$2107,"&lt;="&amp;($B150+6),Historique!$H$2:$H$2107,"Oui")</f>
        <v>4</v>
      </c>
      <c r="J150" s="30">
        <f>SUMIFS(Historique!O$2:O$2107,Historique!$A$2:$A$2107,"&gt;="&amp;$B150,Historique!$A$2:$A$2107,"&lt;="&amp;($B150+6),Historique!$H$2:$H$2107,"Oui")</f>
        <v>17</v>
      </c>
      <c r="K150" s="30">
        <f>SUMIFS(Historique!P$2:P$2107,Historique!$A$2:$A$2107,"&gt;="&amp;$B150,Historique!$A$2:$A$2107,"&lt;="&amp;($B150+6),Historique!$H$2:$H$2107,"Oui")</f>
        <v>14</v>
      </c>
      <c r="L150" s="30">
        <f t="shared" si="18"/>
        <v>387.83100000000002</v>
      </c>
      <c r="N150">
        <v>39</v>
      </c>
      <c r="U150">
        <v>13</v>
      </c>
      <c r="V150">
        <v>100</v>
      </c>
      <c r="W150">
        <v>8</v>
      </c>
      <c r="X150">
        <v>17.711428571428574</v>
      </c>
      <c r="Y150">
        <v>4.32</v>
      </c>
    </row>
    <row r="151" spans="1:25" x14ac:dyDescent="0.2">
      <c r="A151" s="19" t="s">
        <v>167</v>
      </c>
      <c r="B151" s="28">
        <v>42275</v>
      </c>
      <c r="C151" s="29" t="str">
        <f t="shared" si="17"/>
        <v/>
      </c>
      <c r="D151" s="30">
        <f>SUMIFS(Historique!I$2:I$2107,Historique!$A$2:$A$2107,"&gt;="&amp;$B151,Historique!$A$2:$A$2107,"&lt;="&amp;($B151+6),Historique!$H$2:$H$2107,"Oui")</f>
        <v>44.650000000000006</v>
      </c>
      <c r="E151" s="30">
        <f>SUMIFS(Historique!J$2:J$2107,Historique!$A$2:$A$2107,"&gt;="&amp;$B151,Historique!$A$2:$A$2107,"&lt;="&amp;($B151+6),Historique!$H$2:$H$2107,"Oui")</f>
        <v>30.078999999999997</v>
      </c>
      <c r="F151" s="30">
        <f>SUMIFS(Historique!K$2:K$2107,Historique!$A$2:$A$2107,"&gt;="&amp;$B151,Historique!$A$2:$A$2107,"&lt;="&amp;($B151+6),Historique!$H$2:$H$2107,"Oui")</f>
        <v>22</v>
      </c>
      <c r="G151" s="30">
        <f>SUMIFS(Historique!L$2:L$2107,Historique!$A$2:$A$2107,"&gt;="&amp;$B151,Historique!$A$2:$A$2107,"&lt;="&amp;($B151+6),Historique!$H$2:$H$2107,"Oui")</f>
        <v>245.66199999999998</v>
      </c>
      <c r="H151" s="30">
        <f>SUMIFS(Historique!M$2:M$2107,Historique!$A$2:$A$2107,"&gt;="&amp;$B151,Historique!$A$2:$A$2107,"&lt;="&amp;($B151+6),Historique!$H$2:$H$2107,"Oui")</f>
        <v>41</v>
      </c>
      <c r="I151" s="30">
        <f>SUMIFS(Historique!N$2:N$2107,Historique!$A$2:$A$2107,"&gt;="&amp;$B151,Historique!$A$2:$A$2107,"&lt;="&amp;($B151+6),Historique!$H$2:$H$2107,"Oui")</f>
        <v>0</v>
      </c>
      <c r="J151" s="30">
        <f>SUMIFS(Historique!O$2:O$2107,Historique!$A$2:$A$2107,"&gt;="&amp;$B151,Historique!$A$2:$A$2107,"&lt;="&amp;($B151+6),Historique!$H$2:$H$2107,"Oui")</f>
        <v>50</v>
      </c>
      <c r="K151" s="30">
        <f>SUMIFS(Historique!P$2:P$2107,Historique!$A$2:$A$2107,"&gt;="&amp;$B151,Historique!$A$2:$A$2107,"&lt;="&amp;($B151+6),Historique!$H$2:$H$2107,"Oui")</f>
        <v>10</v>
      </c>
      <c r="L151" s="30">
        <f t="shared" si="18"/>
        <v>443.39099999999996</v>
      </c>
      <c r="N151">
        <v>40</v>
      </c>
      <c r="U151">
        <v>20</v>
      </c>
      <c r="V151">
        <v>117</v>
      </c>
      <c r="W151">
        <v>10</v>
      </c>
      <c r="X151">
        <v>15.76857142857143</v>
      </c>
      <c r="Y151">
        <v>3.24</v>
      </c>
    </row>
    <row r="152" spans="1:25" x14ac:dyDescent="0.2">
      <c r="A152" s="19" t="s">
        <v>168</v>
      </c>
      <c r="B152" s="28">
        <v>42282</v>
      </c>
      <c r="C152" s="29" t="str">
        <f t="shared" si="17"/>
        <v/>
      </c>
      <c r="D152" s="30">
        <f>SUMIFS(Historique!I$2:I$2107,Historique!$A$2:$A$2107,"&gt;="&amp;$B152,Historique!$A$2:$A$2107,"&lt;="&amp;($B152+6),Historique!$H$2:$H$2107,"Oui")</f>
        <v>45.33</v>
      </c>
      <c r="E152" s="30">
        <f>SUMIFS(Historique!J$2:J$2107,Historique!$A$2:$A$2107,"&gt;="&amp;$B152,Historique!$A$2:$A$2107,"&lt;="&amp;($B152+6),Historique!$H$2:$H$2107,"Oui")</f>
        <v>24.244</v>
      </c>
      <c r="F152" s="30">
        <f>SUMIFS(Historique!K$2:K$2107,Historique!$A$2:$A$2107,"&gt;="&amp;$B152,Historique!$A$2:$A$2107,"&lt;="&amp;($B152+6),Historique!$H$2:$H$2107,"Oui")</f>
        <v>34.4</v>
      </c>
      <c r="G152" s="30">
        <f>SUMIFS(Historique!L$2:L$2107,Historique!$A$2:$A$2107,"&gt;="&amp;$B152,Historique!$A$2:$A$2107,"&lt;="&amp;($B152+6),Historique!$H$2:$H$2107,"Oui")</f>
        <v>333.33700000000005</v>
      </c>
      <c r="H152" s="30">
        <f>SUMIFS(Historique!M$2:M$2107,Historique!$A$2:$A$2107,"&gt;="&amp;$B152,Historique!$A$2:$A$2107,"&lt;="&amp;($B152+6),Historique!$H$2:$H$2107,"Oui")</f>
        <v>73.5</v>
      </c>
      <c r="I152" s="30">
        <f>SUMIFS(Historique!N$2:N$2107,Historique!$A$2:$A$2107,"&gt;="&amp;$B152,Historique!$A$2:$A$2107,"&lt;="&amp;($B152+6),Historique!$H$2:$H$2107,"Oui")</f>
        <v>4</v>
      </c>
      <c r="J152" s="30">
        <f>SUMIFS(Historique!O$2:O$2107,Historique!$A$2:$A$2107,"&gt;="&amp;$B152,Historique!$A$2:$A$2107,"&lt;="&amp;($B152+6),Historique!$H$2:$H$2107,"Oui")</f>
        <v>51</v>
      </c>
      <c r="K152" s="30">
        <f>SUMIFS(Historique!P$2:P$2107,Historique!$A$2:$A$2107,"&gt;="&amp;$B152,Historique!$A$2:$A$2107,"&lt;="&amp;($B152+6),Historique!$H$2:$H$2107,"Oui")</f>
        <v>18</v>
      </c>
      <c r="L152" s="30">
        <f t="shared" si="18"/>
        <v>583.81100000000004</v>
      </c>
      <c r="N152">
        <v>41</v>
      </c>
      <c r="U152">
        <v>21</v>
      </c>
      <c r="V152">
        <v>125</v>
      </c>
      <c r="W152">
        <v>13</v>
      </c>
      <c r="X152">
        <v>17.399999999999999</v>
      </c>
      <c r="Y152">
        <v>2.8080000000000003</v>
      </c>
    </row>
    <row r="153" spans="1:25" x14ac:dyDescent="0.2">
      <c r="A153" s="19" t="s">
        <v>169</v>
      </c>
      <c r="B153" s="28">
        <v>42289</v>
      </c>
      <c r="C153" s="29" t="str">
        <f t="shared" si="17"/>
        <v/>
      </c>
      <c r="D153" s="30">
        <f>SUMIFS(Historique!I$2:I$2107,Historique!$A$2:$A$2107,"&gt;="&amp;$B153,Historique!$A$2:$A$2107,"&lt;="&amp;($B153+6),Historique!$H$2:$H$2107,"Oui")</f>
        <v>42.66</v>
      </c>
      <c r="E153" s="30">
        <f>SUMIFS(Historique!J$2:J$2107,Historique!$A$2:$A$2107,"&gt;="&amp;$B153,Historique!$A$2:$A$2107,"&lt;="&amp;($B153+6),Historique!$H$2:$H$2107,"Oui")</f>
        <v>40.093000000000004</v>
      </c>
      <c r="F153" s="30">
        <f>SUMIFS(Historique!K$2:K$2107,Historique!$A$2:$A$2107,"&gt;="&amp;$B153,Historique!$A$2:$A$2107,"&lt;="&amp;($B153+6),Historique!$H$2:$H$2107,"Oui")</f>
        <v>35.9</v>
      </c>
      <c r="G153" s="30">
        <f>SUMIFS(Historique!L$2:L$2107,Historique!$A$2:$A$2107,"&gt;="&amp;$B153,Historique!$A$2:$A$2107,"&lt;="&amp;($B153+6),Historique!$H$2:$H$2107,"Oui")</f>
        <v>423.17400000000004</v>
      </c>
      <c r="H153" s="30">
        <f>SUMIFS(Historique!M$2:M$2107,Historique!$A$2:$A$2107,"&gt;="&amp;$B153,Historique!$A$2:$A$2107,"&lt;="&amp;($B153+6),Historique!$H$2:$H$2107,"Oui")</f>
        <v>41.5</v>
      </c>
      <c r="I153" s="30">
        <f>SUMIFS(Historique!N$2:N$2107,Historique!$A$2:$A$2107,"&gt;="&amp;$B153,Historique!$A$2:$A$2107,"&lt;="&amp;($B153+6),Historique!$H$2:$H$2107,"Oui")</f>
        <v>1</v>
      </c>
      <c r="J153" s="30">
        <f>SUMIFS(Historique!O$2:O$2107,Historique!$A$2:$A$2107,"&gt;="&amp;$B153,Historique!$A$2:$A$2107,"&lt;="&amp;($B153+6),Historique!$H$2:$H$2107,"Oui")</f>
        <v>32</v>
      </c>
      <c r="K153" s="30">
        <f>SUMIFS(Historique!P$2:P$2107,Historique!$A$2:$A$2107,"&gt;="&amp;$B153,Historique!$A$2:$A$2107,"&lt;="&amp;($B153+6),Historique!$H$2:$H$2107,"Oui")</f>
        <v>16</v>
      </c>
      <c r="L153" s="30">
        <f t="shared" si="18"/>
        <v>632.327</v>
      </c>
      <c r="N153">
        <v>42</v>
      </c>
      <c r="U153">
        <v>29</v>
      </c>
      <c r="V153">
        <v>115</v>
      </c>
      <c r="W153">
        <v>10</v>
      </c>
      <c r="X153">
        <v>11.591428571428571</v>
      </c>
      <c r="Y153">
        <v>1.08</v>
      </c>
    </row>
    <row r="154" spans="1:25" x14ac:dyDescent="0.2">
      <c r="A154" s="19" t="s">
        <v>170</v>
      </c>
      <c r="B154" s="28">
        <v>42296</v>
      </c>
      <c r="C154" s="29" t="str">
        <f t="shared" si="17"/>
        <v/>
      </c>
      <c r="D154" s="30">
        <f>SUMIFS(Historique!I$2:I$2107,Historique!$A$2:$A$2107,"&gt;="&amp;$B154,Historique!$A$2:$A$2107,"&lt;="&amp;($B154+6),Historique!$H$2:$H$2107,"Oui")</f>
        <v>48.17</v>
      </c>
      <c r="E154" s="30">
        <f>SUMIFS(Historique!J$2:J$2107,Historique!$A$2:$A$2107,"&gt;="&amp;$B154,Historique!$A$2:$A$2107,"&lt;="&amp;($B154+6),Historique!$H$2:$H$2107,"Oui")</f>
        <v>21.835000000000001</v>
      </c>
      <c r="F154" s="30">
        <f>SUMIFS(Historique!K$2:K$2107,Historique!$A$2:$A$2107,"&gt;="&amp;$B154,Historique!$A$2:$A$2107,"&lt;="&amp;($B154+6),Historique!$H$2:$H$2107,"Oui")</f>
        <v>30.9</v>
      </c>
      <c r="G154" s="30">
        <f>SUMIFS(Historique!L$2:L$2107,Historique!$A$2:$A$2107,"&gt;="&amp;$B154,Historique!$A$2:$A$2107,"&lt;="&amp;($B154+6),Historique!$H$2:$H$2107,"Oui")</f>
        <v>352.76200000000006</v>
      </c>
      <c r="H154" s="30">
        <f>SUMIFS(Historique!M$2:M$2107,Historique!$A$2:$A$2107,"&gt;="&amp;$B154,Historique!$A$2:$A$2107,"&lt;="&amp;($B154+6),Historique!$H$2:$H$2107,"Oui")</f>
        <v>42</v>
      </c>
      <c r="I154" s="30">
        <f>SUMIFS(Historique!N$2:N$2107,Historique!$A$2:$A$2107,"&gt;="&amp;$B154,Historique!$A$2:$A$2107,"&lt;="&amp;($B154+6),Historique!$H$2:$H$2107,"Oui")</f>
        <v>1</v>
      </c>
      <c r="J154" s="30">
        <f>SUMIFS(Historique!O$2:O$2107,Historique!$A$2:$A$2107,"&gt;="&amp;$B154,Historique!$A$2:$A$2107,"&lt;="&amp;($B154+6),Historique!$H$2:$H$2107,"Oui")</f>
        <v>40</v>
      </c>
      <c r="K154" s="30">
        <f>SUMIFS(Historique!P$2:P$2107,Historique!$A$2:$A$2107,"&gt;="&amp;$B154,Historique!$A$2:$A$2107,"&lt;="&amp;($B154+6),Historique!$H$2:$H$2107,"Oui")</f>
        <v>19</v>
      </c>
      <c r="L154" s="30">
        <f t="shared" si="18"/>
        <v>555.66700000000003</v>
      </c>
      <c r="N154">
        <v>43</v>
      </c>
      <c r="U154">
        <v>26</v>
      </c>
      <c r="V154">
        <v>92</v>
      </c>
      <c r="W154">
        <v>13</v>
      </c>
      <c r="X154">
        <v>13.574285714285711</v>
      </c>
    </row>
    <row r="155" spans="1:25" x14ac:dyDescent="0.2">
      <c r="A155" s="19" t="s">
        <v>171</v>
      </c>
      <c r="B155" s="28">
        <v>42303</v>
      </c>
      <c r="C155" s="29" t="str">
        <f t="shared" si="17"/>
        <v/>
      </c>
      <c r="D155" s="30">
        <f>SUMIFS(Historique!I$2:I$2107,Historique!$A$2:$A$2107,"&gt;="&amp;$B155,Historique!$A$2:$A$2107,"&lt;="&amp;($B155+6),Historique!$H$2:$H$2107,"Oui")</f>
        <v>29.980000000000004</v>
      </c>
      <c r="E155" s="30">
        <f>SUMIFS(Historique!J$2:J$2107,Historique!$A$2:$A$2107,"&gt;="&amp;$B155,Historique!$A$2:$A$2107,"&lt;="&amp;($B155+6),Historique!$H$2:$H$2107,"Oui")</f>
        <v>28.993000000000002</v>
      </c>
      <c r="F155" s="30">
        <f>SUMIFS(Historique!K$2:K$2107,Historique!$A$2:$A$2107,"&gt;="&amp;$B155,Historique!$A$2:$A$2107,"&lt;="&amp;($B155+6),Historique!$H$2:$H$2107,"Oui")</f>
        <v>35.6</v>
      </c>
      <c r="G155" s="30">
        <f>SUMIFS(Historique!L$2:L$2107,Historique!$A$2:$A$2107,"&gt;="&amp;$B155,Historique!$A$2:$A$2107,"&lt;="&amp;($B155+6),Historique!$H$2:$H$2107,"Oui")</f>
        <v>377.4</v>
      </c>
      <c r="H155" s="30">
        <f>SUMIFS(Historique!M$2:M$2107,Historique!$A$2:$A$2107,"&gt;="&amp;$B155,Historique!$A$2:$A$2107,"&lt;="&amp;($B155+6),Historique!$H$2:$H$2107,"Oui")</f>
        <v>59</v>
      </c>
      <c r="I155" s="30">
        <f>SUMIFS(Historique!N$2:N$2107,Historique!$A$2:$A$2107,"&gt;="&amp;$B155,Historique!$A$2:$A$2107,"&lt;="&amp;($B155+6),Historique!$H$2:$H$2107,"Oui")</f>
        <v>2</v>
      </c>
      <c r="J155" s="30">
        <f>SUMIFS(Historique!O$2:O$2107,Historique!$A$2:$A$2107,"&gt;="&amp;$B155,Historique!$A$2:$A$2107,"&lt;="&amp;($B155+6),Historique!$H$2:$H$2107,"Oui")</f>
        <v>33</v>
      </c>
      <c r="K155" s="30">
        <f>SUMIFS(Historique!P$2:P$2107,Historique!$A$2:$A$2107,"&gt;="&amp;$B155,Historique!$A$2:$A$2107,"&lt;="&amp;($B155+6),Historique!$H$2:$H$2107,"Oui")</f>
        <v>12</v>
      </c>
      <c r="L155" s="30">
        <f t="shared" si="18"/>
        <v>577.97299999999996</v>
      </c>
      <c r="N155">
        <v>44</v>
      </c>
      <c r="U155">
        <v>23</v>
      </c>
      <c r="V155">
        <v>110</v>
      </c>
      <c r="W155">
        <v>16</v>
      </c>
      <c r="X155">
        <v>14.511428571428571</v>
      </c>
      <c r="Y155">
        <v>1.08</v>
      </c>
    </row>
    <row r="156" spans="1:25" x14ac:dyDescent="0.2">
      <c r="A156" s="19" t="s">
        <v>172</v>
      </c>
      <c r="B156" s="28">
        <v>42310</v>
      </c>
      <c r="C156" s="29" t="str">
        <f t="shared" si="17"/>
        <v/>
      </c>
      <c r="D156" s="30">
        <f>SUMIFS(Historique!I$2:I$2107,Historique!$A$2:$A$2107,"&gt;="&amp;$B156,Historique!$A$2:$A$2107,"&lt;="&amp;($B156+6),Historique!$H$2:$H$2107,"Oui")</f>
        <v>32.489999999999995</v>
      </c>
      <c r="E156" s="30">
        <f>SUMIFS(Historique!J$2:J$2107,Historique!$A$2:$A$2107,"&gt;="&amp;$B156,Historique!$A$2:$A$2107,"&lt;="&amp;($B156+6),Historique!$H$2:$H$2107,"Oui")</f>
        <v>28.097000000000001</v>
      </c>
      <c r="F156" s="30">
        <f>SUMIFS(Historique!K$2:K$2107,Historique!$A$2:$A$2107,"&gt;="&amp;$B156,Historique!$A$2:$A$2107,"&lt;="&amp;($B156+6),Historique!$H$2:$H$2107,"Oui")</f>
        <v>34.700000000000003</v>
      </c>
      <c r="G156" s="30">
        <f>SUMIFS(Historique!L$2:L$2107,Historique!$A$2:$A$2107,"&gt;="&amp;$B156,Historique!$A$2:$A$2107,"&lt;="&amp;($B156+6),Historique!$H$2:$H$2107,"Oui")</f>
        <v>342.875</v>
      </c>
      <c r="H156" s="30">
        <f>SUMIFS(Historique!M$2:M$2107,Historique!$A$2:$A$2107,"&gt;="&amp;$B156,Historique!$A$2:$A$2107,"&lt;="&amp;($B156+6),Historique!$H$2:$H$2107,"Oui")</f>
        <v>60</v>
      </c>
      <c r="I156" s="30">
        <f>SUMIFS(Historique!N$2:N$2107,Historique!$A$2:$A$2107,"&gt;="&amp;$B156,Historique!$A$2:$A$2107,"&lt;="&amp;($B156+6),Historique!$H$2:$H$2107,"Oui")</f>
        <v>6</v>
      </c>
      <c r="J156" s="30">
        <f>SUMIFS(Historique!O$2:O$2107,Historique!$A$2:$A$2107,"&gt;="&amp;$B156,Historique!$A$2:$A$2107,"&lt;="&amp;($B156+6),Historique!$H$2:$H$2107,"Oui")</f>
        <v>33</v>
      </c>
      <c r="K156" s="30">
        <f>SUMIFS(Historique!P$2:P$2107,Historique!$A$2:$A$2107,"&gt;="&amp;$B156,Historique!$A$2:$A$2107,"&lt;="&amp;($B156+6),Historique!$H$2:$H$2107,"Oui")</f>
        <v>10</v>
      </c>
      <c r="L156" s="30">
        <f t="shared" si="18"/>
        <v>547.16200000000003</v>
      </c>
      <c r="N156">
        <v>45</v>
      </c>
      <c r="U156">
        <v>21</v>
      </c>
      <c r="V156">
        <v>129</v>
      </c>
      <c r="W156">
        <v>12</v>
      </c>
      <c r="X156">
        <v>14.628571428571428</v>
      </c>
      <c r="Y156">
        <v>1.08</v>
      </c>
    </row>
    <row r="157" spans="1:25" x14ac:dyDescent="0.2">
      <c r="A157" s="19" t="s">
        <v>173</v>
      </c>
      <c r="B157" s="28">
        <v>42317</v>
      </c>
      <c r="C157" s="29" t="str">
        <f t="shared" si="17"/>
        <v/>
      </c>
      <c r="D157" s="30">
        <f>SUMIFS(Historique!I$2:I$2107,Historique!$A$2:$A$2107,"&gt;="&amp;$B157,Historique!$A$2:$A$2107,"&lt;="&amp;($B157+6),Historique!$H$2:$H$2107,"Oui")</f>
        <v>36.97</v>
      </c>
      <c r="E157" s="30">
        <f>SUMIFS(Historique!J$2:J$2107,Historique!$A$2:$A$2107,"&gt;="&amp;$B157,Historique!$A$2:$A$2107,"&lt;="&amp;($B157+6),Historique!$H$2:$H$2107,"Oui")</f>
        <v>38.11</v>
      </c>
      <c r="F157" s="30">
        <f>SUMIFS(Historique!K$2:K$2107,Historique!$A$2:$A$2107,"&gt;="&amp;$B157,Historique!$A$2:$A$2107,"&lt;="&amp;($B157+6),Historique!$H$2:$H$2107,"Oui")</f>
        <v>42.400000000000006</v>
      </c>
      <c r="G157" s="30">
        <f>SUMIFS(Historique!L$2:L$2107,Historique!$A$2:$A$2107,"&gt;="&amp;$B157,Historique!$A$2:$A$2107,"&lt;="&amp;($B157+6),Historique!$H$2:$H$2107,"Oui")</f>
        <v>249.29999999999998</v>
      </c>
      <c r="H157" s="30">
        <f>SUMIFS(Historique!M$2:M$2107,Historique!$A$2:$A$2107,"&gt;="&amp;$B157,Historique!$A$2:$A$2107,"&lt;="&amp;($B157+6),Historique!$H$2:$H$2107,"Oui")</f>
        <v>52</v>
      </c>
      <c r="I157" s="30">
        <f>SUMIFS(Historique!N$2:N$2107,Historique!$A$2:$A$2107,"&gt;="&amp;$B157,Historique!$A$2:$A$2107,"&lt;="&amp;($B157+6),Historique!$H$2:$H$2107,"Oui")</f>
        <v>4</v>
      </c>
      <c r="J157" s="30">
        <f>SUMIFS(Historique!O$2:O$2107,Historique!$A$2:$A$2107,"&gt;="&amp;$B157,Historique!$A$2:$A$2107,"&lt;="&amp;($B157+6),Historique!$H$2:$H$2107,"Oui")</f>
        <v>70</v>
      </c>
      <c r="K157" s="30">
        <f>SUMIFS(Historique!P$2:P$2107,Historique!$A$2:$A$2107,"&gt;="&amp;$B157,Historique!$A$2:$A$2107,"&lt;="&amp;($B157+6),Historique!$H$2:$H$2107,"Oui")</f>
        <v>7</v>
      </c>
      <c r="L157" s="30">
        <f t="shared" si="18"/>
        <v>499.78</v>
      </c>
      <c r="N157">
        <v>46</v>
      </c>
      <c r="U157">
        <v>20</v>
      </c>
      <c r="V157">
        <v>115</v>
      </c>
      <c r="W157">
        <v>10</v>
      </c>
      <c r="X157">
        <v>14.88</v>
      </c>
      <c r="Y157">
        <v>1.4550000000000001</v>
      </c>
    </row>
    <row r="158" spans="1:25" x14ac:dyDescent="0.2">
      <c r="A158" s="19" t="s">
        <v>174</v>
      </c>
      <c r="B158" s="28">
        <v>42324</v>
      </c>
      <c r="C158" s="29" t="str">
        <f t="shared" si="17"/>
        <v/>
      </c>
      <c r="D158" s="30">
        <f>SUMIFS(Historique!I$2:I$2107,Historique!$A$2:$A$2107,"&gt;="&amp;$B158,Historique!$A$2:$A$2107,"&lt;="&amp;($B158+6),Historique!$H$2:$H$2107,"Oui")</f>
        <v>32.010000000000005</v>
      </c>
      <c r="E158" s="30">
        <f>SUMIFS(Historique!J$2:J$2107,Historique!$A$2:$A$2107,"&gt;="&amp;$B158,Historique!$A$2:$A$2107,"&lt;="&amp;($B158+6),Historique!$H$2:$H$2107,"Oui")</f>
        <v>23.792000000000002</v>
      </c>
      <c r="F158" s="30">
        <f>SUMIFS(Historique!K$2:K$2107,Historique!$A$2:$A$2107,"&gt;="&amp;$B158,Historique!$A$2:$A$2107,"&lt;="&amp;($B158+6),Historique!$H$2:$H$2107,"Oui")</f>
        <v>29.900000000000002</v>
      </c>
      <c r="G158" s="30">
        <f>SUMIFS(Historique!L$2:L$2107,Historique!$A$2:$A$2107,"&gt;="&amp;$B158,Historique!$A$2:$A$2107,"&lt;="&amp;($B158+6),Historique!$H$2:$H$2107,"Oui")</f>
        <v>273.5</v>
      </c>
      <c r="H158" s="30">
        <f>SUMIFS(Historique!M$2:M$2107,Historique!$A$2:$A$2107,"&gt;="&amp;$B158,Historique!$A$2:$A$2107,"&lt;="&amp;($B158+6),Historique!$H$2:$H$2107,"Oui")</f>
        <v>55</v>
      </c>
      <c r="I158" s="30">
        <f>SUMIFS(Historique!N$2:N$2107,Historique!$A$2:$A$2107,"&gt;="&amp;$B158,Historique!$A$2:$A$2107,"&lt;="&amp;($B158+6),Historique!$H$2:$H$2107,"Oui")</f>
        <v>4</v>
      </c>
      <c r="J158" s="30">
        <f>SUMIFS(Historique!O$2:O$2107,Historique!$A$2:$A$2107,"&gt;="&amp;$B158,Historique!$A$2:$A$2107,"&lt;="&amp;($B158+6),Historique!$H$2:$H$2107,"Oui")</f>
        <v>32</v>
      </c>
      <c r="K158" s="30">
        <f>SUMIFS(Historique!P$2:P$2107,Historique!$A$2:$A$2107,"&gt;="&amp;$B158,Historique!$A$2:$A$2107,"&lt;="&amp;($B158+6),Historique!$H$2:$H$2107,"Oui")</f>
        <v>13</v>
      </c>
      <c r="L158" s="30">
        <f t="shared" si="18"/>
        <v>463.202</v>
      </c>
      <c r="N158">
        <v>47</v>
      </c>
      <c r="U158">
        <v>23</v>
      </c>
      <c r="V158">
        <v>124</v>
      </c>
      <c r="W158">
        <v>11</v>
      </c>
      <c r="X158">
        <v>13.36</v>
      </c>
      <c r="Y158">
        <v>1.08</v>
      </c>
    </row>
    <row r="159" spans="1:25" x14ac:dyDescent="0.2">
      <c r="A159" s="19" t="s">
        <v>175</v>
      </c>
      <c r="B159" s="28">
        <v>42331</v>
      </c>
      <c r="C159" s="29" t="str">
        <f t="shared" si="17"/>
        <v/>
      </c>
      <c r="D159" s="30">
        <f>SUMIFS(Historique!I$2:I$2107,Historique!$A$2:$A$2107,"&gt;="&amp;$B159,Historique!$A$2:$A$2107,"&lt;="&amp;($B159+6),Historique!$H$2:$H$2107,"Oui")</f>
        <v>31.650000000000002</v>
      </c>
      <c r="E159" s="30">
        <f>SUMIFS(Historique!J$2:J$2107,Historique!$A$2:$A$2107,"&gt;="&amp;$B159,Historique!$A$2:$A$2107,"&lt;="&amp;($B159+6),Historique!$H$2:$H$2107,"Oui")</f>
        <v>28.419</v>
      </c>
      <c r="F159" s="30">
        <f>SUMIFS(Historique!K$2:K$2107,Historique!$A$2:$A$2107,"&gt;="&amp;$B159,Historique!$A$2:$A$2107,"&lt;="&amp;($B159+6),Historique!$H$2:$H$2107,"Oui")</f>
        <v>28.3</v>
      </c>
      <c r="G159" s="30">
        <f>SUMIFS(Historique!L$2:L$2107,Historique!$A$2:$A$2107,"&gt;="&amp;$B159,Historique!$A$2:$A$2107,"&lt;="&amp;($B159+6),Historique!$H$2:$H$2107,"Oui")</f>
        <v>253.60000000000002</v>
      </c>
      <c r="H159" s="30">
        <f>SUMIFS(Historique!M$2:M$2107,Historique!$A$2:$A$2107,"&gt;="&amp;$B159,Historique!$A$2:$A$2107,"&lt;="&amp;($B159+6),Historique!$H$2:$H$2107,"Oui")</f>
        <v>45</v>
      </c>
      <c r="I159" s="30">
        <f>SUMIFS(Historique!N$2:N$2107,Historique!$A$2:$A$2107,"&gt;="&amp;$B159,Historique!$A$2:$A$2107,"&lt;="&amp;($B159+6),Historique!$H$2:$H$2107,"Oui")</f>
        <v>3</v>
      </c>
      <c r="J159" s="30">
        <f>SUMIFS(Historique!O$2:O$2107,Historique!$A$2:$A$2107,"&gt;="&amp;$B159,Historique!$A$2:$A$2107,"&lt;="&amp;($B159+6),Historique!$H$2:$H$2107,"Oui")</f>
        <v>19</v>
      </c>
      <c r="K159" s="30">
        <f>SUMIFS(Historique!P$2:P$2107,Historique!$A$2:$A$2107,"&gt;="&amp;$B159,Historique!$A$2:$A$2107,"&lt;="&amp;($B159+6),Historique!$H$2:$H$2107,"Oui")</f>
        <v>11</v>
      </c>
      <c r="L159" s="30">
        <f t="shared" si="18"/>
        <v>419.96900000000005</v>
      </c>
      <c r="N159">
        <v>48</v>
      </c>
      <c r="U159">
        <v>25</v>
      </c>
      <c r="V159">
        <v>131</v>
      </c>
      <c r="W159">
        <v>10</v>
      </c>
      <c r="X159">
        <v>7.1685714285714282</v>
      </c>
    </row>
    <row r="160" spans="1:25" x14ac:dyDescent="0.2">
      <c r="A160" s="19" t="s">
        <v>176</v>
      </c>
      <c r="B160" s="28">
        <v>42338</v>
      </c>
      <c r="C160" s="29" t="str">
        <f t="shared" si="17"/>
        <v/>
      </c>
      <c r="D160" s="30">
        <f>SUMIFS(Historique!I$2:I$2107,Historique!$A$2:$A$2107,"&gt;="&amp;$B160,Historique!$A$2:$A$2107,"&lt;="&amp;($B160+6),Historique!$H$2:$H$2107,"Oui")</f>
        <v>31.32</v>
      </c>
      <c r="E160" s="30">
        <f>SUMIFS(Historique!J$2:J$2107,Historique!$A$2:$A$2107,"&gt;="&amp;$B160,Historique!$A$2:$A$2107,"&lt;="&amp;($B160+6),Historique!$H$2:$H$2107,"Oui")</f>
        <v>24.970000000000002</v>
      </c>
      <c r="F160" s="30">
        <f>SUMIFS(Historique!K$2:K$2107,Historique!$A$2:$A$2107,"&gt;="&amp;$B160,Historique!$A$2:$A$2107,"&lt;="&amp;($B160+6),Historique!$H$2:$H$2107,"Oui")</f>
        <v>29.4</v>
      </c>
      <c r="G160" s="30">
        <f>SUMIFS(Historique!L$2:L$2107,Historique!$A$2:$A$2107,"&gt;="&amp;$B160,Historique!$A$2:$A$2107,"&lt;="&amp;($B160+6),Historique!$H$2:$H$2107,"Oui")</f>
        <v>278.24999999999994</v>
      </c>
      <c r="H160" s="30">
        <f>SUMIFS(Historique!M$2:M$2107,Historique!$A$2:$A$2107,"&gt;="&amp;$B160,Historique!$A$2:$A$2107,"&lt;="&amp;($B160+6),Historique!$H$2:$H$2107,"Oui")</f>
        <v>54</v>
      </c>
      <c r="I160" s="30">
        <f>SUMIFS(Historique!N$2:N$2107,Historique!$A$2:$A$2107,"&gt;="&amp;$B160,Historique!$A$2:$A$2107,"&lt;="&amp;($B160+6),Historique!$H$2:$H$2107,"Oui")</f>
        <v>12</v>
      </c>
      <c r="J160" s="30">
        <f>SUMIFS(Historique!O$2:O$2107,Historique!$A$2:$A$2107,"&gt;="&amp;$B160,Historique!$A$2:$A$2107,"&lt;="&amp;($B160+6),Historique!$H$2:$H$2107,"Oui")</f>
        <v>25</v>
      </c>
      <c r="K160" s="30">
        <f>SUMIFS(Historique!P$2:P$2107,Historique!$A$2:$A$2107,"&gt;="&amp;$B160,Historique!$A$2:$A$2107,"&lt;="&amp;($B160+6),Historique!$H$2:$H$2107,"Oui")</f>
        <v>9.33</v>
      </c>
      <c r="L160" s="30">
        <f t="shared" si="18"/>
        <v>464.26999999999992</v>
      </c>
      <c r="N160">
        <v>49</v>
      </c>
      <c r="U160">
        <v>33</v>
      </c>
      <c r="V160">
        <v>154</v>
      </c>
      <c r="W160">
        <v>16</v>
      </c>
      <c r="X160">
        <v>9.7342857142857167</v>
      </c>
    </row>
    <row r="161" spans="1:25" x14ac:dyDescent="0.2">
      <c r="A161" s="19" t="s">
        <v>177</v>
      </c>
      <c r="B161" s="28">
        <v>42345</v>
      </c>
      <c r="C161" s="29" t="str">
        <f t="shared" si="17"/>
        <v/>
      </c>
      <c r="D161" s="30">
        <f>SUMIFS(Historique!I$2:I$2107,Historique!$A$2:$A$2107,"&gt;="&amp;$B161,Historique!$A$2:$A$2107,"&lt;="&amp;($B161+6),Historique!$H$2:$H$2107,"Oui")</f>
        <v>41.51</v>
      </c>
      <c r="E161" s="30">
        <f>SUMIFS(Historique!J$2:J$2107,Historique!$A$2:$A$2107,"&gt;="&amp;$B161,Historique!$A$2:$A$2107,"&lt;="&amp;($B161+6),Historique!$H$2:$H$2107,"Oui")</f>
        <v>36.286000000000001</v>
      </c>
      <c r="F161" s="30">
        <f>SUMIFS(Historique!K$2:K$2107,Historique!$A$2:$A$2107,"&gt;="&amp;$B161,Historique!$A$2:$A$2107,"&lt;="&amp;($B161+6),Historique!$H$2:$H$2107,"Oui")</f>
        <v>40.200000000000003</v>
      </c>
      <c r="G161" s="30">
        <f>SUMIFS(Historique!L$2:L$2107,Historique!$A$2:$A$2107,"&gt;="&amp;$B161,Historique!$A$2:$A$2107,"&lt;="&amp;($B161+6),Historique!$H$2:$H$2107,"Oui")</f>
        <v>234.887</v>
      </c>
      <c r="H161" s="30">
        <f>SUMIFS(Historique!M$2:M$2107,Historique!$A$2:$A$2107,"&gt;="&amp;$B161,Historique!$A$2:$A$2107,"&lt;="&amp;($B161+6),Historique!$H$2:$H$2107,"Oui")</f>
        <v>58</v>
      </c>
      <c r="I161" s="30">
        <f>SUMIFS(Historique!N$2:N$2107,Historique!$A$2:$A$2107,"&gt;="&amp;$B161,Historique!$A$2:$A$2107,"&lt;="&amp;($B161+6),Historique!$H$2:$H$2107,"Oui")</f>
        <v>3</v>
      </c>
      <c r="J161" s="30">
        <f>SUMIFS(Historique!O$2:O$2107,Historique!$A$2:$A$2107,"&gt;="&amp;$B161,Historique!$A$2:$A$2107,"&lt;="&amp;($B161+6),Historique!$H$2:$H$2107,"Oui")</f>
        <v>72</v>
      </c>
      <c r="K161" s="30">
        <f>SUMIFS(Historique!P$2:P$2107,Historique!$A$2:$A$2107,"&gt;="&amp;$B161,Historique!$A$2:$A$2107,"&lt;="&amp;($B161+6),Historique!$H$2:$H$2107,"Oui")</f>
        <v>11.1</v>
      </c>
      <c r="L161" s="30">
        <f t="shared" si="18"/>
        <v>496.983</v>
      </c>
      <c r="N161">
        <v>50</v>
      </c>
      <c r="U161">
        <v>39</v>
      </c>
      <c r="V161">
        <v>160</v>
      </c>
      <c r="W161">
        <v>23</v>
      </c>
      <c r="X161">
        <v>10.002857142857142</v>
      </c>
    </row>
    <row r="162" spans="1:25" x14ac:dyDescent="0.2">
      <c r="A162" s="19" t="s">
        <v>178</v>
      </c>
      <c r="B162" s="28">
        <v>42352</v>
      </c>
      <c r="C162" s="29" t="str">
        <f t="shared" si="17"/>
        <v/>
      </c>
      <c r="D162" s="30">
        <f>SUMIFS(Historique!I$2:I$2107,Historique!$A$2:$A$2107,"&gt;="&amp;$B162,Historique!$A$2:$A$2107,"&lt;="&amp;($B162+6),Historique!$H$2:$H$2107,"Oui")</f>
        <v>41.67</v>
      </c>
      <c r="E162" s="30">
        <f>SUMIFS(Historique!J$2:J$2107,Historique!$A$2:$A$2107,"&gt;="&amp;$B162,Historique!$A$2:$A$2107,"&lt;="&amp;($B162+6),Historique!$H$2:$H$2107,"Oui")</f>
        <v>27.585000000000001</v>
      </c>
      <c r="F162" s="30">
        <f>SUMIFS(Historique!K$2:K$2107,Historique!$A$2:$A$2107,"&gt;="&amp;$B162,Historique!$A$2:$A$2107,"&lt;="&amp;($B162+6),Historique!$H$2:$H$2107,"Oui")</f>
        <v>30.1</v>
      </c>
      <c r="G162" s="30">
        <f>SUMIFS(Historique!L$2:L$2107,Historique!$A$2:$A$2107,"&gt;="&amp;$B162,Historique!$A$2:$A$2107,"&lt;="&amp;($B162+6),Historique!$H$2:$H$2107,"Oui")</f>
        <v>251.64999999999998</v>
      </c>
      <c r="H162" s="30">
        <f>SUMIFS(Historique!M$2:M$2107,Historique!$A$2:$A$2107,"&gt;="&amp;$B162,Historique!$A$2:$A$2107,"&lt;="&amp;($B162+6),Historique!$H$2:$H$2107,"Oui")</f>
        <v>50</v>
      </c>
      <c r="I162" s="30">
        <f>SUMIFS(Historique!N$2:N$2107,Historique!$A$2:$A$2107,"&gt;="&amp;$B162,Historique!$A$2:$A$2107,"&lt;="&amp;($B162+6),Historique!$H$2:$H$2107,"Oui")</f>
        <v>6</v>
      </c>
      <c r="J162" s="30">
        <f>SUMIFS(Historique!O$2:O$2107,Historique!$A$2:$A$2107,"&gt;="&amp;$B162,Historique!$A$2:$A$2107,"&lt;="&amp;($B162+6),Historique!$H$2:$H$2107,"Oui")</f>
        <v>64</v>
      </c>
      <c r="K162" s="30">
        <f>SUMIFS(Historique!P$2:P$2107,Historique!$A$2:$A$2107,"&gt;="&amp;$B162,Historique!$A$2:$A$2107,"&lt;="&amp;($B162+6),Historique!$H$2:$H$2107,"Oui")</f>
        <v>7</v>
      </c>
      <c r="L162" s="30">
        <f t="shared" si="18"/>
        <v>478.005</v>
      </c>
      <c r="N162">
        <v>51</v>
      </c>
      <c r="U162">
        <v>45</v>
      </c>
      <c r="V162">
        <v>148</v>
      </c>
      <c r="W162">
        <v>25</v>
      </c>
      <c r="X162">
        <v>11.242857142857144</v>
      </c>
    </row>
    <row r="163" spans="1:25" x14ac:dyDescent="0.2">
      <c r="A163" s="19" t="s">
        <v>179</v>
      </c>
      <c r="B163" s="28">
        <v>42359</v>
      </c>
      <c r="C163" s="29" t="str">
        <f t="shared" si="17"/>
        <v/>
      </c>
      <c r="D163" s="30">
        <f>SUMIFS(Historique!I$2:I$2107,Historique!$A$2:$A$2107,"&gt;="&amp;$B163,Historique!$A$2:$A$2107,"&lt;="&amp;($B163+6),Historique!$H$2:$H$2107,"Oui")</f>
        <v>31.979999999999997</v>
      </c>
      <c r="E163" s="30">
        <f>SUMIFS(Historique!J$2:J$2107,Historique!$A$2:$A$2107,"&gt;="&amp;$B163,Historique!$A$2:$A$2107,"&lt;="&amp;($B163+6),Historique!$H$2:$H$2107,"Oui")</f>
        <v>26.857999999999997</v>
      </c>
      <c r="F163" s="30">
        <f>SUMIFS(Historique!K$2:K$2107,Historique!$A$2:$A$2107,"&gt;="&amp;$B163,Historique!$A$2:$A$2107,"&lt;="&amp;($B163+6),Historique!$H$2:$H$2107,"Oui")</f>
        <v>26.5</v>
      </c>
      <c r="G163" s="30">
        <f>SUMIFS(Historique!L$2:L$2107,Historique!$A$2:$A$2107,"&gt;="&amp;$B163,Historique!$A$2:$A$2107,"&lt;="&amp;($B163+6),Historique!$H$2:$H$2107,"Oui")</f>
        <v>330.06200000000001</v>
      </c>
      <c r="H163" s="30">
        <f>SUMIFS(Historique!M$2:M$2107,Historique!$A$2:$A$2107,"&gt;="&amp;$B163,Historique!$A$2:$A$2107,"&lt;="&amp;($B163+6),Historique!$H$2:$H$2107,"Oui")</f>
        <v>75</v>
      </c>
      <c r="I163" s="30">
        <f>SUMIFS(Historique!N$2:N$2107,Historique!$A$2:$A$2107,"&gt;="&amp;$B163,Historique!$A$2:$A$2107,"&lt;="&amp;($B163+6),Historique!$H$2:$H$2107,"Oui")</f>
        <v>5</v>
      </c>
      <c r="J163" s="30">
        <f>SUMIFS(Historique!O$2:O$2107,Historique!$A$2:$A$2107,"&gt;="&amp;$B163,Historique!$A$2:$A$2107,"&lt;="&amp;($B163+6),Historique!$H$2:$H$2107,"Oui")</f>
        <v>50</v>
      </c>
      <c r="K163" s="30">
        <f>SUMIFS(Historique!P$2:P$2107,Historique!$A$2:$A$2107,"&gt;="&amp;$B163,Historique!$A$2:$A$2107,"&lt;="&amp;($B163+6),Historique!$H$2:$H$2107,"Oui")</f>
        <v>11.299999999999999</v>
      </c>
      <c r="L163" s="30">
        <f t="shared" si="18"/>
        <v>556.69999999999993</v>
      </c>
      <c r="N163">
        <v>52</v>
      </c>
      <c r="U163">
        <v>30</v>
      </c>
      <c r="V163">
        <v>128</v>
      </c>
      <c r="W163">
        <v>19</v>
      </c>
      <c r="X163">
        <v>12.897142857142857</v>
      </c>
    </row>
    <row r="164" spans="1:25" x14ac:dyDescent="0.2">
      <c r="A164" s="19" t="s">
        <v>180</v>
      </c>
      <c r="B164" s="28">
        <v>42366</v>
      </c>
      <c r="C164" s="29" t="str">
        <f t="shared" si="17"/>
        <v/>
      </c>
      <c r="D164" s="30">
        <f>SUMIFS(Historique!I$2:I$2107,Historique!$A$2:$A$2107,"&gt;="&amp;$B164,Historique!$A$2:$A$2107,"&lt;="&amp;($B164+6),Historique!$H$2:$H$2107,"Oui")</f>
        <v>45.660000000000004</v>
      </c>
      <c r="E164" s="30">
        <f>SUMIFS(Historique!J$2:J$2107,Historique!$A$2:$A$2107,"&gt;="&amp;$B164,Historique!$A$2:$A$2107,"&lt;="&amp;($B164+6),Historique!$H$2:$H$2107,"Oui")</f>
        <v>31.693000000000001</v>
      </c>
      <c r="F164" s="30">
        <f>SUMIFS(Historique!K$2:K$2107,Historique!$A$2:$A$2107,"&gt;="&amp;$B164,Historique!$A$2:$A$2107,"&lt;="&amp;($B164+6),Historique!$H$2:$H$2107,"Oui")</f>
        <v>26.799999999999997</v>
      </c>
      <c r="G164" s="30">
        <f>SUMIFS(Historique!L$2:L$2107,Historique!$A$2:$A$2107,"&gt;="&amp;$B164,Historique!$A$2:$A$2107,"&lt;="&amp;($B164+6),Historique!$H$2:$H$2107,"Oui")</f>
        <v>420.95</v>
      </c>
      <c r="H164" s="30">
        <f>SUMIFS(Historique!M$2:M$2107,Historique!$A$2:$A$2107,"&gt;="&amp;$B164,Historique!$A$2:$A$2107,"&lt;="&amp;($B164+6),Historique!$H$2:$H$2107,"Oui")</f>
        <v>63</v>
      </c>
      <c r="I164" s="30">
        <f>SUMIFS(Historique!N$2:N$2107,Historique!$A$2:$A$2107,"&gt;="&amp;$B164,Historique!$A$2:$A$2107,"&lt;="&amp;($B164+6),Historique!$H$2:$H$2107,"Oui")</f>
        <v>6</v>
      </c>
      <c r="J164" s="30">
        <f>SUMIFS(Historique!O$2:O$2107,Historique!$A$2:$A$2107,"&gt;="&amp;$B164,Historique!$A$2:$A$2107,"&lt;="&amp;($B164+6),Historique!$H$2:$H$2107,"Oui")</f>
        <v>49</v>
      </c>
      <c r="K164" s="30">
        <f>SUMIFS(Historique!P$2:P$2107,Historique!$A$2:$A$2107,"&gt;="&amp;$B164,Historique!$A$2:$A$2107,"&lt;="&amp;($B164+6),Historique!$H$2:$H$2107,"Oui")</f>
        <v>14</v>
      </c>
      <c r="L164" s="30">
        <f t="shared" si="18"/>
        <v>657.10299999999995</v>
      </c>
      <c r="N164">
        <v>53</v>
      </c>
      <c r="U164">
        <v>38</v>
      </c>
      <c r="V164">
        <v>160</v>
      </c>
      <c r="W164">
        <v>22</v>
      </c>
      <c r="X164">
        <v>10.591836734693876</v>
      </c>
    </row>
    <row r="165" spans="1:25" x14ac:dyDescent="0.2">
      <c r="A165" s="19" t="s">
        <v>181</v>
      </c>
      <c r="B165" s="28">
        <v>42373</v>
      </c>
      <c r="C165" s="29" t="str">
        <f t="shared" si="17"/>
        <v/>
      </c>
      <c r="D165" s="30">
        <f>SUMIFS(Historique!I$2:I$2107,Historique!$A$2:$A$2107,"&gt;="&amp;$B165,Historique!$A$2:$A$2107,"&lt;="&amp;($B165+6),Historique!$H$2:$H$2107,"Oui")</f>
        <v>45.98</v>
      </c>
      <c r="E165" s="30">
        <f>SUMIFS(Historique!J$2:J$2107,Historique!$A$2:$A$2107,"&gt;="&amp;$B165,Historique!$A$2:$A$2107,"&lt;="&amp;($B165+6),Historique!$H$2:$H$2107,"Oui")</f>
        <v>29.136000000000003</v>
      </c>
      <c r="F165" s="30">
        <f>SUMIFS(Historique!K$2:K$2107,Historique!$A$2:$A$2107,"&gt;="&amp;$B165,Historique!$A$2:$A$2107,"&lt;="&amp;($B165+6),Historique!$H$2:$H$2107,"Oui")</f>
        <v>53.300000000000004</v>
      </c>
      <c r="G165" s="30">
        <f>SUMIFS(Historique!L$2:L$2107,Historique!$A$2:$A$2107,"&gt;="&amp;$B165,Historique!$A$2:$A$2107,"&lt;="&amp;($B165+6),Historique!$H$2:$H$2107,"Oui")</f>
        <v>402.6</v>
      </c>
      <c r="H165" s="30">
        <f>SUMIFS(Historique!M$2:M$2107,Historique!$A$2:$A$2107,"&gt;="&amp;$B165,Historique!$A$2:$A$2107,"&lt;="&amp;($B165+6),Historique!$H$2:$H$2107,"Oui")</f>
        <v>51</v>
      </c>
      <c r="I165" s="30">
        <f>SUMIFS(Historique!N$2:N$2107,Historique!$A$2:$A$2107,"&gt;="&amp;$B165,Historique!$A$2:$A$2107,"&lt;="&amp;($B165+6),Historique!$H$2:$H$2107,"Oui")</f>
        <v>4</v>
      </c>
      <c r="J165" s="30">
        <f>SUMIFS(Historique!O$2:O$2107,Historique!$A$2:$A$2107,"&gt;="&amp;$B165,Historique!$A$2:$A$2107,"&lt;="&amp;($B165+6),Historique!$H$2:$H$2107,"Oui")</f>
        <v>40</v>
      </c>
      <c r="K165" s="30">
        <f>SUMIFS(Historique!P$2:P$2107,Historique!$A$2:$A$2107,"&gt;="&amp;$B165,Historique!$A$2:$A$2107,"&lt;="&amp;($B165+6),Historique!$H$2:$H$2107,"Oui")</f>
        <v>10</v>
      </c>
      <c r="L165" s="30">
        <f t="shared" si="18"/>
        <v>636.01600000000008</v>
      </c>
      <c r="N165">
        <v>1</v>
      </c>
      <c r="U165">
        <v>65</v>
      </c>
      <c r="V165">
        <v>217</v>
      </c>
      <c r="W165">
        <v>25</v>
      </c>
      <c r="X165">
        <v>10.118367346938774</v>
      </c>
    </row>
    <row r="166" spans="1:25" x14ac:dyDescent="0.2">
      <c r="A166" s="19" t="s">
        <v>182</v>
      </c>
      <c r="B166" s="28">
        <v>42380</v>
      </c>
      <c r="C166" s="29" t="str">
        <f t="shared" si="17"/>
        <v/>
      </c>
      <c r="D166" s="30">
        <f>SUMIFS(Historique!I$2:I$2107,Historique!$A$2:$A$2107,"&gt;="&amp;$B166,Historique!$A$2:$A$2107,"&lt;="&amp;($B166+6),Historique!$H$2:$H$2107,"Oui")</f>
        <v>51.670000000000009</v>
      </c>
      <c r="E166" s="30">
        <f>SUMIFS(Historique!J$2:J$2107,Historique!$A$2:$A$2107,"&gt;="&amp;$B166,Historique!$A$2:$A$2107,"&lt;="&amp;($B166+6),Historique!$H$2:$H$2107,"Oui")</f>
        <v>27.210999999999999</v>
      </c>
      <c r="F166" s="30">
        <f>SUMIFS(Historique!K$2:K$2107,Historique!$A$2:$A$2107,"&gt;="&amp;$B166,Historique!$A$2:$A$2107,"&lt;="&amp;($B166+6),Historique!$H$2:$H$2107,"Oui")</f>
        <v>50.5</v>
      </c>
      <c r="G166" s="30">
        <f>SUMIFS(Historique!L$2:L$2107,Historique!$A$2:$A$2107,"&gt;="&amp;$B166,Historique!$A$2:$A$2107,"&lt;="&amp;($B166+6),Historique!$H$2:$H$2107,"Oui")</f>
        <v>365.25</v>
      </c>
      <c r="H166" s="30">
        <f>SUMIFS(Historique!M$2:M$2107,Historique!$A$2:$A$2107,"&gt;="&amp;$B166,Historique!$A$2:$A$2107,"&lt;="&amp;($B166+6),Historique!$H$2:$H$2107,"Oui")</f>
        <v>82</v>
      </c>
      <c r="I166" s="30">
        <f>SUMIFS(Historique!N$2:N$2107,Historique!$A$2:$A$2107,"&gt;="&amp;$B166,Historique!$A$2:$A$2107,"&lt;="&amp;($B166+6),Historique!$H$2:$H$2107,"Oui")</f>
        <v>0</v>
      </c>
      <c r="J166" s="30">
        <f>SUMIFS(Historique!O$2:O$2107,Historique!$A$2:$A$2107,"&gt;="&amp;$B166,Historique!$A$2:$A$2107,"&lt;="&amp;($B166+6),Historique!$H$2:$H$2107,"Oui")</f>
        <v>21</v>
      </c>
      <c r="K166" s="30">
        <f>SUMIFS(Historique!P$2:P$2107,Historique!$A$2:$A$2107,"&gt;="&amp;$B166,Historique!$A$2:$A$2107,"&lt;="&amp;($B166+6),Historique!$H$2:$H$2107,"Oui")</f>
        <v>12</v>
      </c>
      <c r="L166" s="30">
        <f t="shared" si="18"/>
        <v>609.63099999999997</v>
      </c>
      <c r="N166">
        <v>2</v>
      </c>
      <c r="U166">
        <v>68</v>
      </c>
      <c r="V166">
        <v>209</v>
      </c>
      <c r="W166">
        <v>15</v>
      </c>
      <c r="X166">
        <v>7.0163265306122451</v>
      </c>
    </row>
    <row r="167" spans="1:25" x14ac:dyDescent="0.2">
      <c r="A167" s="19" t="s">
        <v>183</v>
      </c>
      <c r="B167" s="28">
        <v>42387</v>
      </c>
      <c r="C167" s="29" t="str">
        <f t="shared" si="17"/>
        <v/>
      </c>
      <c r="D167" s="30">
        <f>SUMIFS(Historique!I$2:I$2107,Historique!$A$2:$A$2107,"&gt;="&amp;$B167,Historique!$A$2:$A$2107,"&lt;="&amp;($B167+6),Historique!$H$2:$H$2107,"Oui")</f>
        <v>27.979999999999997</v>
      </c>
      <c r="E167" s="30">
        <f>SUMIFS(Historique!J$2:J$2107,Historique!$A$2:$A$2107,"&gt;="&amp;$B167,Historique!$A$2:$A$2107,"&lt;="&amp;($B167+6),Historique!$H$2:$H$2107,"Oui")</f>
        <v>33.375</v>
      </c>
      <c r="F167" s="30">
        <f>SUMIFS(Historique!K$2:K$2107,Historique!$A$2:$A$2107,"&gt;="&amp;$B167,Historique!$A$2:$A$2107,"&lt;="&amp;($B167+6),Historique!$H$2:$H$2107,"Oui")</f>
        <v>39.700000000000003</v>
      </c>
      <c r="G167" s="30">
        <f>SUMIFS(Historique!L$2:L$2107,Historique!$A$2:$A$2107,"&gt;="&amp;$B167,Historique!$A$2:$A$2107,"&lt;="&amp;($B167+6),Historique!$H$2:$H$2107,"Oui")</f>
        <v>320.5</v>
      </c>
      <c r="H167" s="30">
        <f>SUMIFS(Historique!M$2:M$2107,Historique!$A$2:$A$2107,"&gt;="&amp;$B167,Historique!$A$2:$A$2107,"&lt;="&amp;($B167+6),Historique!$H$2:$H$2107,"Oui")</f>
        <v>65</v>
      </c>
      <c r="I167" s="30">
        <f>SUMIFS(Historique!N$2:N$2107,Historique!$A$2:$A$2107,"&gt;="&amp;$B167,Historique!$A$2:$A$2107,"&lt;="&amp;($B167+6),Historique!$H$2:$H$2107,"Oui")</f>
        <v>9</v>
      </c>
      <c r="J167" s="30">
        <f>SUMIFS(Historique!O$2:O$2107,Historique!$A$2:$A$2107,"&gt;="&amp;$B167,Historique!$A$2:$A$2107,"&lt;="&amp;($B167+6),Historique!$H$2:$H$2107,"Oui")</f>
        <v>46</v>
      </c>
      <c r="K167" s="30">
        <f>SUMIFS(Historique!P$2:P$2107,Historique!$A$2:$A$2107,"&gt;="&amp;$B167,Historique!$A$2:$A$2107,"&lt;="&amp;($B167+6),Historique!$H$2:$H$2107,"Oui")</f>
        <v>17</v>
      </c>
      <c r="L167" s="30">
        <f t="shared" si="18"/>
        <v>558.55500000000006</v>
      </c>
      <c r="N167">
        <v>3</v>
      </c>
      <c r="U167">
        <v>116</v>
      </c>
      <c r="V167">
        <v>226</v>
      </c>
      <c r="W167">
        <v>26</v>
      </c>
      <c r="X167">
        <v>5.5836734693877554</v>
      </c>
    </row>
    <row r="168" spans="1:25" x14ac:dyDescent="0.2">
      <c r="A168" s="19" t="s">
        <v>184</v>
      </c>
      <c r="B168" s="28">
        <v>42394</v>
      </c>
      <c r="C168" s="29" t="str">
        <f t="shared" si="17"/>
        <v/>
      </c>
      <c r="D168" s="30">
        <f>SUMIFS(Historique!I$2:I$2107,Historique!$A$2:$A$2107,"&gt;="&amp;$B168,Historique!$A$2:$A$2107,"&lt;="&amp;($B168+6),Historique!$H$2:$H$2107,"Oui")</f>
        <v>46.01</v>
      </c>
      <c r="E168" s="30">
        <f>SUMIFS(Historique!J$2:J$2107,Historique!$A$2:$A$2107,"&gt;="&amp;$B168,Historique!$A$2:$A$2107,"&lt;="&amp;($B168+6),Historique!$H$2:$H$2107,"Oui")</f>
        <v>37.660000000000004</v>
      </c>
      <c r="F168" s="30">
        <f>SUMIFS(Historique!K$2:K$2107,Historique!$A$2:$A$2107,"&gt;="&amp;$B168,Historique!$A$2:$A$2107,"&lt;="&amp;($B168+6),Historique!$H$2:$H$2107,"Oui")</f>
        <v>37.499999999999993</v>
      </c>
      <c r="G168" s="30">
        <f>SUMIFS(Historique!L$2:L$2107,Historique!$A$2:$A$2107,"&gt;="&amp;$B168,Historique!$A$2:$A$2107,"&lt;="&amp;($B168+6),Historique!$H$2:$H$2107,"Oui")</f>
        <v>341.07400000000007</v>
      </c>
      <c r="H168" s="30">
        <f>SUMIFS(Historique!M$2:M$2107,Historique!$A$2:$A$2107,"&gt;="&amp;$B168,Historique!$A$2:$A$2107,"&lt;="&amp;($B168+6),Historique!$H$2:$H$2107,"Oui")</f>
        <v>52</v>
      </c>
      <c r="I168" s="30">
        <f>SUMIFS(Historique!N$2:N$2107,Historique!$A$2:$A$2107,"&gt;="&amp;$B168,Historique!$A$2:$A$2107,"&lt;="&amp;($B168+6),Historique!$H$2:$H$2107,"Oui")</f>
        <v>10</v>
      </c>
      <c r="J168" s="30">
        <f>SUMIFS(Historique!O$2:O$2107,Historique!$A$2:$A$2107,"&gt;="&amp;$B168,Historique!$A$2:$A$2107,"&lt;="&amp;($B168+6),Historique!$H$2:$H$2107,"Oui")</f>
        <v>62</v>
      </c>
      <c r="K168" s="30">
        <f>SUMIFS(Historique!P$2:P$2107,Historique!$A$2:$A$2107,"&gt;="&amp;$B168,Historique!$A$2:$A$2107,"&lt;="&amp;($B168+6),Historique!$H$2:$H$2107,"Oui")</f>
        <v>12.5</v>
      </c>
      <c r="L168" s="30">
        <f t="shared" si="18"/>
        <v>598.74400000000003</v>
      </c>
      <c r="N168">
        <v>4</v>
      </c>
      <c r="U168">
        <v>228</v>
      </c>
      <c r="V168">
        <v>216</v>
      </c>
      <c r="W168">
        <v>27</v>
      </c>
      <c r="X168">
        <v>10.969387755102042</v>
      </c>
      <c r="Y168">
        <v>0.1414285714285714</v>
      </c>
    </row>
    <row r="169" spans="1:25" x14ac:dyDescent="0.2">
      <c r="A169" s="19" t="s">
        <v>185</v>
      </c>
      <c r="B169" s="28">
        <v>42401</v>
      </c>
      <c r="C169" s="29" t="str">
        <f t="shared" si="17"/>
        <v/>
      </c>
      <c r="D169" s="30">
        <f>SUMIFS(Historique!I$2:I$2107,Historique!$A$2:$A$2107,"&gt;="&amp;$B169,Historique!$A$2:$A$2107,"&lt;="&amp;($B169+6),Historique!$H$2:$H$2107,"Oui")</f>
        <v>51.66</v>
      </c>
      <c r="E169" s="30">
        <f>SUMIFS(Historique!J$2:J$2107,Historique!$A$2:$A$2107,"&gt;="&amp;$B169,Historique!$A$2:$A$2107,"&lt;="&amp;($B169+6),Historique!$H$2:$H$2107,"Oui")</f>
        <v>38.956999999999994</v>
      </c>
      <c r="F169" s="30">
        <f>SUMIFS(Historique!K$2:K$2107,Historique!$A$2:$A$2107,"&gt;="&amp;$B169,Historique!$A$2:$A$2107,"&lt;="&amp;($B169+6),Historique!$H$2:$H$2107,"Oui")</f>
        <v>34.599999999999994</v>
      </c>
      <c r="G169" s="30">
        <f>SUMIFS(Historique!L$2:L$2107,Historique!$A$2:$A$2107,"&gt;="&amp;$B169,Historique!$A$2:$A$2107,"&lt;="&amp;($B169+6),Historique!$H$2:$H$2107,"Oui")</f>
        <v>321.82400000000001</v>
      </c>
      <c r="H169" s="30">
        <f>SUMIFS(Historique!M$2:M$2107,Historique!$A$2:$A$2107,"&gt;="&amp;$B169,Historique!$A$2:$A$2107,"&lt;="&amp;($B169+6),Historique!$H$2:$H$2107,"Oui")</f>
        <v>39</v>
      </c>
      <c r="I169" s="30">
        <f>SUMIFS(Historique!N$2:N$2107,Historique!$A$2:$A$2107,"&gt;="&amp;$B169,Historique!$A$2:$A$2107,"&lt;="&amp;($B169+6),Historique!$H$2:$H$2107,"Oui")</f>
        <v>5</v>
      </c>
      <c r="J169" s="30">
        <f>SUMIFS(Historique!O$2:O$2107,Historique!$A$2:$A$2107,"&gt;="&amp;$B169,Historique!$A$2:$A$2107,"&lt;="&amp;($B169+6),Historique!$H$2:$H$2107,"Oui")</f>
        <v>37</v>
      </c>
      <c r="K169" s="30">
        <f>SUMIFS(Historique!P$2:P$2107,Historique!$A$2:$A$2107,"&gt;="&amp;$B169,Historique!$A$2:$A$2107,"&lt;="&amp;($B169+6),Historique!$H$2:$H$2107,"Oui")</f>
        <v>10</v>
      </c>
      <c r="L169" s="30">
        <f t="shared" si="18"/>
        <v>538.04099999999994</v>
      </c>
      <c r="N169">
        <v>5</v>
      </c>
      <c r="U169">
        <v>275</v>
      </c>
      <c r="V169">
        <v>192</v>
      </c>
      <c r="W169">
        <v>32</v>
      </c>
      <c r="X169">
        <v>11.087755102040816</v>
      </c>
      <c r="Y169">
        <v>0</v>
      </c>
    </row>
    <row r="170" spans="1:25" x14ac:dyDescent="0.2">
      <c r="A170" s="19" t="s">
        <v>186</v>
      </c>
      <c r="B170" s="28">
        <v>42408</v>
      </c>
      <c r="C170" s="29" t="str">
        <f t="shared" si="17"/>
        <v/>
      </c>
      <c r="D170" s="30">
        <f>SUMIFS(Historique!I$2:I$2107,Historique!$A$2:$A$2107,"&gt;="&amp;$B170,Historique!$A$2:$A$2107,"&lt;="&amp;($B170+6),Historique!$H$2:$H$2107,"Oui")</f>
        <v>33.83</v>
      </c>
      <c r="E170" s="30">
        <f>SUMIFS(Historique!J$2:J$2107,Historique!$A$2:$A$2107,"&gt;="&amp;$B170,Historique!$A$2:$A$2107,"&lt;="&amp;($B170+6),Historique!$H$2:$H$2107,"Oui")</f>
        <v>36.617999999999995</v>
      </c>
      <c r="F170" s="30">
        <f>SUMIFS(Historique!K$2:K$2107,Historique!$A$2:$A$2107,"&gt;="&amp;$B170,Historique!$A$2:$A$2107,"&lt;="&amp;($B170+6),Historique!$H$2:$H$2107,"Oui")</f>
        <v>37.099999999999994</v>
      </c>
      <c r="G170" s="30">
        <f>SUMIFS(Historique!L$2:L$2107,Historique!$A$2:$A$2107,"&gt;="&amp;$B170,Historique!$A$2:$A$2107,"&lt;="&amp;($B170+6),Historique!$H$2:$H$2107,"Oui")</f>
        <v>294.613</v>
      </c>
      <c r="H170" s="30">
        <f>SUMIFS(Historique!M$2:M$2107,Historique!$A$2:$A$2107,"&gt;="&amp;$B170,Historique!$A$2:$A$2107,"&lt;="&amp;($B170+6),Historique!$H$2:$H$2107,"Oui")</f>
        <v>71</v>
      </c>
      <c r="I170" s="30">
        <f>SUMIFS(Historique!N$2:N$2107,Historique!$A$2:$A$2107,"&gt;="&amp;$B170,Historique!$A$2:$A$2107,"&lt;="&amp;($B170+6),Historique!$H$2:$H$2107,"Oui")</f>
        <v>3</v>
      </c>
      <c r="J170" s="30">
        <f>SUMIFS(Historique!O$2:O$2107,Historique!$A$2:$A$2107,"&gt;="&amp;$B170,Historique!$A$2:$A$2107,"&lt;="&amp;($B170+6),Historique!$H$2:$H$2107,"Oui")</f>
        <v>78</v>
      </c>
      <c r="K170" s="30">
        <f>SUMIFS(Historique!P$2:P$2107,Historique!$A$2:$A$2107,"&gt;="&amp;$B170,Historique!$A$2:$A$2107,"&lt;="&amp;($B170+6),Historique!$H$2:$H$2107,"Oui")</f>
        <v>16</v>
      </c>
      <c r="L170" s="30">
        <f t="shared" si="18"/>
        <v>570.16100000000006</v>
      </c>
      <c r="N170">
        <v>6</v>
      </c>
      <c r="U170">
        <v>301</v>
      </c>
      <c r="V170">
        <v>151</v>
      </c>
      <c r="W170">
        <v>38</v>
      </c>
      <c r="X170">
        <v>9.426530612244898</v>
      </c>
      <c r="Y170">
        <v>0.72750000000000004</v>
      </c>
    </row>
    <row r="171" spans="1:25" x14ac:dyDescent="0.2">
      <c r="A171" s="19" t="s">
        <v>187</v>
      </c>
      <c r="B171" s="28">
        <v>42415</v>
      </c>
      <c r="C171" s="29" t="str">
        <f t="shared" si="17"/>
        <v/>
      </c>
      <c r="D171" s="30">
        <f>SUMIFS(Historique!I$2:I$2107,Historique!$A$2:$A$2107,"&gt;="&amp;$B171,Historique!$A$2:$A$2107,"&lt;="&amp;($B171+6),Historique!$H$2:$H$2107,"Oui")</f>
        <v>38.67</v>
      </c>
      <c r="E171" s="30">
        <f>SUMIFS(Historique!J$2:J$2107,Historique!$A$2:$A$2107,"&gt;="&amp;$B171,Historique!$A$2:$A$2107,"&lt;="&amp;($B171+6),Historique!$H$2:$H$2107,"Oui")</f>
        <v>23.442</v>
      </c>
      <c r="F171" s="30">
        <f>SUMIFS(Historique!K$2:K$2107,Historique!$A$2:$A$2107,"&gt;="&amp;$B171,Historique!$A$2:$A$2107,"&lt;="&amp;($B171+6),Historique!$H$2:$H$2107,"Oui")</f>
        <v>24.6</v>
      </c>
      <c r="G171" s="30">
        <f>SUMIFS(Historique!L$2:L$2107,Historique!$A$2:$A$2107,"&gt;="&amp;$B171,Historique!$A$2:$A$2107,"&lt;="&amp;($B171+6),Historique!$H$2:$H$2107,"Oui")</f>
        <v>272.95</v>
      </c>
      <c r="H171" s="30">
        <f>SUMIFS(Historique!M$2:M$2107,Historique!$A$2:$A$2107,"&gt;="&amp;$B171,Historique!$A$2:$A$2107,"&lt;="&amp;($B171+6),Historique!$H$2:$H$2107,"Oui")</f>
        <v>52</v>
      </c>
      <c r="I171" s="30">
        <f>SUMIFS(Historique!N$2:N$2107,Historique!$A$2:$A$2107,"&gt;="&amp;$B171,Historique!$A$2:$A$2107,"&lt;="&amp;($B171+6),Historique!$H$2:$H$2107,"Oui")</f>
        <v>7</v>
      </c>
      <c r="J171" s="30">
        <f>SUMIFS(Historique!O$2:O$2107,Historique!$A$2:$A$2107,"&gt;="&amp;$B171,Historique!$A$2:$A$2107,"&lt;="&amp;($B171+6),Historique!$H$2:$H$2107,"Oui")</f>
        <v>60</v>
      </c>
      <c r="K171" s="30">
        <f>SUMIFS(Historique!P$2:P$2107,Historique!$A$2:$A$2107,"&gt;="&amp;$B171,Historique!$A$2:$A$2107,"&lt;="&amp;($B171+6),Historique!$H$2:$H$2107,"Oui")</f>
        <v>12</v>
      </c>
      <c r="L171" s="30">
        <f t="shared" si="18"/>
        <v>490.66199999999998</v>
      </c>
      <c r="N171">
        <v>7</v>
      </c>
      <c r="U171">
        <v>318</v>
      </c>
      <c r="V171">
        <v>144</v>
      </c>
      <c r="W171">
        <v>34</v>
      </c>
      <c r="X171">
        <v>7.6428571428571432</v>
      </c>
      <c r="Y171">
        <v>0</v>
      </c>
    </row>
    <row r="172" spans="1:25" x14ac:dyDescent="0.2">
      <c r="A172" s="19" t="s">
        <v>188</v>
      </c>
      <c r="B172" s="28">
        <v>42422</v>
      </c>
      <c r="C172" s="29" t="str">
        <f t="shared" si="17"/>
        <v/>
      </c>
      <c r="D172" s="30">
        <f>SUMIFS(Historique!I$2:I$2107,Historique!$A$2:$A$2107,"&gt;="&amp;$B172,Historique!$A$2:$A$2107,"&lt;="&amp;($B172+6),Historique!$H$2:$H$2107,"Oui")</f>
        <v>42.65</v>
      </c>
      <c r="E172" s="30">
        <f>SUMIFS(Historique!J$2:J$2107,Historique!$A$2:$A$2107,"&gt;="&amp;$B172,Historique!$A$2:$A$2107,"&lt;="&amp;($B172+6),Historique!$H$2:$H$2107,"Oui")</f>
        <v>30.851000000000003</v>
      </c>
      <c r="F172" s="30">
        <f>SUMIFS(Historique!K$2:K$2107,Historique!$A$2:$A$2107,"&gt;="&amp;$B172,Historique!$A$2:$A$2107,"&lt;="&amp;($B172+6),Historique!$H$2:$H$2107,"Oui")</f>
        <v>33.9</v>
      </c>
      <c r="G172" s="30">
        <f>SUMIFS(Historique!L$2:L$2107,Historique!$A$2:$A$2107,"&gt;="&amp;$B172,Historique!$A$2:$A$2107,"&lt;="&amp;($B172+6),Historique!$H$2:$H$2107,"Oui")</f>
        <v>289.27500000000003</v>
      </c>
      <c r="H172" s="30">
        <f>SUMIFS(Historique!M$2:M$2107,Historique!$A$2:$A$2107,"&gt;="&amp;$B172,Historique!$A$2:$A$2107,"&lt;="&amp;($B172+6),Historique!$H$2:$H$2107,"Oui")</f>
        <v>64</v>
      </c>
      <c r="I172" s="30">
        <f>SUMIFS(Historique!N$2:N$2107,Historique!$A$2:$A$2107,"&gt;="&amp;$B172,Historique!$A$2:$A$2107,"&lt;="&amp;($B172+6),Historique!$H$2:$H$2107,"Oui")</f>
        <v>5</v>
      </c>
      <c r="J172" s="30">
        <f>SUMIFS(Historique!O$2:O$2107,Historique!$A$2:$A$2107,"&gt;="&amp;$B172,Historique!$A$2:$A$2107,"&lt;="&amp;($B172+6),Historique!$H$2:$H$2107,"Oui")</f>
        <v>67</v>
      </c>
      <c r="K172" s="30">
        <f>SUMIFS(Historique!P$2:P$2107,Historique!$A$2:$A$2107,"&gt;="&amp;$B172,Historique!$A$2:$A$2107,"&lt;="&amp;($B172+6),Historique!$H$2:$H$2107,"Oui")</f>
        <v>19</v>
      </c>
      <c r="L172" s="30">
        <f t="shared" si="18"/>
        <v>551.67600000000004</v>
      </c>
      <c r="N172">
        <v>8</v>
      </c>
      <c r="U172">
        <v>299</v>
      </c>
      <c r="V172">
        <v>135</v>
      </c>
      <c r="W172">
        <v>27</v>
      </c>
      <c r="X172">
        <v>9.7183673469387752</v>
      </c>
      <c r="Y172">
        <v>0</v>
      </c>
    </row>
    <row r="173" spans="1:25" x14ac:dyDescent="0.2">
      <c r="A173" s="19" t="s">
        <v>189</v>
      </c>
      <c r="B173" s="28">
        <v>42429</v>
      </c>
      <c r="C173" s="29" t="str">
        <f t="shared" si="17"/>
        <v/>
      </c>
      <c r="D173" s="30">
        <f>SUMIFS(Historique!I$2:I$2107,Historique!$A$2:$A$2107,"&gt;="&amp;$B173,Historique!$A$2:$A$2107,"&lt;="&amp;($B173+6),Historique!$H$2:$H$2107,"Oui")</f>
        <v>38.159999999999997</v>
      </c>
      <c r="E173" s="30">
        <f>SUMIFS(Historique!J$2:J$2107,Historique!$A$2:$A$2107,"&gt;="&amp;$B173,Historique!$A$2:$A$2107,"&lt;="&amp;($B173+6),Historique!$H$2:$H$2107,"Oui")</f>
        <v>38.081999999999994</v>
      </c>
      <c r="F173" s="30">
        <f>SUMIFS(Historique!K$2:K$2107,Historique!$A$2:$A$2107,"&gt;="&amp;$B173,Historique!$A$2:$A$2107,"&lt;="&amp;($B173+6),Historique!$H$2:$H$2107,"Oui")</f>
        <v>33.799999999999997</v>
      </c>
      <c r="G173" s="30">
        <f>SUMIFS(Historique!L$2:L$2107,Historique!$A$2:$A$2107,"&gt;="&amp;$B173,Historique!$A$2:$A$2107,"&lt;="&amp;($B173+6),Historique!$H$2:$H$2107,"Oui")</f>
        <v>298.8</v>
      </c>
      <c r="H173" s="30">
        <f>SUMIFS(Historique!M$2:M$2107,Historique!$A$2:$A$2107,"&gt;="&amp;$B173,Historique!$A$2:$A$2107,"&lt;="&amp;($B173+6),Historique!$H$2:$H$2107,"Oui")</f>
        <v>55</v>
      </c>
      <c r="I173" s="30">
        <f>SUMIFS(Historique!N$2:N$2107,Historique!$A$2:$A$2107,"&gt;="&amp;$B173,Historique!$A$2:$A$2107,"&lt;="&amp;($B173+6),Historique!$H$2:$H$2107,"Oui")</f>
        <v>4</v>
      </c>
      <c r="J173" s="30">
        <f>SUMIFS(Historique!O$2:O$2107,Historique!$A$2:$A$2107,"&gt;="&amp;$B173,Historique!$A$2:$A$2107,"&lt;="&amp;($B173+6),Historique!$H$2:$H$2107,"Oui")</f>
        <v>28</v>
      </c>
      <c r="K173" s="30">
        <f>SUMIFS(Historique!P$2:P$2107,Historique!$A$2:$A$2107,"&gt;="&amp;$B173,Historique!$A$2:$A$2107,"&lt;="&amp;($B173+6),Historique!$H$2:$H$2107,"Oui")</f>
        <v>19</v>
      </c>
      <c r="L173" s="30">
        <f t="shared" si="18"/>
        <v>514.84199999999998</v>
      </c>
      <c r="N173">
        <v>9</v>
      </c>
      <c r="U173">
        <v>353</v>
      </c>
      <c r="V173">
        <v>141</v>
      </c>
      <c r="W173">
        <v>28</v>
      </c>
      <c r="X173">
        <v>9.6734693877551017</v>
      </c>
      <c r="Y173">
        <v>2.1825000000000001</v>
      </c>
    </row>
    <row r="174" spans="1:25" x14ac:dyDescent="0.2">
      <c r="A174" s="19" t="s">
        <v>190</v>
      </c>
      <c r="B174" s="28">
        <v>42436</v>
      </c>
      <c r="C174" s="29" t="str">
        <f t="shared" si="17"/>
        <v/>
      </c>
      <c r="D174" s="30">
        <f>SUMIFS(Historique!I$2:I$2107,Historique!$A$2:$A$2107,"&gt;="&amp;$B174,Historique!$A$2:$A$2107,"&lt;="&amp;($B174+6),Historique!$H$2:$H$2107,"Oui")</f>
        <v>28.83</v>
      </c>
      <c r="E174" s="30">
        <f>SUMIFS(Historique!J$2:J$2107,Historique!$A$2:$A$2107,"&gt;="&amp;$B174,Historique!$A$2:$A$2107,"&lt;="&amp;($B174+6),Historique!$H$2:$H$2107,"Oui")</f>
        <v>44.87</v>
      </c>
      <c r="F174" s="30">
        <f>SUMIFS(Historique!K$2:K$2107,Historique!$A$2:$A$2107,"&gt;="&amp;$B174,Historique!$A$2:$A$2107,"&lt;="&amp;($B174+6),Historique!$H$2:$H$2107,"Oui")</f>
        <v>25.099999999999998</v>
      </c>
      <c r="G174" s="30">
        <f>SUMIFS(Historique!L$2:L$2107,Historique!$A$2:$A$2107,"&gt;="&amp;$B174,Historique!$A$2:$A$2107,"&lt;="&amp;($B174+6),Historique!$H$2:$H$2107,"Oui")</f>
        <v>255.7</v>
      </c>
      <c r="H174" s="30">
        <f>SUMIFS(Historique!M$2:M$2107,Historique!$A$2:$A$2107,"&gt;="&amp;$B174,Historique!$A$2:$A$2107,"&lt;="&amp;($B174+6),Historique!$H$2:$H$2107,"Oui")</f>
        <v>41</v>
      </c>
      <c r="I174" s="30">
        <f>SUMIFS(Historique!N$2:N$2107,Historique!$A$2:$A$2107,"&gt;="&amp;$B174,Historique!$A$2:$A$2107,"&lt;="&amp;($B174+6),Historique!$H$2:$H$2107,"Oui")</f>
        <v>2</v>
      </c>
      <c r="J174" s="30">
        <f>SUMIFS(Historique!O$2:O$2107,Historique!$A$2:$A$2107,"&gt;="&amp;$B174,Historique!$A$2:$A$2107,"&lt;="&amp;($B174+6),Historique!$H$2:$H$2107,"Oui")</f>
        <v>62</v>
      </c>
      <c r="K174" s="30">
        <f>SUMIFS(Historique!P$2:P$2107,Historique!$A$2:$A$2107,"&gt;="&amp;$B174,Historique!$A$2:$A$2107,"&lt;="&amp;($B174+6),Historique!$H$2:$H$2107,"Oui")</f>
        <v>12.34</v>
      </c>
      <c r="L174" s="30">
        <f t="shared" si="18"/>
        <v>471.84</v>
      </c>
      <c r="N174">
        <v>10</v>
      </c>
      <c r="U174">
        <v>402</v>
      </c>
      <c r="V174">
        <v>156</v>
      </c>
      <c r="W174">
        <v>26</v>
      </c>
      <c r="X174">
        <v>7.1510204081632649</v>
      </c>
      <c r="Y174">
        <v>0.97</v>
      </c>
    </row>
    <row r="175" spans="1:25" x14ac:dyDescent="0.2">
      <c r="A175" s="19" t="s">
        <v>191</v>
      </c>
      <c r="B175" s="28">
        <v>42443</v>
      </c>
      <c r="C175" s="29" t="str">
        <f t="shared" si="17"/>
        <v/>
      </c>
      <c r="D175" s="30">
        <f>SUMIFS(Historique!I$2:I$2107,Historique!$A$2:$A$2107,"&gt;="&amp;$B175,Historique!$A$2:$A$2107,"&lt;="&amp;($B175+6),Historique!$H$2:$H$2107,"Oui")</f>
        <v>42.64</v>
      </c>
      <c r="E175" s="30">
        <f>SUMIFS(Historique!J$2:J$2107,Historique!$A$2:$A$2107,"&gt;="&amp;$B175,Historique!$A$2:$A$2107,"&lt;="&amp;($B175+6),Historique!$H$2:$H$2107,"Oui")</f>
        <v>48.751999999999995</v>
      </c>
      <c r="F175" s="30">
        <f>SUMIFS(Historique!K$2:K$2107,Historique!$A$2:$A$2107,"&gt;="&amp;$B175,Historique!$A$2:$A$2107,"&lt;="&amp;($B175+6),Historique!$H$2:$H$2107,"Oui")</f>
        <v>32.9</v>
      </c>
      <c r="G175" s="30">
        <f>SUMIFS(Historique!L$2:L$2107,Historique!$A$2:$A$2107,"&gt;="&amp;$B175,Historique!$A$2:$A$2107,"&lt;="&amp;($B175+6),Historique!$H$2:$H$2107,"Oui")</f>
        <v>244.66199999999998</v>
      </c>
      <c r="H175" s="30">
        <f>SUMIFS(Historique!M$2:M$2107,Historique!$A$2:$A$2107,"&gt;="&amp;$B175,Historique!$A$2:$A$2107,"&lt;="&amp;($B175+6),Historique!$H$2:$H$2107,"Oui")</f>
        <v>67</v>
      </c>
      <c r="I175" s="30">
        <f>SUMIFS(Historique!N$2:N$2107,Historique!$A$2:$A$2107,"&gt;="&amp;$B175,Historique!$A$2:$A$2107,"&lt;="&amp;($B175+6),Historique!$H$2:$H$2107,"Oui")</f>
        <v>3</v>
      </c>
      <c r="J175" s="30">
        <f>SUMIFS(Historique!O$2:O$2107,Historique!$A$2:$A$2107,"&gt;="&amp;$B175,Historique!$A$2:$A$2107,"&lt;="&amp;($B175+6),Historique!$H$2:$H$2107,"Oui")</f>
        <v>81</v>
      </c>
      <c r="K175" s="30">
        <f>SUMIFS(Historique!P$2:P$2107,Historique!$A$2:$A$2107,"&gt;="&amp;$B175,Historique!$A$2:$A$2107,"&lt;="&amp;($B175+6),Historique!$H$2:$H$2107,"Oui")</f>
        <v>26</v>
      </c>
      <c r="L175" s="30">
        <f t="shared" si="18"/>
        <v>545.95399999999995</v>
      </c>
      <c r="N175">
        <v>11</v>
      </c>
      <c r="U175">
        <v>467</v>
      </c>
      <c r="V175">
        <v>153</v>
      </c>
      <c r="W175">
        <v>26</v>
      </c>
      <c r="X175">
        <v>9.6816326530612233</v>
      </c>
    </row>
    <row r="176" spans="1:25" x14ac:dyDescent="0.2">
      <c r="A176" s="19" t="s">
        <v>192</v>
      </c>
      <c r="B176" s="28">
        <v>42450</v>
      </c>
      <c r="C176" s="29" t="str">
        <f t="shared" si="17"/>
        <v/>
      </c>
      <c r="D176" s="30">
        <f>SUMIFS(Historique!I$2:I$2107,Historique!$A$2:$A$2107,"&gt;="&amp;$B176,Historique!$A$2:$A$2107,"&lt;="&amp;($B176+6),Historique!$H$2:$H$2107,"Oui")</f>
        <v>35.5</v>
      </c>
      <c r="E176" s="30">
        <f>SUMIFS(Historique!J$2:J$2107,Historique!$A$2:$A$2107,"&gt;="&amp;$B176,Historique!$A$2:$A$2107,"&lt;="&amp;($B176+6),Historique!$H$2:$H$2107,"Oui")</f>
        <v>26.515000000000001</v>
      </c>
      <c r="F176" s="30">
        <f>SUMIFS(Historique!K$2:K$2107,Historique!$A$2:$A$2107,"&gt;="&amp;$B176,Historique!$A$2:$A$2107,"&lt;="&amp;($B176+6),Historique!$H$2:$H$2107,"Oui")</f>
        <v>45.4</v>
      </c>
      <c r="G176" s="30">
        <f>SUMIFS(Historique!L$2:L$2107,Historique!$A$2:$A$2107,"&gt;="&amp;$B176,Historique!$A$2:$A$2107,"&lt;="&amp;($B176+6),Historique!$H$2:$H$2107,"Oui")</f>
        <v>283.488</v>
      </c>
      <c r="H176" s="30">
        <f>SUMIFS(Historique!M$2:M$2107,Historique!$A$2:$A$2107,"&gt;="&amp;$B176,Historique!$A$2:$A$2107,"&lt;="&amp;($B176+6),Historique!$H$2:$H$2107,"Oui")</f>
        <v>72</v>
      </c>
      <c r="I176" s="30">
        <f>SUMIFS(Historique!N$2:N$2107,Historique!$A$2:$A$2107,"&gt;="&amp;$B176,Historique!$A$2:$A$2107,"&lt;="&amp;($B176+6),Historique!$H$2:$H$2107,"Oui")</f>
        <v>4</v>
      </c>
      <c r="J176" s="30">
        <f>SUMIFS(Historique!O$2:O$2107,Historique!$A$2:$A$2107,"&gt;="&amp;$B176,Historique!$A$2:$A$2107,"&lt;="&amp;($B176+6),Historique!$H$2:$H$2107,"Oui")</f>
        <v>52</v>
      </c>
      <c r="K176" s="30">
        <f>SUMIFS(Historique!P$2:P$2107,Historique!$A$2:$A$2107,"&gt;="&amp;$B176,Historique!$A$2:$A$2107,"&lt;="&amp;($B176+6),Historique!$H$2:$H$2107,"Oui")</f>
        <v>26</v>
      </c>
      <c r="L176" s="30">
        <f t="shared" si="18"/>
        <v>544.90300000000002</v>
      </c>
      <c r="N176">
        <v>12</v>
      </c>
      <c r="U176">
        <v>418</v>
      </c>
      <c r="V176">
        <v>148</v>
      </c>
      <c r="W176">
        <v>29</v>
      </c>
      <c r="X176">
        <v>11.93061224489796</v>
      </c>
      <c r="Y176">
        <v>0.97</v>
      </c>
    </row>
    <row r="177" spans="1:25" x14ac:dyDescent="0.2">
      <c r="A177" s="19" t="s">
        <v>193</v>
      </c>
      <c r="B177" s="28">
        <v>42457</v>
      </c>
      <c r="C177" s="29" t="str">
        <f t="shared" si="17"/>
        <v/>
      </c>
      <c r="D177" s="30">
        <f>SUMIFS(Historique!I$2:I$2107,Historique!$A$2:$A$2107,"&gt;="&amp;$B177,Historique!$A$2:$A$2107,"&lt;="&amp;($B177+6),Historique!$H$2:$H$2107,"Oui")</f>
        <v>38.18</v>
      </c>
      <c r="E177" s="30">
        <f>SUMIFS(Historique!J$2:J$2107,Historique!$A$2:$A$2107,"&gt;="&amp;$B177,Historique!$A$2:$A$2107,"&lt;="&amp;($B177+6),Historique!$H$2:$H$2107,"Oui")</f>
        <v>27.436</v>
      </c>
      <c r="F177" s="30">
        <f>SUMIFS(Historique!K$2:K$2107,Historique!$A$2:$A$2107,"&gt;="&amp;$B177,Historique!$A$2:$A$2107,"&lt;="&amp;($B177+6),Historique!$H$2:$H$2107,"Oui")</f>
        <v>30.200000000000003</v>
      </c>
      <c r="G177" s="30">
        <f>SUMIFS(Historique!L$2:L$2107,Historique!$A$2:$A$2107,"&gt;="&amp;$B177,Historique!$A$2:$A$2107,"&lt;="&amp;($B177+6),Historique!$H$2:$H$2107,"Oui")</f>
        <v>270.45</v>
      </c>
      <c r="H177" s="30">
        <f>SUMIFS(Historique!M$2:M$2107,Historique!$A$2:$A$2107,"&gt;="&amp;$B177,Historique!$A$2:$A$2107,"&lt;="&amp;($B177+6),Historique!$H$2:$H$2107,"Oui")</f>
        <v>41</v>
      </c>
      <c r="I177" s="30">
        <f>SUMIFS(Historique!N$2:N$2107,Historique!$A$2:$A$2107,"&gt;="&amp;$B177,Historique!$A$2:$A$2107,"&lt;="&amp;($B177+6),Historique!$H$2:$H$2107,"Oui")</f>
        <v>0</v>
      </c>
      <c r="J177" s="30">
        <f>SUMIFS(Historique!O$2:O$2107,Historique!$A$2:$A$2107,"&gt;="&amp;$B177,Historique!$A$2:$A$2107,"&lt;="&amp;($B177+6),Historique!$H$2:$H$2107,"Oui")</f>
        <v>74</v>
      </c>
      <c r="K177" s="30">
        <f>SUMIFS(Historique!P$2:P$2107,Historique!$A$2:$A$2107,"&gt;="&amp;$B177,Historique!$A$2:$A$2107,"&lt;="&amp;($B177+6),Historique!$H$2:$H$2107,"Oui")</f>
        <v>44.4</v>
      </c>
      <c r="L177" s="30">
        <f t="shared" si="18"/>
        <v>525.66599999999994</v>
      </c>
      <c r="N177">
        <v>13</v>
      </c>
      <c r="U177">
        <v>262</v>
      </c>
      <c r="V177">
        <v>139</v>
      </c>
      <c r="W177">
        <v>31</v>
      </c>
      <c r="X177">
        <v>12.067346938775511</v>
      </c>
      <c r="Y177">
        <v>0.97</v>
      </c>
    </row>
    <row r="178" spans="1:25" x14ac:dyDescent="0.2">
      <c r="A178" s="19" t="s">
        <v>194</v>
      </c>
      <c r="B178" s="28">
        <v>42464</v>
      </c>
      <c r="C178" s="29" t="str">
        <f t="shared" si="17"/>
        <v/>
      </c>
      <c r="D178" s="30">
        <f>SUMIFS(Historique!I$2:I$2107,Historique!$A$2:$A$2107,"&gt;="&amp;$B178,Historique!$A$2:$A$2107,"&lt;="&amp;($B178+6),Historique!$H$2:$H$2107,"Oui")</f>
        <v>47.660000000000004</v>
      </c>
      <c r="E178" s="30">
        <f>SUMIFS(Historique!J$2:J$2107,Historique!$A$2:$A$2107,"&gt;="&amp;$B178,Historique!$A$2:$A$2107,"&lt;="&amp;($B178+6),Historique!$H$2:$H$2107,"Oui")</f>
        <v>41.244</v>
      </c>
      <c r="F178" s="30">
        <f>SUMIFS(Historique!K$2:K$2107,Historique!$A$2:$A$2107,"&gt;="&amp;$B178,Historique!$A$2:$A$2107,"&lt;="&amp;($B178+6),Historique!$H$2:$H$2107,"Oui")</f>
        <v>28.25</v>
      </c>
      <c r="G178" s="30">
        <f>SUMIFS(Historique!L$2:L$2107,Historique!$A$2:$A$2107,"&gt;="&amp;$B178,Historique!$A$2:$A$2107,"&lt;="&amp;($B178+6),Historique!$H$2:$H$2107,"Oui")</f>
        <v>200.65</v>
      </c>
      <c r="H178" s="30">
        <f>SUMIFS(Historique!M$2:M$2107,Historique!$A$2:$A$2107,"&gt;="&amp;$B178,Historique!$A$2:$A$2107,"&lt;="&amp;($B178+6),Historique!$H$2:$H$2107,"Oui")</f>
        <v>35</v>
      </c>
      <c r="I178" s="30">
        <f>SUMIFS(Historique!N$2:N$2107,Historique!$A$2:$A$2107,"&gt;="&amp;$B178,Historique!$A$2:$A$2107,"&lt;="&amp;($B178+6),Historique!$H$2:$H$2107,"Oui")</f>
        <v>6</v>
      </c>
      <c r="J178" s="30">
        <f>SUMIFS(Historique!O$2:O$2107,Historique!$A$2:$A$2107,"&gt;="&amp;$B178,Historique!$A$2:$A$2107,"&lt;="&amp;($B178+6),Historique!$H$2:$H$2107,"Oui")</f>
        <v>60</v>
      </c>
      <c r="K178" s="30">
        <f>SUMIFS(Historique!P$2:P$2107,Historique!$A$2:$A$2107,"&gt;="&amp;$B178,Historique!$A$2:$A$2107,"&lt;="&amp;($B178+6),Historique!$H$2:$H$2107,"Oui")</f>
        <v>40.6</v>
      </c>
      <c r="L178" s="30">
        <f t="shared" si="18"/>
        <v>459.404</v>
      </c>
      <c r="N178">
        <v>14</v>
      </c>
      <c r="U178">
        <v>142</v>
      </c>
      <c r="V178">
        <v>127</v>
      </c>
      <c r="W178">
        <v>48</v>
      </c>
      <c r="X178">
        <v>13.417142857142858</v>
      </c>
      <c r="Y178">
        <v>2.4249999999999998</v>
      </c>
    </row>
    <row r="179" spans="1:25" x14ac:dyDescent="0.2">
      <c r="A179" s="19" t="s">
        <v>195</v>
      </c>
      <c r="B179" s="28">
        <v>42471</v>
      </c>
      <c r="C179" s="29" t="str">
        <f t="shared" si="17"/>
        <v/>
      </c>
      <c r="D179" s="30">
        <f>SUMIFS(Historique!I$2:I$2107,Historique!$A$2:$A$2107,"&gt;="&amp;$B179,Historique!$A$2:$A$2107,"&lt;="&amp;($B179+6),Historique!$H$2:$H$2107,"Oui")</f>
        <v>27.660000000000004</v>
      </c>
      <c r="E179" s="30">
        <f>SUMIFS(Historique!J$2:J$2107,Historique!$A$2:$A$2107,"&gt;="&amp;$B179,Historique!$A$2:$A$2107,"&lt;="&amp;($B179+6),Historique!$H$2:$H$2107,"Oui")</f>
        <v>32.917000000000002</v>
      </c>
      <c r="F179" s="30">
        <f>SUMIFS(Historique!K$2:K$2107,Historique!$A$2:$A$2107,"&gt;="&amp;$B179,Historique!$A$2:$A$2107,"&lt;="&amp;($B179+6),Historique!$H$2:$H$2107,"Oui")</f>
        <v>31.5</v>
      </c>
      <c r="G179" s="30">
        <f>SUMIFS(Historique!L$2:L$2107,Historique!$A$2:$A$2107,"&gt;="&amp;$B179,Historique!$A$2:$A$2107,"&lt;="&amp;($B179+6),Historique!$H$2:$H$2107,"Oui")</f>
        <v>255.22499999999997</v>
      </c>
      <c r="H179" s="30">
        <f>SUMIFS(Historique!M$2:M$2107,Historique!$A$2:$A$2107,"&gt;="&amp;$B179,Historique!$A$2:$A$2107,"&lt;="&amp;($B179+6),Historique!$H$2:$H$2107,"Oui")</f>
        <v>80.333333330000002</v>
      </c>
      <c r="I179" s="30">
        <f>SUMIFS(Historique!N$2:N$2107,Historique!$A$2:$A$2107,"&gt;="&amp;$B179,Historique!$A$2:$A$2107,"&lt;="&amp;($B179+6),Historique!$H$2:$H$2107,"Oui")</f>
        <v>3</v>
      </c>
      <c r="J179" s="30">
        <f>SUMIFS(Historique!O$2:O$2107,Historique!$A$2:$A$2107,"&gt;="&amp;$B179,Historique!$A$2:$A$2107,"&lt;="&amp;($B179+6),Historique!$H$2:$H$2107,"Oui")</f>
        <v>50</v>
      </c>
      <c r="K179" s="30">
        <f>SUMIFS(Historique!P$2:P$2107,Historique!$A$2:$A$2107,"&gt;="&amp;$B179,Historique!$A$2:$A$2107,"&lt;="&amp;($B179+6),Historique!$H$2:$H$2107,"Oui")</f>
        <v>39.900000000000006</v>
      </c>
      <c r="L179" s="30">
        <f t="shared" si="18"/>
        <v>520.53533332999996</v>
      </c>
      <c r="N179">
        <v>15</v>
      </c>
      <c r="U179">
        <v>74</v>
      </c>
      <c r="V179">
        <v>114</v>
      </c>
      <c r="W179">
        <v>48</v>
      </c>
      <c r="X179">
        <v>14.757142857142856</v>
      </c>
      <c r="Y179">
        <v>2.7714285714285714</v>
      </c>
    </row>
    <row r="180" spans="1:25" x14ac:dyDescent="0.2">
      <c r="A180" s="19" t="s">
        <v>196</v>
      </c>
      <c r="B180" s="28">
        <v>42478</v>
      </c>
      <c r="C180" s="29" t="str">
        <f t="shared" si="17"/>
        <v/>
      </c>
      <c r="D180" s="30">
        <f>SUMIFS(Historique!I$2:I$2107,Historique!$A$2:$A$2107,"&gt;="&amp;$B180,Historique!$A$2:$A$2107,"&lt;="&amp;($B180+6),Historique!$H$2:$H$2107,"Oui")</f>
        <v>32.980000000000004</v>
      </c>
      <c r="E180" s="30">
        <f>SUMIFS(Historique!J$2:J$2107,Historique!$A$2:$A$2107,"&gt;="&amp;$B180,Historique!$A$2:$A$2107,"&lt;="&amp;($B180+6),Historique!$H$2:$H$2107,"Oui")</f>
        <v>26.154</v>
      </c>
      <c r="F180" s="30">
        <f>SUMIFS(Historique!K$2:K$2107,Historique!$A$2:$A$2107,"&gt;="&amp;$B180,Historique!$A$2:$A$2107,"&lt;="&amp;($B180+6),Historique!$H$2:$H$2107,"Oui")</f>
        <v>36.200000000000003</v>
      </c>
      <c r="G180" s="30">
        <f>SUMIFS(Historique!L$2:L$2107,Historique!$A$2:$A$2107,"&gt;="&amp;$B180,Historique!$A$2:$A$2107,"&lt;="&amp;($B180+6),Historique!$H$2:$H$2107,"Oui")</f>
        <v>177.14999999999998</v>
      </c>
      <c r="H180" s="30">
        <f>SUMIFS(Historique!M$2:M$2107,Historique!$A$2:$A$2107,"&gt;="&amp;$B180,Historique!$A$2:$A$2107,"&lt;="&amp;($B180+6),Historique!$H$2:$H$2107,"Oui")</f>
        <v>54</v>
      </c>
      <c r="I180" s="30">
        <f>SUMIFS(Historique!N$2:N$2107,Historique!$A$2:$A$2107,"&gt;="&amp;$B180,Historique!$A$2:$A$2107,"&lt;="&amp;($B180+6),Historique!$H$2:$H$2107,"Oui")</f>
        <v>8</v>
      </c>
      <c r="J180" s="30">
        <f>SUMIFS(Historique!O$2:O$2107,Historique!$A$2:$A$2107,"&gt;="&amp;$B180,Historique!$A$2:$A$2107,"&lt;="&amp;($B180+6),Historique!$H$2:$H$2107,"Oui")</f>
        <v>40</v>
      </c>
      <c r="K180" s="30">
        <f>SUMIFS(Historique!P$2:P$2107,Historique!$A$2:$A$2107,"&gt;="&amp;$B180,Historique!$A$2:$A$2107,"&lt;="&amp;($B180+6),Historique!$H$2:$H$2107,"Oui")</f>
        <v>26.8</v>
      </c>
      <c r="L180" s="30">
        <f t="shared" si="18"/>
        <v>401.28399999999999</v>
      </c>
      <c r="N180">
        <v>16</v>
      </c>
      <c r="U180">
        <v>39</v>
      </c>
      <c r="V180">
        <v>101</v>
      </c>
      <c r="W180">
        <v>37</v>
      </c>
      <c r="X180">
        <v>14.277142857142858</v>
      </c>
      <c r="Y180">
        <v>7.4366666666666674</v>
      </c>
    </row>
    <row r="181" spans="1:25" x14ac:dyDescent="0.2">
      <c r="A181" s="19" t="s">
        <v>197</v>
      </c>
      <c r="B181" s="28">
        <v>42485</v>
      </c>
      <c r="C181" s="29" t="str">
        <f t="shared" si="17"/>
        <v/>
      </c>
      <c r="D181" s="30">
        <f>SUMIFS(Historique!I$2:I$2107,Historique!$A$2:$A$2107,"&gt;="&amp;$B181,Historique!$A$2:$A$2107,"&lt;="&amp;($B181+6),Historique!$H$2:$H$2107,"Oui")</f>
        <v>42.64</v>
      </c>
      <c r="E181" s="30">
        <f>SUMIFS(Historique!J$2:J$2107,Historique!$A$2:$A$2107,"&gt;="&amp;$B181,Historique!$A$2:$A$2107,"&lt;="&amp;($B181+6),Historique!$H$2:$H$2107,"Oui")</f>
        <v>40.465000000000003</v>
      </c>
      <c r="F181" s="30">
        <f>SUMIFS(Historique!K$2:K$2107,Historique!$A$2:$A$2107,"&gt;="&amp;$B181,Historique!$A$2:$A$2107,"&lt;="&amp;($B181+6),Historique!$H$2:$H$2107,"Oui")</f>
        <v>37.75</v>
      </c>
      <c r="G181" s="30">
        <f>SUMIFS(Historique!L$2:L$2107,Historique!$A$2:$A$2107,"&gt;="&amp;$B181,Historique!$A$2:$A$2107,"&lt;="&amp;($B181+6),Historique!$H$2:$H$2107,"Oui")</f>
        <v>230.51200000000003</v>
      </c>
      <c r="H181" s="30">
        <f>SUMIFS(Historique!M$2:M$2107,Historique!$A$2:$A$2107,"&gt;="&amp;$B181,Historique!$A$2:$A$2107,"&lt;="&amp;($B181+6),Historique!$H$2:$H$2107,"Oui")</f>
        <v>115.66666667</v>
      </c>
      <c r="I181" s="30">
        <f>SUMIFS(Historique!N$2:N$2107,Historique!$A$2:$A$2107,"&gt;="&amp;$B181,Historique!$A$2:$A$2107,"&lt;="&amp;($B181+6),Historique!$H$2:$H$2107,"Oui")</f>
        <v>2</v>
      </c>
      <c r="J181" s="30">
        <f>SUMIFS(Historique!O$2:O$2107,Historique!$A$2:$A$2107,"&gt;="&amp;$B181,Historique!$A$2:$A$2107,"&lt;="&amp;($B181+6),Historique!$H$2:$H$2107,"Oui")</f>
        <v>29</v>
      </c>
      <c r="K181" s="30">
        <f>SUMIFS(Historique!P$2:P$2107,Historique!$A$2:$A$2107,"&gt;="&amp;$B181,Historique!$A$2:$A$2107,"&lt;="&amp;($B181+6),Historique!$H$2:$H$2107,"Oui")</f>
        <v>31.2</v>
      </c>
      <c r="L181" s="30">
        <f t="shared" si="18"/>
        <v>529.23366667000005</v>
      </c>
      <c r="N181">
        <v>17</v>
      </c>
      <c r="U181">
        <v>21</v>
      </c>
      <c r="V181">
        <v>105</v>
      </c>
      <c r="W181">
        <v>31</v>
      </c>
      <c r="X181">
        <v>12.44285714285714</v>
      </c>
      <c r="Y181">
        <v>9.4228571428571435</v>
      </c>
    </row>
    <row r="182" spans="1:25" x14ac:dyDescent="0.2">
      <c r="A182" s="19" t="s">
        <v>198</v>
      </c>
      <c r="B182" s="28">
        <v>42492</v>
      </c>
      <c r="C182" s="29" t="str">
        <f t="shared" si="17"/>
        <v/>
      </c>
      <c r="D182" s="30">
        <f>SUMIFS(Historique!I$2:I$2107,Historique!$A$2:$A$2107,"&gt;="&amp;$B182,Historique!$A$2:$A$2107,"&lt;="&amp;($B182+6),Historique!$H$2:$H$2107,"Oui")</f>
        <v>35.32</v>
      </c>
      <c r="E182" s="30">
        <f>SUMIFS(Historique!J$2:J$2107,Historique!$A$2:$A$2107,"&gt;="&amp;$B182,Historique!$A$2:$A$2107,"&lt;="&amp;($B182+6),Historique!$H$2:$H$2107,"Oui")</f>
        <v>35</v>
      </c>
      <c r="F182" s="30">
        <f>SUMIFS(Historique!K$2:K$2107,Historique!$A$2:$A$2107,"&gt;="&amp;$B182,Historique!$A$2:$A$2107,"&lt;="&amp;($B182+6),Historique!$H$2:$H$2107,"Oui")</f>
        <v>21</v>
      </c>
      <c r="G182" s="30">
        <f>SUMIFS(Historique!L$2:L$2107,Historique!$A$2:$A$2107,"&gt;="&amp;$B182,Historique!$A$2:$A$2107,"&lt;="&amp;($B182+6),Historique!$H$2:$H$2107,"Oui")</f>
        <v>257.5</v>
      </c>
      <c r="H182" s="30">
        <f>SUMIFS(Historique!M$2:M$2107,Historique!$A$2:$A$2107,"&gt;="&amp;$B182,Historique!$A$2:$A$2107,"&lt;="&amp;($B182+6),Historique!$H$2:$H$2107,"Oui")</f>
        <v>54</v>
      </c>
      <c r="I182" s="30">
        <f>SUMIFS(Historique!N$2:N$2107,Historique!$A$2:$A$2107,"&gt;="&amp;$B182,Historique!$A$2:$A$2107,"&lt;="&amp;($B182+6),Historique!$H$2:$H$2107,"Oui")</f>
        <v>4</v>
      </c>
      <c r="J182" s="30">
        <f>SUMIFS(Historique!O$2:O$2107,Historique!$A$2:$A$2107,"&gt;="&amp;$B182,Historique!$A$2:$A$2107,"&lt;="&amp;($B182+6),Historique!$H$2:$H$2107,"Oui")</f>
        <v>9</v>
      </c>
      <c r="K182" s="30">
        <f>SUMIFS(Historique!P$2:P$2107,Historique!$A$2:$A$2107,"&gt;="&amp;$B182,Historique!$A$2:$A$2107,"&lt;="&amp;($B182+6),Historique!$H$2:$H$2107,"Oui")</f>
        <v>32</v>
      </c>
      <c r="L182" s="30">
        <f t="shared" si="18"/>
        <v>447.82</v>
      </c>
      <c r="N182">
        <v>18</v>
      </c>
      <c r="U182">
        <v>13</v>
      </c>
      <c r="V182">
        <v>95</v>
      </c>
      <c r="W182">
        <v>30</v>
      </c>
      <c r="X182">
        <v>15.314285714285717</v>
      </c>
      <c r="Y182">
        <v>15.381428571428572</v>
      </c>
    </row>
    <row r="183" spans="1:25" x14ac:dyDescent="0.2">
      <c r="A183" s="19" t="s">
        <v>199</v>
      </c>
      <c r="B183" s="28">
        <v>42499</v>
      </c>
      <c r="C183" s="29" t="str">
        <f t="shared" si="17"/>
        <v/>
      </c>
      <c r="D183" s="30">
        <f>SUMIFS(Historique!I$2:I$2107,Historique!$A$2:$A$2107,"&gt;="&amp;$B183,Historique!$A$2:$A$2107,"&lt;="&amp;($B183+6),Historique!$H$2:$H$2107,"Oui")</f>
        <v>34.339999999999996</v>
      </c>
      <c r="E183" s="30">
        <f>SUMIFS(Historique!J$2:J$2107,Historique!$A$2:$A$2107,"&gt;="&amp;$B183,Historique!$A$2:$A$2107,"&lt;="&amp;($B183+6),Historique!$H$2:$H$2107,"Oui")</f>
        <v>31.640000000000008</v>
      </c>
      <c r="F183" s="30">
        <f>SUMIFS(Historique!K$2:K$2107,Historique!$A$2:$A$2107,"&gt;="&amp;$B183,Historique!$A$2:$A$2107,"&lt;="&amp;($B183+6),Historique!$H$2:$H$2107,"Oui")</f>
        <v>33.75</v>
      </c>
      <c r="G183" s="30">
        <f>SUMIFS(Historique!L$2:L$2107,Historique!$A$2:$A$2107,"&gt;="&amp;$B183,Historique!$A$2:$A$2107,"&lt;="&amp;($B183+6),Historique!$H$2:$H$2107,"Oui")</f>
        <v>220.9</v>
      </c>
      <c r="H183" s="30">
        <f>SUMIFS(Historique!M$2:M$2107,Historique!$A$2:$A$2107,"&gt;="&amp;$B183,Historique!$A$2:$A$2107,"&lt;="&amp;($B183+6),Historique!$H$2:$H$2107,"Oui")</f>
        <v>56</v>
      </c>
      <c r="I183" s="30">
        <f>SUMIFS(Historique!N$2:N$2107,Historique!$A$2:$A$2107,"&gt;="&amp;$B183,Historique!$A$2:$A$2107,"&lt;="&amp;($B183+6),Historique!$H$2:$H$2107,"Oui")</f>
        <v>1</v>
      </c>
      <c r="J183" s="30">
        <f>SUMIFS(Historique!O$2:O$2107,Historique!$A$2:$A$2107,"&gt;="&amp;$B183,Historique!$A$2:$A$2107,"&lt;="&amp;($B183+6),Historique!$H$2:$H$2107,"Oui")</f>
        <v>35</v>
      </c>
      <c r="K183" s="30">
        <f>SUMIFS(Historique!P$2:P$2107,Historique!$A$2:$A$2107,"&gt;="&amp;$B183,Historique!$A$2:$A$2107,"&lt;="&amp;($B183+6),Historique!$H$2:$H$2107,"Oui")</f>
        <v>20.5</v>
      </c>
      <c r="L183" s="30">
        <f t="shared" si="18"/>
        <v>433.13</v>
      </c>
      <c r="N183">
        <v>19</v>
      </c>
      <c r="U183">
        <v>7</v>
      </c>
      <c r="V183">
        <v>100</v>
      </c>
      <c r="W183">
        <v>30</v>
      </c>
      <c r="X183">
        <v>16.588571428571431</v>
      </c>
      <c r="Y183">
        <v>27.437142857142856</v>
      </c>
    </row>
    <row r="184" spans="1:25" x14ac:dyDescent="0.2">
      <c r="A184" s="19" t="s">
        <v>200</v>
      </c>
      <c r="B184" s="28">
        <v>42506</v>
      </c>
      <c r="C184" s="29" t="str">
        <f t="shared" si="17"/>
        <v/>
      </c>
      <c r="D184" s="30">
        <f>SUMIFS(Historique!I$2:I$2107,Historique!$A$2:$A$2107,"&gt;="&amp;$B184,Historique!$A$2:$A$2107,"&lt;="&amp;($B184+6),Historique!$H$2:$H$2107,"Oui")</f>
        <v>28.68</v>
      </c>
      <c r="E184" s="30">
        <f>SUMIFS(Historique!J$2:J$2107,Historique!$A$2:$A$2107,"&gt;="&amp;$B184,Historique!$A$2:$A$2107,"&lt;="&amp;($B184+6),Historique!$H$2:$H$2107,"Oui")</f>
        <v>27.962000000000003</v>
      </c>
      <c r="F184" s="30">
        <f>SUMIFS(Historique!K$2:K$2107,Historique!$A$2:$A$2107,"&gt;="&amp;$B184,Historique!$A$2:$A$2107,"&lt;="&amp;($B184+6),Historique!$H$2:$H$2107,"Oui")</f>
        <v>33.6</v>
      </c>
      <c r="G184" s="30">
        <f>SUMIFS(Historique!L$2:L$2107,Historique!$A$2:$A$2107,"&gt;="&amp;$B184,Historique!$A$2:$A$2107,"&lt;="&amp;($B184+6),Historique!$H$2:$H$2107,"Oui")</f>
        <v>240</v>
      </c>
      <c r="H184" s="30">
        <f>SUMIFS(Historique!M$2:M$2107,Historique!$A$2:$A$2107,"&gt;="&amp;$B184,Historique!$A$2:$A$2107,"&lt;="&amp;($B184+6),Historique!$H$2:$H$2107,"Oui")</f>
        <v>61</v>
      </c>
      <c r="I184" s="30">
        <f>SUMIFS(Historique!N$2:N$2107,Historique!$A$2:$A$2107,"&gt;="&amp;$B184,Historique!$A$2:$A$2107,"&lt;="&amp;($B184+6),Historique!$H$2:$H$2107,"Oui")</f>
        <v>3</v>
      </c>
      <c r="J184" s="30">
        <f>SUMIFS(Historique!O$2:O$2107,Historique!$A$2:$A$2107,"&gt;="&amp;$B184,Historique!$A$2:$A$2107,"&lt;="&amp;($B184+6),Historique!$H$2:$H$2107,"Oui")</f>
        <v>46</v>
      </c>
      <c r="K184" s="30">
        <f>SUMIFS(Historique!P$2:P$2107,Historique!$A$2:$A$2107,"&gt;="&amp;$B184,Historique!$A$2:$A$2107,"&lt;="&amp;($B184+6),Historique!$H$2:$H$2107,"Oui")</f>
        <v>34.200000000000003</v>
      </c>
      <c r="L184" s="30">
        <f t="shared" si="18"/>
        <v>474.44200000000001</v>
      </c>
      <c r="N184">
        <v>20</v>
      </c>
      <c r="U184">
        <v>6</v>
      </c>
      <c r="V184">
        <v>84</v>
      </c>
      <c r="W184">
        <v>31</v>
      </c>
      <c r="X184">
        <v>16.414285714285715</v>
      </c>
      <c r="Y184">
        <v>23.972857142857144</v>
      </c>
    </row>
    <row r="185" spans="1:25" x14ac:dyDescent="0.2">
      <c r="A185" s="19" t="s">
        <v>201</v>
      </c>
      <c r="B185" s="28">
        <v>42513</v>
      </c>
      <c r="C185" s="29" t="str">
        <f t="shared" si="17"/>
        <v/>
      </c>
      <c r="D185" s="30">
        <f>SUMIFS(Historique!I$2:I$2107,Historique!$A$2:$A$2107,"&gt;="&amp;$B185,Historique!$A$2:$A$2107,"&lt;="&amp;($B185+6),Historique!$H$2:$H$2107,"Oui")</f>
        <v>59.68</v>
      </c>
      <c r="E185" s="30">
        <f>SUMIFS(Historique!J$2:J$2107,Historique!$A$2:$A$2107,"&gt;="&amp;$B185,Historique!$A$2:$A$2107,"&lt;="&amp;($B185+6),Historique!$H$2:$H$2107,"Oui")</f>
        <v>19.905999999999999</v>
      </c>
      <c r="F185" s="30">
        <f>SUMIFS(Historique!K$2:K$2107,Historique!$A$2:$A$2107,"&gt;="&amp;$B185,Historique!$A$2:$A$2107,"&lt;="&amp;($B185+6),Historique!$H$2:$H$2107,"Oui")</f>
        <v>34.6</v>
      </c>
      <c r="G185" s="30">
        <f>SUMIFS(Historique!L$2:L$2107,Historique!$A$2:$A$2107,"&gt;="&amp;$B185,Historique!$A$2:$A$2107,"&lt;="&amp;($B185+6),Historique!$H$2:$H$2107,"Oui")</f>
        <v>228.35000000000002</v>
      </c>
      <c r="H185" s="30">
        <f>SUMIFS(Historique!M$2:M$2107,Historique!$A$2:$A$2107,"&gt;="&amp;$B185,Historique!$A$2:$A$2107,"&lt;="&amp;($B185+6),Historique!$H$2:$H$2107,"Oui")</f>
        <v>78</v>
      </c>
      <c r="I185" s="30">
        <f>SUMIFS(Historique!N$2:N$2107,Historique!$A$2:$A$2107,"&gt;="&amp;$B185,Historique!$A$2:$A$2107,"&lt;="&amp;($B185+6),Historique!$H$2:$H$2107,"Oui")</f>
        <v>10</v>
      </c>
      <c r="J185" s="30">
        <f>SUMIFS(Historique!O$2:O$2107,Historique!$A$2:$A$2107,"&gt;="&amp;$B185,Historique!$A$2:$A$2107,"&lt;="&amp;($B185+6),Historique!$H$2:$H$2107,"Oui")</f>
        <v>21</v>
      </c>
      <c r="K185" s="30">
        <f>SUMIFS(Historique!P$2:P$2107,Historique!$A$2:$A$2107,"&gt;="&amp;$B185,Historique!$A$2:$A$2107,"&lt;="&amp;($B185+6),Historique!$H$2:$H$2107,"Oui")</f>
        <v>40.4</v>
      </c>
      <c r="L185" s="30">
        <f t="shared" si="18"/>
        <v>491.93600000000004</v>
      </c>
      <c r="N185">
        <v>21</v>
      </c>
      <c r="U185">
        <v>9</v>
      </c>
      <c r="V185">
        <v>94</v>
      </c>
      <c r="W185">
        <v>35</v>
      </c>
      <c r="X185">
        <v>16.988571428571429</v>
      </c>
      <c r="Y185">
        <v>16.767142857142858</v>
      </c>
    </row>
    <row r="186" spans="1:25" x14ac:dyDescent="0.2">
      <c r="A186" s="19" t="s">
        <v>202</v>
      </c>
      <c r="B186" s="28">
        <v>42520</v>
      </c>
      <c r="C186" s="29" t="str">
        <f t="shared" si="17"/>
        <v/>
      </c>
      <c r="D186" s="30">
        <f>SUMIFS(Historique!I$2:I$2107,Historique!$A$2:$A$2107,"&gt;="&amp;$B186,Historique!$A$2:$A$2107,"&lt;="&amp;($B186+6),Historique!$H$2:$H$2107,"Oui")</f>
        <v>41.67</v>
      </c>
      <c r="E186" s="30">
        <f>SUMIFS(Historique!J$2:J$2107,Historique!$A$2:$A$2107,"&gt;="&amp;$B186,Historique!$A$2:$A$2107,"&lt;="&amp;($B186+6),Historique!$H$2:$H$2107,"Oui")</f>
        <v>22.858999999999998</v>
      </c>
      <c r="F186" s="30">
        <f>SUMIFS(Historique!K$2:K$2107,Historique!$A$2:$A$2107,"&gt;="&amp;$B186,Historique!$A$2:$A$2107,"&lt;="&amp;($B186+6),Historique!$H$2:$H$2107,"Oui")</f>
        <v>22.25</v>
      </c>
      <c r="G186" s="30">
        <f>SUMIFS(Historique!L$2:L$2107,Historique!$A$2:$A$2107,"&gt;="&amp;$B186,Historique!$A$2:$A$2107,"&lt;="&amp;($B186+6),Historique!$H$2:$H$2107,"Oui")</f>
        <v>154.05000000000001</v>
      </c>
      <c r="H186" s="30">
        <f>SUMIFS(Historique!M$2:M$2107,Historique!$A$2:$A$2107,"&gt;="&amp;$B186,Historique!$A$2:$A$2107,"&lt;="&amp;($B186+6),Historique!$H$2:$H$2107,"Oui")</f>
        <v>50</v>
      </c>
      <c r="I186" s="30">
        <f>SUMIFS(Historique!N$2:N$2107,Historique!$A$2:$A$2107,"&gt;="&amp;$B186,Historique!$A$2:$A$2107,"&lt;="&amp;($B186+6),Historique!$H$2:$H$2107,"Oui")</f>
        <v>3</v>
      </c>
      <c r="J186" s="30">
        <f>SUMIFS(Historique!O$2:O$2107,Historique!$A$2:$A$2107,"&gt;="&amp;$B186,Historique!$A$2:$A$2107,"&lt;="&amp;($B186+6),Historique!$H$2:$H$2107,"Oui")</f>
        <v>35</v>
      </c>
      <c r="K186" s="30">
        <f>SUMIFS(Historique!P$2:P$2107,Historique!$A$2:$A$2107,"&gt;="&amp;$B186,Historique!$A$2:$A$2107,"&lt;="&amp;($B186+6),Historique!$H$2:$H$2107,"Oui")</f>
        <v>31</v>
      </c>
      <c r="L186" s="30">
        <f t="shared" si="18"/>
        <v>359.82900000000001</v>
      </c>
      <c r="N186">
        <v>22</v>
      </c>
      <c r="U186">
        <v>9</v>
      </c>
      <c r="V186">
        <v>85</v>
      </c>
      <c r="W186">
        <v>34</v>
      </c>
      <c r="X186">
        <v>19.142857142857142</v>
      </c>
      <c r="Y186">
        <v>29.792857142857144</v>
      </c>
    </row>
    <row r="187" spans="1:25" x14ac:dyDescent="0.2">
      <c r="A187" s="19" t="s">
        <v>203</v>
      </c>
      <c r="B187" s="28">
        <v>42527</v>
      </c>
      <c r="C187" s="29" t="str">
        <f t="shared" si="17"/>
        <v/>
      </c>
      <c r="D187" s="30">
        <f>SUMIFS(Historique!I$2:I$2107,Historique!$A$2:$A$2107,"&gt;="&amp;$B187,Historique!$A$2:$A$2107,"&lt;="&amp;($B187+6),Historique!$H$2:$H$2107,"Oui")</f>
        <v>55.990000000000009</v>
      </c>
      <c r="E187" s="30">
        <f>SUMIFS(Historique!J$2:J$2107,Historique!$A$2:$A$2107,"&gt;="&amp;$B187,Historique!$A$2:$A$2107,"&lt;="&amp;($B187+6),Historique!$H$2:$H$2107,"Oui")</f>
        <v>26.003</v>
      </c>
      <c r="F187" s="30">
        <f>SUMIFS(Historique!K$2:K$2107,Historique!$A$2:$A$2107,"&gt;="&amp;$B187,Historique!$A$2:$A$2107,"&lt;="&amp;($B187+6),Historique!$H$2:$H$2107,"Oui")</f>
        <v>25</v>
      </c>
      <c r="G187" s="30">
        <f>SUMIFS(Historique!L$2:L$2107,Historique!$A$2:$A$2107,"&gt;="&amp;$B187,Historique!$A$2:$A$2107,"&lt;="&amp;($B187+6),Historique!$H$2:$H$2107,"Oui")</f>
        <v>228.96199999999999</v>
      </c>
      <c r="H187" s="30">
        <f>SUMIFS(Historique!M$2:M$2107,Historique!$A$2:$A$2107,"&gt;="&amp;$B187,Historique!$A$2:$A$2107,"&lt;="&amp;($B187+6),Historique!$H$2:$H$2107,"Oui")</f>
        <v>58</v>
      </c>
      <c r="I187" s="30">
        <f>SUMIFS(Historique!N$2:N$2107,Historique!$A$2:$A$2107,"&gt;="&amp;$B187,Historique!$A$2:$A$2107,"&lt;="&amp;($B187+6),Historique!$H$2:$H$2107,"Oui")</f>
        <v>3</v>
      </c>
      <c r="J187" s="30">
        <f>SUMIFS(Historique!O$2:O$2107,Historique!$A$2:$A$2107,"&gt;="&amp;$B187,Historique!$A$2:$A$2107,"&lt;="&amp;($B187+6),Historique!$H$2:$H$2107,"Oui")</f>
        <v>36</v>
      </c>
      <c r="K187" s="30">
        <f>SUMIFS(Historique!P$2:P$2107,Historique!$A$2:$A$2107,"&gt;="&amp;$B187,Historique!$A$2:$A$2107,"&lt;="&amp;($B187+6),Historique!$H$2:$H$2107,"Oui")</f>
        <v>38.200000000000003</v>
      </c>
      <c r="L187" s="30">
        <f t="shared" si="18"/>
        <v>471.15499999999997</v>
      </c>
      <c r="N187">
        <v>23</v>
      </c>
      <c r="U187">
        <v>8</v>
      </c>
      <c r="V187">
        <v>86</v>
      </c>
      <c r="W187">
        <v>33</v>
      </c>
      <c r="X187">
        <v>22.005714285714284</v>
      </c>
      <c r="Y187">
        <v>107.53142857142858</v>
      </c>
    </row>
    <row r="188" spans="1:25" x14ac:dyDescent="0.2">
      <c r="A188" s="19" t="s">
        <v>204</v>
      </c>
      <c r="B188" s="28">
        <v>42534</v>
      </c>
      <c r="C188" s="29" t="str">
        <f t="shared" si="17"/>
        <v/>
      </c>
      <c r="D188" s="30">
        <f>SUMIFS(Historique!I$2:I$2107,Historique!$A$2:$A$2107,"&gt;="&amp;$B188,Historique!$A$2:$A$2107,"&lt;="&amp;($B188+6),Historique!$H$2:$H$2107,"Oui")</f>
        <v>28.67</v>
      </c>
      <c r="E188" s="30">
        <f>SUMIFS(Historique!J$2:J$2107,Historique!$A$2:$A$2107,"&gt;="&amp;$B188,Historique!$A$2:$A$2107,"&lt;="&amp;($B188+6),Historique!$H$2:$H$2107,"Oui")</f>
        <v>30.570999999999998</v>
      </c>
      <c r="F188" s="30">
        <f>SUMIFS(Historique!K$2:K$2107,Historique!$A$2:$A$2107,"&gt;="&amp;$B188,Historique!$A$2:$A$2107,"&lt;="&amp;($B188+6),Historique!$H$2:$H$2107,"Oui")</f>
        <v>28.25</v>
      </c>
      <c r="G188" s="30">
        <f>SUMIFS(Historique!L$2:L$2107,Historique!$A$2:$A$2107,"&gt;="&amp;$B188,Historique!$A$2:$A$2107,"&lt;="&amp;($B188+6),Historique!$H$2:$H$2107,"Oui")</f>
        <v>185.4</v>
      </c>
      <c r="H188" s="30">
        <f>SUMIFS(Historique!M$2:M$2107,Historique!$A$2:$A$2107,"&gt;="&amp;$B188,Historique!$A$2:$A$2107,"&lt;="&amp;($B188+6),Historique!$H$2:$H$2107,"Oui")</f>
        <v>60</v>
      </c>
      <c r="I188" s="30">
        <f>SUMIFS(Historique!N$2:N$2107,Historique!$A$2:$A$2107,"&gt;="&amp;$B188,Historique!$A$2:$A$2107,"&lt;="&amp;($B188+6),Historique!$H$2:$H$2107,"Oui")</f>
        <v>2</v>
      </c>
      <c r="J188" s="30">
        <f>SUMIFS(Historique!O$2:O$2107,Historique!$A$2:$A$2107,"&gt;="&amp;$B188,Historique!$A$2:$A$2107,"&lt;="&amp;($B188+6),Historique!$H$2:$H$2107,"Oui")</f>
        <v>42</v>
      </c>
      <c r="K188" s="30">
        <f>SUMIFS(Historique!P$2:P$2107,Historique!$A$2:$A$2107,"&gt;="&amp;$B188,Historique!$A$2:$A$2107,"&lt;="&amp;($B188+6),Historique!$H$2:$H$2107,"Oui")</f>
        <v>37</v>
      </c>
      <c r="L188" s="30">
        <f t="shared" si="18"/>
        <v>413.89100000000002</v>
      </c>
      <c r="N188">
        <v>24</v>
      </c>
      <c r="U188">
        <v>8</v>
      </c>
      <c r="V188">
        <v>87</v>
      </c>
      <c r="W188">
        <v>25</v>
      </c>
      <c r="X188">
        <v>19.860000000000003</v>
      </c>
      <c r="Y188">
        <v>15.104285714285714</v>
      </c>
    </row>
    <row r="189" spans="1:25" x14ac:dyDescent="0.2">
      <c r="A189" s="19" t="s">
        <v>205</v>
      </c>
      <c r="B189" s="28">
        <v>42541</v>
      </c>
      <c r="C189" s="29" t="str">
        <f t="shared" ref="C189:C252" si="19">IF(OR($U$2,INDEX($U189:$Y189,$U$3)=""),"",INDEX($U189:$Y189,$U$3))</f>
        <v/>
      </c>
      <c r="D189" s="30">
        <f>SUMIFS(Historique!I$2:I$2107,Historique!$A$2:$A$2107,"&gt;="&amp;$B189,Historique!$A$2:$A$2107,"&lt;="&amp;($B189+6),Historique!$H$2:$H$2107,"Oui")</f>
        <v>34.35</v>
      </c>
      <c r="E189" s="30">
        <f>SUMIFS(Historique!J$2:J$2107,Historique!$A$2:$A$2107,"&gt;="&amp;$B189,Historique!$A$2:$A$2107,"&lt;="&amp;($B189+6),Historique!$H$2:$H$2107,"Oui")</f>
        <v>25.572000000000003</v>
      </c>
      <c r="F189" s="30">
        <f>SUMIFS(Historique!K$2:K$2107,Historique!$A$2:$A$2107,"&gt;="&amp;$B189,Historique!$A$2:$A$2107,"&lt;="&amp;($B189+6),Historique!$H$2:$H$2107,"Oui")</f>
        <v>32.650000000000006</v>
      </c>
      <c r="G189" s="30">
        <f>SUMIFS(Historique!L$2:L$2107,Historique!$A$2:$A$2107,"&gt;="&amp;$B189,Historique!$A$2:$A$2107,"&lt;="&amp;($B189+6),Historique!$H$2:$H$2107,"Oui")</f>
        <v>163.03800000000001</v>
      </c>
      <c r="H189" s="30">
        <f>SUMIFS(Historique!M$2:M$2107,Historique!$A$2:$A$2107,"&gt;="&amp;$B189,Historique!$A$2:$A$2107,"&lt;="&amp;($B189+6),Historique!$H$2:$H$2107,"Oui")</f>
        <v>71</v>
      </c>
      <c r="I189" s="30">
        <f>SUMIFS(Historique!N$2:N$2107,Historique!$A$2:$A$2107,"&gt;="&amp;$B189,Historique!$A$2:$A$2107,"&lt;="&amp;($B189+6),Historique!$H$2:$H$2107,"Oui")</f>
        <v>0</v>
      </c>
      <c r="J189" s="30">
        <f>SUMIFS(Historique!O$2:O$2107,Historique!$A$2:$A$2107,"&gt;="&amp;$B189,Historique!$A$2:$A$2107,"&lt;="&amp;($B189+6),Historique!$H$2:$H$2107,"Oui")</f>
        <v>22</v>
      </c>
      <c r="K189" s="30">
        <f>SUMIFS(Historique!P$2:P$2107,Historique!$A$2:$A$2107,"&gt;="&amp;$B189,Historique!$A$2:$A$2107,"&lt;="&amp;($B189+6),Historique!$H$2:$H$2107,"Oui")</f>
        <v>25.6</v>
      </c>
      <c r="L189" s="30">
        <f t="shared" ref="L189:L252" si="20">SUM(D189:K189)</f>
        <v>374.21000000000004</v>
      </c>
      <c r="N189">
        <v>25</v>
      </c>
      <c r="U189">
        <v>7</v>
      </c>
      <c r="V189">
        <v>76</v>
      </c>
      <c r="W189">
        <v>30</v>
      </c>
      <c r="X189">
        <v>23.134285714285713</v>
      </c>
      <c r="Y189">
        <v>77.877142857142857</v>
      </c>
    </row>
    <row r="190" spans="1:25" x14ac:dyDescent="0.2">
      <c r="A190" s="19" t="s">
        <v>206</v>
      </c>
      <c r="B190" s="28">
        <v>42548</v>
      </c>
      <c r="C190" s="29" t="str">
        <f t="shared" si="19"/>
        <v/>
      </c>
      <c r="D190" s="30">
        <f>SUMIFS(Historique!I$2:I$2107,Historique!$A$2:$A$2107,"&gt;="&amp;$B190,Historique!$A$2:$A$2107,"&lt;="&amp;($B190+6),Historique!$H$2:$H$2107,"Oui")</f>
        <v>33.659999999999997</v>
      </c>
      <c r="E190" s="30">
        <f>SUMIFS(Historique!J$2:J$2107,Historique!$A$2:$A$2107,"&gt;="&amp;$B190,Historique!$A$2:$A$2107,"&lt;="&amp;($B190+6),Historique!$H$2:$H$2107,"Oui")</f>
        <v>27.616</v>
      </c>
      <c r="F190" s="30">
        <f>SUMIFS(Historique!K$2:K$2107,Historique!$A$2:$A$2107,"&gt;="&amp;$B190,Historique!$A$2:$A$2107,"&lt;="&amp;($B190+6),Historique!$H$2:$H$2107,"Oui")</f>
        <v>34.1</v>
      </c>
      <c r="G190" s="30">
        <f>SUMIFS(Historique!L$2:L$2107,Historique!$A$2:$A$2107,"&gt;="&amp;$B190,Historique!$A$2:$A$2107,"&lt;="&amp;($B190+6),Historique!$H$2:$H$2107,"Oui")</f>
        <v>147</v>
      </c>
      <c r="H190" s="30">
        <f>SUMIFS(Historique!M$2:M$2107,Historique!$A$2:$A$2107,"&gt;="&amp;$B190,Historique!$A$2:$A$2107,"&lt;="&amp;($B190+6),Historique!$H$2:$H$2107,"Oui")</f>
        <v>61.5</v>
      </c>
      <c r="I190" s="30">
        <f>SUMIFS(Historique!N$2:N$2107,Historique!$A$2:$A$2107,"&gt;="&amp;$B190,Historique!$A$2:$A$2107,"&lt;="&amp;($B190+6),Historique!$H$2:$H$2107,"Oui")</f>
        <v>12</v>
      </c>
      <c r="J190" s="30">
        <f>SUMIFS(Historique!O$2:O$2107,Historique!$A$2:$A$2107,"&gt;="&amp;$B190,Historique!$A$2:$A$2107,"&lt;="&amp;($B190+6),Historique!$H$2:$H$2107,"Oui")</f>
        <v>45</v>
      </c>
      <c r="K190" s="30">
        <f>SUMIFS(Historique!P$2:P$2107,Historique!$A$2:$A$2107,"&gt;="&amp;$B190,Historique!$A$2:$A$2107,"&lt;="&amp;($B190+6),Historique!$H$2:$H$2107,"Oui")</f>
        <v>28</v>
      </c>
      <c r="L190" s="30">
        <f t="shared" si="20"/>
        <v>388.87599999999998</v>
      </c>
      <c r="N190">
        <v>26</v>
      </c>
      <c r="U190">
        <v>6</v>
      </c>
      <c r="V190">
        <v>84</v>
      </c>
      <c r="W190">
        <v>40</v>
      </c>
      <c r="X190">
        <v>23.408571428571431</v>
      </c>
      <c r="Y190">
        <v>68.03857142857143</v>
      </c>
    </row>
    <row r="191" spans="1:25" x14ac:dyDescent="0.2">
      <c r="A191" s="19" t="s">
        <v>207</v>
      </c>
      <c r="B191" s="28">
        <v>42555</v>
      </c>
      <c r="C191" s="29" t="str">
        <f t="shared" si="19"/>
        <v/>
      </c>
      <c r="D191" s="30">
        <f>SUMIFS(Historique!I$2:I$2107,Historique!$A$2:$A$2107,"&gt;="&amp;$B191,Historique!$A$2:$A$2107,"&lt;="&amp;($B191+6),Historique!$H$2:$H$2107,"Oui")</f>
        <v>41.34</v>
      </c>
      <c r="E191" s="30">
        <f>SUMIFS(Historique!J$2:J$2107,Historique!$A$2:$A$2107,"&gt;="&amp;$B191,Historique!$A$2:$A$2107,"&lt;="&amp;($B191+6),Historique!$H$2:$H$2107,"Oui")</f>
        <v>41.461999999999996</v>
      </c>
      <c r="F191" s="30">
        <f>SUMIFS(Historique!K$2:K$2107,Historique!$A$2:$A$2107,"&gt;="&amp;$B191,Historique!$A$2:$A$2107,"&lt;="&amp;($B191+6),Historique!$H$2:$H$2107,"Oui")</f>
        <v>27.05</v>
      </c>
      <c r="G191" s="30">
        <f>SUMIFS(Historique!L$2:L$2107,Historique!$A$2:$A$2107,"&gt;="&amp;$B191,Historique!$A$2:$A$2107,"&lt;="&amp;($B191+6),Historique!$H$2:$H$2107,"Oui")</f>
        <v>152</v>
      </c>
      <c r="H191" s="30">
        <f>SUMIFS(Historique!M$2:M$2107,Historique!$A$2:$A$2107,"&gt;="&amp;$B191,Historique!$A$2:$A$2107,"&lt;="&amp;($B191+6),Historique!$H$2:$H$2107,"Oui")</f>
        <v>64</v>
      </c>
      <c r="I191" s="30">
        <f>SUMIFS(Historique!N$2:N$2107,Historique!$A$2:$A$2107,"&gt;="&amp;$B191,Historique!$A$2:$A$2107,"&lt;="&amp;($B191+6),Historique!$H$2:$H$2107,"Oui")</f>
        <v>5</v>
      </c>
      <c r="J191" s="30">
        <f>SUMIFS(Historique!O$2:O$2107,Historique!$A$2:$A$2107,"&gt;="&amp;$B191,Historique!$A$2:$A$2107,"&lt;="&amp;($B191+6),Historique!$H$2:$H$2107,"Oui")</f>
        <v>15</v>
      </c>
      <c r="K191" s="30">
        <f>SUMIFS(Historique!P$2:P$2107,Historique!$A$2:$A$2107,"&gt;="&amp;$B191,Historique!$A$2:$A$2107,"&lt;="&amp;($B191+6),Historique!$H$2:$H$2107,"Oui")</f>
        <v>24.3</v>
      </c>
      <c r="L191" s="30">
        <f t="shared" si="20"/>
        <v>370.15199999999999</v>
      </c>
      <c r="N191">
        <v>27</v>
      </c>
      <c r="U191">
        <v>9</v>
      </c>
      <c r="V191">
        <v>70</v>
      </c>
      <c r="W191">
        <v>37</v>
      </c>
      <c r="X191">
        <v>25.585714285714285</v>
      </c>
      <c r="Y191">
        <v>73.073333333333338</v>
      </c>
    </row>
    <row r="192" spans="1:25" x14ac:dyDescent="0.2">
      <c r="A192" s="19" t="s">
        <v>208</v>
      </c>
      <c r="B192" s="28">
        <v>42562</v>
      </c>
      <c r="C192" s="29" t="str">
        <f t="shared" si="19"/>
        <v/>
      </c>
      <c r="D192" s="30">
        <f>SUMIFS(Historique!I$2:I$2107,Historique!$A$2:$A$2107,"&gt;="&amp;$B192,Historique!$A$2:$A$2107,"&lt;="&amp;($B192+6),Historique!$H$2:$H$2107,"Oui")</f>
        <v>41.898333332999997</v>
      </c>
      <c r="E192" s="30">
        <f>SUMIFS(Historique!J$2:J$2107,Historique!$A$2:$A$2107,"&gt;="&amp;$B192,Historique!$A$2:$A$2107,"&lt;="&amp;($B192+6),Historique!$H$2:$H$2107,"Oui")</f>
        <v>32.482999999999997</v>
      </c>
      <c r="F192" s="30">
        <f>SUMIFS(Historique!K$2:K$2107,Historique!$A$2:$A$2107,"&gt;="&amp;$B192,Historique!$A$2:$A$2107,"&lt;="&amp;($B192+6),Historique!$H$2:$H$2107,"Oui")</f>
        <v>25</v>
      </c>
      <c r="G192" s="30">
        <f>SUMIFS(Historique!L$2:L$2107,Historique!$A$2:$A$2107,"&gt;="&amp;$B192,Historique!$A$2:$A$2107,"&lt;="&amp;($B192+6),Historique!$H$2:$H$2107,"Oui")</f>
        <v>150.262</v>
      </c>
      <c r="H192" s="30">
        <f>SUMIFS(Historique!M$2:M$2107,Historique!$A$2:$A$2107,"&gt;="&amp;$B192,Historique!$A$2:$A$2107,"&lt;="&amp;($B192+6),Historique!$H$2:$H$2107,"Oui")</f>
        <v>50</v>
      </c>
      <c r="I192" s="30">
        <f>SUMIFS(Historique!N$2:N$2107,Historique!$A$2:$A$2107,"&gt;="&amp;$B192,Historique!$A$2:$A$2107,"&lt;="&amp;($B192+6),Historique!$H$2:$H$2107,"Oui")</f>
        <v>0</v>
      </c>
      <c r="J192" s="30">
        <f>SUMIFS(Historique!O$2:O$2107,Historique!$A$2:$A$2107,"&gt;="&amp;$B192,Historique!$A$2:$A$2107,"&lt;="&amp;($B192+6),Historique!$H$2:$H$2107,"Oui")</f>
        <v>21</v>
      </c>
      <c r="K192" s="30">
        <f>SUMIFS(Historique!P$2:P$2107,Historique!$A$2:$A$2107,"&gt;="&amp;$B192,Historique!$A$2:$A$2107,"&lt;="&amp;($B192+6),Historique!$H$2:$H$2107,"Oui")</f>
        <v>32.53</v>
      </c>
      <c r="L192" s="30">
        <f t="shared" si="20"/>
        <v>353.17333333299996</v>
      </c>
      <c r="N192">
        <v>28</v>
      </c>
      <c r="U192">
        <v>4</v>
      </c>
      <c r="V192">
        <v>65</v>
      </c>
      <c r="W192">
        <v>31</v>
      </c>
      <c r="X192">
        <v>22.285714285714285</v>
      </c>
    </row>
    <row r="193" spans="1:25" x14ac:dyDescent="0.2">
      <c r="A193" s="19" t="s">
        <v>209</v>
      </c>
      <c r="B193" s="28">
        <v>42569</v>
      </c>
      <c r="C193" s="29" t="str">
        <f t="shared" si="19"/>
        <v/>
      </c>
      <c r="D193" s="30">
        <f>SUMIFS(Historique!I$2:I$2107,Historique!$A$2:$A$2107,"&gt;="&amp;$B193,Historique!$A$2:$A$2107,"&lt;="&amp;($B193+6),Historique!$H$2:$H$2107,"Oui")</f>
        <v>39.650000000000006</v>
      </c>
      <c r="E193" s="30">
        <f>SUMIFS(Historique!J$2:J$2107,Historique!$A$2:$A$2107,"&gt;="&amp;$B193,Historique!$A$2:$A$2107,"&lt;="&amp;($B193+6),Historique!$H$2:$H$2107,"Oui")</f>
        <v>25.947000000000003</v>
      </c>
      <c r="F193" s="30">
        <f>SUMIFS(Historique!K$2:K$2107,Historique!$A$2:$A$2107,"&gt;="&amp;$B193,Historique!$A$2:$A$2107,"&lt;="&amp;($B193+6),Historique!$H$2:$H$2107,"Oui")</f>
        <v>38.300000000000004</v>
      </c>
      <c r="G193" s="30">
        <f>SUMIFS(Historique!L$2:L$2107,Historique!$A$2:$A$2107,"&gt;="&amp;$B193,Historique!$A$2:$A$2107,"&lt;="&amp;($B193+6),Historique!$H$2:$H$2107,"Oui")</f>
        <v>147.6</v>
      </c>
      <c r="H193" s="30">
        <f>SUMIFS(Historique!M$2:M$2107,Historique!$A$2:$A$2107,"&gt;="&amp;$B193,Historique!$A$2:$A$2107,"&lt;="&amp;($B193+6),Historique!$H$2:$H$2107,"Oui")</f>
        <v>42</v>
      </c>
      <c r="I193" s="30">
        <f>SUMIFS(Historique!N$2:N$2107,Historique!$A$2:$A$2107,"&gt;="&amp;$B193,Historique!$A$2:$A$2107,"&lt;="&amp;($B193+6),Historique!$H$2:$H$2107,"Oui")</f>
        <v>0</v>
      </c>
      <c r="J193" s="30">
        <f>SUMIFS(Historique!O$2:O$2107,Historique!$A$2:$A$2107,"&gt;="&amp;$B193,Historique!$A$2:$A$2107,"&lt;="&amp;($B193+6),Historique!$H$2:$H$2107,"Oui")</f>
        <v>10</v>
      </c>
      <c r="K193" s="30">
        <f>SUMIFS(Historique!P$2:P$2107,Historique!$A$2:$A$2107,"&gt;="&amp;$B193,Historique!$A$2:$A$2107,"&lt;="&amp;($B193+6),Historique!$H$2:$H$2107,"Oui")</f>
        <v>22</v>
      </c>
      <c r="L193" s="30">
        <f t="shared" si="20"/>
        <v>325.49700000000001</v>
      </c>
      <c r="N193">
        <v>29</v>
      </c>
      <c r="U193">
        <v>2</v>
      </c>
      <c r="V193">
        <v>79</v>
      </c>
      <c r="W193">
        <v>24</v>
      </c>
      <c r="X193">
        <v>23.114285714285717</v>
      </c>
      <c r="Y193">
        <v>6.2357142857142858</v>
      </c>
    </row>
    <row r="194" spans="1:25" x14ac:dyDescent="0.2">
      <c r="A194" s="19" t="s">
        <v>210</v>
      </c>
      <c r="B194" s="28">
        <v>42576</v>
      </c>
      <c r="C194" s="29" t="str">
        <f t="shared" si="19"/>
        <v/>
      </c>
      <c r="D194" s="30">
        <f>SUMIFS(Historique!I$2:I$2107,Historique!$A$2:$A$2107,"&gt;="&amp;$B194,Historique!$A$2:$A$2107,"&lt;="&amp;($B194+6),Historique!$H$2:$H$2107,"Oui")</f>
        <v>56.31</v>
      </c>
      <c r="E194" s="30">
        <f>SUMIFS(Historique!J$2:J$2107,Historique!$A$2:$A$2107,"&gt;="&amp;$B194,Historique!$A$2:$A$2107,"&lt;="&amp;($B194+6),Historique!$H$2:$H$2107,"Oui")</f>
        <v>29.82</v>
      </c>
      <c r="F194" s="30">
        <f>SUMIFS(Historique!K$2:K$2107,Historique!$A$2:$A$2107,"&gt;="&amp;$B194,Historique!$A$2:$A$2107,"&lt;="&amp;($B194+6),Historique!$H$2:$H$2107,"Oui")</f>
        <v>30.65</v>
      </c>
      <c r="G194" s="30">
        <f>SUMIFS(Historique!L$2:L$2107,Historique!$A$2:$A$2107,"&gt;="&amp;$B194,Historique!$A$2:$A$2107,"&lt;="&amp;($B194+6),Historique!$H$2:$H$2107,"Oui")</f>
        <v>134.5</v>
      </c>
      <c r="H194" s="30">
        <f>SUMIFS(Historique!M$2:M$2107,Historique!$A$2:$A$2107,"&gt;="&amp;$B194,Historique!$A$2:$A$2107,"&lt;="&amp;($B194+6),Historique!$H$2:$H$2107,"Oui")</f>
        <v>70</v>
      </c>
      <c r="I194" s="30">
        <f>SUMIFS(Historique!N$2:N$2107,Historique!$A$2:$A$2107,"&gt;="&amp;$B194,Historique!$A$2:$A$2107,"&lt;="&amp;($B194+6),Historique!$H$2:$H$2107,"Oui")</f>
        <v>3</v>
      </c>
      <c r="J194" s="30">
        <f>SUMIFS(Historique!O$2:O$2107,Historique!$A$2:$A$2107,"&gt;="&amp;$B194,Historique!$A$2:$A$2107,"&lt;="&amp;($B194+6),Historique!$H$2:$H$2107,"Oui")</f>
        <v>30</v>
      </c>
      <c r="K194" s="30">
        <f>SUMIFS(Historique!P$2:P$2107,Historique!$A$2:$A$2107,"&gt;="&amp;$B194,Historique!$A$2:$A$2107,"&lt;="&amp;($B194+6),Historique!$H$2:$H$2107,"Oui")</f>
        <v>23</v>
      </c>
      <c r="L194" s="30">
        <f t="shared" si="20"/>
        <v>377.28</v>
      </c>
      <c r="N194">
        <v>30</v>
      </c>
      <c r="U194">
        <v>5</v>
      </c>
      <c r="V194">
        <v>84</v>
      </c>
      <c r="W194">
        <v>22</v>
      </c>
      <c r="X194">
        <v>25.828571428571429</v>
      </c>
      <c r="Y194">
        <v>7.621428571428571</v>
      </c>
    </row>
    <row r="195" spans="1:25" x14ac:dyDescent="0.2">
      <c r="A195" s="19" t="s">
        <v>211</v>
      </c>
      <c r="B195" s="28">
        <v>42583</v>
      </c>
      <c r="C195" s="29" t="str">
        <f t="shared" si="19"/>
        <v/>
      </c>
      <c r="D195" s="30">
        <f>SUMIFS(Historique!I$2:I$2107,Historique!$A$2:$A$2107,"&gt;="&amp;$B195,Historique!$A$2:$A$2107,"&lt;="&amp;($B195+6),Historique!$H$2:$H$2107,"Oui")</f>
        <v>53.989999999999995</v>
      </c>
      <c r="E195" s="30">
        <f>SUMIFS(Historique!J$2:J$2107,Historique!$A$2:$A$2107,"&gt;="&amp;$B195,Historique!$A$2:$A$2107,"&lt;="&amp;($B195+6),Historique!$H$2:$H$2107,"Oui")</f>
        <v>25.306000000000001</v>
      </c>
      <c r="F195" s="30">
        <f>SUMIFS(Historique!K$2:K$2107,Historique!$A$2:$A$2107,"&gt;="&amp;$B195,Historique!$A$2:$A$2107,"&lt;="&amp;($B195+6),Historique!$H$2:$H$2107,"Oui")</f>
        <v>32.4</v>
      </c>
      <c r="G195" s="30">
        <f>SUMIFS(Historique!L$2:L$2107,Historique!$A$2:$A$2107,"&gt;="&amp;$B195,Historique!$A$2:$A$2107,"&lt;="&amp;($B195+6),Historique!$H$2:$H$2107,"Oui")</f>
        <v>162.60000000000002</v>
      </c>
      <c r="H195" s="30">
        <f>SUMIFS(Historique!M$2:M$2107,Historique!$A$2:$A$2107,"&gt;="&amp;$B195,Historique!$A$2:$A$2107,"&lt;="&amp;($B195+6),Historique!$H$2:$H$2107,"Oui")</f>
        <v>111.5</v>
      </c>
      <c r="I195" s="30">
        <f>SUMIFS(Historique!N$2:N$2107,Historique!$A$2:$A$2107,"&gt;="&amp;$B195,Historique!$A$2:$A$2107,"&lt;="&amp;($B195+6),Historique!$H$2:$H$2107,"Oui")</f>
        <v>1</v>
      </c>
      <c r="J195" s="30">
        <f>SUMIFS(Historique!O$2:O$2107,Historique!$A$2:$A$2107,"&gt;="&amp;$B195,Historique!$A$2:$A$2107,"&lt;="&amp;($B195+6),Historique!$H$2:$H$2107,"Oui")</f>
        <v>62</v>
      </c>
      <c r="K195" s="30">
        <f>SUMIFS(Historique!P$2:P$2107,Historique!$A$2:$A$2107,"&gt;="&amp;$B195,Historique!$A$2:$A$2107,"&lt;="&amp;($B195+6),Historique!$H$2:$H$2107,"Oui")</f>
        <v>20.3</v>
      </c>
      <c r="L195" s="30">
        <f t="shared" si="20"/>
        <v>469.09600000000006</v>
      </c>
      <c r="N195">
        <v>31</v>
      </c>
      <c r="U195">
        <v>6</v>
      </c>
      <c r="V195">
        <v>70</v>
      </c>
      <c r="W195">
        <v>21</v>
      </c>
      <c r="X195">
        <v>24.4</v>
      </c>
      <c r="Y195">
        <v>4.8499999999999996</v>
      </c>
    </row>
    <row r="196" spans="1:25" x14ac:dyDescent="0.2">
      <c r="A196" s="19" t="s">
        <v>212</v>
      </c>
      <c r="B196" s="28">
        <v>42590</v>
      </c>
      <c r="C196" s="29" t="str">
        <f t="shared" si="19"/>
        <v/>
      </c>
      <c r="D196" s="30">
        <f>SUMIFS(Historique!I$2:I$2107,Historique!$A$2:$A$2107,"&gt;="&amp;$B196,Historique!$A$2:$A$2107,"&lt;="&amp;($B196+6),Historique!$H$2:$H$2107,"Oui")</f>
        <v>53.34</v>
      </c>
      <c r="E196" s="30">
        <f>SUMIFS(Historique!J$2:J$2107,Historique!$A$2:$A$2107,"&gt;="&amp;$B196,Historique!$A$2:$A$2107,"&lt;="&amp;($B196+6),Historique!$H$2:$H$2107,"Oui")</f>
        <v>34.554000000000002</v>
      </c>
      <c r="F196" s="30">
        <f>SUMIFS(Historique!K$2:K$2107,Historique!$A$2:$A$2107,"&gt;="&amp;$B196,Historique!$A$2:$A$2107,"&lt;="&amp;($B196+6),Historique!$H$2:$H$2107,"Oui")</f>
        <v>35.1</v>
      </c>
      <c r="G196" s="30">
        <f>SUMIFS(Historique!L$2:L$2107,Historique!$A$2:$A$2107,"&gt;="&amp;$B196,Historique!$A$2:$A$2107,"&lt;="&amp;($B196+6),Historique!$H$2:$H$2107,"Oui")</f>
        <v>170.91666666999998</v>
      </c>
      <c r="H196" s="30">
        <f>SUMIFS(Historique!M$2:M$2107,Historique!$A$2:$A$2107,"&gt;="&amp;$B196,Historique!$A$2:$A$2107,"&lt;="&amp;($B196+6),Historique!$H$2:$H$2107,"Oui")</f>
        <v>84</v>
      </c>
      <c r="I196" s="30">
        <f>SUMIFS(Historique!N$2:N$2107,Historique!$A$2:$A$2107,"&gt;="&amp;$B196,Historique!$A$2:$A$2107,"&lt;="&amp;($B196+6),Historique!$H$2:$H$2107,"Oui")</f>
        <v>5</v>
      </c>
      <c r="J196" s="30">
        <f>SUMIFS(Historique!O$2:O$2107,Historique!$A$2:$A$2107,"&gt;="&amp;$B196,Historique!$A$2:$A$2107,"&lt;="&amp;($B196+6),Historique!$H$2:$H$2107,"Oui")</f>
        <v>13</v>
      </c>
      <c r="K196" s="30">
        <f>SUMIFS(Historique!P$2:P$2107,Historique!$A$2:$A$2107,"&gt;="&amp;$B196,Historique!$A$2:$A$2107,"&lt;="&amp;($B196+6),Historique!$H$2:$H$2107,"Oui")</f>
        <v>19</v>
      </c>
      <c r="L196" s="30">
        <f t="shared" si="20"/>
        <v>414.91066666999996</v>
      </c>
      <c r="N196">
        <v>32</v>
      </c>
      <c r="U196">
        <v>3</v>
      </c>
      <c r="V196">
        <v>64</v>
      </c>
      <c r="W196">
        <v>7</v>
      </c>
      <c r="X196">
        <v>22.91714285714286</v>
      </c>
      <c r="Y196">
        <v>5.8199999999999994</v>
      </c>
    </row>
    <row r="197" spans="1:25" x14ac:dyDescent="0.2">
      <c r="A197" s="19" t="s">
        <v>213</v>
      </c>
      <c r="B197" s="28">
        <v>42597</v>
      </c>
      <c r="C197" s="29" t="str">
        <f t="shared" si="19"/>
        <v/>
      </c>
      <c r="D197" s="30">
        <f>SUMIFS(Historique!I$2:I$2107,Historique!$A$2:$A$2107,"&gt;="&amp;$B197,Historique!$A$2:$A$2107,"&lt;="&amp;($B197+6),Historique!$H$2:$H$2107,"Oui")</f>
        <v>43.98</v>
      </c>
      <c r="E197" s="30">
        <f>SUMIFS(Historique!J$2:J$2107,Historique!$A$2:$A$2107,"&gt;="&amp;$B197,Historique!$A$2:$A$2107,"&lt;="&amp;($B197+6),Historique!$H$2:$H$2107,"Oui")</f>
        <v>23.31</v>
      </c>
      <c r="F197" s="30">
        <f>SUMIFS(Historique!K$2:K$2107,Historique!$A$2:$A$2107,"&gt;="&amp;$B197,Historique!$A$2:$A$2107,"&lt;="&amp;($B197+6),Historique!$H$2:$H$2107,"Oui")</f>
        <v>27</v>
      </c>
      <c r="G197" s="30">
        <f>SUMIFS(Historique!L$2:L$2107,Historique!$A$2:$A$2107,"&gt;="&amp;$B197,Historique!$A$2:$A$2107,"&lt;="&amp;($B197+6),Historique!$H$2:$H$2107,"Oui")</f>
        <v>162.75</v>
      </c>
      <c r="H197" s="30">
        <f>SUMIFS(Historique!M$2:M$2107,Historique!$A$2:$A$2107,"&gt;="&amp;$B197,Historique!$A$2:$A$2107,"&lt;="&amp;($B197+6),Historique!$H$2:$H$2107,"Oui")</f>
        <v>45</v>
      </c>
      <c r="I197" s="30">
        <f>SUMIFS(Historique!N$2:N$2107,Historique!$A$2:$A$2107,"&gt;="&amp;$B197,Historique!$A$2:$A$2107,"&lt;="&amp;($B197+6),Historique!$H$2:$H$2107,"Oui")</f>
        <v>4</v>
      </c>
      <c r="J197" s="30">
        <f>SUMIFS(Historique!O$2:O$2107,Historique!$A$2:$A$2107,"&gt;="&amp;$B197,Historique!$A$2:$A$2107,"&lt;="&amp;($B197+6),Historique!$H$2:$H$2107,"Oui")</f>
        <v>17</v>
      </c>
      <c r="K197" s="30">
        <f>SUMIFS(Historique!P$2:P$2107,Historique!$A$2:$A$2107,"&gt;="&amp;$B197,Historique!$A$2:$A$2107,"&lt;="&amp;($B197+6),Historique!$H$2:$H$2107,"Oui")</f>
        <v>22.5</v>
      </c>
      <c r="L197" s="30">
        <f t="shared" si="20"/>
        <v>345.53999999999996</v>
      </c>
      <c r="N197">
        <v>33</v>
      </c>
      <c r="U197">
        <v>2</v>
      </c>
      <c r="V197">
        <v>76</v>
      </c>
      <c r="W197">
        <v>5</v>
      </c>
      <c r="X197">
        <v>23.388571428571428</v>
      </c>
      <c r="Y197">
        <v>4.2679999999999998</v>
      </c>
    </row>
    <row r="198" spans="1:25" x14ac:dyDescent="0.2">
      <c r="A198" s="19" t="s">
        <v>214</v>
      </c>
      <c r="B198" s="28">
        <v>42604</v>
      </c>
      <c r="C198" s="29" t="str">
        <f t="shared" si="19"/>
        <v/>
      </c>
      <c r="D198" s="30">
        <f>SUMIFS(Historique!I$2:I$2107,Historique!$A$2:$A$2107,"&gt;="&amp;$B198,Historique!$A$2:$A$2107,"&lt;="&amp;($B198+6),Historique!$H$2:$H$2107,"Oui")</f>
        <v>40.159999999999997</v>
      </c>
      <c r="E198" s="30">
        <f>SUMIFS(Historique!J$2:J$2107,Historique!$A$2:$A$2107,"&gt;="&amp;$B198,Historique!$A$2:$A$2107,"&lt;="&amp;($B198+6),Historique!$H$2:$H$2107,"Oui")</f>
        <v>23.387999999999998</v>
      </c>
      <c r="F198" s="30">
        <f>SUMIFS(Historique!K$2:K$2107,Historique!$A$2:$A$2107,"&gt;="&amp;$B198,Historique!$A$2:$A$2107,"&lt;="&amp;($B198+6),Historique!$H$2:$H$2107,"Oui")</f>
        <v>29.2</v>
      </c>
      <c r="G198" s="30">
        <f>SUMIFS(Historique!L$2:L$2107,Historique!$A$2:$A$2107,"&gt;="&amp;$B198,Historique!$A$2:$A$2107,"&lt;="&amp;($B198+6),Historique!$H$2:$H$2107,"Oui")</f>
        <v>143.81666666999999</v>
      </c>
      <c r="H198" s="30">
        <f>SUMIFS(Historique!M$2:M$2107,Historique!$A$2:$A$2107,"&gt;="&amp;$B198,Historique!$A$2:$A$2107,"&lt;="&amp;($B198+6),Historique!$H$2:$H$2107,"Oui")</f>
        <v>24</v>
      </c>
      <c r="I198" s="30">
        <f>SUMIFS(Historique!N$2:N$2107,Historique!$A$2:$A$2107,"&gt;="&amp;$B198,Historique!$A$2:$A$2107,"&lt;="&amp;($B198+6),Historique!$H$2:$H$2107,"Oui")</f>
        <v>2</v>
      </c>
      <c r="J198" s="30">
        <f>SUMIFS(Historique!O$2:O$2107,Historique!$A$2:$A$2107,"&gt;="&amp;$B198,Historique!$A$2:$A$2107,"&lt;="&amp;($B198+6),Historique!$H$2:$H$2107,"Oui")</f>
        <v>21</v>
      </c>
      <c r="K198" s="30">
        <f>SUMIFS(Historique!P$2:P$2107,Historique!$A$2:$A$2107,"&gt;="&amp;$B198,Historique!$A$2:$A$2107,"&lt;="&amp;($B198+6),Historique!$H$2:$H$2107,"Oui")</f>
        <v>17.2</v>
      </c>
      <c r="L198" s="30">
        <f t="shared" si="20"/>
        <v>300.76466666999994</v>
      </c>
      <c r="N198">
        <v>34</v>
      </c>
      <c r="U198">
        <v>3</v>
      </c>
      <c r="V198">
        <v>84</v>
      </c>
      <c r="W198">
        <v>5</v>
      </c>
      <c r="X198">
        <v>23.117142857142856</v>
      </c>
      <c r="Y198">
        <v>1.98</v>
      </c>
    </row>
    <row r="199" spans="1:25" x14ac:dyDescent="0.2">
      <c r="A199" s="19" t="s">
        <v>215</v>
      </c>
      <c r="B199" s="28">
        <v>42611</v>
      </c>
      <c r="C199" s="29" t="str">
        <f t="shared" si="19"/>
        <v/>
      </c>
      <c r="D199" s="30">
        <f>SUMIFS(Historique!I$2:I$2107,Historique!$A$2:$A$2107,"&gt;="&amp;$B199,Historique!$A$2:$A$2107,"&lt;="&amp;($B199+6),Historique!$H$2:$H$2107,"Oui")</f>
        <v>47.66</v>
      </c>
      <c r="E199" s="30">
        <f>SUMIFS(Historique!J$2:J$2107,Historique!$A$2:$A$2107,"&gt;="&amp;$B199,Historique!$A$2:$A$2107,"&lt;="&amp;($B199+6),Historique!$H$2:$H$2107,"Oui")</f>
        <v>23.917999999999999</v>
      </c>
      <c r="F199" s="30">
        <f>SUMIFS(Historique!K$2:K$2107,Historique!$A$2:$A$2107,"&gt;="&amp;$B199,Historique!$A$2:$A$2107,"&lt;="&amp;($B199+6),Historique!$H$2:$H$2107,"Oui")</f>
        <v>25.5</v>
      </c>
      <c r="G199" s="30">
        <f>SUMIFS(Historique!L$2:L$2107,Historique!$A$2:$A$2107,"&gt;="&amp;$B199,Historique!$A$2:$A$2107,"&lt;="&amp;($B199+6),Historique!$H$2:$H$2107,"Oui")</f>
        <v>172.79999999999998</v>
      </c>
      <c r="H199" s="30">
        <f>SUMIFS(Historique!M$2:M$2107,Historique!$A$2:$A$2107,"&gt;="&amp;$B199,Historique!$A$2:$A$2107,"&lt;="&amp;($B199+6),Historique!$H$2:$H$2107,"Oui")</f>
        <v>53</v>
      </c>
      <c r="I199" s="30">
        <f>SUMIFS(Historique!N$2:N$2107,Historique!$A$2:$A$2107,"&gt;="&amp;$B199,Historique!$A$2:$A$2107,"&lt;="&amp;($B199+6),Historique!$H$2:$H$2107,"Oui")</f>
        <v>0</v>
      </c>
      <c r="J199" s="30">
        <f>SUMIFS(Historique!O$2:O$2107,Historique!$A$2:$A$2107,"&gt;="&amp;$B199,Historique!$A$2:$A$2107,"&lt;="&amp;($B199+6),Historique!$H$2:$H$2107,"Oui")</f>
        <v>16</v>
      </c>
      <c r="K199" s="30">
        <f>SUMIFS(Historique!P$2:P$2107,Historique!$A$2:$A$2107,"&gt;="&amp;$B199,Historique!$A$2:$A$2107,"&lt;="&amp;($B199+6),Historique!$H$2:$H$2107,"Oui")</f>
        <v>20.3</v>
      </c>
      <c r="L199" s="30">
        <f t="shared" si="20"/>
        <v>359.178</v>
      </c>
      <c r="N199">
        <v>35</v>
      </c>
      <c r="U199">
        <v>5</v>
      </c>
      <c r="V199">
        <v>98</v>
      </c>
      <c r="W199">
        <v>2</v>
      </c>
      <c r="X199">
        <v>24.965714285714284</v>
      </c>
      <c r="Y199">
        <v>2.7483333333333331</v>
      </c>
    </row>
    <row r="200" spans="1:25" x14ac:dyDescent="0.2">
      <c r="A200" s="19" t="s">
        <v>216</v>
      </c>
      <c r="B200" s="28">
        <v>42618</v>
      </c>
      <c r="C200" s="29" t="str">
        <f t="shared" si="19"/>
        <v/>
      </c>
      <c r="D200" s="30">
        <f>SUMIFS(Historique!I$2:I$2107,Historique!$A$2:$A$2107,"&gt;="&amp;$B200,Historique!$A$2:$A$2107,"&lt;="&amp;($B200+6),Historique!$H$2:$H$2107,"Oui")</f>
        <v>32.629999999999995</v>
      </c>
      <c r="E200" s="30">
        <f>SUMIFS(Historique!J$2:J$2107,Historique!$A$2:$A$2107,"&gt;="&amp;$B200,Historique!$A$2:$A$2107,"&lt;="&amp;($B200+6),Historique!$H$2:$H$2107,"Oui")</f>
        <v>33.196000000000005</v>
      </c>
      <c r="F200" s="30">
        <f>SUMIFS(Historique!K$2:K$2107,Historique!$A$2:$A$2107,"&gt;="&amp;$B200,Historique!$A$2:$A$2107,"&lt;="&amp;($B200+6),Historique!$H$2:$H$2107,"Oui")</f>
        <v>30.35</v>
      </c>
      <c r="G200" s="30">
        <f>SUMIFS(Historique!L$2:L$2107,Historique!$A$2:$A$2107,"&gt;="&amp;$B200,Historique!$A$2:$A$2107,"&lt;="&amp;($B200+6),Historique!$H$2:$H$2107,"Oui")</f>
        <v>255.024</v>
      </c>
      <c r="H200" s="30">
        <f>SUMIFS(Historique!M$2:M$2107,Historique!$A$2:$A$2107,"&gt;="&amp;$B200,Historique!$A$2:$A$2107,"&lt;="&amp;($B200+6),Historique!$H$2:$H$2107,"Oui")</f>
        <v>72</v>
      </c>
      <c r="I200" s="30">
        <f>SUMIFS(Historique!N$2:N$2107,Historique!$A$2:$A$2107,"&gt;="&amp;$B200,Historique!$A$2:$A$2107,"&lt;="&amp;($B200+6),Historique!$H$2:$H$2107,"Oui")</f>
        <v>8</v>
      </c>
      <c r="J200" s="30">
        <f>SUMIFS(Historique!O$2:O$2107,Historique!$A$2:$A$2107,"&gt;="&amp;$B200,Historique!$A$2:$A$2107,"&lt;="&amp;($B200+6),Historique!$H$2:$H$2107,"Oui")</f>
        <v>26</v>
      </c>
      <c r="K200" s="30">
        <f>SUMIFS(Historique!P$2:P$2107,Historique!$A$2:$A$2107,"&gt;="&amp;$B200,Historique!$A$2:$A$2107,"&lt;="&amp;($B200+6),Historique!$H$2:$H$2107,"Oui")</f>
        <v>20</v>
      </c>
      <c r="L200" s="30">
        <f t="shared" si="20"/>
        <v>477.2</v>
      </c>
      <c r="N200">
        <v>36</v>
      </c>
      <c r="U200">
        <v>4</v>
      </c>
      <c r="V200">
        <v>97</v>
      </c>
      <c r="W200">
        <v>2</v>
      </c>
      <c r="X200">
        <v>25.117142857142856</v>
      </c>
      <c r="Y200">
        <v>3.7414285714285711</v>
      </c>
    </row>
    <row r="201" spans="1:25" x14ac:dyDescent="0.2">
      <c r="A201" s="19" t="s">
        <v>217</v>
      </c>
      <c r="B201" s="28">
        <v>42625</v>
      </c>
      <c r="C201" s="29" t="str">
        <f t="shared" si="19"/>
        <v/>
      </c>
      <c r="D201" s="30">
        <f>SUMIFS(Historique!I$2:I$2107,Historique!$A$2:$A$2107,"&gt;="&amp;$B201,Historique!$A$2:$A$2107,"&lt;="&amp;($B201+6),Historique!$H$2:$H$2107,"Oui")</f>
        <v>37.660000000000004</v>
      </c>
      <c r="E201" s="30">
        <f>SUMIFS(Historique!J$2:J$2107,Historique!$A$2:$A$2107,"&gt;="&amp;$B201,Historique!$A$2:$A$2107,"&lt;="&amp;($B201+6),Historique!$H$2:$H$2107,"Oui")</f>
        <v>34.522000000000006</v>
      </c>
      <c r="F201" s="30">
        <f>SUMIFS(Historique!K$2:K$2107,Historique!$A$2:$A$2107,"&gt;="&amp;$B201,Historique!$A$2:$A$2107,"&lt;="&amp;($B201+6),Historique!$H$2:$H$2107,"Oui")</f>
        <v>20.9</v>
      </c>
      <c r="G201" s="30">
        <f>SUMIFS(Historique!L$2:L$2107,Historique!$A$2:$A$2107,"&gt;="&amp;$B201,Historique!$A$2:$A$2107,"&lt;="&amp;($B201+6),Historique!$H$2:$H$2107,"Oui")</f>
        <v>225.15</v>
      </c>
      <c r="H201" s="30">
        <f>SUMIFS(Historique!M$2:M$2107,Historique!$A$2:$A$2107,"&gt;="&amp;$B201,Historique!$A$2:$A$2107,"&lt;="&amp;($B201+6),Historique!$H$2:$H$2107,"Oui")</f>
        <v>93</v>
      </c>
      <c r="I201" s="30">
        <f>SUMIFS(Historique!N$2:N$2107,Historique!$A$2:$A$2107,"&gt;="&amp;$B201,Historique!$A$2:$A$2107,"&lt;="&amp;($B201+6),Historique!$H$2:$H$2107,"Oui")</f>
        <v>0</v>
      </c>
      <c r="J201" s="30">
        <f>SUMIFS(Historique!O$2:O$2107,Historique!$A$2:$A$2107,"&gt;="&amp;$B201,Historique!$A$2:$A$2107,"&lt;="&amp;($B201+6),Historique!$H$2:$H$2107,"Oui")</f>
        <v>37</v>
      </c>
      <c r="K201" s="30">
        <f>SUMIFS(Historique!P$2:P$2107,Historique!$A$2:$A$2107,"&gt;="&amp;$B201,Historique!$A$2:$A$2107,"&lt;="&amp;($B201+6),Historique!$H$2:$H$2107,"Oui")</f>
        <v>12.1</v>
      </c>
      <c r="L201" s="30">
        <f t="shared" si="20"/>
        <v>460.33200000000005</v>
      </c>
      <c r="N201">
        <v>37</v>
      </c>
      <c r="U201">
        <v>6</v>
      </c>
      <c r="V201">
        <v>118</v>
      </c>
      <c r="W201">
        <v>5</v>
      </c>
      <c r="X201">
        <v>20.677142857142854</v>
      </c>
      <c r="Y201">
        <v>3.395</v>
      </c>
    </row>
    <row r="202" spans="1:25" x14ac:dyDescent="0.2">
      <c r="A202" s="19" t="s">
        <v>218</v>
      </c>
      <c r="B202" s="28">
        <v>42632</v>
      </c>
      <c r="C202" s="29" t="str">
        <f t="shared" si="19"/>
        <v/>
      </c>
      <c r="D202" s="30">
        <f>SUMIFS(Historique!I$2:I$2107,Historique!$A$2:$A$2107,"&gt;="&amp;$B202,Historique!$A$2:$A$2107,"&lt;="&amp;($B202+6),Historique!$H$2:$H$2107,"Oui")</f>
        <v>33.669999999999995</v>
      </c>
      <c r="E202" s="30">
        <f>SUMIFS(Historique!J$2:J$2107,Historique!$A$2:$A$2107,"&gt;="&amp;$B202,Historique!$A$2:$A$2107,"&lt;="&amp;($B202+6),Historique!$H$2:$H$2107,"Oui")</f>
        <v>27.927</v>
      </c>
      <c r="F202" s="30">
        <f>SUMIFS(Historique!K$2:K$2107,Historique!$A$2:$A$2107,"&gt;="&amp;$B202,Historique!$A$2:$A$2107,"&lt;="&amp;($B202+6),Historique!$H$2:$H$2107,"Oui")</f>
        <v>25.499999999999996</v>
      </c>
      <c r="G202" s="30">
        <f>SUMIFS(Historique!L$2:L$2107,Historique!$A$2:$A$2107,"&gt;="&amp;$B202,Historique!$A$2:$A$2107,"&lt;="&amp;($B202+6),Historique!$H$2:$H$2107,"Oui")</f>
        <v>264.22500000000002</v>
      </c>
      <c r="H202" s="30">
        <f>SUMIFS(Historique!M$2:M$2107,Historique!$A$2:$A$2107,"&gt;="&amp;$B202,Historique!$A$2:$A$2107,"&lt;="&amp;($B202+6),Historique!$H$2:$H$2107,"Oui")</f>
        <v>67</v>
      </c>
      <c r="I202" s="30">
        <f>SUMIFS(Historique!N$2:N$2107,Historique!$A$2:$A$2107,"&gt;="&amp;$B202,Historique!$A$2:$A$2107,"&lt;="&amp;($B202+6),Historique!$H$2:$H$2107,"Oui")</f>
        <v>5</v>
      </c>
      <c r="J202" s="30">
        <f>SUMIFS(Historique!O$2:O$2107,Historique!$A$2:$A$2107,"&gt;="&amp;$B202,Historique!$A$2:$A$2107,"&lt;="&amp;($B202+6),Historique!$H$2:$H$2107,"Oui")</f>
        <v>29</v>
      </c>
      <c r="K202" s="30">
        <f>SUMIFS(Historique!P$2:P$2107,Historique!$A$2:$A$2107,"&gt;="&amp;$B202,Historique!$A$2:$A$2107,"&lt;="&amp;($B202+6),Historique!$H$2:$H$2107,"Oui")</f>
        <v>11</v>
      </c>
      <c r="L202" s="30">
        <f t="shared" si="20"/>
        <v>463.322</v>
      </c>
      <c r="N202">
        <v>38</v>
      </c>
      <c r="U202">
        <v>9</v>
      </c>
      <c r="V202">
        <v>122</v>
      </c>
      <c r="W202">
        <v>4</v>
      </c>
      <c r="X202">
        <v>19.134285714285713</v>
      </c>
    </row>
    <row r="203" spans="1:25" x14ac:dyDescent="0.2">
      <c r="A203" s="19" t="s">
        <v>219</v>
      </c>
      <c r="B203" s="28">
        <v>42639</v>
      </c>
      <c r="C203" s="29" t="str">
        <f t="shared" si="19"/>
        <v/>
      </c>
      <c r="D203" s="30">
        <f>SUMIFS(Historique!I$2:I$2107,Historique!$A$2:$A$2107,"&gt;="&amp;$B203,Historique!$A$2:$A$2107,"&lt;="&amp;($B203+6),Historique!$H$2:$H$2107,"Oui")</f>
        <v>65.33</v>
      </c>
      <c r="E203" s="30">
        <f>SUMIFS(Historique!J$2:J$2107,Historique!$A$2:$A$2107,"&gt;="&amp;$B203,Historique!$A$2:$A$2107,"&lt;="&amp;($B203+6),Historique!$H$2:$H$2107,"Oui")</f>
        <v>26.178000000000001</v>
      </c>
      <c r="F203" s="30">
        <f>SUMIFS(Historique!K$2:K$2107,Historique!$A$2:$A$2107,"&gt;="&amp;$B203,Historique!$A$2:$A$2107,"&lt;="&amp;($B203+6),Historique!$H$2:$H$2107,"Oui")</f>
        <v>34.35</v>
      </c>
      <c r="G203" s="30">
        <f>SUMIFS(Historique!L$2:L$2107,Historique!$A$2:$A$2107,"&gt;="&amp;$B203,Historique!$A$2:$A$2107,"&lt;="&amp;($B203+6),Historique!$H$2:$H$2107,"Oui")</f>
        <v>382.33800000000002</v>
      </c>
      <c r="H203" s="30">
        <f>SUMIFS(Historique!M$2:M$2107,Historique!$A$2:$A$2107,"&gt;="&amp;$B203,Historique!$A$2:$A$2107,"&lt;="&amp;($B203+6),Historique!$H$2:$H$2107,"Oui")</f>
        <v>44</v>
      </c>
      <c r="I203" s="30">
        <f>SUMIFS(Historique!N$2:N$2107,Historique!$A$2:$A$2107,"&gt;="&amp;$B203,Historique!$A$2:$A$2107,"&lt;="&amp;($B203+6),Historique!$H$2:$H$2107,"Oui")</f>
        <v>5</v>
      </c>
      <c r="J203" s="30">
        <f>SUMIFS(Historique!O$2:O$2107,Historique!$A$2:$A$2107,"&gt;="&amp;$B203,Historique!$A$2:$A$2107,"&lt;="&amp;($B203+6),Historique!$H$2:$H$2107,"Oui")</f>
        <v>38</v>
      </c>
      <c r="K203" s="30">
        <f>SUMIFS(Historique!P$2:P$2107,Historique!$A$2:$A$2107,"&gt;="&amp;$B203,Historique!$A$2:$A$2107,"&lt;="&amp;($B203+6),Historique!$H$2:$H$2107,"Oui")</f>
        <v>17.2</v>
      </c>
      <c r="L203" s="30">
        <f t="shared" si="20"/>
        <v>612.39600000000007</v>
      </c>
      <c r="N203">
        <v>39</v>
      </c>
      <c r="U203">
        <v>16</v>
      </c>
      <c r="V203">
        <v>121</v>
      </c>
      <c r="W203">
        <v>4</v>
      </c>
      <c r="X203">
        <v>19.205714285714286</v>
      </c>
      <c r="Y203">
        <v>1.4550000000000001</v>
      </c>
    </row>
    <row r="204" spans="1:25" x14ac:dyDescent="0.2">
      <c r="A204" s="19" t="s">
        <v>220</v>
      </c>
      <c r="B204" s="28">
        <v>42646</v>
      </c>
      <c r="C204" s="29" t="str">
        <f t="shared" si="19"/>
        <v/>
      </c>
      <c r="D204" s="30">
        <f>SUMIFS(Historique!I$2:I$2107,Historique!$A$2:$A$2107,"&gt;="&amp;$B204,Historique!$A$2:$A$2107,"&lt;="&amp;($B204+6),Historique!$H$2:$H$2107,"Oui")</f>
        <v>36.35</v>
      </c>
      <c r="E204" s="30">
        <f>SUMIFS(Historique!J$2:J$2107,Historique!$A$2:$A$2107,"&gt;="&amp;$B204,Historique!$A$2:$A$2107,"&lt;="&amp;($B204+6),Historique!$H$2:$H$2107,"Oui")</f>
        <v>31.957000000000004</v>
      </c>
      <c r="F204" s="30">
        <f>SUMIFS(Historique!K$2:K$2107,Historique!$A$2:$A$2107,"&gt;="&amp;$B204,Historique!$A$2:$A$2107,"&lt;="&amp;($B204+6),Historique!$H$2:$H$2107,"Oui")</f>
        <v>35.5</v>
      </c>
      <c r="G204" s="30">
        <f>SUMIFS(Historique!L$2:L$2107,Historique!$A$2:$A$2107,"&gt;="&amp;$B204,Historique!$A$2:$A$2107,"&lt;="&amp;($B204+6),Historique!$H$2:$H$2107,"Oui")</f>
        <v>418.18700000000001</v>
      </c>
      <c r="H204" s="30">
        <f>SUMIFS(Historique!M$2:M$2107,Historique!$A$2:$A$2107,"&gt;="&amp;$B204,Historique!$A$2:$A$2107,"&lt;="&amp;($B204+6),Historique!$H$2:$H$2107,"Oui")</f>
        <v>30</v>
      </c>
      <c r="I204" s="30">
        <f>SUMIFS(Historique!N$2:N$2107,Historique!$A$2:$A$2107,"&gt;="&amp;$B204,Historique!$A$2:$A$2107,"&lt;="&amp;($B204+6),Historique!$H$2:$H$2107,"Oui")</f>
        <v>2</v>
      </c>
      <c r="J204" s="30">
        <f>SUMIFS(Historique!O$2:O$2107,Historique!$A$2:$A$2107,"&gt;="&amp;$B204,Historique!$A$2:$A$2107,"&lt;="&amp;($B204+6),Historique!$H$2:$H$2107,"Oui")</f>
        <v>46</v>
      </c>
      <c r="K204" s="30">
        <f>SUMIFS(Historique!P$2:P$2107,Historique!$A$2:$A$2107,"&gt;="&amp;$B204,Historique!$A$2:$A$2107,"&lt;="&amp;($B204+6),Historique!$H$2:$H$2107,"Oui")</f>
        <v>13.5</v>
      </c>
      <c r="L204" s="30">
        <f t="shared" si="20"/>
        <v>613.49400000000003</v>
      </c>
      <c r="N204">
        <v>40</v>
      </c>
      <c r="U204">
        <v>21</v>
      </c>
      <c r="V204">
        <v>146</v>
      </c>
      <c r="W204">
        <v>8</v>
      </c>
      <c r="X204">
        <v>15.385714285714286</v>
      </c>
    </row>
    <row r="205" spans="1:25" x14ac:dyDescent="0.2">
      <c r="A205" s="19" t="s">
        <v>221</v>
      </c>
      <c r="B205" s="28">
        <v>42653</v>
      </c>
      <c r="C205" s="29" t="str">
        <f t="shared" si="19"/>
        <v/>
      </c>
      <c r="D205" s="30">
        <f>SUMIFS(Historique!I$2:I$2107,Historique!$A$2:$A$2107,"&gt;="&amp;$B205,Historique!$A$2:$A$2107,"&lt;="&amp;($B205+6),Historique!$H$2:$H$2107,"Oui")</f>
        <v>41.65</v>
      </c>
      <c r="E205" s="30">
        <f>SUMIFS(Historique!J$2:J$2107,Historique!$A$2:$A$2107,"&gt;="&amp;$B205,Historique!$A$2:$A$2107,"&lt;="&amp;($B205+6),Historique!$H$2:$H$2107,"Oui")</f>
        <v>29.266999999999996</v>
      </c>
      <c r="F205" s="30">
        <f>SUMIFS(Historique!K$2:K$2107,Historique!$A$2:$A$2107,"&gt;="&amp;$B205,Historique!$A$2:$A$2107,"&lt;="&amp;($B205+6),Historique!$H$2:$H$2107,"Oui")</f>
        <v>38.200000000000003</v>
      </c>
      <c r="G205" s="30">
        <f>SUMIFS(Historique!L$2:L$2107,Historique!$A$2:$A$2107,"&gt;="&amp;$B205,Historique!$A$2:$A$2107,"&lt;="&amp;($B205+6),Historique!$H$2:$H$2107,"Oui")</f>
        <v>347.34999999999997</v>
      </c>
      <c r="H205" s="30">
        <f>SUMIFS(Historique!M$2:M$2107,Historique!$A$2:$A$2107,"&gt;="&amp;$B205,Historique!$A$2:$A$2107,"&lt;="&amp;($B205+6),Historique!$H$2:$H$2107,"Oui")</f>
        <v>134.83333333000002</v>
      </c>
      <c r="I205" s="30">
        <f>SUMIFS(Historique!N$2:N$2107,Historique!$A$2:$A$2107,"&gt;="&amp;$B205,Historique!$A$2:$A$2107,"&lt;="&amp;($B205+6),Historique!$H$2:$H$2107,"Oui")</f>
        <v>3</v>
      </c>
      <c r="J205" s="30">
        <f>SUMIFS(Historique!O$2:O$2107,Historique!$A$2:$A$2107,"&gt;="&amp;$B205,Historique!$A$2:$A$2107,"&lt;="&amp;($B205+6),Historique!$H$2:$H$2107,"Oui")</f>
        <v>59</v>
      </c>
      <c r="K205" s="30">
        <f>SUMIFS(Historique!P$2:P$2107,Historique!$A$2:$A$2107,"&gt;="&amp;$B205,Historique!$A$2:$A$2107,"&lt;="&amp;($B205+6),Historique!$H$2:$H$2107,"Oui")</f>
        <v>13.3</v>
      </c>
      <c r="L205" s="30">
        <f t="shared" si="20"/>
        <v>666.60033333000001</v>
      </c>
      <c r="N205">
        <v>41</v>
      </c>
      <c r="U205">
        <v>21</v>
      </c>
      <c r="V205">
        <v>159</v>
      </c>
      <c r="W205">
        <v>9</v>
      </c>
      <c r="X205">
        <v>13.445714285714288</v>
      </c>
    </row>
    <row r="206" spans="1:25" x14ac:dyDescent="0.2">
      <c r="A206" s="19" t="s">
        <v>222</v>
      </c>
      <c r="B206" s="28">
        <v>42660</v>
      </c>
      <c r="C206" s="29" t="str">
        <f t="shared" si="19"/>
        <v/>
      </c>
      <c r="D206" s="30">
        <f>SUMIFS(Historique!I$2:I$2107,Historique!$A$2:$A$2107,"&gt;="&amp;$B206,Historique!$A$2:$A$2107,"&lt;="&amp;($B206+6),Historique!$H$2:$H$2107,"Oui")</f>
        <v>38.96</v>
      </c>
      <c r="E206" s="30">
        <f>SUMIFS(Historique!J$2:J$2107,Historique!$A$2:$A$2107,"&gt;="&amp;$B206,Historique!$A$2:$A$2107,"&lt;="&amp;($B206+6),Historique!$H$2:$H$2107,"Oui")</f>
        <v>34.651000000000003</v>
      </c>
      <c r="F206" s="30">
        <f>SUMIFS(Historique!K$2:K$2107,Historique!$A$2:$A$2107,"&gt;="&amp;$B206,Historique!$A$2:$A$2107,"&lt;="&amp;($B206+6),Historique!$H$2:$H$2107,"Oui")</f>
        <v>32.799999999999997</v>
      </c>
      <c r="G206" s="30">
        <f>SUMIFS(Historique!L$2:L$2107,Historique!$A$2:$A$2107,"&gt;="&amp;$B206,Historique!$A$2:$A$2107,"&lt;="&amp;($B206+6),Historique!$H$2:$H$2107,"Oui")</f>
        <v>293.81666667000002</v>
      </c>
      <c r="H206" s="30">
        <f>SUMIFS(Historique!M$2:M$2107,Historique!$A$2:$A$2107,"&gt;="&amp;$B206,Historique!$A$2:$A$2107,"&lt;="&amp;($B206+6),Historique!$H$2:$H$2107,"Oui")</f>
        <v>41</v>
      </c>
      <c r="I206" s="30">
        <f>SUMIFS(Historique!N$2:N$2107,Historique!$A$2:$A$2107,"&gt;="&amp;$B206,Historique!$A$2:$A$2107,"&lt;="&amp;($B206+6),Historique!$H$2:$H$2107,"Oui")</f>
        <v>3</v>
      </c>
      <c r="J206" s="30">
        <f>SUMIFS(Historique!O$2:O$2107,Historique!$A$2:$A$2107,"&gt;="&amp;$B206,Historique!$A$2:$A$2107,"&lt;="&amp;($B206+6),Historique!$H$2:$H$2107,"Oui")</f>
        <v>47</v>
      </c>
      <c r="K206" s="30">
        <f>SUMIFS(Historique!P$2:P$2107,Historique!$A$2:$A$2107,"&gt;="&amp;$B206,Historique!$A$2:$A$2107,"&lt;="&amp;($B206+6),Historique!$H$2:$H$2107,"Oui")</f>
        <v>15.1</v>
      </c>
      <c r="L206" s="30">
        <f t="shared" si="20"/>
        <v>506.32766667000004</v>
      </c>
      <c r="N206">
        <v>42</v>
      </c>
      <c r="U206">
        <v>20</v>
      </c>
      <c r="V206">
        <v>176</v>
      </c>
      <c r="W206">
        <v>11</v>
      </c>
      <c r="X206">
        <v>13.748571428571427</v>
      </c>
    </row>
    <row r="207" spans="1:25" x14ac:dyDescent="0.2">
      <c r="A207" s="19" t="s">
        <v>223</v>
      </c>
      <c r="B207" s="28">
        <v>42667</v>
      </c>
      <c r="C207" s="29" t="str">
        <f t="shared" si="19"/>
        <v/>
      </c>
      <c r="D207" s="30">
        <f>SUMIFS(Historique!I$2:I$2107,Historique!$A$2:$A$2107,"&gt;="&amp;$B207,Historique!$A$2:$A$2107,"&lt;="&amp;($B207+6),Historique!$H$2:$H$2107,"Oui")</f>
        <v>42.81</v>
      </c>
      <c r="E207" s="30">
        <f>SUMIFS(Historique!J$2:J$2107,Historique!$A$2:$A$2107,"&gt;="&amp;$B207,Historique!$A$2:$A$2107,"&lt;="&amp;($B207+6),Historique!$H$2:$H$2107,"Oui")</f>
        <v>30.655000000000001</v>
      </c>
      <c r="F207" s="30">
        <f>SUMIFS(Historique!K$2:K$2107,Historique!$A$2:$A$2107,"&gt;="&amp;$B207,Historique!$A$2:$A$2107,"&lt;="&amp;($B207+6),Historique!$H$2:$H$2107,"Oui")</f>
        <v>39.75</v>
      </c>
      <c r="G207" s="30">
        <f>SUMIFS(Historique!L$2:L$2107,Historique!$A$2:$A$2107,"&gt;="&amp;$B207,Historique!$A$2:$A$2107,"&lt;="&amp;($B207+6),Historique!$H$2:$H$2107,"Oui")</f>
        <v>346</v>
      </c>
      <c r="H207" s="30">
        <f>SUMIFS(Historique!M$2:M$2107,Historique!$A$2:$A$2107,"&gt;="&amp;$B207,Historique!$A$2:$A$2107,"&lt;="&amp;($B207+6),Historique!$H$2:$H$2107,"Oui")</f>
        <v>68</v>
      </c>
      <c r="I207" s="30">
        <f>SUMIFS(Historique!N$2:N$2107,Historique!$A$2:$A$2107,"&gt;="&amp;$B207,Historique!$A$2:$A$2107,"&lt;="&amp;($B207+6),Historique!$H$2:$H$2107,"Oui")</f>
        <v>3</v>
      </c>
      <c r="J207" s="30">
        <f>SUMIFS(Historique!O$2:O$2107,Historique!$A$2:$A$2107,"&gt;="&amp;$B207,Historique!$A$2:$A$2107,"&lt;="&amp;($B207+6),Historique!$H$2:$H$2107,"Oui")</f>
        <v>29</v>
      </c>
      <c r="K207" s="30">
        <f>SUMIFS(Historique!P$2:P$2107,Historique!$A$2:$A$2107,"&gt;="&amp;$B207,Historique!$A$2:$A$2107,"&lt;="&amp;($B207+6),Historique!$H$2:$H$2107,"Oui")</f>
        <v>9</v>
      </c>
      <c r="L207" s="30">
        <f t="shared" si="20"/>
        <v>568.21500000000003</v>
      </c>
      <c r="N207">
        <v>43</v>
      </c>
      <c r="U207">
        <v>14</v>
      </c>
      <c r="V207">
        <v>134</v>
      </c>
      <c r="W207">
        <v>14</v>
      </c>
      <c r="X207">
        <v>15.822857142857144</v>
      </c>
    </row>
    <row r="208" spans="1:25" x14ac:dyDescent="0.2">
      <c r="A208" s="19" t="s">
        <v>224</v>
      </c>
      <c r="B208" s="28">
        <v>42674</v>
      </c>
      <c r="C208" s="29" t="str">
        <f t="shared" si="19"/>
        <v/>
      </c>
      <c r="D208" s="30">
        <f>SUMIFS(Historique!I$2:I$2107,Historique!$A$2:$A$2107,"&gt;="&amp;$B208,Historique!$A$2:$A$2107,"&lt;="&amp;($B208+6),Historique!$H$2:$H$2107,"Oui")</f>
        <v>34.986666667000001</v>
      </c>
      <c r="E208" s="30">
        <f>SUMIFS(Historique!J$2:J$2107,Historique!$A$2:$A$2107,"&gt;="&amp;$B208,Historique!$A$2:$A$2107,"&lt;="&amp;($B208+6),Historique!$H$2:$H$2107,"Oui")</f>
        <v>21.959</v>
      </c>
      <c r="F208" s="30">
        <f>SUMIFS(Historique!K$2:K$2107,Historique!$A$2:$A$2107,"&gt;="&amp;$B208,Historique!$A$2:$A$2107,"&lt;="&amp;($B208+6),Historique!$H$2:$H$2107,"Oui")</f>
        <v>26.5</v>
      </c>
      <c r="G208" s="30">
        <f>SUMIFS(Historique!L$2:L$2107,Historique!$A$2:$A$2107,"&gt;="&amp;$B208,Historique!$A$2:$A$2107,"&lt;="&amp;($B208+6),Historique!$H$2:$H$2107,"Oui")</f>
        <v>256.55</v>
      </c>
      <c r="H208" s="30">
        <f>SUMIFS(Historique!M$2:M$2107,Historique!$A$2:$A$2107,"&gt;="&amp;$B208,Historique!$A$2:$A$2107,"&lt;="&amp;($B208+6),Historique!$H$2:$H$2107,"Oui")</f>
        <v>54</v>
      </c>
      <c r="I208" s="30">
        <f>SUMIFS(Historique!N$2:N$2107,Historique!$A$2:$A$2107,"&gt;="&amp;$B208,Historique!$A$2:$A$2107,"&lt;="&amp;($B208+6),Historique!$H$2:$H$2107,"Oui")</f>
        <v>3</v>
      </c>
      <c r="J208" s="30">
        <f>SUMIFS(Historique!O$2:O$2107,Historique!$A$2:$A$2107,"&gt;="&amp;$B208,Historique!$A$2:$A$2107,"&lt;="&amp;($B208+6),Historique!$H$2:$H$2107,"Oui")</f>
        <v>42</v>
      </c>
      <c r="K208" s="30">
        <f>SUMIFS(Historique!P$2:P$2107,Historique!$A$2:$A$2107,"&gt;="&amp;$B208,Historique!$A$2:$A$2107,"&lt;="&amp;($B208+6),Historique!$H$2:$H$2107,"Oui")</f>
        <v>23.2</v>
      </c>
      <c r="L208" s="30">
        <f t="shared" si="20"/>
        <v>462.19566666700001</v>
      </c>
      <c r="N208">
        <v>44</v>
      </c>
      <c r="U208">
        <v>23</v>
      </c>
      <c r="V208">
        <v>143</v>
      </c>
      <c r="W208">
        <v>7</v>
      </c>
      <c r="X208">
        <v>12.885714285714286</v>
      </c>
    </row>
    <row r="209" spans="1:25" x14ac:dyDescent="0.2">
      <c r="A209" s="19" t="s">
        <v>225</v>
      </c>
      <c r="B209" s="28">
        <v>42681</v>
      </c>
      <c r="C209" s="29" t="str">
        <f t="shared" si="19"/>
        <v/>
      </c>
      <c r="D209" s="30">
        <f>SUMIFS(Historique!I$2:I$2107,Historique!$A$2:$A$2107,"&gt;="&amp;$B209,Historique!$A$2:$A$2107,"&lt;="&amp;($B209+6),Historique!$H$2:$H$2107,"Oui")</f>
        <v>46.33</v>
      </c>
      <c r="E209" s="30">
        <f>SUMIFS(Historique!J$2:J$2107,Historique!$A$2:$A$2107,"&gt;="&amp;$B209,Historique!$A$2:$A$2107,"&lt;="&amp;($B209+6),Historique!$H$2:$H$2107,"Oui")</f>
        <v>33.97</v>
      </c>
      <c r="F209" s="30">
        <f>SUMIFS(Historique!K$2:K$2107,Historique!$A$2:$A$2107,"&gt;="&amp;$B209,Historique!$A$2:$A$2107,"&lt;="&amp;($B209+6),Historique!$H$2:$H$2107,"Oui")</f>
        <v>37.300000000000004</v>
      </c>
      <c r="G209" s="30">
        <f>SUMIFS(Historique!L$2:L$2107,Historique!$A$2:$A$2107,"&gt;="&amp;$B209,Historique!$A$2:$A$2107,"&lt;="&amp;($B209+6),Historique!$H$2:$H$2107,"Oui")</f>
        <v>260.8</v>
      </c>
      <c r="H209" s="30">
        <f>SUMIFS(Historique!M$2:M$2107,Historique!$A$2:$A$2107,"&gt;="&amp;$B209,Historique!$A$2:$A$2107,"&lt;="&amp;($B209+6),Historique!$H$2:$H$2107,"Oui")</f>
        <v>67.166666669999998</v>
      </c>
      <c r="I209" s="30">
        <f>SUMIFS(Historique!N$2:N$2107,Historique!$A$2:$A$2107,"&gt;="&amp;$B209,Historique!$A$2:$A$2107,"&lt;="&amp;($B209+6),Historique!$H$2:$H$2107,"Oui")</f>
        <v>4</v>
      </c>
      <c r="J209" s="30">
        <f>SUMIFS(Historique!O$2:O$2107,Historique!$A$2:$A$2107,"&gt;="&amp;$B209,Historique!$A$2:$A$2107,"&lt;="&amp;($B209+6),Historique!$H$2:$H$2107,"Oui")</f>
        <v>36</v>
      </c>
      <c r="K209" s="30">
        <f>SUMIFS(Historique!P$2:P$2107,Historique!$A$2:$A$2107,"&gt;="&amp;$B209,Historique!$A$2:$A$2107,"&lt;="&amp;($B209+6),Historique!$H$2:$H$2107,"Oui")</f>
        <v>10.6</v>
      </c>
      <c r="L209" s="30">
        <f t="shared" si="20"/>
        <v>496.16666666999998</v>
      </c>
      <c r="N209">
        <v>45</v>
      </c>
      <c r="U209">
        <v>24</v>
      </c>
      <c r="V209">
        <v>158</v>
      </c>
      <c r="W209">
        <v>6</v>
      </c>
      <c r="X209">
        <v>9.2057142857142846</v>
      </c>
    </row>
    <row r="210" spans="1:25" x14ac:dyDescent="0.2">
      <c r="A210" s="19" t="s">
        <v>226</v>
      </c>
      <c r="B210" s="28">
        <v>42688</v>
      </c>
      <c r="C210" s="29" t="str">
        <f t="shared" si="19"/>
        <v/>
      </c>
      <c r="D210" s="30">
        <f>SUMIFS(Historique!I$2:I$2107,Historique!$A$2:$A$2107,"&gt;="&amp;$B210,Historique!$A$2:$A$2107,"&lt;="&amp;($B210+6),Historique!$H$2:$H$2107,"Oui")</f>
        <v>37.659999999999997</v>
      </c>
      <c r="E210" s="30">
        <f>SUMIFS(Historique!J$2:J$2107,Historique!$A$2:$A$2107,"&gt;="&amp;$B210,Historique!$A$2:$A$2107,"&lt;="&amp;($B210+6),Historique!$H$2:$H$2107,"Oui")</f>
        <v>22.318999999999999</v>
      </c>
      <c r="F210" s="30">
        <f>SUMIFS(Historique!K$2:K$2107,Historique!$A$2:$A$2107,"&gt;="&amp;$B210,Historique!$A$2:$A$2107,"&lt;="&amp;($B210+6),Historique!$H$2:$H$2107,"Oui")</f>
        <v>32.75</v>
      </c>
      <c r="G210" s="30">
        <f>SUMIFS(Historique!L$2:L$2107,Historique!$A$2:$A$2107,"&gt;="&amp;$B210,Historique!$A$2:$A$2107,"&lt;="&amp;($B210+6),Historique!$H$2:$H$2107,"Oui")</f>
        <v>252.81200000000001</v>
      </c>
      <c r="H210" s="30">
        <f>SUMIFS(Historique!M$2:M$2107,Historique!$A$2:$A$2107,"&gt;="&amp;$B210,Historique!$A$2:$A$2107,"&lt;="&amp;($B210+6),Historique!$H$2:$H$2107,"Oui")</f>
        <v>50</v>
      </c>
      <c r="I210" s="30">
        <f>SUMIFS(Historique!N$2:N$2107,Historique!$A$2:$A$2107,"&gt;="&amp;$B210,Historique!$A$2:$A$2107,"&lt;="&amp;($B210+6),Historique!$H$2:$H$2107,"Oui")</f>
        <v>9</v>
      </c>
      <c r="J210" s="30">
        <f>SUMIFS(Historique!O$2:O$2107,Historique!$A$2:$A$2107,"&gt;="&amp;$B210,Historique!$A$2:$A$2107,"&lt;="&amp;($B210+6),Historique!$H$2:$H$2107,"Oui")</f>
        <v>22</v>
      </c>
      <c r="K210" s="30">
        <f>SUMIFS(Historique!P$2:P$2107,Historique!$A$2:$A$2107,"&gt;="&amp;$B210,Historique!$A$2:$A$2107,"&lt;="&amp;($B210+6),Historique!$H$2:$H$2107,"Oui")</f>
        <v>10.4</v>
      </c>
      <c r="L210" s="30">
        <f t="shared" si="20"/>
        <v>436.94099999999997</v>
      </c>
      <c r="N210">
        <v>46</v>
      </c>
      <c r="U210">
        <v>32</v>
      </c>
      <c r="V210">
        <v>183</v>
      </c>
      <c r="W210">
        <v>7</v>
      </c>
      <c r="X210">
        <v>10.119999999999999</v>
      </c>
    </row>
    <row r="211" spans="1:25" x14ac:dyDescent="0.2">
      <c r="A211" s="19" t="s">
        <v>227</v>
      </c>
      <c r="B211" s="28">
        <v>42695</v>
      </c>
      <c r="C211" s="29" t="str">
        <f t="shared" si="19"/>
        <v/>
      </c>
      <c r="D211" s="30">
        <f>SUMIFS(Historique!I$2:I$2107,Historique!$A$2:$A$2107,"&gt;="&amp;$B211,Historique!$A$2:$A$2107,"&lt;="&amp;($B211+6),Historique!$H$2:$H$2107,"Oui")</f>
        <v>37.019999999999996</v>
      </c>
      <c r="E211" s="30">
        <f>SUMIFS(Historique!J$2:J$2107,Historique!$A$2:$A$2107,"&gt;="&amp;$B211,Historique!$A$2:$A$2107,"&lt;="&amp;($B211+6),Historique!$H$2:$H$2107,"Oui")</f>
        <v>32.399000000000001</v>
      </c>
      <c r="F211" s="30">
        <f>SUMIFS(Historique!K$2:K$2107,Historique!$A$2:$A$2107,"&gt;="&amp;$B211,Historique!$A$2:$A$2107,"&lt;="&amp;($B211+6),Historique!$H$2:$H$2107,"Oui")</f>
        <v>30.95</v>
      </c>
      <c r="G211" s="30">
        <f>SUMIFS(Historique!L$2:L$2107,Historique!$A$2:$A$2107,"&gt;="&amp;$B211,Historique!$A$2:$A$2107,"&lt;="&amp;($B211+6),Historique!$H$2:$H$2107,"Oui")</f>
        <v>243.124</v>
      </c>
      <c r="H211" s="30">
        <f>SUMIFS(Historique!M$2:M$2107,Historique!$A$2:$A$2107,"&gt;="&amp;$B211,Historique!$A$2:$A$2107,"&lt;="&amp;($B211+6),Historique!$H$2:$H$2107,"Oui")</f>
        <v>45</v>
      </c>
      <c r="I211" s="30">
        <f>SUMIFS(Historique!N$2:N$2107,Historique!$A$2:$A$2107,"&gt;="&amp;$B211,Historique!$A$2:$A$2107,"&lt;="&amp;($B211+6),Historique!$H$2:$H$2107,"Oui")</f>
        <v>9</v>
      </c>
      <c r="J211" s="30">
        <f>SUMIFS(Historique!O$2:O$2107,Historique!$A$2:$A$2107,"&gt;="&amp;$B211,Historique!$A$2:$A$2107,"&lt;="&amp;($B211+6),Historique!$H$2:$H$2107,"Oui")</f>
        <v>48</v>
      </c>
      <c r="K211" s="30">
        <f>SUMIFS(Historique!P$2:P$2107,Historique!$A$2:$A$2107,"&gt;="&amp;$B211,Historique!$A$2:$A$2107,"&lt;="&amp;($B211+6),Historique!$H$2:$H$2107,"Oui")</f>
        <v>12</v>
      </c>
      <c r="L211" s="30">
        <f t="shared" si="20"/>
        <v>457.49299999999999</v>
      </c>
      <c r="N211">
        <v>47</v>
      </c>
      <c r="U211">
        <v>34</v>
      </c>
      <c r="V211">
        <v>195</v>
      </c>
      <c r="W211">
        <v>11</v>
      </c>
      <c r="X211">
        <v>14.12</v>
      </c>
    </row>
    <row r="212" spans="1:25" x14ac:dyDescent="0.2">
      <c r="A212" s="19" t="s">
        <v>228</v>
      </c>
      <c r="B212" s="28">
        <v>42702</v>
      </c>
      <c r="C212" s="29" t="str">
        <f t="shared" si="19"/>
        <v/>
      </c>
      <c r="D212" s="30">
        <f>SUMIFS(Historique!I$2:I$2107,Historique!$A$2:$A$2107,"&gt;="&amp;$B212,Historique!$A$2:$A$2107,"&lt;="&amp;($B212+6),Historique!$H$2:$H$2107,"Oui")</f>
        <v>34.18</v>
      </c>
      <c r="E212" s="30">
        <f>SUMIFS(Historique!J$2:J$2107,Historique!$A$2:$A$2107,"&gt;="&amp;$B212,Historique!$A$2:$A$2107,"&lt;="&amp;($B212+6),Historique!$H$2:$H$2107,"Oui")</f>
        <v>25.265000000000001</v>
      </c>
      <c r="F212" s="30">
        <f>SUMIFS(Historique!K$2:K$2107,Historique!$A$2:$A$2107,"&gt;="&amp;$B212,Historique!$A$2:$A$2107,"&lt;="&amp;($B212+6),Historique!$H$2:$H$2107,"Oui")</f>
        <v>19.95</v>
      </c>
      <c r="G212" s="30">
        <f>SUMIFS(Historique!L$2:L$2107,Historique!$A$2:$A$2107,"&gt;="&amp;$B212,Historique!$A$2:$A$2107,"&lt;="&amp;($B212+6),Historique!$H$2:$H$2107,"Oui")</f>
        <v>302.16199999999998</v>
      </c>
      <c r="H212" s="30">
        <f>SUMIFS(Historique!M$2:M$2107,Historique!$A$2:$A$2107,"&gt;="&amp;$B212,Historique!$A$2:$A$2107,"&lt;="&amp;($B212+6),Historique!$H$2:$H$2107,"Oui")</f>
        <v>52</v>
      </c>
      <c r="I212" s="30">
        <f>SUMIFS(Historique!N$2:N$2107,Historique!$A$2:$A$2107,"&gt;="&amp;$B212,Historique!$A$2:$A$2107,"&lt;="&amp;($B212+6),Historique!$H$2:$H$2107,"Oui")</f>
        <v>2</v>
      </c>
      <c r="J212" s="30">
        <f>SUMIFS(Historique!O$2:O$2107,Historique!$A$2:$A$2107,"&gt;="&amp;$B212,Historique!$A$2:$A$2107,"&lt;="&amp;($B212+6),Historique!$H$2:$H$2107,"Oui")</f>
        <v>55</v>
      </c>
      <c r="K212" s="30">
        <f>SUMIFS(Historique!P$2:P$2107,Historique!$A$2:$A$2107,"&gt;="&amp;$B212,Historique!$A$2:$A$2107,"&lt;="&amp;($B212+6),Historique!$H$2:$H$2107,"Oui")</f>
        <v>4.2</v>
      </c>
      <c r="L212" s="30">
        <f t="shared" si="20"/>
        <v>494.75699999999995</v>
      </c>
      <c r="N212">
        <v>48</v>
      </c>
      <c r="U212">
        <v>62</v>
      </c>
      <c r="V212">
        <v>206</v>
      </c>
      <c r="W212">
        <v>11</v>
      </c>
      <c r="X212">
        <v>7.8428571428571434</v>
      </c>
    </row>
    <row r="213" spans="1:25" x14ac:dyDescent="0.2">
      <c r="A213" s="19" t="s">
        <v>229</v>
      </c>
      <c r="B213" s="28">
        <v>42709</v>
      </c>
      <c r="C213" s="29" t="str">
        <f t="shared" si="19"/>
        <v/>
      </c>
      <c r="D213" s="30">
        <f>SUMIFS(Historique!I$2:I$2107,Historique!$A$2:$A$2107,"&gt;="&amp;$B213,Historique!$A$2:$A$2107,"&lt;="&amp;($B213+6),Historique!$H$2:$H$2107,"Oui")</f>
        <v>41.849999999999994</v>
      </c>
      <c r="E213" s="30">
        <f>SUMIFS(Historique!J$2:J$2107,Historique!$A$2:$A$2107,"&gt;="&amp;$B213,Historique!$A$2:$A$2107,"&lt;="&amp;($B213+6),Historique!$H$2:$H$2107,"Oui")</f>
        <v>23.891999999999996</v>
      </c>
      <c r="F213" s="30">
        <f>SUMIFS(Historique!K$2:K$2107,Historique!$A$2:$A$2107,"&gt;="&amp;$B213,Historique!$A$2:$A$2107,"&lt;="&amp;($B213+6),Historique!$H$2:$H$2107,"Oui")</f>
        <v>37.75</v>
      </c>
      <c r="G213" s="30">
        <f>SUMIFS(Historique!L$2:L$2107,Historique!$A$2:$A$2107,"&gt;="&amp;$B213,Historique!$A$2:$A$2107,"&lt;="&amp;($B213+6),Historique!$H$2:$H$2107,"Oui")</f>
        <v>275.42399999999998</v>
      </c>
      <c r="H213" s="30">
        <f>SUMIFS(Historique!M$2:M$2107,Historique!$A$2:$A$2107,"&gt;="&amp;$B213,Historique!$A$2:$A$2107,"&lt;="&amp;($B213+6),Historique!$H$2:$H$2107,"Oui")</f>
        <v>37</v>
      </c>
      <c r="I213" s="30">
        <f>SUMIFS(Historique!N$2:N$2107,Historique!$A$2:$A$2107,"&gt;="&amp;$B213,Historique!$A$2:$A$2107,"&lt;="&amp;($B213+6),Historique!$H$2:$H$2107,"Oui")</f>
        <v>4</v>
      </c>
      <c r="J213" s="30">
        <f>SUMIFS(Historique!O$2:O$2107,Historique!$A$2:$A$2107,"&gt;="&amp;$B213,Historique!$A$2:$A$2107,"&lt;="&amp;($B213+6),Historique!$H$2:$H$2107,"Oui")</f>
        <v>71</v>
      </c>
      <c r="K213" s="30">
        <f>SUMIFS(Historique!P$2:P$2107,Historique!$A$2:$A$2107,"&gt;="&amp;$B213,Historique!$A$2:$A$2107,"&lt;="&amp;($B213+6),Historique!$H$2:$H$2107,"Oui")</f>
        <v>11</v>
      </c>
      <c r="L213" s="30">
        <f t="shared" si="20"/>
        <v>501.91599999999994</v>
      </c>
      <c r="N213">
        <v>49</v>
      </c>
      <c r="U213">
        <v>117</v>
      </c>
      <c r="V213">
        <v>231</v>
      </c>
      <c r="W213">
        <v>12</v>
      </c>
      <c r="X213">
        <v>9.0346938775510193</v>
      </c>
    </row>
    <row r="214" spans="1:25" x14ac:dyDescent="0.2">
      <c r="A214" s="19" t="s">
        <v>230</v>
      </c>
      <c r="B214" s="28">
        <v>42716</v>
      </c>
      <c r="C214" s="29" t="str">
        <f t="shared" si="19"/>
        <v/>
      </c>
      <c r="D214" s="30">
        <f>SUMIFS(Historique!I$2:I$2107,Historique!$A$2:$A$2107,"&gt;="&amp;$B214,Historique!$A$2:$A$2107,"&lt;="&amp;($B214+6),Historique!$H$2:$H$2107,"Oui")</f>
        <v>35.14</v>
      </c>
      <c r="E214" s="30">
        <f>SUMIFS(Historique!J$2:J$2107,Historique!$A$2:$A$2107,"&gt;="&amp;$B214,Historique!$A$2:$A$2107,"&lt;="&amp;($B214+6),Historique!$H$2:$H$2107,"Oui")</f>
        <v>27.539000000000001</v>
      </c>
      <c r="F214" s="30">
        <f>SUMIFS(Historique!K$2:K$2107,Historique!$A$2:$A$2107,"&gt;="&amp;$B214,Historique!$A$2:$A$2107,"&lt;="&amp;($B214+6),Historique!$H$2:$H$2107,"Oui")</f>
        <v>25.400000000000002</v>
      </c>
      <c r="G214" s="30">
        <f>SUMIFS(Historique!L$2:L$2107,Historique!$A$2:$A$2107,"&gt;="&amp;$B214,Historique!$A$2:$A$2107,"&lt;="&amp;($B214+6),Historique!$H$2:$H$2107,"Oui")</f>
        <v>303.52499999999998</v>
      </c>
      <c r="H214" s="30">
        <f>SUMIFS(Historique!M$2:M$2107,Historique!$A$2:$A$2107,"&gt;="&amp;$B214,Historique!$A$2:$A$2107,"&lt;="&amp;($B214+6),Historique!$H$2:$H$2107,"Oui")</f>
        <v>88.333333330000002</v>
      </c>
      <c r="I214" s="30">
        <f>SUMIFS(Historique!N$2:N$2107,Historique!$A$2:$A$2107,"&gt;="&amp;$B214,Historique!$A$2:$A$2107,"&lt;="&amp;($B214+6),Historique!$H$2:$H$2107,"Oui")</f>
        <v>6</v>
      </c>
      <c r="J214" s="30">
        <f>SUMIFS(Historique!O$2:O$2107,Historique!$A$2:$A$2107,"&gt;="&amp;$B214,Historique!$A$2:$A$2107,"&lt;="&amp;($B214+6),Historique!$H$2:$H$2107,"Oui")</f>
        <v>88</v>
      </c>
      <c r="K214" s="30">
        <f>SUMIFS(Historique!P$2:P$2107,Historique!$A$2:$A$2107,"&gt;="&amp;$B214,Historique!$A$2:$A$2107,"&lt;="&amp;($B214+6),Historique!$H$2:$H$2107,"Oui")</f>
        <v>9.1999999999999993</v>
      </c>
      <c r="L214" s="30">
        <f t="shared" si="20"/>
        <v>583.13733333000005</v>
      </c>
      <c r="N214">
        <v>50</v>
      </c>
      <c r="U214">
        <v>194</v>
      </c>
      <c r="V214">
        <v>212</v>
      </c>
      <c r="W214">
        <v>14</v>
      </c>
      <c r="X214">
        <v>8.9551020408163264</v>
      </c>
    </row>
    <row r="215" spans="1:25" x14ac:dyDescent="0.2">
      <c r="A215" s="19" t="s">
        <v>231</v>
      </c>
      <c r="B215" s="28">
        <v>42723</v>
      </c>
      <c r="C215" s="29" t="str">
        <f t="shared" si="19"/>
        <v/>
      </c>
      <c r="D215" s="30">
        <f>SUMIFS(Historique!I$2:I$2107,Historique!$A$2:$A$2107,"&gt;="&amp;$B215,Historique!$A$2:$A$2107,"&lt;="&amp;($B215+6),Historique!$H$2:$H$2107,"Oui")</f>
        <v>29.339999999999996</v>
      </c>
      <c r="E215" s="30">
        <f>SUMIFS(Historique!J$2:J$2107,Historique!$A$2:$A$2107,"&gt;="&amp;$B215,Historique!$A$2:$A$2107,"&lt;="&amp;($B215+6),Historique!$H$2:$H$2107,"Oui")</f>
        <v>34.634</v>
      </c>
      <c r="F215" s="30">
        <f>SUMIFS(Historique!K$2:K$2107,Historique!$A$2:$A$2107,"&gt;="&amp;$B215,Historique!$A$2:$A$2107,"&lt;="&amp;($B215+6),Historique!$H$2:$H$2107,"Oui")</f>
        <v>21.384</v>
      </c>
      <c r="G215" s="30">
        <f>SUMIFS(Historique!L$2:L$2107,Historique!$A$2:$A$2107,"&gt;="&amp;$B215,Historique!$A$2:$A$2107,"&lt;="&amp;($B215+6),Historique!$H$2:$H$2107,"Oui")</f>
        <v>361.8</v>
      </c>
      <c r="H215" s="30">
        <f>SUMIFS(Historique!M$2:M$2107,Historique!$A$2:$A$2107,"&gt;="&amp;$B215,Historique!$A$2:$A$2107,"&lt;="&amp;($B215+6),Historique!$H$2:$H$2107,"Oui")</f>
        <v>34</v>
      </c>
      <c r="I215" s="30">
        <f>SUMIFS(Historique!N$2:N$2107,Historique!$A$2:$A$2107,"&gt;="&amp;$B215,Historique!$A$2:$A$2107,"&lt;="&amp;($B215+6),Historique!$H$2:$H$2107,"Oui")</f>
        <v>6</v>
      </c>
      <c r="J215" s="30">
        <f>SUMIFS(Historique!O$2:O$2107,Historique!$A$2:$A$2107,"&gt;="&amp;$B215,Historique!$A$2:$A$2107,"&lt;="&amp;($B215+6),Historique!$H$2:$H$2107,"Oui")</f>
        <v>37</v>
      </c>
      <c r="K215" s="30">
        <f>SUMIFS(Historique!P$2:P$2107,Historique!$A$2:$A$2107,"&gt;="&amp;$B215,Historique!$A$2:$A$2107,"&lt;="&amp;($B215+6),Historique!$H$2:$H$2107,"Oui")</f>
        <v>10.5</v>
      </c>
      <c r="L215" s="30">
        <f t="shared" si="20"/>
        <v>534.65800000000002</v>
      </c>
      <c r="N215">
        <v>51</v>
      </c>
      <c r="U215">
        <v>288</v>
      </c>
      <c r="V215">
        <v>180</v>
      </c>
      <c r="W215">
        <v>15</v>
      </c>
      <c r="X215">
        <v>8.3653061224489793</v>
      </c>
    </row>
    <row r="216" spans="1:25" x14ac:dyDescent="0.2">
      <c r="A216" s="19" t="s">
        <v>232</v>
      </c>
      <c r="B216" s="28">
        <v>42730</v>
      </c>
      <c r="C216" s="29" t="str">
        <f t="shared" si="19"/>
        <v/>
      </c>
      <c r="D216" s="30">
        <f>SUMIFS(Historique!I$2:I$2107,Historique!$A$2:$A$2107,"&gt;="&amp;$B216,Historique!$A$2:$A$2107,"&lt;="&amp;($B216+6),Historique!$H$2:$H$2107,"Oui")</f>
        <v>49.989999999999995</v>
      </c>
      <c r="E216" s="30">
        <f>SUMIFS(Historique!J$2:J$2107,Historique!$A$2:$A$2107,"&gt;="&amp;$B216,Historique!$A$2:$A$2107,"&lt;="&amp;($B216+6),Historique!$H$2:$H$2107,"Oui")</f>
        <v>46.341999999999999</v>
      </c>
      <c r="F216" s="30">
        <f>SUMIFS(Historique!K$2:K$2107,Historique!$A$2:$A$2107,"&gt;="&amp;$B216,Historique!$A$2:$A$2107,"&lt;="&amp;($B216+6),Historique!$H$2:$H$2107,"Oui")</f>
        <v>31.166666666999998</v>
      </c>
      <c r="G216" s="30">
        <f>SUMIFS(Historique!L$2:L$2107,Historique!$A$2:$A$2107,"&gt;="&amp;$B216,Historique!$A$2:$A$2107,"&lt;="&amp;($B216+6),Historique!$H$2:$H$2107,"Oui")</f>
        <v>564.22400000000005</v>
      </c>
      <c r="H216" s="30">
        <f>SUMIFS(Historique!M$2:M$2107,Historique!$A$2:$A$2107,"&gt;="&amp;$B216,Historique!$A$2:$A$2107,"&lt;="&amp;($B216+6),Historique!$H$2:$H$2107,"Oui")</f>
        <v>49</v>
      </c>
      <c r="I216" s="30">
        <f>SUMIFS(Historique!N$2:N$2107,Historique!$A$2:$A$2107,"&gt;="&amp;$B216,Historique!$A$2:$A$2107,"&lt;="&amp;($B216+6),Historique!$H$2:$H$2107,"Oui")</f>
        <v>5</v>
      </c>
      <c r="J216" s="30">
        <f>SUMIFS(Historique!O$2:O$2107,Historique!$A$2:$A$2107,"&gt;="&amp;$B216,Historique!$A$2:$A$2107,"&lt;="&amp;($B216+6),Historique!$H$2:$H$2107,"Oui")</f>
        <v>63</v>
      </c>
      <c r="K216" s="30">
        <f>SUMIFS(Historique!P$2:P$2107,Historique!$A$2:$A$2107,"&gt;="&amp;$B216,Historique!$A$2:$A$2107,"&lt;="&amp;($B216+6),Historique!$H$2:$H$2107,"Oui")</f>
        <v>4</v>
      </c>
      <c r="L216" s="30">
        <f t="shared" si="20"/>
        <v>812.722666667</v>
      </c>
      <c r="N216">
        <v>52</v>
      </c>
      <c r="U216">
        <v>345</v>
      </c>
      <c r="V216">
        <v>207</v>
      </c>
      <c r="W216">
        <v>12</v>
      </c>
      <c r="X216">
        <v>7.6020408163265314</v>
      </c>
    </row>
    <row r="217" spans="1:25" x14ac:dyDescent="0.2">
      <c r="A217" s="19" t="s">
        <v>233</v>
      </c>
      <c r="B217" s="28">
        <v>42737</v>
      </c>
      <c r="C217" s="29" t="str">
        <f t="shared" si="19"/>
        <v/>
      </c>
      <c r="D217" s="30">
        <f>SUMIFS(Historique!I$2:I$2107,Historique!$A$2:$A$2107,"&gt;="&amp;$B217,Historique!$A$2:$A$2107,"&lt;="&amp;($B217+6),Historique!$H$2:$H$2107,"Oui")</f>
        <v>53.529999999999987</v>
      </c>
      <c r="E217" s="30">
        <f>SUMIFS(Historique!J$2:J$2107,Historique!$A$2:$A$2107,"&gt;="&amp;$B217,Historique!$A$2:$A$2107,"&lt;="&amp;($B217+6),Historique!$H$2:$H$2107,"Oui")</f>
        <v>29.851999999999997</v>
      </c>
      <c r="F217" s="30">
        <f>SUMIFS(Historique!K$2:K$2107,Historique!$A$2:$A$2107,"&gt;="&amp;$B217,Historique!$A$2:$A$2107,"&lt;="&amp;($B217+6),Historique!$H$2:$H$2107,"Oui")</f>
        <v>28.5</v>
      </c>
      <c r="G217" s="30">
        <f>SUMIFS(Historique!L$2:L$2107,Historique!$A$2:$A$2107,"&gt;="&amp;$B217,Historique!$A$2:$A$2107,"&lt;="&amp;($B217+6),Historique!$H$2:$H$2107,"Oui")</f>
        <v>404.35</v>
      </c>
      <c r="H217" s="30">
        <f>SUMIFS(Historique!M$2:M$2107,Historique!$A$2:$A$2107,"&gt;="&amp;$B217,Historique!$A$2:$A$2107,"&lt;="&amp;($B217+6),Historique!$H$2:$H$2107,"Oui")</f>
        <v>55</v>
      </c>
      <c r="I217" s="30">
        <f>SUMIFS(Historique!N$2:N$2107,Historique!$A$2:$A$2107,"&gt;="&amp;$B217,Historique!$A$2:$A$2107,"&lt;="&amp;($B217+6),Historique!$H$2:$H$2107,"Oui")</f>
        <v>8</v>
      </c>
      <c r="J217" s="30">
        <f>SUMIFS(Historique!O$2:O$2107,Historique!$A$2:$A$2107,"&gt;="&amp;$B217,Historique!$A$2:$A$2107,"&lt;="&amp;($B217+6),Historique!$H$2:$H$2107,"Oui")</f>
        <v>16</v>
      </c>
      <c r="K217" s="30">
        <f>SUMIFS(Historique!P$2:P$2107,Historique!$A$2:$A$2107,"&gt;="&amp;$B217,Historique!$A$2:$A$2107,"&lt;="&amp;($B217+6),Historique!$H$2:$H$2107,"Oui")</f>
        <v>6.1</v>
      </c>
      <c r="L217" s="30">
        <f t="shared" si="20"/>
        <v>601.33199999999999</v>
      </c>
      <c r="N217">
        <v>1</v>
      </c>
      <c r="U217">
        <v>392</v>
      </c>
      <c r="V217">
        <v>247</v>
      </c>
      <c r="W217">
        <v>12</v>
      </c>
      <c r="X217">
        <v>4.1775510204081634</v>
      </c>
      <c r="Y217">
        <v>0.65</v>
      </c>
    </row>
    <row r="218" spans="1:25" x14ac:dyDescent="0.2">
      <c r="A218" s="19" t="s">
        <v>234</v>
      </c>
      <c r="B218" s="28">
        <v>42744</v>
      </c>
      <c r="C218" s="29" t="str">
        <f t="shared" si="19"/>
        <v/>
      </c>
      <c r="D218" s="30">
        <f>SUMIFS(Historique!I$2:I$2107,Historique!$A$2:$A$2107,"&gt;="&amp;$B218,Historique!$A$2:$A$2107,"&lt;="&amp;($B218+6),Historique!$H$2:$H$2107,"Oui")</f>
        <v>30.34</v>
      </c>
      <c r="E218" s="30">
        <f>SUMIFS(Historique!J$2:J$2107,Historique!$A$2:$A$2107,"&gt;="&amp;$B218,Historique!$A$2:$A$2107,"&lt;="&amp;($B218+6),Historique!$H$2:$H$2107,"Oui")</f>
        <v>32.283999999999999</v>
      </c>
      <c r="F218" s="30">
        <f>SUMIFS(Historique!K$2:K$2107,Historique!$A$2:$A$2107,"&gt;="&amp;$B218,Historique!$A$2:$A$2107,"&lt;="&amp;($B218+6),Historique!$H$2:$H$2107,"Oui")</f>
        <v>33.250000000000007</v>
      </c>
      <c r="G218" s="30">
        <f>SUMIFS(Historique!L$2:L$2107,Historique!$A$2:$A$2107,"&gt;="&amp;$B218,Historique!$A$2:$A$2107,"&lt;="&amp;($B218+6),Historique!$H$2:$H$2107,"Oui")</f>
        <v>435.4</v>
      </c>
      <c r="H218" s="30">
        <f>SUMIFS(Historique!M$2:M$2107,Historique!$A$2:$A$2107,"&gt;="&amp;$B218,Historique!$A$2:$A$2107,"&lt;="&amp;($B218+6),Historique!$H$2:$H$2107,"Oui")</f>
        <v>70</v>
      </c>
      <c r="I218" s="30">
        <f>SUMIFS(Historique!N$2:N$2107,Historique!$A$2:$A$2107,"&gt;="&amp;$B218,Historique!$A$2:$A$2107,"&lt;="&amp;($B218+6),Historique!$H$2:$H$2107,"Oui")</f>
        <v>11</v>
      </c>
      <c r="J218" s="30">
        <f>SUMIFS(Historique!O$2:O$2107,Historique!$A$2:$A$2107,"&gt;="&amp;$B218,Historique!$A$2:$A$2107,"&lt;="&amp;($B218+6),Historique!$H$2:$H$2107,"Oui")</f>
        <v>53</v>
      </c>
      <c r="K218" s="30">
        <f>SUMIFS(Historique!P$2:P$2107,Historique!$A$2:$A$2107,"&gt;="&amp;$B218,Historique!$A$2:$A$2107,"&lt;="&amp;($B218+6),Historique!$H$2:$H$2107,"Oui")</f>
        <v>10</v>
      </c>
      <c r="L218" s="30">
        <f t="shared" si="20"/>
        <v>675.274</v>
      </c>
      <c r="N218">
        <v>2</v>
      </c>
      <c r="U218">
        <v>400</v>
      </c>
      <c r="V218">
        <v>231</v>
      </c>
      <c r="W218">
        <v>14</v>
      </c>
      <c r="X218">
        <v>5.66734693877551</v>
      </c>
    </row>
    <row r="219" spans="1:25" x14ac:dyDescent="0.2">
      <c r="A219" s="19" t="s">
        <v>235</v>
      </c>
      <c r="B219" s="28">
        <v>42751</v>
      </c>
      <c r="C219" s="29" t="str">
        <f t="shared" si="19"/>
        <v/>
      </c>
      <c r="D219" s="30">
        <f>SUMIFS(Historique!I$2:I$2107,Historique!$A$2:$A$2107,"&gt;="&amp;$B219,Historique!$A$2:$A$2107,"&lt;="&amp;($B219+6),Historique!$H$2:$H$2107,"Oui")</f>
        <v>38.01</v>
      </c>
      <c r="E219" s="30">
        <f>SUMIFS(Historique!J$2:J$2107,Historique!$A$2:$A$2107,"&gt;="&amp;$B219,Historique!$A$2:$A$2107,"&lt;="&amp;($B219+6),Historique!$H$2:$H$2107,"Oui")</f>
        <v>41.596000000000004</v>
      </c>
      <c r="F219" s="30">
        <f>SUMIFS(Historique!K$2:K$2107,Historique!$A$2:$A$2107,"&gt;="&amp;$B219,Historique!$A$2:$A$2107,"&lt;="&amp;($B219+6),Historique!$H$2:$H$2107,"Oui")</f>
        <v>22.650000000000002</v>
      </c>
      <c r="G219" s="30">
        <f>SUMIFS(Historique!L$2:L$2107,Historique!$A$2:$A$2107,"&gt;="&amp;$B219,Historique!$A$2:$A$2107,"&lt;="&amp;($B219+6),Historique!$H$2:$H$2107,"Oui")</f>
        <v>322.86200000000002</v>
      </c>
      <c r="H219" s="30">
        <f>SUMIFS(Historique!M$2:M$2107,Historique!$A$2:$A$2107,"&gt;="&amp;$B219,Historique!$A$2:$A$2107,"&lt;="&amp;($B219+6),Historique!$H$2:$H$2107,"Oui")</f>
        <v>41</v>
      </c>
      <c r="I219" s="30">
        <f>SUMIFS(Historique!N$2:N$2107,Historique!$A$2:$A$2107,"&gt;="&amp;$B219,Historique!$A$2:$A$2107,"&lt;="&amp;($B219+6),Historique!$H$2:$H$2107,"Oui")</f>
        <v>3</v>
      </c>
      <c r="J219" s="30">
        <f>SUMIFS(Historique!O$2:O$2107,Historique!$A$2:$A$2107,"&gt;="&amp;$B219,Historique!$A$2:$A$2107,"&lt;="&amp;($B219+6),Historique!$H$2:$H$2107,"Oui")</f>
        <v>44</v>
      </c>
      <c r="K219" s="30">
        <f>SUMIFS(Historique!P$2:P$2107,Historique!$A$2:$A$2107,"&gt;="&amp;$B219,Historique!$A$2:$A$2107,"&lt;="&amp;($B219+6),Historique!$H$2:$H$2107,"Oui")</f>
        <v>11</v>
      </c>
      <c r="L219" s="30">
        <f t="shared" si="20"/>
        <v>524.11800000000005</v>
      </c>
      <c r="N219">
        <v>3</v>
      </c>
      <c r="U219">
        <v>410</v>
      </c>
      <c r="V219">
        <v>206</v>
      </c>
      <c r="W219">
        <v>13</v>
      </c>
      <c r="X219">
        <v>2.8877551020408165</v>
      </c>
    </row>
    <row r="220" spans="1:25" x14ac:dyDescent="0.2">
      <c r="A220" s="19" t="s">
        <v>236</v>
      </c>
      <c r="B220" s="28">
        <v>42758</v>
      </c>
      <c r="C220" s="29" t="str">
        <f t="shared" si="19"/>
        <v/>
      </c>
      <c r="D220" s="30">
        <f>SUMIFS(Historique!I$2:I$2107,Historique!$A$2:$A$2107,"&gt;="&amp;$B220,Historique!$A$2:$A$2107,"&lt;="&amp;($B220+6),Historique!$H$2:$H$2107,"Oui")</f>
        <v>45.489999999999995</v>
      </c>
      <c r="E220" s="30">
        <f>SUMIFS(Historique!J$2:J$2107,Historique!$A$2:$A$2107,"&gt;="&amp;$B220,Historique!$A$2:$A$2107,"&lt;="&amp;($B220+6),Historique!$H$2:$H$2107,"Oui")</f>
        <v>35.575000000000003</v>
      </c>
      <c r="F220" s="30">
        <f>SUMIFS(Historique!K$2:K$2107,Historique!$A$2:$A$2107,"&gt;="&amp;$B220,Historique!$A$2:$A$2107,"&lt;="&amp;($B220+6),Historique!$H$2:$H$2107,"Oui")</f>
        <v>22</v>
      </c>
      <c r="G220" s="30">
        <f>SUMIFS(Historique!L$2:L$2107,Historique!$A$2:$A$2107,"&gt;="&amp;$B220,Historique!$A$2:$A$2107,"&lt;="&amp;($B220+6),Historique!$H$2:$H$2107,"Oui")</f>
        <v>213.6</v>
      </c>
      <c r="H220" s="30">
        <f>SUMIFS(Historique!M$2:M$2107,Historique!$A$2:$A$2107,"&gt;="&amp;$B220,Historique!$A$2:$A$2107,"&lt;="&amp;($B220+6),Historique!$H$2:$H$2107,"Oui")</f>
        <v>53</v>
      </c>
      <c r="I220" s="30">
        <f>SUMIFS(Historique!N$2:N$2107,Historique!$A$2:$A$2107,"&gt;="&amp;$B220,Historique!$A$2:$A$2107,"&lt;="&amp;($B220+6),Historique!$H$2:$H$2107,"Oui")</f>
        <v>2</v>
      </c>
      <c r="J220" s="30">
        <f>SUMIFS(Historique!O$2:O$2107,Historique!$A$2:$A$2107,"&gt;="&amp;$B220,Historique!$A$2:$A$2107,"&lt;="&amp;($B220+6),Historique!$H$2:$H$2107,"Oui")</f>
        <v>48</v>
      </c>
      <c r="K220" s="30">
        <f>SUMIFS(Historique!P$2:P$2107,Historique!$A$2:$A$2107,"&gt;="&amp;$B220,Historique!$A$2:$A$2107,"&lt;="&amp;($B220+6),Historique!$H$2:$H$2107,"Oui")</f>
        <v>12</v>
      </c>
      <c r="L220" s="30">
        <f t="shared" si="20"/>
        <v>431.66499999999996</v>
      </c>
      <c r="N220">
        <v>4</v>
      </c>
      <c r="U220">
        <v>394</v>
      </c>
      <c r="V220">
        <v>185</v>
      </c>
      <c r="W220">
        <v>14</v>
      </c>
      <c r="X220">
        <v>5.9224489795918362</v>
      </c>
      <c r="Y220">
        <v>0.65</v>
      </c>
    </row>
    <row r="221" spans="1:25" x14ac:dyDescent="0.2">
      <c r="A221" s="19" t="s">
        <v>237</v>
      </c>
      <c r="B221" s="28">
        <v>42765</v>
      </c>
      <c r="C221" s="29" t="str">
        <f t="shared" si="19"/>
        <v/>
      </c>
      <c r="D221" s="30">
        <f>SUMIFS(Historique!I$2:I$2107,Historique!$A$2:$A$2107,"&gt;="&amp;$B221,Historique!$A$2:$A$2107,"&lt;="&amp;($B221+6),Historique!$H$2:$H$2107,"Oui")</f>
        <v>43.142500000000005</v>
      </c>
      <c r="E221" s="30">
        <f>SUMIFS(Historique!J$2:J$2107,Historique!$A$2:$A$2107,"&gt;="&amp;$B221,Historique!$A$2:$A$2107,"&lt;="&amp;($B221+6),Historique!$H$2:$H$2107,"Oui")</f>
        <v>36.507000000000005</v>
      </c>
      <c r="F221" s="30">
        <f>SUMIFS(Historique!K$2:K$2107,Historique!$A$2:$A$2107,"&gt;="&amp;$B221,Historique!$A$2:$A$2107,"&lt;="&amp;($B221+6),Historique!$H$2:$H$2107,"Oui")</f>
        <v>42.15</v>
      </c>
      <c r="G221" s="30">
        <f>SUMIFS(Historique!L$2:L$2107,Historique!$A$2:$A$2107,"&gt;="&amp;$B221,Historique!$A$2:$A$2107,"&lt;="&amp;($B221+6),Historique!$H$2:$H$2107,"Oui")</f>
        <v>249.36199999999999</v>
      </c>
      <c r="H221" s="30">
        <f>SUMIFS(Historique!M$2:M$2107,Historique!$A$2:$A$2107,"&gt;="&amp;$B221,Historique!$A$2:$A$2107,"&lt;="&amp;($B221+6),Historique!$H$2:$H$2107,"Oui")</f>
        <v>50</v>
      </c>
      <c r="I221" s="30">
        <f>SUMIFS(Historique!N$2:N$2107,Historique!$A$2:$A$2107,"&gt;="&amp;$B221,Historique!$A$2:$A$2107,"&lt;="&amp;($B221+6),Historique!$H$2:$H$2107,"Oui")</f>
        <v>0</v>
      </c>
      <c r="J221" s="30">
        <f>SUMIFS(Historique!O$2:O$2107,Historique!$A$2:$A$2107,"&gt;="&amp;$B221,Historique!$A$2:$A$2107,"&lt;="&amp;($B221+6),Historique!$H$2:$H$2107,"Oui")</f>
        <v>43</v>
      </c>
      <c r="K221" s="30">
        <f>SUMIFS(Historique!P$2:P$2107,Historique!$A$2:$A$2107,"&gt;="&amp;$B221,Historique!$A$2:$A$2107,"&lt;="&amp;($B221+6),Historique!$H$2:$H$2107,"Oui")</f>
        <v>8.1</v>
      </c>
      <c r="L221" s="30">
        <f t="shared" si="20"/>
        <v>472.26150000000007</v>
      </c>
      <c r="N221">
        <v>5</v>
      </c>
      <c r="U221">
        <v>297</v>
      </c>
      <c r="V221">
        <v>182</v>
      </c>
      <c r="W221">
        <v>14</v>
      </c>
      <c r="X221">
        <v>9.4326530612244888</v>
      </c>
    </row>
    <row r="222" spans="1:25" x14ac:dyDescent="0.2">
      <c r="A222" s="19" t="s">
        <v>238</v>
      </c>
      <c r="B222" s="28">
        <v>42772</v>
      </c>
      <c r="C222" s="29" t="str">
        <f t="shared" si="19"/>
        <v/>
      </c>
      <c r="D222" s="30">
        <f>SUMIFS(Historique!I$2:I$2107,Historique!$A$2:$A$2107,"&gt;="&amp;$B222,Historique!$A$2:$A$2107,"&lt;="&amp;($B222+6),Historique!$H$2:$H$2107,"Oui")</f>
        <v>47.322499999999998</v>
      </c>
      <c r="E222" s="30">
        <f>SUMIFS(Historique!J$2:J$2107,Historique!$A$2:$A$2107,"&gt;="&amp;$B222,Historique!$A$2:$A$2107,"&lt;="&amp;($B222+6),Historique!$H$2:$H$2107,"Oui")</f>
        <v>29.090000000000003</v>
      </c>
      <c r="F222" s="30">
        <f>SUMIFS(Historique!K$2:K$2107,Historique!$A$2:$A$2107,"&gt;="&amp;$B222,Historique!$A$2:$A$2107,"&lt;="&amp;($B222+6),Historique!$H$2:$H$2107,"Oui")</f>
        <v>33.549999999999997</v>
      </c>
      <c r="G222" s="30">
        <f>SUMIFS(Historique!L$2:L$2107,Historique!$A$2:$A$2107,"&gt;="&amp;$B222,Historique!$A$2:$A$2107,"&lt;="&amp;($B222+6),Historique!$H$2:$H$2107,"Oui")</f>
        <v>146.19999999999999</v>
      </c>
      <c r="H222" s="30">
        <f>SUMIFS(Historique!M$2:M$2107,Historique!$A$2:$A$2107,"&gt;="&amp;$B222,Historique!$A$2:$A$2107,"&lt;="&amp;($B222+6),Historique!$H$2:$H$2107,"Oui")</f>
        <v>39</v>
      </c>
      <c r="I222" s="30">
        <f>SUMIFS(Historique!N$2:N$2107,Historique!$A$2:$A$2107,"&gt;="&amp;$B222,Historique!$A$2:$A$2107,"&lt;="&amp;($B222+6),Historique!$H$2:$H$2107,"Oui")</f>
        <v>3</v>
      </c>
      <c r="J222" s="30">
        <f>SUMIFS(Historique!O$2:O$2107,Historique!$A$2:$A$2107,"&gt;="&amp;$B222,Historique!$A$2:$A$2107,"&lt;="&amp;($B222+6),Historique!$H$2:$H$2107,"Oui")</f>
        <v>27</v>
      </c>
      <c r="K222" s="30">
        <f>SUMIFS(Historique!P$2:P$2107,Historique!$A$2:$A$2107,"&gt;="&amp;$B222,Historique!$A$2:$A$2107,"&lt;="&amp;($B222+6),Historique!$H$2:$H$2107,"Oui")</f>
        <v>9</v>
      </c>
      <c r="L222" s="30">
        <f t="shared" si="20"/>
        <v>334.16249999999997</v>
      </c>
      <c r="N222">
        <v>6</v>
      </c>
      <c r="U222">
        <v>144</v>
      </c>
      <c r="V222">
        <v>150</v>
      </c>
      <c r="W222">
        <v>15</v>
      </c>
      <c r="X222">
        <v>9.4285714285714288</v>
      </c>
    </row>
    <row r="223" spans="1:25" x14ac:dyDescent="0.2">
      <c r="A223" s="19" t="s">
        <v>239</v>
      </c>
      <c r="B223" s="28">
        <v>42779</v>
      </c>
      <c r="C223" s="29" t="str">
        <f t="shared" si="19"/>
        <v/>
      </c>
      <c r="D223" s="30">
        <f>SUMIFS(Historique!I$2:I$2107,Historique!$A$2:$A$2107,"&gt;="&amp;$B223,Historique!$A$2:$A$2107,"&lt;="&amp;($B223+6),Historique!$H$2:$H$2107,"Oui")</f>
        <v>30.669999999999998</v>
      </c>
      <c r="E223" s="30">
        <f>SUMIFS(Historique!J$2:J$2107,Historique!$A$2:$A$2107,"&gt;="&amp;$B223,Historique!$A$2:$A$2107,"&lt;="&amp;($B223+6),Historique!$H$2:$H$2107,"Oui")</f>
        <v>27.978000000000002</v>
      </c>
      <c r="F223" s="30">
        <f>SUMIFS(Historique!K$2:K$2107,Historique!$A$2:$A$2107,"&gt;="&amp;$B223,Historique!$A$2:$A$2107,"&lt;="&amp;($B223+6),Historique!$H$2:$H$2107,"Oui")</f>
        <v>20.25</v>
      </c>
      <c r="G223" s="30">
        <f>SUMIFS(Historique!L$2:L$2107,Historique!$A$2:$A$2107,"&gt;="&amp;$B223,Historique!$A$2:$A$2107,"&lt;="&amp;($B223+6),Historique!$H$2:$H$2107,"Oui")</f>
        <v>144.44999999999999</v>
      </c>
      <c r="H223" s="30">
        <f>SUMIFS(Historique!M$2:M$2107,Historique!$A$2:$A$2107,"&gt;="&amp;$B223,Historique!$A$2:$A$2107,"&lt;="&amp;($B223+6),Historique!$H$2:$H$2107,"Oui")</f>
        <v>20</v>
      </c>
      <c r="I223" s="30">
        <f>SUMIFS(Historique!N$2:N$2107,Historique!$A$2:$A$2107,"&gt;="&amp;$B223,Historique!$A$2:$A$2107,"&lt;="&amp;($B223+6),Historique!$H$2:$H$2107,"Oui")</f>
        <v>0</v>
      </c>
      <c r="J223" s="30">
        <f>SUMIFS(Historique!O$2:O$2107,Historique!$A$2:$A$2107,"&gt;="&amp;$B223,Historique!$A$2:$A$2107,"&lt;="&amp;($B223+6),Historique!$H$2:$H$2107,"Oui")</f>
        <v>18</v>
      </c>
      <c r="K223" s="30">
        <f>SUMIFS(Historique!P$2:P$2107,Historique!$A$2:$A$2107,"&gt;="&amp;$B223,Historique!$A$2:$A$2107,"&lt;="&amp;($B223+6),Historique!$H$2:$H$2107,"Oui")</f>
        <v>10.3</v>
      </c>
      <c r="L223" s="30">
        <f t="shared" si="20"/>
        <v>271.64799999999997</v>
      </c>
      <c r="N223">
        <v>7</v>
      </c>
      <c r="U223">
        <v>91</v>
      </c>
      <c r="V223">
        <v>132</v>
      </c>
      <c r="W223">
        <v>17</v>
      </c>
      <c r="X223">
        <v>10.977551020408162</v>
      </c>
      <c r="Y223">
        <v>0.33</v>
      </c>
    </row>
    <row r="224" spans="1:25" x14ac:dyDescent="0.2">
      <c r="A224" s="19" t="s">
        <v>240</v>
      </c>
      <c r="B224" s="28">
        <v>42786</v>
      </c>
      <c r="C224" s="29" t="str">
        <f t="shared" si="19"/>
        <v/>
      </c>
      <c r="D224" s="30">
        <f>SUMIFS(Historique!I$2:I$2107,Historique!$A$2:$A$2107,"&gt;="&amp;$B224,Historique!$A$2:$A$2107,"&lt;="&amp;($B224+6),Historique!$H$2:$H$2107,"Oui")</f>
        <v>32.67</v>
      </c>
      <c r="E224" s="30">
        <f>SUMIFS(Historique!J$2:J$2107,Historique!$A$2:$A$2107,"&gt;="&amp;$B224,Historique!$A$2:$A$2107,"&lt;="&amp;($B224+6),Historique!$H$2:$H$2107,"Oui")</f>
        <v>32.353999999999999</v>
      </c>
      <c r="F224" s="30">
        <f>SUMIFS(Historique!K$2:K$2107,Historique!$A$2:$A$2107,"&gt;="&amp;$B224,Historique!$A$2:$A$2107,"&lt;="&amp;($B224+6),Historique!$H$2:$H$2107,"Oui")</f>
        <v>32.200000000000003</v>
      </c>
      <c r="G224" s="30">
        <f>SUMIFS(Historique!L$2:L$2107,Historique!$A$2:$A$2107,"&gt;="&amp;$B224,Historique!$A$2:$A$2107,"&lt;="&amp;($B224+6),Historique!$H$2:$H$2107,"Oui")</f>
        <v>170.7</v>
      </c>
      <c r="H224" s="30">
        <f>SUMIFS(Historique!M$2:M$2107,Historique!$A$2:$A$2107,"&gt;="&amp;$B224,Historique!$A$2:$A$2107,"&lt;="&amp;($B224+6),Historique!$H$2:$H$2107,"Oui")</f>
        <v>49.875</v>
      </c>
      <c r="I224" s="30">
        <f>SUMIFS(Historique!N$2:N$2107,Historique!$A$2:$A$2107,"&gt;="&amp;$B224,Historique!$A$2:$A$2107,"&lt;="&amp;($B224+6),Historique!$H$2:$H$2107,"Oui")</f>
        <v>2</v>
      </c>
      <c r="J224" s="30">
        <f>SUMIFS(Historique!O$2:O$2107,Historique!$A$2:$A$2107,"&gt;="&amp;$B224,Historique!$A$2:$A$2107,"&lt;="&amp;($B224+6),Historique!$H$2:$H$2107,"Oui")</f>
        <v>36</v>
      </c>
      <c r="K224" s="30">
        <f>SUMIFS(Historique!P$2:P$2107,Historique!$A$2:$A$2107,"&gt;="&amp;$B224,Historique!$A$2:$A$2107,"&lt;="&amp;($B224+6),Historique!$H$2:$H$2107,"Oui")</f>
        <v>8.1999999999999993</v>
      </c>
      <c r="L224" s="30">
        <f t="shared" si="20"/>
        <v>363.99899999999997</v>
      </c>
      <c r="N224">
        <v>8</v>
      </c>
      <c r="U224">
        <v>45</v>
      </c>
      <c r="V224">
        <v>119</v>
      </c>
      <c r="W224">
        <v>23</v>
      </c>
      <c r="X224">
        <v>10.687755102040816</v>
      </c>
      <c r="Y224">
        <v>0.97</v>
      </c>
    </row>
    <row r="225" spans="1:25" x14ac:dyDescent="0.2">
      <c r="A225" s="19" t="s">
        <v>241</v>
      </c>
      <c r="B225" s="28">
        <v>42793</v>
      </c>
      <c r="C225" s="29" t="str">
        <f t="shared" si="19"/>
        <v/>
      </c>
      <c r="D225" s="30">
        <f>SUMIFS(Historique!I$2:I$2107,Historique!$A$2:$A$2107,"&gt;="&amp;$B225,Historique!$A$2:$A$2107,"&lt;="&amp;($B225+6),Historique!$H$2:$H$2107,"Oui")</f>
        <v>46.349999999999994</v>
      </c>
      <c r="E225" s="30">
        <f>SUMIFS(Historique!J$2:J$2107,Historique!$A$2:$A$2107,"&gt;="&amp;$B225,Historique!$A$2:$A$2107,"&lt;="&amp;($B225+6),Historique!$H$2:$H$2107,"Oui")</f>
        <v>31.479999999999997</v>
      </c>
      <c r="F225" s="30">
        <f>SUMIFS(Historique!K$2:K$2107,Historique!$A$2:$A$2107,"&gt;="&amp;$B225,Historique!$A$2:$A$2107,"&lt;="&amp;($B225+6),Historique!$H$2:$H$2107,"Oui")</f>
        <v>34.6</v>
      </c>
      <c r="G225" s="30">
        <f>SUMIFS(Historique!L$2:L$2107,Historique!$A$2:$A$2107,"&gt;="&amp;$B225,Historique!$A$2:$A$2107,"&lt;="&amp;($B225+6),Historique!$H$2:$H$2107,"Oui")</f>
        <v>134.70000000000002</v>
      </c>
      <c r="H225" s="30">
        <f>SUMIFS(Historique!M$2:M$2107,Historique!$A$2:$A$2107,"&gt;="&amp;$B225,Historique!$A$2:$A$2107,"&lt;="&amp;($B225+6),Historique!$H$2:$H$2107,"Oui")</f>
        <v>53</v>
      </c>
      <c r="I225" s="30">
        <f>SUMIFS(Historique!N$2:N$2107,Historique!$A$2:$A$2107,"&gt;="&amp;$B225,Historique!$A$2:$A$2107,"&lt;="&amp;($B225+6),Historique!$H$2:$H$2107,"Oui")</f>
        <v>4</v>
      </c>
      <c r="J225" s="30">
        <f>SUMIFS(Historique!O$2:O$2107,Historique!$A$2:$A$2107,"&gt;="&amp;$B225,Historique!$A$2:$A$2107,"&lt;="&amp;($B225+6),Historique!$H$2:$H$2107,"Oui")</f>
        <v>48</v>
      </c>
      <c r="K225" s="30">
        <f>SUMIFS(Historique!P$2:P$2107,Historique!$A$2:$A$2107,"&gt;="&amp;$B225,Historique!$A$2:$A$2107,"&lt;="&amp;($B225+6),Historique!$H$2:$H$2107,"Oui")</f>
        <v>19.5</v>
      </c>
      <c r="L225" s="30">
        <f t="shared" si="20"/>
        <v>371.63</v>
      </c>
      <c r="N225">
        <v>9</v>
      </c>
      <c r="U225">
        <v>20</v>
      </c>
      <c r="V225">
        <v>135</v>
      </c>
      <c r="W225">
        <v>19</v>
      </c>
      <c r="X225">
        <v>9.7653061224489797</v>
      </c>
      <c r="Y225">
        <v>0.65</v>
      </c>
    </row>
    <row r="226" spans="1:25" x14ac:dyDescent="0.2">
      <c r="A226" s="19" t="s">
        <v>242</v>
      </c>
      <c r="B226" s="28">
        <v>42800</v>
      </c>
      <c r="C226" s="29" t="str">
        <f t="shared" si="19"/>
        <v/>
      </c>
      <c r="D226" s="30">
        <f>SUMIFS(Historique!I$2:I$2107,Historique!$A$2:$A$2107,"&gt;="&amp;$B226,Historique!$A$2:$A$2107,"&lt;="&amp;($B226+6),Historique!$H$2:$H$2107,"Oui")</f>
        <v>37.51</v>
      </c>
      <c r="E226" s="30">
        <f>SUMIFS(Historique!J$2:J$2107,Historique!$A$2:$A$2107,"&gt;="&amp;$B226,Historique!$A$2:$A$2107,"&lt;="&amp;($B226+6),Historique!$H$2:$H$2107,"Oui")</f>
        <v>27.735999999999997</v>
      </c>
      <c r="F226" s="30">
        <f>SUMIFS(Historique!K$2:K$2107,Historique!$A$2:$A$2107,"&gt;="&amp;$B226,Historique!$A$2:$A$2107,"&lt;="&amp;($B226+6),Historique!$H$2:$H$2107,"Oui")</f>
        <v>26.2</v>
      </c>
      <c r="G226" s="30">
        <f>SUMIFS(Historique!L$2:L$2107,Historique!$A$2:$A$2107,"&gt;="&amp;$B226,Historique!$A$2:$A$2107,"&lt;="&amp;($B226+6),Historique!$H$2:$H$2107,"Oui")</f>
        <v>171.1</v>
      </c>
      <c r="H226" s="30">
        <f>SUMIFS(Historique!M$2:M$2107,Historique!$A$2:$A$2107,"&gt;="&amp;$B226,Historique!$A$2:$A$2107,"&lt;="&amp;($B226+6),Historique!$H$2:$H$2107,"Oui")</f>
        <v>31</v>
      </c>
      <c r="I226" s="30">
        <f>SUMIFS(Historique!N$2:N$2107,Historique!$A$2:$A$2107,"&gt;="&amp;$B226,Historique!$A$2:$A$2107,"&lt;="&amp;($B226+6),Historique!$H$2:$H$2107,"Oui")</f>
        <v>7</v>
      </c>
      <c r="J226" s="30">
        <f>SUMIFS(Historique!O$2:O$2107,Historique!$A$2:$A$2107,"&gt;="&amp;$B226,Historique!$A$2:$A$2107,"&lt;="&amp;($B226+6),Historique!$H$2:$H$2107,"Oui")</f>
        <v>20</v>
      </c>
      <c r="K226" s="30">
        <f>SUMIFS(Historique!P$2:P$2107,Historique!$A$2:$A$2107,"&gt;="&amp;$B226,Historique!$A$2:$A$2107,"&lt;="&amp;($B226+6),Historique!$H$2:$H$2107,"Oui")</f>
        <v>17</v>
      </c>
      <c r="L226" s="30">
        <f t="shared" si="20"/>
        <v>337.54599999999999</v>
      </c>
      <c r="N226">
        <v>10</v>
      </c>
      <c r="U226">
        <v>18</v>
      </c>
      <c r="V226">
        <v>138</v>
      </c>
      <c r="W226">
        <v>16</v>
      </c>
      <c r="X226">
        <v>13.151020408163264</v>
      </c>
      <c r="Y226">
        <v>0.97</v>
      </c>
    </row>
    <row r="227" spans="1:25" x14ac:dyDescent="0.2">
      <c r="A227" s="19" t="s">
        <v>243</v>
      </c>
      <c r="B227" s="28">
        <v>42807</v>
      </c>
      <c r="C227" s="29" t="str">
        <f t="shared" si="19"/>
        <v/>
      </c>
      <c r="D227" s="30">
        <f>SUMIFS(Historique!I$2:I$2107,Historique!$A$2:$A$2107,"&gt;="&amp;$B227,Historique!$A$2:$A$2107,"&lt;="&amp;($B227+6),Historique!$H$2:$H$2107,"Oui")</f>
        <v>33.99</v>
      </c>
      <c r="E227" s="30">
        <f>SUMIFS(Historique!J$2:J$2107,Historique!$A$2:$A$2107,"&gt;="&amp;$B227,Historique!$A$2:$A$2107,"&lt;="&amp;($B227+6),Historique!$H$2:$H$2107,"Oui")</f>
        <v>18.654</v>
      </c>
      <c r="F227" s="30">
        <f>SUMIFS(Historique!K$2:K$2107,Historique!$A$2:$A$2107,"&gt;="&amp;$B227,Historique!$A$2:$A$2107,"&lt;="&amp;($B227+6),Historique!$H$2:$H$2107,"Oui")</f>
        <v>19.2</v>
      </c>
      <c r="G227" s="30">
        <f>SUMIFS(Historique!L$2:L$2107,Historique!$A$2:$A$2107,"&gt;="&amp;$B227,Historique!$A$2:$A$2107,"&lt;="&amp;($B227+6),Historique!$H$2:$H$2107,"Oui")</f>
        <v>146.1</v>
      </c>
      <c r="H227" s="30">
        <f>SUMIFS(Historique!M$2:M$2107,Historique!$A$2:$A$2107,"&gt;="&amp;$B227,Historique!$A$2:$A$2107,"&lt;="&amp;($B227+6),Historique!$H$2:$H$2107,"Oui")</f>
        <v>35</v>
      </c>
      <c r="I227" s="30">
        <f>SUMIFS(Historique!N$2:N$2107,Historique!$A$2:$A$2107,"&gt;="&amp;$B227,Historique!$A$2:$A$2107,"&lt;="&amp;($B227+6),Historique!$H$2:$H$2107,"Oui")</f>
        <v>0</v>
      </c>
      <c r="J227" s="30">
        <f>SUMIFS(Historique!O$2:O$2107,Historique!$A$2:$A$2107,"&gt;="&amp;$B227,Historique!$A$2:$A$2107,"&lt;="&amp;($B227+6),Historique!$H$2:$H$2107,"Oui")</f>
        <v>25</v>
      </c>
      <c r="K227" s="30">
        <f>SUMIFS(Historique!P$2:P$2107,Historique!$A$2:$A$2107,"&gt;="&amp;$B227,Historique!$A$2:$A$2107,"&lt;="&amp;($B227+6),Historique!$H$2:$H$2107,"Oui")</f>
        <v>11</v>
      </c>
      <c r="L227" s="30">
        <f t="shared" si="20"/>
        <v>288.94400000000002</v>
      </c>
      <c r="N227">
        <v>11</v>
      </c>
      <c r="U227">
        <v>12</v>
      </c>
      <c r="V227">
        <v>126</v>
      </c>
      <c r="W227">
        <v>28</v>
      </c>
      <c r="X227">
        <v>14.028571428571428</v>
      </c>
      <c r="Y227">
        <v>0.65</v>
      </c>
    </row>
    <row r="228" spans="1:25" x14ac:dyDescent="0.2">
      <c r="A228" s="19" t="s">
        <v>244</v>
      </c>
      <c r="B228" s="28">
        <v>42814</v>
      </c>
      <c r="C228" s="29" t="str">
        <f t="shared" si="19"/>
        <v/>
      </c>
      <c r="D228" s="30">
        <f>SUMIFS(Historique!I$2:I$2107,Historique!$A$2:$A$2107,"&gt;="&amp;$B228,Historique!$A$2:$A$2107,"&lt;="&amp;($B228+6),Historique!$H$2:$H$2107,"Oui")</f>
        <v>36.83</v>
      </c>
      <c r="E228" s="30">
        <f>SUMIFS(Historique!J$2:J$2107,Historique!$A$2:$A$2107,"&gt;="&amp;$B228,Historique!$A$2:$A$2107,"&lt;="&amp;($B228+6),Historique!$H$2:$H$2107,"Oui")</f>
        <v>29.719000000000001</v>
      </c>
      <c r="F228" s="30">
        <f>SUMIFS(Historique!K$2:K$2107,Historique!$A$2:$A$2107,"&gt;="&amp;$B228,Historique!$A$2:$A$2107,"&lt;="&amp;($B228+6),Historique!$H$2:$H$2107,"Oui")</f>
        <v>18.850000000000001</v>
      </c>
      <c r="G228" s="30">
        <f>SUMIFS(Historique!L$2:L$2107,Historique!$A$2:$A$2107,"&gt;="&amp;$B228,Historique!$A$2:$A$2107,"&lt;="&amp;($B228+6),Historique!$H$2:$H$2107,"Oui")</f>
        <v>122</v>
      </c>
      <c r="H228" s="30">
        <f>SUMIFS(Historique!M$2:M$2107,Historique!$A$2:$A$2107,"&gt;="&amp;$B228,Historique!$A$2:$A$2107,"&lt;="&amp;($B228+6),Historique!$H$2:$H$2107,"Oui")</f>
        <v>36</v>
      </c>
      <c r="I228" s="30">
        <f>SUMIFS(Historique!N$2:N$2107,Historique!$A$2:$A$2107,"&gt;="&amp;$B228,Historique!$A$2:$A$2107,"&lt;="&amp;($B228+6),Historique!$H$2:$H$2107,"Oui")</f>
        <v>0</v>
      </c>
      <c r="J228" s="30">
        <f>SUMIFS(Historique!O$2:O$2107,Historique!$A$2:$A$2107,"&gt;="&amp;$B228,Historique!$A$2:$A$2107,"&lt;="&amp;($B228+6),Historique!$H$2:$H$2107,"Oui")</f>
        <v>31</v>
      </c>
      <c r="K228" s="30">
        <f>SUMIFS(Historique!P$2:P$2107,Historique!$A$2:$A$2107,"&gt;="&amp;$B228,Historique!$A$2:$A$2107,"&lt;="&amp;($B228+6),Historique!$H$2:$H$2107,"Oui")</f>
        <v>32.1</v>
      </c>
      <c r="L228" s="30">
        <f t="shared" si="20"/>
        <v>306.49900000000002</v>
      </c>
      <c r="N228">
        <v>12</v>
      </c>
      <c r="U228">
        <v>13</v>
      </c>
      <c r="V228">
        <v>120</v>
      </c>
      <c r="W228">
        <v>28</v>
      </c>
      <c r="X228">
        <v>12.324489795918367</v>
      </c>
      <c r="Y228">
        <v>0.97499999999999998</v>
      </c>
    </row>
    <row r="229" spans="1:25" x14ac:dyDescent="0.2">
      <c r="A229" s="19" t="s">
        <v>245</v>
      </c>
      <c r="B229" s="28">
        <v>42821</v>
      </c>
      <c r="C229" s="29" t="str">
        <f t="shared" si="19"/>
        <v/>
      </c>
      <c r="D229" s="30">
        <f>SUMIFS(Historique!I$2:I$2107,Historique!$A$2:$A$2107,"&gt;="&amp;$B229,Historique!$A$2:$A$2107,"&lt;="&amp;($B229+6),Historique!$H$2:$H$2107,"Oui")</f>
        <v>28.18</v>
      </c>
      <c r="E229" s="30">
        <f>SUMIFS(Historique!J$2:J$2107,Historique!$A$2:$A$2107,"&gt;="&amp;$B229,Historique!$A$2:$A$2107,"&lt;="&amp;($B229+6),Historique!$H$2:$H$2107,"Oui")</f>
        <v>18.388999999999999</v>
      </c>
      <c r="F229" s="30">
        <f>SUMIFS(Historique!K$2:K$2107,Historique!$A$2:$A$2107,"&gt;="&amp;$B229,Historique!$A$2:$A$2107,"&lt;="&amp;($B229+6),Historique!$H$2:$H$2107,"Oui")</f>
        <v>29</v>
      </c>
      <c r="G229" s="30">
        <f>SUMIFS(Historique!L$2:L$2107,Historique!$A$2:$A$2107,"&gt;="&amp;$B229,Historique!$A$2:$A$2107,"&lt;="&amp;($B229+6),Historique!$H$2:$H$2107,"Oui")</f>
        <v>138.39999999999998</v>
      </c>
      <c r="H229" s="30">
        <f>SUMIFS(Historique!M$2:M$2107,Historique!$A$2:$A$2107,"&gt;="&amp;$B229,Historique!$A$2:$A$2107,"&lt;="&amp;($B229+6),Historique!$H$2:$H$2107,"Oui")</f>
        <v>39</v>
      </c>
      <c r="I229" s="30">
        <f>SUMIFS(Historique!N$2:N$2107,Historique!$A$2:$A$2107,"&gt;="&amp;$B229,Historique!$A$2:$A$2107,"&lt;="&amp;($B229+6),Historique!$H$2:$H$2107,"Oui")</f>
        <v>0</v>
      </c>
      <c r="J229" s="30">
        <f>SUMIFS(Historique!O$2:O$2107,Historique!$A$2:$A$2107,"&gt;="&amp;$B229,Historique!$A$2:$A$2107,"&lt;="&amp;($B229+6),Historique!$H$2:$H$2107,"Oui")</f>
        <v>20</v>
      </c>
      <c r="K229" s="30">
        <f>SUMIFS(Historique!P$2:P$2107,Historique!$A$2:$A$2107,"&gt;="&amp;$B229,Historique!$A$2:$A$2107,"&lt;="&amp;($B229+6),Historique!$H$2:$H$2107,"Oui")</f>
        <v>37.9</v>
      </c>
      <c r="L229" s="30">
        <f t="shared" si="20"/>
        <v>310.86899999999997</v>
      </c>
      <c r="N229">
        <v>13</v>
      </c>
      <c r="U229">
        <v>12</v>
      </c>
      <c r="V229">
        <v>107</v>
      </c>
      <c r="W229">
        <v>33</v>
      </c>
      <c r="X229">
        <v>12.602040816326532</v>
      </c>
      <c r="Y229">
        <v>0.91</v>
      </c>
    </row>
    <row r="230" spans="1:25" x14ac:dyDescent="0.2">
      <c r="A230" s="19" t="s">
        <v>246</v>
      </c>
      <c r="B230" s="28">
        <v>42828</v>
      </c>
      <c r="C230" s="29" t="str">
        <f t="shared" si="19"/>
        <v/>
      </c>
      <c r="D230" s="30">
        <f>SUMIFS(Historique!I$2:I$2107,Historique!$A$2:$A$2107,"&gt;="&amp;$B230,Historique!$A$2:$A$2107,"&lt;="&amp;($B230+6),Historique!$H$2:$H$2107,"Oui")</f>
        <v>32.660000000000004</v>
      </c>
      <c r="E230" s="30">
        <f>SUMIFS(Historique!J$2:J$2107,Historique!$A$2:$A$2107,"&gt;="&amp;$B230,Historique!$A$2:$A$2107,"&lt;="&amp;($B230+6),Historique!$H$2:$H$2107,"Oui")</f>
        <v>21.023</v>
      </c>
      <c r="F230" s="30">
        <f>SUMIFS(Historique!K$2:K$2107,Historique!$A$2:$A$2107,"&gt;="&amp;$B230,Historique!$A$2:$A$2107,"&lt;="&amp;($B230+6),Historique!$H$2:$H$2107,"Oui")</f>
        <v>23.4</v>
      </c>
      <c r="G230" s="30">
        <f>SUMIFS(Historique!L$2:L$2107,Historique!$A$2:$A$2107,"&gt;="&amp;$B230,Historique!$A$2:$A$2107,"&lt;="&amp;($B230+6),Historique!$H$2:$H$2107,"Oui")</f>
        <v>119.1</v>
      </c>
      <c r="H230" s="30">
        <f>SUMIFS(Historique!M$2:M$2107,Historique!$A$2:$A$2107,"&gt;="&amp;$B230,Historique!$A$2:$A$2107,"&lt;="&amp;($B230+6),Historique!$H$2:$H$2107,"Oui")</f>
        <v>34</v>
      </c>
      <c r="I230" s="30">
        <f>SUMIFS(Historique!N$2:N$2107,Historique!$A$2:$A$2107,"&gt;="&amp;$B230,Historique!$A$2:$A$2107,"&lt;="&amp;($B230+6),Historique!$H$2:$H$2107,"Oui")</f>
        <v>3</v>
      </c>
      <c r="J230" s="30">
        <f>SUMIFS(Historique!O$2:O$2107,Historique!$A$2:$A$2107,"&gt;="&amp;$B230,Historique!$A$2:$A$2107,"&lt;="&amp;($B230+6),Historique!$H$2:$H$2107,"Oui")</f>
        <v>47</v>
      </c>
      <c r="K230" s="30">
        <f>SUMIFS(Historique!P$2:P$2107,Historique!$A$2:$A$2107,"&gt;="&amp;$B230,Historique!$A$2:$A$2107,"&lt;="&amp;($B230+6),Historique!$H$2:$H$2107,"Oui")</f>
        <v>22.5</v>
      </c>
      <c r="L230" s="30">
        <f t="shared" si="20"/>
        <v>302.68299999999999</v>
      </c>
      <c r="N230">
        <v>14</v>
      </c>
      <c r="U230">
        <v>2</v>
      </c>
      <c r="V230">
        <v>94</v>
      </c>
      <c r="W230">
        <v>29</v>
      </c>
      <c r="X230">
        <v>15.179591836734692</v>
      </c>
      <c r="Y230">
        <v>2.6</v>
      </c>
    </row>
    <row r="231" spans="1:25" x14ac:dyDescent="0.2">
      <c r="A231" s="19" t="s">
        <v>247</v>
      </c>
      <c r="B231" s="28">
        <v>42835</v>
      </c>
      <c r="C231" s="29" t="str">
        <f t="shared" si="19"/>
        <v/>
      </c>
      <c r="D231" s="30">
        <f>SUMIFS(Historique!I$2:I$2107,Historique!$A$2:$A$2107,"&gt;="&amp;$B231,Historique!$A$2:$A$2107,"&lt;="&amp;($B231+6),Historique!$H$2:$H$2107,"Oui")</f>
        <v>53.66</v>
      </c>
      <c r="E231" s="30">
        <f>SUMIFS(Historique!J$2:J$2107,Historique!$A$2:$A$2107,"&gt;="&amp;$B231,Historique!$A$2:$A$2107,"&lt;="&amp;($B231+6),Historique!$H$2:$H$2107,"Oui")</f>
        <v>19.95</v>
      </c>
      <c r="F231" s="30">
        <f>SUMIFS(Historique!K$2:K$2107,Historique!$A$2:$A$2107,"&gt;="&amp;$B231,Historique!$A$2:$A$2107,"&lt;="&amp;($B231+6),Historique!$H$2:$H$2107,"Oui")</f>
        <v>18.399999999999999</v>
      </c>
      <c r="G231" s="30">
        <f>SUMIFS(Historique!L$2:L$2107,Historique!$A$2:$A$2107,"&gt;="&amp;$B231,Historique!$A$2:$A$2107,"&lt;="&amp;($B231+6),Historique!$H$2:$H$2107,"Oui")</f>
        <v>174.65</v>
      </c>
      <c r="H231" s="30">
        <f>SUMIFS(Historique!M$2:M$2107,Historique!$A$2:$A$2107,"&gt;="&amp;$B231,Historique!$A$2:$A$2107,"&lt;="&amp;($B231+6),Historique!$H$2:$H$2107,"Oui")</f>
        <v>24</v>
      </c>
      <c r="I231" s="30">
        <f>SUMIFS(Historique!N$2:N$2107,Historique!$A$2:$A$2107,"&gt;="&amp;$B231,Historique!$A$2:$A$2107,"&lt;="&amp;($B231+6),Historique!$H$2:$H$2107,"Oui")</f>
        <v>2</v>
      </c>
      <c r="J231" s="30">
        <f>SUMIFS(Historique!O$2:O$2107,Historique!$A$2:$A$2107,"&gt;="&amp;$B231,Historique!$A$2:$A$2107,"&lt;="&amp;($B231+6),Historique!$H$2:$H$2107,"Oui")</f>
        <v>65</v>
      </c>
      <c r="K231" s="30">
        <f>SUMIFS(Historique!P$2:P$2107,Historique!$A$2:$A$2107,"&gt;="&amp;$B231,Historique!$A$2:$A$2107,"&lt;="&amp;($B231+6),Historique!$H$2:$H$2107,"Oui")</f>
        <v>28.2</v>
      </c>
      <c r="L231" s="30">
        <f t="shared" si="20"/>
        <v>385.85999999999996</v>
      </c>
      <c r="N231">
        <v>15</v>
      </c>
      <c r="U231">
        <v>1</v>
      </c>
      <c r="V231">
        <v>76</v>
      </c>
      <c r="W231">
        <v>25</v>
      </c>
      <c r="X231">
        <v>16.002040816326531</v>
      </c>
      <c r="Y231">
        <v>1.1375</v>
      </c>
    </row>
    <row r="232" spans="1:25" x14ac:dyDescent="0.2">
      <c r="A232" s="19" t="s">
        <v>248</v>
      </c>
      <c r="B232" s="28">
        <v>42842</v>
      </c>
      <c r="C232" s="29" t="str">
        <f t="shared" si="19"/>
        <v/>
      </c>
      <c r="D232" s="30">
        <f>SUMIFS(Historique!I$2:I$2107,Historique!$A$2:$A$2107,"&gt;="&amp;$B232,Historique!$A$2:$A$2107,"&lt;="&amp;($B232+6),Historique!$H$2:$H$2107,"Oui")</f>
        <v>32.300000000000004</v>
      </c>
      <c r="E232" s="30">
        <f>SUMIFS(Historique!J$2:J$2107,Historique!$A$2:$A$2107,"&gt;="&amp;$B232,Historique!$A$2:$A$2107,"&lt;="&amp;($B232+6),Historique!$H$2:$H$2107,"Oui")</f>
        <v>26.812000000000001</v>
      </c>
      <c r="F232" s="30">
        <f>SUMIFS(Historique!K$2:K$2107,Historique!$A$2:$A$2107,"&gt;="&amp;$B232,Historique!$A$2:$A$2107,"&lt;="&amp;($B232+6),Historique!$H$2:$H$2107,"Oui")</f>
        <v>27</v>
      </c>
      <c r="G232" s="30">
        <f>SUMIFS(Historique!L$2:L$2107,Historique!$A$2:$A$2107,"&gt;="&amp;$B232,Historique!$A$2:$A$2107,"&lt;="&amp;($B232+6),Historique!$H$2:$H$2107,"Oui")</f>
        <v>130.69999999999999</v>
      </c>
      <c r="H232" s="30">
        <f>SUMIFS(Historique!M$2:M$2107,Historique!$A$2:$A$2107,"&gt;="&amp;$B232,Historique!$A$2:$A$2107,"&lt;="&amp;($B232+6),Historique!$H$2:$H$2107,"Oui")</f>
        <v>38</v>
      </c>
      <c r="I232" s="30">
        <f>SUMIFS(Historique!N$2:N$2107,Historique!$A$2:$A$2107,"&gt;="&amp;$B232,Historique!$A$2:$A$2107,"&lt;="&amp;($B232+6),Historique!$H$2:$H$2107,"Oui")</f>
        <v>2</v>
      </c>
      <c r="J232" s="30">
        <f>SUMIFS(Historique!O$2:O$2107,Historique!$A$2:$A$2107,"&gt;="&amp;$B232,Historique!$A$2:$A$2107,"&lt;="&amp;($B232+6),Historique!$H$2:$H$2107,"Oui")</f>
        <v>17.875</v>
      </c>
      <c r="K232" s="30">
        <f>SUMIFS(Historique!P$2:P$2107,Historique!$A$2:$A$2107,"&gt;="&amp;$B232,Historique!$A$2:$A$2107,"&lt;="&amp;($B232+6),Historique!$H$2:$H$2107,"Oui")</f>
        <v>16</v>
      </c>
      <c r="L232" s="30">
        <f t="shared" si="20"/>
        <v>290.68700000000001</v>
      </c>
      <c r="N232">
        <v>16</v>
      </c>
      <c r="U232">
        <v>2</v>
      </c>
      <c r="V232">
        <v>86</v>
      </c>
      <c r="W232">
        <v>23</v>
      </c>
      <c r="X232">
        <v>12.673469387755103</v>
      </c>
      <c r="Y232">
        <v>5.0916666666666668</v>
      </c>
    </row>
    <row r="233" spans="1:25" x14ac:dyDescent="0.2">
      <c r="A233" s="19" t="s">
        <v>249</v>
      </c>
      <c r="B233" s="28">
        <v>42849</v>
      </c>
      <c r="C233" s="29" t="str">
        <f t="shared" si="19"/>
        <v/>
      </c>
      <c r="D233" s="30">
        <f>SUMIFS(Historique!I$2:I$2107,Historique!$A$2:$A$2107,"&gt;="&amp;$B233,Historique!$A$2:$A$2107,"&lt;="&amp;($B233+6),Historique!$H$2:$H$2107,"Oui")</f>
        <v>32.989999999999995</v>
      </c>
      <c r="E233" s="30">
        <f>SUMIFS(Historique!J$2:J$2107,Historique!$A$2:$A$2107,"&gt;="&amp;$B233,Historique!$A$2:$A$2107,"&lt;="&amp;($B233+6),Historique!$H$2:$H$2107,"Oui")</f>
        <v>31.253</v>
      </c>
      <c r="F233" s="30">
        <f>SUMIFS(Historique!K$2:K$2107,Historique!$A$2:$A$2107,"&gt;="&amp;$B233,Historique!$A$2:$A$2107,"&lt;="&amp;($B233+6),Historique!$H$2:$H$2107,"Oui")</f>
        <v>25.700000000000003</v>
      </c>
      <c r="G233" s="30">
        <f>SUMIFS(Historique!L$2:L$2107,Historique!$A$2:$A$2107,"&gt;="&amp;$B233,Historique!$A$2:$A$2107,"&lt;="&amp;($B233+6),Historique!$H$2:$H$2107,"Oui")</f>
        <v>106.75</v>
      </c>
      <c r="H233" s="30">
        <f>SUMIFS(Historique!M$2:M$2107,Historique!$A$2:$A$2107,"&gt;="&amp;$B233,Historique!$A$2:$A$2107,"&lt;="&amp;($B233+6),Historique!$H$2:$H$2107,"Oui")</f>
        <v>33</v>
      </c>
      <c r="I233" s="30">
        <f>SUMIFS(Historique!N$2:N$2107,Historique!$A$2:$A$2107,"&gt;="&amp;$B233,Historique!$A$2:$A$2107,"&lt;="&amp;($B233+6),Historique!$H$2:$H$2107,"Oui")</f>
        <v>2</v>
      </c>
      <c r="J233" s="30">
        <f>SUMIFS(Historique!O$2:O$2107,Historique!$A$2:$A$2107,"&gt;="&amp;$B233,Historique!$A$2:$A$2107,"&lt;="&amp;($B233+6),Historique!$H$2:$H$2107,"Oui")</f>
        <v>48</v>
      </c>
      <c r="K233" s="30">
        <f>SUMIFS(Historique!P$2:P$2107,Historique!$A$2:$A$2107,"&gt;="&amp;$B233,Historique!$A$2:$A$2107,"&lt;="&amp;($B233+6),Historique!$H$2:$H$2107,"Oui")</f>
        <v>45.3</v>
      </c>
      <c r="L233" s="30">
        <f t="shared" si="20"/>
        <v>324.99299999999999</v>
      </c>
      <c r="N233">
        <v>17</v>
      </c>
      <c r="U233">
        <v>3</v>
      </c>
      <c r="V233">
        <v>91</v>
      </c>
      <c r="W233">
        <v>27</v>
      </c>
      <c r="X233">
        <v>11.369387755102039</v>
      </c>
      <c r="Y233">
        <v>5.2</v>
      </c>
    </row>
    <row r="234" spans="1:25" x14ac:dyDescent="0.2">
      <c r="A234" s="19" t="s">
        <v>250</v>
      </c>
      <c r="B234" s="28">
        <v>42856</v>
      </c>
      <c r="C234" s="29" t="str">
        <f t="shared" si="19"/>
        <v/>
      </c>
      <c r="D234" s="30">
        <f>SUMIFS(Historique!I$2:I$2107,Historique!$A$2:$A$2107,"&gt;="&amp;$B234,Historique!$A$2:$A$2107,"&lt;="&amp;($B234+6),Historique!$H$2:$H$2107,"Oui")</f>
        <v>25.339999999999996</v>
      </c>
      <c r="E234" s="30">
        <f>SUMIFS(Historique!J$2:J$2107,Historique!$A$2:$A$2107,"&gt;="&amp;$B234,Historique!$A$2:$A$2107,"&lt;="&amp;($B234+6),Historique!$H$2:$H$2107,"Oui")</f>
        <v>27.396000000000001</v>
      </c>
      <c r="F234" s="30">
        <f>SUMIFS(Historique!K$2:K$2107,Historique!$A$2:$A$2107,"&gt;="&amp;$B234,Historique!$A$2:$A$2107,"&lt;="&amp;($B234+6),Historique!$H$2:$H$2107,"Oui")</f>
        <v>19.05</v>
      </c>
      <c r="G234" s="30">
        <f>SUMIFS(Historique!L$2:L$2107,Historique!$A$2:$A$2107,"&gt;="&amp;$B234,Historique!$A$2:$A$2107,"&lt;="&amp;($B234+6),Historique!$H$2:$H$2107,"Oui")</f>
        <v>92.85</v>
      </c>
      <c r="H234" s="30">
        <f>SUMIFS(Historique!M$2:M$2107,Historique!$A$2:$A$2107,"&gt;="&amp;$B234,Historique!$A$2:$A$2107,"&lt;="&amp;($B234+6),Historique!$H$2:$H$2107,"Oui")</f>
        <v>30</v>
      </c>
      <c r="I234" s="30">
        <f>SUMIFS(Historique!N$2:N$2107,Historique!$A$2:$A$2107,"&gt;="&amp;$B234,Historique!$A$2:$A$2107,"&lt;="&amp;($B234+6),Historique!$H$2:$H$2107,"Oui")</f>
        <v>0</v>
      </c>
      <c r="J234" s="30">
        <f>SUMIFS(Historique!O$2:O$2107,Historique!$A$2:$A$2107,"&gt;="&amp;$B234,Historique!$A$2:$A$2107,"&lt;="&amp;($B234+6),Historique!$H$2:$H$2107,"Oui")</f>
        <v>44</v>
      </c>
      <c r="K234" s="30">
        <f>SUMIFS(Historique!P$2:P$2107,Historique!$A$2:$A$2107,"&gt;="&amp;$B234,Historique!$A$2:$A$2107,"&lt;="&amp;($B234+6),Historique!$H$2:$H$2107,"Oui")</f>
        <v>25.1</v>
      </c>
      <c r="L234" s="30">
        <f t="shared" si="20"/>
        <v>263.73599999999999</v>
      </c>
      <c r="N234">
        <v>18</v>
      </c>
      <c r="U234">
        <v>3</v>
      </c>
      <c r="V234">
        <v>95</v>
      </c>
      <c r="W234">
        <v>22</v>
      </c>
      <c r="X234">
        <v>13.283673469387754</v>
      </c>
    </row>
    <row r="235" spans="1:25" x14ac:dyDescent="0.2">
      <c r="A235" s="19" t="s">
        <v>251</v>
      </c>
      <c r="B235" s="28">
        <v>42863</v>
      </c>
      <c r="C235" s="29" t="str">
        <f t="shared" si="19"/>
        <v/>
      </c>
      <c r="D235" s="30">
        <f>SUMIFS(Historique!I$2:I$2107,Historique!$A$2:$A$2107,"&gt;="&amp;$B235,Historique!$A$2:$A$2107,"&lt;="&amp;($B235+6),Historique!$H$2:$H$2107,"Oui")</f>
        <v>38.980000000000004</v>
      </c>
      <c r="E235" s="30">
        <f>SUMIFS(Historique!J$2:J$2107,Historique!$A$2:$A$2107,"&gt;="&amp;$B235,Historique!$A$2:$A$2107,"&lt;="&amp;($B235+6),Historique!$H$2:$H$2107,"Oui")</f>
        <v>23.891999999999999</v>
      </c>
      <c r="F235" s="30">
        <f>SUMIFS(Historique!K$2:K$2107,Historique!$A$2:$A$2107,"&gt;="&amp;$B235,Historique!$A$2:$A$2107,"&lt;="&amp;($B235+6),Historique!$H$2:$H$2107,"Oui")</f>
        <v>31.950000000000003</v>
      </c>
      <c r="G235" s="30">
        <f>SUMIFS(Historique!L$2:L$2107,Historique!$A$2:$A$2107,"&gt;="&amp;$B235,Historique!$A$2:$A$2107,"&lt;="&amp;($B235+6),Historique!$H$2:$H$2107,"Oui")</f>
        <v>109.9</v>
      </c>
      <c r="H235" s="30">
        <f>SUMIFS(Historique!M$2:M$2107,Historique!$A$2:$A$2107,"&gt;="&amp;$B235,Historique!$A$2:$A$2107,"&lt;="&amp;($B235+6),Historique!$H$2:$H$2107,"Oui")</f>
        <v>36</v>
      </c>
      <c r="I235" s="30">
        <f>SUMIFS(Historique!N$2:N$2107,Historique!$A$2:$A$2107,"&gt;="&amp;$B235,Historique!$A$2:$A$2107,"&lt;="&amp;($B235+6),Historique!$H$2:$H$2107,"Oui")</f>
        <v>14</v>
      </c>
      <c r="J235" s="30">
        <f>SUMIFS(Historique!O$2:O$2107,Historique!$A$2:$A$2107,"&gt;="&amp;$B235,Historique!$A$2:$A$2107,"&lt;="&amp;($B235+6),Historique!$H$2:$H$2107,"Oui")</f>
        <v>24</v>
      </c>
      <c r="K235" s="30">
        <f>SUMIFS(Historique!P$2:P$2107,Historique!$A$2:$A$2107,"&gt;="&amp;$B235,Historique!$A$2:$A$2107,"&lt;="&amp;($B235+6),Historique!$H$2:$H$2107,"Oui")</f>
        <v>40.700000000000003</v>
      </c>
      <c r="L235" s="30">
        <f t="shared" si="20"/>
        <v>319.42199999999997</v>
      </c>
      <c r="N235">
        <v>19</v>
      </c>
      <c r="U235">
        <v>5</v>
      </c>
      <c r="V235">
        <v>101</v>
      </c>
      <c r="W235">
        <v>32</v>
      </c>
      <c r="X235">
        <v>16.100000000000001</v>
      </c>
      <c r="Y235">
        <v>3.0333333333333332</v>
      </c>
    </row>
    <row r="236" spans="1:25" x14ac:dyDescent="0.2">
      <c r="A236" s="19" t="s">
        <v>252</v>
      </c>
      <c r="B236" s="28">
        <v>42870</v>
      </c>
      <c r="C236" s="29" t="str">
        <f t="shared" si="19"/>
        <v/>
      </c>
      <c r="D236" s="30">
        <f>SUMIFS(Historique!I$2:I$2107,Historique!$A$2:$A$2107,"&gt;="&amp;$B236,Historique!$A$2:$A$2107,"&lt;="&amp;($B236+6),Historique!$H$2:$H$2107,"Oui")</f>
        <v>31.67</v>
      </c>
      <c r="E236" s="30">
        <f>SUMIFS(Historique!J$2:J$2107,Historique!$A$2:$A$2107,"&gt;="&amp;$B236,Historique!$A$2:$A$2107,"&lt;="&amp;($B236+6),Historique!$H$2:$H$2107,"Oui")</f>
        <v>31.409000000000002</v>
      </c>
      <c r="F236" s="30">
        <f>SUMIFS(Historique!K$2:K$2107,Historique!$A$2:$A$2107,"&gt;="&amp;$B236,Historique!$A$2:$A$2107,"&lt;="&amp;($B236+6),Historique!$H$2:$H$2107,"Oui")</f>
        <v>11.2</v>
      </c>
      <c r="G236" s="30">
        <f>SUMIFS(Historique!L$2:L$2107,Historique!$A$2:$A$2107,"&gt;="&amp;$B236,Historique!$A$2:$A$2107,"&lt;="&amp;($B236+6),Historique!$H$2:$H$2107,"Oui")</f>
        <v>150.60000000000002</v>
      </c>
      <c r="H236" s="30">
        <f>SUMIFS(Historique!M$2:M$2107,Historique!$A$2:$A$2107,"&gt;="&amp;$B236,Historique!$A$2:$A$2107,"&lt;="&amp;($B236+6),Historique!$H$2:$H$2107,"Oui")</f>
        <v>32</v>
      </c>
      <c r="I236" s="30">
        <f>SUMIFS(Historique!N$2:N$2107,Historique!$A$2:$A$2107,"&gt;="&amp;$B236,Historique!$A$2:$A$2107,"&lt;="&amp;($B236+6),Historique!$H$2:$H$2107,"Oui")</f>
        <v>3</v>
      </c>
      <c r="J236" s="30">
        <f>SUMIFS(Historique!O$2:O$2107,Historique!$A$2:$A$2107,"&gt;="&amp;$B236,Historique!$A$2:$A$2107,"&lt;="&amp;($B236+6),Historique!$H$2:$H$2107,"Oui")</f>
        <v>27</v>
      </c>
      <c r="K236" s="30">
        <f>SUMIFS(Historique!P$2:P$2107,Historique!$A$2:$A$2107,"&gt;="&amp;$B236,Historique!$A$2:$A$2107,"&lt;="&amp;($B236+6),Historique!$H$2:$H$2107,"Oui")</f>
        <v>39</v>
      </c>
      <c r="L236" s="30">
        <f t="shared" si="20"/>
        <v>325.87900000000002</v>
      </c>
      <c r="N236">
        <v>20</v>
      </c>
      <c r="U236">
        <v>4</v>
      </c>
      <c r="V236">
        <v>84</v>
      </c>
      <c r="W236">
        <v>30</v>
      </c>
      <c r="X236">
        <v>17.908163265306122</v>
      </c>
      <c r="Y236">
        <v>23.833333333333332</v>
      </c>
    </row>
    <row r="237" spans="1:25" x14ac:dyDescent="0.2">
      <c r="A237" s="19" t="s">
        <v>253</v>
      </c>
      <c r="B237" s="28">
        <v>42877</v>
      </c>
      <c r="C237" s="29" t="str">
        <f t="shared" si="19"/>
        <v/>
      </c>
      <c r="D237" s="30">
        <f>SUMIFS(Historique!I$2:I$2107,Historique!$A$2:$A$2107,"&gt;="&amp;$B237,Historique!$A$2:$A$2107,"&lt;="&amp;($B237+6),Historique!$H$2:$H$2107,"Oui")</f>
        <v>32.330000000000005</v>
      </c>
      <c r="E237" s="30">
        <f>SUMIFS(Historique!J$2:J$2107,Historique!$A$2:$A$2107,"&gt;="&amp;$B237,Historique!$A$2:$A$2107,"&lt;="&amp;($B237+6),Historique!$H$2:$H$2107,"Oui")</f>
        <v>25.58</v>
      </c>
      <c r="F237" s="30">
        <f>SUMIFS(Historique!K$2:K$2107,Historique!$A$2:$A$2107,"&gt;="&amp;$B237,Historique!$A$2:$A$2107,"&lt;="&amp;($B237+6),Historique!$H$2:$H$2107,"Oui")</f>
        <v>23.849999999999998</v>
      </c>
      <c r="G237" s="30">
        <f>SUMIFS(Historique!L$2:L$2107,Historique!$A$2:$A$2107,"&gt;="&amp;$B237,Historique!$A$2:$A$2107,"&lt;="&amp;($B237+6),Historique!$H$2:$H$2107,"Oui")</f>
        <v>129.38999999999999</v>
      </c>
      <c r="H237" s="30">
        <f>SUMIFS(Historique!M$2:M$2107,Historique!$A$2:$A$2107,"&gt;="&amp;$B237,Historique!$A$2:$A$2107,"&lt;="&amp;($B237+6),Historique!$H$2:$H$2107,"Oui")</f>
        <v>37</v>
      </c>
      <c r="I237" s="30">
        <f>SUMIFS(Historique!N$2:N$2107,Historique!$A$2:$A$2107,"&gt;="&amp;$B237,Historique!$A$2:$A$2107,"&lt;="&amp;($B237+6),Historique!$H$2:$H$2107,"Oui")</f>
        <v>0</v>
      </c>
      <c r="J237" s="30">
        <f>SUMIFS(Historique!O$2:O$2107,Historique!$A$2:$A$2107,"&gt;="&amp;$B237,Historique!$A$2:$A$2107,"&lt;="&amp;($B237+6),Historique!$H$2:$H$2107,"Oui")</f>
        <v>23</v>
      </c>
      <c r="K237" s="30">
        <f>SUMIFS(Historique!P$2:P$2107,Historique!$A$2:$A$2107,"&gt;="&amp;$B237,Historique!$A$2:$A$2107,"&lt;="&amp;($B237+6),Historique!$H$2:$H$2107,"Oui")</f>
        <v>42.010000000000005</v>
      </c>
      <c r="L237" s="30">
        <f t="shared" si="20"/>
        <v>313.15999999999997</v>
      </c>
      <c r="N237">
        <v>21</v>
      </c>
      <c r="U237">
        <v>1</v>
      </c>
      <c r="V237">
        <v>74</v>
      </c>
      <c r="W237">
        <v>32</v>
      </c>
      <c r="X237">
        <v>20.440816326530612</v>
      </c>
      <c r="Y237">
        <v>2.4700000000000002</v>
      </c>
    </row>
    <row r="238" spans="1:25" x14ac:dyDescent="0.2">
      <c r="A238" s="19" t="s">
        <v>254</v>
      </c>
      <c r="B238" s="28">
        <v>42884</v>
      </c>
      <c r="C238" s="29" t="str">
        <f t="shared" si="19"/>
        <v/>
      </c>
      <c r="D238" s="30">
        <f>SUMIFS(Historique!I$2:I$2107,Historique!$A$2:$A$2107,"&gt;="&amp;$B238,Historique!$A$2:$A$2107,"&lt;="&amp;($B238+6),Historique!$H$2:$H$2107,"Oui")</f>
        <v>31.009999999999998</v>
      </c>
      <c r="E238" s="30">
        <f>SUMIFS(Historique!J$2:J$2107,Historique!$A$2:$A$2107,"&gt;="&amp;$B238,Historique!$A$2:$A$2107,"&lt;="&amp;($B238+6),Historique!$H$2:$H$2107,"Oui")</f>
        <v>20.991</v>
      </c>
      <c r="F238" s="30">
        <f>SUMIFS(Historique!K$2:K$2107,Historique!$A$2:$A$2107,"&gt;="&amp;$B238,Historique!$A$2:$A$2107,"&lt;="&amp;($B238+6),Historique!$H$2:$H$2107,"Oui")</f>
        <v>24.15</v>
      </c>
      <c r="G238" s="30">
        <f>SUMIFS(Historique!L$2:L$2107,Historique!$A$2:$A$2107,"&gt;="&amp;$B238,Historique!$A$2:$A$2107,"&lt;="&amp;($B238+6),Historique!$H$2:$H$2107,"Oui")</f>
        <v>137.4</v>
      </c>
      <c r="H238" s="30">
        <f>SUMIFS(Historique!M$2:M$2107,Historique!$A$2:$A$2107,"&gt;="&amp;$B238,Historique!$A$2:$A$2107,"&lt;="&amp;($B238+6),Historique!$H$2:$H$2107,"Oui")</f>
        <v>38</v>
      </c>
      <c r="I238" s="30">
        <f>SUMIFS(Historique!N$2:N$2107,Historique!$A$2:$A$2107,"&gt;="&amp;$B238,Historique!$A$2:$A$2107,"&lt;="&amp;($B238+6),Historique!$H$2:$H$2107,"Oui")</f>
        <v>9</v>
      </c>
      <c r="J238" s="30">
        <f>SUMIFS(Historique!O$2:O$2107,Historique!$A$2:$A$2107,"&gt;="&amp;$B238,Historique!$A$2:$A$2107,"&lt;="&amp;($B238+6),Historique!$H$2:$H$2107,"Oui")</f>
        <v>44</v>
      </c>
      <c r="K238" s="30">
        <f>SUMIFS(Historique!P$2:P$2107,Historique!$A$2:$A$2107,"&gt;="&amp;$B238,Historique!$A$2:$A$2107,"&lt;="&amp;($B238+6),Historique!$H$2:$H$2107,"Oui")</f>
        <v>26</v>
      </c>
      <c r="L238" s="30">
        <f t="shared" si="20"/>
        <v>330.55099999999999</v>
      </c>
      <c r="N238">
        <v>22</v>
      </c>
      <c r="U238">
        <v>2</v>
      </c>
      <c r="V238">
        <v>79</v>
      </c>
      <c r="W238">
        <v>29</v>
      </c>
      <c r="X238">
        <v>20.422448979591842</v>
      </c>
      <c r="Y238">
        <v>20.24285714285714</v>
      </c>
    </row>
    <row r="239" spans="1:25" x14ac:dyDescent="0.2">
      <c r="A239" s="19" t="s">
        <v>255</v>
      </c>
      <c r="B239" s="28">
        <v>42891</v>
      </c>
      <c r="C239" s="29" t="str">
        <f t="shared" si="19"/>
        <v/>
      </c>
      <c r="D239" s="30">
        <f>SUMIFS(Historique!I$2:I$2107,Historique!$A$2:$A$2107,"&gt;="&amp;$B239,Historique!$A$2:$A$2107,"&lt;="&amp;($B239+6),Historique!$H$2:$H$2107,"Oui")</f>
        <v>30.490000000000002</v>
      </c>
      <c r="E239" s="30">
        <f>SUMIFS(Historique!J$2:J$2107,Historique!$A$2:$A$2107,"&gt;="&amp;$B239,Historique!$A$2:$A$2107,"&lt;="&amp;($B239+6),Historique!$H$2:$H$2107,"Oui")</f>
        <v>30.596000000000004</v>
      </c>
      <c r="F239" s="30">
        <f>SUMIFS(Historique!K$2:K$2107,Historique!$A$2:$A$2107,"&gt;="&amp;$B239,Historique!$A$2:$A$2107,"&lt;="&amp;($B239+6),Historique!$H$2:$H$2107,"Oui")</f>
        <v>27.25</v>
      </c>
      <c r="G239" s="30">
        <f>SUMIFS(Historique!L$2:L$2107,Historique!$A$2:$A$2107,"&gt;="&amp;$B239,Historique!$A$2:$A$2107,"&lt;="&amp;($B239+6),Historique!$H$2:$H$2107,"Oui")</f>
        <v>122.95</v>
      </c>
      <c r="H239" s="30">
        <f>SUMIFS(Historique!M$2:M$2107,Historique!$A$2:$A$2107,"&gt;="&amp;$B239,Historique!$A$2:$A$2107,"&lt;="&amp;($B239+6),Historique!$H$2:$H$2107,"Oui")</f>
        <v>37</v>
      </c>
      <c r="I239" s="30">
        <f>SUMIFS(Historique!N$2:N$2107,Historique!$A$2:$A$2107,"&gt;="&amp;$B239,Historique!$A$2:$A$2107,"&lt;="&amp;($B239+6),Historique!$H$2:$H$2107,"Oui")</f>
        <v>0</v>
      </c>
      <c r="J239" s="30">
        <f>SUMIFS(Historique!O$2:O$2107,Historique!$A$2:$A$2107,"&gt;="&amp;$B239,Historique!$A$2:$A$2107,"&lt;="&amp;($B239+6),Historique!$H$2:$H$2107,"Oui")</f>
        <v>37</v>
      </c>
      <c r="K239" s="30">
        <f>SUMIFS(Historique!P$2:P$2107,Historique!$A$2:$A$2107,"&gt;="&amp;$B239,Historique!$A$2:$A$2107,"&lt;="&amp;($B239+6),Historique!$H$2:$H$2107,"Oui")</f>
        <v>38.700000000000003</v>
      </c>
      <c r="L239" s="30">
        <f t="shared" si="20"/>
        <v>323.98599999999999</v>
      </c>
      <c r="N239">
        <v>23</v>
      </c>
      <c r="U239">
        <v>3</v>
      </c>
      <c r="V239">
        <v>76</v>
      </c>
      <c r="W239">
        <v>24</v>
      </c>
      <c r="X239">
        <v>20.616326530612245</v>
      </c>
      <c r="Y239">
        <v>22.192857142857143</v>
      </c>
    </row>
    <row r="240" spans="1:25" x14ac:dyDescent="0.2">
      <c r="A240" s="19" t="s">
        <v>256</v>
      </c>
      <c r="B240" s="28">
        <v>42898</v>
      </c>
      <c r="C240" s="29" t="str">
        <f t="shared" si="19"/>
        <v/>
      </c>
      <c r="D240" s="30">
        <f>SUMIFS(Historique!I$2:I$2107,Historique!$A$2:$A$2107,"&gt;="&amp;$B240,Historique!$A$2:$A$2107,"&lt;="&amp;($B240+6),Historique!$H$2:$H$2107,"Oui")</f>
        <v>21.66</v>
      </c>
      <c r="E240" s="30">
        <f>SUMIFS(Historique!J$2:J$2107,Historique!$A$2:$A$2107,"&gt;="&amp;$B240,Historique!$A$2:$A$2107,"&lt;="&amp;($B240+6),Historique!$H$2:$H$2107,"Oui")</f>
        <v>30.099</v>
      </c>
      <c r="F240" s="30">
        <f>SUMIFS(Historique!K$2:K$2107,Historique!$A$2:$A$2107,"&gt;="&amp;$B240,Historique!$A$2:$A$2107,"&lt;="&amp;($B240+6),Historique!$H$2:$H$2107,"Oui")</f>
        <v>14.25</v>
      </c>
      <c r="G240" s="30">
        <f>SUMIFS(Historique!L$2:L$2107,Historique!$A$2:$A$2107,"&gt;="&amp;$B240,Historique!$A$2:$A$2107,"&lt;="&amp;($B240+6),Historique!$H$2:$H$2107,"Oui")</f>
        <v>96.449999999999989</v>
      </c>
      <c r="H240" s="30">
        <f>SUMIFS(Historique!M$2:M$2107,Historique!$A$2:$A$2107,"&gt;="&amp;$B240,Historique!$A$2:$A$2107,"&lt;="&amp;($B240+6),Historique!$H$2:$H$2107,"Oui")</f>
        <v>40</v>
      </c>
      <c r="I240" s="30">
        <f>SUMIFS(Historique!N$2:N$2107,Historique!$A$2:$A$2107,"&gt;="&amp;$B240,Historique!$A$2:$A$2107,"&lt;="&amp;($B240+6),Historique!$H$2:$H$2107,"Oui")</f>
        <v>3</v>
      </c>
      <c r="J240" s="30">
        <f>SUMIFS(Historique!O$2:O$2107,Historique!$A$2:$A$2107,"&gt;="&amp;$B240,Historique!$A$2:$A$2107,"&lt;="&amp;($B240+6),Historique!$H$2:$H$2107,"Oui")</f>
        <v>40</v>
      </c>
      <c r="K240" s="30">
        <f>SUMIFS(Historique!P$2:P$2107,Historique!$A$2:$A$2107,"&gt;="&amp;$B240,Historique!$A$2:$A$2107,"&lt;="&amp;($B240+6),Historique!$H$2:$H$2107,"Oui")</f>
        <v>44.37</v>
      </c>
      <c r="L240" s="30">
        <f t="shared" si="20"/>
        <v>289.82900000000001</v>
      </c>
      <c r="N240">
        <v>24</v>
      </c>
      <c r="U240">
        <v>2</v>
      </c>
      <c r="V240">
        <v>87</v>
      </c>
      <c r="W240">
        <v>25</v>
      </c>
      <c r="X240">
        <v>26.62857142857143</v>
      </c>
      <c r="Y240">
        <v>65.75833333333334</v>
      </c>
    </row>
    <row r="241" spans="1:25" x14ac:dyDescent="0.2">
      <c r="A241" s="19" t="s">
        <v>257</v>
      </c>
      <c r="B241" s="28">
        <v>42905</v>
      </c>
      <c r="C241" s="29" t="str">
        <f t="shared" si="19"/>
        <v/>
      </c>
      <c r="D241" s="30">
        <f>SUMIFS(Historique!I$2:I$2107,Historique!$A$2:$A$2107,"&gt;="&amp;$B241,Historique!$A$2:$A$2107,"&lt;="&amp;($B241+6),Historique!$H$2:$H$2107,"Oui")</f>
        <v>28.16</v>
      </c>
      <c r="E241" s="30">
        <f>SUMIFS(Historique!J$2:J$2107,Historique!$A$2:$A$2107,"&gt;="&amp;$B241,Historique!$A$2:$A$2107,"&lt;="&amp;($B241+6),Historique!$H$2:$H$2107,"Oui")</f>
        <v>14.98</v>
      </c>
      <c r="F241" s="30">
        <f>SUMIFS(Historique!K$2:K$2107,Historique!$A$2:$A$2107,"&gt;="&amp;$B241,Historique!$A$2:$A$2107,"&lt;="&amp;($B241+6),Historique!$H$2:$H$2107,"Oui")</f>
        <v>22.1</v>
      </c>
      <c r="G241" s="30">
        <f>SUMIFS(Historique!L$2:L$2107,Historique!$A$2:$A$2107,"&gt;="&amp;$B241,Historique!$A$2:$A$2107,"&lt;="&amp;($B241+6),Historique!$H$2:$H$2107,"Oui")</f>
        <v>128</v>
      </c>
      <c r="H241" s="30">
        <f>SUMIFS(Historique!M$2:M$2107,Historique!$A$2:$A$2107,"&gt;="&amp;$B241,Historique!$A$2:$A$2107,"&lt;="&amp;($B241+6),Historique!$H$2:$H$2107,"Oui")</f>
        <v>31</v>
      </c>
      <c r="I241" s="30">
        <f>SUMIFS(Historique!N$2:N$2107,Historique!$A$2:$A$2107,"&gt;="&amp;$B241,Historique!$A$2:$A$2107,"&lt;="&amp;($B241+6),Historique!$H$2:$H$2107,"Oui")</f>
        <v>2</v>
      </c>
      <c r="J241" s="30">
        <f>SUMIFS(Historique!O$2:O$2107,Historique!$A$2:$A$2107,"&gt;="&amp;$B241,Historique!$A$2:$A$2107,"&lt;="&amp;($B241+6),Historique!$H$2:$H$2107,"Oui")</f>
        <v>23</v>
      </c>
      <c r="K241" s="30">
        <f>SUMIFS(Historique!P$2:P$2107,Historique!$A$2:$A$2107,"&gt;="&amp;$B241,Historique!$A$2:$A$2107,"&lt;="&amp;($B241+6),Historique!$H$2:$H$2107,"Oui")</f>
        <v>34.83</v>
      </c>
      <c r="L241" s="30">
        <f t="shared" si="20"/>
        <v>284.07</v>
      </c>
      <c r="N241">
        <v>25</v>
      </c>
      <c r="U241">
        <v>1</v>
      </c>
      <c r="V241">
        <v>80</v>
      </c>
      <c r="W241">
        <v>25</v>
      </c>
      <c r="X241">
        <v>26.208163265306123</v>
      </c>
      <c r="Y241">
        <v>31.942857142857143</v>
      </c>
    </row>
    <row r="242" spans="1:25" x14ac:dyDescent="0.2">
      <c r="A242" s="19" t="s">
        <v>258</v>
      </c>
      <c r="B242" s="28">
        <v>42912</v>
      </c>
      <c r="C242" s="29" t="str">
        <f t="shared" si="19"/>
        <v/>
      </c>
      <c r="D242" s="30">
        <f>SUMIFS(Historique!I$2:I$2107,Historique!$A$2:$A$2107,"&gt;="&amp;$B242,Historique!$A$2:$A$2107,"&lt;="&amp;($B242+6),Historique!$H$2:$H$2107,"Oui")</f>
        <v>34.68</v>
      </c>
      <c r="E242" s="30">
        <f>SUMIFS(Historique!J$2:J$2107,Historique!$A$2:$A$2107,"&gt;="&amp;$B242,Historique!$A$2:$A$2107,"&lt;="&amp;($B242+6),Historique!$H$2:$H$2107,"Oui")</f>
        <v>22.198</v>
      </c>
      <c r="F242" s="30">
        <f>SUMIFS(Historique!K$2:K$2107,Historique!$A$2:$A$2107,"&gt;="&amp;$B242,Historique!$A$2:$A$2107,"&lt;="&amp;($B242+6),Historique!$H$2:$H$2107,"Oui")</f>
        <v>27.75</v>
      </c>
      <c r="G242" s="30">
        <f>SUMIFS(Historique!L$2:L$2107,Historique!$A$2:$A$2107,"&gt;="&amp;$B242,Historique!$A$2:$A$2107,"&lt;="&amp;($B242+6),Historique!$H$2:$H$2107,"Oui")</f>
        <v>95.5</v>
      </c>
      <c r="H242" s="30">
        <f>SUMIFS(Historique!M$2:M$2107,Historique!$A$2:$A$2107,"&gt;="&amp;$B242,Historique!$A$2:$A$2107,"&lt;="&amp;($B242+6),Historique!$H$2:$H$2107,"Oui")</f>
        <v>41</v>
      </c>
      <c r="I242" s="30">
        <f>SUMIFS(Historique!N$2:N$2107,Historique!$A$2:$A$2107,"&gt;="&amp;$B242,Historique!$A$2:$A$2107,"&lt;="&amp;($B242+6),Historique!$H$2:$H$2107,"Oui")</f>
        <v>0</v>
      </c>
      <c r="J242" s="30">
        <f>SUMIFS(Historique!O$2:O$2107,Historique!$A$2:$A$2107,"&gt;="&amp;$B242,Historique!$A$2:$A$2107,"&lt;="&amp;($B242+6),Historique!$H$2:$H$2107,"Oui")</f>
        <v>39</v>
      </c>
      <c r="K242" s="30">
        <f>SUMIFS(Historique!P$2:P$2107,Historique!$A$2:$A$2107,"&gt;="&amp;$B242,Historique!$A$2:$A$2107,"&lt;="&amp;($B242+6),Historique!$H$2:$H$2107,"Oui")</f>
        <v>31</v>
      </c>
      <c r="L242" s="30">
        <f t="shared" si="20"/>
        <v>291.12799999999999</v>
      </c>
      <c r="N242">
        <v>26</v>
      </c>
      <c r="U242">
        <v>5</v>
      </c>
      <c r="V242">
        <v>95</v>
      </c>
      <c r="W242">
        <v>18</v>
      </c>
      <c r="X242">
        <v>21.314285714285717</v>
      </c>
      <c r="Y242">
        <v>6.5571428571428578</v>
      </c>
    </row>
    <row r="243" spans="1:25" x14ac:dyDescent="0.2">
      <c r="A243" s="19" t="s">
        <v>259</v>
      </c>
      <c r="B243" s="28">
        <v>42919</v>
      </c>
      <c r="C243" s="29" t="str">
        <f t="shared" si="19"/>
        <v/>
      </c>
      <c r="D243" s="30">
        <f>SUMIFS(Historique!I$2:I$2107,Historique!$A$2:$A$2107,"&gt;="&amp;$B243,Historique!$A$2:$A$2107,"&lt;="&amp;($B243+6),Historique!$H$2:$H$2107,"Oui")</f>
        <v>35.49</v>
      </c>
      <c r="E243" s="30">
        <f>SUMIFS(Historique!J$2:J$2107,Historique!$A$2:$A$2107,"&gt;="&amp;$B243,Historique!$A$2:$A$2107,"&lt;="&amp;($B243+6),Historique!$H$2:$H$2107,"Oui")</f>
        <v>24.248999999999999</v>
      </c>
      <c r="F243" s="30">
        <f>SUMIFS(Historique!K$2:K$2107,Historique!$A$2:$A$2107,"&gt;="&amp;$B243,Historique!$A$2:$A$2107,"&lt;="&amp;($B243+6),Historique!$H$2:$H$2107,"Oui")</f>
        <v>22.1</v>
      </c>
      <c r="G243" s="30">
        <f>SUMIFS(Historique!L$2:L$2107,Historique!$A$2:$A$2107,"&gt;="&amp;$B243,Historique!$A$2:$A$2107,"&lt;="&amp;($B243+6),Historique!$H$2:$H$2107,"Oui")</f>
        <v>110.6</v>
      </c>
      <c r="H243" s="30">
        <f>SUMIFS(Historique!M$2:M$2107,Historique!$A$2:$A$2107,"&gt;="&amp;$B243,Historique!$A$2:$A$2107,"&lt;="&amp;($B243+6),Historique!$H$2:$H$2107,"Oui")</f>
        <v>63</v>
      </c>
      <c r="I243" s="30">
        <f>SUMIFS(Historique!N$2:N$2107,Historique!$A$2:$A$2107,"&gt;="&amp;$B243,Historique!$A$2:$A$2107,"&lt;="&amp;($B243+6),Historique!$H$2:$H$2107,"Oui")</f>
        <v>1</v>
      </c>
      <c r="J243" s="30">
        <f>SUMIFS(Historique!O$2:O$2107,Historique!$A$2:$A$2107,"&gt;="&amp;$B243,Historique!$A$2:$A$2107,"&lt;="&amp;($B243+6),Historique!$H$2:$H$2107,"Oui")</f>
        <v>37</v>
      </c>
      <c r="K243" s="30">
        <f>SUMIFS(Historique!P$2:P$2107,Historique!$A$2:$A$2107,"&gt;="&amp;$B243,Historique!$A$2:$A$2107,"&lt;="&amp;($B243+6),Historique!$H$2:$H$2107,"Oui")</f>
        <v>20</v>
      </c>
      <c r="L243" s="30">
        <f t="shared" si="20"/>
        <v>313.43899999999996</v>
      </c>
      <c r="N243">
        <v>27</v>
      </c>
      <c r="U243">
        <v>6</v>
      </c>
      <c r="V243">
        <v>79</v>
      </c>
      <c r="W243">
        <v>18</v>
      </c>
      <c r="X243">
        <v>23.383673469387755</v>
      </c>
      <c r="Y243">
        <v>8.1714285714285726</v>
      </c>
    </row>
    <row r="244" spans="1:25" x14ac:dyDescent="0.2">
      <c r="A244" s="19" t="s">
        <v>260</v>
      </c>
      <c r="B244" s="28">
        <v>42926</v>
      </c>
      <c r="C244" s="29" t="str">
        <f t="shared" si="19"/>
        <v/>
      </c>
      <c r="D244" s="30">
        <f>SUMIFS(Historique!I$2:I$2107,Historique!$A$2:$A$2107,"&gt;="&amp;$B244,Historique!$A$2:$A$2107,"&lt;="&amp;($B244+6),Historique!$H$2:$H$2107,"Oui")</f>
        <v>27.669999999999998</v>
      </c>
      <c r="E244" s="30">
        <f>SUMIFS(Historique!J$2:J$2107,Historique!$A$2:$A$2107,"&gt;="&amp;$B244,Historique!$A$2:$A$2107,"&lt;="&amp;($B244+6),Historique!$H$2:$H$2107,"Oui")</f>
        <v>36.152000000000001</v>
      </c>
      <c r="F244" s="30">
        <f>SUMIFS(Historique!K$2:K$2107,Historique!$A$2:$A$2107,"&gt;="&amp;$B244,Historique!$A$2:$A$2107,"&lt;="&amp;($B244+6),Historique!$H$2:$H$2107,"Oui")</f>
        <v>14.15</v>
      </c>
      <c r="G244" s="30">
        <f>SUMIFS(Historique!L$2:L$2107,Historique!$A$2:$A$2107,"&gt;="&amp;$B244,Historique!$A$2:$A$2107,"&lt;="&amp;($B244+6),Historique!$H$2:$H$2107,"Oui")</f>
        <v>111</v>
      </c>
      <c r="H244" s="30">
        <f>SUMIFS(Historique!M$2:M$2107,Historique!$A$2:$A$2107,"&gt;="&amp;$B244,Historique!$A$2:$A$2107,"&lt;="&amp;($B244+6),Historique!$H$2:$H$2107,"Oui")</f>
        <v>41</v>
      </c>
      <c r="I244" s="30">
        <f>SUMIFS(Historique!N$2:N$2107,Historique!$A$2:$A$2107,"&gt;="&amp;$B244,Historique!$A$2:$A$2107,"&lt;="&amp;($B244+6),Historique!$H$2:$H$2107,"Oui")</f>
        <v>5</v>
      </c>
      <c r="J244" s="30">
        <f>SUMIFS(Historique!O$2:O$2107,Historique!$A$2:$A$2107,"&gt;="&amp;$B244,Historique!$A$2:$A$2107,"&lt;="&amp;($B244+6),Historique!$H$2:$H$2107,"Oui")</f>
        <v>25</v>
      </c>
      <c r="K244" s="30">
        <f>SUMIFS(Historique!P$2:P$2107,Historique!$A$2:$A$2107,"&gt;="&amp;$B244,Historique!$A$2:$A$2107,"&lt;="&amp;($B244+6),Historique!$H$2:$H$2107,"Oui")</f>
        <v>13</v>
      </c>
      <c r="L244" s="30">
        <f t="shared" si="20"/>
        <v>272.97199999999998</v>
      </c>
      <c r="N244">
        <v>28</v>
      </c>
      <c r="U244">
        <v>8</v>
      </c>
      <c r="V244">
        <v>61</v>
      </c>
      <c r="W244">
        <v>23</v>
      </c>
      <c r="X244">
        <v>25.718367346938777</v>
      </c>
      <c r="Y244">
        <v>9.2457142857142856</v>
      </c>
    </row>
    <row r="245" spans="1:25" x14ac:dyDescent="0.2">
      <c r="A245" s="19" t="s">
        <v>261</v>
      </c>
      <c r="B245" s="28">
        <v>42933</v>
      </c>
      <c r="C245" s="29" t="str">
        <f t="shared" si="19"/>
        <v/>
      </c>
      <c r="D245" s="30">
        <f>SUMIFS(Historique!I$2:I$2107,Historique!$A$2:$A$2107,"&gt;="&amp;$B245,Historique!$A$2:$A$2107,"&lt;="&amp;($B245+6),Historique!$H$2:$H$2107,"Oui")</f>
        <v>41.83</v>
      </c>
      <c r="E245" s="30">
        <f>SUMIFS(Historique!J$2:J$2107,Historique!$A$2:$A$2107,"&gt;="&amp;$B245,Historique!$A$2:$A$2107,"&lt;="&amp;($B245+6),Historique!$H$2:$H$2107,"Oui")</f>
        <v>27.195999999999998</v>
      </c>
      <c r="F245" s="30">
        <f>SUMIFS(Historique!K$2:K$2107,Historique!$A$2:$A$2107,"&gt;="&amp;$B245,Historique!$A$2:$A$2107,"&lt;="&amp;($B245+6),Historique!$H$2:$H$2107,"Oui")</f>
        <v>21.5</v>
      </c>
      <c r="G245" s="30">
        <f>SUMIFS(Historique!L$2:L$2107,Historique!$A$2:$A$2107,"&gt;="&amp;$B245,Historique!$A$2:$A$2107,"&lt;="&amp;($B245+6),Historique!$H$2:$H$2107,"Oui")</f>
        <v>117</v>
      </c>
      <c r="H245" s="30">
        <f>SUMIFS(Historique!M$2:M$2107,Historique!$A$2:$A$2107,"&gt;="&amp;$B245,Historique!$A$2:$A$2107,"&lt;="&amp;($B245+6),Historique!$H$2:$H$2107,"Oui")</f>
        <v>43</v>
      </c>
      <c r="I245" s="30">
        <f>SUMIFS(Historique!N$2:N$2107,Historique!$A$2:$A$2107,"&gt;="&amp;$B245,Historique!$A$2:$A$2107,"&lt;="&amp;($B245+6),Historique!$H$2:$H$2107,"Oui")</f>
        <v>8</v>
      </c>
      <c r="J245" s="30">
        <f>SUMIFS(Historique!O$2:O$2107,Historique!$A$2:$A$2107,"&gt;="&amp;$B245,Historique!$A$2:$A$2107,"&lt;="&amp;($B245+6),Historique!$H$2:$H$2107,"Oui")</f>
        <v>31</v>
      </c>
      <c r="K245" s="30">
        <f>SUMIFS(Historique!P$2:P$2107,Historique!$A$2:$A$2107,"&gt;="&amp;$B245,Historique!$A$2:$A$2107,"&lt;="&amp;($B245+6),Historique!$H$2:$H$2107,"Oui")</f>
        <v>25</v>
      </c>
      <c r="L245" s="30">
        <f t="shared" si="20"/>
        <v>314.52600000000001</v>
      </c>
      <c r="N245">
        <v>29</v>
      </c>
      <c r="U245">
        <v>8</v>
      </c>
      <c r="V245">
        <v>88</v>
      </c>
      <c r="W245">
        <v>24</v>
      </c>
      <c r="X245">
        <v>23.587755102040813</v>
      </c>
      <c r="Y245">
        <v>3.96</v>
      </c>
    </row>
    <row r="246" spans="1:25" x14ac:dyDescent="0.2">
      <c r="A246" s="19" t="s">
        <v>262</v>
      </c>
      <c r="B246" s="28">
        <v>42940</v>
      </c>
      <c r="C246" s="29" t="str">
        <f t="shared" si="19"/>
        <v/>
      </c>
      <c r="D246" s="30">
        <f>SUMIFS(Historique!I$2:I$2107,Historique!$A$2:$A$2107,"&gt;="&amp;$B246,Historique!$A$2:$A$2107,"&lt;="&amp;($B246+6),Historique!$H$2:$H$2107,"Oui")</f>
        <v>29.634999999999998</v>
      </c>
      <c r="E246" s="30">
        <f>SUMIFS(Historique!J$2:J$2107,Historique!$A$2:$A$2107,"&gt;="&amp;$B246,Historique!$A$2:$A$2107,"&lt;="&amp;($B246+6),Historique!$H$2:$H$2107,"Oui")</f>
        <v>21.788999999999998</v>
      </c>
      <c r="F246" s="30">
        <f>SUMIFS(Historique!K$2:K$2107,Historique!$A$2:$A$2107,"&gt;="&amp;$B246,Historique!$A$2:$A$2107,"&lt;="&amp;($B246+6),Historique!$H$2:$H$2107,"Oui")</f>
        <v>12.2</v>
      </c>
      <c r="G246" s="30">
        <f>SUMIFS(Historique!L$2:L$2107,Historique!$A$2:$A$2107,"&gt;="&amp;$B246,Historique!$A$2:$A$2107,"&lt;="&amp;($B246+6),Historique!$H$2:$H$2107,"Oui")</f>
        <v>100.75</v>
      </c>
      <c r="H246" s="30">
        <f>SUMIFS(Historique!M$2:M$2107,Historique!$A$2:$A$2107,"&gt;="&amp;$B246,Historique!$A$2:$A$2107,"&lt;="&amp;($B246+6),Historique!$H$2:$H$2107,"Oui")</f>
        <v>52</v>
      </c>
      <c r="I246" s="30">
        <f>SUMIFS(Historique!N$2:N$2107,Historique!$A$2:$A$2107,"&gt;="&amp;$B246,Historique!$A$2:$A$2107,"&lt;="&amp;($B246+6),Historique!$H$2:$H$2107,"Oui")</f>
        <v>1</v>
      </c>
      <c r="J246" s="30">
        <f>SUMIFS(Historique!O$2:O$2107,Historique!$A$2:$A$2107,"&gt;="&amp;$B246,Historique!$A$2:$A$2107,"&lt;="&amp;($B246+6),Historique!$H$2:$H$2107,"Oui")</f>
        <v>7</v>
      </c>
      <c r="K246" s="30">
        <f>SUMIFS(Historique!P$2:P$2107,Historique!$A$2:$A$2107,"&gt;="&amp;$B246,Historique!$A$2:$A$2107,"&lt;="&amp;($B246+6),Historique!$H$2:$H$2107,"Oui")</f>
        <v>13.1</v>
      </c>
      <c r="L246" s="30">
        <f t="shared" si="20"/>
        <v>237.47399999999999</v>
      </c>
      <c r="N246">
        <v>30</v>
      </c>
      <c r="U246">
        <v>6</v>
      </c>
      <c r="V246">
        <v>82</v>
      </c>
      <c r="W246">
        <v>11</v>
      </c>
      <c r="X246">
        <v>24.826530612244898</v>
      </c>
      <c r="Y246">
        <v>1.6714285714285717</v>
      </c>
    </row>
    <row r="247" spans="1:25" x14ac:dyDescent="0.2">
      <c r="A247" s="19" t="s">
        <v>263</v>
      </c>
      <c r="B247" s="28">
        <v>42947</v>
      </c>
      <c r="C247" s="29" t="str">
        <f t="shared" si="19"/>
        <v/>
      </c>
      <c r="D247" s="30">
        <f>SUMIFS(Historique!I$2:I$2107,Historique!$A$2:$A$2107,"&gt;="&amp;$B247,Historique!$A$2:$A$2107,"&lt;="&amp;($B247+6),Historique!$H$2:$H$2107,"Oui")</f>
        <v>41.66</v>
      </c>
      <c r="E247" s="30">
        <f>SUMIFS(Historique!J$2:J$2107,Historique!$A$2:$A$2107,"&gt;="&amp;$B247,Historique!$A$2:$A$2107,"&lt;="&amp;($B247+6),Historique!$H$2:$H$2107,"Oui")</f>
        <v>17.361000000000001</v>
      </c>
      <c r="F247" s="30">
        <f>SUMIFS(Historique!K$2:K$2107,Historique!$A$2:$A$2107,"&gt;="&amp;$B247,Historique!$A$2:$A$2107,"&lt;="&amp;($B247+6),Historique!$H$2:$H$2107,"Oui")</f>
        <v>13.25</v>
      </c>
      <c r="G247" s="30">
        <f>SUMIFS(Historique!L$2:L$2107,Historique!$A$2:$A$2107,"&gt;="&amp;$B247,Historique!$A$2:$A$2107,"&lt;="&amp;($B247+6),Historique!$H$2:$H$2107,"Oui")</f>
        <v>112.91199999999999</v>
      </c>
      <c r="H247" s="30">
        <f>SUMIFS(Historique!M$2:M$2107,Historique!$A$2:$A$2107,"&gt;="&amp;$B247,Historique!$A$2:$A$2107,"&lt;="&amp;($B247+6),Historique!$H$2:$H$2107,"Oui")</f>
        <v>41</v>
      </c>
      <c r="I247" s="30">
        <f>SUMIFS(Historique!N$2:N$2107,Historique!$A$2:$A$2107,"&gt;="&amp;$B247,Historique!$A$2:$A$2107,"&lt;="&amp;($B247+6),Historique!$H$2:$H$2107,"Oui")</f>
        <v>2</v>
      </c>
      <c r="J247" s="30">
        <f>SUMIFS(Historique!O$2:O$2107,Historique!$A$2:$A$2107,"&gt;="&amp;$B247,Historique!$A$2:$A$2107,"&lt;="&amp;($B247+6),Historique!$H$2:$H$2107,"Oui")</f>
        <v>13</v>
      </c>
      <c r="K247" s="30">
        <f>SUMIFS(Historique!P$2:P$2107,Historique!$A$2:$A$2107,"&gt;="&amp;$B247,Historique!$A$2:$A$2107,"&lt;="&amp;($B247+6),Historique!$H$2:$H$2107,"Oui")</f>
        <v>17</v>
      </c>
      <c r="L247" s="30">
        <f t="shared" si="20"/>
        <v>258.18299999999999</v>
      </c>
      <c r="N247">
        <v>31</v>
      </c>
      <c r="U247">
        <v>5</v>
      </c>
      <c r="V247">
        <v>83</v>
      </c>
      <c r="W247">
        <v>11</v>
      </c>
      <c r="X247">
        <v>27.038775510204083</v>
      </c>
      <c r="Y247">
        <v>2.8600000000000003</v>
      </c>
    </row>
    <row r="248" spans="1:25" x14ac:dyDescent="0.2">
      <c r="A248" s="19" t="s">
        <v>264</v>
      </c>
      <c r="B248" s="28">
        <v>42954</v>
      </c>
      <c r="C248" s="29" t="str">
        <f t="shared" si="19"/>
        <v/>
      </c>
      <c r="D248" s="30">
        <f>SUMIFS(Historique!I$2:I$2107,Historique!$A$2:$A$2107,"&gt;="&amp;$B248,Historique!$A$2:$A$2107,"&lt;="&amp;($B248+6),Historique!$H$2:$H$2107,"Oui")</f>
        <v>20.010000000000002</v>
      </c>
      <c r="E248" s="30">
        <f>SUMIFS(Historique!J$2:J$2107,Historique!$A$2:$A$2107,"&gt;="&amp;$B248,Historique!$A$2:$A$2107,"&lt;="&amp;($B248+6),Historique!$H$2:$H$2107,"Oui")</f>
        <v>26.372</v>
      </c>
      <c r="F248" s="30">
        <f>SUMIFS(Historique!K$2:K$2107,Historique!$A$2:$A$2107,"&gt;="&amp;$B248,Historique!$A$2:$A$2107,"&lt;="&amp;($B248+6),Historique!$H$2:$H$2107,"Oui")</f>
        <v>22</v>
      </c>
      <c r="G248" s="30">
        <f>SUMIFS(Historique!L$2:L$2107,Historique!$A$2:$A$2107,"&gt;="&amp;$B248,Historique!$A$2:$A$2107,"&lt;="&amp;($B248+6),Historique!$H$2:$H$2107,"Oui")</f>
        <v>103.78800000000001</v>
      </c>
      <c r="H248" s="30">
        <f>SUMIFS(Historique!M$2:M$2107,Historique!$A$2:$A$2107,"&gt;="&amp;$B248,Historique!$A$2:$A$2107,"&lt;="&amp;($B248+6),Historique!$H$2:$H$2107,"Oui")</f>
        <v>66</v>
      </c>
      <c r="I248" s="30">
        <f>SUMIFS(Historique!N$2:N$2107,Historique!$A$2:$A$2107,"&gt;="&amp;$B248,Historique!$A$2:$A$2107,"&lt;="&amp;($B248+6),Historique!$H$2:$H$2107,"Oui")</f>
        <v>5</v>
      </c>
      <c r="J248" s="30">
        <f>SUMIFS(Historique!O$2:O$2107,Historique!$A$2:$A$2107,"&gt;="&amp;$B248,Historique!$A$2:$A$2107,"&lt;="&amp;($B248+6),Historique!$H$2:$H$2107,"Oui")</f>
        <v>12</v>
      </c>
      <c r="K248" s="30">
        <f>SUMIFS(Historique!P$2:P$2107,Historique!$A$2:$A$2107,"&gt;="&amp;$B248,Historique!$A$2:$A$2107,"&lt;="&amp;($B248+6),Historique!$H$2:$H$2107,"Oui")</f>
        <v>10.5</v>
      </c>
      <c r="L248" s="30">
        <f t="shared" si="20"/>
        <v>265.67</v>
      </c>
      <c r="N248">
        <v>32</v>
      </c>
      <c r="U248">
        <v>4</v>
      </c>
      <c r="V248">
        <v>86</v>
      </c>
      <c r="W248">
        <v>6</v>
      </c>
      <c r="X248">
        <v>22.244897959183675</v>
      </c>
      <c r="Y248">
        <v>2.1666666666666665</v>
      </c>
    </row>
    <row r="249" spans="1:25" x14ac:dyDescent="0.2">
      <c r="A249" s="19" t="s">
        <v>265</v>
      </c>
      <c r="B249" s="28">
        <v>42961</v>
      </c>
      <c r="C249" s="29" t="str">
        <f t="shared" si="19"/>
        <v/>
      </c>
      <c r="D249" s="30">
        <f>SUMIFS(Historique!I$2:I$2107,Historique!$A$2:$A$2107,"&gt;="&amp;$B249,Historique!$A$2:$A$2107,"&lt;="&amp;($B249+6),Historique!$H$2:$H$2107,"Oui")</f>
        <v>35.82</v>
      </c>
      <c r="E249" s="30">
        <f>SUMIFS(Historique!J$2:J$2107,Historique!$A$2:$A$2107,"&gt;="&amp;$B249,Historique!$A$2:$A$2107,"&lt;="&amp;($B249+6),Historique!$H$2:$H$2107,"Oui")</f>
        <v>24.529</v>
      </c>
      <c r="F249" s="30">
        <f>SUMIFS(Historique!K$2:K$2107,Historique!$A$2:$A$2107,"&gt;="&amp;$B249,Historique!$A$2:$A$2107,"&lt;="&amp;($B249+6),Historique!$H$2:$H$2107,"Oui")</f>
        <v>24.15</v>
      </c>
      <c r="G249" s="30">
        <f>SUMIFS(Historique!L$2:L$2107,Historique!$A$2:$A$2107,"&gt;="&amp;$B249,Historique!$A$2:$A$2107,"&lt;="&amp;($B249+6),Historique!$H$2:$H$2107,"Oui")</f>
        <v>115.85000000000001</v>
      </c>
      <c r="H249" s="30">
        <f>SUMIFS(Historique!M$2:M$2107,Historique!$A$2:$A$2107,"&gt;="&amp;$B249,Historique!$A$2:$A$2107,"&lt;="&amp;($B249+6),Historique!$H$2:$H$2107,"Oui")</f>
        <v>56</v>
      </c>
      <c r="I249" s="30">
        <f>SUMIFS(Historique!N$2:N$2107,Historique!$A$2:$A$2107,"&gt;="&amp;$B249,Historique!$A$2:$A$2107,"&lt;="&amp;($B249+6),Historique!$H$2:$H$2107,"Oui")</f>
        <v>0</v>
      </c>
      <c r="J249" s="30">
        <f>SUMIFS(Historique!O$2:O$2107,Historique!$A$2:$A$2107,"&gt;="&amp;$B249,Historique!$A$2:$A$2107,"&lt;="&amp;($B249+6),Historique!$H$2:$H$2107,"Oui")</f>
        <v>20</v>
      </c>
      <c r="K249" s="30">
        <f>SUMIFS(Historique!P$2:P$2107,Historique!$A$2:$A$2107,"&gt;="&amp;$B249,Historique!$A$2:$A$2107,"&lt;="&amp;($B249+6),Historique!$H$2:$H$2107,"Oui")</f>
        <v>14.5</v>
      </c>
      <c r="L249" s="30">
        <f t="shared" si="20"/>
        <v>290.84899999999999</v>
      </c>
      <c r="N249">
        <v>33</v>
      </c>
      <c r="U249">
        <v>4</v>
      </c>
      <c r="V249">
        <v>76</v>
      </c>
      <c r="W249">
        <v>5</v>
      </c>
      <c r="X249">
        <v>24.220408163265308</v>
      </c>
      <c r="Y249">
        <v>1.17</v>
      </c>
    </row>
    <row r="250" spans="1:25" x14ac:dyDescent="0.2">
      <c r="A250" s="19" t="s">
        <v>266</v>
      </c>
      <c r="B250" s="28">
        <v>42968</v>
      </c>
      <c r="C250" s="29" t="str">
        <f t="shared" si="19"/>
        <v/>
      </c>
      <c r="D250" s="30">
        <f>SUMIFS(Historique!I$2:I$2107,Historique!$A$2:$A$2107,"&gt;="&amp;$B250,Historique!$A$2:$A$2107,"&lt;="&amp;($B250+6),Historique!$H$2:$H$2107,"Oui")</f>
        <v>40.65</v>
      </c>
      <c r="E250" s="30">
        <f>SUMIFS(Historique!J$2:J$2107,Historique!$A$2:$A$2107,"&gt;="&amp;$B250,Historique!$A$2:$A$2107,"&lt;="&amp;($B250+6),Historique!$H$2:$H$2107,"Oui")</f>
        <v>27.928999999999998</v>
      </c>
      <c r="F250" s="30">
        <f>SUMIFS(Historique!K$2:K$2107,Historique!$A$2:$A$2107,"&gt;="&amp;$B250,Historique!$A$2:$A$2107,"&lt;="&amp;($B250+6),Historique!$H$2:$H$2107,"Oui")</f>
        <v>12.55</v>
      </c>
      <c r="G250" s="30">
        <f>SUMIFS(Historique!L$2:L$2107,Historique!$A$2:$A$2107,"&gt;="&amp;$B250,Historique!$A$2:$A$2107,"&lt;="&amp;($B250+6),Historique!$H$2:$H$2107,"Oui")</f>
        <v>170.75</v>
      </c>
      <c r="H250" s="30">
        <f>SUMIFS(Historique!M$2:M$2107,Historique!$A$2:$A$2107,"&gt;="&amp;$B250,Historique!$A$2:$A$2107,"&lt;="&amp;($B250+6),Historique!$H$2:$H$2107,"Oui")</f>
        <v>60</v>
      </c>
      <c r="I250" s="30">
        <f>SUMIFS(Historique!N$2:N$2107,Historique!$A$2:$A$2107,"&gt;="&amp;$B250,Historique!$A$2:$A$2107,"&lt;="&amp;($B250+6),Historique!$H$2:$H$2107,"Oui")</f>
        <v>2</v>
      </c>
      <c r="J250" s="30">
        <f>SUMIFS(Historique!O$2:O$2107,Historique!$A$2:$A$2107,"&gt;="&amp;$B250,Historique!$A$2:$A$2107,"&lt;="&amp;($B250+6),Historique!$H$2:$H$2107,"Oui")</f>
        <v>23</v>
      </c>
      <c r="K250" s="30">
        <f>SUMIFS(Historique!P$2:P$2107,Historique!$A$2:$A$2107,"&gt;="&amp;$B250,Historique!$A$2:$A$2107,"&lt;="&amp;($B250+6),Historique!$H$2:$H$2107,"Oui")</f>
        <v>12</v>
      </c>
      <c r="L250" s="30">
        <f t="shared" si="20"/>
        <v>348.87900000000002</v>
      </c>
      <c r="N250">
        <v>34</v>
      </c>
      <c r="U250">
        <v>4</v>
      </c>
      <c r="V250">
        <v>76</v>
      </c>
      <c r="W250">
        <v>6</v>
      </c>
      <c r="X250">
        <v>23.461224489795917</v>
      </c>
      <c r="Y250">
        <v>2.25</v>
      </c>
    </row>
    <row r="251" spans="1:25" x14ac:dyDescent="0.2">
      <c r="A251" s="19" t="s">
        <v>267</v>
      </c>
      <c r="B251" s="28">
        <v>42975</v>
      </c>
      <c r="C251" s="29" t="str">
        <f t="shared" si="19"/>
        <v/>
      </c>
      <c r="D251" s="30">
        <f>SUMIFS(Historique!I$2:I$2107,Historique!$A$2:$A$2107,"&gt;="&amp;$B251,Historique!$A$2:$A$2107,"&lt;="&amp;($B251+6),Historique!$H$2:$H$2107,"Oui")</f>
        <v>55.86</v>
      </c>
      <c r="E251" s="30">
        <f>SUMIFS(Historique!J$2:J$2107,Historique!$A$2:$A$2107,"&gt;="&amp;$B251,Historique!$A$2:$A$2107,"&lt;="&amp;($B251+6),Historique!$H$2:$H$2107,"Oui")</f>
        <v>27.680999999999997</v>
      </c>
      <c r="F251" s="30">
        <f>SUMIFS(Historique!K$2:K$2107,Historique!$A$2:$A$2107,"&gt;="&amp;$B251,Historique!$A$2:$A$2107,"&lt;="&amp;($B251+6),Historique!$H$2:$H$2107,"Oui")</f>
        <v>27.7</v>
      </c>
      <c r="G251" s="30">
        <f>SUMIFS(Historique!L$2:L$2107,Historique!$A$2:$A$2107,"&gt;="&amp;$B251,Historique!$A$2:$A$2107,"&lt;="&amp;($B251+6),Historique!$H$2:$H$2107,"Oui")</f>
        <v>124.4</v>
      </c>
      <c r="H251" s="30">
        <f>SUMIFS(Historique!M$2:M$2107,Historique!$A$2:$A$2107,"&gt;="&amp;$B251,Historique!$A$2:$A$2107,"&lt;="&amp;($B251+6),Historique!$H$2:$H$2107,"Oui")</f>
        <v>48</v>
      </c>
      <c r="I251" s="30">
        <f>SUMIFS(Historique!N$2:N$2107,Historique!$A$2:$A$2107,"&gt;="&amp;$B251,Historique!$A$2:$A$2107,"&lt;="&amp;($B251+6),Historique!$H$2:$H$2107,"Oui")</f>
        <v>3</v>
      </c>
      <c r="J251" s="30">
        <f>SUMIFS(Historique!O$2:O$2107,Historique!$A$2:$A$2107,"&gt;="&amp;$B251,Historique!$A$2:$A$2107,"&lt;="&amp;($B251+6),Historique!$H$2:$H$2107,"Oui")</f>
        <v>16</v>
      </c>
      <c r="K251" s="30">
        <f>SUMIFS(Historique!P$2:P$2107,Historique!$A$2:$A$2107,"&gt;="&amp;$B251,Historique!$A$2:$A$2107,"&lt;="&amp;($B251+6),Historique!$H$2:$H$2107,"Oui")</f>
        <v>14.1</v>
      </c>
      <c r="L251" s="30">
        <f t="shared" si="20"/>
        <v>316.74100000000004</v>
      </c>
      <c r="N251">
        <v>35</v>
      </c>
      <c r="U251">
        <v>4</v>
      </c>
      <c r="V251">
        <v>75</v>
      </c>
      <c r="W251">
        <v>5</v>
      </c>
      <c r="X251">
        <v>22.402040816326529</v>
      </c>
      <c r="Y251">
        <v>2.2749999999999999</v>
      </c>
    </row>
    <row r="252" spans="1:25" x14ac:dyDescent="0.2">
      <c r="A252" s="19" t="s">
        <v>268</v>
      </c>
      <c r="B252" s="28">
        <v>42982</v>
      </c>
      <c r="C252" s="29" t="str">
        <f t="shared" si="19"/>
        <v/>
      </c>
      <c r="D252" s="30">
        <f>SUMIFS(Historique!I$2:I$2107,Historique!$A$2:$A$2107,"&gt;="&amp;$B252,Historique!$A$2:$A$2107,"&lt;="&amp;($B252+6),Historique!$H$2:$H$2107,"Oui")</f>
        <v>38.17</v>
      </c>
      <c r="E252" s="30">
        <f>SUMIFS(Historique!J$2:J$2107,Historique!$A$2:$A$2107,"&gt;="&amp;$B252,Historique!$A$2:$A$2107,"&lt;="&amp;($B252+6),Historique!$H$2:$H$2107,"Oui")</f>
        <v>32.36</v>
      </c>
      <c r="F252" s="30">
        <f>SUMIFS(Historique!K$2:K$2107,Historique!$A$2:$A$2107,"&gt;="&amp;$B252,Historique!$A$2:$A$2107,"&lt;="&amp;($B252+6),Historique!$H$2:$H$2107,"Oui")</f>
        <v>24.8</v>
      </c>
      <c r="G252" s="30">
        <f>SUMIFS(Historique!L$2:L$2107,Historique!$A$2:$A$2107,"&gt;="&amp;$B252,Historique!$A$2:$A$2107,"&lt;="&amp;($B252+6),Historique!$H$2:$H$2107,"Oui")</f>
        <v>182.7</v>
      </c>
      <c r="H252" s="30">
        <f>SUMIFS(Historique!M$2:M$2107,Historique!$A$2:$A$2107,"&gt;="&amp;$B252,Historique!$A$2:$A$2107,"&lt;="&amp;($B252+6),Historique!$H$2:$H$2107,"Oui")</f>
        <v>44</v>
      </c>
      <c r="I252" s="30">
        <f>SUMIFS(Historique!N$2:N$2107,Historique!$A$2:$A$2107,"&gt;="&amp;$B252,Historique!$A$2:$A$2107,"&lt;="&amp;($B252+6),Historique!$H$2:$H$2107,"Oui")</f>
        <v>1</v>
      </c>
      <c r="J252" s="30">
        <f>SUMIFS(Historique!O$2:O$2107,Historique!$A$2:$A$2107,"&gt;="&amp;$B252,Historique!$A$2:$A$2107,"&lt;="&amp;($B252+6),Historique!$H$2:$H$2107,"Oui")</f>
        <v>8</v>
      </c>
      <c r="K252" s="30">
        <f>SUMIFS(Historique!P$2:P$2107,Historique!$A$2:$A$2107,"&gt;="&amp;$B252,Historique!$A$2:$A$2107,"&lt;="&amp;($B252+6),Historique!$H$2:$H$2107,"Oui")</f>
        <v>21.5</v>
      </c>
      <c r="L252" s="30">
        <f t="shared" si="20"/>
        <v>352.53</v>
      </c>
      <c r="N252">
        <v>36</v>
      </c>
      <c r="U252">
        <v>4</v>
      </c>
      <c r="V252">
        <v>90</v>
      </c>
      <c r="W252">
        <v>3</v>
      </c>
      <c r="X252">
        <v>20.208163265306123</v>
      </c>
      <c r="Y252">
        <v>2.6</v>
      </c>
    </row>
    <row r="253" spans="1:25" x14ac:dyDescent="0.2">
      <c r="A253" s="19" t="s">
        <v>269</v>
      </c>
      <c r="B253" s="28">
        <v>42989</v>
      </c>
      <c r="C253" s="29" t="str">
        <f t="shared" ref="C253:C316" si="21">IF(OR($U$2,INDEX($U253:$Y253,$U$3)=""),"",INDEX($U253:$Y253,$U$3))</f>
        <v/>
      </c>
      <c r="D253" s="30">
        <f>SUMIFS(Historique!I$2:I$2107,Historique!$A$2:$A$2107,"&gt;="&amp;$B253,Historique!$A$2:$A$2107,"&lt;="&amp;($B253+6),Historique!$H$2:$H$2107,"Oui")</f>
        <v>27</v>
      </c>
      <c r="E253" s="30">
        <f>SUMIFS(Historique!J$2:J$2107,Historique!$A$2:$A$2107,"&gt;="&amp;$B253,Historique!$A$2:$A$2107,"&lt;="&amp;($B253+6),Historique!$H$2:$H$2107,"Oui")</f>
        <v>24.062999999999999</v>
      </c>
      <c r="F253" s="30">
        <f>SUMIFS(Historique!K$2:K$2107,Historique!$A$2:$A$2107,"&gt;="&amp;$B253,Historique!$A$2:$A$2107,"&lt;="&amp;($B253+6),Historique!$H$2:$H$2107,"Oui")</f>
        <v>24.65</v>
      </c>
      <c r="G253" s="30">
        <f>SUMIFS(Historique!L$2:L$2107,Historique!$A$2:$A$2107,"&gt;="&amp;$B253,Historique!$A$2:$A$2107,"&lt;="&amp;($B253+6),Historique!$H$2:$H$2107,"Oui")</f>
        <v>152.94999999999999</v>
      </c>
      <c r="H253" s="30">
        <f>SUMIFS(Historique!M$2:M$2107,Historique!$A$2:$A$2107,"&gt;="&amp;$B253,Historique!$A$2:$A$2107,"&lt;="&amp;($B253+6),Historique!$H$2:$H$2107,"Oui")</f>
        <v>73</v>
      </c>
      <c r="I253" s="30">
        <f>SUMIFS(Historique!N$2:N$2107,Historique!$A$2:$A$2107,"&gt;="&amp;$B253,Historique!$A$2:$A$2107,"&lt;="&amp;($B253+6),Historique!$H$2:$H$2107,"Oui")</f>
        <v>3</v>
      </c>
      <c r="J253" s="30">
        <f>SUMIFS(Historique!O$2:O$2107,Historique!$A$2:$A$2107,"&gt;="&amp;$B253,Historique!$A$2:$A$2107,"&lt;="&amp;($B253+6),Historique!$H$2:$H$2107,"Oui")</f>
        <v>30</v>
      </c>
      <c r="K253" s="30">
        <f>SUMIFS(Historique!P$2:P$2107,Historique!$A$2:$A$2107,"&gt;="&amp;$B253,Historique!$A$2:$A$2107,"&lt;="&amp;($B253+6),Historique!$H$2:$H$2107,"Oui")</f>
        <v>18.399999999999999</v>
      </c>
      <c r="L253" s="30">
        <f t="shared" ref="L253:L316" si="22">SUM(D253:K253)</f>
        <v>353.06299999999999</v>
      </c>
      <c r="N253">
        <v>37</v>
      </c>
      <c r="U253">
        <v>15</v>
      </c>
      <c r="V253">
        <v>96</v>
      </c>
      <c r="W253">
        <v>4</v>
      </c>
      <c r="X253">
        <v>18.108163265306121</v>
      </c>
      <c r="Y253">
        <v>2.5071428571428571</v>
      </c>
    </row>
    <row r="254" spans="1:25" x14ac:dyDescent="0.2">
      <c r="A254" s="19" t="s">
        <v>270</v>
      </c>
      <c r="B254" s="28">
        <v>42996</v>
      </c>
      <c r="C254" s="29" t="str">
        <f t="shared" si="21"/>
        <v/>
      </c>
      <c r="D254" s="30">
        <f>SUMIFS(Historique!I$2:I$2107,Historique!$A$2:$A$2107,"&gt;="&amp;$B254,Historique!$A$2:$A$2107,"&lt;="&amp;($B254+6),Historique!$H$2:$H$2107,"Oui")</f>
        <v>39.980000000000004</v>
      </c>
      <c r="E254" s="30">
        <f>SUMIFS(Historique!J$2:J$2107,Historique!$A$2:$A$2107,"&gt;="&amp;$B254,Historique!$A$2:$A$2107,"&lt;="&amp;($B254+6),Historique!$H$2:$H$2107,"Oui")</f>
        <v>30.489000000000004</v>
      </c>
      <c r="F254" s="30">
        <f>SUMIFS(Historique!K$2:K$2107,Historique!$A$2:$A$2107,"&gt;="&amp;$B254,Historique!$A$2:$A$2107,"&lt;="&amp;($B254+6),Historique!$H$2:$H$2107,"Oui")</f>
        <v>11.1</v>
      </c>
      <c r="G254" s="30">
        <f>SUMIFS(Historique!L$2:L$2107,Historique!$A$2:$A$2107,"&gt;="&amp;$B254,Historique!$A$2:$A$2107,"&lt;="&amp;($B254+6),Historique!$H$2:$H$2107,"Oui")</f>
        <v>219.75</v>
      </c>
      <c r="H254" s="30">
        <f>SUMIFS(Historique!M$2:M$2107,Historique!$A$2:$A$2107,"&gt;="&amp;$B254,Historique!$A$2:$A$2107,"&lt;="&amp;($B254+6),Historique!$H$2:$H$2107,"Oui")</f>
        <v>48</v>
      </c>
      <c r="I254" s="30">
        <f>SUMIFS(Historique!N$2:N$2107,Historique!$A$2:$A$2107,"&gt;="&amp;$B254,Historique!$A$2:$A$2107,"&lt;="&amp;($B254+6),Historique!$H$2:$H$2107,"Oui")</f>
        <v>7</v>
      </c>
      <c r="J254" s="30">
        <f>SUMIFS(Historique!O$2:O$2107,Historique!$A$2:$A$2107,"&gt;="&amp;$B254,Historique!$A$2:$A$2107,"&lt;="&amp;($B254+6),Historique!$H$2:$H$2107,"Oui")</f>
        <v>19</v>
      </c>
      <c r="K254" s="30">
        <f>SUMIFS(Historique!P$2:P$2107,Historique!$A$2:$A$2107,"&gt;="&amp;$B254,Historique!$A$2:$A$2107,"&lt;="&amp;($B254+6),Historique!$H$2:$H$2107,"Oui")</f>
        <v>18</v>
      </c>
      <c r="L254" s="30">
        <f t="shared" si="22"/>
        <v>393.31900000000002</v>
      </c>
      <c r="N254">
        <v>38</v>
      </c>
      <c r="U254">
        <v>18</v>
      </c>
      <c r="V254">
        <v>96</v>
      </c>
      <c r="W254">
        <v>3</v>
      </c>
      <c r="X254">
        <v>16.620408163265306</v>
      </c>
      <c r="Y254">
        <v>1.3</v>
      </c>
    </row>
    <row r="255" spans="1:25" x14ac:dyDescent="0.2">
      <c r="A255" s="19" t="s">
        <v>271</v>
      </c>
      <c r="B255" s="28">
        <v>43003</v>
      </c>
      <c r="C255" s="29" t="str">
        <f t="shared" si="21"/>
        <v/>
      </c>
      <c r="D255" s="30">
        <f>SUMIFS(Historique!I$2:I$2107,Historique!$A$2:$A$2107,"&gt;="&amp;$B255,Historique!$A$2:$A$2107,"&lt;="&amp;($B255+6),Historique!$H$2:$H$2107,"Oui")</f>
        <v>20.67</v>
      </c>
      <c r="E255" s="30">
        <f>SUMIFS(Historique!J$2:J$2107,Historique!$A$2:$A$2107,"&gt;="&amp;$B255,Historique!$A$2:$A$2107,"&lt;="&amp;($B255+6),Historique!$H$2:$H$2107,"Oui")</f>
        <v>27.097999999999999</v>
      </c>
      <c r="F255" s="30">
        <f>SUMIFS(Historique!K$2:K$2107,Historique!$A$2:$A$2107,"&gt;="&amp;$B255,Historique!$A$2:$A$2107,"&lt;="&amp;($B255+6),Historique!$H$2:$H$2107,"Oui")</f>
        <v>17.600000000000001</v>
      </c>
      <c r="G255" s="30">
        <f>SUMIFS(Historique!L$2:L$2107,Historique!$A$2:$A$2107,"&gt;="&amp;$B255,Historique!$A$2:$A$2107,"&lt;="&amp;($B255+6),Historique!$H$2:$H$2107,"Oui")</f>
        <v>323.05</v>
      </c>
      <c r="H255" s="30">
        <f>SUMIFS(Historique!M$2:M$2107,Historique!$A$2:$A$2107,"&gt;="&amp;$B255,Historique!$A$2:$A$2107,"&lt;="&amp;($B255+6),Historique!$H$2:$H$2107,"Oui")</f>
        <v>42</v>
      </c>
      <c r="I255" s="30">
        <f>SUMIFS(Historique!N$2:N$2107,Historique!$A$2:$A$2107,"&gt;="&amp;$B255,Historique!$A$2:$A$2107,"&lt;="&amp;($B255+6),Historique!$H$2:$H$2107,"Oui")</f>
        <v>13</v>
      </c>
      <c r="J255" s="30">
        <f>SUMIFS(Historique!O$2:O$2107,Historique!$A$2:$A$2107,"&gt;="&amp;$B255,Historique!$A$2:$A$2107,"&lt;="&amp;($B255+6),Historique!$H$2:$H$2107,"Oui")</f>
        <v>98</v>
      </c>
      <c r="K255" s="30">
        <f>SUMIFS(Historique!P$2:P$2107,Historique!$A$2:$A$2107,"&gt;="&amp;$B255,Historique!$A$2:$A$2107,"&lt;="&amp;($B255+6),Historique!$H$2:$H$2107,"Oui")</f>
        <v>4</v>
      </c>
      <c r="L255" s="30">
        <f t="shared" si="22"/>
        <v>545.41800000000001</v>
      </c>
      <c r="N255">
        <v>39</v>
      </c>
      <c r="U255">
        <v>23</v>
      </c>
      <c r="V255">
        <v>87</v>
      </c>
      <c r="W255">
        <v>4</v>
      </c>
      <c r="X255">
        <v>17.167346938775513</v>
      </c>
    </row>
    <row r="256" spans="1:25" x14ac:dyDescent="0.2">
      <c r="A256" s="19" t="s">
        <v>272</v>
      </c>
      <c r="B256" s="28">
        <v>43010</v>
      </c>
      <c r="C256" s="29" t="str">
        <f t="shared" si="21"/>
        <v/>
      </c>
      <c r="D256" s="30">
        <f>SUMIFS(Historique!I$2:I$2107,Historique!$A$2:$A$2107,"&gt;="&amp;$B256,Historique!$A$2:$A$2107,"&lt;="&amp;($B256+6),Historique!$H$2:$H$2107,"Oui")</f>
        <v>32.660000000000004</v>
      </c>
      <c r="E256" s="30">
        <f>SUMIFS(Historique!J$2:J$2107,Historique!$A$2:$A$2107,"&gt;="&amp;$B256,Historique!$A$2:$A$2107,"&lt;="&amp;($B256+6),Historique!$H$2:$H$2107,"Oui")</f>
        <v>22.363999999999997</v>
      </c>
      <c r="F256" s="30">
        <f>SUMIFS(Historique!K$2:K$2107,Historique!$A$2:$A$2107,"&gt;="&amp;$B256,Historique!$A$2:$A$2107,"&lt;="&amp;($B256+6),Historique!$H$2:$H$2107,"Oui")</f>
        <v>23.5</v>
      </c>
      <c r="G256" s="30">
        <f>SUMIFS(Historique!L$2:L$2107,Historique!$A$2:$A$2107,"&gt;="&amp;$B256,Historique!$A$2:$A$2107,"&lt;="&amp;($B256+6),Historique!$H$2:$H$2107,"Oui")</f>
        <v>305.14999999999998</v>
      </c>
      <c r="H256" s="30">
        <f>SUMIFS(Historique!M$2:M$2107,Historique!$A$2:$A$2107,"&gt;="&amp;$B256,Historique!$A$2:$A$2107,"&lt;="&amp;($B256+6),Historique!$H$2:$H$2107,"Oui")</f>
        <v>48</v>
      </c>
      <c r="I256" s="30">
        <f>SUMIFS(Historique!N$2:N$2107,Historique!$A$2:$A$2107,"&gt;="&amp;$B256,Historique!$A$2:$A$2107,"&lt;="&amp;($B256+6),Historique!$H$2:$H$2107,"Oui")</f>
        <v>4</v>
      </c>
      <c r="J256" s="30">
        <f>SUMIFS(Historique!O$2:O$2107,Historique!$A$2:$A$2107,"&gt;="&amp;$B256,Historique!$A$2:$A$2107,"&lt;="&amp;($B256+6),Historique!$H$2:$H$2107,"Oui")</f>
        <v>49</v>
      </c>
      <c r="K256" s="30">
        <f>SUMIFS(Historique!P$2:P$2107,Historique!$A$2:$A$2107,"&gt;="&amp;$B256,Historique!$A$2:$A$2107,"&lt;="&amp;($B256+6),Historique!$H$2:$H$2107,"Oui")</f>
        <v>12</v>
      </c>
      <c r="L256" s="30">
        <f t="shared" si="22"/>
        <v>496.67399999999998</v>
      </c>
      <c r="N256">
        <v>40</v>
      </c>
      <c r="U256">
        <v>20</v>
      </c>
      <c r="V256">
        <v>94</v>
      </c>
      <c r="W256">
        <v>8</v>
      </c>
      <c r="X256">
        <v>18.138775510204081</v>
      </c>
    </row>
    <row r="257" spans="1:24" x14ac:dyDescent="0.2">
      <c r="A257" s="19" t="s">
        <v>273</v>
      </c>
      <c r="B257" s="28">
        <v>43017</v>
      </c>
      <c r="C257" s="29" t="str">
        <f t="shared" si="21"/>
        <v/>
      </c>
      <c r="D257" s="30">
        <f>SUMIFS(Historique!I$2:I$2107,Historique!$A$2:$A$2107,"&gt;="&amp;$B257,Historique!$A$2:$A$2107,"&lt;="&amp;($B257+6),Historique!$H$2:$H$2107,"Oui")</f>
        <v>37</v>
      </c>
      <c r="E257" s="30">
        <f>SUMIFS(Historique!J$2:J$2107,Historique!$A$2:$A$2107,"&gt;="&amp;$B257,Historique!$A$2:$A$2107,"&lt;="&amp;($B257+6),Historique!$H$2:$H$2107,"Oui")</f>
        <v>22.875</v>
      </c>
      <c r="F257" s="30">
        <f>SUMIFS(Historique!K$2:K$2107,Historique!$A$2:$A$2107,"&gt;="&amp;$B257,Historique!$A$2:$A$2107,"&lt;="&amp;($B257+6),Historique!$H$2:$H$2107,"Oui")</f>
        <v>16.5</v>
      </c>
      <c r="G257" s="30">
        <f>SUMIFS(Historique!L$2:L$2107,Historique!$A$2:$A$2107,"&gt;="&amp;$B257,Historique!$A$2:$A$2107,"&lt;="&amp;($B257+6),Historique!$H$2:$H$2107,"Oui")</f>
        <v>280.2</v>
      </c>
      <c r="H257" s="30">
        <f>SUMIFS(Historique!M$2:M$2107,Historique!$A$2:$A$2107,"&gt;="&amp;$B257,Historique!$A$2:$A$2107,"&lt;="&amp;($B257+6),Historique!$H$2:$H$2107,"Oui")</f>
        <v>48</v>
      </c>
      <c r="I257" s="30">
        <f>SUMIFS(Historique!N$2:N$2107,Historique!$A$2:$A$2107,"&gt;="&amp;$B257,Historique!$A$2:$A$2107,"&lt;="&amp;($B257+6),Historique!$H$2:$H$2107,"Oui")</f>
        <v>3</v>
      </c>
      <c r="J257" s="30">
        <f>SUMIFS(Historique!O$2:O$2107,Historique!$A$2:$A$2107,"&gt;="&amp;$B257,Historique!$A$2:$A$2107,"&lt;="&amp;($B257+6),Historique!$H$2:$H$2107,"Oui")</f>
        <v>57</v>
      </c>
      <c r="K257" s="30">
        <f>SUMIFS(Historique!P$2:P$2107,Historique!$A$2:$A$2107,"&gt;="&amp;$B257,Historique!$A$2:$A$2107,"&lt;="&amp;($B257+6),Historique!$H$2:$H$2107,"Oui")</f>
        <v>14.5</v>
      </c>
      <c r="L257" s="30">
        <f t="shared" si="22"/>
        <v>479.07499999999999</v>
      </c>
      <c r="N257">
        <v>41</v>
      </c>
      <c r="U257">
        <v>19</v>
      </c>
      <c r="V257">
        <v>94</v>
      </c>
      <c r="W257">
        <v>4</v>
      </c>
      <c r="X257">
        <v>17.506122448979593</v>
      </c>
    </row>
    <row r="258" spans="1:24" x14ac:dyDescent="0.2">
      <c r="A258" s="19" t="s">
        <v>274</v>
      </c>
      <c r="B258" s="28">
        <v>43024</v>
      </c>
      <c r="C258" s="29" t="str">
        <f t="shared" si="21"/>
        <v/>
      </c>
      <c r="D258" s="30">
        <f>SUMIFS(Historique!I$2:I$2107,Historique!$A$2:$A$2107,"&gt;="&amp;$B258,Historique!$A$2:$A$2107,"&lt;="&amp;($B258+6),Historique!$H$2:$H$2107,"Oui")</f>
        <v>29.5</v>
      </c>
      <c r="E258" s="30">
        <f>SUMIFS(Historique!J$2:J$2107,Historique!$A$2:$A$2107,"&gt;="&amp;$B258,Historique!$A$2:$A$2107,"&lt;="&amp;($B258+6),Historique!$H$2:$H$2107,"Oui")</f>
        <v>22.792000000000002</v>
      </c>
      <c r="F258" s="30">
        <f>SUMIFS(Historique!K$2:K$2107,Historique!$A$2:$A$2107,"&gt;="&amp;$B258,Historique!$A$2:$A$2107,"&lt;="&amp;($B258+6),Historique!$H$2:$H$2107,"Oui")</f>
        <v>23</v>
      </c>
      <c r="G258" s="30">
        <f>SUMIFS(Historique!L$2:L$2107,Historique!$A$2:$A$2107,"&gt;="&amp;$B258,Historique!$A$2:$A$2107,"&lt;="&amp;($B258+6),Historique!$H$2:$H$2107,"Oui")</f>
        <v>268.89999999999998</v>
      </c>
      <c r="H258" s="30">
        <f>SUMIFS(Historique!M$2:M$2107,Historique!$A$2:$A$2107,"&gt;="&amp;$B258,Historique!$A$2:$A$2107,"&lt;="&amp;($B258+6),Historique!$H$2:$H$2107,"Oui")</f>
        <v>73</v>
      </c>
      <c r="I258" s="30">
        <f>SUMIFS(Historique!N$2:N$2107,Historique!$A$2:$A$2107,"&gt;="&amp;$B258,Historique!$A$2:$A$2107,"&lt;="&amp;($B258+6),Historique!$H$2:$H$2107,"Oui")</f>
        <v>5</v>
      </c>
      <c r="J258" s="30">
        <f>SUMIFS(Historique!O$2:O$2107,Historique!$A$2:$A$2107,"&gt;="&amp;$B258,Historique!$A$2:$A$2107,"&lt;="&amp;($B258+6),Historique!$H$2:$H$2107,"Oui")</f>
        <v>44</v>
      </c>
      <c r="K258" s="30">
        <f>SUMIFS(Historique!P$2:P$2107,Historique!$A$2:$A$2107,"&gt;="&amp;$B258,Historique!$A$2:$A$2107,"&lt;="&amp;($B258+6),Historique!$H$2:$H$2107,"Oui")</f>
        <v>10</v>
      </c>
      <c r="L258" s="30">
        <f t="shared" si="22"/>
        <v>476.19200000000001</v>
      </c>
      <c r="N258">
        <v>42</v>
      </c>
      <c r="U258">
        <v>15</v>
      </c>
      <c r="V258">
        <v>95</v>
      </c>
      <c r="W258">
        <v>7</v>
      </c>
      <c r="X258">
        <v>17.216326530612246</v>
      </c>
    </row>
    <row r="259" spans="1:24" x14ac:dyDescent="0.2">
      <c r="A259" s="19" t="s">
        <v>275</v>
      </c>
      <c r="B259" s="28">
        <v>43031</v>
      </c>
      <c r="C259" s="29" t="str">
        <f t="shared" si="21"/>
        <v/>
      </c>
      <c r="D259" s="30">
        <f>SUMIFS(Historique!I$2:I$2107,Historique!$A$2:$A$2107,"&gt;="&amp;$B259,Historique!$A$2:$A$2107,"&lt;="&amp;($B259+6),Historique!$H$2:$H$2107,"Oui")</f>
        <v>31.98</v>
      </c>
      <c r="E259" s="30">
        <f>SUMIFS(Historique!J$2:J$2107,Historique!$A$2:$A$2107,"&gt;="&amp;$B259,Historique!$A$2:$A$2107,"&lt;="&amp;($B259+6),Historique!$H$2:$H$2107,"Oui")</f>
        <v>14.858000000000001</v>
      </c>
      <c r="F259" s="30">
        <f>SUMIFS(Historique!K$2:K$2107,Historique!$A$2:$A$2107,"&gt;="&amp;$B259,Historique!$A$2:$A$2107,"&lt;="&amp;($B259+6),Historique!$H$2:$H$2107,"Oui")</f>
        <v>30.400000000000002</v>
      </c>
      <c r="G259" s="30">
        <f>SUMIFS(Historique!L$2:L$2107,Historique!$A$2:$A$2107,"&gt;="&amp;$B259,Historique!$A$2:$A$2107,"&lt;="&amp;($B259+6),Historique!$H$2:$H$2107,"Oui")</f>
        <v>244.8</v>
      </c>
      <c r="H259" s="30">
        <f>SUMIFS(Historique!M$2:M$2107,Historique!$A$2:$A$2107,"&gt;="&amp;$B259,Historique!$A$2:$A$2107,"&lt;="&amp;($B259+6),Historique!$H$2:$H$2107,"Oui")</f>
        <v>48</v>
      </c>
      <c r="I259" s="30">
        <f>SUMIFS(Historique!N$2:N$2107,Historique!$A$2:$A$2107,"&gt;="&amp;$B259,Historique!$A$2:$A$2107,"&lt;="&amp;($B259+6),Historique!$H$2:$H$2107,"Oui")</f>
        <v>2</v>
      </c>
      <c r="J259" s="30">
        <f>SUMIFS(Historique!O$2:O$2107,Historique!$A$2:$A$2107,"&gt;="&amp;$B259,Historique!$A$2:$A$2107,"&lt;="&amp;($B259+6),Historique!$H$2:$H$2107,"Oui")</f>
        <v>73</v>
      </c>
      <c r="K259" s="30">
        <f>SUMIFS(Historique!P$2:P$2107,Historique!$A$2:$A$2107,"&gt;="&amp;$B259,Historique!$A$2:$A$2107,"&lt;="&amp;($B259+6),Historique!$H$2:$H$2107,"Oui")</f>
        <v>12.5</v>
      </c>
      <c r="L259" s="30">
        <f t="shared" si="22"/>
        <v>457.53800000000001</v>
      </c>
      <c r="N259">
        <v>43</v>
      </c>
      <c r="U259">
        <v>11</v>
      </c>
      <c r="V259">
        <v>90</v>
      </c>
      <c r="W259">
        <v>11</v>
      </c>
      <c r="X259">
        <v>15.620408163265306</v>
      </c>
    </row>
    <row r="260" spans="1:24" x14ac:dyDescent="0.2">
      <c r="A260" s="19" t="s">
        <v>276</v>
      </c>
      <c r="B260" s="28">
        <v>43038</v>
      </c>
      <c r="C260" s="29" t="str">
        <f t="shared" si="21"/>
        <v/>
      </c>
      <c r="D260" s="30">
        <f>SUMIFS(Historique!I$2:I$2107,Historique!$A$2:$A$2107,"&gt;="&amp;$B260,Historique!$A$2:$A$2107,"&lt;="&amp;($B260+6),Historique!$H$2:$H$2107,"Oui")</f>
        <v>29.5</v>
      </c>
      <c r="E260" s="30">
        <f>SUMIFS(Historique!J$2:J$2107,Historique!$A$2:$A$2107,"&gt;="&amp;$B260,Historique!$A$2:$A$2107,"&lt;="&amp;($B260+6),Historique!$H$2:$H$2107,"Oui")</f>
        <v>31.459000000000003</v>
      </c>
      <c r="F260" s="30">
        <f>SUMIFS(Historique!K$2:K$2107,Historique!$A$2:$A$2107,"&gt;="&amp;$B260,Historique!$A$2:$A$2107,"&lt;="&amp;($B260+6),Historique!$H$2:$H$2107,"Oui")</f>
        <v>21.050000000000004</v>
      </c>
      <c r="G260" s="30">
        <f>SUMIFS(Historique!L$2:L$2107,Historique!$A$2:$A$2107,"&gt;="&amp;$B260,Historique!$A$2:$A$2107,"&lt;="&amp;($B260+6),Historique!$H$2:$H$2107,"Oui")</f>
        <v>221.75</v>
      </c>
      <c r="H260" s="30">
        <f>SUMIFS(Historique!M$2:M$2107,Historique!$A$2:$A$2107,"&gt;="&amp;$B260,Historique!$A$2:$A$2107,"&lt;="&amp;($B260+6),Historique!$H$2:$H$2107,"Oui")</f>
        <v>35</v>
      </c>
      <c r="I260" s="30">
        <f>SUMIFS(Historique!N$2:N$2107,Historique!$A$2:$A$2107,"&gt;="&amp;$B260,Historique!$A$2:$A$2107,"&lt;="&amp;($B260+6),Historique!$H$2:$H$2107,"Oui")</f>
        <v>3</v>
      </c>
      <c r="J260" s="30">
        <f>SUMIFS(Historique!O$2:O$2107,Historique!$A$2:$A$2107,"&gt;="&amp;$B260,Historique!$A$2:$A$2107,"&lt;="&amp;($B260+6),Historique!$H$2:$H$2107,"Oui")</f>
        <v>35</v>
      </c>
      <c r="K260" s="30">
        <f>SUMIFS(Historique!P$2:P$2107,Historique!$A$2:$A$2107,"&gt;="&amp;$B260,Historique!$A$2:$A$2107,"&lt;="&amp;($B260+6),Historique!$H$2:$H$2107,"Oui")</f>
        <v>12.2</v>
      </c>
      <c r="L260" s="30">
        <f t="shared" si="22"/>
        <v>388.959</v>
      </c>
      <c r="N260">
        <v>44</v>
      </c>
      <c r="U260">
        <v>13</v>
      </c>
      <c r="V260">
        <v>88</v>
      </c>
      <c r="W260">
        <v>9</v>
      </c>
      <c r="X260">
        <v>13.759183673469389</v>
      </c>
    </row>
    <row r="261" spans="1:24" x14ac:dyDescent="0.2">
      <c r="A261" s="19" t="s">
        <v>277</v>
      </c>
      <c r="B261" s="28">
        <v>43045</v>
      </c>
      <c r="C261" s="29" t="str">
        <f t="shared" si="21"/>
        <v/>
      </c>
      <c r="D261" s="30">
        <f>SUMIFS(Historique!I$2:I$2107,Historique!$A$2:$A$2107,"&gt;="&amp;$B261,Historique!$A$2:$A$2107,"&lt;="&amp;($B261+6),Historique!$H$2:$H$2107,"Oui")</f>
        <v>40.519999999999996</v>
      </c>
      <c r="E261" s="30">
        <f>SUMIFS(Historique!J$2:J$2107,Historique!$A$2:$A$2107,"&gt;="&amp;$B261,Historique!$A$2:$A$2107,"&lt;="&amp;($B261+6),Historique!$H$2:$H$2107,"Oui")</f>
        <v>25.356000000000002</v>
      </c>
      <c r="F261" s="30">
        <f>SUMIFS(Historique!K$2:K$2107,Historique!$A$2:$A$2107,"&gt;="&amp;$B261,Historique!$A$2:$A$2107,"&lt;="&amp;($B261+6),Historique!$H$2:$H$2107,"Oui")</f>
        <v>27.449999999999996</v>
      </c>
      <c r="G261" s="30">
        <f>SUMIFS(Historique!L$2:L$2107,Historique!$A$2:$A$2107,"&gt;="&amp;$B261,Historique!$A$2:$A$2107,"&lt;="&amp;($B261+6),Historique!$H$2:$H$2107,"Oui")</f>
        <v>184.2</v>
      </c>
      <c r="H261" s="30">
        <f>SUMIFS(Historique!M$2:M$2107,Historique!$A$2:$A$2107,"&gt;="&amp;$B261,Historique!$A$2:$A$2107,"&lt;="&amp;($B261+6),Historique!$H$2:$H$2107,"Oui")</f>
        <v>44</v>
      </c>
      <c r="I261" s="30">
        <f>SUMIFS(Historique!N$2:N$2107,Historique!$A$2:$A$2107,"&gt;="&amp;$B261,Historique!$A$2:$A$2107,"&lt;="&amp;($B261+6),Historique!$H$2:$H$2107,"Oui")</f>
        <v>3</v>
      </c>
      <c r="J261" s="30">
        <f>SUMIFS(Historique!O$2:O$2107,Historique!$A$2:$A$2107,"&gt;="&amp;$B261,Historique!$A$2:$A$2107,"&lt;="&amp;($B261+6),Historique!$H$2:$H$2107,"Oui")</f>
        <v>51</v>
      </c>
      <c r="K261" s="30">
        <f>SUMIFS(Historique!P$2:P$2107,Historique!$A$2:$A$2107,"&gt;="&amp;$B261,Historique!$A$2:$A$2107,"&lt;="&amp;($B261+6),Historique!$H$2:$H$2107,"Oui")</f>
        <v>8.5</v>
      </c>
      <c r="L261" s="30">
        <f t="shared" si="22"/>
        <v>384.02599999999995</v>
      </c>
      <c r="N261">
        <v>45</v>
      </c>
      <c r="U261">
        <v>22</v>
      </c>
      <c r="V261">
        <v>120</v>
      </c>
      <c r="W261">
        <v>8</v>
      </c>
      <c r="X261">
        <v>10.481632653061224</v>
      </c>
    </row>
    <row r="262" spans="1:24" x14ac:dyDescent="0.2">
      <c r="A262" s="19" t="s">
        <v>278</v>
      </c>
      <c r="B262" s="28">
        <v>43052</v>
      </c>
      <c r="C262" s="29" t="str">
        <f t="shared" si="21"/>
        <v/>
      </c>
      <c r="D262" s="30">
        <f>SUMIFS(Historique!I$2:I$2107,Historique!$A$2:$A$2107,"&gt;="&amp;$B262,Historique!$A$2:$A$2107,"&lt;="&amp;($B262+6),Historique!$H$2:$H$2107,"Oui")</f>
        <v>35.32</v>
      </c>
      <c r="E262" s="30">
        <f>SUMIFS(Historique!J$2:J$2107,Historique!$A$2:$A$2107,"&gt;="&amp;$B262,Historique!$A$2:$A$2107,"&lt;="&amp;($B262+6),Historique!$H$2:$H$2107,"Oui")</f>
        <v>28.180999999999997</v>
      </c>
      <c r="F262" s="30">
        <f>SUMIFS(Historique!K$2:K$2107,Historique!$A$2:$A$2107,"&gt;="&amp;$B262,Historique!$A$2:$A$2107,"&lt;="&amp;($B262+6),Historique!$H$2:$H$2107,"Oui")</f>
        <v>22.9</v>
      </c>
      <c r="G262" s="30">
        <f>SUMIFS(Historique!L$2:L$2107,Historique!$A$2:$A$2107,"&gt;="&amp;$B262,Historique!$A$2:$A$2107,"&lt;="&amp;($B262+6),Historique!$H$2:$H$2107,"Oui")</f>
        <v>191.1</v>
      </c>
      <c r="H262" s="30">
        <f>SUMIFS(Historique!M$2:M$2107,Historique!$A$2:$A$2107,"&gt;="&amp;$B262,Historique!$A$2:$A$2107,"&lt;="&amp;($B262+6),Historique!$H$2:$H$2107,"Oui")</f>
        <v>40</v>
      </c>
      <c r="I262" s="30">
        <f>SUMIFS(Historique!N$2:N$2107,Historique!$A$2:$A$2107,"&gt;="&amp;$B262,Historique!$A$2:$A$2107,"&lt;="&amp;($B262+6),Historique!$H$2:$H$2107,"Oui")</f>
        <v>3</v>
      </c>
      <c r="J262" s="30">
        <f>SUMIFS(Historique!O$2:O$2107,Historique!$A$2:$A$2107,"&gt;="&amp;$B262,Historique!$A$2:$A$2107,"&lt;="&amp;($B262+6),Historique!$H$2:$H$2107,"Oui")</f>
        <v>69</v>
      </c>
      <c r="K262" s="30">
        <f>SUMIFS(Historique!P$2:P$2107,Historique!$A$2:$A$2107,"&gt;="&amp;$B262,Historique!$A$2:$A$2107,"&lt;="&amp;($B262+6),Historique!$H$2:$H$2107,"Oui")</f>
        <v>8.9</v>
      </c>
      <c r="L262" s="30">
        <f t="shared" si="22"/>
        <v>398.40099999999995</v>
      </c>
      <c r="N262">
        <v>46</v>
      </c>
      <c r="U262">
        <v>21</v>
      </c>
      <c r="V262">
        <v>141</v>
      </c>
      <c r="W262">
        <v>9</v>
      </c>
      <c r="X262">
        <v>8.7816326530612248</v>
      </c>
    </row>
    <row r="263" spans="1:24" x14ac:dyDescent="0.2">
      <c r="A263" s="19" t="s">
        <v>279</v>
      </c>
      <c r="B263" s="28">
        <v>43059</v>
      </c>
      <c r="C263" s="29" t="str">
        <f t="shared" si="21"/>
        <v/>
      </c>
      <c r="D263" s="30">
        <f>SUMIFS(Historique!I$2:I$2107,Historique!$A$2:$A$2107,"&gt;="&amp;$B263,Historique!$A$2:$A$2107,"&lt;="&amp;($B263+6),Historique!$H$2:$H$2107,"Oui")</f>
        <v>45.989999999999995</v>
      </c>
      <c r="E263" s="30">
        <f>SUMIFS(Historique!J$2:J$2107,Historique!$A$2:$A$2107,"&gt;="&amp;$B263,Historique!$A$2:$A$2107,"&lt;="&amp;($B263+6),Historique!$H$2:$H$2107,"Oui")</f>
        <v>31.003999999999998</v>
      </c>
      <c r="F263" s="30">
        <f>SUMIFS(Historique!K$2:K$2107,Historique!$A$2:$A$2107,"&gt;="&amp;$B263,Historique!$A$2:$A$2107,"&lt;="&amp;($B263+6),Historique!$H$2:$H$2107,"Oui")</f>
        <v>20.5</v>
      </c>
      <c r="G263" s="30">
        <f>SUMIFS(Historique!L$2:L$2107,Historique!$A$2:$A$2107,"&gt;="&amp;$B263,Historique!$A$2:$A$2107,"&lt;="&amp;($B263+6),Historique!$H$2:$H$2107,"Oui")</f>
        <v>203.624</v>
      </c>
      <c r="H263" s="30">
        <f>SUMIFS(Historique!M$2:M$2107,Historique!$A$2:$A$2107,"&gt;="&amp;$B263,Historique!$A$2:$A$2107,"&lt;="&amp;($B263+6),Historique!$H$2:$H$2107,"Oui")</f>
        <v>64</v>
      </c>
      <c r="I263" s="30">
        <f>SUMIFS(Historique!N$2:N$2107,Historique!$A$2:$A$2107,"&gt;="&amp;$B263,Historique!$A$2:$A$2107,"&lt;="&amp;($B263+6),Historique!$H$2:$H$2107,"Oui")</f>
        <v>3</v>
      </c>
      <c r="J263" s="30">
        <f>SUMIFS(Historique!O$2:O$2107,Historique!$A$2:$A$2107,"&gt;="&amp;$B263,Historique!$A$2:$A$2107,"&lt;="&amp;($B263+6),Historique!$H$2:$H$2107,"Oui")</f>
        <v>21</v>
      </c>
      <c r="K263" s="30">
        <f>SUMIFS(Historique!P$2:P$2107,Historique!$A$2:$A$2107,"&gt;="&amp;$B263,Historique!$A$2:$A$2107,"&lt;="&amp;($B263+6),Historique!$H$2:$H$2107,"Oui")</f>
        <v>7</v>
      </c>
      <c r="L263" s="30">
        <f t="shared" si="22"/>
        <v>396.11799999999999</v>
      </c>
      <c r="N263">
        <v>47</v>
      </c>
      <c r="U263">
        <v>38</v>
      </c>
      <c r="V263">
        <v>150</v>
      </c>
      <c r="W263">
        <v>13</v>
      </c>
      <c r="X263">
        <v>10.916326530612244</v>
      </c>
    </row>
    <row r="264" spans="1:24" x14ac:dyDescent="0.2">
      <c r="A264" s="19" t="s">
        <v>280</v>
      </c>
      <c r="B264" s="28">
        <v>43066</v>
      </c>
      <c r="C264" s="29" t="str">
        <f t="shared" si="21"/>
        <v/>
      </c>
      <c r="D264" s="30">
        <f>SUMIFS(Historique!I$2:I$2107,Historique!$A$2:$A$2107,"&gt;="&amp;$B264,Historique!$A$2:$A$2107,"&lt;="&amp;($B264+6),Historique!$H$2:$H$2107,"Oui")</f>
        <v>38.339999999999996</v>
      </c>
      <c r="E264" s="30">
        <f>SUMIFS(Historique!J$2:J$2107,Historique!$A$2:$A$2107,"&gt;="&amp;$B264,Historique!$A$2:$A$2107,"&lt;="&amp;($B264+6),Historique!$H$2:$H$2107,"Oui")</f>
        <v>26.156000000000002</v>
      </c>
      <c r="F264" s="30">
        <f>SUMIFS(Historique!K$2:K$2107,Historique!$A$2:$A$2107,"&gt;="&amp;$B264,Historique!$A$2:$A$2107,"&lt;="&amp;($B264+6),Historique!$H$2:$H$2107,"Oui")</f>
        <v>27.549999999999997</v>
      </c>
      <c r="G264" s="30">
        <f>SUMIFS(Historique!L$2:L$2107,Historique!$A$2:$A$2107,"&gt;="&amp;$B264,Historique!$A$2:$A$2107,"&lt;="&amp;($B264+6),Historique!$H$2:$H$2107,"Oui")</f>
        <v>218.82500000000002</v>
      </c>
      <c r="H264" s="30">
        <f>SUMIFS(Historique!M$2:M$2107,Historique!$A$2:$A$2107,"&gt;="&amp;$B264,Historique!$A$2:$A$2107,"&lt;="&amp;($B264+6),Historique!$H$2:$H$2107,"Oui")</f>
        <v>35</v>
      </c>
      <c r="I264" s="30">
        <f>SUMIFS(Historique!N$2:N$2107,Historique!$A$2:$A$2107,"&gt;="&amp;$B264,Historique!$A$2:$A$2107,"&lt;="&amp;($B264+6),Historique!$H$2:$H$2107,"Oui")</f>
        <v>3</v>
      </c>
      <c r="J264" s="30">
        <f>SUMIFS(Historique!O$2:O$2107,Historique!$A$2:$A$2107,"&gt;="&amp;$B264,Historique!$A$2:$A$2107,"&lt;="&amp;($B264+6),Historique!$H$2:$H$2107,"Oui")</f>
        <v>40</v>
      </c>
      <c r="K264" s="30">
        <f>SUMIFS(Historique!P$2:P$2107,Historique!$A$2:$A$2107,"&gt;="&amp;$B264,Historique!$A$2:$A$2107,"&lt;="&amp;($B264+6),Historique!$H$2:$H$2107,"Oui")</f>
        <v>17.5</v>
      </c>
      <c r="L264" s="30">
        <f t="shared" si="22"/>
        <v>406.37099999999998</v>
      </c>
      <c r="N264">
        <v>48</v>
      </c>
      <c r="U264">
        <v>58</v>
      </c>
      <c r="V264">
        <v>169</v>
      </c>
      <c r="W264">
        <v>13</v>
      </c>
      <c r="X264">
        <v>4.9346938775510205</v>
      </c>
    </row>
    <row r="265" spans="1:24" x14ac:dyDescent="0.2">
      <c r="A265" s="19" t="s">
        <v>281</v>
      </c>
      <c r="B265" s="28">
        <v>43073</v>
      </c>
      <c r="C265" s="29" t="str">
        <f t="shared" si="21"/>
        <v/>
      </c>
      <c r="D265" s="30">
        <f>SUMIFS(Historique!I$2:I$2107,Historique!$A$2:$A$2107,"&gt;="&amp;$B265,Historique!$A$2:$A$2107,"&lt;="&amp;($B265+6),Historique!$H$2:$H$2107,"Oui")</f>
        <v>27.009999999999998</v>
      </c>
      <c r="E265" s="30">
        <f>SUMIFS(Historique!J$2:J$2107,Historique!$A$2:$A$2107,"&gt;="&amp;$B265,Historique!$A$2:$A$2107,"&lt;="&amp;($B265+6),Historique!$H$2:$H$2107,"Oui")</f>
        <v>20.065999999999999</v>
      </c>
      <c r="F265" s="30">
        <f>SUMIFS(Historique!K$2:K$2107,Historique!$A$2:$A$2107,"&gt;="&amp;$B265,Historique!$A$2:$A$2107,"&lt;="&amp;($B265+6),Historique!$H$2:$H$2107,"Oui")</f>
        <v>29.5</v>
      </c>
      <c r="G265" s="30">
        <f>SUMIFS(Historique!L$2:L$2107,Historique!$A$2:$A$2107,"&gt;="&amp;$B265,Historique!$A$2:$A$2107,"&lt;="&amp;($B265+6),Historique!$H$2:$H$2107,"Oui")</f>
        <v>215.6</v>
      </c>
      <c r="H265" s="30">
        <f>SUMIFS(Historique!M$2:M$2107,Historique!$A$2:$A$2107,"&gt;="&amp;$B265,Historique!$A$2:$A$2107,"&lt;="&amp;($B265+6),Historique!$H$2:$H$2107,"Oui")</f>
        <v>50</v>
      </c>
      <c r="I265" s="30">
        <f>SUMIFS(Historique!N$2:N$2107,Historique!$A$2:$A$2107,"&gt;="&amp;$B265,Historique!$A$2:$A$2107,"&lt;="&amp;($B265+6),Historique!$H$2:$H$2107,"Oui")</f>
        <v>1</v>
      </c>
      <c r="J265" s="30">
        <f>SUMIFS(Historique!O$2:O$2107,Historique!$A$2:$A$2107,"&gt;="&amp;$B265,Historique!$A$2:$A$2107,"&lt;="&amp;($B265+6),Historique!$H$2:$H$2107,"Oui")</f>
        <v>64</v>
      </c>
      <c r="K265" s="30">
        <f>SUMIFS(Historique!P$2:P$2107,Historique!$A$2:$A$2107,"&gt;="&amp;$B265,Historique!$A$2:$A$2107,"&lt;="&amp;($B265+6),Historique!$H$2:$H$2107,"Oui")</f>
        <v>13</v>
      </c>
      <c r="L265" s="30">
        <f t="shared" si="22"/>
        <v>420.17599999999999</v>
      </c>
      <c r="N265">
        <v>49</v>
      </c>
      <c r="U265">
        <v>98</v>
      </c>
      <c r="V265">
        <v>181</v>
      </c>
      <c r="W265">
        <v>17</v>
      </c>
      <c r="X265">
        <v>5.7877551020408156</v>
      </c>
    </row>
    <row r="266" spans="1:24" x14ac:dyDescent="0.2">
      <c r="A266" s="19" t="s">
        <v>282</v>
      </c>
      <c r="B266" s="28">
        <v>43080</v>
      </c>
      <c r="C266" s="29" t="str">
        <f t="shared" si="21"/>
        <v/>
      </c>
      <c r="D266" s="30">
        <f>SUMIFS(Historique!I$2:I$2107,Historique!$A$2:$A$2107,"&gt;="&amp;$B266,Historique!$A$2:$A$2107,"&lt;="&amp;($B266+6),Historique!$H$2:$H$2107,"Oui")</f>
        <v>38.51</v>
      </c>
      <c r="E266" s="30">
        <f>SUMIFS(Historique!J$2:J$2107,Historique!$A$2:$A$2107,"&gt;="&amp;$B266,Historique!$A$2:$A$2107,"&lt;="&amp;($B266+6),Historique!$H$2:$H$2107,"Oui")</f>
        <v>28.745999999999995</v>
      </c>
      <c r="F266" s="30">
        <f>SUMIFS(Historique!K$2:K$2107,Historique!$A$2:$A$2107,"&gt;="&amp;$B266,Historique!$A$2:$A$2107,"&lt;="&amp;($B266+6),Historique!$H$2:$H$2107,"Oui")</f>
        <v>24.4</v>
      </c>
      <c r="G266" s="30">
        <f>SUMIFS(Historique!L$2:L$2107,Historique!$A$2:$A$2107,"&gt;="&amp;$B266,Historique!$A$2:$A$2107,"&lt;="&amp;($B266+6),Historique!$H$2:$H$2107,"Oui")</f>
        <v>240</v>
      </c>
      <c r="H266" s="30">
        <f>SUMIFS(Historique!M$2:M$2107,Historique!$A$2:$A$2107,"&gt;="&amp;$B266,Historique!$A$2:$A$2107,"&lt;="&amp;($B266+6),Historique!$H$2:$H$2107,"Oui")</f>
        <v>53</v>
      </c>
      <c r="I266" s="30">
        <f>SUMIFS(Historique!N$2:N$2107,Historique!$A$2:$A$2107,"&gt;="&amp;$B266,Historique!$A$2:$A$2107,"&lt;="&amp;($B266+6),Historique!$H$2:$H$2107,"Oui")</f>
        <v>2</v>
      </c>
      <c r="J266" s="30">
        <f>SUMIFS(Historique!O$2:O$2107,Historique!$A$2:$A$2107,"&gt;="&amp;$B266,Historique!$A$2:$A$2107,"&lt;="&amp;($B266+6),Historique!$H$2:$H$2107,"Oui")</f>
        <v>34</v>
      </c>
      <c r="K266" s="30">
        <f>SUMIFS(Historique!P$2:P$2107,Historique!$A$2:$A$2107,"&gt;="&amp;$B266,Historique!$A$2:$A$2107,"&lt;="&amp;($B266+6),Historique!$H$2:$H$2107,"Oui")</f>
        <v>12</v>
      </c>
      <c r="L266" s="30">
        <f t="shared" si="22"/>
        <v>432.65600000000001</v>
      </c>
      <c r="N266">
        <v>50</v>
      </c>
      <c r="U266">
        <v>199</v>
      </c>
      <c r="V266">
        <v>181</v>
      </c>
      <c r="W266">
        <v>15</v>
      </c>
      <c r="X266">
        <v>7.240816326530612</v>
      </c>
    </row>
    <row r="267" spans="1:24" x14ac:dyDescent="0.2">
      <c r="A267" s="19" t="s">
        <v>283</v>
      </c>
      <c r="B267" s="28">
        <v>43087</v>
      </c>
      <c r="C267" s="29" t="str">
        <f t="shared" si="21"/>
        <v/>
      </c>
      <c r="D267" s="30">
        <f>SUMIFS(Historique!I$2:I$2107,Historique!$A$2:$A$2107,"&gt;="&amp;$B267,Historique!$A$2:$A$2107,"&lt;="&amp;($B267+6),Historique!$H$2:$H$2107,"Oui")</f>
        <v>26.830000000000002</v>
      </c>
      <c r="E267" s="30">
        <f>SUMIFS(Historique!J$2:J$2107,Historique!$A$2:$A$2107,"&gt;="&amp;$B267,Historique!$A$2:$A$2107,"&lt;="&amp;($B267+6),Historique!$H$2:$H$2107,"Oui")</f>
        <v>23.559000000000001</v>
      </c>
      <c r="F267" s="30">
        <f>SUMIFS(Historique!K$2:K$2107,Historique!$A$2:$A$2107,"&gt;="&amp;$B267,Historique!$A$2:$A$2107,"&lt;="&amp;($B267+6),Historique!$H$2:$H$2107,"Oui")</f>
        <v>25.6</v>
      </c>
      <c r="G267" s="30">
        <f>SUMIFS(Historique!L$2:L$2107,Historique!$A$2:$A$2107,"&gt;="&amp;$B267,Historique!$A$2:$A$2107,"&lt;="&amp;($B267+6),Historique!$H$2:$H$2107,"Oui")</f>
        <v>225.60000000000002</v>
      </c>
      <c r="H267" s="30">
        <f>SUMIFS(Historique!M$2:M$2107,Historique!$A$2:$A$2107,"&gt;="&amp;$B267,Historique!$A$2:$A$2107,"&lt;="&amp;($B267+6),Historique!$H$2:$H$2107,"Oui")</f>
        <v>46</v>
      </c>
      <c r="I267" s="30">
        <f>SUMIFS(Historique!N$2:N$2107,Historique!$A$2:$A$2107,"&gt;="&amp;$B267,Historique!$A$2:$A$2107,"&lt;="&amp;($B267+6),Historique!$H$2:$H$2107,"Oui")</f>
        <v>0</v>
      </c>
      <c r="J267" s="30">
        <f>SUMIFS(Historique!O$2:O$2107,Historique!$A$2:$A$2107,"&gt;="&amp;$B267,Historique!$A$2:$A$2107,"&lt;="&amp;($B267+6),Historique!$H$2:$H$2107,"Oui")</f>
        <v>37</v>
      </c>
      <c r="K267" s="30">
        <f>SUMIFS(Historique!P$2:P$2107,Historique!$A$2:$A$2107,"&gt;="&amp;$B267,Historique!$A$2:$A$2107,"&lt;="&amp;($B267+6),Historique!$H$2:$H$2107,"Oui")</f>
        <v>7.6</v>
      </c>
      <c r="L267" s="30">
        <f t="shared" si="22"/>
        <v>392.18900000000008</v>
      </c>
      <c r="N267">
        <v>51</v>
      </c>
      <c r="U267">
        <v>352</v>
      </c>
      <c r="V267">
        <v>164</v>
      </c>
      <c r="W267">
        <v>12</v>
      </c>
      <c r="X267">
        <v>6.6122448979591839</v>
      </c>
    </row>
    <row r="268" spans="1:24" x14ac:dyDescent="0.2">
      <c r="A268" s="19" t="s">
        <v>284</v>
      </c>
      <c r="B268" s="28">
        <v>43094</v>
      </c>
      <c r="C268" s="29" t="str">
        <f t="shared" si="21"/>
        <v/>
      </c>
      <c r="D268" s="30">
        <f>SUMIFS(Historique!I$2:I$2107,Historique!$A$2:$A$2107,"&gt;="&amp;$B268,Historique!$A$2:$A$2107,"&lt;="&amp;($B268+6),Historique!$H$2:$H$2107,"Oui")</f>
        <v>50.17</v>
      </c>
      <c r="E268" s="30">
        <f>SUMIFS(Historique!J$2:J$2107,Historique!$A$2:$A$2107,"&gt;="&amp;$B268,Historique!$A$2:$A$2107,"&lt;="&amp;($B268+6),Historique!$H$2:$H$2107,"Oui")</f>
        <v>34.037999999999997</v>
      </c>
      <c r="F268" s="30">
        <f>SUMIFS(Historique!K$2:K$2107,Historique!$A$2:$A$2107,"&gt;="&amp;$B268,Historique!$A$2:$A$2107,"&lt;="&amp;($B268+6),Historique!$H$2:$H$2107,"Oui")</f>
        <v>29.650000000000002</v>
      </c>
      <c r="G268" s="30">
        <f>SUMIFS(Historique!L$2:L$2107,Historique!$A$2:$A$2107,"&gt;="&amp;$B268,Historique!$A$2:$A$2107,"&lt;="&amp;($B268+6),Historique!$H$2:$H$2107,"Oui")</f>
        <v>302.08</v>
      </c>
      <c r="H268" s="30">
        <f>SUMIFS(Historique!M$2:M$2107,Historique!$A$2:$A$2107,"&gt;="&amp;$B268,Historique!$A$2:$A$2107,"&lt;="&amp;($B268+6),Historique!$H$2:$H$2107,"Oui")</f>
        <v>68</v>
      </c>
      <c r="I268" s="30">
        <f>SUMIFS(Historique!N$2:N$2107,Historique!$A$2:$A$2107,"&gt;="&amp;$B268,Historique!$A$2:$A$2107,"&lt;="&amp;($B268+6),Historique!$H$2:$H$2107,"Oui")</f>
        <v>3</v>
      </c>
      <c r="J268" s="30">
        <f>SUMIFS(Historique!O$2:O$2107,Historique!$A$2:$A$2107,"&gt;="&amp;$B268,Historique!$A$2:$A$2107,"&lt;="&amp;($B268+6),Historique!$H$2:$H$2107,"Oui")</f>
        <v>63</v>
      </c>
      <c r="K268" s="30">
        <f>SUMIFS(Historique!P$2:P$2107,Historique!$A$2:$A$2107,"&gt;="&amp;$B268,Historique!$A$2:$A$2107,"&lt;="&amp;($B268+6),Historique!$H$2:$H$2107,"Oui")</f>
        <v>11</v>
      </c>
      <c r="L268" s="30">
        <f t="shared" si="22"/>
        <v>560.93799999999999</v>
      </c>
      <c r="N268">
        <v>52</v>
      </c>
      <c r="U268">
        <v>459</v>
      </c>
      <c r="V268">
        <v>158</v>
      </c>
      <c r="W268">
        <v>17</v>
      </c>
      <c r="X268">
        <v>7.1734693877551026</v>
      </c>
    </row>
    <row r="269" spans="1:24" x14ac:dyDescent="0.2">
      <c r="A269" s="19" t="s">
        <v>285</v>
      </c>
      <c r="B269" s="28">
        <v>43101</v>
      </c>
      <c r="C269" s="29" t="str">
        <f t="shared" si="21"/>
        <v/>
      </c>
      <c r="D269" s="30">
        <f>SUMIFS(Historique!I$2:I$2107,Historique!$A$2:$A$2107,"&gt;="&amp;$B269,Historique!$A$2:$A$2107,"&lt;="&amp;($B269+6),Historique!$H$2:$H$2107,"Oui")</f>
        <v>47.489999999999995</v>
      </c>
      <c r="E269" s="30">
        <f>SUMIFS(Historique!J$2:J$2107,Historique!$A$2:$A$2107,"&gt;="&amp;$B269,Historique!$A$2:$A$2107,"&lt;="&amp;($B269+6),Historique!$H$2:$H$2107,"Oui")</f>
        <v>24.146000000000001</v>
      </c>
      <c r="F269" s="30">
        <f>SUMIFS(Historique!K$2:K$2107,Historique!$A$2:$A$2107,"&gt;="&amp;$B269,Historique!$A$2:$A$2107,"&lt;="&amp;($B269+6),Historique!$H$2:$H$2107,"Oui")</f>
        <v>19.45</v>
      </c>
      <c r="G269" s="30">
        <f>SUMIFS(Historique!L$2:L$2107,Historique!$A$2:$A$2107,"&gt;="&amp;$B269,Historique!$A$2:$A$2107,"&lt;="&amp;($B269+6),Historique!$H$2:$H$2107,"Oui")</f>
        <v>351</v>
      </c>
      <c r="H269" s="30">
        <f>SUMIFS(Historique!M$2:M$2107,Historique!$A$2:$A$2107,"&gt;="&amp;$B269,Historique!$A$2:$A$2107,"&lt;="&amp;($B269+6),Historique!$H$2:$H$2107,"Oui")</f>
        <v>42</v>
      </c>
      <c r="I269" s="30">
        <f>SUMIFS(Historique!N$2:N$2107,Historique!$A$2:$A$2107,"&gt;="&amp;$B269,Historique!$A$2:$A$2107,"&lt;="&amp;($B269+6),Historique!$H$2:$H$2107,"Oui")</f>
        <v>0</v>
      </c>
      <c r="J269" s="30">
        <f>SUMIFS(Historique!O$2:O$2107,Historique!$A$2:$A$2107,"&gt;="&amp;$B269,Historique!$A$2:$A$2107,"&lt;="&amp;($B269+6),Historique!$H$2:$H$2107,"Oui")</f>
        <v>42</v>
      </c>
      <c r="K269" s="30">
        <f>SUMIFS(Historique!P$2:P$2107,Historique!$A$2:$A$2107,"&gt;="&amp;$B269,Historique!$A$2:$A$2107,"&lt;="&amp;($B269+6),Historique!$H$2:$H$2107,"Oui")</f>
        <v>20.5</v>
      </c>
      <c r="L269" s="30">
        <f t="shared" si="22"/>
        <v>546.58600000000001</v>
      </c>
      <c r="N269">
        <v>1</v>
      </c>
      <c r="U269">
        <v>358</v>
      </c>
      <c r="V269">
        <v>160</v>
      </c>
      <c r="W269">
        <v>17</v>
      </c>
      <c r="X269">
        <v>12.277551020408165</v>
      </c>
    </row>
    <row r="270" spans="1:24" x14ac:dyDescent="0.2">
      <c r="A270" s="19" t="s">
        <v>286</v>
      </c>
      <c r="B270" s="28">
        <v>43108</v>
      </c>
      <c r="C270" s="29" t="str">
        <f t="shared" si="21"/>
        <v/>
      </c>
      <c r="D270" s="30">
        <f>SUMIFS(Historique!I$2:I$2107,Historique!$A$2:$A$2107,"&gt;="&amp;$B270,Historique!$A$2:$A$2107,"&lt;="&amp;($B270+6),Historique!$H$2:$H$2107,"Oui")</f>
        <v>34.480000000000004</v>
      </c>
      <c r="E270" s="30">
        <f>SUMIFS(Historique!J$2:J$2107,Historique!$A$2:$A$2107,"&gt;="&amp;$B270,Historique!$A$2:$A$2107,"&lt;="&amp;($B270+6),Historique!$H$2:$H$2107,"Oui")</f>
        <v>30.345000000000002</v>
      </c>
      <c r="F270" s="30">
        <f>SUMIFS(Historique!K$2:K$2107,Historique!$A$2:$A$2107,"&gt;="&amp;$B270,Historique!$A$2:$A$2107,"&lt;="&amp;($B270+6),Historique!$H$2:$H$2107,"Oui")</f>
        <v>28.099999999999998</v>
      </c>
      <c r="G270" s="30">
        <f>SUMIFS(Historique!L$2:L$2107,Historique!$A$2:$A$2107,"&gt;="&amp;$B270,Historique!$A$2:$A$2107,"&lt;="&amp;($B270+6),Historique!$H$2:$H$2107,"Oui")</f>
        <v>255.52500000000001</v>
      </c>
      <c r="H270" s="30">
        <f>SUMIFS(Historique!M$2:M$2107,Historique!$A$2:$A$2107,"&gt;="&amp;$B270,Historique!$A$2:$A$2107,"&lt;="&amp;($B270+6),Historique!$H$2:$H$2107,"Oui")</f>
        <v>52</v>
      </c>
      <c r="I270" s="30">
        <f>SUMIFS(Historique!N$2:N$2107,Historique!$A$2:$A$2107,"&gt;="&amp;$B270,Historique!$A$2:$A$2107,"&lt;="&amp;($B270+6),Historique!$H$2:$H$2107,"Oui")</f>
        <v>6</v>
      </c>
      <c r="J270" s="30">
        <f>SUMIFS(Historique!O$2:O$2107,Historique!$A$2:$A$2107,"&gt;="&amp;$B270,Historique!$A$2:$A$2107,"&lt;="&amp;($B270+6),Historique!$H$2:$H$2107,"Oui")</f>
        <v>44</v>
      </c>
      <c r="K270" s="30">
        <f>SUMIFS(Historique!P$2:P$2107,Historique!$A$2:$A$2107,"&gt;="&amp;$B270,Historique!$A$2:$A$2107,"&lt;="&amp;($B270+6),Historique!$H$2:$H$2107,"Oui")</f>
        <v>6</v>
      </c>
      <c r="L270" s="30">
        <f t="shared" si="22"/>
        <v>456.45</v>
      </c>
      <c r="N270">
        <v>2</v>
      </c>
      <c r="U270">
        <v>302</v>
      </c>
      <c r="V270">
        <v>182</v>
      </c>
      <c r="W270">
        <v>17</v>
      </c>
      <c r="X270">
        <v>8.4408163265306122</v>
      </c>
    </row>
    <row r="271" spans="1:24" x14ac:dyDescent="0.2">
      <c r="A271" s="19" t="s">
        <v>287</v>
      </c>
      <c r="B271" s="28">
        <v>43115</v>
      </c>
      <c r="C271" s="29" t="str">
        <f t="shared" si="21"/>
        <v/>
      </c>
      <c r="D271" s="30">
        <f>SUMIFS(Historique!I$2:I$2107,Historique!$A$2:$A$2107,"&gt;="&amp;$B271,Historique!$A$2:$A$2107,"&lt;="&amp;($B271+6),Historique!$H$2:$H$2107,"Oui")</f>
        <v>36.649999999999991</v>
      </c>
      <c r="E271" s="30">
        <f>SUMIFS(Historique!J$2:J$2107,Historique!$A$2:$A$2107,"&gt;="&amp;$B271,Historique!$A$2:$A$2107,"&lt;="&amp;($B271+6),Historique!$H$2:$H$2107,"Oui")</f>
        <v>19.623999999999999</v>
      </c>
      <c r="F271" s="30">
        <f>SUMIFS(Historique!K$2:K$2107,Historique!$A$2:$A$2107,"&gt;="&amp;$B271,Historique!$A$2:$A$2107,"&lt;="&amp;($B271+6),Historique!$H$2:$H$2107,"Oui")</f>
        <v>22.5</v>
      </c>
      <c r="G271" s="30">
        <f>SUMIFS(Historique!L$2:L$2107,Historique!$A$2:$A$2107,"&gt;="&amp;$B271,Historique!$A$2:$A$2107,"&lt;="&amp;($B271+6),Historique!$H$2:$H$2107,"Oui")</f>
        <v>226.8</v>
      </c>
      <c r="H271" s="30">
        <f>SUMIFS(Historique!M$2:M$2107,Historique!$A$2:$A$2107,"&gt;="&amp;$B271,Historique!$A$2:$A$2107,"&lt;="&amp;($B271+6),Historique!$H$2:$H$2107,"Oui")</f>
        <v>49</v>
      </c>
      <c r="I271" s="30">
        <f>SUMIFS(Historique!N$2:N$2107,Historique!$A$2:$A$2107,"&gt;="&amp;$B271,Historique!$A$2:$A$2107,"&lt;="&amp;($B271+6),Historique!$H$2:$H$2107,"Oui")</f>
        <v>2</v>
      </c>
      <c r="J271" s="30">
        <f>SUMIFS(Historique!O$2:O$2107,Historique!$A$2:$A$2107,"&gt;="&amp;$B271,Historique!$A$2:$A$2107,"&lt;="&amp;($B271+6),Historique!$H$2:$H$2107,"Oui")</f>
        <v>75</v>
      </c>
      <c r="K271" s="30">
        <f>SUMIFS(Historique!P$2:P$2107,Historique!$A$2:$A$2107,"&gt;="&amp;$B271,Historique!$A$2:$A$2107,"&lt;="&amp;($B271+6),Historique!$H$2:$H$2107,"Oui")</f>
        <v>9.5</v>
      </c>
      <c r="L271" s="30">
        <f t="shared" si="22"/>
        <v>441.07400000000001</v>
      </c>
      <c r="N271">
        <v>3</v>
      </c>
      <c r="U271">
        <v>271</v>
      </c>
      <c r="V271">
        <v>173</v>
      </c>
      <c r="W271">
        <v>12</v>
      </c>
      <c r="X271">
        <v>11.510204081632653</v>
      </c>
    </row>
    <row r="272" spans="1:24" x14ac:dyDescent="0.2">
      <c r="A272" s="19" t="s">
        <v>288</v>
      </c>
      <c r="B272" s="28">
        <v>43122</v>
      </c>
      <c r="C272" s="29" t="str">
        <f t="shared" si="21"/>
        <v/>
      </c>
      <c r="D272" s="30">
        <f>SUMIFS(Historique!I$2:I$2107,Historique!$A$2:$A$2107,"&gt;="&amp;$B272,Historique!$A$2:$A$2107,"&lt;="&amp;($B272+6),Historique!$H$2:$H$2107,"Oui")</f>
        <v>25.830000000000002</v>
      </c>
      <c r="E272" s="30">
        <f>SUMIFS(Historique!J$2:J$2107,Historique!$A$2:$A$2107,"&gt;="&amp;$B272,Historique!$A$2:$A$2107,"&lt;="&amp;($B272+6),Historique!$H$2:$H$2107,"Oui")</f>
        <v>28.966999999999999</v>
      </c>
      <c r="F272" s="30">
        <f>SUMIFS(Historique!K$2:K$2107,Historique!$A$2:$A$2107,"&gt;="&amp;$B272,Historique!$A$2:$A$2107,"&lt;="&amp;($B272+6),Historique!$H$2:$H$2107,"Oui")</f>
        <v>27.85</v>
      </c>
      <c r="G272" s="30">
        <f>SUMIFS(Historique!L$2:L$2107,Historique!$A$2:$A$2107,"&gt;="&amp;$B272,Historique!$A$2:$A$2107,"&lt;="&amp;($B272+6),Historique!$H$2:$H$2107,"Oui")</f>
        <v>306.5</v>
      </c>
      <c r="H272" s="30">
        <f>SUMIFS(Historique!M$2:M$2107,Historique!$A$2:$A$2107,"&gt;="&amp;$B272,Historique!$A$2:$A$2107,"&lt;="&amp;($B272+6),Historique!$H$2:$H$2107,"Oui")</f>
        <v>64</v>
      </c>
      <c r="I272" s="30">
        <f>SUMIFS(Historique!N$2:N$2107,Historique!$A$2:$A$2107,"&gt;="&amp;$B272,Historique!$A$2:$A$2107,"&lt;="&amp;($B272+6),Historique!$H$2:$H$2107,"Oui")</f>
        <v>0</v>
      </c>
      <c r="J272" s="30">
        <f>SUMIFS(Historique!O$2:O$2107,Historique!$A$2:$A$2107,"&gt;="&amp;$B272,Historique!$A$2:$A$2107,"&lt;="&amp;($B272+6),Historique!$H$2:$H$2107,"Oui")</f>
        <v>47</v>
      </c>
      <c r="K272" s="30">
        <f>SUMIFS(Historique!P$2:P$2107,Historique!$A$2:$A$2107,"&gt;="&amp;$B272,Historique!$A$2:$A$2107,"&lt;="&amp;($B272+6),Historique!$H$2:$H$2107,"Oui")</f>
        <v>13</v>
      </c>
      <c r="L272" s="30">
        <f t="shared" si="22"/>
        <v>513.14699999999993</v>
      </c>
      <c r="N272">
        <v>4</v>
      </c>
      <c r="U272">
        <v>267</v>
      </c>
      <c r="V272">
        <v>158</v>
      </c>
      <c r="W272">
        <v>22</v>
      </c>
      <c r="X272">
        <v>10.224489795918368</v>
      </c>
    </row>
    <row r="273" spans="1:25" x14ac:dyDescent="0.2">
      <c r="A273" s="19" t="s">
        <v>289</v>
      </c>
      <c r="B273" s="28">
        <v>43129</v>
      </c>
      <c r="C273" s="29" t="str">
        <f t="shared" si="21"/>
        <v/>
      </c>
      <c r="D273" s="30">
        <f>SUMIFS(Historique!I$2:I$2107,Historique!$A$2:$A$2107,"&gt;="&amp;$B273,Historique!$A$2:$A$2107,"&lt;="&amp;($B273+6),Historique!$H$2:$H$2107,"Oui")</f>
        <v>26.980000000000004</v>
      </c>
      <c r="E273" s="30">
        <f>SUMIFS(Historique!J$2:J$2107,Historique!$A$2:$A$2107,"&gt;="&amp;$B273,Historique!$A$2:$A$2107,"&lt;="&amp;($B273+6),Historique!$H$2:$H$2107,"Oui")</f>
        <v>38.715000000000003</v>
      </c>
      <c r="F273" s="30">
        <f>SUMIFS(Historique!K$2:K$2107,Historique!$A$2:$A$2107,"&gt;="&amp;$B273,Historique!$A$2:$A$2107,"&lt;="&amp;($B273+6),Historique!$H$2:$H$2107,"Oui")</f>
        <v>26.55</v>
      </c>
      <c r="G273" s="30">
        <f>SUMIFS(Historique!L$2:L$2107,Historique!$A$2:$A$2107,"&gt;="&amp;$B273,Historique!$A$2:$A$2107,"&lt;="&amp;($B273+6),Historique!$H$2:$H$2107,"Oui")</f>
        <v>318.10000000000002</v>
      </c>
      <c r="H273" s="30">
        <f>SUMIFS(Historique!M$2:M$2107,Historique!$A$2:$A$2107,"&gt;="&amp;$B273,Historique!$A$2:$A$2107,"&lt;="&amp;($B273+6),Historique!$H$2:$H$2107,"Oui")</f>
        <v>64</v>
      </c>
      <c r="I273" s="30">
        <f>SUMIFS(Historique!N$2:N$2107,Historique!$A$2:$A$2107,"&gt;="&amp;$B273,Historique!$A$2:$A$2107,"&lt;="&amp;($B273+6),Historique!$H$2:$H$2107,"Oui")</f>
        <v>3</v>
      </c>
      <c r="J273" s="30">
        <f>SUMIFS(Historique!O$2:O$2107,Historique!$A$2:$A$2107,"&gt;="&amp;$B273,Historique!$A$2:$A$2107,"&lt;="&amp;($B273+6),Historique!$H$2:$H$2107,"Oui")</f>
        <v>34</v>
      </c>
      <c r="K273" s="30">
        <f>SUMIFS(Historique!P$2:P$2107,Historique!$A$2:$A$2107,"&gt;="&amp;$B273,Historique!$A$2:$A$2107,"&lt;="&amp;($B273+6),Historique!$H$2:$H$2107,"Oui")</f>
        <v>17.399999999999999</v>
      </c>
      <c r="L273" s="30">
        <f t="shared" si="22"/>
        <v>528.745</v>
      </c>
      <c r="N273">
        <v>5</v>
      </c>
      <c r="U273">
        <v>240</v>
      </c>
      <c r="V273">
        <v>141</v>
      </c>
      <c r="W273">
        <v>23</v>
      </c>
      <c r="X273">
        <v>6.9244897959183671</v>
      </c>
      <c r="Y273">
        <v>0.29199999999999998</v>
      </c>
    </row>
    <row r="274" spans="1:25" x14ac:dyDescent="0.2">
      <c r="A274" s="19" t="s">
        <v>290</v>
      </c>
      <c r="B274" s="28">
        <v>43136</v>
      </c>
      <c r="C274" s="29" t="str">
        <f t="shared" si="21"/>
        <v/>
      </c>
      <c r="D274" s="30">
        <f>SUMIFS(Historique!I$2:I$2107,Historique!$A$2:$A$2107,"&gt;="&amp;$B274,Historique!$A$2:$A$2107,"&lt;="&amp;($B274+6),Historique!$H$2:$H$2107,"Oui")</f>
        <v>42.179999999999993</v>
      </c>
      <c r="E274" s="30">
        <f>SUMIFS(Historique!J$2:J$2107,Historique!$A$2:$A$2107,"&gt;="&amp;$B274,Historique!$A$2:$A$2107,"&lt;="&amp;($B274+6),Historique!$H$2:$H$2107,"Oui")</f>
        <v>28.725000000000001</v>
      </c>
      <c r="F274" s="30">
        <f>SUMIFS(Historique!K$2:K$2107,Historique!$A$2:$A$2107,"&gt;="&amp;$B274,Historique!$A$2:$A$2107,"&lt;="&amp;($B274+6),Historique!$H$2:$H$2107,"Oui")</f>
        <v>31.6</v>
      </c>
      <c r="G274" s="30">
        <f>SUMIFS(Historique!L$2:L$2107,Historique!$A$2:$A$2107,"&gt;="&amp;$B274,Historique!$A$2:$A$2107,"&lt;="&amp;($B274+6),Historique!$H$2:$H$2107,"Oui")</f>
        <v>366.95</v>
      </c>
      <c r="H274" s="30">
        <f>SUMIFS(Historique!M$2:M$2107,Historique!$A$2:$A$2107,"&gt;="&amp;$B274,Historique!$A$2:$A$2107,"&lt;="&amp;($B274+6),Historique!$H$2:$H$2107,"Oui")</f>
        <v>76</v>
      </c>
      <c r="I274" s="30">
        <f>SUMIFS(Historique!N$2:N$2107,Historique!$A$2:$A$2107,"&gt;="&amp;$B274,Historique!$A$2:$A$2107,"&lt;="&amp;($B274+6),Historique!$H$2:$H$2107,"Oui")</f>
        <v>0</v>
      </c>
      <c r="J274" s="30">
        <f>SUMIFS(Historique!O$2:O$2107,Historique!$A$2:$A$2107,"&gt;="&amp;$B274,Historique!$A$2:$A$2107,"&lt;="&amp;($B274+6),Historique!$H$2:$H$2107,"Oui")</f>
        <v>71.25</v>
      </c>
      <c r="K274" s="30">
        <f>SUMIFS(Historique!P$2:P$2107,Historique!$A$2:$A$2107,"&gt;="&amp;$B274,Historique!$A$2:$A$2107,"&lt;="&amp;($B274+6),Historique!$H$2:$H$2107,"Oui")</f>
        <v>6.66</v>
      </c>
      <c r="L274" s="30">
        <f t="shared" si="22"/>
        <v>623.3649999999999</v>
      </c>
      <c r="N274">
        <v>6</v>
      </c>
      <c r="U274">
        <v>211</v>
      </c>
      <c r="V274">
        <v>139</v>
      </c>
      <c r="W274">
        <v>24</v>
      </c>
      <c r="X274">
        <v>4.6367346938775507</v>
      </c>
      <c r="Y274">
        <v>0</v>
      </c>
    </row>
    <row r="275" spans="1:25" x14ac:dyDescent="0.2">
      <c r="A275" s="19" t="s">
        <v>291</v>
      </c>
      <c r="B275" s="28">
        <v>43143</v>
      </c>
      <c r="C275" s="29" t="str">
        <f t="shared" si="21"/>
        <v/>
      </c>
      <c r="D275" s="30">
        <f>SUMIFS(Historique!I$2:I$2107,Historique!$A$2:$A$2107,"&gt;="&amp;$B275,Historique!$A$2:$A$2107,"&lt;="&amp;($B275+6),Historique!$H$2:$H$2107,"Oui")</f>
        <v>31.509999999999998</v>
      </c>
      <c r="E275" s="30">
        <f>SUMIFS(Historique!J$2:J$2107,Historique!$A$2:$A$2107,"&gt;="&amp;$B275,Historique!$A$2:$A$2107,"&lt;="&amp;($B275+6),Historique!$H$2:$H$2107,"Oui")</f>
        <v>43.617999999999995</v>
      </c>
      <c r="F275" s="30">
        <f>SUMIFS(Historique!K$2:K$2107,Historique!$A$2:$A$2107,"&gt;="&amp;$B275,Historique!$A$2:$A$2107,"&lt;="&amp;($B275+6),Historique!$H$2:$H$2107,"Oui")</f>
        <v>28.700000000000003</v>
      </c>
      <c r="G275" s="30">
        <f>SUMIFS(Historique!L$2:L$2107,Historique!$A$2:$A$2107,"&gt;="&amp;$B275,Historique!$A$2:$A$2107,"&lt;="&amp;($B275+6),Historique!$H$2:$H$2107,"Oui")</f>
        <v>338.56200000000001</v>
      </c>
      <c r="H275" s="30">
        <f>SUMIFS(Historique!M$2:M$2107,Historique!$A$2:$A$2107,"&gt;="&amp;$B275,Historique!$A$2:$A$2107,"&lt;="&amp;($B275+6),Historique!$H$2:$H$2107,"Oui")</f>
        <v>62</v>
      </c>
      <c r="I275" s="30">
        <f>SUMIFS(Historique!N$2:N$2107,Historique!$A$2:$A$2107,"&gt;="&amp;$B275,Historique!$A$2:$A$2107,"&lt;="&amp;($B275+6),Historique!$H$2:$H$2107,"Oui")</f>
        <v>1</v>
      </c>
      <c r="J275" s="30">
        <f>SUMIFS(Historique!O$2:O$2107,Historique!$A$2:$A$2107,"&gt;="&amp;$B275,Historique!$A$2:$A$2107,"&lt;="&amp;($B275+6),Historique!$H$2:$H$2107,"Oui")</f>
        <v>48</v>
      </c>
      <c r="K275" s="30">
        <f>SUMIFS(Historique!P$2:P$2107,Historique!$A$2:$A$2107,"&gt;="&amp;$B275,Historique!$A$2:$A$2107,"&lt;="&amp;($B275+6),Historique!$H$2:$H$2107,"Oui")</f>
        <v>6</v>
      </c>
      <c r="L275" s="30">
        <f t="shared" si="22"/>
        <v>559.39</v>
      </c>
      <c r="N275">
        <v>7</v>
      </c>
      <c r="U275">
        <v>215</v>
      </c>
      <c r="V275">
        <v>137</v>
      </c>
      <c r="W275">
        <v>20</v>
      </c>
      <c r="X275">
        <v>7.2857142857142856</v>
      </c>
      <c r="Y275">
        <v>0</v>
      </c>
    </row>
    <row r="276" spans="1:25" x14ac:dyDescent="0.2">
      <c r="A276" s="19" t="s">
        <v>292</v>
      </c>
      <c r="B276" s="28">
        <v>43150</v>
      </c>
      <c r="C276" s="29" t="str">
        <f t="shared" si="21"/>
        <v/>
      </c>
      <c r="D276" s="30">
        <f>SUMIFS(Historique!I$2:I$2107,Historique!$A$2:$A$2107,"&gt;="&amp;$B276,Historique!$A$2:$A$2107,"&lt;="&amp;($B276+6),Historique!$H$2:$H$2107,"Oui")</f>
        <v>29.35</v>
      </c>
      <c r="E276" s="30">
        <f>SUMIFS(Historique!J$2:J$2107,Historique!$A$2:$A$2107,"&gt;="&amp;$B276,Historique!$A$2:$A$2107,"&lt;="&amp;($B276+6),Historique!$H$2:$H$2107,"Oui")</f>
        <v>29.305</v>
      </c>
      <c r="F276" s="30">
        <f>SUMIFS(Historique!K$2:K$2107,Historique!$A$2:$A$2107,"&gt;="&amp;$B276,Historique!$A$2:$A$2107,"&lt;="&amp;($B276+6),Historique!$H$2:$H$2107,"Oui")</f>
        <v>28.55</v>
      </c>
      <c r="G276" s="30">
        <f>SUMIFS(Historique!L$2:L$2107,Historique!$A$2:$A$2107,"&gt;="&amp;$B276,Historique!$A$2:$A$2107,"&lt;="&amp;($B276+6),Historique!$H$2:$H$2107,"Oui")</f>
        <v>229.10000000000002</v>
      </c>
      <c r="H276" s="30">
        <f>SUMIFS(Historique!M$2:M$2107,Historique!$A$2:$A$2107,"&gt;="&amp;$B276,Historique!$A$2:$A$2107,"&lt;="&amp;($B276+6),Historique!$H$2:$H$2107,"Oui")</f>
        <v>49</v>
      </c>
      <c r="I276" s="30">
        <f>SUMIFS(Historique!N$2:N$2107,Historique!$A$2:$A$2107,"&gt;="&amp;$B276,Historique!$A$2:$A$2107,"&lt;="&amp;($B276+6),Historique!$H$2:$H$2107,"Oui")</f>
        <v>0</v>
      </c>
      <c r="J276" s="30">
        <f>SUMIFS(Historique!O$2:O$2107,Historique!$A$2:$A$2107,"&gt;="&amp;$B276,Historique!$A$2:$A$2107,"&lt;="&amp;($B276+6),Historique!$H$2:$H$2107,"Oui")</f>
        <v>70</v>
      </c>
      <c r="K276" s="30">
        <f>SUMIFS(Historique!P$2:P$2107,Historique!$A$2:$A$2107,"&gt;="&amp;$B276,Historique!$A$2:$A$2107,"&lt;="&amp;($B276+6),Historique!$H$2:$H$2107,"Oui")</f>
        <v>11</v>
      </c>
      <c r="L276" s="30">
        <f t="shared" si="22"/>
        <v>446.30500000000001</v>
      </c>
      <c r="N276">
        <v>8</v>
      </c>
      <c r="U276">
        <v>201</v>
      </c>
      <c r="V276">
        <v>119</v>
      </c>
      <c r="W276">
        <v>20</v>
      </c>
      <c r="X276">
        <v>5.3836734693877544</v>
      </c>
      <c r="Y276">
        <v>0</v>
      </c>
    </row>
    <row r="277" spans="1:25" x14ac:dyDescent="0.2">
      <c r="A277" s="19" t="s">
        <v>293</v>
      </c>
      <c r="B277" s="28">
        <v>43157</v>
      </c>
      <c r="C277" s="29" t="str">
        <f t="shared" si="21"/>
        <v/>
      </c>
      <c r="D277" s="30">
        <f>SUMIFS(Historique!I$2:I$2107,Historique!$A$2:$A$2107,"&gt;="&amp;$B277,Historique!$A$2:$A$2107,"&lt;="&amp;($B277+6),Historique!$H$2:$H$2107,"Oui")</f>
        <v>19.329999999999998</v>
      </c>
      <c r="E277" s="30">
        <f>SUMIFS(Historique!J$2:J$2107,Historique!$A$2:$A$2107,"&gt;="&amp;$B277,Historique!$A$2:$A$2107,"&lt;="&amp;($B277+6),Historique!$H$2:$H$2107,"Oui")</f>
        <v>20.772000000000002</v>
      </c>
      <c r="F277" s="30">
        <f>SUMIFS(Historique!K$2:K$2107,Historique!$A$2:$A$2107,"&gt;="&amp;$B277,Historique!$A$2:$A$2107,"&lt;="&amp;($B277+6),Historique!$H$2:$H$2107,"Oui")</f>
        <v>33.200000000000003</v>
      </c>
      <c r="G277" s="30">
        <f>SUMIFS(Historique!L$2:L$2107,Historique!$A$2:$A$2107,"&gt;="&amp;$B277,Historique!$A$2:$A$2107,"&lt;="&amp;($B277+6),Historique!$H$2:$H$2107,"Oui")</f>
        <v>256.54900000000004</v>
      </c>
      <c r="H277" s="30">
        <f>SUMIFS(Historique!M$2:M$2107,Historique!$A$2:$A$2107,"&gt;="&amp;$B277,Historique!$A$2:$A$2107,"&lt;="&amp;($B277+6),Historique!$H$2:$H$2107,"Oui")</f>
        <v>115</v>
      </c>
      <c r="I277" s="30">
        <f>SUMIFS(Historique!N$2:N$2107,Historique!$A$2:$A$2107,"&gt;="&amp;$B277,Historique!$A$2:$A$2107,"&lt;="&amp;($B277+6),Historique!$H$2:$H$2107,"Oui")</f>
        <v>16</v>
      </c>
      <c r="J277" s="30">
        <f>SUMIFS(Historique!O$2:O$2107,Historique!$A$2:$A$2107,"&gt;="&amp;$B277,Historique!$A$2:$A$2107,"&lt;="&amp;($B277+6),Historique!$H$2:$H$2107,"Oui")</f>
        <v>68</v>
      </c>
      <c r="K277" s="30">
        <f>SUMIFS(Historique!P$2:P$2107,Historique!$A$2:$A$2107,"&gt;="&amp;$B277,Historique!$A$2:$A$2107,"&lt;="&amp;($B277+6),Historique!$H$2:$H$2107,"Oui")</f>
        <v>14.5</v>
      </c>
      <c r="L277" s="30">
        <f t="shared" si="22"/>
        <v>543.35100000000011</v>
      </c>
      <c r="N277">
        <v>9</v>
      </c>
      <c r="U277">
        <v>165</v>
      </c>
      <c r="V277">
        <v>117</v>
      </c>
      <c r="W277">
        <v>20</v>
      </c>
      <c r="X277">
        <v>4.0510204081632653</v>
      </c>
      <c r="Y277">
        <v>0</v>
      </c>
    </row>
    <row r="278" spans="1:25" x14ac:dyDescent="0.2">
      <c r="A278" s="19" t="s">
        <v>294</v>
      </c>
      <c r="B278" s="28">
        <v>43164</v>
      </c>
      <c r="C278" s="29" t="str">
        <f t="shared" si="21"/>
        <v/>
      </c>
      <c r="D278" s="30">
        <f>SUMIFS(Historique!I$2:I$2107,Historique!$A$2:$A$2107,"&gt;="&amp;$B278,Historique!$A$2:$A$2107,"&lt;="&amp;($B278+6),Historique!$H$2:$H$2107,"Oui")</f>
        <v>36.649999999999991</v>
      </c>
      <c r="E278" s="30">
        <f>SUMIFS(Historique!J$2:J$2107,Historique!$A$2:$A$2107,"&gt;="&amp;$B278,Historique!$A$2:$A$2107,"&lt;="&amp;($B278+6),Historique!$H$2:$H$2107,"Oui")</f>
        <v>29.927999999999997</v>
      </c>
      <c r="F278" s="30">
        <f>SUMIFS(Historique!K$2:K$2107,Historique!$A$2:$A$2107,"&gt;="&amp;$B278,Historique!$A$2:$A$2107,"&lt;="&amp;($B278+6),Historique!$H$2:$H$2107,"Oui")</f>
        <v>33.75</v>
      </c>
      <c r="G278" s="30">
        <f>SUMIFS(Historique!L$2:L$2107,Historique!$A$2:$A$2107,"&gt;="&amp;$B278,Historique!$A$2:$A$2107,"&lt;="&amp;($B278+6),Historique!$H$2:$H$2107,"Oui")</f>
        <v>223.89999999999998</v>
      </c>
      <c r="H278" s="30">
        <f>SUMIFS(Historique!M$2:M$2107,Historique!$A$2:$A$2107,"&gt;="&amp;$B278,Historique!$A$2:$A$2107,"&lt;="&amp;($B278+6),Historique!$H$2:$H$2107,"Oui")</f>
        <v>91</v>
      </c>
      <c r="I278" s="30">
        <f>SUMIFS(Historique!N$2:N$2107,Historique!$A$2:$A$2107,"&gt;="&amp;$B278,Historique!$A$2:$A$2107,"&lt;="&amp;($B278+6),Historique!$H$2:$H$2107,"Oui")</f>
        <v>17</v>
      </c>
      <c r="J278" s="30">
        <f>SUMIFS(Historique!O$2:O$2107,Historique!$A$2:$A$2107,"&gt;="&amp;$B278,Historique!$A$2:$A$2107,"&lt;="&amp;($B278+6),Historique!$H$2:$H$2107,"Oui")</f>
        <v>68</v>
      </c>
      <c r="K278" s="30">
        <f>SUMIFS(Historique!P$2:P$2107,Historique!$A$2:$A$2107,"&gt;="&amp;$B278,Historique!$A$2:$A$2107,"&lt;="&amp;($B278+6),Historique!$H$2:$H$2107,"Oui")</f>
        <v>16.399999999999999</v>
      </c>
      <c r="L278" s="30">
        <f t="shared" si="22"/>
        <v>516.62799999999993</v>
      </c>
      <c r="N278">
        <v>10</v>
      </c>
      <c r="U278">
        <v>142</v>
      </c>
      <c r="V278">
        <v>121</v>
      </c>
      <c r="W278">
        <v>24</v>
      </c>
      <c r="X278">
        <v>10.673469387755103</v>
      </c>
    </row>
    <row r="279" spans="1:25" x14ac:dyDescent="0.2">
      <c r="A279" s="19" t="s">
        <v>295</v>
      </c>
      <c r="B279" s="28">
        <v>43171</v>
      </c>
      <c r="C279" s="29" t="str">
        <f t="shared" si="21"/>
        <v/>
      </c>
      <c r="D279" s="30">
        <f>SUMIFS(Historique!I$2:I$2107,Historique!$A$2:$A$2107,"&gt;="&amp;$B279,Historique!$A$2:$A$2107,"&lt;="&amp;($B279+6),Historique!$H$2:$H$2107,"Oui")</f>
        <v>31.33</v>
      </c>
      <c r="E279" s="30">
        <f>SUMIFS(Historique!J$2:J$2107,Historique!$A$2:$A$2107,"&gt;="&amp;$B279,Historique!$A$2:$A$2107,"&lt;="&amp;($B279+6),Historique!$H$2:$H$2107,"Oui")</f>
        <v>21.537999999999997</v>
      </c>
      <c r="F279" s="30">
        <f>SUMIFS(Historique!K$2:K$2107,Historique!$A$2:$A$2107,"&gt;="&amp;$B279,Historique!$A$2:$A$2107,"&lt;="&amp;($B279+6),Historique!$H$2:$H$2107,"Oui")</f>
        <v>19.649999999999999</v>
      </c>
      <c r="G279" s="30">
        <f>SUMIFS(Historique!L$2:L$2107,Historique!$A$2:$A$2107,"&gt;="&amp;$B279,Historique!$A$2:$A$2107,"&lt;="&amp;($B279+6),Historique!$H$2:$H$2107,"Oui")</f>
        <v>207.8</v>
      </c>
      <c r="H279" s="30">
        <f>SUMIFS(Historique!M$2:M$2107,Historique!$A$2:$A$2107,"&gt;="&amp;$B279,Historique!$A$2:$A$2107,"&lt;="&amp;($B279+6),Historique!$H$2:$H$2107,"Oui")</f>
        <v>77</v>
      </c>
      <c r="I279" s="30">
        <f>SUMIFS(Historique!N$2:N$2107,Historique!$A$2:$A$2107,"&gt;="&amp;$B279,Historique!$A$2:$A$2107,"&lt;="&amp;($B279+6),Historique!$H$2:$H$2107,"Oui")</f>
        <v>2</v>
      </c>
      <c r="J279" s="30">
        <f>SUMIFS(Historique!O$2:O$2107,Historique!$A$2:$A$2107,"&gt;="&amp;$B279,Historique!$A$2:$A$2107,"&lt;="&amp;($B279+6),Historique!$H$2:$H$2107,"Oui")</f>
        <v>61</v>
      </c>
      <c r="K279" s="30">
        <f>SUMIFS(Historique!P$2:P$2107,Historique!$A$2:$A$2107,"&gt;="&amp;$B279,Historique!$A$2:$A$2107,"&lt;="&amp;($B279+6),Historique!$H$2:$H$2107,"Oui")</f>
        <v>24</v>
      </c>
      <c r="L279" s="30">
        <f t="shared" si="22"/>
        <v>444.31799999999998</v>
      </c>
      <c r="N279">
        <v>11</v>
      </c>
      <c r="U279">
        <v>99</v>
      </c>
      <c r="V279">
        <v>129</v>
      </c>
      <c r="W279">
        <v>24</v>
      </c>
      <c r="X279">
        <v>10.791836734693875</v>
      </c>
      <c r="Y279">
        <v>1.3</v>
      </c>
    </row>
    <row r="280" spans="1:25" x14ac:dyDescent="0.2">
      <c r="A280" s="19" t="s">
        <v>296</v>
      </c>
      <c r="B280" s="28">
        <v>43178</v>
      </c>
      <c r="C280" s="29" t="str">
        <f t="shared" si="21"/>
        <v/>
      </c>
      <c r="D280" s="30">
        <f>SUMIFS(Historique!I$2:I$2107,Historique!$A$2:$A$2107,"&gt;="&amp;$B280,Historique!$A$2:$A$2107,"&lt;="&amp;($B280+6),Historique!$H$2:$H$2107,"Oui")</f>
        <v>28.009999999999998</v>
      </c>
      <c r="E280" s="30">
        <f>SUMIFS(Historique!J$2:J$2107,Historique!$A$2:$A$2107,"&gt;="&amp;$B280,Historique!$A$2:$A$2107,"&lt;="&amp;($B280+6),Historique!$H$2:$H$2107,"Oui")</f>
        <v>20.736000000000001</v>
      </c>
      <c r="F280" s="30">
        <f>SUMIFS(Historique!K$2:K$2107,Historique!$A$2:$A$2107,"&gt;="&amp;$B280,Historique!$A$2:$A$2107,"&lt;="&amp;($B280+6),Historique!$H$2:$H$2107,"Oui")</f>
        <v>25.900000000000002</v>
      </c>
      <c r="G280" s="30">
        <f>SUMIFS(Historique!L$2:L$2107,Historique!$A$2:$A$2107,"&gt;="&amp;$B280,Historique!$A$2:$A$2107,"&lt;="&amp;($B280+6),Historique!$H$2:$H$2107,"Oui")</f>
        <v>241.11200000000002</v>
      </c>
      <c r="H280" s="30">
        <f>SUMIFS(Historique!M$2:M$2107,Historique!$A$2:$A$2107,"&gt;="&amp;$B280,Historique!$A$2:$A$2107,"&lt;="&amp;($B280+6),Historique!$H$2:$H$2107,"Oui")</f>
        <v>50</v>
      </c>
      <c r="I280" s="30">
        <f>SUMIFS(Historique!N$2:N$2107,Historique!$A$2:$A$2107,"&gt;="&amp;$B280,Historique!$A$2:$A$2107,"&lt;="&amp;($B280+6),Historique!$H$2:$H$2107,"Oui")</f>
        <v>3</v>
      </c>
      <c r="J280" s="30">
        <f>SUMIFS(Historique!O$2:O$2107,Historique!$A$2:$A$2107,"&gt;="&amp;$B280,Historique!$A$2:$A$2107,"&lt;="&amp;($B280+6),Historique!$H$2:$H$2107,"Oui")</f>
        <v>58</v>
      </c>
      <c r="K280" s="30">
        <f>SUMIFS(Historique!P$2:P$2107,Historique!$A$2:$A$2107,"&gt;="&amp;$B280,Historique!$A$2:$A$2107,"&lt;="&amp;($B280+6),Historique!$H$2:$H$2107,"Oui")</f>
        <v>17.5</v>
      </c>
      <c r="L280" s="30">
        <f t="shared" si="22"/>
        <v>444.25800000000004</v>
      </c>
      <c r="N280">
        <v>12</v>
      </c>
      <c r="U280">
        <v>79</v>
      </c>
      <c r="V280">
        <v>139</v>
      </c>
      <c r="W280">
        <v>29</v>
      </c>
      <c r="X280">
        <v>8.6530612244897949</v>
      </c>
    </row>
    <row r="281" spans="1:25" x14ac:dyDescent="0.2">
      <c r="A281" s="19" t="s">
        <v>297</v>
      </c>
      <c r="B281" s="28">
        <v>43185</v>
      </c>
      <c r="C281" s="29" t="str">
        <f t="shared" si="21"/>
        <v/>
      </c>
      <c r="D281" s="30">
        <f>SUMIFS(Historique!I$2:I$2107,Historique!$A$2:$A$2107,"&gt;="&amp;$B281,Historique!$A$2:$A$2107,"&lt;="&amp;($B281+6),Historique!$H$2:$H$2107,"Oui")</f>
        <v>43</v>
      </c>
      <c r="E281" s="30">
        <f>SUMIFS(Historique!J$2:J$2107,Historique!$A$2:$A$2107,"&gt;="&amp;$B281,Historique!$A$2:$A$2107,"&lt;="&amp;($B281+6),Historique!$H$2:$H$2107,"Oui")</f>
        <v>27.77</v>
      </c>
      <c r="F281" s="30">
        <f>SUMIFS(Historique!K$2:K$2107,Historique!$A$2:$A$2107,"&gt;="&amp;$B281,Historique!$A$2:$A$2107,"&lt;="&amp;($B281+6),Historique!$H$2:$H$2107,"Oui")</f>
        <v>20.3</v>
      </c>
      <c r="G281" s="30">
        <f>SUMIFS(Historique!L$2:L$2107,Historique!$A$2:$A$2107,"&gt;="&amp;$B281,Historique!$A$2:$A$2107,"&lt;="&amp;($B281+6),Historique!$H$2:$H$2107,"Oui")</f>
        <v>224.72399999999999</v>
      </c>
      <c r="H281" s="30">
        <f>SUMIFS(Historique!M$2:M$2107,Historique!$A$2:$A$2107,"&gt;="&amp;$B281,Historique!$A$2:$A$2107,"&lt;="&amp;($B281+6),Historique!$H$2:$H$2107,"Oui")</f>
        <v>117</v>
      </c>
      <c r="I281" s="30">
        <f>SUMIFS(Historique!N$2:N$2107,Historique!$A$2:$A$2107,"&gt;="&amp;$B281,Historique!$A$2:$A$2107,"&lt;="&amp;($B281+6),Historique!$H$2:$H$2107,"Oui")</f>
        <v>16</v>
      </c>
      <c r="J281" s="30">
        <f>SUMIFS(Historique!O$2:O$2107,Historique!$A$2:$A$2107,"&gt;="&amp;$B281,Historique!$A$2:$A$2107,"&lt;="&amp;($B281+6),Historique!$H$2:$H$2107,"Oui")</f>
        <v>51</v>
      </c>
      <c r="K281" s="30">
        <f>SUMIFS(Historique!P$2:P$2107,Historique!$A$2:$A$2107,"&gt;="&amp;$B281,Historique!$A$2:$A$2107,"&lt;="&amp;($B281+6),Historique!$H$2:$H$2107,"Oui")</f>
        <v>21.1</v>
      </c>
      <c r="L281" s="30">
        <f t="shared" si="22"/>
        <v>520.89400000000001</v>
      </c>
      <c r="N281">
        <v>13</v>
      </c>
      <c r="U281">
        <v>50</v>
      </c>
      <c r="V281">
        <v>150</v>
      </c>
      <c r="W281">
        <v>25</v>
      </c>
      <c r="X281">
        <v>12.451020408163265</v>
      </c>
      <c r="Y281">
        <v>0.97</v>
      </c>
    </row>
    <row r="282" spans="1:25" x14ac:dyDescent="0.2">
      <c r="A282" s="19" t="s">
        <v>298</v>
      </c>
      <c r="B282" s="28">
        <v>43192</v>
      </c>
      <c r="C282" s="29" t="str">
        <f t="shared" si="21"/>
        <v/>
      </c>
      <c r="D282" s="30">
        <f>SUMIFS(Historique!I$2:I$2107,Historique!$A$2:$A$2107,"&gt;="&amp;$B282,Historique!$A$2:$A$2107,"&lt;="&amp;($B282+6),Historique!$H$2:$H$2107,"Oui")</f>
        <v>39.85</v>
      </c>
      <c r="E282" s="30">
        <f>SUMIFS(Historique!J$2:J$2107,Historique!$A$2:$A$2107,"&gt;="&amp;$B282,Historique!$A$2:$A$2107,"&lt;="&amp;($B282+6),Historique!$H$2:$H$2107,"Oui")</f>
        <v>26.060000000000002</v>
      </c>
      <c r="F282" s="30">
        <f>SUMIFS(Historique!K$2:K$2107,Historique!$A$2:$A$2107,"&gt;="&amp;$B282,Historique!$A$2:$A$2107,"&lt;="&amp;($B282+6),Historique!$H$2:$H$2107,"Oui")</f>
        <v>23.900000000000002</v>
      </c>
      <c r="G282" s="30">
        <f>SUMIFS(Historique!L$2:L$2107,Historique!$A$2:$A$2107,"&gt;="&amp;$B282,Historique!$A$2:$A$2107,"&lt;="&amp;($B282+6),Historique!$H$2:$H$2107,"Oui")</f>
        <v>227.72499999999999</v>
      </c>
      <c r="H282" s="30">
        <f>SUMIFS(Historique!M$2:M$2107,Historique!$A$2:$A$2107,"&gt;="&amp;$B282,Historique!$A$2:$A$2107,"&lt;="&amp;($B282+6),Historique!$H$2:$H$2107,"Oui")</f>
        <v>91</v>
      </c>
      <c r="I282" s="30">
        <f>SUMIFS(Historique!N$2:N$2107,Historique!$A$2:$A$2107,"&gt;="&amp;$B282,Historique!$A$2:$A$2107,"&lt;="&amp;($B282+6),Historique!$H$2:$H$2107,"Oui")</f>
        <v>8</v>
      </c>
      <c r="J282" s="30">
        <f>SUMIFS(Historique!O$2:O$2107,Historique!$A$2:$A$2107,"&gt;="&amp;$B282,Historique!$A$2:$A$2107,"&lt;="&amp;($B282+6),Historique!$H$2:$H$2107,"Oui")</f>
        <v>60</v>
      </c>
      <c r="K282" s="30">
        <f>SUMIFS(Historique!P$2:P$2107,Historique!$A$2:$A$2107,"&gt;="&amp;$B282,Historique!$A$2:$A$2107,"&lt;="&amp;($B282+6),Historique!$H$2:$H$2107,"Oui")</f>
        <v>40.5</v>
      </c>
      <c r="L282" s="30">
        <f t="shared" si="22"/>
        <v>517.03499999999997</v>
      </c>
      <c r="N282">
        <v>14</v>
      </c>
      <c r="U282">
        <v>35</v>
      </c>
      <c r="V282">
        <v>118</v>
      </c>
      <c r="W282">
        <v>23</v>
      </c>
      <c r="X282">
        <v>12.279591836734694</v>
      </c>
      <c r="Y282">
        <v>1.95</v>
      </c>
    </row>
    <row r="283" spans="1:25" x14ac:dyDescent="0.2">
      <c r="A283" s="19" t="s">
        <v>299</v>
      </c>
      <c r="B283" s="28">
        <v>43199</v>
      </c>
      <c r="C283" s="29" t="str">
        <f t="shared" si="21"/>
        <v/>
      </c>
      <c r="D283" s="30">
        <f>SUMIFS(Historique!I$2:I$2107,Historique!$A$2:$A$2107,"&gt;="&amp;$B283,Historique!$A$2:$A$2107,"&lt;="&amp;($B283+6),Historique!$H$2:$H$2107,"Oui")</f>
        <v>38.83</v>
      </c>
      <c r="E283" s="30">
        <f>SUMIFS(Historique!J$2:J$2107,Historique!$A$2:$A$2107,"&gt;="&amp;$B283,Historique!$A$2:$A$2107,"&lt;="&amp;($B283+6),Historique!$H$2:$H$2107,"Oui")</f>
        <v>22.308</v>
      </c>
      <c r="F283" s="30">
        <f>SUMIFS(Historique!K$2:K$2107,Historique!$A$2:$A$2107,"&gt;="&amp;$B283,Historique!$A$2:$A$2107,"&lt;="&amp;($B283+6),Historique!$H$2:$H$2107,"Oui")</f>
        <v>23.5</v>
      </c>
      <c r="G283" s="30">
        <f>SUMIFS(Historique!L$2:L$2107,Historique!$A$2:$A$2107,"&gt;="&amp;$B283,Historique!$A$2:$A$2107,"&lt;="&amp;($B283+6),Historique!$H$2:$H$2107,"Oui")</f>
        <v>175.7</v>
      </c>
      <c r="H283" s="30">
        <f>SUMIFS(Historique!M$2:M$2107,Historique!$A$2:$A$2107,"&gt;="&amp;$B283,Historique!$A$2:$A$2107,"&lt;="&amp;($B283+6),Historique!$H$2:$H$2107,"Oui")</f>
        <v>64</v>
      </c>
      <c r="I283" s="30">
        <f>SUMIFS(Historique!N$2:N$2107,Historique!$A$2:$A$2107,"&gt;="&amp;$B283,Historique!$A$2:$A$2107,"&lt;="&amp;($B283+6),Historique!$H$2:$H$2107,"Oui")</f>
        <v>3</v>
      </c>
      <c r="J283" s="30">
        <f>SUMIFS(Historique!O$2:O$2107,Historique!$A$2:$A$2107,"&gt;="&amp;$B283,Historique!$A$2:$A$2107,"&lt;="&amp;($B283+6),Historique!$H$2:$H$2107,"Oui")</f>
        <v>52</v>
      </c>
      <c r="K283" s="30">
        <f>SUMIFS(Historique!P$2:P$2107,Historique!$A$2:$A$2107,"&gt;="&amp;$B283,Historique!$A$2:$A$2107,"&lt;="&amp;($B283+6),Historique!$H$2:$H$2107,"Oui")</f>
        <v>53.5</v>
      </c>
      <c r="L283" s="30">
        <f t="shared" si="22"/>
        <v>432.83799999999997</v>
      </c>
      <c r="N283">
        <v>15</v>
      </c>
      <c r="U283">
        <v>25</v>
      </c>
      <c r="V283">
        <v>112</v>
      </c>
      <c r="W283">
        <v>27</v>
      </c>
      <c r="X283">
        <v>11.753061224489796</v>
      </c>
      <c r="Y283">
        <v>0.8125</v>
      </c>
    </row>
    <row r="284" spans="1:25" x14ac:dyDescent="0.2">
      <c r="A284" s="19" t="s">
        <v>300</v>
      </c>
      <c r="B284" s="28">
        <v>43206</v>
      </c>
      <c r="C284" s="29" t="str">
        <f t="shared" si="21"/>
        <v/>
      </c>
      <c r="D284" s="30">
        <f>SUMIFS(Historique!I$2:I$2107,Historique!$A$2:$A$2107,"&gt;="&amp;$B284,Historique!$A$2:$A$2107,"&lt;="&amp;($B284+6),Historique!$H$2:$H$2107,"Oui")</f>
        <v>29.84</v>
      </c>
      <c r="E284" s="30">
        <f>SUMIFS(Historique!J$2:J$2107,Historique!$A$2:$A$2107,"&gt;="&amp;$B284,Historique!$A$2:$A$2107,"&lt;="&amp;($B284+6),Historique!$H$2:$H$2107,"Oui")</f>
        <v>26.670999999999999</v>
      </c>
      <c r="F284" s="30">
        <f>SUMIFS(Historique!K$2:K$2107,Historique!$A$2:$A$2107,"&gt;="&amp;$B284,Historique!$A$2:$A$2107,"&lt;="&amp;($B284+6),Historique!$H$2:$H$2107,"Oui")</f>
        <v>10.15</v>
      </c>
      <c r="G284" s="30">
        <f>SUMIFS(Historique!L$2:L$2107,Historique!$A$2:$A$2107,"&gt;="&amp;$B284,Historique!$A$2:$A$2107,"&lt;="&amp;($B284+6),Historique!$H$2:$H$2107,"Oui")</f>
        <v>211.02500000000001</v>
      </c>
      <c r="H284" s="30">
        <f>SUMIFS(Historique!M$2:M$2107,Historique!$A$2:$A$2107,"&gt;="&amp;$B284,Historique!$A$2:$A$2107,"&lt;="&amp;($B284+6),Historique!$H$2:$H$2107,"Oui")</f>
        <v>51</v>
      </c>
      <c r="I284" s="30">
        <f>SUMIFS(Historique!N$2:N$2107,Historique!$A$2:$A$2107,"&gt;="&amp;$B284,Historique!$A$2:$A$2107,"&lt;="&amp;($B284+6),Historique!$H$2:$H$2107,"Oui")</f>
        <v>0</v>
      </c>
      <c r="J284" s="30">
        <f>SUMIFS(Historique!O$2:O$2107,Historique!$A$2:$A$2107,"&gt;="&amp;$B284,Historique!$A$2:$A$2107,"&lt;="&amp;($B284+6),Historique!$H$2:$H$2107,"Oui")</f>
        <v>28</v>
      </c>
      <c r="K284" s="30">
        <f>SUMIFS(Historique!P$2:P$2107,Historique!$A$2:$A$2107,"&gt;="&amp;$B284,Historique!$A$2:$A$2107,"&lt;="&amp;($B284+6),Historique!$H$2:$H$2107,"Oui")</f>
        <v>38.700000000000003</v>
      </c>
      <c r="L284" s="30">
        <f t="shared" si="22"/>
        <v>395.38600000000002</v>
      </c>
      <c r="N284">
        <v>16</v>
      </c>
      <c r="U284">
        <v>7</v>
      </c>
      <c r="V284">
        <v>87</v>
      </c>
      <c r="W284">
        <v>28</v>
      </c>
      <c r="X284">
        <v>16.914285714285715</v>
      </c>
      <c r="Y284">
        <v>2.3214285714285716</v>
      </c>
    </row>
    <row r="285" spans="1:25" x14ac:dyDescent="0.2">
      <c r="A285" s="19" t="s">
        <v>301</v>
      </c>
      <c r="B285" s="28">
        <v>43213</v>
      </c>
      <c r="C285" s="29" t="str">
        <f t="shared" si="21"/>
        <v/>
      </c>
      <c r="D285" s="30">
        <f>SUMIFS(Historique!I$2:I$2107,Historique!$A$2:$A$2107,"&gt;="&amp;$B285,Historique!$A$2:$A$2107,"&lt;="&amp;($B285+6),Historique!$H$2:$H$2107,"Oui")</f>
        <v>50.669999999999995</v>
      </c>
      <c r="E285" s="30">
        <f>SUMIFS(Historique!J$2:J$2107,Historique!$A$2:$A$2107,"&gt;="&amp;$B285,Historique!$A$2:$A$2107,"&lt;="&amp;($B285+6),Historique!$H$2:$H$2107,"Oui")</f>
        <v>25.442999999999998</v>
      </c>
      <c r="F285" s="30">
        <f>SUMIFS(Historique!K$2:K$2107,Historique!$A$2:$A$2107,"&gt;="&amp;$B285,Historique!$A$2:$A$2107,"&lt;="&amp;($B285+6),Historique!$H$2:$H$2107,"Oui")</f>
        <v>25.05</v>
      </c>
      <c r="G285" s="30">
        <f>SUMIFS(Historique!L$2:L$2107,Historique!$A$2:$A$2107,"&gt;="&amp;$B285,Historique!$A$2:$A$2107,"&lt;="&amp;($B285+6),Historique!$H$2:$H$2107,"Oui")</f>
        <v>155.91200000000001</v>
      </c>
      <c r="H285" s="30">
        <f>SUMIFS(Historique!M$2:M$2107,Historique!$A$2:$A$2107,"&gt;="&amp;$B285,Historique!$A$2:$A$2107,"&lt;="&amp;($B285+6),Historique!$H$2:$H$2107,"Oui")</f>
        <v>60</v>
      </c>
      <c r="I285" s="30">
        <f>SUMIFS(Historique!N$2:N$2107,Historique!$A$2:$A$2107,"&gt;="&amp;$B285,Historique!$A$2:$A$2107,"&lt;="&amp;($B285+6),Historique!$H$2:$H$2107,"Oui")</f>
        <v>3</v>
      </c>
      <c r="J285" s="30">
        <f>SUMIFS(Historique!O$2:O$2107,Historique!$A$2:$A$2107,"&gt;="&amp;$B285,Historique!$A$2:$A$2107,"&lt;="&amp;($B285+6),Historique!$H$2:$H$2107,"Oui")</f>
        <v>66</v>
      </c>
      <c r="K285" s="30">
        <f>SUMIFS(Historique!P$2:P$2107,Historique!$A$2:$A$2107,"&gt;="&amp;$B285,Historique!$A$2:$A$2107,"&lt;="&amp;($B285+6),Historique!$H$2:$H$2107,"Oui")</f>
        <v>56.4</v>
      </c>
      <c r="L285" s="30">
        <f t="shared" si="22"/>
        <v>442.47499999999997</v>
      </c>
      <c r="N285">
        <v>17</v>
      </c>
      <c r="U285">
        <v>4</v>
      </c>
      <c r="V285">
        <v>80</v>
      </c>
      <c r="W285">
        <v>25</v>
      </c>
      <c r="X285">
        <v>16.802040816326532</v>
      </c>
      <c r="Y285">
        <v>6.4666666666666659</v>
      </c>
    </row>
    <row r="286" spans="1:25" x14ac:dyDescent="0.2">
      <c r="A286" s="19" t="s">
        <v>302</v>
      </c>
      <c r="B286" s="28">
        <v>43220</v>
      </c>
      <c r="C286" s="29" t="str">
        <f t="shared" si="21"/>
        <v/>
      </c>
      <c r="D286" s="30">
        <f>SUMIFS(Historique!I$2:I$2107,Historique!$A$2:$A$2107,"&gt;="&amp;$B286,Historique!$A$2:$A$2107,"&lt;="&amp;($B286+6),Historique!$H$2:$H$2107,"Oui")</f>
        <v>29.01</v>
      </c>
      <c r="E286" s="30">
        <f>SUMIFS(Historique!J$2:J$2107,Historique!$A$2:$A$2107,"&gt;="&amp;$B286,Historique!$A$2:$A$2107,"&lt;="&amp;($B286+6),Historique!$H$2:$H$2107,"Oui")</f>
        <v>28.895</v>
      </c>
      <c r="F286" s="30">
        <f>SUMIFS(Historique!K$2:K$2107,Historique!$A$2:$A$2107,"&gt;="&amp;$B286,Historique!$A$2:$A$2107,"&lt;="&amp;($B286+6),Historique!$H$2:$H$2107,"Oui")</f>
        <v>18.25</v>
      </c>
      <c r="G286" s="30">
        <f>SUMIFS(Historique!L$2:L$2107,Historique!$A$2:$A$2107,"&gt;="&amp;$B286,Historique!$A$2:$A$2107,"&lt;="&amp;($B286+6),Historique!$H$2:$H$2107,"Oui")</f>
        <v>136.73699999999999</v>
      </c>
      <c r="H286" s="30">
        <f>SUMIFS(Historique!M$2:M$2107,Historique!$A$2:$A$2107,"&gt;="&amp;$B286,Historique!$A$2:$A$2107,"&lt;="&amp;($B286+6),Historique!$H$2:$H$2107,"Oui")</f>
        <v>53</v>
      </c>
      <c r="I286" s="30">
        <f>SUMIFS(Historique!N$2:N$2107,Historique!$A$2:$A$2107,"&gt;="&amp;$B286,Historique!$A$2:$A$2107,"&lt;="&amp;($B286+6),Historique!$H$2:$H$2107,"Oui")</f>
        <v>0</v>
      </c>
      <c r="J286" s="30">
        <f>SUMIFS(Historique!O$2:O$2107,Historique!$A$2:$A$2107,"&gt;="&amp;$B286,Historique!$A$2:$A$2107,"&lt;="&amp;($B286+6),Historique!$H$2:$H$2107,"Oui")</f>
        <v>26</v>
      </c>
      <c r="K286" s="30">
        <f>SUMIFS(Historique!P$2:P$2107,Historique!$A$2:$A$2107,"&gt;="&amp;$B286,Historique!$A$2:$A$2107,"&lt;="&amp;($B286+6),Historique!$H$2:$H$2107,"Oui")</f>
        <v>65</v>
      </c>
      <c r="L286" s="30">
        <f t="shared" si="22"/>
        <v>356.892</v>
      </c>
      <c r="N286">
        <v>18</v>
      </c>
      <c r="U286">
        <v>5</v>
      </c>
      <c r="V286">
        <v>74</v>
      </c>
      <c r="W286">
        <v>25</v>
      </c>
      <c r="X286">
        <v>16.067346938775511</v>
      </c>
      <c r="Y286">
        <v>2.9249999999999998</v>
      </c>
    </row>
    <row r="287" spans="1:25" x14ac:dyDescent="0.2">
      <c r="A287" s="19" t="s">
        <v>303</v>
      </c>
      <c r="B287" s="28">
        <v>43227</v>
      </c>
      <c r="C287" s="29" t="str">
        <f t="shared" si="21"/>
        <v/>
      </c>
      <c r="D287" s="30">
        <f>SUMIFS(Historique!I$2:I$2107,Historique!$A$2:$A$2107,"&gt;="&amp;$B287,Historique!$A$2:$A$2107,"&lt;="&amp;($B287+6),Historique!$H$2:$H$2107,"Oui")</f>
        <v>53.819999999999993</v>
      </c>
      <c r="E287" s="30">
        <f>SUMIFS(Historique!J$2:J$2107,Historique!$A$2:$A$2107,"&gt;="&amp;$B287,Historique!$A$2:$A$2107,"&lt;="&amp;($B287+6),Historique!$H$2:$H$2107,"Oui")</f>
        <v>24.282</v>
      </c>
      <c r="F287" s="30">
        <f>SUMIFS(Historique!K$2:K$2107,Historique!$A$2:$A$2107,"&gt;="&amp;$B287,Historique!$A$2:$A$2107,"&lt;="&amp;($B287+6),Historique!$H$2:$H$2107,"Oui")</f>
        <v>25.15</v>
      </c>
      <c r="G287" s="30">
        <f>SUMIFS(Historique!L$2:L$2107,Historique!$A$2:$A$2107,"&gt;="&amp;$B287,Historique!$A$2:$A$2107,"&lt;="&amp;($B287+6),Historique!$H$2:$H$2107,"Oui")</f>
        <v>160.80000000000001</v>
      </c>
      <c r="H287" s="30">
        <f>SUMIFS(Historique!M$2:M$2107,Historique!$A$2:$A$2107,"&gt;="&amp;$B287,Historique!$A$2:$A$2107,"&lt;="&amp;($B287+6),Historique!$H$2:$H$2107,"Oui")</f>
        <v>66</v>
      </c>
      <c r="I287" s="30">
        <f>SUMIFS(Historique!N$2:N$2107,Historique!$A$2:$A$2107,"&gt;="&amp;$B287,Historique!$A$2:$A$2107,"&lt;="&amp;($B287+6),Historique!$H$2:$H$2107,"Oui")</f>
        <v>4</v>
      </c>
      <c r="J287" s="30">
        <f>SUMIFS(Historique!O$2:O$2107,Historique!$A$2:$A$2107,"&gt;="&amp;$B287,Historique!$A$2:$A$2107,"&lt;="&amp;($B287+6),Historique!$H$2:$H$2107,"Oui")</f>
        <v>31</v>
      </c>
      <c r="K287" s="30">
        <f>SUMIFS(Historique!P$2:P$2107,Historique!$A$2:$A$2107,"&gt;="&amp;$B287,Historique!$A$2:$A$2107,"&lt;="&amp;($B287+6),Historique!$H$2:$H$2107,"Oui")</f>
        <v>51</v>
      </c>
      <c r="L287" s="30">
        <f t="shared" si="22"/>
        <v>416.05200000000002</v>
      </c>
      <c r="N287">
        <v>19</v>
      </c>
      <c r="U287">
        <v>2</v>
      </c>
      <c r="V287">
        <v>61</v>
      </c>
      <c r="W287">
        <v>25</v>
      </c>
      <c r="X287">
        <v>16.844897959183672</v>
      </c>
      <c r="Y287">
        <v>11.711428571428572</v>
      </c>
    </row>
    <row r="288" spans="1:25" x14ac:dyDescent="0.2">
      <c r="A288" s="19" t="s">
        <v>304</v>
      </c>
      <c r="B288" s="28">
        <v>43234</v>
      </c>
      <c r="C288" s="29" t="str">
        <f t="shared" si="21"/>
        <v/>
      </c>
      <c r="D288" s="30">
        <f>SUMIFS(Historique!I$2:I$2107,Historique!$A$2:$A$2107,"&gt;="&amp;$B288,Historique!$A$2:$A$2107,"&lt;="&amp;($B288+6),Historique!$H$2:$H$2107,"Oui")</f>
        <v>27.689999999999998</v>
      </c>
      <c r="E288" s="30">
        <f>SUMIFS(Historique!J$2:J$2107,Historique!$A$2:$A$2107,"&gt;="&amp;$B288,Historique!$A$2:$A$2107,"&lt;="&amp;($B288+6),Historique!$H$2:$H$2107,"Oui")</f>
        <v>24.286000000000001</v>
      </c>
      <c r="F288" s="30">
        <f>SUMIFS(Historique!K$2:K$2107,Historique!$A$2:$A$2107,"&gt;="&amp;$B288,Historique!$A$2:$A$2107,"&lt;="&amp;($B288+6),Historique!$H$2:$H$2107,"Oui")</f>
        <v>17</v>
      </c>
      <c r="G288" s="30">
        <f>SUMIFS(Historique!L$2:L$2107,Historique!$A$2:$A$2107,"&gt;="&amp;$B288,Historique!$A$2:$A$2107,"&lt;="&amp;($B288+6),Historique!$H$2:$H$2107,"Oui")</f>
        <v>156.80000000000001</v>
      </c>
      <c r="H288" s="30">
        <f>SUMIFS(Historique!M$2:M$2107,Historique!$A$2:$A$2107,"&gt;="&amp;$B288,Historique!$A$2:$A$2107,"&lt;="&amp;($B288+6),Historique!$H$2:$H$2107,"Oui")</f>
        <v>59</v>
      </c>
      <c r="I288" s="30">
        <f>SUMIFS(Historique!N$2:N$2107,Historique!$A$2:$A$2107,"&gt;="&amp;$B288,Historique!$A$2:$A$2107,"&lt;="&amp;($B288+6),Historique!$H$2:$H$2107,"Oui")</f>
        <v>7</v>
      </c>
      <c r="J288" s="30">
        <f>SUMIFS(Historique!O$2:O$2107,Historique!$A$2:$A$2107,"&gt;="&amp;$B288,Historique!$A$2:$A$2107,"&lt;="&amp;($B288+6),Historique!$H$2:$H$2107,"Oui")</f>
        <v>47</v>
      </c>
      <c r="K288" s="30">
        <f>SUMIFS(Historique!P$2:P$2107,Historique!$A$2:$A$2107,"&gt;="&amp;$B288,Historique!$A$2:$A$2107,"&lt;="&amp;($B288+6),Historique!$H$2:$H$2107,"Oui")</f>
        <v>39.4</v>
      </c>
      <c r="L288" s="30">
        <f t="shared" si="22"/>
        <v>378.17599999999999</v>
      </c>
      <c r="N288">
        <v>20</v>
      </c>
      <c r="U288">
        <v>4</v>
      </c>
      <c r="V288">
        <v>76</v>
      </c>
      <c r="W288">
        <v>20</v>
      </c>
      <c r="X288">
        <v>16.887755102040817</v>
      </c>
      <c r="Y288">
        <v>40.354285714285709</v>
      </c>
    </row>
    <row r="289" spans="1:25" x14ac:dyDescent="0.2">
      <c r="A289" s="19" t="s">
        <v>305</v>
      </c>
      <c r="B289" s="28">
        <v>43241</v>
      </c>
      <c r="C289" s="29" t="str">
        <f t="shared" si="21"/>
        <v/>
      </c>
      <c r="D289" s="30">
        <f>SUMIFS(Historique!I$2:I$2107,Historique!$A$2:$A$2107,"&gt;="&amp;$B289,Historique!$A$2:$A$2107,"&lt;="&amp;($B289+6),Historique!$H$2:$H$2107,"Oui")</f>
        <v>31.159999999999997</v>
      </c>
      <c r="E289" s="30">
        <f>SUMIFS(Historique!J$2:J$2107,Historique!$A$2:$A$2107,"&gt;="&amp;$B289,Historique!$A$2:$A$2107,"&lt;="&amp;($B289+6),Historique!$H$2:$H$2107,"Oui")</f>
        <v>20.346</v>
      </c>
      <c r="F289" s="30">
        <f>SUMIFS(Historique!K$2:K$2107,Historique!$A$2:$A$2107,"&gt;="&amp;$B289,Historique!$A$2:$A$2107,"&lt;="&amp;($B289+6),Historique!$H$2:$H$2107,"Oui")</f>
        <v>24.15</v>
      </c>
      <c r="G289" s="30">
        <f>SUMIFS(Historique!L$2:L$2107,Historique!$A$2:$A$2107,"&gt;="&amp;$B289,Historique!$A$2:$A$2107,"&lt;="&amp;($B289+6),Historique!$H$2:$H$2107,"Oui")</f>
        <v>135.786</v>
      </c>
      <c r="H289" s="30">
        <f>SUMIFS(Historique!M$2:M$2107,Historique!$A$2:$A$2107,"&gt;="&amp;$B289,Historique!$A$2:$A$2107,"&lt;="&amp;($B289+6),Historique!$H$2:$H$2107,"Oui")</f>
        <v>60</v>
      </c>
      <c r="I289" s="30">
        <f>SUMIFS(Historique!N$2:N$2107,Historique!$A$2:$A$2107,"&gt;="&amp;$B289,Historique!$A$2:$A$2107,"&lt;="&amp;($B289+6),Historique!$H$2:$H$2107,"Oui")</f>
        <v>2</v>
      </c>
      <c r="J289" s="30">
        <f>SUMIFS(Historique!O$2:O$2107,Historique!$A$2:$A$2107,"&gt;="&amp;$B289,Historique!$A$2:$A$2107,"&lt;="&amp;($B289+6),Historique!$H$2:$H$2107,"Oui")</f>
        <v>31</v>
      </c>
      <c r="K289" s="30">
        <f>SUMIFS(Historique!P$2:P$2107,Historique!$A$2:$A$2107,"&gt;="&amp;$B289,Historique!$A$2:$A$2107,"&lt;="&amp;($B289+6),Historique!$H$2:$H$2107,"Oui")</f>
        <v>37</v>
      </c>
      <c r="L289" s="30">
        <f t="shared" si="22"/>
        <v>341.44200000000001</v>
      </c>
      <c r="N289">
        <v>21</v>
      </c>
      <c r="U289">
        <v>4</v>
      </c>
      <c r="V289">
        <v>64</v>
      </c>
      <c r="W289">
        <v>17</v>
      </c>
      <c r="X289">
        <v>18.86326530612245</v>
      </c>
      <c r="Y289">
        <v>16.87857142857143</v>
      </c>
    </row>
    <row r="290" spans="1:25" x14ac:dyDescent="0.2">
      <c r="A290" s="19" t="s">
        <v>306</v>
      </c>
      <c r="B290" s="28">
        <v>43248</v>
      </c>
      <c r="C290" s="29" t="str">
        <f t="shared" si="21"/>
        <v/>
      </c>
      <c r="D290" s="30">
        <f>SUMIFS(Historique!I$2:I$2107,Historique!$A$2:$A$2107,"&gt;="&amp;$B290,Historique!$A$2:$A$2107,"&lt;="&amp;($B290+6),Historique!$H$2:$H$2107,"Oui")</f>
        <v>49.17</v>
      </c>
      <c r="E290" s="30">
        <f>SUMIFS(Historique!J$2:J$2107,Historique!$A$2:$A$2107,"&gt;="&amp;$B290,Historique!$A$2:$A$2107,"&lt;="&amp;($B290+6),Historique!$H$2:$H$2107,"Oui")</f>
        <v>20.384999999999998</v>
      </c>
      <c r="F290" s="30">
        <f>SUMIFS(Historique!K$2:K$2107,Historique!$A$2:$A$2107,"&gt;="&amp;$B290,Historique!$A$2:$A$2107,"&lt;="&amp;($B290+6),Historique!$H$2:$H$2107,"Oui")</f>
        <v>16.850000000000001</v>
      </c>
      <c r="G290" s="30">
        <f>SUMIFS(Historique!L$2:L$2107,Historique!$A$2:$A$2107,"&gt;="&amp;$B290,Historique!$A$2:$A$2107,"&lt;="&amp;($B290+6),Historique!$H$2:$H$2107,"Oui")</f>
        <v>143.05000000000001</v>
      </c>
      <c r="H290" s="30">
        <f>SUMIFS(Historique!M$2:M$2107,Historique!$A$2:$A$2107,"&gt;="&amp;$B290,Historique!$A$2:$A$2107,"&lt;="&amp;($B290+6),Historique!$H$2:$H$2107,"Oui")</f>
        <v>59</v>
      </c>
      <c r="I290" s="30">
        <f>SUMIFS(Historique!N$2:N$2107,Historique!$A$2:$A$2107,"&gt;="&amp;$B290,Historique!$A$2:$A$2107,"&lt;="&amp;($B290+6),Historique!$H$2:$H$2107,"Oui")</f>
        <v>4</v>
      </c>
      <c r="J290" s="30">
        <f>SUMIFS(Historique!O$2:O$2107,Historique!$A$2:$A$2107,"&gt;="&amp;$B290,Historique!$A$2:$A$2107,"&lt;="&amp;($B290+6),Historique!$H$2:$H$2107,"Oui")</f>
        <v>45</v>
      </c>
      <c r="K290" s="30">
        <f>SUMIFS(Historique!P$2:P$2107,Historique!$A$2:$A$2107,"&gt;="&amp;$B290,Historique!$A$2:$A$2107,"&lt;="&amp;($B290+6),Historique!$H$2:$H$2107,"Oui")</f>
        <v>41.64</v>
      </c>
      <c r="L290" s="30">
        <f t="shared" si="22"/>
        <v>379.09500000000003</v>
      </c>
      <c r="N290">
        <v>22</v>
      </c>
      <c r="U290">
        <v>5</v>
      </c>
      <c r="V290">
        <v>80</v>
      </c>
      <c r="W290">
        <v>24</v>
      </c>
      <c r="X290">
        <v>19.495918367346938</v>
      </c>
      <c r="Y290">
        <v>32.773333333333333</v>
      </c>
    </row>
    <row r="291" spans="1:25" x14ac:dyDescent="0.2">
      <c r="A291" s="19" t="s">
        <v>307</v>
      </c>
      <c r="B291" s="28">
        <v>43255</v>
      </c>
      <c r="C291" s="29" t="str">
        <f t="shared" si="21"/>
        <v/>
      </c>
      <c r="D291" s="30">
        <f>SUMIFS(Historique!I$2:I$2107,Historique!$A$2:$A$2107,"&gt;="&amp;$B291,Historique!$A$2:$A$2107,"&lt;="&amp;($B291+6),Historique!$H$2:$H$2107,"Oui")</f>
        <v>30.32</v>
      </c>
      <c r="E291" s="30">
        <f>SUMIFS(Historique!J$2:J$2107,Historique!$A$2:$A$2107,"&gt;="&amp;$B291,Historique!$A$2:$A$2107,"&lt;="&amp;($B291+6),Historique!$H$2:$H$2107,"Oui")</f>
        <v>26.022999999999996</v>
      </c>
      <c r="F291" s="30">
        <f>SUMIFS(Historique!K$2:K$2107,Historique!$A$2:$A$2107,"&gt;="&amp;$B291,Historique!$A$2:$A$2107,"&lt;="&amp;($B291+6),Historique!$H$2:$H$2107,"Oui")</f>
        <v>17.45</v>
      </c>
      <c r="G291" s="30">
        <f>SUMIFS(Historique!L$2:L$2107,Historique!$A$2:$A$2107,"&gt;="&amp;$B291,Historique!$A$2:$A$2107,"&lt;="&amp;($B291+6),Historique!$H$2:$H$2107,"Oui")</f>
        <v>138.44999999999999</v>
      </c>
      <c r="H291" s="30">
        <f>SUMIFS(Historique!M$2:M$2107,Historique!$A$2:$A$2107,"&gt;="&amp;$B291,Historique!$A$2:$A$2107,"&lt;="&amp;($B291+6),Historique!$H$2:$H$2107,"Oui")</f>
        <v>61</v>
      </c>
      <c r="I291" s="30">
        <f>SUMIFS(Historique!N$2:N$2107,Historique!$A$2:$A$2107,"&gt;="&amp;$B291,Historique!$A$2:$A$2107,"&lt;="&amp;($B291+6),Historique!$H$2:$H$2107,"Oui")</f>
        <v>6</v>
      </c>
      <c r="J291" s="30">
        <f>SUMIFS(Historique!O$2:O$2107,Historique!$A$2:$A$2107,"&gt;="&amp;$B291,Historique!$A$2:$A$2107,"&lt;="&amp;($B291+6),Historique!$H$2:$H$2107,"Oui")</f>
        <v>23</v>
      </c>
      <c r="K291" s="30">
        <f>SUMIFS(Historique!P$2:P$2107,Historique!$A$2:$A$2107,"&gt;="&amp;$B291,Historique!$A$2:$A$2107,"&lt;="&amp;($B291+6),Historique!$H$2:$H$2107,"Oui")</f>
        <v>24.4</v>
      </c>
      <c r="L291" s="30">
        <f t="shared" si="22"/>
        <v>326.64299999999997</v>
      </c>
      <c r="N291">
        <v>23</v>
      </c>
      <c r="U291">
        <v>2</v>
      </c>
      <c r="V291">
        <v>76</v>
      </c>
      <c r="W291">
        <v>14</v>
      </c>
      <c r="X291">
        <v>20.079591836734693</v>
      </c>
      <c r="Y291">
        <v>17.735714285714288</v>
      </c>
    </row>
    <row r="292" spans="1:25" x14ac:dyDescent="0.2">
      <c r="A292" s="19" t="s">
        <v>308</v>
      </c>
      <c r="B292" s="28">
        <v>43262</v>
      </c>
      <c r="C292" s="29" t="str">
        <f t="shared" si="21"/>
        <v/>
      </c>
      <c r="D292" s="30">
        <f>SUMIFS(Historique!I$2:I$2107,Historique!$A$2:$A$2107,"&gt;="&amp;$B292,Historique!$A$2:$A$2107,"&lt;="&amp;($B292+6),Historique!$H$2:$H$2107,"Oui")</f>
        <v>31.52</v>
      </c>
      <c r="E292" s="30">
        <f>SUMIFS(Historique!J$2:J$2107,Historique!$A$2:$A$2107,"&gt;="&amp;$B292,Historique!$A$2:$A$2107,"&lt;="&amp;($B292+6),Historique!$H$2:$H$2107,"Oui")</f>
        <v>31.195</v>
      </c>
      <c r="F292" s="30">
        <f>SUMIFS(Historique!K$2:K$2107,Historique!$A$2:$A$2107,"&gt;="&amp;$B292,Historique!$A$2:$A$2107,"&lt;="&amp;($B292+6),Historique!$H$2:$H$2107,"Oui")</f>
        <v>20.6</v>
      </c>
      <c r="G292" s="30">
        <f>SUMIFS(Historique!L$2:L$2107,Historique!$A$2:$A$2107,"&gt;="&amp;$B292,Historique!$A$2:$A$2107,"&lt;="&amp;($B292+6),Historique!$H$2:$H$2107,"Oui")</f>
        <v>124.569</v>
      </c>
      <c r="H292" s="30">
        <f>SUMIFS(Historique!M$2:M$2107,Historique!$A$2:$A$2107,"&gt;="&amp;$B292,Historique!$A$2:$A$2107,"&lt;="&amp;($B292+6),Historique!$H$2:$H$2107,"Oui")</f>
        <v>57</v>
      </c>
      <c r="I292" s="30">
        <f>SUMIFS(Historique!N$2:N$2107,Historique!$A$2:$A$2107,"&gt;="&amp;$B292,Historique!$A$2:$A$2107,"&lt;="&amp;($B292+6),Historique!$H$2:$H$2107,"Oui")</f>
        <v>0</v>
      </c>
      <c r="J292" s="30">
        <f>SUMIFS(Historique!O$2:O$2107,Historique!$A$2:$A$2107,"&gt;="&amp;$B292,Historique!$A$2:$A$2107,"&lt;="&amp;($B292+6),Historique!$H$2:$H$2107,"Oui")</f>
        <v>16</v>
      </c>
      <c r="K292" s="30">
        <f>SUMIFS(Historique!P$2:P$2107,Historique!$A$2:$A$2107,"&gt;="&amp;$B292,Historique!$A$2:$A$2107,"&lt;="&amp;($B292+6),Historique!$H$2:$H$2107,"Oui")</f>
        <v>30.4</v>
      </c>
      <c r="L292" s="30">
        <f t="shared" si="22"/>
        <v>311.28399999999999</v>
      </c>
      <c r="N292">
        <v>24</v>
      </c>
      <c r="U292">
        <v>5</v>
      </c>
      <c r="V292">
        <v>79</v>
      </c>
      <c r="W292">
        <v>25</v>
      </c>
      <c r="X292">
        <v>21.679591836734694</v>
      </c>
      <c r="Y292">
        <v>78.55714285714285</v>
      </c>
    </row>
    <row r="293" spans="1:25" x14ac:dyDescent="0.2">
      <c r="A293" s="19" t="s">
        <v>309</v>
      </c>
      <c r="B293" s="28">
        <v>43269</v>
      </c>
      <c r="C293" s="29" t="str">
        <f t="shared" si="21"/>
        <v/>
      </c>
      <c r="D293" s="30">
        <f>SUMIFS(Historique!I$2:I$2107,Historique!$A$2:$A$2107,"&gt;="&amp;$B293,Historique!$A$2:$A$2107,"&lt;="&amp;($B293+6),Historique!$H$2:$H$2107,"Oui")</f>
        <v>27.509999999999998</v>
      </c>
      <c r="E293" s="30">
        <f>SUMIFS(Historique!J$2:J$2107,Historique!$A$2:$A$2107,"&gt;="&amp;$B293,Historique!$A$2:$A$2107,"&lt;="&amp;($B293+6),Historique!$H$2:$H$2107,"Oui")</f>
        <v>29.298999999999999</v>
      </c>
      <c r="F293" s="30">
        <f>SUMIFS(Historique!K$2:K$2107,Historique!$A$2:$A$2107,"&gt;="&amp;$B293,Historique!$A$2:$A$2107,"&lt;="&amp;($B293+6),Historique!$H$2:$H$2107,"Oui")</f>
        <v>20.75</v>
      </c>
      <c r="G293" s="30">
        <f>SUMIFS(Historique!L$2:L$2107,Historique!$A$2:$A$2107,"&gt;="&amp;$B293,Historique!$A$2:$A$2107,"&lt;="&amp;($B293+6),Historique!$H$2:$H$2107,"Oui")</f>
        <v>143.06200000000001</v>
      </c>
      <c r="H293" s="30">
        <f>SUMIFS(Historique!M$2:M$2107,Historique!$A$2:$A$2107,"&gt;="&amp;$B293,Historique!$A$2:$A$2107,"&lt;="&amp;($B293+6),Historique!$H$2:$H$2107,"Oui")</f>
        <v>45</v>
      </c>
      <c r="I293" s="30">
        <f>SUMIFS(Historique!N$2:N$2107,Historique!$A$2:$A$2107,"&gt;="&amp;$B293,Historique!$A$2:$A$2107,"&lt;="&amp;($B293+6),Historique!$H$2:$H$2107,"Oui")</f>
        <v>3</v>
      </c>
      <c r="J293" s="30">
        <f>SUMIFS(Historique!O$2:O$2107,Historique!$A$2:$A$2107,"&gt;="&amp;$B293,Historique!$A$2:$A$2107,"&lt;="&amp;($B293+6),Historique!$H$2:$H$2107,"Oui")</f>
        <v>29</v>
      </c>
      <c r="K293" s="30">
        <f>SUMIFS(Historique!P$2:P$2107,Historique!$A$2:$A$2107,"&gt;="&amp;$B293,Historique!$A$2:$A$2107,"&lt;="&amp;($B293+6),Historique!$H$2:$H$2107,"Oui")</f>
        <v>32.6</v>
      </c>
      <c r="L293" s="30">
        <f t="shared" si="22"/>
        <v>330.221</v>
      </c>
      <c r="N293">
        <v>25</v>
      </c>
      <c r="U293">
        <v>7</v>
      </c>
      <c r="V293">
        <v>67</v>
      </c>
      <c r="W293">
        <v>17</v>
      </c>
      <c r="X293">
        <v>23.116326530612245</v>
      </c>
      <c r="Y293">
        <v>42.89142857142857</v>
      </c>
    </row>
    <row r="294" spans="1:25" x14ac:dyDescent="0.2">
      <c r="A294" s="19" t="s">
        <v>310</v>
      </c>
      <c r="B294" s="28">
        <v>43276</v>
      </c>
      <c r="C294" s="29" t="str">
        <f t="shared" si="21"/>
        <v/>
      </c>
      <c r="D294" s="30">
        <f>SUMIFS(Historique!I$2:I$2107,Historique!$A$2:$A$2107,"&gt;="&amp;$B294,Historique!$A$2:$A$2107,"&lt;="&amp;($B294+6),Historique!$H$2:$H$2107,"Oui")</f>
        <v>28.5</v>
      </c>
      <c r="E294" s="30">
        <f>SUMIFS(Historique!J$2:J$2107,Historique!$A$2:$A$2107,"&gt;="&amp;$B294,Historique!$A$2:$A$2107,"&lt;="&amp;($B294+6),Historique!$H$2:$H$2107,"Oui")</f>
        <v>23.39</v>
      </c>
      <c r="F294" s="30">
        <f>SUMIFS(Historique!K$2:K$2107,Historique!$A$2:$A$2107,"&gt;="&amp;$B294,Historique!$A$2:$A$2107,"&lt;="&amp;($B294+6),Historique!$H$2:$H$2107,"Oui")</f>
        <v>20</v>
      </c>
      <c r="G294" s="30">
        <f>SUMIFS(Historique!L$2:L$2107,Historique!$A$2:$A$2107,"&gt;="&amp;$B294,Historique!$A$2:$A$2107,"&lt;="&amp;($B294+6),Historique!$H$2:$H$2107,"Oui")</f>
        <v>125.86199999999999</v>
      </c>
      <c r="H294" s="30">
        <f>SUMIFS(Historique!M$2:M$2107,Historique!$A$2:$A$2107,"&gt;="&amp;$B294,Historique!$A$2:$A$2107,"&lt;="&amp;($B294+6),Historique!$H$2:$H$2107,"Oui")</f>
        <v>66</v>
      </c>
      <c r="I294" s="30">
        <f>SUMIFS(Historique!N$2:N$2107,Historique!$A$2:$A$2107,"&gt;="&amp;$B294,Historique!$A$2:$A$2107,"&lt;="&amp;($B294+6),Historique!$H$2:$H$2107,"Oui")</f>
        <v>5</v>
      </c>
      <c r="J294" s="30">
        <f>SUMIFS(Historique!O$2:O$2107,Historique!$A$2:$A$2107,"&gt;="&amp;$B294,Historique!$A$2:$A$2107,"&lt;="&amp;($B294+6),Historique!$H$2:$H$2107,"Oui")</f>
        <v>31</v>
      </c>
      <c r="K294" s="30">
        <f>SUMIFS(Historique!P$2:P$2107,Historique!$A$2:$A$2107,"&gt;="&amp;$B294,Historique!$A$2:$A$2107,"&lt;="&amp;($B294+6),Historique!$H$2:$H$2107,"Oui")</f>
        <v>23.4</v>
      </c>
      <c r="L294" s="30">
        <f t="shared" si="22"/>
        <v>323.15199999999999</v>
      </c>
      <c r="N294">
        <v>26</v>
      </c>
      <c r="U294">
        <v>6</v>
      </c>
      <c r="V294">
        <v>65</v>
      </c>
      <c r="W294">
        <v>23</v>
      </c>
      <c r="X294">
        <v>22.5734693877551</v>
      </c>
      <c r="Y294">
        <v>28.465714285714284</v>
      </c>
    </row>
    <row r="295" spans="1:25" x14ac:dyDescent="0.2">
      <c r="A295" s="19" t="s">
        <v>311</v>
      </c>
      <c r="B295" s="28">
        <v>43283</v>
      </c>
      <c r="C295" s="29" t="str">
        <f t="shared" si="21"/>
        <v/>
      </c>
      <c r="D295" s="30">
        <f>SUMIFS(Historique!I$2:I$2107,Historique!$A$2:$A$2107,"&gt;="&amp;$B295,Historique!$A$2:$A$2107,"&lt;="&amp;($B295+6),Historique!$H$2:$H$2107,"Oui")</f>
        <v>30.989999999999995</v>
      </c>
      <c r="E295" s="30">
        <f>SUMIFS(Historique!J$2:J$2107,Historique!$A$2:$A$2107,"&gt;="&amp;$B295,Historique!$A$2:$A$2107,"&lt;="&amp;($B295+6),Historique!$H$2:$H$2107,"Oui")</f>
        <v>33.31</v>
      </c>
      <c r="F295" s="30">
        <f>SUMIFS(Historique!K$2:K$2107,Historique!$A$2:$A$2107,"&gt;="&amp;$B295,Historique!$A$2:$A$2107,"&lt;="&amp;($B295+6),Historique!$H$2:$H$2107,"Oui")</f>
        <v>21.75</v>
      </c>
      <c r="G295" s="30">
        <f>SUMIFS(Historique!L$2:L$2107,Historique!$A$2:$A$2107,"&gt;="&amp;$B295,Historique!$A$2:$A$2107,"&lt;="&amp;($B295+6),Historique!$H$2:$H$2107,"Oui")</f>
        <v>136.44999999999999</v>
      </c>
      <c r="H295" s="30">
        <f>SUMIFS(Historique!M$2:M$2107,Historique!$A$2:$A$2107,"&gt;="&amp;$B295,Historique!$A$2:$A$2107,"&lt;="&amp;($B295+6),Historique!$H$2:$H$2107,"Oui")</f>
        <v>78</v>
      </c>
      <c r="I295" s="30">
        <f>SUMIFS(Historique!N$2:N$2107,Historique!$A$2:$A$2107,"&gt;="&amp;$B295,Historique!$A$2:$A$2107,"&lt;="&amp;($B295+6),Historique!$H$2:$H$2107,"Oui")</f>
        <v>3</v>
      </c>
      <c r="J295" s="30">
        <f>SUMIFS(Historique!O$2:O$2107,Historique!$A$2:$A$2107,"&gt;="&amp;$B295,Historique!$A$2:$A$2107,"&lt;="&amp;($B295+6),Historique!$H$2:$H$2107,"Oui")</f>
        <v>41</v>
      </c>
      <c r="K295" s="30">
        <f>SUMIFS(Historique!P$2:P$2107,Historique!$A$2:$A$2107,"&gt;="&amp;$B295,Historique!$A$2:$A$2107,"&lt;="&amp;($B295+6),Historique!$H$2:$H$2107,"Oui")</f>
        <v>33.5</v>
      </c>
      <c r="L295" s="30">
        <f t="shared" si="22"/>
        <v>378</v>
      </c>
      <c r="N295">
        <v>27</v>
      </c>
      <c r="U295">
        <v>5</v>
      </c>
      <c r="V295">
        <v>71</v>
      </c>
      <c r="W295">
        <v>21</v>
      </c>
      <c r="X295">
        <v>24.851020408163265</v>
      </c>
      <c r="Y295">
        <v>8.2542857142857144</v>
      </c>
    </row>
    <row r="296" spans="1:25" x14ac:dyDescent="0.2">
      <c r="A296" s="19" t="s">
        <v>312</v>
      </c>
      <c r="B296" s="28">
        <v>43290</v>
      </c>
      <c r="C296" s="29" t="str">
        <f t="shared" si="21"/>
        <v/>
      </c>
      <c r="D296" s="30">
        <f>SUMIFS(Historique!I$2:I$2107,Historique!$A$2:$A$2107,"&gt;="&amp;$B296,Historique!$A$2:$A$2107,"&lt;="&amp;($B296+6),Historique!$H$2:$H$2107,"Oui")</f>
        <v>33.67</v>
      </c>
      <c r="E296" s="30">
        <f>SUMIFS(Historique!J$2:J$2107,Historique!$A$2:$A$2107,"&gt;="&amp;$B296,Historique!$A$2:$A$2107,"&lt;="&amp;($B296+6),Historique!$H$2:$H$2107,"Oui")</f>
        <v>31.352999999999994</v>
      </c>
      <c r="F296" s="30">
        <f>SUMIFS(Historique!K$2:K$2107,Historique!$A$2:$A$2107,"&gt;="&amp;$B296,Historique!$A$2:$A$2107,"&lt;="&amp;($B296+6),Historique!$H$2:$H$2107,"Oui")</f>
        <v>22.65</v>
      </c>
      <c r="G296" s="30">
        <f>SUMIFS(Historique!L$2:L$2107,Historique!$A$2:$A$2107,"&gt;="&amp;$B296,Historique!$A$2:$A$2107,"&lt;="&amp;($B296+6),Historique!$H$2:$H$2107,"Oui")</f>
        <v>189.4</v>
      </c>
      <c r="H296" s="30">
        <f>SUMIFS(Historique!M$2:M$2107,Historique!$A$2:$A$2107,"&gt;="&amp;$B296,Historique!$A$2:$A$2107,"&lt;="&amp;($B296+6),Historique!$H$2:$H$2107,"Oui")</f>
        <v>62</v>
      </c>
      <c r="I296" s="30">
        <f>SUMIFS(Historique!N$2:N$2107,Historique!$A$2:$A$2107,"&gt;="&amp;$B296,Historique!$A$2:$A$2107,"&lt;="&amp;($B296+6),Historique!$H$2:$H$2107,"Oui")</f>
        <v>9</v>
      </c>
      <c r="J296" s="30">
        <f>SUMIFS(Historique!O$2:O$2107,Historique!$A$2:$A$2107,"&gt;="&amp;$B296,Historique!$A$2:$A$2107,"&lt;="&amp;($B296+6),Historique!$H$2:$H$2107,"Oui")</f>
        <v>11</v>
      </c>
      <c r="K296" s="30">
        <f>SUMIFS(Historique!P$2:P$2107,Historique!$A$2:$A$2107,"&gt;="&amp;$B296,Historique!$A$2:$A$2107,"&lt;="&amp;($B296+6),Historique!$H$2:$H$2107,"Oui")</f>
        <v>23.4</v>
      </c>
      <c r="L296" s="30">
        <f t="shared" si="22"/>
        <v>382.47299999999996</v>
      </c>
      <c r="N296">
        <v>28</v>
      </c>
      <c r="U296">
        <v>3</v>
      </c>
      <c r="V296">
        <v>63</v>
      </c>
      <c r="W296">
        <v>18</v>
      </c>
      <c r="X296">
        <v>25.181632653061225</v>
      </c>
      <c r="Y296">
        <v>8.5428571428571427</v>
      </c>
    </row>
    <row r="297" spans="1:25" x14ac:dyDescent="0.2">
      <c r="A297" s="19" t="s">
        <v>313</v>
      </c>
      <c r="B297" s="28">
        <v>43297</v>
      </c>
      <c r="C297" s="29" t="str">
        <f t="shared" si="21"/>
        <v/>
      </c>
      <c r="D297" s="30">
        <f>SUMIFS(Historique!I$2:I$2107,Historique!$A$2:$A$2107,"&gt;="&amp;$B297,Historique!$A$2:$A$2107,"&lt;="&amp;($B297+6),Historique!$H$2:$H$2107,"Oui")</f>
        <v>33.659999999999997</v>
      </c>
      <c r="E297" s="30">
        <f>SUMIFS(Historique!J$2:J$2107,Historique!$A$2:$A$2107,"&gt;="&amp;$B297,Historique!$A$2:$A$2107,"&lt;="&amp;($B297+6),Historique!$H$2:$H$2107,"Oui")</f>
        <v>32.057000000000002</v>
      </c>
      <c r="F297" s="30">
        <f>SUMIFS(Historique!K$2:K$2107,Historique!$A$2:$A$2107,"&gt;="&amp;$B297,Historique!$A$2:$A$2107,"&lt;="&amp;($B297+6),Historique!$H$2:$H$2107,"Oui")</f>
        <v>16.3</v>
      </c>
      <c r="G297" s="30">
        <f>SUMIFS(Historique!L$2:L$2107,Historique!$A$2:$A$2107,"&gt;="&amp;$B297,Historique!$A$2:$A$2107,"&lt;="&amp;($B297+6),Historique!$H$2:$H$2107,"Oui")</f>
        <v>165.60000000000002</v>
      </c>
      <c r="H297" s="30">
        <f>SUMIFS(Historique!M$2:M$2107,Historique!$A$2:$A$2107,"&gt;="&amp;$B297,Historique!$A$2:$A$2107,"&lt;="&amp;($B297+6),Historique!$H$2:$H$2107,"Oui")</f>
        <v>65</v>
      </c>
      <c r="I297" s="30">
        <f>SUMIFS(Historique!N$2:N$2107,Historique!$A$2:$A$2107,"&gt;="&amp;$B297,Historique!$A$2:$A$2107,"&lt;="&amp;($B297+6),Historique!$H$2:$H$2107,"Oui")</f>
        <v>2</v>
      </c>
      <c r="J297" s="30">
        <f>SUMIFS(Historique!O$2:O$2107,Historique!$A$2:$A$2107,"&gt;="&amp;$B297,Historique!$A$2:$A$2107,"&lt;="&amp;($B297+6),Historique!$H$2:$H$2107,"Oui")</f>
        <v>24</v>
      </c>
      <c r="K297" s="30">
        <f>SUMIFS(Historique!P$2:P$2107,Historique!$A$2:$A$2107,"&gt;="&amp;$B297,Historique!$A$2:$A$2107,"&lt;="&amp;($B297+6),Historique!$H$2:$H$2107,"Oui")</f>
        <v>29</v>
      </c>
      <c r="L297" s="30">
        <f t="shared" si="22"/>
        <v>367.61700000000002</v>
      </c>
      <c r="N297">
        <v>29</v>
      </c>
      <c r="U297">
        <v>3</v>
      </c>
      <c r="V297">
        <v>82</v>
      </c>
      <c r="W297">
        <v>13</v>
      </c>
      <c r="X297">
        <v>25.134693877551022</v>
      </c>
      <c r="Y297">
        <v>9.75</v>
      </c>
    </row>
    <row r="298" spans="1:25" x14ac:dyDescent="0.2">
      <c r="A298" s="19" t="s">
        <v>314</v>
      </c>
      <c r="B298" s="28">
        <v>43304</v>
      </c>
      <c r="C298" s="29" t="str">
        <f t="shared" si="21"/>
        <v/>
      </c>
      <c r="D298" s="30">
        <f>SUMIFS(Historique!I$2:I$2107,Historique!$A$2:$A$2107,"&gt;="&amp;$B298,Historique!$A$2:$A$2107,"&lt;="&amp;($B298+6),Historique!$H$2:$H$2107,"Oui")</f>
        <v>39.53</v>
      </c>
      <c r="E298" s="30">
        <f>SUMIFS(Historique!J$2:J$2107,Historique!$A$2:$A$2107,"&gt;="&amp;$B298,Historique!$A$2:$A$2107,"&lt;="&amp;($B298+6),Historique!$H$2:$H$2107,"Oui")</f>
        <v>22.07</v>
      </c>
      <c r="F298" s="30">
        <f>SUMIFS(Historique!K$2:K$2107,Historique!$A$2:$A$2107,"&gt;="&amp;$B298,Historique!$A$2:$A$2107,"&lt;="&amp;($B298+6),Historique!$H$2:$H$2107,"Oui")</f>
        <v>17.2</v>
      </c>
      <c r="G298" s="30">
        <f>SUMIFS(Historique!L$2:L$2107,Historique!$A$2:$A$2107,"&gt;="&amp;$B298,Historique!$A$2:$A$2107,"&lt;="&amp;($B298+6),Historique!$H$2:$H$2107,"Oui")</f>
        <v>126.9</v>
      </c>
      <c r="H298" s="30">
        <f>SUMIFS(Historique!M$2:M$2107,Historique!$A$2:$A$2107,"&gt;="&amp;$B298,Historique!$A$2:$A$2107,"&lt;="&amp;($B298+6),Historique!$H$2:$H$2107,"Oui")</f>
        <v>57</v>
      </c>
      <c r="I298" s="30">
        <f>SUMIFS(Historique!N$2:N$2107,Historique!$A$2:$A$2107,"&gt;="&amp;$B298,Historique!$A$2:$A$2107,"&lt;="&amp;($B298+6),Historique!$H$2:$H$2107,"Oui")</f>
        <v>3</v>
      </c>
      <c r="J298" s="30">
        <f>SUMIFS(Historique!O$2:O$2107,Historique!$A$2:$A$2107,"&gt;="&amp;$B298,Historique!$A$2:$A$2107,"&lt;="&amp;($B298+6),Historique!$H$2:$H$2107,"Oui")</f>
        <v>4</v>
      </c>
      <c r="K298" s="30">
        <f>SUMIFS(Historique!P$2:P$2107,Historique!$A$2:$A$2107,"&gt;="&amp;$B298,Historique!$A$2:$A$2107,"&lt;="&amp;($B298+6),Historique!$H$2:$H$2107,"Oui")</f>
        <v>25.3</v>
      </c>
      <c r="L298" s="30">
        <f t="shared" si="22"/>
        <v>295</v>
      </c>
      <c r="N298">
        <v>30</v>
      </c>
      <c r="U298">
        <v>3</v>
      </c>
      <c r="V298">
        <v>80</v>
      </c>
      <c r="W298">
        <v>14</v>
      </c>
      <c r="X298">
        <v>26.151020408163269</v>
      </c>
      <c r="Y298">
        <v>3.0642857142857141</v>
      </c>
    </row>
    <row r="299" spans="1:25" x14ac:dyDescent="0.2">
      <c r="A299" s="19" t="s">
        <v>315</v>
      </c>
      <c r="B299" s="28">
        <v>43311</v>
      </c>
      <c r="C299" s="29" t="str">
        <f t="shared" si="21"/>
        <v/>
      </c>
      <c r="D299" s="30">
        <f>SUMIFS(Historique!I$2:I$2107,Historique!$A$2:$A$2107,"&gt;="&amp;$B299,Historique!$A$2:$A$2107,"&lt;="&amp;($B299+6),Historique!$H$2:$H$2107,"Oui")</f>
        <v>26.34</v>
      </c>
      <c r="E299" s="30">
        <f>SUMIFS(Historique!J$2:J$2107,Historique!$A$2:$A$2107,"&gt;="&amp;$B299,Historique!$A$2:$A$2107,"&lt;="&amp;($B299+6),Historique!$H$2:$H$2107,"Oui")</f>
        <v>20.936</v>
      </c>
      <c r="F299" s="30">
        <f>SUMIFS(Historique!K$2:K$2107,Historique!$A$2:$A$2107,"&gt;="&amp;$B299,Historique!$A$2:$A$2107,"&lt;="&amp;($B299+6),Historique!$H$2:$H$2107,"Oui")</f>
        <v>18.3</v>
      </c>
      <c r="G299" s="30">
        <f>SUMIFS(Historique!L$2:L$2107,Historique!$A$2:$A$2107,"&gt;="&amp;$B299,Historique!$A$2:$A$2107,"&lt;="&amp;($B299+6),Historique!$H$2:$H$2107,"Oui")</f>
        <v>106</v>
      </c>
      <c r="H299" s="30">
        <f>SUMIFS(Historique!M$2:M$2107,Historique!$A$2:$A$2107,"&gt;="&amp;$B299,Historique!$A$2:$A$2107,"&lt;="&amp;($B299+6),Historique!$H$2:$H$2107,"Oui")</f>
        <v>58</v>
      </c>
      <c r="I299" s="30">
        <f>SUMIFS(Historique!N$2:N$2107,Historique!$A$2:$A$2107,"&gt;="&amp;$B299,Historique!$A$2:$A$2107,"&lt;="&amp;($B299+6),Historique!$H$2:$H$2107,"Oui")</f>
        <v>8</v>
      </c>
      <c r="J299" s="30">
        <f>SUMIFS(Historique!O$2:O$2107,Historique!$A$2:$A$2107,"&gt;="&amp;$B299,Historique!$A$2:$A$2107,"&lt;="&amp;($B299+6),Historique!$H$2:$H$2107,"Oui")</f>
        <v>9</v>
      </c>
      <c r="K299" s="30">
        <f>SUMIFS(Historique!P$2:P$2107,Historique!$A$2:$A$2107,"&gt;="&amp;$B299,Historique!$A$2:$A$2107,"&lt;="&amp;($B299+6),Historique!$H$2:$H$2107,"Oui")</f>
        <v>29.3</v>
      </c>
      <c r="L299" s="30">
        <f t="shared" si="22"/>
        <v>275.87599999999998</v>
      </c>
      <c r="N299">
        <v>31</v>
      </c>
      <c r="U299">
        <v>3</v>
      </c>
      <c r="V299">
        <v>83</v>
      </c>
      <c r="W299">
        <v>10</v>
      </c>
      <c r="X299">
        <v>28.440816326530612</v>
      </c>
      <c r="Y299">
        <v>6.5485714285714289</v>
      </c>
    </row>
    <row r="300" spans="1:25" x14ac:dyDescent="0.2">
      <c r="A300" s="19" t="s">
        <v>316</v>
      </c>
      <c r="B300" s="28">
        <v>43318</v>
      </c>
      <c r="C300" s="29" t="str">
        <f t="shared" si="21"/>
        <v/>
      </c>
      <c r="D300" s="30">
        <f>SUMIFS(Historique!I$2:I$2107,Historique!$A$2:$A$2107,"&gt;="&amp;$B300,Historique!$A$2:$A$2107,"&lt;="&amp;($B300+6),Historique!$H$2:$H$2107,"Oui")</f>
        <v>38.65</v>
      </c>
      <c r="E300" s="30">
        <f>SUMIFS(Historique!J$2:J$2107,Historique!$A$2:$A$2107,"&gt;="&amp;$B300,Historique!$A$2:$A$2107,"&lt;="&amp;($B300+6),Historique!$H$2:$H$2107,"Oui")</f>
        <v>27.817</v>
      </c>
      <c r="F300" s="30">
        <f>SUMIFS(Historique!K$2:K$2107,Historique!$A$2:$A$2107,"&gt;="&amp;$B300,Historique!$A$2:$A$2107,"&lt;="&amp;($B300+6),Historique!$H$2:$H$2107,"Oui")</f>
        <v>29</v>
      </c>
      <c r="G300" s="30">
        <f>SUMIFS(Historique!L$2:L$2107,Historique!$A$2:$A$2107,"&gt;="&amp;$B300,Historique!$A$2:$A$2107,"&lt;="&amp;($B300+6),Historique!$H$2:$H$2107,"Oui")</f>
        <v>147.78800000000001</v>
      </c>
      <c r="H300" s="30">
        <f>SUMIFS(Historique!M$2:M$2107,Historique!$A$2:$A$2107,"&gt;="&amp;$B300,Historique!$A$2:$A$2107,"&lt;="&amp;($B300+6),Historique!$H$2:$H$2107,"Oui")</f>
        <v>66</v>
      </c>
      <c r="I300" s="30">
        <f>SUMIFS(Historique!N$2:N$2107,Historique!$A$2:$A$2107,"&gt;="&amp;$B300,Historique!$A$2:$A$2107,"&lt;="&amp;($B300+6),Historique!$H$2:$H$2107,"Oui")</f>
        <v>2</v>
      </c>
      <c r="J300" s="30">
        <f>SUMIFS(Historique!O$2:O$2107,Historique!$A$2:$A$2107,"&gt;="&amp;$B300,Historique!$A$2:$A$2107,"&lt;="&amp;($B300+6),Historique!$H$2:$H$2107,"Oui")</f>
        <v>13</v>
      </c>
      <c r="K300" s="30">
        <f>SUMIFS(Historique!P$2:P$2107,Historique!$A$2:$A$2107,"&gt;="&amp;$B300,Historique!$A$2:$A$2107,"&lt;="&amp;($B300+6),Historique!$H$2:$H$2107,"Oui")</f>
        <v>23</v>
      </c>
      <c r="L300" s="30">
        <f t="shared" si="22"/>
        <v>347.255</v>
      </c>
      <c r="N300">
        <v>32</v>
      </c>
      <c r="U300">
        <v>3</v>
      </c>
      <c r="V300">
        <v>76</v>
      </c>
      <c r="W300">
        <v>5</v>
      </c>
      <c r="X300">
        <v>25.132653061224488</v>
      </c>
      <c r="Y300">
        <v>3.4485714285714288</v>
      </c>
    </row>
    <row r="301" spans="1:25" x14ac:dyDescent="0.2">
      <c r="A301" s="19" t="s">
        <v>317</v>
      </c>
      <c r="B301" s="28">
        <v>43325</v>
      </c>
      <c r="C301" s="29" t="str">
        <f t="shared" si="21"/>
        <v/>
      </c>
      <c r="D301" s="30">
        <f>SUMIFS(Historique!I$2:I$2107,Historique!$A$2:$A$2107,"&gt;="&amp;$B301,Historique!$A$2:$A$2107,"&lt;="&amp;($B301+6),Historique!$H$2:$H$2107,"Oui")</f>
        <v>31.319999999999993</v>
      </c>
      <c r="E301" s="30">
        <f>SUMIFS(Historique!J$2:J$2107,Historique!$A$2:$A$2107,"&gt;="&amp;$B301,Historique!$A$2:$A$2107,"&lt;="&amp;($B301+6),Historique!$H$2:$H$2107,"Oui")</f>
        <v>33.509</v>
      </c>
      <c r="F301" s="30">
        <f>SUMIFS(Historique!K$2:K$2107,Historique!$A$2:$A$2107,"&gt;="&amp;$B301,Historique!$A$2:$A$2107,"&lt;="&amp;($B301+6),Historique!$H$2:$H$2107,"Oui")</f>
        <v>16.399999999999999</v>
      </c>
      <c r="G301" s="30">
        <f>SUMIFS(Historique!L$2:L$2107,Historique!$A$2:$A$2107,"&gt;="&amp;$B301,Historique!$A$2:$A$2107,"&lt;="&amp;($B301+6),Historique!$H$2:$H$2107,"Oui")</f>
        <v>169.85</v>
      </c>
      <c r="H301" s="30">
        <f>SUMIFS(Historique!M$2:M$2107,Historique!$A$2:$A$2107,"&gt;="&amp;$B301,Historique!$A$2:$A$2107,"&lt;="&amp;($B301+6),Historique!$H$2:$H$2107,"Oui")</f>
        <v>56</v>
      </c>
      <c r="I301" s="30">
        <f>SUMIFS(Historique!N$2:N$2107,Historique!$A$2:$A$2107,"&gt;="&amp;$B301,Historique!$A$2:$A$2107,"&lt;="&amp;($B301+6),Historique!$H$2:$H$2107,"Oui")</f>
        <v>7</v>
      </c>
      <c r="J301" s="30">
        <f>SUMIFS(Historique!O$2:O$2107,Historique!$A$2:$A$2107,"&gt;="&amp;$B301,Historique!$A$2:$A$2107,"&lt;="&amp;($B301+6),Historique!$H$2:$H$2107,"Oui")</f>
        <v>28</v>
      </c>
      <c r="K301" s="30">
        <f>SUMIFS(Historique!P$2:P$2107,Historique!$A$2:$A$2107,"&gt;="&amp;$B301,Historique!$A$2:$A$2107,"&lt;="&amp;($B301+6),Historique!$H$2:$H$2107,"Oui")</f>
        <v>20</v>
      </c>
      <c r="L301" s="30">
        <f t="shared" si="22"/>
        <v>362.07899999999995</v>
      </c>
      <c r="N301">
        <v>33</v>
      </c>
      <c r="U301">
        <v>3</v>
      </c>
      <c r="V301">
        <v>67</v>
      </c>
      <c r="W301">
        <v>6</v>
      </c>
      <c r="X301">
        <v>24.146938775510204</v>
      </c>
      <c r="Y301">
        <v>3.2385714285714289</v>
      </c>
    </row>
    <row r="302" spans="1:25" x14ac:dyDescent="0.2">
      <c r="A302" s="19" t="s">
        <v>318</v>
      </c>
      <c r="B302" s="28">
        <v>43332</v>
      </c>
      <c r="C302" s="29" t="str">
        <f t="shared" si="21"/>
        <v/>
      </c>
      <c r="D302" s="30">
        <f>SUMIFS(Historique!I$2:I$2107,Historique!$A$2:$A$2107,"&gt;="&amp;$B302,Historique!$A$2:$A$2107,"&lt;="&amp;($B302+6),Historique!$H$2:$H$2107,"Oui")</f>
        <v>35.339999999999996</v>
      </c>
      <c r="E302" s="30">
        <f>SUMIFS(Historique!J$2:J$2107,Historique!$A$2:$A$2107,"&gt;="&amp;$B302,Historique!$A$2:$A$2107,"&lt;="&amp;($B302+6),Historique!$H$2:$H$2107,"Oui")</f>
        <v>30.097000000000001</v>
      </c>
      <c r="F302" s="30">
        <f>SUMIFS(Historique!K$2:K$2107,Historique!$A$2:$A$2107,"&gt;="&amp;$B302,Historique!$A$2:$A$2107,"&lt;="&amp;($B302+6),Historique!$H$2:$H$2107,"Oui")</f>
        <v>18.55</v>
      </c>
      <c r="G302" s="30">
        <f>SUMIFS(Historique!L$2:L$2107,Historique!$A$2:$A$2107,"&gt;="&amp;$B302,Historique!$A$2:$A$2107,"&lt;="&amp;($B302+6),Historique!$H$2:$H$2107,"Oui")</f>
        <v>223.1</v>
      </c>
      <c r="H302" s="30">
        <f>SUMIFS(Historique!M$2:M$2107,Historique!$A$2:$A$2107,"&gt;="&amp;$B302,Historique!$A$2:$A$2107,"&lt;="&amp;($B302+6),Historique!$H$2:$H$2107,"Oui")</f>
        <v>44</v>
      </c>
      <c r="I302" s="30">
        <f>SUMIFS(Historique!N$2:N$2107,Historique!$A$2:$A$2107,"&gt;="&amp;$B302,Historique!$A$2:$A$2107,"&lt;="&amp;($B302+6),Historique!$H$2:$H$2107,"Oui")</f>
        <v>2</v>
      </c>
      <c r="J302" s="30">
        <f>SUMIFS(Historique!O$2:O$2107,Historique!$A$2:$A$2107,"&gt;="&amp;$B302,Historique!$A$2:$A$2107,"&lt;="&amp;($B302+6),Historique!$H$2:$H$2107,"Oui")</f>
        <v>79</v>
      </c>
      <c r="K302" s="30">
        <f>SUMIFS(Historique!P$2:P$2107,Historique!$A$2:$A$2107,"&gt;="&amp;$B302,Historique!$A$2:$A$2107,"&lt;="&amp;($B302+6),Historique!$H$2:$H$2107,"Oui")</f>
        <v>24.8</v>
      </c>
      <c r="L302" s="30">
        <f t="shared" si="22"/>
        <v>456.887</v>
      </c>
      <c r="N302">
        <v>34</v>
      </c>
      <c r="U302">
        <v>2</v>
      </c>
      <c r="V302">
        <v>77</v>
      </c>
      <c r="W302">
        <v>6</v>
      </c>
      <c r="X302">
        <v>24.373469387755105</v>
      </c>
      <c r="Y302">
        <v>2.7171428571428571</v>
      </c>
    </row>
    <row r="303" spans="1:25" x14ac:dyDescent="0.2">
      <c r="A303" s="19" t="s">
        <v>319</v>
      </c>
      <c r="B303" s="28">
        <v>43339</v>
      </c>
      <c r="C303" s="29" t="str">
        <f t="shared" si="21"/>
        <v/>
      </c>
      <c r="D303" s="30">
        <f>SUMIFS(Historique!I$2:I$2107,Historique!$A$2:$A$2107,"&gt;="&amp;$B303,Historique!$A$2:$A$2107,"&lt;="&amp;($B303+6),Historique!$H$2:$H$2107,"Oui")</f>
        <v>27.7</v>
      </c>
      <c r="E303" s="30">
        <f>SUMIFS(Historique!J$2:J$2107,Historique!$A$2:$A$2107,"&gt;="&amp;$B303,Historique!$A$2:$A$2107,"&lt;="&amp;($B303+6),Historique!$H$2:$H$2107,"Oui")</f>
        <v>17.798999999999999</v>
      </c>
      <c r="F303" s="30">
        <f>SUMIFS(Historique!K$2:K$2107,Historique!$A$2:$A$2107,"&gt;="&amp;$B303,Historique!$A$2:$A$2107,"&lt;="&amp;($B303+6),Historique!$H$2:$H$2107,"Oui")</f>
        <v>19.5</v>
      </c>
      <c r="G303" s="30">
        <f>SUMIFS(Historique!L$2:L$2107,Historique!$A$2:$A$2107,"&gt;="&amp;$B303,Historique!$A$2:$A$2107,"&lt;="&amp;($B303+6),Historique!$H$2:$H$2107,"Oui")</f>
        <v>165.10000000000002</v>
      </c>
      <c r="H303" s="30">
        <f>SUMIFS(Historique!M$2:M$2107,Historique!$A$2:$A$2107,"&gt;="&amp;$B303,Historique!$A$2:$A$2107,"&lt;="&amp;($B303+6),Historique!$H$2:$H$2107,"Oui")</f>
        <v>54</v>
      </c>
      <c r="I303" s="30">
        <f>SUMIFS(Historique!N$2:N$2107,Historique!$A$2:$A$2107,"&gt;="&amp;$B303,Historique!$A$2:$A$2107,"&lt;="&amp;($B303+6),Historique!$H$2:$H$2107,"Oui")</f>
        <v>4</v>
      </c>
      <c r="J303" s="30">
        <f>SUMIFS(Historique!O$2:O$2107,Historique!$A$2:$A$2107,"&gt;="&amp;$B303,Historique!$A$2:$A$2107,"&lt;="&amp;($B303+6),Historique!$H$2:$H$2107,"Oui")</f>
        <v>36</v>
      </c>
      <c r="K303" s="30">
        <f>SUMIFS(Historique!P$2:P$2107,Historique!$A$2:$A$2107,"&gt;="&amp;$B303,Historique!$A$2:$A$2107,"&lt;="&amp;($B303+6),Historique!$H$2:$H$2107,"Oui")</f>
        <v>17</v>
      </c>
      <c r="L303" s="30">
        <f t="shared" si="22"/>
        <v>341.09900000000005</v>
      </c>
      <c r="N303">
        <v>35</v>
      </c>
      <c r="U303">
        <v>2</v>
      </c>
      <c r="V303">
        <v>81</v>
      </c>
      <c r="W303">
        <v>1</v>
      </c>
      <c r="X303">
        <v>22.163265306122447</v>
      </c>
      <c r="Y303">
        <v>3.3457142857142856</v>
      </c>
    </row>
    <row r="304" spans="1:25" x14ac:dyDescent="0.2">
      <c r="A304" s="19" t="s">
        <v>320</v>
      </c>
      <c r="B304" s="28">
        <v>43346</v>
      </c>
      <c r="C304" s="29" t="str">
        <f t="shared" si="21"/>
        <v/>
      </c>
      <c r="D304" s="30">
        <f>SUMIFS(Historique!I$2:I$2107,Historique!$A$2:$A$2107,"&gt;="&amp;$B304,Historique!$A$2:$A$2107,"&lt;="&amp;($B304+6),Historique!$H$2:$H$2107,"Oui")</f>
        <v>34.159999999999997</v>
      </c>
      <c r="E304" s="30">
        <f>SUMIFS(Historique!J$2:J$2107,Historique!$A$2:$A$2107,"&gt;="&amp;$B304,Historique!$A$2:$A$2107,"&lt;="&amp;($B304+6),Historique!$H$2:$H$2107,"Oui")</f>
        <v>20.522000000000002</v>
      </c>
      <c r="F304" s="30">
        <f>SUMIFS(Historique!K$2:K$2107,Historique!$A$2:$A$2107,"&gt;="&amp;$B304,Historique!$A$2:$A$2107,"&lt;="&amp;($B304+6),Historique!$H$2:$H$2107,"Oui")</f>
        <v>17.600000000000001</v>
      </c>
      <c r="G304" s="30">
        <f>SUMIFS(Historique!L$2:L$2107,Historique!$A$2:$A$2107,"&gt;="&amp;$B304,Historique!$A$2:$A$2107,"&lt;="&amp;($B304+6),Historique!$H$2:$H$2107,"Oui")</f>
        <v>223.20000000000002</v>
      </c>
      <c r="H304" s="30">
        <f>SUMIFS(Historique!M$2:M$2107,Historique!$A$2:$A$2107,"&gt;="&amp;$B304,Historique!$A$2:$A$2107,"&lt;="&amp;($B304+6),Historique!$H$2:$H$2107,"Oui")</f>
        <v>63</v>
      </c>
      <c r="I304" s="30">
        <f>SUMIFS(Historique!N$2:N$2107,Historique!$A$2:$A$2107,"&gt;="&amp;$B304,Historique!$A$2:$A$2107,"&lt;="&amp;($B304+6),Historique!$H$2:$H$2107,"Oui")</f>
        <v>0</v>
      </c>
      <c r="J304" s="30">
        <f>SUMIFS(Historique!O$2:O$2107,Historique!$A$2:$A$2107,"&gt;="&amp;$B304,Historique!$A$2:$A$2107,"&lt;="&amp;($B304+6),Historique!$H$2:$H$2107,"Oui")</f>
        <v>43</v>
      </c>
      <c r="K304" s="30">
        <f>SUMIFS(Historique!P$2:P$2107,Historique!$A$2:$A$2107,"&gt;="&amp;$B304,Historique!$A$2:$A$2107,"&lt;="&amp;($B304+6),Historique!$H$2:$H$2107,"Oui")</f>
        <v>21.7</v>
      </c>
      <c r="L304" s="30">
        <f t="shared" si="22"/>
        <v>423.18200000000002</v>
      </c>
      <c r="N304">
        <v>36</v>
      </c>
      <c r="U304">
        <v>5</v>
      </c>
      <c r="V304">
        <v>84</v>
      </c>
      <c r="W304">
        <v>1</v>
      </c>
      <c r="X304">
        <v>21.332653061224487</v>
      </c>
      <c r="Y304">
        <v>2.9285714285714284</v>
      </c>
    </row>
    <row r="305" spans="1:25" x14ac:dyDescent="0.2">
      <c r="A305" s="19" t="s">
        <v>321</v>
      </c>
      <c r="B305" s="28">
        <v>43353</v>
      </c>
      <c r="C305" s="29" t="str">
        <f t="shared" si="21"/>
        <v/>
      </c>
      <c r="D305" s="30">
        <f>SUMIFS(Historique!I$2:I$2107,Historique!$A$2:$A$2107,"&gt;="&amp;$B305,Historique!$A$2:$A$2107,"&lt;="&amp;($B305+6),Historique!$H$2:$H$2107,"Oui")</f>
        <v>40.159999999999997</v>
      </c>
      <c r="E305" s="30">
        <f>SUMIFS(Historique!J$2:J$2107,Historique!$A$2:$A$2107,"&gt;="&amp;$B305,Historique!$A$2:$A$2107,"&lt;="&amp;($B305+6),Historique!$H$2:$H$2107,"Oui")</f>
        <v>20.917999999999999</v>
      </c>
      <c r="F305" s="30">
        <f>SUMIFS(Historique!K$2:K$2107,Historique!$A$2:$A$2107,"&gt;="&amp;$B305,Historique!$A$2:$A$2107,"&lt;="&amp;($B305+6),Historique!$H$2:$H$2107,"Oui")</f>
        <v>19.25</v>
      </c>
      <c r="G305" s="30">
        <f>SUMIFS(Historique!L$2:L$2107,Historique!$A$2:$A$2107,"&gt;="&amp;$B305,Historique!$A$2:$A$2107,"&lt;="&amp;($B305+6),Historique!$H$2:$H$2107,"Oui")</f>
        <v>253.54999999999998</v>
      </c>
      <c r="H305" s="30">
        <f>SUMIFS(Historique!M$2:M$2107,Historique!$A$2:$A$2107,"&gt;="&amp;$B305,Historique!$A$2:$A$2107,"&lt;="&amp;($B305+6),Historique!$H$2:$H$2107,"Oui")</f>
        <v>71</v>
      </c>
      <c r="I305" s="30">
        <f>SUMIFS(Historique!N$2:N$2107,Historique!$A$2:$A$2107,"&gt;="&amp;$B305,Historique!$A$2:$A$2107,"&lt;="&amp;($B305+6),Historique!$H$2:$H$2107,"Oui")</f>
        <v>6</v>
      </c>
      <c r="J305" s="30">
        <f>SUMIFS(Historique!O$2:O$2107,Historique!$A$2:$A$2107,"&gt;="&amp;$B305,Historique!$A$2:$A$2107,"&lt;="&amp;($B305+6),Historique!$H$2:$H$2107,"Oui")</f>
        <v>42</v>
      </c>
      <c r="K305" s="30">
        <f>SUMIFS(Historique!P$2:P$2107,Historique!$A$2:$A$2107,"&gt;="&amp;$B305,Historique!$A$2:$A$2107,"&lt;="&amp;($B305+6),Historique!$H$2:$H$2107,"Oui")</f>
        <v>17.399999999999999</v>
      </c>
      <c r="L305" s="30">
        <f t="shared" si="22"/>
        <v>470.27799999999996</v>
      </c>
      <c r="N305">
        <v>37</v>
      </c>
      <c r="U305">
        <v>7</v>
      </c>
      <c r="V305">
        <v>98</v>
      </c>
      <c r="W305">
        <v>3</v>
      </c>
      <c r="X305">
        <v>23.1</v>
      </c>
      <c r="Y305">
        <v>7.8928571428571432</v>
      </c>
    </row>
    <row r="306" spans="1:25" x14ac:dyDescent="0.2">
      <c r="A306" s="19" t="s">
        <v>322</v>
      </c>
      <c r="B306" s="28">
        <v>43360</v>
      </c>
      <c r="C306" s="29" t="str">
        <f t="shared" si="21"/>
        <v/>
      </c>
      <c r="D306" s="30">
        <f>SUMIFS(Historique!I$2:I$2107,Historique!$A$2:$A$2107,"&gt;="&amp;$B306,Historique!$A$2:$A$2107,"&lt;="&amp;($B306+6),Historique!$H$2:$H$2107,"Oui")</f>
        <v>33.340000000000003</v>
      </c>
      <c r="E306" s="30">
        <f>SUMIFS(Historique!J$2:J$2107,Historique!$A$2:$A$2107,"&gt;="&amp;$B306,Historique!$A$2:$A$2107,"&lt;="&amp;($B306+6),Historique!$H$2:$H$2107,"Oui")</f>
        <v>32.186</v>
      </c>
      <c r="F306" s="30">
        <f>SUMIFS(Historique!K$2:K$2107,Historique!$A$2:$A$2107,"&gt;="&amp;$B306,Historique!$A$2:$A$2107,"&lt;="&amp;($B306+6),Historique!$H$2:$H$2107,"Oui")</f>
        <v>17.2</v>
      </c>
      <c r="G306" s="30">
        <f>SUMIFS(Historique!L$2:L$2107,Historique!$A$2:$A$2107,"&gt;="&amp;$B306,Historique!$A$2:$A$2107,"&lt;="&amp;($B306+6),Historique!$H$2:$H$2107,"Oui")</f>
        <v>222.16200000000001</v>
      </c>
      <c r="H306" s="30">
        <f>SUMIFS(Historique!M$2:M$2107,Historique!$A$2:$A$2107,"&gt;="&amp;$B306,Historique!$A$2:$A$2107,"&lt;="&amp;($B306+6),Historique!$H$2:$H$2107,"Oui")</f>
        <v>64</v>
      </c>
      <c r="I306" s="30">
        <f>SUMIFS(Historique!N$2:N$2107,Historique!$A$2:$A$2107,"&gt;="&amp;$B306,Historique!$A$2:$A$2107,"&lt;="&amp;($B306+6),Historique!$H$2:$H$2107,"Oui")</f>
        <v>3</v>
      </c>
      <c r="J306" s="30">
        <f>SUMIFS(Historique!O$2:O$2107,Historique!$A$2:$A$2107,"&gt;="&amp;$B306,Historique!$A$2:$A$2107,"&lt;="&amp;($B306+6),Historique!$H$2:$H$2107,"Oui")</f>
        <v>47</v>
      </c>
      <c r="K306" s="30">
        <f>SUMIFS(Historique!P$2:P$2107,Historique!$A$2:$A$2107,"&gt;="&amp;$B306,Historique!$A$2:$A$2107,"&lt;="&amp;($B306+6),Historique!$H$2:$H$2107,"Oui")</f>
        <v>28</v>
      </c>
      <c r="L306" s="30">
        <f t="shared" si="22"/>
        <v>446.88800000000003</v>
      </c>
      <c r="N306">
        <v>38</v>
      </c>
      <c r="U306">
        <v>11</v>
      </c>
      <c r="V306">
        <v>108</v>
      </c>
      <c r="W306">
        <v>4</v>
      </c>
      <c r="X306">
        <v>23.334693877551022</v>
      </c>
      <c r="Y306">
        <v>2.015714285714286</v>
      </c>
    </row>
    <row r="307" spans="1:25" x14ac:dyDescent="0.2">
      <c r="A307" s="19" t="s">
        <v>323</v>
      </c>
      <c r="B307" s="28">
        <v>43367</v>
      </c>
      <c r="C307" s="29" t="str">
        <f t="shared" si="21"/>
        <v/>
      </c>
      <c r="D307" s="30">
        <f>SUMIFS(Historique!I$2:I$2107,Historique!$A$2:$A$2107,"&gt;="&amp;$B307,Historique!$A$2:$A$2107,"&lt;="&amp;($B307+6),Historique!$H$2:$H$2107,"Oui")</f>
        <v>36.839999999999996</v>
      </c>
      <c r="E307" s="30">
        <f>SUMIFS(Historique!J$2:J$2107,Historique!$A$2:$A$2107,"&gt;="&amp;$B307,Historique!$A$2:$A$2107,"&lt;="&amp;($B307+6),Historique!$H$2:$H$2107,"Oui")</f>
        <v>35.992999999999995</v>
      </c>
      <c r="F307" s="30">
        <f>SUMIFS(Historique!K$2:K$2107,Historique!$A$2:$A$2107,"&gt;="&amp;$B307,Historique!$A$2:$A$2107,"&lt;="&amp;($B307+6),Historique!$H$2:$H$2107,"Oui")</f>
        <v>27.249999999999996</v>
      </c>
      <c r="G307" s="30">
        <f>SUMIFS(Historique!L$2:L$2107,Historique!$A$2:$A$2107,"&gt;="&amp;$B307,Historique!$A$2:$A$2107,"&lt;="&amp;($B307+6),Historique!$H$2:$H$2107,"Oui")</f>
        <v>320.35000000000002</v>
      </c>
      <c r="H307" s="30">
        <f>SUMIFS(Historique!M$2:M$2107,Historique!$A$2:$A$2107,"&gt;="&amp;$B307,Historique!$A$2:$A$2107,"&lt;="&amp;($B307+6),Historique!$H$2:$H$2107,"Oui")</f>
        <v>54</v>
      </c>
      <c r="I307" s="30">
        <f>SUMIFS(Historique!N$2:N$2107,Historique!$A$2:$A$2107,"&gt;="&amp;$B307,Historique!$A$2:$A$2107,"&lt;="&amp;($B307+6),Historique!$H$2:$H$2107,"Oui")</f>
        <v>2</v>
      </c>
      <c r="J307" s="30">
        <f>SUMIFS(Historique!O$2:O$2107,Historique!$A$2:$A$2107,"&gt;="&amp;$B307,Historique!$A$2:$A$2107,"&lt;="&amp;($B307+6),Historique!$H$2:$H$2107,"Oui")</f>
        <v>67</v>
      </c>
      <c r="K307" s="30">
        <f>SUMIFS(Historique!P$2:P$2107,Historique!$A$2:$A$2107,"&gt;="&amp;$B307,Historique!$A$2:$A$2107,"&lt;="&amp;($B307+6),Historique!$H$2:$H$2107,"Oui")</f>
        <v>17</v>
      </c>
      <c r="L307" s="30">
        <f t="shared" si="22"/>
        <v>560.43299999999999</v>
      </c>
      <c r="N307">
        <v>39</v>
      </c>
      <c r="U307">
        <v>11</v>
      </c>
      <c r="V307">
        <v>110</v>
      </c>
      <c r="W307">
        <v>4</v>
      </c>
      <c r="X307">
        <v>19.016326530612243</v>
      </c>
      <c r="Y307">
        <v>1.3557142857142856</v>
      </c>
    </row>
    <row r="308" spans="1:25" x14ac:dyDescent="0.2">
      <c r="A308" s="19" t="s">
        <v>324</v>
      </c>
      <c r="B308" s="28">
        <v>43374</v>
      </c>
      <c r="C308" s="29" t="str">
        <f t="shared" si="21"/>
        <v/>
      </c>
      <c r="D308" s="30">
        <f>SUMIFS(Historique!I$2:I$2107,Historique!$A$2:$A$2107,"&gt;="&amp;$B308,Historique!$A$2:$A$2107,"&lt;="&amp;($B308+6),Historique!$H$2:$H$2107,"Oui")</f>
        <v>30.52</v>
      </c>
      <c r="E308" s="30">
        <f>SUMIFS(Historique!J$2:J$2107,Historique!$A$2:$A$2107,"&gt;="&amp;$B308,Historique!$A$2:$A$2107,"&lt;="&amp;($B308+6),Historique!$H$2:$H$2107,"Oui")</f>
        <v>31.638999999999996</v>
      </c>
      <c r="F308" s="30">
        <f>SUMIFS(Historique!K$2:K$2107,Historique!$A$2:$A$2107,"&gt;="&amp;$B308,Historique!$A$2:$A$2107,"&lt;="&amp;($B308+6),Historique!$H$2:$H$2107,"Oui")</f>
        <v>15.8</v>
      </c>
      <c r="G308" s="30">
        <f>SUMIFS(Historique!L$2:L$2107,Historique!$A$2:$A$2107,"&gt;="&amp;$B308,Historique!$A$2:$A$2107,"&lt;="&amp;($B308+6),Historique!$H$2:$H$2107,"Oui")</f>
        <v>262.95</v>
      </c>
      <c r="H308" s="30">
        <f>SUMIFS(Historique!M$2:M$2107,Historique!$A$2:$A$2107,"&gt;="&amp;$B308,Historique!$A$2:$A$2107,"&lt;="&amp;($B308+6),Historique!$H$2:$H$2107,"Oui")</f>
        <v>60</v>
      </c>
      <c r="I308" s="30">
        <f>SUMIFS(Historique!N$2:N$2107,Historique!$A$2:$A$2107,"&gt;="&amp;$B308,Historique!$A$2:$A$2107,"&lt;="&amp;($B308+6),Historique!$H$2:$H$2107,"Oui")</f>
        <v>3</v>
      </c>
      <c r="J308" s="30">
        <f>SUMIFS(Historique!O$2:O$2107,Historique!$A$2:$A$2107,"&gt;="&amp;$B308,Historique!$A$2:$A$2107,"&lt;="&amp;($B308+6),Historique!$H$2:$H$2107,"Oui")</f>
        <v>63</v>
      </c>
      <c r="K308" s="30">
        <f>SUMIFS(Historique!P$2:P$2107,Historique!$A$2:$A$2107,"&gt;="&amp;$B308,Historique!$A$2:$A$2107,"&lt;="&amp;($B308+6),Historique!$H$2:$H$2107,"Oui")</f>
        <v>9.1</v>
      </c>
      <c r="L308" s="30">
        <f t="shared" si="22"/>
        <v>476.00900000000001</v>
      </c>
      <c r="N308">
        <v>40</v>
      </c>
      <c r="U308">
        <v>11</v>
      </c>
      <c r="V308">
        <v>116</v>
      </c>
      <c r="W308">
        <v>6</v>
      </c>
      <c r="X308">
        <v>17.612244897959183</v>
      </c>
      <c r="Y308">
        <v>1.08</v>
      </c>
    </row>
    <row r="309" spans="1:25" x14ac:dyDescent="0.2">
      <c r="A309" s="19" t="s">
        <v>325</v>
      </c>
      <c r="B309" s="28">
        <v>43381</v>
      </c>
      <c r="C309" s="29" t="str">
        <f t="shared" si="21"/>
        <v/>
      </c>
      <c r="D309" s="30">
        <f>SUMIFS(Historique!I$2:I$2107,Historique!$A$2:$A$2107,"&gt;="&amp;$B309,Historique!$A$2:$A$2107,"&lt;="&amp;($B309+6),Historique!$H$2:$H$2107,"Oui")</f>
        <v>32.659999999999997</v>
      </c>
      <c r="E309" s="30">
        <f>SUMIFS(Historique!J$2:J$2107,Historique!$A$2:$A$2107,"&gt;="&amp;$B309,Historique!$A$2:$A$2107,"&lt;="&amp;($B309+6),Historique!$H$2:$H$2107,"Oui")</f>
        <v>28.57</v>
      </c>
      <c r="F309" s="30">
        <f>SUMIFS(Historique!K$2:K$2107,Historique!$A$2:$A$2107,"&gt;="&amp;$B309,Historique!$A$2:$A$2107,"&lt;="&amp;($B309+6),Historique!$H$2:$H$2107,"Oui")</f>
        <v>20.65</v>
      </c>
      <c r="G309" s="30">
        <f>SUMIFS(Historique!L$2:L$2107,Historique!$A$2:$A$2107,"&gt;="&amp;$B309,Historique!$A$2:$A$2107,"&lt;="&amp;($B309+6),Historique!$H$2:$H$2107,"Oui")</f>
        <v>239.5</v>
      </c>
      <c r="H309" s="30">
        <f>SUMIFS(Historique!M$2:M$2107,Historique!$A$2:$A$2107,"&gt;="&amp;$B309,Historique!$A$2:$A$2107,"&lt;="&amp;($B309+6),Historique!$H$2:$H$2107,"Oui")</f>
        <v>87</v>
      </c>
      <c r="I309" s="30">
        <f>SUMIFS(Historique!N$2:N$2107,Historique!$A$2:$A$2107,"&gt;="&amp;$B309,Historique!$A$2:$A$2107,"&lt;="&amp;($B309+6),Historique!$H$2:$H$2107,"Oui")</f>
        <v>7</v>
      </c>
      <c r="J309" s="30">
        <f>SUMIFS(Historique!O$2:O$2107,Historique!$A$2:$A$2107,"&gt;="&amp;$B309,Historique!$A$2:$A$2107,"&lt;="&amp;($B309+6),Historique!$H$2:$H$2107,"Oui")</f>
        <v>56</v>
      </c>
      <c r="K309" s="30">
        <f>SUMIFS(Historique!P$2:P$2107,Historique!$A$2:$A$2107,"&gt;="&amp;$B309,Historique!$A$2:$A$2107,"&lt;="&amp;($B309+6),Historique!$H$2:$H$2107,"Oui")</f>
        <v>22</v>
      </c>
      <c r="L309" s="30">
        <f t="shared" si="22"/>
        <v>493.38</v>
      </c>
      <c r="N309">
        <v>41</v>
      </c>
      <c r="U309">
        <v>12</v>
      </c>
      <c r="V309">
        <v>109</v>
      </c>
      <c r="W309">
        <v>4</v>
      </c>
      <c r="X309">
        <v>18.361224489795919</v>
      </c>
      <c r="Y309">
        <v>0.30857142857142861</v>
      </c>
    </row>
    <row r="310" spans="1:25" x14ac:dyDescent="0.2">
      <c r="A310" s="19" t="s">
        <v>326</v>
      </c>
      <c r="B310" s="28">
        <v>43388</v>
      </c>
      <c r="C310" s="29" t="str">
        <f t="shared" si="21"/>
        <v/>
      </c>
      <c r="D310" s="30">
        <f>SUMIFS(Historique!I$2:I$2107,Historique!$A$2:$A$2107,"&gt;="&amp;$B310,Historique!$A$2:$A$2107,"&lt;="&amp;($B310+6),Historique!$H$2:$H$2107,"Oui")</f>
        <v>32.85</v>
      </c>
      <c r="E310" s="30">
        <f>SUMIFS(Historique!J$2:J$2107,Historique!$A$2:$A$2107,"&gt;="&amp;$B310,Historique!$A$2:$A$2107,"&lt;="&amp;($B310+6),Historique!$H$2:$H$2107,"Oui")</f>
        <v>27.164000000000001</v>
      </c>
      <c r="F310" s="30">
        <f>SUMIFS(Historique!K$2:K$2107,Historique!$A$2:$A$2107,"&gt;="&amp;$B310,Historique!$A$2:$A$2107,"&lt;="&amp;($B310+6),Historique!$H$2:$H$2107,"Oui")</f>
        <v>13.1</v>
      </c>
      <c r="G310" s="30">
        <f>SUMIFS(Historique!L$2:L$2107,Historique!$A$2:$A$2107,"&gt;="&amp;$B310,Historique!$A$2:$A$2107,"&lt;="&amp;($B310+6),Historique!$H$2:$H$2107,"Oui")</f>
        <v>241</v>
      </c>
      <c r="H310" s="30">
        <f>SUMIFS(Historique!M$2:M$2107,Historique!$A$2:$A$2107,"&gt;="&amp;$B310,Historique!$A$2:$A$2107,"&lt;="&amp;($B310+6),Historique!$H$2:$H$2107,"Oui")</f>
        <v>50</v>
      </c>
      <c r="I310" s="30">
        <f>SUMIFS(Historique!N$2:N$2107,Historique!$A$2:$A$2107,"&gt;="&amp;$B310,Historique!$A$2:$A$2107,"&lt;="&amp;($B310+6),Historique!$H$2:$H$2107,"Oui")</f>
        <v>9</v>
      </c>
      <c r="J310" s="30">
        <f>SUMIFS(Historique!O$2:O$2107,Historique!$A$2:$A$2107,"&gt;="&amp;$B310,Historique!$A$2:$A$2107,"&lt;="&amp;($B310+6),Historique!$H$2:$H$2107,"Oui")</f>
        <v>67</v>
      </c>
      <c r="K310" s="30">
        <f>SUMIFS(Historique!P$2:P$2107,Historique!$A$2:$A$2107,"&gt;="&amp;$B310,Historique!$A$2:$A$2107,"&lt;="&amp;($B310+6),Historique!$H$2:$H$2107,"Oui")</f>
        <v>25</v>
      </c>
      <c r="L310" s="30">
        <f t="shared" si="22"/>
        <v>465.11400000000003</v>
      </c>
      <c r="N310">
        <v>42</v>
      </c>
      <c r="U310">
        <v>12</v>
      </c>
      <c r="V310">
        <v>102</v>
      </c>
      <c r="W310">
        <v>7</v>
      </c>
      <c r="X310">
        <v>17.989795918367346</v>
      </c>
      <c r="Y310">
        <v>0.24</v>
      </c>
    </row>
    <row r="311" spans="1:25" x14ac:dyDescent="0.2">
      <c r="A311" s="19" t="s">
        <v>327</v>
      </c>
      <c r="B311" s="28">
        <v>43395</v>
      </c>
      <c r="C311" s="29" t="str">
        <f t="shared" si="21"/>
        <v/>
      </c>
      <c r="D311" s="30">
        <f>SUMIFS(Historique!I$2:I$2107,Historique!$A$2:$A$2107,"&gt;="&amp;$B311,Historique!$A$2:$A$2107,"&lt;="&amp;($B311+6),Historique!$H$2:$H$2107,"Oui")</f>
        <v>32</v>
      </c>
      <c r="E311" s="30">
        <f>SUMIFS(Historique!J$2:J$2107,Historique!$A$2:$A$2107,"&gt;="&amp;$B311,Historique!$A$2:$A$2107,"&lt;="&amp;($B311+6),Historique!$H$2:$H$2107,"Oui")</f>
        <v>30.677</v>
      </c>
      <c r="F311" s="30">
        <f>SUMIFS(Historique!K$2:K$2107,Historique!$A$2:$A$2107,"&gt;="&amp;$B311,Historique!$A$2:$A$2107,"&lt;="&amp;($B311+6),Historique!$H$2:$H$2107,"Oui")</f>
        <v>20.150000000000002</v>
      </c>
      <c r="G311" s="30">
        <f>SUMIFS(Historique!L$2:L$2107,Historique!$A$2:$A$2107,"&gt;="&amp;$B311,Historique!$A$2:$A$2107,"&lt;="&amp;($B311+6),Historique!$H$2:$H$2107,"Oui")</f>
        <v>300.72500000000002</v>
      </c>
      <c r="H311" s="30">
        <f>SUMIFS(Historique!M$2:M$2107,Historique!$A$2:$A$2107,"&gt;="&amp;$B311,Historique!$A$2:$A$2107,"&lt;="&amp;($B311+6),Historique!$H$2:$H$2107,"Oui")</f>
        <v>71</v>
      </c>
      <c r="I311" s="30">
        <f>SUMIFS(Historique!N$2:N$2107,Historique!$A$2:$A$2107,"&gt;="&amp;$B311,Historique!$A$2:$A$2107,"&lt;="&amp;($B311+6),Historique!$H$2:$H$2107,"Oui")</f>
        <v>6</v>
      </c>
      <c r="J311" s="30">
        <f>SUMIFS(Historique!O$2:O$2107,Historique!$A$2:$A$2107,"&gt;="&amp;$B311,Historique!$A$2:$A$2107,"&lt;="&amp;($B311+6),Historique!$H$2:$H$2107,"Oui")</f>
        <v>116</v>
      </c>
      <c r="K311" s="30">
        <f>SUMIFS(Historique!P$2:P$2107,Historique!$A$2:$A$2107,"&gt;="&amp;$B311,Historique!$A$2:$A$2107,"&lt;="&amp;($B311+6),Historique!$H$2:$H$2107,"Oui")</f>
        <v>14.8</v>
      </c>
      <c r="L311" s="30">
        <f t="shared" si="22"/>
        <v>591.35199999999998</v>
      </c>
      <c r="N311">
        <v>43</v>
      </c>
      <c r="U311">
        <v>10</v>
      </c>
      <c r="V311">
        <v>94</v>
      </c>
      <c r="W311">
        <v>13</v>
      </c>
      <c r="X311">
        <v>14.53265306122449</v>
      </c>
      <c r="Y311">
        <v>0.20571428571428571</v>
      </c>
    </row>
    <row r="312" spans="1:25" x14ac:dyDescent="0.2">
      <c r="A312" s="19" t="s">
        <v>328</v>
      </c>
      <c r="B312" s="28">
        <v>43402</v>
      </c>
      <c r="C312" s="29" t="str">
        <f t="shared" si="21"/>
        <v/>
      </c>
      <c r="D312" s="30">
        <f>SUMIFS(Historique!I$2:I$2107,Historique!$A$2:$A$2107,"&gt;="&amp;$B312,Historique!$A$2:$A$2107,"&lt;="&amp;($B312+6),Historique!$H$2:$H$2107,"Oui")</f>
        <v>46.65</v>
      </c>
      <c r="E312" s="30">
        <f>SUMIFS(Historique!J$2:J$2107,Historique!$A$2:$A$2107,"&gt;="&amp;$B312,Historique!$A$2:$A$2107,"&lt;="&amp;($B312+6),Historique!$H$2:$H$2107,"Oui")</f>
        <v>21.431000000000001</v>
      </c>
      <c r="F312" s="30">
        <f>SUMIFS(Historique!K$2:K$2107,Historique!$A$2:$A$2107,"&gt;="&amp;$B312,Historique!$A$2:$A$2107,"&lt;="&amp;($B312+6),Historique!$H$2:$H$2107,"Oui")</f>
        <v>15.55</v>
      </c>
      <c r="G312" s="30">
        <f>SUMIFS(Historique!L$2:L$2107,Historique!$A$2:$A$2107,"&gt;="&amp;$B312,Historique!$A$2:$A$2107,"&lt;="&amp;($B312+6),Historique!$H$2:$H$2107,"Oui")</f>
        <v>240.1</v>
      </c>
      <c r="H312" s="30">
        <f>SUMIFS(Historique!M$2:M$2107,Historique!$A$2:$A$2107,"&gt;="&amp;$B312,Historique!$A$2:$A$2107,"&lt;="&amp;($B312+6),Historique!$H$2:$H$2107,"Oui")</f>
        <v>42.2</v>
      </c>
      <c r="I312" s="30">
        <f>SUMIFS(Historique!N$2:N$2107,Historique!$A$2:$A$2107,"&gt;="&amp;$B312,Historique!$A$2:$A$2107,"&lt;="&amp;($B312+6),Historique!$H$2:$H$2107,"Oui")</f>
        <v>3</v>
      </c>
      <c r="J312" s="30">
        <f>SUMIFS(Historique!O$2:O$2107,Historique!$A$2:$A$2107,"&gt;="&amp;$B312,Historique!$A$2:$A$2107,"&lt;="&amp;($B312+6),Historique!$H$2:$H$2107,"Oui")</f>
        <v>46</v>
      </c>
      <c r="K312" s="30">
        <f>SUMIFS(Historique!P$2:P$2107,Historique!$A$2:$A$2107,"&gt;="&amp;$B312,Historique!$A$2:$A$2107,"&lt;="&amp;($B312+6),Historique!$H$2:$H$2107,"Oui")</f>
        <v>12.3</v>
      </c>
      <c r="L312" s="30">
        <f t="shared" si="22"/>
        <v>427.23099999999999</v>
      </c>
      <c r="N312">
        <v>44</v>
      </c>
      <c r="U312">
        <v>10</v>
      </c>
      <c r="V312">
        <v>90</v>
      </c>
      <c r="W312">
        <v>12</v>
      </c>
      <c r="X312">
        <v>11.37142857142857</v>
      </c>
      <c r="Y312">
        <v>0.1028571428571428</v>
      </c>
    </row>
    <row r="313" spans="1:25" x14ac:dyDescent="0.2">
      <c r="A313" s="19" t="s">
        <v>329</v>
      </c>
      <c r="B313" s="28">
        <v>43409</v>
      </c>
      <c r="C313" s="29" t="str">
        <f t="shared" si="21"/>
        <v/>
      </c>
      <c r="D313" s="30">
        <f>SUMIFS(Historique!I$2:I$2107,Historique!$A$2:$A$2107,"&gt;="&amp;$B313,Historique!$A$2:$A$2107,"&lt;="&amp;($B313+6),Historique!$H$2:$H$2107,"Oui")</f>
        <v>39.99</v>
      </c>
      <c r="E313" s="30">
        <f>SUMIFS(Historique!J$2:J$2107,Historique!$A$2:$A$2107,"&gt;="&amp;$B313,Historique!$A$2:$A$2107,"&lt;="&amp;($B313+6),Historique!$H$2:$H$2107,"Oui")</f>
        <v>19.789000000000001</v>
      </c>
      <c r="F313" s="30">
        <f>SUMIFS(Historique!K$2:K$2107,Historique!$A$2:$A$2107,"&gt;="&amp;$B313,Historique!$A$2:$A$2107,"&lt;="&amp;($B313+6),Historique!$H$2:$H$2107,"Oui")</f>
        <v>34.549999999999997</v>
      </c>
      <c r="G313" s="30">
        <f>SUMIFS(Historique!L$2:L$2107,Historique!$A$2:$A$2107,"&gt;="&amp;$B313,Historique!$A$2:$A$2107,"&lt;="&amp;($B313+6),Historique!$H$2:$H$2107,"Oui")</f>
        <v>255.85</v>
      </c>
      <c r="H313" s="30">
        <f>SUMIFS(Historique!M$2:M$2107,Historique!$A$2:$A$2107,"&gt;="&amp;$B313,Historique!$A$2:$A$2107,"&lt;="&amp;($B313+6),Historique!$H$2:$H$2107,"Oui")</f>
        <v>70</v>
      </c>
      <c r="I313" s="30">
        <f>SUMIFS(Historique!N$2:N$2107,Historique!$A$2:$A$2107,"&gt;="&amp;$B313,Historique!$A$2:$A$2107,"&lt;="&amp;($B313+6),Historique!$H$2:$H$2107,"Oui")</f>
        <v>5</v>
      </c>
      <c r="J313" s="30">
        <f>SUMIFS(Historique!O$2:O$2107,Historique!$A$2:$A$2107,"&gt;="&amp;$B313,Historique!$A$2:$A$2107,"&lt;="&amp;($B313+6),Historique!$H$2:$H$2107,"Oui")</f>
        <v>93</v>
      </c>
      <c r="K313" s="30">
        <f>SUMIFS(Historique!P$2:P$2107,Historique!$A$2:$A$2107,"&gt;="&amp;$B313,Historique!$A$2:$A$2107,"&lt;="&amp;($B313+6),Historique!$H$2:$H$2107,"Oui")</f>
        <v>8.9</v>
      </c>
      <c r="L313" s="30">
        <f t="shared" si="22"/>
        <v>527.07899999999995</v>
      </c>
      <c r="N313">
        <v>45</v>
      </c>
      <c r="U313">
        <v>17</v>
      </c>
      <c r="V313">
        <v>135</v>
      </c>
      <c r="W313">
        <v>11</v>
      </c>
      <c r="X313">
        <v>14.067346938775509</v>
      </c>
      <c r="Y313">
        <v>0</v>
      </c>
    </row>
    <row r="314" spans="1:25" x14ac:dyDescent="0.2">
      <c r="A314" s="19" t="s">
        <v>330</v>
      </c>
      <c r="B314" s="28">
        <v>43416</v>
      </c>
      <c r="C314" s="29" t="str">
        <f t="shared" si="21"/>
        <v/>
      </c>
      <c r="D314" s="30">
        <f>SUMIFS(Historique!I$2:I$2107,Historique!$A$2:$A$2107,"&gt;="&amp;$B314,Historique!$A$2:$A$2107,"&lt;="&amp;($B314+6),Historique!$H$2:$H$2107,"Oui")</f>
        <v>37.339999999999996</v>
      </c>
      <c r="E314" s="30">
        <f>SUMIFS(Historique!J$2:J$2107,Historique!$A$2:$A$2107,"&gt;="&amp;$B314,Historique!$A$2:$A$2107,"&lt;="&amp;($B314+6),Historique!$H$2:$H$2107,"Oui")</f>
        <v>26.113</v>
      </c>
      <c r="F314" s="30">
        <f>SUMIFS(Historique!K$2:K$2107,Historique!$A$2:$A$2107,"&gt;="&amp;$B314,Historique!$A$2:$A$2107,"&lt;="&amp;($B314+6),Historique!$H$2:$H$2107,"Oui")</f>
        <v>28</v>
      </c>
      <c r="G314" s="30">
        <f>SUMIFS(Historique!L$2:L$2107,Historique!$A$2:$A$2107,"&gt;="&amp;$B314,Historique!$A$2:$A$2107,"&lt;="&amp;($B314+6),Historique!$H$2:$H$2107,"Oui")</f>
        <v>236.1</v>
      </c>
      <c r="H314" s="30">
        <f>SUMIFS(Historique!M$2:M$2107,Historique!$A$2:$A$2107,"&gt;="&amp;$B314,Historique!$A$2:$A$2107,"&lt;="&amp;($B314+6),Historique!$H$2:$H$2107,"Oui")</f>
        <v>63</v>
      </c>
      <c r="I314" s="30">
        <f>SUMIFS(Historique!N$2:N$2107,Historique!$A$2:$A$2107,"&gt;="&amp;$B314,Historique!$A$2:$A$2107,"&lt;="&amp;($B314+6),Historique!$H$2:$H$2107,"Oui")</f>
        <v>5</v>
      </c>
      <c r="J314" s="30">
        <f>SUMIFS(Historique!O$2:O$2107,Historique!$A$2:$A$2107,"&gt;="&amp;$B314,Historique!$A$2:$A$2107,"&lt;="&amp;($B314+6),Historique!$H$2:$H$2107,"Oui")</f>
        <v>100</v>
      </c>
      <c r="K314" s="30">
        <f>SUMIFS(Historique!P$2:P$2107,Historique!$A$2:$A$2107,"&gt;="&amp;$B314,Historique!$A$2:$A$2107,"&lt;="&amp;($B314+6),Historique!$H$2:$H$2107,"Oui")</f>
        <v>7.4</v>
      </c>
      <c r="L314" s="30">
        <f t="shared" si="22"/>
        <v>502.95299999999997</v>
      </c>
      <c r="N314">
        <v>46</v>
      </c>
      <c r="U314">
        <v>17</v>
      </c>
      <c r="V314">
        <v>136</v>
      </c>
      <c r="W314">
        <v>11</v>
      </c>
      <c r="X314">
        <v>14.018367346938776</v>
      </c>
    </row>
    <row r="315" spans="1:25" x14ac:dyDescent="0.2">
      <c r="A315" s="19" t="s">
        <v>331</v>
      </c>
      <c r="B315" s="28">
        <v>43423</v>
      </c>
      <c r="C315" s="29" t="str">
        <f t="shared" si="21"/>
        <v/>
      </c>
      <c r="D315" s="30">
        <f>SUMIFS(Historique!I$2:I$2107,Historique!$A$2:$A$2107,"&gt;="&amp;$B315,Historique!$A$2:$A$2107,"&lt;="&amp;($B315+6),Historique!$H$2:$H$2107,"Oui")</f>
        <v>43.33</v>
      </c>
      <c r="E315" s="30">
        <f>SUMIFS(Historique!J$2:J$2107,Historique!$A$2:$A$2107,"&gt;="&amp;$B315,Historique!$A$2:$A$2107,"&lt;="&amp;($B315+6),Historique!$H$2:$H$2107,"Oui")</f>
        <v>29.494000000000003</v>
      </c>
      <c r="F315" s="30">
        <f>SUMIFS(Historique!K$2:K$2107,Historique!$A$2:$A$2107,"&gt;="&amp;$B315,Historique!$A$2:$A$2107,"&lt;="&amp;($B315+6),Historique!$H$2:$H$2107,"Oui")</f>
        <v>23.4</v>
      </c>
      <c r="G315" s="30">
        <f>SUMIFS(Historique!L$2:L$2107,Historique!$A$2:$A$2107,"&gt;="&amp;$B315,Historique!$A$2:$A$2107,"&lt;="&amp;($B315+6),Historique!$H$2:$H$2107,"Oui")</f>
        <v>200.99999999999997</v>
      </c>
      <c r="H315" s="30">
        <f>SUMIFS(Historique!M$2:M$2107,Historique!$A$2:$A$2107,"&gt;="&amp;$B315,Historique!$A$2:$A$2107,"&lt;="&amp;($B315+6),Historique!$H$2:$H$2107,"Oui")</f>
        <v>54</v>
      </c>
      <c r="I315" s="30">
        <f>SUMIFS(Historique!N$2:N$2107,Historique!$A$2:$A$2107,"&gt;="&amp;$B315,Historique!$A$2:$A$2107,"&lt;="&amp;($B315+6),Historique!$H$2:$H$2107,"Oui")</f>
        <v>6</v>
      </c>
      <c r="J315" s="30">
        <f>SUMIFS(Historique!O$2:O$2107,Historique!$A$2:$A$2107,"&gt;="&amp;$B315,Historique!$A$2:$A$2107,"&lt;="&amp;($B315+6),Historique!$H$2:$H$2107,"Oui")</f>
        <v>67</v>
      </c>
      <c r="K315" s="30">
        <f>SUMIFS(Historique!P$2:P$2107,Historique!$A$2:$A$2107,"&gt;="&amp;$B315,Historique!$A$2:$A$2107,"&lt;="&amp;($B315+6),Historique!$H$2:$H$2107,"Oui")</f>
        <v>11.3</v>
      </c>
      <c r="L315" s="30">
        <f t="shared" si="22"/>
        <v>435.52399999999994</v>
      </c>
      <c r="N315">
        <v>47</v>
      </c>
      <c r="U315">
        <v>24</v>
      </c>
      <c r="V315">
        <v>141</v>
      </c>
      <c r="W315">
        <v>13</v>
      </c>
      <c r="X315">
        <v>8.7122448979591844</v>
      </c>
    </row>
    <row r="316" spans="1:25" x14ac:dyDescent="0.2">
      <c r="A316" s="19" t="s">
        <v>332</v>
      </c>
      <c r="B316" s="28">
        <v>43430</v>
      </c>
      <c r="C316" s="29" t="str">
        <f t="shared" si="21"/>
        <v/>
      </c>
      <c r="D316" s="30">
        <f>SUMIFS(Historique!I$2:I$2107,Historique!$A$2:$A$2107,"&gt;="&amp;$B316,Historique!$A$2:$A$2107,"&lt;="&amp;($B316+6),Historique!$H$2:$H$2107,"Oui")</f>
        <v>31.83</v>
      </c>
      <c r="E316" s="30">
        <f>SUMIFS(Historique!J$2:J$2107,Historique!$A$2:$A$2107,"&gt;="&amp;$B316,Historique!$A$2:$A$2107,"&lt;="&amp;($B316+6),Historique!$H$2:$H$2107,"Oui")</f>
        <v>34.567999999999998</v>
      </c>
      <c r="F316" s="30">
        <f>SUMIFS(Historique!K$2:K$2107,Historique!$A$2:$A$2107,"&gt;="&amp;$B316,Historique!$A$2:$A$2107,"&lt;="&amp;($B316+6),Historique!$H$2:$H$2107,"Oui")</f>
        <v>19.05</v>
      </c>
      <c r="G316" s="30">
        <f>SUMIFS(Historique!L$2:L$2107,Historique!$A$2:$A$2107,"&gt;="&amp;$B316,Historique!$A$2:$A$2107,"&lt;="&amp;($B316+6),Historique!$H$2:$H$2107,"Oui")</f>
        <v>253.89999999999998</v>
      </c>
      <c r="H316" s="30">
        <f>SUMIFS(Historique!M$2:M$2107,Historique!$A$2:$A$2107,"&gt;="&amp;$B316,Historique!$A$2:$A$2107,"&lt;="&amp;($B316+6),Historique!$H$2:$H$2107,"Oui")</f>
        <v>55</v>
      </c>
      <c r="I316" s="30">
        <f>SUMIFS(Historique!N$2:N$2107,Historique!$A$2:$A$2107,"&gt;="&amp;$B316,Historique!$A$2:$A$2107,"&lt;="&amp;($B316+6),Historique!$H$2:$H$2107,"Oui")</f>
        <v>6</v>
      </c>
      <c r="J316" s="30">
        <f>SUMIFS(Historique!O$2:O$2107,Historique!$A$2:$A$2107,"&gt;="&amp;$B316,Historique!$A$2:$A$2107,"&lt;="&amp;($B316+6),Historique!$H$2:$H$2107,"Oui")</f>
        <v>70</v>
      </c>
      <c r="K316" s="30">
        <f>SUMIFS(Historique!P$2:P$2107,Historique!$A$2:$A$2107,"&gt;="&amp;$B316,Historique!$A$2:$A$2107,"&lt;="&amp;($B316+6),Historique!$H$2:$H$2107,"Oui")</f>
        <v>24.5</v>
      </c>
      <c r="L316" s="30">
        <f t="shared" si="22"/>
        <v>494.84799999999996</v>
      </c>
      <c r="N316">
        <v>48</v>
      </c>
      <c r="U316">
        <v>30</v>
      </c>
      <c r="V316">
        <v>146</v>
      </c>
      <c r="W316">
        <v>12</v>
      </c>
      <c r="X316">
        <v>9.4040816326530603</v>
      </c>
    </row>
    <row r="317" spans="1:25" x14ac:dyDescent="0.2">
      <c r="A317" s="19" t="s">
        <v>333</v>
      </c>
      <c r="B317" s="28">
        <v>43437</v>
      </c>
      <c r="C317" s="29" t="str">
        <f t="shared" ref="C317:C360" si="23">IF(OR($U$2,INDEX($U317:$Y317,$U$3)=""),"",INDEX($U317:$Y317,$U$3))</f>
        <v/>
      </c>
      <c r="D317" s="30">
        <f>SUMIFS(Historique!I$2:I$2107,Historique!$A$2:$A$2107,"&gt;="&amp;$B317,Historique!$A$2:$A$2107,"&lt;="&amp;($B317+6),Historique!$H$2:$H$2107,"Oui")</f>
        <v>38.33</v>
      </c>
      <c r="E317" s="30">
        <f>SUMIFS(Historique!J$2:J$2107,Historique!$A$2:$A$2107,"&gt;="&amp;$B317,Historique!$A$2:$A$2107,"&lt;="&amp;($B317+6),Historique!$H$2:$H$2107,"Oui")</f>
        <v>28.752000000000002</v>
      </c>
      <c r="F317" s="30">
        <f>SUMIFS(Historique!K$2:K$2107,Historique!$A$2:$A$2107,"&gt;="&amp;$B317,Historique!$A$2:$A$2107,"&lt;="&amp;($B317+6),Historique!$H$2:$H$2107,"Oui")</f>
        <v>21.700000000000003</v>
      </c>
      <c r="G317" s="30">
        <f>SUMIFS(Historique!L$2:L$2107,Historique!$A$2:$A$2107,"&gt;="&amp;$B317,Historique!$A$2:$A$2107,"&lt;="&amp;($B317+6),Historique!$H$2:$H$2107,"Oui")</f>
        <v>315.59999999999997</v>
      </c>
      <c r="H317" s="30">
        <f>SUMIFS(Historique!M$2:M$2107,Historique!$A$2:$A$2107,"&gt;="&amp;$B317,Historique!$A$2:$A$2107,"&lt;="&amp;($B317+6),Historique!$H$2:$H$2107,"Oui")</f>
        <v>74</v>
      </c>
      <c r="I317" s="30">
        <f>SUMIFS(Historique!N$2:N$2107,Historique!$A$2:$A$2107,"&gt;="&amp;$B317,Historique!$A$2:$A$2107,"&lt;="&amp;($B317+6),Historique!$H$2:$H$2107,"Oui")</f>
        <v>4</v>
      </c>
      <c r="J317" s="30">
        <f>SUMIFS(Historique!O$2:O$2107,Historique!$A$2:$A$2107,"&gt;="&amp;$B317,Historique!$A$2:$A$2107,"&lt;="&amp;($B317+6),Historique!$H$2:$H$2107,"Oui")</f>
        <v>87</v>
      </c>
      <c r="K317" s="30">
        <f>SUMIFS(Historique!P$2:P$2107,Historique!$A$2:$A$2107,"&gt;="&amp;$B317,Historique!$A$2:$A$2107,"&lt;="&amp;($B317+6),Historique!$H$2:$H$2107,"Oui")</f>
        <v>12</v>
      </c>
      <c r="L317" s="30">
        <f t="shared" ref="L317:L360" si="24">SUM(D317:K317)</f>
        <v>581.38199999999995</v>
      </c>
      <c r="N317">
        <v>49</v>
      </c>
      <c r="U317">
        <v>30</v>
      </c>
      <c r="V317">
        <v>148</v>
      </c>
      <c r="W317">
        <v>19</v>
      </c>
      <c r="X317">
        <v>12.555102040816326</v>
      </c>
    </row>
    <row r="318" spans="1:25" x14ac:dyDescent="0.2">
      <c r="A318" s="19" t="s">
        <v>334</v>
      </c>
      <c r="B318" s="28">
        <v>43444</v>
      </c>
      <c r="C318" s="29" t="str">
        <f t="shared" si="23"/>
        <v/>
      </c>
      <c r="D318" s="30">
        <f>SUMIFS(Historique!I$2:I$2107,Historique!$A$2:$A$2107,"&gt;="&amp;$B318,Historique!$A$2:$A$2107,"&lt;="&amp;($B318+6),Historique!$H$2:$H$2107,"Oui")</f>
        <v>23.340000000000003</v>
      </c>
      <c r="E318" s="30">
        <f>SUMIFS(Historique!J$2:J$2107,Historique!$A$2:$A$2107,"&gt;="&amp;$B318,Historique!$A$2:$A$2107,"&lt;="&amp;($B318+6),Historique!$H$2:$H$2107,"Oui")</f>
        <v>21.913</v>
      </c>
      <c r="F318" s="30">
        <f>SUMIFS(Historique!K$2:K$2107,Historique!$A$2:$A$2107,"&gt;="&amp;$B318,Historique!$A$2:$A$2107,"&lt;="&amp;($B318+6),Historique!$H$2:$H$2107,"Oui")</f>
        <v>19.7</v>
      </c>
      <c r="G318" s="30">
        <f>SUMIFS(Historique!L$2:L$2107,Historique!$A$2:$A$2107,"&gt;="&amp;$B318,Historique!$A$2:$A$2107,"&lt;="&amp;($B318+6),Historique!$H$2:$H$2107,"Oui")</f>
        <v>249.70000000000002</v>
      </c>
      <c r="H318" s="30">
        <f>SUMIFS(Historique!M$2:M$2107,Historique!$A$2:$A$2107,"&gt;="&amp;$B318,Historique!$A$2:$A$2107,"&lt;="&amp;($B318+6),Historique!$H$2:$H$2107,"Oui")</f>
        <v>51</v>
      </c>
      <c r="I318" s="30">
        <f>SUMIFS(Historique!N$2:N$2107,Historique!$A$2:$A$2107,"&gt;="&amp;$B318,Historique!$A$2:$A$2107,"&lt;="&amp;($B318+6),Historique!$H$2:$H$2107,"Oui")</f>
        <v>5</v>
      </c>
      <c r="J318" s="30">
        <f>SUMIFS(Historique!O$2:O$2107,Historique!$A$2:$A$2107,"&gt;="&amp;$B318,Historique!$A$2:$A$2107,"&lt;="&amp;($B318+6),Historique!$H$2:$H$2107,"Oui")</f>
        <v>98</v>
      </c>
      <c r="K318" s="30">
        <f>SUMIFS(Historique!P$2:P$2107,Historique!$A$2:$A$2107,"&gt;="&amp;$B318,Historique!$A$2:$A$2107,"&lt;="&amp;($B318+6),Historique!$H$2:$H$2107,"Oui")</f>
        <v>10.8</v>
      </c>
      <c r="L318" s="30">
        <f t="shared" si="24"/>
        <v>479.45300000000003</v>
      </c>
      <c r="N318">
        <v>50</v>
      </c>
      <c r="U318">
        <v>42</v>
      </c>
      <c r="V318">
        <v>150</v>
      </c>
      <c r="W318">
        <v>18</v>
      </c>
      <c r="X318">
        <v>5.8408163265306126</v>
      </c>
    </row>
    <row r="319" spans="1:25" x14ac:dyDescent="0.2">
      <c r="A319" s="19" t="s">
        <v>335</v>
      </c>
      <c r="B319" s="28">
        <v>43451</v>
      </c>
      <c r="C319" s="29" t="str">
        <f t="shared" si="23"/>
        <v/>
      </c>
      <c r="D319" s="30">
        <f>SUMIFS(Historique!I$2:I$2107,Historique!$A$2:$A$2107,"&gt;="&amp;$B319,Historique!$A$2:$A$2107,"&lt;="&amp;($B319+6),Historique!$H$2:$H$2107,"Oui")</f>
        <v>43.01</v>
      </c>
      <c r="E319" s="30">
        <f>SUMIFS(Historique!J$2:J$2107,Historique!$A$2:$A$2107,"&gt;="&amp;$B319,Historique!$A$2:$A$2107,"&lt;="&amp;($B319+6),Historique!$H$2:$H$2107,"Oui")</f>
        <v>19.238999999999997</v>
      </c>
      <c r="F319" s="30">
        <f>SUMIFS(Historique!K$2:K$2107,Historique!$A$2:$A$2107,"&gt;="&amp;$B319,Historique!$A$2:$A$2107,"&lt;="&amp;($B319+6),Historique!$H$2:$H$2107,"Oui")</f>
        <v>14.8</v>
      </c>
      <c r="G319" s="30">
        <f>SUMIFS(Historique!L$2:L$2107,Historique!$A$2:$A$2107,"&gt;="&amp;$B319,Historique!$A$2:$A$2107,"&lt;="&amp;($B319+6),Historique!$H$2:$H$2107,"Oui")</f>
        <v>294.60000000000002</v>
      </c>
      <c r="H319" s="30">
        <f>SUMIFS(Historique!M$2:M$2107,Historique!$A$2:$A$2107,"&gt;="&amp;$B319,Historique!$A$2:$A$2107,"&lt;="&amp;($B319+6),Historique!$H$2:$H$2107,"Oui")</f>
        <v>56</v>
      </c>
      <c r="I319" s="30">
        <f>SUMIFS(Historique!N$2:N$2107,Historique!$A$2:$A$2107,"&gt;="&amp;$B319,Historique!$A$2:$A$2107,"&lt;="&amp;($B319+6),Historique!$H$2:$H$2107,"Oui")</f>
        <v>10</v>
      </c>
      <c r="J319" s="30">
        <f>SUMIFS(Historique!O$2:O$2107,Historique!$A$2:$A$2107,"&gt;="&amp;$B319,Historique!$A$2:$A$2107,"&lt;="&amp;($B319+6),Historique!$H$2:$H$2107,"Oui")</f>
        <v>75</v>
      </c>
      <c r="K319" s="30">
        <f>SUMIFS(Historique!P$2:P$2107,Historique!$A$2:$A$2107,"&gt;="&amp;$B319,Historique!$A$2:$A$2107,"&lt;="&amp;($B319+6),Historique!$H$2:$H$2107,"Oui")</f>
        <v>13</v>
      </c>
      <c r="L319" s="30">
        <f t="shared" si="24"/>
        <v>525.649</v>
      </c>
      <c r="N319">
        <v>51</v>
      </c>
      <c r="U319">
        <v>60</v>
      </c>
      <c r="V319">
        <v>161</v>
      </c>
      <c r="W319">
        <v>26</v>
      </c>
      <c r="X319">
        <v>9.6999999999999993</v>
      </c>
    </row>
    <row r="320" spans="1:25" x14ac:dyDescent="0.2">
      <c r="A320" s="19" t="s">
        <v>336</v>
      </c>
      <c r="B320" s="28">
        <v>43458</v>
      </c>
      <c r="C320" s="29" t="str">
        <f t="shared" si="23"/>
        <v/>
      </c>
      <c r="D320" s="30">
        <f>SUMIFS(Historique!I$2:I$2107,Historique!$A$2:$A$2107,"&gt;="&amp;$B320,Historique!$A$2:$A$2107,"&lt;="&amp;($B320+6),Historique!$H$2:$H$2107,"Oui")</f>
        <v>45.03</v>
      </c>
      <c r="E320" s="30">
        <f>SUMIFS(Historique!J$2:J$2107,Historique!$A$2:$A$2107,"&gt;="&amp;$B320,Historique!$A$2:$A$2107,"&lt;="&amp;($B320+6),Historique!$H$2:$H$2107,"Oui")</f>
        <v>33.144999999999996</v>
      </c>
      <c r="F320" s="30">
        <f>SUMIFS(Historique!K$2:K$2107,Historique!$A$2:$A$2107,"&gt;="&amp;$B320,Historique!$A$2:$A$2107,"&lt;="&amp;($B320+6),Historique!$H$2:$H$2107,"Oui")</f>
        <v>18.3</v>
      </c>
      <c r="G320" s="30">
        <f>SUMIFS(Historique!L$2:L$2107,Historique!$A$2:$A$2107,"&gt;="&amp;$B320,Historique!$A$2:$A$2107,"&lt;="&amp;($B320+6),Historique!$H$2:$H$2107,"Oui")</f>
        <v>349.84999999999997</v>
      </c>
      <c r="H320" s="30">
        <f>SUMIFS(Historique!M$2:M$2107,Historique!$A$2:$A$2107,"&gt;="&amp;$B320,Historique!$A$2:$A$2107,"&lt;="&amp;($B320+6),Historique!$H$2:$H$2107,"Oui")</f>
        <v>67</v>
      </c>
      <c r="I320" s="30">
        <f>SUMIFS(Historique!N$2:N$2107,Historique!$A$2:$A$2107,"&gt;="&amp;$B320,Historique!$A$2:$A$2107,"&lt;="&amp;($B320+6),Historique!$H$2:$H$2107,"Oui")</f>
        <v>10</v>
      </c>
      <c r="J320" s="30">
        <f>SUMIFS(Historique!O$2:O$2107,Historique!$A$2:$A$2107,"&gt;="&amp;$B320,Historique!$A$2:$A$2107,"&lt;="&amp;($B320+6),Historique!$H$2:$H$2107,"Oui")</f>
        <v>96</v>
      </c>
      <c r="K320" s="30">
        <f>SUMIFS(Historique!P$2:P$2107,Historique!$A$2:$A$2107,"&gt;="&amp;$B320,Historique!$A$2:$A$2107,"&lt;="&amp;($B320+6),Historique!$H$2:$H$2107,"Oui")</f>
        <v>10.3</v>
      </c>
      <c r="L320" s="30">
        <f t="shared" si="24"/>
        <v>629.62499999999989</v>
      </c>
      <c r="N320">
        <v>52</v>
      </c>
      <c r="U320">
        <v>58</v>
      </c>
      <c r="V320">
        <v>125</v>
      </c>
      <c r="W320">
        <v>25</v>
      </c>
      <c r="X320">
        <v>6.8816326530612244</v>
      </c>
    </row>
    <row r="321" spans="1:25" x14ac:dyDescent="0.2">
      <c r="A321" s="19" t="s">
        <v>337</v>
      </c>
      <c r="B321" s="28">
        <v>43465</v>
      </c>
      <c r="C321" s="29" t="str">
        <f t="shared" si="23"/>
        <v/>
      </c>
      <c r="D321" s="30">
        <f>SUMIFS(Historique!I$2:I$2107,Historique!$A$2:$A$2107,"&gt;="&amp;$B321,Historique!$A$2:$A$2107,"&lt;="&amp;($B321+6),Historique!$H$2:$H$2107,"Oui")</f>
        <v>44.339999999999996</v>
      </c>
      <c r="E321" s="30">
        <f>SUMIFS(Historique!J$2:J$2107,Historique!$A$2:$A$2107,"&gt;="&amp;$B321,Historique!$A$2:$A$2107,"&lt;="&amp;($B321+6),Historique!$H$2:$H$2107,"Oui")</f>
        <v>45.725999999999992</v>
      </c>
      <c r="F321" s="30">
        <f>SUMIFS(Historique!K$2:K$2107,Historique!$A$2:$A$2107,"&gt;="&amp;$B321,Historique!$A$2:$A$2107,"&lt;="&amp;($B321+6),Historique!$H$2:$H$2107,"Oui")</f>
        <v>28.85</v>
      </c>
      <c r="G321" s="30">
        <f>SUMIFS(Historique!L$2:L$2107,Historique!$A$2:$A$2107,"&gt;="&amp;$B321,Historique!$A$2:$A$2107,"&lt;="&amp;($B321+6),Historique!$H$2:$H$2107,"Oui")</f>
        <v>351.71199999999999</v>
      </c>
      <c r="H321" s="30">
        <f>SUMIFS(Historique!M$2:M$2107,Historique!$A$2:$A$2107,"&gt;="&amp;$B321,Historique!$A$2:$A$2107,"&lt;="&amp;($B321+6),Historique!$H$2:$H$2107,"Oui")</f>
        <v>61</v>
      </c>
      <c r="I321" s="30">
        <f>SUMIFS(Historique!N$2:N$2107,Historique!$A$2:$A$2107,"&gt;="&amp;$B321,Historique!$A$2:$A$2107,"&lt;="&amp;($B321+6),Historique!$H$2:$H$2107,"Oui")</f>
        <v>2</v>
      </c>
      <c r="J321" s="30">
        <f>SUMIFS(Historique!O$2:O$2107,Historique!$A$2:$A$2107,"&gt;="&amp;$B321,Historique!$A$2:$A$2107,"&lt;="&amp;($B321+6),Historique!$H$2:$H$2107,"Oui")</f>
        <v>60</v>
      </c>
      <c r="K321" s="30">
        <f>SUMIFS(Historique!P$2:P$2107,Historique!$A$2:$A$2107,"&gt;="&amp;$B321,Historique!$A$2:$A$2107,"&lt;="&amp;($B321+6),Historique!$H$2:$H$2107,"Oui")</f>
        <v>13</v>
      </c>
      <c r="L321" s="30">
        <f t="shared" si="24"/>
        <v>606.62799999999993</v>
      </c>
      <c r="N321">
        <v>1</v>
      </c>
      <c r="U321">
        <v>76</v>
      </c>
      <c r="V321">
        <v>143</v>
      </c>
      <c r="W321">
        <v>24</v>
      </c>
      <c r="X321">
        <v>5.9612244897959181</v>
      </c>
      <c r="Y321">
        <v>0</v>
      </c>
    </row>
    <row r="322" spans="1:25" x14ac:dyDescent="0.2">
      <c r="A322" s="19" t="s">
        <v>338</v>
      </c>
      <c r="B322" s="28">
        <v>43472</v>
      </c>
      <c r="C322" s="29" t="str">
        <f t="shared" si="23"/>
        <v/>
      </c>
      <c r="D322" s="30">
        <f>SUMIFS(Historique!I$2:I$2107,Historique!$A$2:$A$2107,"&gt;="&amp;$B322,Historique!$A$2:$A$2107,"&lt;="&amp;($B322+6),Historique!$H$2:$H$2107,"Oui")</f>
        <v>37.33</v>
      </c>
      <c r="E322" s="30">
        <f>SUMIFS(Historique!J$2:J$2107,Historique!$A$2:$A$2107,"&gt;="&amp;$B322,Historique!$A$2:$A$2107,"&lt;="&amp;($B322+6),Historique!$H$2:$H$2107,"Oui")</f>
        <v>31.934000000000001</v>
      </c>
      <c r="F322" s="30">
        <f>SUMIFS(Historique!K$2:K$2107,Historique!$A$2:$A$2107,"&gt;="&amp;$B322,Historique!$A$2:$A$2107,"&lt;="&amp;($B322+6),Historique!$H$2:$H$2107,"Oui")</f>
        <v>24.799999999999997</v>
      </c>
      <c r="G322" s="30">
        <f>SUMIFS(Historique!L$2:L$2107,Historique!$A$2:$A$2107,"&gt;="&amp;$B322,Historique!$A$2:$A$2107,"&lt;="&amp;($B322+6),Historique!$H$2:$H$2107,"Oui")</f>
        <v>454.9</v>
      </c>
      <c r="H322" s="30">
        <f>SUMIFS(Historique!M$2:M$2107,Historique!$A$2:$A$2107,"&gt;="&amp;$B322,Historique!$A$2:$A$2107,"&lt;="&amp;($B322+6),Historique!$H$2:$H$2107,"Oui")</f>
        <v>92.2</v>
      </c>
      <c r="I322" s="30">
        <f>SUMIFS(Historique!N$2:N$2107,Historique!$A$2:$A$2107,"&gt;="&amp;$B322,Historique!$A$2:$A$2107,"&lt;="&amp;($B322+6),Historique!$H$2:$H$2107,"Oui")</f>
        <v>7</v>
      </c>
      <c r="J322" s="30">
        <f>SUMIFS(Historique!O$2:O$2107,Historique!$A$2:$A$2107,"&gt;="&amp;$B322,Historique!$A$2:$A$2107,"&lt;="&amp;($B322+6),Historique!$H$2:$H$2107,"Oui")</f>
        <v>50</v>
      </c>
      <c r="K322" s="30">
        <f>SUMIFS(Historique!P$2:P$2107,Historique!$A$2:$A$2107,"&gt;="&amp;$B322,Historique!$A$2:$A$2107,"&lt;="&amp;($B322+6),Historique!$H$2:$H$2107,"Oui")</f>
        <v>6</v>
      </c>
      <c r="L322" s="30">
        <f t="shared" si="24"/>
        <v>704.16399999999999</v>
      </c>
      <c r="N322">
        <v>2</v>
      </c>
      <c r="U322">
        <v>115</v>
      </c>
      <c r="V322">
        <v>173</v>
      </c>
      <c r="W322">
        <v>18</v>
      </c>
      <c r="X322">
        <v>5.4285714285714288</v>
      </c>
      <c r="Y322">
        <v>0</v>
      </c>
    </row>
    <row r="323" spans="1:25" x14ac:dyDescent="0.2">
      <c r="A323" s="19" t="s">
        <v>339</v>
      </c>
      <c r="B323" s="28">
        <v>43479</v>
      </c>
      <c r="C323" s="29" t="str">
        <f t="shared" si="23"/>
        <v/>
      </c>
      <c r="D323" s="30">
        <f>SUMIFS(Historique!I$2:I$2107,Historique!$A$2:$A$2107,"&gt;="&amp;$B323,Historique!$A$2:$A$2107,"&lt;="&amp;($B323+6),Historique!$H$2:$H$2107,"Oui")</f>
        <v>51.19</v>
      </c>
      <c r="E323" s="30">
        <f>SUMIFS(Historique!J$2:J$2107,Historique!$A$2:$A$2107,"&gt;="&amp;$B323,Historique!$A$2:$A$2107,"&lt;="&amp;($B323+6),Historique!$H$2:$H$2107,"Oui")</f>
        <v>52.069000000000003</v>
      </c>
      <c r="F323" s="30">
        <f>SUMIFS(Historique!K$2:K$2107,Historique!$A$2:$A$2107,"&gt;="&amp;$B323,Historique!$A$2:$A$2107,"&lt;="&amp;($B323+6),Historique!$H$2:$H$2107,"Oui")</f>
        <v>27.950000000000003</v>
      </c>
      <c r="G323" s="30">
        <f>SUMIFS(Historique!L$2:L$2107,Historique!$A$2:$A$2107,"&gt;="&amp;$B323,Historique!$A$2:$A$2107,"&lt;="&amp;($B323+6),Historique!$H$2:$H$2107,"Oui")</f>
        <v>384.05</v>
      </c>
      <c r="H323" s="30">
        <f>SUMIFS(Historique!M$2:M$2107,Historique!$A$2:$A$2107,"&gt;="&amp;$B323,Historique!$A$2:$A$2107,"&lt;="&amp;($B323+6),Historique!$H$2:$H$2107,"Oui")</f>
        <v>69</v>
      </c>
      <c r="I323" s="30">
        <f>SUMIFS(Historique!N$2:N$2107,Historique!$A$2:$A$2107,"&gt;="&amp;$B323,Historique!$A$2:$A$2107,"&lt;="&amp;($B323+6),Historique!$H$2:$H$2107,"Oui")</f>
        <v>3</v>
      </c>
      <c r="J323" s="30">
        <f>SUMIFS(Historique!O$2:O$2107,Historique!$A$2:$A$2107,"&gt;="&amp;$B323,Historique!$A$2:$A$2107,"&lt;="&amp;($B323+6),Historique!$H$2:$H$2107,"Oui")</f>
        <v>121</v>
      </c>
      <c r="K323" s="30">
        <f>SUMIFS(Historique!P$2:P$2107,Historique!$A$2:$A$2107,"&gt;="&amp;$B323,Historique!$A$2:$A$2107,"&lt;="&amp;($B323+6),Historique!$H$2:$H$2107,"Oui")</f>
        <v>13</v>
      </c>
      <c r="L323" s="30">
        <f t="shared" si="24"/>
        <v>721.25900000000001</v>
      </c>
      <c r="N323">
        <v>3</v>
      </c>
      <c r="U323">
        <v>223</v>
      </c>
      <c r="V323">
        <v>172</v>
      </c>
      <c r="W323">
        <v>13</v>
      </c>
      <c r="X323">
        <v>6.8163265306122449</v>
      </c>
      <c r="Y323">
        <v>0</v>
      </c>
    </row>
    <row r="324" spans="1:25" x14ac:dyDescent="0.2">
      <c r="A324" s="19" t="s">
        <v>340</v>
      </c>
      <c r="B324" s="28">
        <v>43486</v>
      </c>
      <c r="C324" s="29" t="str">
        <f t="shared" si="23"/>
        <v/>
      </c>
      <c r="D324" s="30">
        <f>SUMIFS(Historique!I$2:I$2107,Historique!$A$2:$A$2107,"&gt;="&amp;$B324,Historique!$A$2:$A$2107,"&lt;="&amp;($B324+6),Historique!$H$2:$H$2107,"Oui")</f>
        <v>38.349999999999994</v>
      </c>
      <c r="E324" s="30">
        <f>SUMIFS(Historique!J$2:J$2107,Historique!$A$2:$A$2107,"&gt;="&amp;$B324,Historique!$A$2:$A$2107,"&lt;="&amp;($B324+6),Historique!$H$2:$H$2107,"Oui")</f>
        <v>53.243000000000002</v>
      </c>
      <c r="F324" s="30">
        <f>SUMIFS(Historique!K$2:K$2107,Historique!$A$2:$A$2107,"&gt;="&amp;$B324,Historique!$A$2:$A$2107,"&lt;="&amp;($B324+6),Historique!$H$2:$H$2107,"Oui")</f>
        <v>22.5</v>
      </c>
      <c r="G324" s="30">
        <f>SUMIFS(Historique!L$2:L$2107,Historique!$A$2:$A$2107,"&gt;="&amp;$B324,Historique!$A$2:$A$2107,"&lt;="&amp;($B324+6),Historique!$H$2:$H$2107,"Oui")</f>
        <v>478.29999999999995</v>
      </c>
      <c r="H324" s="30">
        <f>SUMIFS(Historique!M$2:M$2107,Historique!$A$2:$A$2107,"&gt;="&amp;$B324,Historique!$A$2:$A$2107,"&lt;="&amp;($B324+6),Historique!$H$2:$H$2107,"Oui")</f>
        <v>69</v>
      </c>
      <c r="I324" s="30">
        <f>SUMIFS(Historique!N$2:N$2107,Historique!$A$2:$A$2107,"&gt;="&amp;$B324,Historique!$A$2:$A$2107,"&lt;="&amp;($B324+6),Historique!$H$2:$H$2107,"Oui")</f>
        <v>9</v>
      </c>
      <c r="J324" s="30">
        <f>SUMIFS(Historique!O$2:O$2107,Historique!$A$2:$A$2107,"&gt;="&amp;$B324,Historique!$A$2:$A$2107,"&lt;="&amp;($B324+6),Historique!$H$2:$H$2107,"Oui")</f>
        <v>93</v>
      </c>
      <c r="K324" s="30">
        <f>SUMIFS(Historique!P$2:P$2107,Historique!$A$2:$A$2107,"&gt;="&amp;$B324,Historique!$A$2:$A$2107,"&lt;="&amp;($B324+6),Historique!$H$2:$H$2107,"Oui")</f>
        <v>9</v>
      </c>
      <c r="L324" s="30">
        <f t="shared" si="24"/>
        <v>772.39299999999992</v>
      </c>
      <c r="N324">
        <v>4</v>
      </c>
      <c r="U324">
        <v>366</v>
      </c>
      <c r="V324">
        <v>163</v>
      </c>
      <c r="W324">
        <v>18</v>
      </c>
      <c r="X324">
        <v>5.8734693877551019</v>
      </c>
      <c r="Y324">
        <v>0.1042857142857142</v>
      </c>
    </row>
    <row r="325" spans="1:25" x14ac:dyDescent="0.2">
      <c r="A325" s="19" t="s">
        <v>341</v>
      </c>
      <c r="B325" s="28">
        <v>43493</v>
      </c>
      <c r="C325" s="29" t="str">
        <f t="shared" si="23"/>
        <v/>
      </c>
      <c r="D325" s="30">
        <f>SUMIFS(Historique!I$2:I$2107,Historique!$A$2:$A$2107,"&gt;="&amp;$B325,Historique!$A$2:$A$2107,"&lt;="&amp;($B325+6),Historique!$H$2:$H$2107,"Oui")</f>
        <v>52.180000000000007</v>
      </c>
      <c r="E325" s="30">
        <f>SUMIFS(Historique!J$2:J$2107,Historique!$A$2:$A$2107,"&gt;="&amp;$B325,Historique!$A$2:$A$2107,"&lt;="&amp;($B325+6),Historique!$H$2:$H$2107,"Oui")</f>
        <v>53.570999999999998</v>
      </c>
      <c r="F325" s="30">
        <f>SUMIFS(Historique!K$2:K$2107,Historique!$A$2:$A$2107,"&gt;="&amp;$B325,Historique!$A$2:$A$2107,"&lt;="&amp;($B325+6),Historique!$H$2:$H$2107,"Oui")</f>
        <v>30.65</v>
      </c>
      <c r="G325" s="30">
        <f>SUMIFS(Historique!L$2:L$2107,Historique!$A$2:$A$2107,"&gt;="&amp;$B325,Historique!$A$2:$A$2107,"&lt;="&amp;($B325+6),Historique!$H$2:$H$2107,"Oui")</f>
        <v>348.56200000000007</v>
      </c>
      <c r="H325" s="30">
        <f>SUMIFS(Historique!M$2:M$2107,Historique!$A$2:$A$2107,"&gt;="&amp;$B325,Historique!$A$2:$A$2107,"&lt;="&amp;($B325+6),Historique!$H$2:$H$2107,"Oui")</f>
        <v>64</v>
      </c>
      <c r="I325" s="30">
        <f>SUMIFS(Historique!N$2:N$2107,Historique!$A$2:$A$2107,"&gt;="&amp;$B325,Historique!$A$2:$A$2107,"&lt;="&amp;($B325+6),Historique!$H$2:$H$2107,"Oui")</f>
        <v>5</v>
      </c>
      <c r="J325" s="30">
        <f>SUMIFS(Historique!O$2:O$2107,Historique!$A$2:$A$2107,"&gt;="&amp;$B325,Historique!$A$2:$A$2107,"&lt;="&amp;($B325+6),Historique!$H$2:$H$2107,"Oui")</f>
        <v>131</v>
      </c>
      <c r="K325" s="30">
        <f>SUMIFS(Historique!P$2:P$2107,Historique!$A$2:$A$2107,"&gt;="&amp;$B325,Historique!$A$2:$A$2107,"&lt;="&amp;($B325+6),Historique!$H$2:$H$2107,"Oui")</f>
        <v>13.700000000000001</v>
      </c>
      <c r="L325" s="30">
        <f t="shared" si="24"/>
        <v>698.66300000000012</v>
      </c>
      <c r="N325">
        <v>5</v>
      </c>
      <c r="U325">
        <v>540</v>
      </c>
      <c r="V325">
        <v>142</v>
      </c>
      <c r="W325">
        <v>19</v>
      </c>
      <c r="X325">
        <v>6.055102040816327</v>
      </c>
      <c r="Y325">
        <v>0.73</v>
      </c>
    </row>
    <row r="326" spans="1:25" x14ac:dyDescent="0.2">
      <c r="A326" s="19" t="s">
        <v>342</v>
      </c>
      <c r="B326" s="28">
        <v>43500</v>
      </c>
      <c r="C326" s="29" t="str">
        <f t="shared" si="23"/>
        <v/>
      </c>
      <c r="D326" s="30">
        <f>SUMIFS(Historique!I$2:I$2107,Historique!$A$2:$A$2107,"&gt;="&amp;$B326,Historique!$A$2:$A$2107,"&lt;="&amp;($B326+6),Historique!$H$2:$H$2107,"Oui")</f>
        <v>32.349999999999994</v>
      </c>
      <c r="E326" s="30">
        <f>SUMIFS(Historique!J$2:J$2107,Historique!$A$2:$A$2107,"&gt;="&amp;$B326,Historique!$A$2:$A$2107,"&lt;="&amp;($B326+6),Historique!$H$2:$H$2107,"Oui")</f>
        <v>47.250999999999998</v>
      </c>
      <c r="F326" s="30">
        <f>SUMIFS(Historique!K$2:K$2107,Historique!$A$2:$A$2107,"&gt;="&amp;$B326,Historique!$A$2:$A$2107,"&lt;="&amp;($B326+6),Historique!$H$2:$H$2107,"Oui")</f>
        <v>28.700000000000003</v>
      </c>
      <c r="G326" s="30">
        <f>SUMIFS(Historique!L$2:L$2107,Historique!$A$2:$A$2107,"&gt;="&amp;$B326,Historique!$A$2:$A$2107,"&lt;="&amp;($B326+6),Historique!$H$2:$H$2107,"Oui")</f>
        <v>297.45000000000005</v>
      </c>
      <c r="H326" s="30">
        <f>SUMIFS(Historique!M$2:M$2107,Historique!$A$2:$A$2107,"&gt;="&amp;$B326,Historique!$A$2:$A$2107,"&lt;="&amp;($B326+6),Historique!$H$2:$H$2107,"Oui")</f>
        <v>50</v>
      </c>
      <c r="I326" s="30">
        <f>SUMIFS(Historique!N$2:N$2107,Historique!$A$2:$A$2107,"&gt;="&amp;$B326,Historique!$A$2:$A$2107,"&lt;="&amp;($B326+6),Historique!$H$2:$H$2107,"Oui")</f>
        <v>4</v>
      </c>
      <c r="J326" s="30">
        <f>SUMIFS(Historique!O$2:O$2107,Historique!$A$2:$A$2107,"&gt;="&amp;$B326,Historique!$A$2:$A$2107,"&lt;="&amp;($B326+6),Historique!$H$2:$H$2107,"Oui")</f>
        <v>62</v>
      </c>
      <c r="K326" s="30">
        <f>SUMIFS(Historique!P$2:P$2107,Historique!$A$2:$A$2107,"&gt;="&amp;$B326,Historique!$A$2:$A$2107,"&lt;="&amp;($B326+6),Historique!$H$2:$H$2107,"Oui")</f>
        <v>15.7</v>
      </c>
      <c r="L326" s="30">
        <f t="shared" si="24"/>
        <v>537.45100000000002</v>
      </c>
      <c r="N326">
        <v>6</v>
      </c>
      <c r="U326">
        <v>599</v>
      </c>
      <c r="V326">
        <v>138</v>
      </c>
      <c r="W326">
        <v>21</v>
      </c>
      <c r="X326">
        <v>8</v>
      </c>
    </row>
    <row r="327" spans="1:25" x14ac:dyDescent="0.2">
      <c r="A327" s="19" t="s">
        <v>343</v>
      </c>
      <c r="B327" s="28">
        <v>43507</v>
      </c>
      <c r="C327" s="29" t="str">
        <f t="shared" si="23"/>
        <v/>
      </c>
      <c r="D327" s="30">
        <f>SUMIFS(Historique!I$2:I$2107,Historique!$A$2:$A$2107,"&gt;="&amp;$B327,Historique!$A$2:$A$2107,"&lt;="&amp;($B327+6),Historique!$H$2:$H$2107,"Oui")</f>
        <v>35.010000000000005</v>
      </c>
      <c r="E327" s="30">
        <f>SUMIFS(Historique!J$2:J$2107,Historique!$A$2:$A$2107,"&gt;="&amp;$B327,Historique!$A$2:$A$2107,"&lt;="&amp;($B327+6),Historique!$H$2:$H$2107,"Oui")</f>
        <v>36.772000000000006</v>
      </c>
      <c r="F327" s="30">
        <f>SUMIFS(Historique!K$2:K$2107,Historique!$A$2:$A$2107,"&gt;="&amp;$B327,Historique!$A$2:$A$2107,"&lt;="&amp;($B327+6),Historique!$H$2:$H$2107,"Oui")</f>
        <v>31.8</v>
      </c>
      <c r="G327" s="30">
        <f>SUMIFS(Historique!L$2:L$2107,Historique!$A$2:$A$2107,"&gt;="&amp;$B327,Historique!$A$2:$A$2107,"&lt;="&amp;($B327+6),Historique!$H$2:$H$2107,"Oui")</f>
        <v>249.91200000000003</v>
      </c>
      <c r="H327" s="30">
        <f>SUMIFS(Historique!M$2:M$2107,Historique!$A$2:$A$2107,"&gt;="&amp;$B327,Historique!$A$2:$A$2107,"&lt;="&amp;($B327+6),Historique!$H$2:$H$2107,"Oui")</f>
        <v>78.400000000000006</v>
      </c>
      <c r="I327" s="30">
        <f>SUMIFS(Historique!N$2:N$2107,Historique!$A$2:$A$2107,"&gt;="&amp;$B327,Historique!$A$2:$A$2107,"&lt;="&amp;($B327+6),Historique!$H$2:$H$2107,"Oui")</f>
        <v>0</v>
      </c>
      <c r="J327" s="30">
        <f>SUMIFS(Historique!O$2:O$2107,Historique!$A$2:$A$2107,"&gt;="&amp;$B327,Historique!$A$2:$A$2107,"&lt;="&amp;($B327+6),Historique!$H$2:$H$2107,"Oui")</f>
        <v>35</v>
      </c>
      <c r="K327" s="30">
        <f>SUMIFS(Historique!P$2:P$2107,Historique!$A$2:$A$2107,"&gt;="&amp;$B327,Historique!$A$2:$A$2107,"&lt;="&amp;($B327+6),Historique!$H$2:$H$2107,"Oui")</f>
        <v>16.600000000000001</v>
      </c>
      <c r="L327" s="30">
        <f t="shared" si="24"/>
        <v>483.49400000000003</v>
      </c>
      <c r="N327">
        <v>7</v>
      </c>
      <c r="U327">
        <v>467</v>
      </c>
      <c r="V327">
        <v>127</v>
      </c>
      <c r="W327">
        <v>16</v>
      </c>
      <c r="X327">
        <v>8.1020408163265305</v>
      </c>
      <c r="Y327">
        <v>0.72</v>
      </c>
    </row>
    <row r="328" spans="1:25" x14ac:dyDescent="0.2">
      <c r="A328" s="19" t="s">
        <v>344</v>
      </c>
      <c r="B328" s="28">
        <v>43514</v>
      </c>
      <c r="C328" s="29" t="str">
        <f t="shared" si="23"/>
        <v/>
      </c>
      <c r="D328" s="30">
        <f>SUMIFS(Historique!I$2:I$2107,Historique!$A$2:$A$2107,"&gt;="&amp;$B328,Historique!$A$2:$A$2107,"&lt;="&amp;($B328+6),Historique!$H$2:$H$2107,"Oui")</f>
        <v>22.349999999999998</v>
      </c>
      <c r="E328" s="30">
        <f>SUMIFS(Historique!J$2:J$2107,Historique!$A$2:$A$2107,"&gt;="&amp;$B328,Historique!$A$2:$A$2107,"&lt;="&amp;($B328+6),Historique!$H$2:$H$2107,"Oui")</f>
        <v>24.635000000000005</v>
      </c>
      <c r="F328" s="30">
        <f>SUMIFS(Historique!K$2:K$2107,Historique!$A$2:$A$2107,"&gt;="&amp;$B328,Historique!$A$2:$A$2107,"&lt;="&amp;($B328+6),Historique!$H$2:$H$2107,"Oui")</f>
        <v>16.399999999999999</v>
      </c>
      <c r="G328" s="30">
        <f>SUMIFS(Historique!L$2:L$2107,Historique!$A$2:$A$2107,"&gt;="&amp;$B328,Historique!$A$2:$A$2107,"&lt;="&amp;($B328+6),Historique!$H$2:$H$2107,"Oui")</f>
        <v>204</v>
      </c>
      <c r="H328" s="30">
        <f>SUMIFS(Historique!M$2:M$2107,Historique!$A$2:$A$2107,"&gt;="&amp;$B328,Historique!$A$2:$A$2107,"&lt;="&amp;($B328+6),Historique!$H$2:$H$2107,"Oui")</f>
        <v>71</v>
      </c>
      <c r="I328" s="30">
        <f>SUMIFS(Historique!N$2:N$2107,Historique!$A$2:$A$2107,"&gt;="&amp;$B328,Historique!$A$2:$A$2107,"&lt;="&amp;($B328+6),Historique!$H$2:$H$2107,"Oui")</f>
        <v>3</v>
      </c>
      <c r="J328" s="30">
        <f>SUMIFS(Historique!O$2:O$2107,Historique!$A$2:$A$2107,"&gt;="&amp;$B328,Historique!$A$2:$A$2107,"&lt;="&amp;($B328+6),Historique!$H$2:$H$2107,"Oui")</f>
        <v>31</v>
      </c>
      <c r="K328" s="30">
        <f>SUMIFS(Historique!P$2:P$2107,Historique!$A$2:$A$2107,"&gt;="&amp;$B328,Historique!$A$2:$A$2107,"&lt;="&amp;($B328+6),Historique!$H$2:$H$2107,"Oui")</f>
        <v>13.3</v>
      </c>
      <c r="L328" s="30">
        <f t="shared" si="24"/>
        <v>385.685</v>
      </c>
      <c r="N328">
        <v>8</v>
      </c>
      <c r="U328">
        <v>262</v>
      </c>
      <c r="V328">
        <v>107</v>
      </c>
      <c r="W328">
        <v>26</v>
      </c>
      <c r="X328">
        <v>10.375510204081634</v>
      </c>
    </row>
    <row r="329" spans="1:25" x14ac:dyDescent="0.2">
      <c r="A329" s="19" t="s">
        <v>345</v>
      </c>
      <c r="B329" s="28">
        <v>43521</v>
      </c>
      <c r="C329" s="29" t="str">
        <f t="shared" si="23"/>
        <v/>
      </c>
      <c r="D329" s="30">
        <f>SUMIFS(Historique!I$2:I$2107,Historique!$A$2:$A$2107,"&gt;="&amp;$B329,Historique!$A$2:$A$2107,"&lt;="&amp;($B329+6),Historique!$H$2:$H$2107,"Oui")</f>
        <v>26.68</v>
      </c>
      <c r="E329" s="30">
        <f>SUMIFS(Historique!J$2:J$2107,Historique!$A$2:$A$2107,"&gt;="&amp;$B329,Historique!$A$2:$A$2107,"&lt;="&amp;($B329+6),Historique!$H$2:$H$2107,"Oui")</f>
        <v>18.414000000000001</v>
      </c>
      <c r="F329" s="30">
        <f>SUMIFS(Historique!K$2:K$2107,Historique!$A$2:$A$2107,"&gt;="&amp;$B329,Historique!$A$2:$A$2107,"&lt;="&amp;($B329+6),Historique!$H$2:$H$2107,"Oui")</f>
        <v>20.85</v>
      </c>
      <c r="G329" s="30">
        <f>SUMIFS(Historique!L$2:L$2107,Historique!$A$2:$A$2107,"&gt;="&amp;$B329,Historique!$A$2:$A$2107,"&lt;="&amp;($B329+6),Historique!$H$2:$H$2107,"Oui")</f>
        <v>187.8</v>
      </c>
      <c r="H329" s="30">
        <f>SUMIFS(Historique!M$2:M$2107,Historique!$A$2:$A$2107,"&gt;="&amp;$B329,Historique!$A$2:$A$2107,"&lt;="&amp;($B329+6),Historique!$H$2:$H$2107,"Oui")</f>
        <v>49</v>
      </c>
      <c r="I329" s="30">
        <f>SUMIFS(Historique!N$2:N$2107,Historique!$A$2:$A$2107,"&gt;="&amp;$B329,Historique!$A$2:$A$2107,"&lt;="&amp;($B329+6),Historique!$H$2:$H$2107,"Oui")</f>
        <v>6</v>
      </c>
      <c r="J329" s="30">
        <f>SUMIFS(Historique!O$2:O$2107,Historique!$A$2:$A$2107,"&gt;="&amp;$B329,Historique!$A$2:$A$2107,"&lt;="&amp;($B329+6),Historique!$H$2:$H$2107,"Oui")</f>
        <v>57</v>
      </c>
      <c r="K329" s="30">
        <f>SUMIFS(Historique!P$2:P$2107,Historique!$A$2:$A$2107,"&gt;="&amp;$B329,Historique!$A$2:$A$2107,"&lt;="&amp;($B329+6),Historique!$H$2:$H$2107,"Oui")</f>
        <v>23.9</v>
      </c>
      <c r="L329" s="30">
        <f t="shared" si="24"/>
        <v>389.64400000000001</v>
      </c>
      <c r="N329">
        <v>9</v>
      </c>
      <c r="U329">
        <v>134</v>
      </c>
      <c r="V329">
        <v>113</v>
      </c>
      <c r="W329">
        <v>21</v>
      </c>
      <c r="X329">
        <v>11.538775510204079</v>
      </c>
      <c r="Y329">
        <v>1.5649999999999999</v>
      </c>
    </row>
    <row r="330" spans="1:25" x14ac:dyDescent="0.2">
      <c r="A330" s="19" t="s">
        <v>346</v>
      </c>
      <c r="B330" s="28">
        <v>43528</v>
      </c>
      <c r="C330" s="29" t="str">
        <f t="shared" si="23"/>
        <v/>
      </c>
      <c r="D330" s="30">
        <f>SUMIFS(Historique!I$2:I$2107,Historique!$A$2:$A$2107,"&gt;="&amp;$B330,Historique!$A$2:$A$2107,"&lt;="&amp;($B330+6),Historique!$H$2:$H$2107,"Oui")</f>
        <v>30.509999999999998</v>
      </c>
      <c r="E330" s="30">
        <f>SUMIFS(Historique!J$2:J$2107,Historique!$A$2:$A$2107,"&gt;="&amp;$B330,Historique!$A$2:$A$2107,"&lt;="&amp;($B330+6),Historique!$H$2:$H$2107,"Oui")</f>
        <v>16.568999999999999</v>
      </c>
      <c r="F330" s="30">
        <f>SUMIFS(Historique!K$2:K$2107,Historique!$A$2:$A$2107,"&gt;="&amp;$B330,Historique!$A$2:$A$2107,"&lt;="&amp;($B330+6),Historique!$H$2:$H$2107,"Oui")</f>
        <v>21.700000000000003</v>
      </c>
      <c r="G330" s="30">
        <f>SUMIFS(Historique!L$2:L$2107,Historique!$A$2:$A$2107,"&gt;="&amp;$B330,Historique!$A$2:$A$2107,"&lt;="&amp;($B330+6),Historique!$H$2:$H$2107,"Oui")</f>
        <v>231.89999999999998</v>
      </c>
      <c r="H330" s="30">
        <f>SUMIFS(Historique!M$2:M$2107,Historique!$A$2:$A$2107,"&gt;="&amp;$B330,Historique!$A$2:$A$2107,"&lt;="&amp;($B330+6),Historique!$H$2:$H$2107,"Oui")</f>
        <v>72</v>
      </c>
      <c r="I330" s="30">
        <f>SUMIFS(Historique!N$2:N$2107,Historique!$A$2:$A$2107,"&gt;="&amp;$B330,Historique!$A$2:$A$2107,"&lt;="&amp;($B330+6),Historique!$H$2:$H$2107,"Oui")</f>
        <v>5</v>
      </c>
      <c r="J330" s="30">
        <f>SUMIFS(Historique!O$2:O$2107,Historique!$A$2:$A$2107,"&gt;="&amp;$B330,Historique!$A$2:$A$2107,"&lt;="&amp;($B330+6),Historique!$H$2:$H$2107,"Oui")</f>
        <v>26</v>
      </c>
      <c r="K330" s="30">
        <f>SUMIFS(Historique!P$2:P$2107,Historique!$A$2:$A$2107,"&gt;="&amp;$B330,Historique!$A$2:$A$2107,"&lt;="&amp;($B330+6),Historique!$H$2:$H$2107,"Oui")</f>
        <v>32.6</v>
      </c>
      <c r="L330" s="30">
        <f t="shared" si="24"/>
        <v>436.279</v>
      </c>
      <c r="N330">
        <v>10</v>
      </c>
      <c r="U330">
        <v>76</v>
      </c>
      <c r="V330">
        <v>119</v>
      </c>
      <c r="W330">
        <v>21</v>
      </c>
      <c r="X330">
        <v>11.787755102040816</v>
      </c>
      <c r="Y330">
        <v>1.94</v>
      </c>
    </row>
    <row r="331" spans="1:25" x14ac:dyDescent="0.2">
      <c r="A331" s="19" t="s">
        <v>347</v>
      </c>
      <c r="B331" s="28">
        <v>43535</v>
      </c>
      <c r="C331" s="29" t="str">
        <f t="shared" si="23"/>
        <v/>
      </c>
      <c r="D331" s="30">
        <f>SUMIFS(Historique!I$2:I$2107,Historique!$A$2:$A$2107,"&gt;="&amp;$B331,Historique!$A$2:$A$2107,"&lt;="&amp;($B331+6),Historique!$H$2:$H$2107,"Oui")</f>
        <v>43.51</v>
      </c>
      <c r="E331" s="30">
        <f>SUMIFS(Historique!J$2:J$2107,Historique!$A$2:$A$2107,"&gt;="&amp;$B331,Historique!$A$2:$A$2107,"&lt;="&amp;($B331+6),Historique!$H$2:$H$2107,"Oui")</f>
        <v>22.952999999999996</v>
      </c>
      <c r="F331" s="30">
        <f>SUMIFS(Historique!K$2:K$2107,Historique!$A$2:$A$2107,"&gt;="&amp;$B331,Historique!$A$2:$A$2107,"&lt;="&amp;($B331+6),Historique!$H$2:$H$2107,"Oui")</f>
        <v>20.2</v>
      </c>
      <c r="G331" s="30">
        <f>SUMIFS(Historique!L$2:L$2107,Historique!$A$2:$A$2107,"&gt;="&amp;$B331,Historique!$A$2:$A$2107,"&lt;="&amp;($B331+6),Historique!$H$2:$H$2107,"Oui")</f>
        <v>251.45</v>
      </c>
      <c r="H331" s="30">
        <f>SUMIFS(Historique!M$2:M$2107,Historique!$A$2:$A$2107,"&gt;="&amp;$B331,Historique!$A$2:$A$2107,"&lt;="&amp;($B331+6),Historique!$H$2:$H$2107,"Oui")</f>
        <v>66</v>
      </c>
      <c r="I331" s="30">
        <f>SUMIFS(Historique!N$2:N$2107,Historique!$A$2:$A$2107,"&gt;="&amp;$B331,Historique!$A$2:$A$2107,"&lt;="&amp;($B331+6),Historique!$H$2:$H$2107,"Oui")</f>
        <v>5</v>
      </c>
      <c r="J331" s="30">
        <f>SUMIFS(Historique!O$2:O$2107,Historique!$A$2:$A$2107,"&gt;="&amp;$B331,Historique!$A$2:$A$2107,"&lt;="&amp;($B331+6),Historique!$H$2:$H$2107,"Oui")</f>
        <v>88</v>
      </c>
      <c r="K331" s="30">
        <f>SUMIFS(Historique!P$2:P$2107,Historique!$A$2:$A$2107,"&gt;="&amp;$B331,Historique!$A$2:$A$2107,"&lt;="&amp;($B331+6),Historique!$H$2:$H$2107,"Oui")</f>
        <v>32</v>
      </c>
      <c r="L331" s="30">
        <f t="shared" si="24"/>
        <v>529.11300000000006</v>
      </c>
      <c r="N331">
        <v>11</v>
      </c>
      <c r="U331">
        <v>48</v>
      </c>
      <c r="V331">
        <v>132</v>
      </c>
      <c r="W331">
        <v>19</v>
      </c>
      <c r="X331">
        <v>11.23061224489796</v>
      </c>
      <c r="Y331">
        <v>2.1339999999999999</v>
      </c>
    </row>
    <row r="332" spans="1:25" x14ac:dyDescent="0.2">
      <c r="A332" s="19" t="s">
        <v>348</v>
      </c>
      <c r="B332" s="28">
        <v>43542</v>
      </c>
      <c r="C332" s="29" t="str">
        <f t="shared" si="23"/>
        <v/>
      </c>
      <c r="D332" s="30">
        <f>SUMIFS(Historique!I$2:I$2107,Historique!$A$2:$A$2107,"&gt;="&amp;$B332,Historique!$A$2:$A$2107,"&lt;="&amp;($B332+6),Historique!$H$2:$H$2107,"Oui")</f>
        <v>35.989999999999995</v>
      </c>
      <c r="E332" s="30">
        <f>SUMIFS(Historique!J$2:J$2107,Historique!$A$2:$A$2107,"&gt;="&amp;$B332,Historique!$A$2:$A$2107,"&lt;="&amp;($B332+6),Historique!$H$2:$H$2107,"Oui")</f>
        <v>20.661000000000001</v>
      </c>
      <c r="F332" s="30">
        <f>SUMIFS(Historique!K$2:K$2107,Historique!$A$2:$A$2107,"&gt;="&amp;$B332,Historique!$A$2:$A$2107,"&lt;="&amp;($B332+6),Historique!$H$2:$H$2107,"Oui")</f>
        <v>13.95</v>
      </c>
      <c r="G332" s="30">
        <f>SUMIFS(Historique!L$2:L$2107,Historique!$A$2:$A$2107,"&gt;="&amp;$B332,Historique!$A$2:$A$2107,"&lt;="&amp;($B332+6),Historique!$H$2:$H$2107,"Oui")</f>
        <v>196.59999999999997</v>
      </c>
      <c r="H332" s="30">
        <f>SUMIFS(Historique!M$2:M$2107,Historique!$A$2:$A$2107,"&gt;="&amp;$B332,Historique!$A$2:$A$2107,"&lt;="&amp;($B332+6),Historique!$H$2:$H$2107,"Oui")</f>
        <v>68.400000000000006</v>
      </c>
      <c r="I332" s="30">
        <f>SUMIFS(Historique!N$2:N$2107,Historique!$A$2:$A$2107,"&gt;="&amp;$B332,Historique!$A$2:$A$2107,"&lt;="&amp;($B332+6),Historique!$H$2:$H$2107,"Oui")</f>
        <v>2</v>
      </c>
      <c r="J332" s="30">
        <f>SUMIFS(Historique!O$2:O$2107,Historique!$A$2:$A$2107,"&gt;="&amp;$B332,Historique!$A$2:$A$2107,"&lt;="&amp;($B332+6),Historique!$H$2:$H$2107,"Oui")</f>
        <v>74</v>
      </c>
      <c r="K332" s="30">
        <f>SUMIFS(Historique!P$2:P$2107,Historique!$A$2:$A$2107,"&gt;="&amp;$B332,Historique!$A$2:$A$2107,"&lt;="&amp;($B332+6),Historique!$H$2:$H$2107,"Oui")</f>
        <v>48</v>
      </c>
      <c r="L332" s="30">
        <f t="shared" si="24"/>
        <v>459.601</v>
      </c>
      <c r="N332">
        <v>12</v>
      </c>
      <c r="U332">
        <v>34</v>
      </c>
      <c r="V332">
        <v>126</v>
      </c>
      <c r="W332">
        <v>21</v>
      </c>
      <c r="X332">
        <v>11.812244897959184</v>
      </c>
    </row>
    <row r="333" spans="1:25" x14ac:dyDescent="0.2">
      <c r="A333" s="19" t="s">
        <v>349</v>
      </c>
      <c r="B333" s="28">
        <v>43549</v>
      </c>
      <c r="C333" s="29" t="str">
        <f t="shared" si="23"/>
        <v/>
      </c>
      <c r="D333" s="30">
        <f>SUMIFS(Historique!I$2:I$2107,Historique!$A$2:$A$2107,"&gt;="&amp;$B333,Historique!$A$2:$A$2107,"&lt;="&amp;($B333+6),Historique!$H$2:$H$2107,"Oui")</f>
        <v>31.169999999999998</v>
      </c>
      <c r="E333" s="30">
        <f>SUMIFS(Historique!J$2:J$2107,Historique!$A$2:$A$2107,"&gt;="&amp;$B333,Historique!$A$2:$A$2107,"&lt;="&amp;($B333+6),Historique!$H$2:$H$2107,"Oui")</f>
        <v>43.774000000000001</v>
      </c>
      <c r="F333" s="30">
        <f>SUMIFS(Historique!K$2:K$2107,Historique!$A$2:$A$2107,"&gt;="&amp;$B333,Historique!$A$2:$A$2107,"&lt;="&amp;($B333+6),Historique!$H$2:$H$2107,"Oui")</f>
        <v>20</v>
      </c>
      <c r="G333" s="30">
        <f>SUMIFS(Historique!L$2:L$2107,Historique!$A$2:$A$2107,"&gt;="&amp;$B333,Historique!$A$2:$A$2107,"&lt;="&amp;($B333+6),Historique!$H$2:$H$2107,"Oui")</f>
        <v>172.89999999999998</v>
      </c>
      <c r="H333" s="30">
        <f>SUMIFS(Historique!M$2:M$2107,Historique!$A$2:$A$2107,"&gt;="&amp;$B333,Historique!$A$2:$A$2107,"&lt;="&amp;($B333+6),Historique!$H$2:$H$2107,"Oui")</f>
        <v>69</v>
      </c>
      <c r="I333" s="30">
        <f>SUMIFS(Historique!N$2:N$2107,Historique!$A$2:$A$2107,"&gt;="&amp;$B333,Historique!$A$2:$A$2107,"&lt;="&amp;($B333+6),Historique!$H$2:$H$2107,"Oui")</f>
        <v>4</v>
      </c>
      <c r="J333" s="30">
        <f>SUMIFS(Historique!O$2:O$2107,Historique!$A$2:$A$2107,"&gt;="&amp;$B333,Historique!$A$2:$A$2107,"&lt;="&amp;($B333+6),Historique!$H$2:$H$2107,"Oui")</f>
        <v>53</v>
      </c>
      <c r="K333" s="30">
        <f>SUMIFS(Historique!P$2:P$2107,Historique!$A$2:$A$2107,"&gt;="&amp;$B333,Historique!$A$2:$A$2107,"&lt;="&amp;($B333+6),Historique!$H$2:$H$2107,"Oui")</f>
        <v>49.5</v>
      </c>
      <c r="L333" s="30">
        <f t="shared" si="24"/>
        <v>443.34399999999999</v>
      </c>
      <c r="N333">
        <v>13</v>
      </c>
      <c r="U333">
        <v>25</v>
      </c>
      <c r="V333">
        <v>124</v>
      </c>
      <c r="W333">
        <v>26</v>
      </c>
      <c r="X333">
        <v>10.546938775510204</v>
      </c>
      <c r="Y333">
        <v>2.7160000000000002</v>
      </c>
    </row>
    <row r="334" spans="1:25" x14ac:dyDescent="0.2">
      <c r="A334" s="19" t="s">
        <v>350</v>
      </c>
      <c r="B334" s="28">
        <v>43556</v>
      </c>
      <c r="C334" s="29" t="str">
        <f t="shared" si="23"/>
        <v/>
      </c>
      <c r="D334" s="30">
        <f>SUMIFS(Historique!I$2:I$2107,Historique!$A$2:$A$2107,"&gt;="&amp;$B334,Historique!$A$2:$A$2107,"&lt;="&amp;($B334+6),Historique!$H$2:$H$2107,"Oui")</f>
        <v>36.19</v>
      </c>
      <c r="E334" s="30">
        <f>SUMIFS(Historique!J$2:J$2107,Historique!$A$2:$A$2107,"&gt;="&amp;$B334,Historique!$A$2:$A$2107,"&lt;="&amp;($B334+6),Historique!$H$2:$H$2107,"Oui")</f>
        <v>25.685000000000002</v>
      </c>
      <c r="F334" s="30">
        <f>SUMIFS(Historique!K$2:K$2107,Historique!$A$2:$A$2107,"&gt;="&amp;$B334,Historique!$A$2:$A$2107,"&lt;="&amp;($B334+6),Historique!$H$2:$H$2107,"Oui")</f>
        <v>26.5</v>
      </c>
      <c r="G334" s="30">
        <f>SUMIFS(Historique!L$2:L$2107,Historique!$A$2:$A$2107,"&gt;="&amp;$B334,Historique!$A$2:$A$2107,"&lt;="&amp;($B334+6),Historique!$H$2:$H$2107,"Oui")</f>
        <v>173.35</v>
      </c>
      <c r="H334" s="30">
        <f>SUMIFS(Historique!M$2:M$2107,Historique!$A$2:$A$2107,"&gt;="&amp;$B334,Historique!$A$2:$A$2107,"&lt;="&amp;($B334+6),Historique!$H$2:$H$2107,"Oui")</f>
        <v>62</v>
      </c>
      <c r="I334" s="30">
        <f>SUMIFS(Historique!N$2:N$2107,Historique!$A$2:$A$2107,"&gt;="&amp;$B334,Historique!$A$2:$A$2107,"&lt;="&amp;($B334+6),Historique!$H$2:$H$2107,"Oui")</f>
        <v>1</v>
      </c>
      <c r="J334" s="30">
        <f>SUMIFS(Historique!O$2:O$2107,Historique!$A$2:$A$2107,"&gt;="&amp;$B334,Historique!$A$2:$A$2107,"&lt;="&amp;($B334+6),Historique!$H$2:$H$2107,"Oui")</f>
        <v>51</v>
      </c>
      <c r="K334" s="30">
        <f>SUMIFS(Historique!P$2:P$2107,Historique!$A$2:$A$2107,"&gt;="&amp;$B334,Historique!$A$2:$A$2107,"&lt;="&amp;($B334+6),Historique!$H$2:$H$2107,"Oui")</f>
        <v>57.599999999999994</v>
      </c>
      <c r="L334" s="30">
        <f t="shared" si="24"/>
        <v>433.32500000000005</v>
      </c>
      <c r="N334">
        <v>14</v>
      </c>
      <c r="U334">
        <v>19</v>
      </c>
      <c r="V334">
        <v>132</v>
      </c>
      <c r="W334">
        <v>25</v>
      </c>
      <c r="X334">
        <v>9.4122448979591837</v>
      </c>
      <c r="Y334">
        <v>1.04</v>
      </c>
    </row>
    <row r="335" spans="1:25" x14ac:dyDescent="0.2">
      <c r="A335" s="19" t="s">
        <v>351</v>
      </c>
      <c r="B335" s="28">
        <v>43563</v>
      </c>
      <c r="C335" s="29" t="str">
        <f t="shared" si="23"/>
        <v/>
      </c>
      <c r="D335" s="30">
        <f>SUMIFS(Historique!I$2:I$2107,Historique!$A$2:$A$2107,"&gt;="&amp;$B335,Historique!$A$2:$A$2107,"&lt;="&amp;($B335+6),Historique!$H$2:$H$2107,"Oui")</f>
        <v>30.33</v>
      </c>
      <c r="E335" s="30">
        <f>SUMIFS(Historique!J$2:J$2107,Historique!$A$2:$A$2107,"&gt;="&amp;$B335,Historique!$A$2:$A$2107,"&lt;="&amp;($B335+6),Historique!$H$2:$H$2107,"Oui")</f>
        <v>28.164999999999999</v>
      </c>
      <c r="F335" s="30">
        <f>SUMIFS(Historique!K$2:K$2107,Historique!$A$2:$A$2107,"&gt;="&amp;$B335,Historique!$A$2:$A$2107,"&lt;="&amp;($B335+6),Historique!$H$2:$H$2107,"Oui")</f>
        <v>14.5</v>
      </c>
      <c r="G335" s="30">
        <f>SUMIFS(Historique!L$2:L$2107,Historique!$A$2:$A$2107,"&gt;="&amp;$B335,Historique!$A$2:$A$2107,"&lt;="&amp;($B335+6),Historique!$H$2:$H$2107,"Oui")</f>
        <v>125.5</v>
      </c>
      <c r="H335" s="30">
        <f>SUMIFS(Historique!M$2:M$2107,Historique!$A$2:$A$2107,"&gt;="&amp;$B335,Historique!$A$2:$A$2107,"&lt;="&amp;($B335+6),Historique!$H$2:$H$2107,"Oui")</f>
        <v>72.400000000000006</v>
      </c>
      <c r="I335" s="30">
        <f>SUMIFS(Historique!N$2:N$2107,Historique!$A$2:$A$2107,"&gt;="&amp;$B335,Historique!$A$2:$A$2107,"&lt;="&amp;($B335+6),Historique!$H$2:$H$2107,"Oui")</f>
        <v>4</v>
      </c>
      <c r="J335" s="30">
        <f>SUMIFS(Historique!O$2:O$2107,Historique!$A$2:$A$2107,"&gt;="&amp;$B335,Historique!$A$2:$A$2107,"&lt;="&amp;($B335+6),Historique!$H$2:$H$2107,"Oui")</f>
        <v>42</v>
      </c>
      <c r="K335" s="30">
        <f>SUMIFS(Historique!P$2:P$2107,Historique!$A$2:$A$2107,"&gt;="&amp;$B335,Historique!$A$2:$A$2107,"&lt;="&amp;($B335+6),Historique!$H$2:$H$2107,"Oui")</f>
        <v>40.5</v>
      </c>
      <c r="L335" s="30">
        <f t="shared" si="24"/>
        <v>357.39499999999998</v>
      </c>
      <c r="N335">
        <v>15</v>
      </c>
      <c r="U335">
        <v>9</v>
      </c>
      <c r="V335">
        <v>110</v>
      </c>
      <c r="W335">
        <v>33</v>
      </c>
      <c r="X335">
        <v>12.332653061224489</v>
      </c>
      <c r="Y335">
        <v>2.52</v>
      </c>
    </row>
    <row r="336" spans="1:25" x14ac:dyDescent="0.2">
      <c r="A336" s="19" t="s">
        <v>352</v>
      </c>
      <c r="B336" s="28">
        <v>43570</v>
      </c>
      <c r="C336" s="29" t="str">
        <f t="shared" si="23"/>
        <v/>
      </c>
      <c r="D336" s="30">
        <f>SUMIFS(Historique!I$2:I$2107,Historique!$A$2:$A$2107,"&gt;="&amp;$B336,Historique!$A$2:$A$2107,"&lt;="&amp;($B336+6),Historique!$H$2:$H$2107,"Oui")</f>
        <v>31.52</v>
      </c>
      <c r="E336" s="30">
        <f>SUMIFS(Historique!J$2:J$2107,Historique!$A$2:$A$2107,"&gt;="&amp;$B336,Historique!$A$2:$A$2107,"&lt;="&amp;($B336+6),Historique!$H$2:$H$2107,"Oui")</f>
        <v>30.457000000000001</v>
      </c>
      <c r="F336" s="30">
        <f>SUMIFS(Historique!K$2:K$2107,Historique!$A$2:$A$2107,"&gt;="&amp;$B336,Historique!$A$2:$A$2107,"&lt;="&amp;($B336+6),Historique!$H$2:$H$2107,"Oui")</f>
        <v>16.55</v>
      </c>
      <c r="G336" s="30">
        <f>SUMIFS(Historique!L$2:L$2107,Historique!$A$2:$A$2107,"&gt;="&amp;$B336,Historique!$A$2:$A$2107,"&lt;="&amp;($B336+6),Historique!$H$2:$H$2107,"Oui")</f>
        <v>133.80000000000001</v>
      </c>
      <c r="H336" s="30">
        <f>SUMIFS(Historique!M$2:M$2107,Historique!$A$2:$A$2107,"&gt;="&amp;$B336,Historique!$A$2:$A$2107,"&lt;="&amp;($B336+6),Historique!$H$2:$H$2107,"Oui")</f>
        <v>95</v>
      </c>
      <c r="I336" s="30">
        <f>SUMIFS(Historique!N$2:N$2107,Historique!$A$2:$A$2107,"&gt;="&amp;$B336,Historique!$A$2:$A$2107,"&lt;="&amp;($B336+6),Historique!$H$2:$H$2107,"Oui")</f>
        <v>9</v>
      </c>
      <c r="J336" s="30">
        <f>SUMIFS(Historique!O$2:O$2107,Historique!$A$2:$A$2107,"&gt;="&amp;$B336,Historique!$A$2:$A$2107,"&lt;="&amp;($B336+6),Historique!$H$2:$H$2107,"Oui")</f>
        <v>36</v>
      </c>
      <c r="K336" s="30">
        <f>SUMIFS(Historique!P$2:P$2107,Historique!$A$2:$A$2107,"&gt;="&amp;$B336,Historique!$A$2:$A$2107,"&lt;="&amp;($B336+6),Historique!$H$2:$H$2107,"Oui")</f>
        <v>37.700000000000003</v>
      </c>
      <c r="L336" s="30">
        <f t="shared" si="24"/>
        <v>390.02699999999999</v>
      </c>
      <c r="N336">
        <v>16</v>
      </c>
      <c r="U336">
        <v>6</v>
      </c>
      <c r="V336">
        <v>90</v>
      </c>
      <c r="W336">
        <v>26</v>
      </c>
      <c r="X336">
        <v>13.028571428571428</v>
      </c>
      <c r="Y336">
        <v>4.0083333333333337</v>
      </c>
    </row>
    <row r="337" spans="1:25" x14ac:dyDescent="0.2">
      <c r="A337" s="19" t="s">
        <v>353</v>
      </c>
      <c r="B337" s="28">
        <v>43577</v>
      </c>
      <c r="C337" s="29" t="str">
        <f t="shared" si="23"/>
        <v/>
      </c>
      <c r="D337" s="30">
        <f>SUMIFS(Historique!I$2:I$2107,Historique!$A$2:$A$2107,"&gt;="&amp;$B337,Historique!$A$2:$A$2107,"&lt;="&amp;($B337+6),Historique!$H$2:$H$2107,"Oui")</f>
        <v>64.03</v>
      </c>
      <c r="E337" s="30">
        <f>SUMIFS(Historique!J$2:J$2107,Historique!$A$2:$A$2107,"&gt;="&amp;$B337,Historique!$A$2:$A$2107,"&lt;="&amp;($B337+6),Historique!$H$2:$H$2107,"Oui")</f>
        <v>20.041999999999998</v>
      </c>
      <c r="F337" s="30">
        <f>SUMIFS(Historique!K$2:K$2107,Historique!$A$2:$A$2107,"&gt;="&amp;$B337,Historique!$A$2:$A$2107,"&lt;="&amp;($B337+6),Historique!$H$2:$H$2107,"Oui")</f>
        <v>27.950000000000003</v>
      </c>
      <c r="G337" s="30">
        <f>SUMIFS(Historique!L$2:L$2107,Historique!$A$2:$A$2107,"&gt;="&amp;$B337,Historique!$A$2:$A$2107,"&lt;="&amp;($B337+6),Historique!$H$2:$H$2107,"Oui")</f>
        <v>206.79999999999998</v>
      </c>
      <c r="H337" s="30">
        <f>SUMIFS(Historique!M$2:M$2107,Historique!$A$2:$A$2107,"&gt;="&amp;$B337,Historique!$A$2:$A$2107,"&lt;="&amp;($B337+6),Historique!$H$2:$H$2107,"Oui")</f>
        <v>70</v>
      </c>
      <c r="I337" s="30">
        <f>SUMIFS(Historique!N$2:N$2107,Historique!$A$2:$A$2107,"&gt;="&amp;$B337,Historique!$A$2:$A$2107,"&lt;="&amp;($B337+6),Historique!$H$2:$H$2107,"Oui")</f>
        <v>6</v>
      </c>
      <c r="J337" s="30">
        <f>SUMIFS(Historique!O$2:O$2107,Historique!$A$2:$A$2107,"&gt;="&amp;$B337,Historique!$A$2:$A$2107,"&lt;="&amp;($B337+6),Historique!$H$2:$H$2107,"Oui")</f>
        <v>69</v>
      </c>
      <c r="K337" s="30">
        <f>SUMIFS(Historique!P$2:P$2107,Historique!$A$2:$A$2107,"&gt;="&amp;$B337,Historique!$A$2:$A$2107,"&lt;="&amp;($B337+6),Historique!$H$2:$H$2107,"Oui")</f>
        <v>43.4</v>
      </c>
      <c r="L337" s="30">
        <f t="shared" si="24"/>
        <v>507.22199999999998</v>
      </c>
      <c r="N337">
        <v>17</v>
      </c>
      <c r="U337">
        <v>5</v>
      </c>
      <c r="V337">
        <v>76</v>
      </c>
      <c r="W337">
        <v>24</v>
      </c>
      <c r="X337">
        <v>14.351020408163263</v>
      </c>
      <c r="Y337">
        <v>1.1000000000000001</v>
      </c>
    </row>
    <row r="338" spans="1:25" x14ac:dyDescent="0.2">
      <c r="A338" s="19" t="s">
        <v>354</v>
      </c>
      <c r="B338" s="28">
        <v>43584</v>
      </c>
      <c r="C338" s="29" t="str">
        <f t="shared" si="23"/>
        <v/>
      </c>
      <c r="D338" s="30">
        <f>SUMIFS(Historique!I$2:I$2107,Historique!$A$2:$A$2107,"&gt;="&amp;$B338,Historique!$A$2:$A$2107,"&lt;="&amp;($B338+6),Historique!$H$2:$H$2107,"Oui")</f>
        <v>31.36</v>
      </c>
      <c r="E338" s="30">
        <f>SUMIFS(Historique!J$2:J$2107,Historique!$A$2:$A$2107,"&gt;="&amp;$B338,Historique!$A$2:$A$2107,"&lt;="&amp;($B338+6),Historique!$H$2:$H$2107,"Oui")</f>
        <v>27.412999999999997</v>
      </c>
      <c r="F338" s="30">
        <f>SUMIFS(Historique!K$2:K$2107,Historique!$A$2:$A$2107,"&gt;="&amp;$B338,Historique!$A$2:$A$2107,"&lt;="&amp;($B338+6),Historique!$H$2:$H$2107,"Oui")</f>
        <v>28.55</v>
      </c>
      <c r="G338" s="30">
        <f>SUMIFS(Historique!L$2:L$2107,Historique!$A$2:$A$2107,"&gt;="&amp;$B338,Historique!$A$2:$A$2107,"&lt;="&amp;($B338+6),Historique!$H$2:$H$2107,"Oui")</f>
        <v>157.6</v>
      </c>
      <c r="H338" s="30">
        <f>SUMIFS(Historique!M$2:M$2107,Historique!$A$2:$A$2107,"&gt;="&amp;$B338,Historique!$A$2:$A$2107,"&lt;="&amp;($B338+6),Historique!$H$2:$H$2107,"Oui")</f>
        <v>52</v>
      </c>
      <c r="I338" s="30">
        <f>SUMIFS(Historique!N$2:N$2107,Historique!$A$2:$A$2107,"&gt;="&amp;$B338,Historique!$A$2:$A$2107,"&lt;="&amp;($B338+6),Historique!$H$2:$H$2107,"Oui")</f>
        <v>7</v>
      </c>
      <c r="J338" s="30">
        <f>SUMIFS(Historique!O$2:O$2107,Historique!$A$2:$A$2107,"&gt;="&amp;$B338,Historique!$A$2:$A$2107,"&lt;="&amp;($B338+6),Historique!$H$2:$H$2107,"Oui")</f>
        <v>64</v>
      </c>
      <c r="K338" s="30">
        <f>SUMIFS(Historique!P$2:P$2107,Historique!$A$2:$A$2107,"&gt;="&amp;$B338,Historique!$A$2:$A$2107,"&lt;="&amp;($B338+6),Historique!$H$2:$H$2107,"Oui")</f>
        <v>45.4</v>
      </c>
      <c r="L338" s="30">
        <f t="shared" si="24"/>
        <v>413.32299999999998</v>
      </c>
      <c r="N338">
        <v>18</v>
      </c>
      <c r="U338">
        <v>2</v>
      </c>
      <c r="V338">
        <v>88</v>
      </c>
      <c r="W338">
        <v>21</v>
      </c>
      <c r="X338">
        <v>13.940816326530612</v>
      </c>
      <c r="Y338">
        <v>6.2275</v>
      </c>
    </row>
    <row r="339" spans="1:25" x14ac:dyDescent="0.2">
      <c r="A339" s="19" t="s">
        <v>355</v>
      </c>
      <c r="B339" s="28">
        <v>43591</v>
      </c>
      <c r="C339" s="29" t="str">
        <f t="shared" si="23"/>
        <v/>
      </c>
      <c r="D339" s="30">
        <f>SUMIFS(Historique!I$2:I$2107,Historique!$A$2:$A$2107,"&gt;="&amp;$B339,Historique!$A$2:$A$2107,"&lt;="&amp;($B339+6),Historique!$H$2:$H$2107,"Oui")</f>
        <v>36.35</v>
      </c>
      <c r="E339" s="30">
        <f>SUMIFS(Historique!J$2:J$2107,Historique!$A$2:$A$2107,"&gt;="&amp;$B339,Historique!$A$2:$A$2107,"&lt;="&amp;($B339+6),Historique!$H$2:$H$2107,"Oui")</f>
        <v>19.968</v>
      </c>
      <c r="F339" s="30">
        <f>SUMIFS(Historique!K$2:K$2107,Historique!$A$2:$A$2107,"&gt;="&amp;$B339,Historique!$A$2:$A$2107,"&lt;="&amp;($B339+6),Historique!$H$2:$H$2107,"Oui")</f>
        <v>22.200000000000003</v>
      </c>
      <c r="G339" s="30">
        <f>SUMIFS(Historique!L$2:L$2107,Historique!$A$2:$A$2107,"&gt;="&amp;$B339,Historique!$A$2:$A$2107,"&lt;="&amp;($B339+6),Historique!$H$2:$H$2107,"Oui")</f>
        <v>149.1</v>
      </c>
      <c r="H339" s="30">
        <f>SUMIFS(Historique!M$2:M$2107,Historique!$A$2:$A$2107,"&gt;="&amp;$B339,Historique!$A$2:$A$2107,"&lt;="&amp;($B339+6),Historique!$H$2:$H$2107,"Oui")</f>
        <v>79</v>
      </c>
      <c r="I339" s="30">
        <f>SUMIFS(Historique!N$2:N$2107,Historique!$A$2:$A$2107,"&gt;="&amp;$B339,Historique!$A$2:$A$2107,"&lt;="&amp;($B339+6),Historique!$H$2:$H$2107,"Oui")</f>
        <v>8</v>
      </c>
      <c r="J339" s="30">
        <f>SUMIFS(Historique!O$2:O$2107,Historique!$A$2:$A$2107,"&gt;="&amp;$B339,Historique!$A$2:$A$2107,"&lt;="&amp;($B339+6),Historique!$H$2:$H$2107,"Oui")</f>
        <v>123</v>
      </c>
      <c r="K339" s="30">
        <f>SUMIFS(Historique!P$2:P$2107,Historique!$A$2:$A$2107,"&gt;="&amp;$B339,Historique!$A$2:$A$2107,"&lt;="&amp;($B339+6),Historique!$H$2:$H$2107,"Oui")</f>
        <v>24</v>
      </c>
      <c r="L339" s="30">
        <f t="shared" si="24"/>
        <v>461.61799999999999</v>
      </c>
      <c r="N339">
        <v>19</v>
      </c>
      <c r="U339">
        <v>5</v>
      </c>
      <c r="V339">
        <v>96</v>
      </c>
      <c r="W339">
        <v>25</v>
      </c>
      <c r="X339">
        <v>14.626530612244895</v>
      </c>
      <c r="Y339">
        <v>10.794285714285715</v>
      </c>
    </row>
    <row r="340" spans="1:25" x14ac:dyDescent="0.2">
      <c r="A340" s="19" t="s">
        <v>356</v>
      </c>
      <c r="B340" s="28">
        <v>43598</v>
      </c>
      <c r="C340" s="29" t="str">
        <f t="shared" si="23"/>
        <v/>
      </c>
      <c r="D340" s="30">
        <f>SUMIFS(Historique!I$2:I$2107,Historique!$A$2:$A$2107,"&gt;="&amp;$B340,Historique!$A$2:$A$2107,"&lt;="&amp;($B340+6),Historique!$H$2:$H$2107,"Oui")</f>
        <v>40</v>
      </c>
      <c r="E340" s="30">
        <f>SUMIFS(Historique!J$2:J$2107,Historique!$A$2:$A$2107,"&gt;="&amp;$B340,Historique!$A$2:$A$2107,"&lt;="&amp;($B340+6),Historique!$H$2:$H$2107,"Oui")</f>
        <v>18.023000000000003</v>
      </c>
      <c r="F340" s="30">
        <f>SUMIFS(Historique!K$2:K$2107,Historique!$A$2:$A$2107,"&gt;="&amp;$B340,Historique!$A$2:$A$2107,"&lt;="&amp;($B340+6),Historique!$H$2:$H$2107,"Oui")</f>
        <v>23.65</v>
      </c>
      <c r="G340" s="30">
        <f>SUMIFS(Historique!L$2:L$2107,Historique!$A$2:$A$2107,"&gt;="&amp;$B340,Historique!$A$2:$A$2107,"&lt;="&amp;($B340+6),Historique!$H$2:$H$2107,"Oui")</f>
        <v>160</v>
      </c>
      <c r="H340" s="30">
        <f>SUMIFS(Historique!M$2:M$2107,Historique!$A$2:$A$2107,"&gt;="&amp;$B340,Historique!$A$2:$A$2107,"&lt;="&amp;($B340+6),Historique!$H$2:$H$2107,"Oui")</f>
        <v>68</v>
      </c>
      <c r="I340" s="30">
        <f>SUMIFS(Historique!N$2:N$2107,Historique!$A$2:$A$2107,"&gt;="&amp;$B340,Historique!$A$2:$A$2107,"&lt;="&amp;($B340+6),Historique!$H$2:$H$2107,"Oui")</f>
        <v>5</v>
      </c>
      <c r="J340" s="30">
        <f>SUMIFS(Historique!O$2:O$2107,Historique!$A$2:$A$2107,"&gt;="&amp;$B340,Historique!$A$2:$A$2107,"&lt;="&amp;($B340+6),Historique!$H$2:$H$2107,"Oui")</f>
        <v>61.291666669999998</v>
      </c>
      <c r="K340" s="30">
        <f>SUMIFS(Historique!P$2:P$2107,Historique!$A$2:$A$2107,"&gt;="&amp;$B340,Historique!$A$2:$A$2107,"&lt;="&amp;($B340+6),Historique!$H$2:$H$2107,"Oui")</f>
        <v>23.4</v>
      </c>
      <c r="L340" s="30">
        <f t="shared" si="24"/>
        <v>399.36466666999996</v>
      </c>
      <c r="N340">
        <v>20</v>
      </c>
      <c r="U340">
        <v>4</v>
      </c>
      <c r="V340">
        <v>92</v>
      </c>
      <c r="W340">
        <v>25</v>
      </c>
      <c r="X340">
        <v>14.506122448979593</v>
      </c>
      <c r="Y340">
        <v>22.644285714285711</v>
      </c>
    </row>
    <row r="341" spans="1:25" x14ac:dyDescent="0.2">
      <c r="A341" s="19" t="s">
        <v>357</v>
      </c>
      <c r="B341" s="28">
        <v>43605</v>
      </c>
      <c r="C341" s="29" t="str">
        <f t="shared" si="23"/>
        <v/>
      </c>
      <c r="D341" s="30">
        <f>SUMIFS(Historique!I$2:I$2107,Historique!$A$2:$A$2107,"&gt;="&amp;$B341,Historique!$A$2:$A$2107,"&lt;="&amp;($B341+6),Historique!$H$2:$H$2107,"Oui")</f>
        <v>42.17</v>
      </c>
      <c r="E341" s="30">
        <f>SUMIFS(Historique!J$2:J$2107,Historique!$A$2:$A$2107,"&gt;="&amp;$B341,Historique!$A$2:$A$2107,"&lt;="&amp;($B341+6),Historique!$H$2:$H$2107,"Oui")</f>
        <v>28.925000000000001</v>
      </c>
      <c r="F341" s="30">
        <f>SUMIFS(Historique!K$2:K$2107,Historique!$A$2:$A$2107,"&gt;="&amp;$B341,Historique!$A$2:$A$2107,"&lt;="&amp;($B341+6),Historique!$H$2:$H$2107,"Oui")</f>
        <v>24.35</v>
      </c>
      <c r="G341" s="30">
        <f>SUMIFS(Historique!L$2:L$2107,Historique!$A$2:$A$2107,"&gt;="&amp;$B341,Historique!$A$2:$A$2107,"&lt;="&amp;($B341+6),Historique!$H$2:$H$2107,"Oui")</f>
        <v>194.40000000000003</v>
      </c>
      <c r="H341" s="30">
        <f>SUMIFS(Historique!M$2:M$2107,Historique!$A$2:$A$2107,"&gt;="&amp;$B341,Historique!$A$2:$A$2107,"&lt;="&amp;($B341+6),Historique!$H$2:$H$2107,"Oui")</f>
        <v>49.800000000000004</v>
      </c>
      <c r="I341" s="30">
        <f>SUMIFS(Historique!N$2:N$2107,Historique!$A$2:$A$2107,"&gt;="&amp;$B341,Historique!$A$2:$A$2107,"&lt;="&amp;($B341+6),Historique!$H$2:$H$2107,"Oui")</f>
        <v>5</v>
      </c>
      <c r="J341" s="30">
        <f>SUMIFS(Historique!O$2:O$2107,Historique!$A$2:$A$2107,"&gt;="&amp;$B341,Historique!$A$2:$A$2107,"&lt;="&amp;($B341+6),Historique!$H$2:$H$2107,"Oui")</f>
        <v>65</v>
      </c>
      <c r="K341" s="30">
        <f>SUMIFS(Historique!P$2:P$2107,Historique!$A$2:$A$2107,"&gt;="&amp;$B341,Historique!$A$2:$A$2107,"&lt;="&amp;($B341+6),Historique!$H$2:$H$2107,"Oui")</f>
        <v>34</v>
      </c>
      <c r="L341" s="30">
        <f t="shared" si="24"/>
        <v>443.64500000000004</v>
      </c>
      <c r="N341">
        <v>21</v>
      </c>
      <c r="U341">
        <v>4</v>
      </c>
      <c r="V341">
        <v>84</v>
      </c>
      <c r="W341">
        <v>27</v>
      </c>
      <c r="X341">
        <v>18.548979591836737</v>
      </c>
      <c r="Y341">
        <v>36.312857142857141</v>
      </c>
    </row>
    <row r="342" spans="1:25" x14ac:dyDescent="0.2">
      <c r="A342" s="19" t="s">
        <v>358</v>
      </c>
      <c r="B342" s="28">
        <v>43612</v>
      </c>
      <c r="C342" s="29" t="str">
        <f t="shared" si="23"/>
        <v/>
      </c>
      <c r="D342" s="30">
        <f>SUMIFS(Historique!I$2:I$2107,Historique!$A$2:$A$2107,"&gt;="&amp;$B342,Historique!$A$2:$A$2107,"&lt;="&amp;($B342+6),Historique!$H$2:$H$2107,"Oui")</f>
        <v>32.49</v>
      </c>
      <c r="E342" s="30">
        <f>SUMIFS(Historique!J$2:J$2107,Historique!$A$2:$A$2107,"&gt;="&amp;$B342,Historique!$A$2:$A$2107,"&lt;="&amp;($B342+6),Historique!$H$2:$H$2107,"Oui")</f>
        <v>14.702999999999999</v>
      </c>
      <c r="F342" s="30">
        <f>SUMIFS(Historique!K$2:K$2107,Historique!$A$2:$A$2107,"&gt;="&amp;$B342,Historique!$A$2:$A$2107,"&lt;="&amp;($B342+6),Historique!$H$2:$H$2107,"Oui")</f>
        <v>25.000000000000004</v>
      </c>
      <c r="G342" s="30">
        <f>SUMIFS(Historique!L$2:L$2107,Historique!$A$2:$A$2107,"&gt;="&amp;$B342,Historique!$A$2:$A$2107,"&lt;="&amp;($B342+6),Historique!$H$2:$H$2107,"Oui")</f>
        <v>141.46200000000002</v>
      </c>
      <c r="H342" s="30">
        <f>SUMIFS(Historique!M$2:M$2107,Historique!$A$2:$A$2107,"&gt;="&amp;$B342,Historique!$A$2:$A$2107,"&lt;="&amp;($B342+6),Historique!$H$2:$H$2107,"Oui")</f>
        <v>40</v>
      </c>
      <c r="I342" s="30">
        <f>SUMIFS(Historique!N$2:N$2107,Historique!$A$2:$A$2107,"&gt;="&amp;$B342,Historique!$A$2:$A$2107,"&lt;="&amp;($B342+6),Historique!$H$2:$H$2107,"Oui")</f>
        <v>4</v>
      </c>
      <c r="J342" s="30">
        <f>SUMIFS(Historique!O$2:O$2107,Historique!$A$2:$A$2107,"&gt;="&amp;$B342,Historique!$A$2:$A$2107,"&lt;="&amp;($B342+6),Historique!$H$2:$H$2107,"Oui")</f>
        <v>27</v>
      </c>
      <c r="K342" s="30">
        <f>SUMIFS(Historique!P$2:P$2107,Historique!$A$2:$A$2107,"&gt;="&amp;$B342,Historique!$A$2:$A$2107,"&lt;="&amp;($B342+6),Historique!$H$2:$H$2107,"Oui")</f>
        <v>28</v>
      </c>
      <c r="L342" s="30">
        <f t="shared" si="24"/>
        <v>312.65500000000003</v>
      </c>
      <c r="N342">
        <v>22</v>
      </c>
      <c r="U342">
        <v>3</v>
      </c>
      <c r="V342">
        <v>63</v>
      </c>
      <c r="W342">
        <v>26</v>
      </c>
      <c r="X342">
        <v>19.102040816326532</v>
      </c>
      <c r="Y342">
        <v>41.597142857142856</v>
      </c>
    </row>
    <row r="343" spans="1:25" x14ac:dyDescent="0.2">
      <c r="A343" s="19" t="s">
        <v>359</v>
      </c>
      <c r="B343" s="28">
        <v>43619</v>
      </c>
      <c r="C343" s="29" t="str">
        <f t="shared" si="23"/>
        <v/>
      </c>
      <c r="D343" s="30">
        <f>SUMIFS(Historique!I$2:I$2107,Historique!$A$2:$A$2107,"&gt;="&amp;$B343,Historique!$A$2:$A$2107,"&lt;="&amp;($B343+6),Historique!$H$2:$H$2107,"Oui")</f>
        <v>37.67</v>
      </c>
      <c r="E343" s="30">
        <f>SUMIFS(Historique!J$2:J$2107,Historique!$A$2:$A$2107,"&gt;="&amp;$B343,Historique!$A$2:$A$2107,"&lt;="&amp;($B343+6),Historique!$H$2:$H$2107,"Oui")</f>
        <v>16.536999999999999</v>
      </c>
      <c r="F343" s="30">
        <f>SUMIFS(Historique!K$2:K$2107,Historique!$A$2:$A$2107,"&gt;="&amp;$B343,Historique!$A$2:$A$2107,"&lt;="&amp;($B343+6),Historique!$H$2:$H$2107,"Oui")</f>
        <v>28.799999999999997</v>
      </c>
      <c r="G343" s="30">
        <f>SUMIFS(Historique!L$2:L$2107,Historique!$A$2:$A$2107,"&gt;="&amp;$B343,Historique!$A$2:$A$2107,"&lt;="&amp;($B343+6),Historique!$H$2:$H$2107,"Oui")</f>
        <v>157.6</v>
      </c>
      <c r="H343" s="30">
        <f>SUMIFS(Historique!M$2:M$2107,Historique!$A$2:$A$2107,"&gt;="&amp;$B343,Historique!$A$2:$A$2107,"&lt;="&amp;($B343+6),Historique!$H$2:$H$2107,"Oui")</f>
        <v>52</v>
      </c>
      <c r="I343" s="30">
        <f>SUMIFS(Historique!N$2:N$2107,Historique!$A$2:$A$2107,"&gt;="&amp;$B343,Historique!$A$2:$A$2107,"&lt;="&amp;($B343+6),Historique!$H$2:$H$2107,"Oui")</f>
        <v>7</v>
      </c>
      <c r="J343" s="30">
        <f>SUMIFS(Historique!O$2:O$2107,Historique!$A$2:$A$2107,"&gt;="&amp;$B343,Historique!$A$2:$A$2107,"&lt;="&amp;($B343+6),Historique!$H$2:$H$2107,"Oui")</f>
        <v>45</v>
      </c>
      <c r="K343" s="30">
        <f>SUMIFS(Historique!P$2:P$2107,Historique!$A$2:$A$2107,"&gt;="&amp;$B343,Historique!$A$2:$A$2107,"&lt;="&amp;($B343+6),Historique!$H$2:$H$2107,"Oui")</f>
        <v>28.1</v>
      </c>
      <c r="L343" s="30">
        <f t="shared" si="24"/>
        <v>372.70699999999999</v>
      </c>
      <c r="N343">
        <v>23</v>
      </c>
      <c r="U343">
        <v>3</v>
      </c>
      <c r="V343">
        <v>72</v>
      </c>
      <c r="W343">
        <v>29</v>
      </c>
      <c r="X343">
        <v>18.577551020408158</v>
      </c>
      <c r="Y343">
        <v>19.07</v>
      </c>
    </row>
    <row r="344" spans="1:25" x14ac:dyDescent="0.2">
      <c r="A344" s="19" t="s">
        <v>360</v>
      </c>
      <c r="B344" s="28">
        <v>43626</v>
      </c>
      <c r="C344" s="29" t="str">
        <f t="shared" si="23"/>
        <v/>
      </c>
      <c r="D344" s="30">
        <f>SUMIFS(Historique!I$2:I$2107,Historique!$A$2:$A$2107,"&gt;="&amp;$B344,Historique!$A$2:$A$2107,"&lt;="&amp;($B344+6),Historique!$H$2:$H$2107,"Oui")</f>
        <v>37.200000000000003</v>
      </c>
      <c r="E344" s="30">
        <f>SUMIFS(Historique!J$2:J$2107,Historique!$A$2:$A$2107,"&gt;="&amp;$B344,Historique!$A$2:$A$2107,"&lt;="&amp;($B344+6),Historique!$H$2:$H$2107,"Oui")</f>
        <v>23.259</v>
      </c>
      <c r="F344" s="30">
        <f>SUMIFS(Historique!K$2:K$2107,Historique!$A$2:$A$2107,"&gt;="&amp;$B344,Historique!$A$2:$A$2107,"&lt;="&amp;($B344+6),Historique!$H$2:$H$2107,"Oui")</f>
        <v>24.75</v>
      </c>
      <c r="G344" s="30">
        <f>SUMIFS(Historique!L$2:L$2107,Historique!$A$2:$A$2107,"&gt;="&amp;$B344,Historique!$A$2:$A$2107,"&lt;="&amp;($B344+6),Historique!$H$2:$H$2107,"Oui")</f>
        <v>123.6</v>
      </c>
      <c r="H344" s="30">
        <f>SUMIFS(Historique!M$2:M$2107,Historique!$A$2:$A$2107,"&gt;="&amp;$B344,Historique!$A$2:$A$2107,"&lt;="&amp;($B344+6),Historique!$H$2:$H$2107,"Oui")</f>
        <v>46</v>
      </c>
      <c r="I344" s="30">
        <f>SUMIFS(Historique!N$2:N$2107,Historique!$A$2:$A$2107,"&gt;="&amp;$B344,Historique!$A$2:$A$2107,"&lt;="&amp;($B344+6),Historique!$H$2:$H$2107,"Oui")</f>
        <v>1</v>
      </c>
      <c r="J344" s="30">
        <f>SUMIFS(Historique!O$2:O$2107,Historique!$A$2:$A$2107,"&gt;="&amp;$B344,Historique!$A$2:$A$2107,"&lt;="&amp;($B344+6),Historique!$H$2:$H$2107,"Oui")</f>
        <v>23</v>
      </c>
      <c r="K344" s="30">
        <f>SUMIFS(Historique!P$2:P$2107,Historique!$A$2:$A$2107,"&gt;="&amp;$B344,Historique!$A$2:$A$2107,"&lt;="&amp;($B344+6),Historique!$H$2:$H$2107,"Oui")</f>
        <v>57</v>
      </c>
      <c r="L344" s="30">
        <f t="shared" si="24"/>
        <v>335.80899999999997</v>
      </c>
      <c r="N344">
        <v>24</v>
      </c>
      <c r="U344">
        <v>1</v>
      </c>
      <c r="V344">
        <v>66</v>
      </c>
      <c r="W344">
        <v>20</v>
      </c>
      <c r="X344">
        <v>18.997959183673469</v>
      </c>
      <c r="Y344">
        <v>10.023333333333332</v>
      </c>
    </row>
    <row r="345" spans="1:25" x14ac:dyDescent="0.2">
      <c r="A345" s="19" t="s">
        <v>361</v>
      </c>
      <c r="B345" s="28">
        <v>43633</v>
      </c>
      <c r="C345" s="29" t="str">
        <f t="shared" si="23"/>
        <v/>
      </c>
      <c r="D345" s="30">
        <f>SUMIFS(Historique!I$2:I$2107,Historique!$A$2:$A$2107,"&gt;="&amp;$B345,Historique!$A$2:$A$2107,"&lt;="&amp;($B345+6),Historique!$H$2:$H$2107,"Oui")</f>
        <v>35.659999999999997</v>
      </c>
      <c r="E345" s="30">
        <f>SUMIFS(Historique!J$2:J$2107,Historique!$A$2:$A$2107,"&gt;="&amp;$B345,Historique!$A$2:$A$2107,"&lt;="&amp;($B345+6),Historique!$H$2:$H$2107,"Oui")</f>
        <v>27.388000000000005</v>
      </c>
      <c r="F345" s="30">
        <f>SUMIFS(Historique!K$2:K$2107,Historique!$A$2:$A$2107,"&gt;="&amp;$B345,Historique!$A$2:$A$2107,"&lt;="&amp;($B345+6),Historique!$H$2:$H$2107,"Oui")</f>
        <v>20.5</v>
      </c>
      <c r="G345" s="30">
        <f>SUMIFS(Historique!L$2:L$2107,Historique!$A$2:$A$2107,"&gt;="&amp;$B345,Historique!$A$2:$A$2107,"&lt;="&amp;($B345+6),Historique!$H$2:$H$2107,"Oui")</f>
        <v>148.5</v>
      </c>
      <c r="H345" s="30">
        <f>SUMIFS(Historique!M$2:M$2107,Historique!$A$2:$A$2107,"&gt;="&amp;$B345,Historique!$A$2:$A$2107,"&lt;="&amp;($B345+6),Historique!$H$2:$H$2107,"Oui")</f>
        <v>49</v>
      </c>
      <c r="I345" s="30">
        <f>SUMIFS(Historique!N$2:N$2107,Historique!$A$2:$A$2107,"&gt;="&amp;$B345,Historique!$A$2:$A$2107,"&lt;="&amp;($B345+6),Historique!$H$2:$H$2107,"Oui")</f>
        <v>10</v>
      </c>
      <c r="J345" s="30">
        <f>SUMIFS(Historique!O$2:O$2107,Historique!$A$2:$A$2107,"&gt;="&amp;$B345,Historique!$A$2:$A$2107,"&lt;="&amp;($B345+6),Historique!$H$2:$H$2107,"Oui")</f>
        <v>32</v>
      </c>
      <c r="K345" s="30">
        <f>SUMIFS(Historique!P$2:P$2107,Historique!$A$2:$A$2107,"&gt;="&amp;$B345,Historique!$A$2:$A$2107,"&lt;="&amp;($B345+6),Historique!$H$2:$H$2107,"Oui")</f>
        <v>35.94</v>
      </c>
      <c r="L345" s="30">
        <f t="shared" si="24"/>
        <v>358.988</v>
      </c>
      <c r="N345">
        <v>25</v>
      </c>
      <c r="U345">
        <v>2</v>
      </c>
      <c r="V345">
        <v>64</v>
      </c>
      <c r="W345">
        <v>28</v>
      </c>
      <c r="X345">
        <v>21.581632653061227</v>
      </c>
      <c r="Y345">
        <v>18.567142857142859</v>
      </c>
    </row>
    <row r="346" spans="1:25" x14ac:dyDescent="0.2">
      <c r="A346" s="19" t="s">
        <v>362</v>
      </c>
      <c r="B346" s="28">
        <v>43640</v>
      </c>
      <c r="C346" s="29" t="str">
        <f t="shared" si="23"/>
        <v/>
      </c>
      <c r="D346" s="30">
        <f>SUMIFS(Historique!I$2:I$2107,Historique!$A$2:$A$2107,"&gt;="&amp;$B346,Historique!$A$2:$A$2107,"&lt;="&amp;($B346+6),Historique!$H$2:$H$2107,"Oui")</f>
        <v>34.01</v>
      </c>
      <c r="E346" s="30">
        <f>SUMIFS(Historique!J$2:J$2107,Historique!$A$2:$A$2107,"&gt;="&amp;$B346,Historique!$A$2:$A$2107,"&lt;="&amp;($B346+6),Historique!$H$2:$H$2107,"Oui")</f>
        <v>30.442999999999998</v>
      </c>
      <c r="F346" s="30">
        <f>SUMIFS(Historique!K$2:K$2107,Historique!$A$2:$A$2107,"&gt;="&amp;$B346,Historique!$A$2:$A$2107,"&lt;="&amp;($B346+6),Historique!$H$2:$H$2107,"Oui")</f>
        <v>20.100000000000001</v>
      </c>
      <c r="G346" s="30">
        <f>SUMIFS(Historique!L$2:L$2107,Historique!$A$2:$A$2107,"&gt;="&amp;$B346,Historique!$A$2:$A$2107,"&lt;="&amp;($B346+6),Historique!$H$2:$H$2107,"Oui")</f>
        <v>130.89999999999998</v>
      </c>
      <c r="H346" s="30">
        <f>SUMIFS(Historique!M$2:M$2107,Historique!$A$2:$A$2107,"&gt;="&amp;$B346,Historique!$A$2:$A$2107,"&lt;="&amp;($B346+6),Historique!$H$2:$H$2107,"Oui")</f>
        <v>41</v>
      </c>
      <c r="I346" s="30">
        <f>SUMIFS(Historique!N$2:N$2107,Historique!$A$2:$A$2107,"&gt;="&amp;$B346,Historique!$A$2:$A$2107,"&lt;="&amp;($B346+6),Historique!$H$2:$H$2107,"Oui")</f>
        <v>6</v>
      </c>
      <c r="J346" s="30">
        <f>SUMIFS(Historique!O$2:O$2107,Historique!$A$2:$A$2107,"&gt;="&amp;$B346,Historique!$A$2:$A$2107,"&lt;="&amp;($B346+6),Historique!$H$2:$H$2107,"Oui")</f>
        <v>28</v>
      </c>
      <c r="K346" s="30">
        <f>SUMIFS(Historique!P$2:P$2107,Historique!$A$2:$A$2107,"&gt;="&amp;$B346,Historique!$A$2:$A$2107,"&lt;="&amp;($B346+6),Historique!$H$2:$H$2107,"Oui")</f>
        <v>27</v>
      </c>
      <c r="L346" s="30">
        <f t="shared" si="24"/>
        <v>317.45299999999997</v>
      </c>
      <c r="N346">
        <v>26</v>
      </c>
      <c r="U346">
        <v>3</v>
      </c>
      <c r="V346">
        <v>62</v>
      </c>
      <c r="W346">
        <v>29</v>
      </c>
      <c r="X346">
        <v>26.634693877551022</v>
      </c>
      <c r="Y346">
        <v>17.271428571428572</v>
      </c>
    </row>
    <row r="347" spans="1:25" x14ac:dyDescent="0.2">
      <c r="A347" s="19" t="s">
        <v>363</v>
      </c>
      <c r="B347" s="28">
        <v>43647</v>
      </c>
      <c r="C347" s="29" t="str">
        <f t="shared" si="23"/>
        <v/>
      </c>
      <c r="D347" s="30">
        <f>SUMIFS(Historique!I$2:I$2107,Historique!$A$2:$A$2107,"&gt;="&amp;$B347,Historique!$A$2:$A$2107,"&lt;="&amp;($B347+6),Historique!$H$2:$H$2107,"Oui")</f>
        <v>34.65</v>
      </c>
      <c r="E347" s="30">
        <f>SUMIFS(Historique!J$2:J$2107,Historique!$A$2:$A$2107,"&gt;="&amp;$B347,Historique!$A$2:$A$2107,"&lt;="&amp;($B347+6),Historique!$H$2:$H$2107,"Oui")</f>
        <v>20.777000000000001</v>
      </c>
      <c r="F347" s="30">
        <f>SUMIFS(Historique!K$2:K$2107,Historique!$A$2:$A$2107,"&gt;="&amp;$B347,Historique!$A$2:$A$2107,"&lt;="&amp;($B347+6),Historique!$H$2:$H$2107,"Oui")</f>
        <v>19</v>
      </c>
      <c r="G347" s="30">
        <f>SUMIFS(Historique!L$2:L$2107,Historique!$A$2:$A$2107,"&gt;="&amp;$B347,Historique!$A$2:$A$2107,"&lt;="&amp;($B347+6),Historique!$H$2:$H$2107,"Oui")</f>
        <v>132.05000000000001</v>
      </c>
      <c r="H347" s="30">
        <f>SUMIFS(Historique!M$2:M$2107,Historique!$A$2:$A$2107,"&gt;="&amp;$B347,Historique!$A$2:$A$2107,"&lt;="&amp;($B347+6),Historique!$H$2:$H$2107,"Oui")</f>
        <v>47</v>
      </c>
      <c r="I347" s="30">
        <f>SUMIFS(Historique!N$2:N$2107,Historique!$A$2:$A$2107,"&gt;="&amp;$B347,Historique!$A$2:$A$2107,"&lt;="&amp;($B347+6),Historique!$H$2:$H$2107,"Oui")</f>
        <v>1</v>
      </c>
      <c r="J347" s="30">
        <f>SUMIFS(Historique!O$2:O$2107,Historique!$A$2:$A$2107,"&gt;="&amp;$B347,Historique!$A$2:$A$2107,"&lt;="&amp;($B347+6),Historique!$H$2:$H$2107,"Oui")</f>
        <v>17</v>
      </c>
      <c r="K347" s="30">
        <f>SUMIFS(Historique!P$2:P$2107,Historique!$A$2:$A$2107,"&gt;="&amp;$B347,Historique!$A$2:$A$2107,"&lt;="&amp;($B347+6),Historique!$H$2:$H$2107,"Oui")</f>
        <v>28.8</v>
      </c>
      <c r="L347" s="30">
        <f t="shared" si="24"/>
        <v>300.27699999999999</v>
      </c>
      <c r="N347">
        <v>27</v>
      </c>
      <c r="U347">
        <v>4</v>
      </c>
      <c r="V347">
        <v>64</v>
      </c>
      <c r="W347">
        <v>25</v>
      </c>
      <c r="X347">
        <v>27.13673469387755</v>
      </c>
      <c r="Y347">
        <v>19.851428571428578</v>
      </c>
    </row>
    <row r="348" spans="1:25" x14ac:dyDescent="0.2">
      <c r="A348" s="19" t="s">
        <v>364</v>
      </c>
      <c r="B348" s="28">
        <v>43654</v>
      </c>
      <c r="C348" s="29" t="str">
        <f t="shared" si="23"/>
        <v/>
      </c>
      <c r="D348" s="30">
        <f>SUMIFS(Historique!I$2:I$2107,Historique!$A$2:$A$2107,"&gt;="&amp;$B348,Historique!$A$2:$A$2107,"&lt;="&amp;($B348+6),Historique!$H$2:$H$2107,"Oui")</f>
        <v>44</v>
      </c>
      <c r="E348" s="30">
        <f>SUMIFS(Historique!J$2:J$2107,Historique!$A$2:$A$2107,"&gt;="&amp;$B348,Historique!$A$2:$A$2107,"&lt;="&amp;($B348+6),Historique!$H$2:$H$2107,"Oui")</f>
        <v>31.318999999999999</v>
      </c>
      <c r="F348" s="30">
        <f>SUMIFS(Historique!K$2:K$2107,Historique!$A$2:$A$2107,"&gt;="&amp;$B348,Historique!$A$2:$A$2107,"&lt;="&amp;($B348+6),Historique!$H$2:$H$2107,"Oui")</f>
        <v>28.05</v>
      </c>
      <c r="G348" s="30">
        <f>SUMIFS(Historique!L$2:L$2107,Historique!$A$2:$A$2107,"&gt;="&amp;$B348,Historique!$A$2:$A$2107,"&lt;="&amp;($B348+6),Historique!$H$2:$H$2107,"Oui")</f>
        <v>149.6</v>
      </c>
      <c r="H348" s="30">
        <f>SUMIFS(Historique!M$2:M$2107,Historique!$A$2:$A$2107,"&gt;="&amp;$B348,Historique!$A$2:$A$2107,"&lt;="&amp;($B348+6),Historique!$H$2:$H$2107,"Oui")</f>
        <v>53.6</v>
      </c>
      <c r="I348" s="30">
        <f>SUMIFS(Historique!N$2:N$2107,Historique!$A$2:$A$2107,"&gt;="&amp;$B348,Historique!$A$2:$A$2107,"&lt;="&amp;($B348+6),Historique!$H$2:$H$2107,"Oui")</f>
        <v>8</v>
      </c>
      <c r="J348" s="30">
        <f>SUMIFS(Historique!O$2:O$2107,Historique!$A$2:$A$2107,"&gt;="&amp;$B348,Historique!$A$2:$A$2107,"&lt;="&amp;($B348+6),Historique!$H$2:$H$2107,"Oui")</f>
        <v>15</v>
      </c>
      <c r="K348" s="30">
        <f>SUMIFS(Historique!P$2:P$2107,Historique!$A$2:$A$2107,"&gt;="&amp;$B348,Historique!$A$2:$A$2107,"&lt;="&amp;($B348+6),Historique!$H$2:$H$2107,"Oui")</f>
        <v>21</v>
      </c>
      <c r="L348" s="30">
        <f t="shared" si="24"/>
        <v>350.56900000000002</v>
      </c>
      <c r="N348">
        <v>28</v>
      </c>
      <c r="U348">
        <v>2</v>
      </c>
      <c r="V348">
        <v>81</v>
      </c>
      <c r="W348">
        <v>17</v>
      </c>
      <c r="X348">
        <v>25.793877551020408</v>
      </c>
      <c r="Y348">
        <v>19.677142857142854</v>
      </c>
    </row>
    <row r="349" spans="1:25" x14ac:dyDescent="0.2">
      <c r="A349" s="19" t="s">
        <v>365</v>
      </c>
      <c r="B349" s="28">
        <v>43661</v>
      </c>
      <c r="C349" s="29" t="str">
        <f t="shared" si="23"/>
        <v/>
      </c>
      <c r="D349" s="30">
        <f>SUMIFS(Historique!I$2:I$2107,Historique!$A$2:$A$2107,"&gt;="&amp;$B349,Historique!$A$2:$A$2107,"&lt;="&amp;($B349+6),Historique!$H$2:$H$2107,"Oui")</f>
        <v>47.33</v>
      </c>
      <c r="E349" s="30">
        <f>SUMIFS(Historique!J$2:J$2107,Historique!$A$2:$A$2107,"&gt;="&amp;$B349,Historique!$A$2:$A$2107,"&lt;="&amp;($B349+6),Historique!$H$2:$H$2107,"Oui")</f>
        <v>18.649000000000001</v>
      </c>
      <c r="F349" s="30">
        <f>SUMIFS(Historique!K$2:K$2107,Historique!$A$2:$A$2107,"&gt;="&amp;$B349,Historique!$A$2:$A$2107,"&lt;="&amp;($B349+6),Historique!$H$2:$H$2107,"Oui")</f>
        <v>17.450000000000003</v>
      </c>
      <c r="G349" s="30">
        <f>SUMIFS(Historique!L$2:L$2107,Historique!$A$2:$A$2107,"&gt;="&amp;$B349,Historique!$A$2:$A$2107,"&lt;="&amp;($B349+6),Historique!$H$2:$H$2107,"Oui")</f>
        <v>149.19999999999999</v>
      </c>
      <c r="H349" s="30">
        <f>SUMIFS(Historique!M$2:M$2107,Historique!$A$2:$A$2107,"&gt;="&amp;$B349,Historique!$A$2:$A$2107,"&lt;="&amp;($B349+6),Historique!$H$2:$H$2107,"Oui")</f>
        <v>55</v>
      </c>
      <c r="I349" s="30">
        <f>SUMIFS(Historique!N$2:N$2107,Historique!$A$2:$A$2107,"&gt;="&amp;$B349,Historique!$A$2:$A$2107,"&lt;="&amp;($B349+6),Historique!$H$2:$H$2107,"Oui")</f>
        <v>2</v>
      </c>
      <c r="J349" s="30">
        <f>SUMIFS(Historique!O$2:O$2107,Historique!$A$2:$A$2107,"&gt;="&amp;$B349,Historique!$A$2:$A$2107,"&lt;="&amp;($B349+6),Historique!$H$2:$H$2107,"Oui")</f>
        <v>15</v>
      </c>
      <c r="K349" s="30">
        <f>SUMIFS(Historique!P$2:P$2107,Historique!$A$2:$A$2107,"&gt;="&amp;$B349,Historique!$A$2:$A$2107,"&lt;="&amp;($B349+6),Historique!$H$2:$H$2107,"Oui")</f>
        <v>28</v>
      </c>
      <c r="L349" s="30">
        <f t="shared" si="24"/>
        <v>332.62900000000002</v>
      </c>
      <c r="N349">
        <v>29</v>
      </c>
      <c r="U349">
        <v>3</v>
      </c>
      <c r="V349">
        <v>82</v>
      </c>
      <c r="W349">
        <v>16</v>
      </c>
      <c r="X349">
        <v>24.755102040816325</v>
      </c>
      <c r="Y349">
        <v>2.9114285714285715</v>
      </c>
    </row>
    <row r="350" spans="1:25" x14ac:dyDescent="0.2">
      <c r="A350" s="19" t="s">
        <v>366</v>
      </c>
      <c r="B350" s="28">
        <v>43668</v>
      </c>
      <c r="C350" s="29" t="str">
        <f t="shared" si="23"/>
        <v/>
      </c>
      <c r="D350" s="30">
        <f>SUMIFS(Historique!I$2:I$2107,Historique!$A$2:$A$2107,"&gt;="&amp;$B350,Historique!$A$2:$A$2107,"&lt;="&amp;($B350+6),Historique!$H$2:$H$2107,"Oui")</f>
        <v>36.519999999999996</v>
      </c>
      <c r="E350" s="30">
        <f>SUMIFS(Historique!J$2:J$2107,Historique!$A$2:$A$2107,"&gt;="&amp;$B350,Historique!$A$2:$A$2107,"&lt;="&amp;($B350+6),Historique!$H$2:$H$2107,"Oui")</f>
        <v>19.439</v>
      </c>
      <c r="F350" s="30">
        <f>SUMIFS(Historique!K$2:K$2107,Historique!$A$2:$A$2107,"&gt;="&amp;$B350,Historique!$A$2:$A$2107,"&lt;="&amp;($B350+6),Historique!$H$2:$H$2107,"Oui")</f>
        <v>19.299999999999997</v>
      </c>
      <c r="G350" s="30">
        <f>SUMIFS(Historique!L$2:L$2107,Historique!$A$2:$A$2107,"&gt;="&amp;$B350,Historique!$A$2:$A$2107,"&lt;="&amp;($B350+6),Historique!$H$2:$H$2107,"Oui")</f>
        <v>124.375</v>
      </c>
      <c r="H350" s="30">
        <f>SUMIFS(Historique!M$2:M$2107,Historique!$A$2:$A$2107,"&gt;="&amp;$B350,Historique!$A$2:$A$2107,"&lt;="&amp;($B350+6),Historique!$H$2:$H$2107,"Oui")</f>
        <v>70</v>
      </c>
      <c r="I350" s="30">
        <f>SUMIFS(Historique!N$2:N$2107,Historique!$A$2:$A$2107,"&gt;="&amp;$B350,Historique!$A$2:$A$2107,"&lt;="&amp;($B350+6),Historique!$H$2:$H$2107,"Oui")</f>
        <v>5</v>
      </c>
      <c r="J350" s="30">
        <f>SUMIFS(Historique!O$2:O$2107,Historique!$A$2:$A$2107,"&gt;="&amp;$B350,Historique!$A$2:$A$2107,"&lt;="&amp;($B350+6),Historique!$H$2:$H$2107,"Oui")</f>
        <v>30</v>
      </c>
      <c r="K350" s="30">
        <f>SUMIFS(Historique!P$2:P$2107,Historique!$A$2:$A$2107,"&gt;="&amp;$B350,Historique!$A$2:$A$2107,"&lt;="&amp;($B350+6),Historique!$H$2:$H$2107,"Oui")</f>
        <v>18.400000000000002</v>
      </c>
      <c r="L350" s="30">
        <f t="shared" si="24"/>
        <v>323.03399999999999</v>
      </c>
      <c r="N350">
        <v>30</v>
      </c>
      <c r="U350">
        <v>3</v>
      </c>
      <c r="V350">
        <v>77</v>
      </c>
      <c r="W350">
        <v>13</v>
      </c>
      <c r="X350">
        <v>25.769387755102041</v>
      </c>
      <c r="Y350">
        <v>2.9142857142857141</v>
      </c>
    </row>
    <row r="351" spans="1:25" x14ac:dyDescent="0.2">
      <c r="A351" s="19" t="s">
        <v>367</v>
      </c>
      <c r="B351" s="28">
        <v>43675</v>
      </c>
      <c r="C351" s="29" t="str">
        <f t="shared" si="23"/>
        <v/>
      </c>
      <c r="D351" s="30">
        <f>SUMIFS(Historique!I$2:I$2107,Historique!$A$2:$A$2107,"&gt;="&amp;$B351,Historique!$A$2:$A$2107,"&lt;="&amp;($B351+6),Historique!$H$2:$H$2107,"Oui")</f>
        <v>44.010000000000005</v>
      </c>
      <c r="E351" s="30">
        <f>SUMIFS(Historique!J$2:J$2107,Historique!$A$2:$A$2107,"&gt;="&amp;$B351,Historique!$A$2:$A$2107,"&lt;="&amp;($B351+6),Historique!$H$2:$H$2107,"Oui")</f>
        <v>23.299999999999997</v>
      </c>
      <c r="F351" s="30">
        <f>SUMIFS(Historique!K$2:K$2107,Historique!$A$2:$A$2107,"&gt;="&amp;$B351,Historique!$A$2:$A$2107,"&lt;="&amp;($B351+6),Historique!$H$2:$H$2107,"Oui")</f>
        <v>21.3</v>
      </c>
      <c r="G351" s="30">
        <f>SUMIFS(Historique!L$2:L$2107,Historique!$A$2:$A$2107,"&gt;="&amp;$B351,Historique!$A$2:$A$2107,"&lt;="&amp;($B351+6),Historique!$H$2:$H$2107,"Oui")</f>
        <v>156.44999999999999</v>
      </c>
      <c r="H351" s="30">
        <f>SUMIFS(Historique!M$2:M$2107,Historique!$A$2:$A$2107,"&gt;="&amp;$B351,Historique!$A$2:$A$2107,"&lt;="&amp;($B351+6),Historique!$H$2:$H$2107,"Oui")</f>
        <v>54</v>
      </c>
      <c r="I351" s="30">
        <f>SUMIFS(Historique!N$2:N$2107,Historique!$A$2:$A$2107,"&gt;="&amp;$B351,Historique!$A$2:$A$2107,"&lt;="&amp;($B351+6),Historique!$H$2:$H$2107,"Oui")</f>
        <v>11</v>
      </c>
      <c r="J351" s="30">
        <f>SUMIFS(Historique!O$2:O$2107,Historique!$A$2:$A$2107,"&gt;="&amp;$B351,Historique!$A$2:$A$2107,"&lt;="&amp;($B351+6),Historique!$H$2:$H$2107,"Oui")</f>
        <v>48</v>
      </c>
      <c r="K351" s="30">
        <f>SUMIFS(Historique!P$2:P$2107,Historique!$A$2:$A$2107,"&gt;="&amp;$B351,Historique!$A$2:$A$2107,"&lt;="&amp;($B351+6),Historique!$H$2:$H$2107,"Oui")</f>
        <v>19.7</v>
      </c>
      <c r="L351" s="30">
        <f t="shared" si="24"/>
        <v>377.76</v>
      </c>
      <c r="N351">
        <v>31</v>
      </c>
      <c r="U351">
        <v>4</v>
      </c>
      <c r="V351">
        <v>86</v>
      </c>
      <c r="W351">
        <v>12</v>
      </c>
      <c r="X351">
        <v>24.74285714285714</v>
      </c>
      <c r="Y351">
        <v>6.3742857142857146</v>
      </c>
    </row>
    <row r="352" spans="1:25" x14ac:dyDescent="0.2">
      <c r="A352" s="19" t="s">
        <v>368</v>
      </c>
      <c r="B352" s="28">
        <v>43682</v>
      </c>
      <c r="C352" s="29" t="str">
        <f t="shared" si="23"/>
        <v/>
      </c>
      <c r="D352" s="30">
        <f>SUMIFS(Historique!I$2:I$2107,Historique!$A$2:$A$2107,"&gt;="&amp;$B352,Historique!$A$2:$A$2107,"&lt;="&amp;($B352+6),Historique!$H$2:$H$2107,"Oui")</f>
        <v>40.99</v>
      </c>
      <c r="E352" s="30">
        <f>SUMIFS(Historique!J$2:J$2107,Historique!$A$2:$A$2107,"&gt;="&amp;$B352,Historique!$A$2:$A$2107,"&lt;="&amp;($B352+6),Historique!$H$2:$H$2107,"Oui")</f>
        <v>19.219000000000001</v>
      </c>
      <c r="F352" s="30">
        <f>SUMIFS(Historique!K$2:K$2107,Historique!$A$2:$A$2107,"&gt;="&amp;$B352,Historique!$A$2:$A$2107,"&lt;="&amp;($B352+6),Historique!$H$2:$H$2107,"Oui")</f>
        <v>21.3</v>
      </c>
      <c r="G352" s="30">
        <f>SUMIFS(Historique!L$2:L$2107,Historique!$A$2:$A$2107,"&gt;="&amp;$B352,Historique!$A$2:$A$2107,"&lt;="&amp;($B352+6),Historique!$H$2:$H$2107,"Oui")</f>
        <v>86.25</v>
      </c>
      <c r="H352" s="30">
        <f>SUMIFS(Historique!M$2:M$2107,Historique!$A$2:$A$2107,"&gt;="&amp;$B352,Historique!$A$2:$A$2107,"&lt;="&amp;($B352+6),Historique!$H$2:$H$2107,"Oui")</f>
        <v>57</v>
      </c>
      <c r="I352" s="30">
        <f>SUMIFS(Historique!N$2:N$2107,Historique!$A$2:$A$2107,"&gt;="&amp;$B352,Historique!$A$2:$A$2107,"&lt;="&amp;($B352+6),Historique!$H$2:$H$2107,"Oui")</f>
        <v>8</v>
      </c>
      <c r="J352" s="30">
        <f>SUMIFS(Historique!O$2:O$2107,Historique!$A$2:$A$2107,"&gt;="&amp;$B352,Historique!$A$2:$A$2107,"&lt;="&amp;($B352+6),Historique!$H$2:$H$2107,"Oui")</f>
        <v>66</v>
      </c>
      <c r="K352" s="30">
        <f>SUMIFS(Historique!P$2:P$2107,Historique!$A$2:$A$2107,"&gt;="&amp;$B352,Historique!$A$2:$A$2107,"&lt;="&amp;($B352+6),Historique!$H$2:$H$2107,"Oui")</f>
        <v>20</v>
      </c>
      <c r="L352" s="30">
        <f t="shared" si="24"/>
        <v>318.75900000000001</v>
      </c>
      <c r="N352">
        <v>32</v>
      </c>
      <c r="U352">
        <v>2</v>
      </c>
      <c r="V352">
        <v>92</v>
      </c>
      <c r="W352">
        <v>6</v>
      </c>
      <c r="X352">
        <v>25.789795918367343</v>
      </c>
      <c r="Y352">
        <v>2.91</v>
      </c>
    </row>
    <row r="353" spans="1:25" x14ac:dyDescent="0.2">
      <c r="A353" s="19" t="s">
        <v>369</v>
      </c>
      <c r="B353" s="28">
        <v>43689</v>
      </c>
      <c r="C353" s="29" t="str">
        <f t="shared" si="23"/>
        <v/>
      </c>
      <c r="D353" s="30">
        <f>SUMIFS(Historique!I$2:I$2107,Historique!$A$2:$A$2107,"&gt;="&amp;$B353,Historique!$A$2:$A$2107,"&lt;="&amp;($B353+6),Historique!$H$2:$H$2107,"Oui")</f>
        <v>45.179999999999993</v>
      </c>
      <c r="E353" s="30">
        <f>SUMIFS(Historique!J$2:J$2107,Historique!$A$2:$A$2107,"&gt;="&amp;$B353,Historique!$A$2:$A$2107,"&lt;="&amp;($B353+6),Historique!$H$2:$H$2107,"Oui")</f>
        <v>19.108999999999998</v>
      </c>
      <c r="F353" s="30">
        <f>SUMIFS(Historique!K$2:K$2107,Historique!$A$2:$A$2107,"&gt;="&amp;$B353,Historique!$A$2:$A$2107,"&lt;="&amp;($B353+6),Historique!$H$2:$H$2107,"Oui")</f>
        <v>13.55</v>
      </c>
      <c r="G353" s="30">
        <f>SUMIFS(Historique!L$2:L$2107,Historique!$A$2:$A$2107,"&gt;="&amp;$B353,Historique!$A$2:$A$2107,"&lt;="&amp;($B353+6),Historique!$H$2:$H$2107,"Oui")</f>
        <v>125</v>
      </c>
      <c r="H353" s="30">
        <f>SUMIFS(Historique!M$2:M$2107,Historique!$A$2:$A$2107,"&gt;="&amp;$B353,Historique!$A$2:$A$2107,"&lt;="&amp;($B353+6),Historique!$H$2:$H$2107,"Oui")</f>
        <v>53</v>
      </c>
      <c r="I353" s="30">
        <f>SUMIFS(Historique!N$2:N$2107,Historique!$A$2:$A$2107,"&gt;="&amp;$B353,Historique!$A$2:$A$2107,"&lt;="&amp;($B353+6),Historique!$H$2:$H$2107,"Oui")</f>
        <v>2</v>
      </c>
      <c r="J353" s="30">
        <f>SUMIFS(Historique!O$2:O$2107,Historique!$A$2:$A$2107,"&gt;="&amp;$B353,Historique!$A$2:$A$2107,"&lt;="&amp;($B353+6),Historique!$H$2:$H$2107,"Oui")</f>
        <v>35</v>
      </c>
      <c r="K353" s="30">
        <f>SUMIFS(Historique!P$2:P$2107,Historique!$A$2:$A$2107,"&gt;="&amp;$B353,Historique!$A$2:$A$2107,"&lt;="&amp;($B353+6),Historique!$H$2:$H$2107,"Oui")</f>
        <v>23</v>
      </c>
      <c r="L353" s="30">
        <f t="shared" si="24"/>
        <v>315.839</v>
      </c>
      <c r="N353">
        <v>33</v>
      </c>
      <c r="U353">
        <v>2</v>
      </c>
      <c r="V353">
        <v>76</v>
      </c>
      <c r="W353">
        <v>5</v>
      </c>
      <c r="X353">
        <v>23.428571428571427</v>
      </c>
      <c r="Y353">
        <v>4.7828571428571438</v>
      </c>
    </row>
    <row r="354" spans="1:25" x14ac:dyDescent="0.2">
      <c r="A354" s="19" t="s">
        <v>370</v>
      </c>
      <c r="B354" s="28">
        <v>43696</v>
      </c>
      <c r="C354" s="29" t="str">
        <f t="shared" si="23"/>
        <v/>
      </c>
      <c r="D354" s="30">
        <f>SUMIFS(Historique!I$2:I$2107,Historique!$A$2:$A$2107,"&gt;="&amp;$B354,Historique!$A$2:$A$2107,"&lt;="&amp;($B354+6),Historique!$H$2:$H$2107,"Oui")</f>
        <v>41.870000000000005</v>
      </c>
      <c r="E354" s="30">
        <f>SUMIFS(Historique!J$2:J$2107,Historique!$A$2:$A$2107,"&gt;="&amp;$B354,Historique!$A$2:$A$2107,"&lt;="&amp;($B354+6),Historique!$H$2:$H$2107,"Oui")</f>
        <v>27.516000000000002</v>
      </c>
      <c r="F354" s="30">
        <f>SUMIFS(Historique!K$2:K$2107,Historique!$A$2:$A$2107,"&gt;="&amp;$B354,Historique!$A$2:$A$2107,"&lt;="&amp;($B354+6),Historique!$H$2:$H$2107,"Oui")</f>
        <v>17.05</v>
      </c>
      <c r="G354" s="30">
        <f>SUMIFS(Historique!L$2:L$2107,Historique!$A$2:$A$2107,"&gt;="&amp;$B354,Historique!$A$2:$A$2107,"&lt;="&amp;($B354+6),Historique!$H$2:$H$2107,"Oui")</f>
        <v>115.44999999999999</v>
      </c>
      <c r="H354" s="30">
        <f>SUMIFS(Historique!M$2:M$2107,Historique!$A$2:$A$2107,"&gt;="&amp;$B354,Historique!$A$2:$A$2107,"&lt;="&amp;($B354+6),Historique!$H$2:$H$2107,"Oui")</f>
        <v>61</v>
      </c>
      <c r="I354" s="30">
        <f>SUMIFS(Historique!N$2:N$2107,Historique!$A$2:$A$2107,"&gt;="&amp;$B354,Historique!$A$2:$A$2107,"&lt;="&amp;($B354+6),Historique!$H$2:$H$2107,"Oui")</f>
        <v>6</v>
      </c>
      <c r="J354" s="30">
        <f>SUMIFS(Historique!O$2:O$2107,Historique!$A$2:$A$2107,"&gt;="&amp;$B354,Historique!$A$2:$A$2107,"&lt;="&amp;($B354+6),Historique!$H$2:$H$2107,"Oui")</f>
        <v>24</v>
      </c>
      <c r="K354" s="30">
        <f>SUMIFS(Historique!P$2:P$2107,Historique!$A$2:$A$2107,"&gt;="&amp;$B354,Historique!$A$2:$A$2107,"&lt;="&amp;($B354+6),Historique!$H$2:$H$2107,"Oui")</f>
        <v>20.5</v>
      </c>
      <c r="L354" s="30">
        <f t="shared" si="24"/>
        <v>313.38599999999997</v>
      </c>
      <c r="N354">
        <v>34</v>
      </c>
      <c r="U354">
        <v>3</v>
      </c>
      <c r="V354">
        <v>79</v>
      </c>
      <c r="W354">
        <v>3</v>
      </c>
      <c r="X354">
        <v>23.463265306122452</v>
      </c>
      <c r="Y354">
        <v>3.1524999999999999</v>
      </c>
    </row>
    <row r="355" spans="1:25" x14ac:dyDescent="0.2">
      <c r="A355" s="19" t="s">
        <v>371</v>
      </c>
      <c r="B355" s="28">
        <v>43703</v>
      </c>
      <c r="C355" s="29" t="str">
        <f t="shared" si="23"/>
        <v/>
      </c>
      <c r="D355" s="30">
        <f>SUMIFS(Historique!I$2:I$2107,Historique!$A$2:$A$2107,"&gt;="&amp;$B355,Historique!$A$2:$A$2107,"&lt;="&amp;($B355+6),Historique!$H$2:$H$2107,"Oui")</f>
        <v>30.36</v>
      </c>
      <c r="E355" s="30">
        <f>SUMIFS(Historique!J$2:J$2107,Historique!$A$2:$A$2107,"&gt;="&amp;$B355,Historique!$A$2:$A$2107,"&lt;="&amp;($B355+6),Historique!$H$2:$H$2107,"Oui")</f>
        <v>16.841999999999999</v>
      </c>
      <c r="F355" s="30">
        <f>SUMIFS(Historique!K$2:K$2107,Historique!$A$2:$A$2107,"&gt;="&amp;$B355,Historique!$A$2:$A$2107,"&lt;="&amp;($B355+6),Historique!$H$2:$H$2107,"Oui")</f>
        <v>25</v>
      </c>
      <c r="G355" s="30">
        <f>SUMIFS(Historique!L$2:L$2107,Historique!$A$2:$A$2107,"&gt;="&amp;$B355,Historique!$A$2:$A$2107,"&lt;="&amp;($B355+6),Historique!$H$2:$H$2107,"Oui")</f>
        <v>117.4</v>
      </c>
      <c r="H355" s="30">
        <f>SUMIFS(Historique!M$2:M$2107,Historique!$A$2:$A$2107,"&gt;="&amp;$B355,Historique!$A$2:$A$2107,"&lt;="&amp;($B355+6),Historique!$H$2:$H$2107,"Oui")</f>
        <v>45.2</v>
      </c>
      <c r="I355" s="30">
        <f>SUMIFS(Historique!N$2:N$2107,Historique!$A$2:$A$2107,"&gt;="&amp;$B355,Historique!$A$2:$A$2107,"&lt;="&amp;($B355+6),Historique!$H$2:$H$2107,"Oui")</f>
        <v>4</v>
      </c>
      <c r="J355" s="30">
        <f>SUMIFS(Historique!O$2:O$2107,Historique!$A$2:$A$2107,"&gt;="&amp;$B355,Historique!$A$2:$A$2107,"&lt;="&amp;($B355+6),Historique!$H$2:$H$2107,"Oui")</f>
        <v>15</v>
      </c>
      <c r="K355" s="30">
        <f>SUMIFS(Historique!P$2:P$2107,Historique!$A$2:$A$2107,"&gt;="&amp;$B355,Historique!$A$2:$A$2107,"&lt;="&amp;($B355+6),Historique!$H$2:$H$2107,"Oui")</f>
        <v>27.1</v>
      </c>
      <c r="L355" s="30">
        <f t="shared" si="24"/>
        <v>280.90200000000004</v>
      </c>
      <c r="N355">
        <v>35</v>
      </c>
      <c r="U355">
        <v>2</v>
      </c>
      <c r="V355">
        <v>69</v>
      </c>
      <c r="W355">
        <v>1</v>
      </c>
      <c r="X355">
        <v>25.083673469387755</v>
      </c>
      <c r="Y355">
        <v>3.2333333333333329</v>
      </c>
    </row>
    <row r="356" spans="1:25" x14ac:dyDescent="0.2">
      <c r="A356" s="19" t="s">
        <v>372</v>
      </c>
      <c r="B356" s="28">
        <v>43710</v>
      </c>
      <c r="C356" s="29" t="str">
        <f t="shared" si="23"/>
        <v/>
      </c>
      <c r="D356" s="30">
        <f>SUMIFS(Historique!I$2:I$2107,Historique!$A$2:$A$2107,"&gt;="&amp;$B356,Historique!$A$2:$A$2107,"&lt;="&amp;($B356+6),Historique!$H$2:$H$2107,"Oui")</f>
        <v>40.709999999999994</v>
      </c>
      <c r="E356" s="30">
        <f>SUMIFS(Historique!J$2:J$2107,Historique!$A$2:$A$2107,"&gt;="&amp;$B356,Historique!$A$2:$A$2107,"&lt;="&amp;($B356+6),Historique!$H$2:$H$2107,"Oui")</f>
        <v>26.766999999999999</v>
      </c>
      <c r="F356" s="30">
        <f>SUMIFS(Historique!K$2:K$2107,Historique!$A$2:$A$2107,"&gt;="&amp;$B356,Historique!$A$2:$A$2107,"&lt;="&amp;($B356+6),Historique!$H$2:$H$2107,"Oui")</f>
        <v>15.75</v>
      </c>
      <c r="G356" s="30">
        <f>SUMIFS(Historique!L$2:L$2107,Historique!$A$2:$A$2107,"&gt;="&amp;$B356,Historique!$A$2:$A$2107,"&lt;="&amp;($B356+6),Historique!$H$2:$H$2107,"Oui")</f>
        <v>154.755</v>
      </c>
      <c r="H356" s="30">
        <f>SUMIFS(Historique!M$2:M$2107,Historique!$A$2:$A$2107,"&gt;="&amp;$B356,Historique!$A$2:$A$2107,"&lt;="&amp;($B356+6),Historique!$H$2:$H$2107,"Oui")</f>
        <v>51</v>
      </c>
      <c r="I356" s="30">
        <f>SUMIFS(Historique!N$2:N$2107,Historique!$A$2:$A$2107,"&gt;="&amp;$B356,Historique!$A$2:$A$2107,"&lt;="&amp;($B356+6),Historique!$H$2:$H$2107,"Oui")</f>
        <v>6</v>
      </c>
      <c r="J356" s="30">
        <f>SUMIFS(Historique!O$2:O$2107,Historique!$A$2:$A$2107,"&gt;="&amp;$B356,Historique!$A$2:$A$2107,"&lt;="&amp;($B356+6),Historique!$H$2:$H$2107,"Oui")</f>
        <v>15</v>
      </c>
      <c r="K356" s="30">
        <f>SUMIFS(Historique!P$2:P$2107,Historique!$A$2:$A$2107,"&gt;="&amp;$B356,Historique!$A$2:$A$2107,"&lt;="&amp;($B356+6),Historique!$H$2:$H$2107,"Oui")</f>
        <v>28.5</v>
      </c>
      <c r="L356" s="30">
        <f t="shared" si="24"/>
        <v>338.48199999999997</v>
      </c>
      <c r="N356">
        <v>36</v>
      </c>
      <c r="U356">
        <v>3</v>
      </c>
      <c r="V356">
        <v>78</v>
      </c>
      <c r="W356">
        <v>2</v>
      </c>
      <c r="X356">
        <v>21.891836734693875</v>
      </c>
      <c r="Y356">
        <v>4.2957142857142854</v>
      </c>
    </row>
    <row r="357" spans="1:25" x14ac:dyDescent="0.2">
      <c r="A357" s="19" t="s">
        <v>373</v>
      </c>
      <c r="B357" s="28">
        <v>43717</v>
      </c>
      <c r="C357" s="29" t="str">
        <f t="shared" si="23"/>
        <v/>
      </c>
      <c r="D357" s="30">
        <f>SUMIFS(Historique!I$2:I$2107,Historique!$A$2:$A$2107,"&gt;="&amp;$B357,Historique!$A$2:$A$2107,"&lt;="&amp;($B357+6),Historique!$H$2:$H$2107,"Oui")</f>
        <v>35.510000000000005</v>
      </c>
      <c r="E357" s="30">
        <f>SUMIFS(Historique!J$2:J$2107,Historique!$A$2:$A$2107,"&gt;="&amp;$B357,Historique!$A$2:$A$2107,"&lt;="&amp;($B357+6),Historique!$H$2:$H$2107,"Oui")</f>
        <v>30.976999999999997</v>
      </c>
      <c r="F357" s="30">
        <f>SUMIFS(Historique!K$2:K$2107,Historique!$A$2:$A$2107,"&gt;="&amp;$B357,Historique!$A$2:$A$2107,"&lt;="&amp;($B357+6),Historique!$H$2:$H$2107,"Oui")</f>
        <v>19.649999999999999</v>
      </c>
      <c r="G357" s="30">
        <f>SUMIFS(Historique!L$2:L$2107,Historique!$A$2:$A$2107,"&gt;="&amp;$B357,Historique!$A$2:$A$2107,"&lt;="&amp;($B357+6),Historique!$H$2:$H$2107,"Oui")</f>
        <v>178.375</v>
      </c>
      <c r="H357" s="30">
        <f>SUMIFS(Historique!M$2:M$2107,Historique!$A$2:$A$2107,"&gt;="&amp;$B357,Historique!$A$2:$A$2107,"&lt;="&amp;($B357+6),Historique!$H$2:$H$2107,"Oui")</f>
        <v>67.2</v>
      </c>
      <c r="I357" s="30">
        <f>SUMIFS(Historique!N$2:N$2107,Historique!$A$2:$A$2107,"&gt;="&amp;$B357,Historique!$A$2:$A$2107,"&lt;="&amp;($B357+6),Historique!$H$2:$H$2107,"Oui")</f>
        <v>5</v>
      </c>
      <c r="J357" s="30">
        <f>SUMIFS(Historique!O$2:O$2107,Historique!$A$2:$A$2107,"&gt;="&amp;$B357,Historique!$A$2:$A$2107,"&lt;="&amp;($B357+6),Historique!$H$2:$H$2107,"Oui")</f>
        <v>30</v>
      </c>
      <c r="K357" s="30">
        <f>SUMIFS(Historique!P$2:P$2107,Historique!$A$2:$A$2107,"&gt;="&amp;$B357,Historique!$A$2:$A$2107,"&lt;="&amp;($B357+6),Historique!$H$2:$H$2107,"Oui")</f>
        <v>30.5</v>
      </c>
      <c r="L357" s="30">
        <f t="shared" si="24"/>
        <v>397.21199999999999</v>
      </c>
      <c r="N357">
        <v>37</v>
      </c>
      <c r="U357">
        <v>5</v>
      </c>
      <c r="V357">
        <v>99</v>
      </c>
      <c r="W357">
        <v>1</v>
      </c>
      <c r="X357">
        <v>20.246938775510205</v>
      </c>
      <c r="Y357">
        <v>6.0140000000000002</v>
      </c>
    </row>
    <row r="358" spans="1:25" x14ac:dyDescent="0.2">
      <c r="A358" s="19" t="s">
        <v>374</v>
      </c>
      <c r="B358" s="28">
        <v>43724</v>
      </c>
      <c r="C358" s="29" t="str">
        <f t="shared" si="23"/>
        <v/>
      </c>
      <c r="D358" s="30">
        <f>SUMIFS(Historique!I$2:I$2107,Historique!$A$2:$A$2107,"&gt;="&amp;$B358,Historique!$A$2:$A$2107,"&lt;="&amp;($B358+6),Historique!$H$2:$H$2107,"Oui")</f>
        <v>46.839999999999996</v>
      </c>
      <c r="E358" s="30">
        <f>SUMIFS(Historique!J$2:J$2107,Historique!$A$2:$A$2107,"&gt;="&amp;$B358,Historique!$A$2:$A$2107,"&lt;="&amp;($B358+6),Historique!$H$2:$H$2107,"Oui")</f>
        <v>25.396000000000001</v>
      </c>
      <c r="F358" s="30">
        <f>SUMIFS(Historique!K$2:K$2107,Historique!$A$2:$A$2107,"&gt;="&amp;$B358,Historique!$A$2:$A$2107,"&lt;="&amp;($B358+6),Historique!$H$2:$H$2107,"Oui")</f>
        <v>24.4</v>
      </c>
      <c r="G358" s="30">
        <f>SUMIFS(Historique!L$2:L$2107,Historique!$A$2:$A$2107,"&gt;="&amp;$B358,Historique!$A$2:$A$2107,"&lt;="&amp;($B358+6),Historique!$H$2:$H$2107,"Oui")</f>
        <v>248.25</v>
      </c>
      <c r="H358" s="30">
        <f>SUMIFS(Historique!M$2:M$2107,Historique!$A$2:$A$2107,"&gt;="&amp;$B358,Historique!$A$2:$A$2107,"&lt;="&amp;($B358+6),Historique!$H$2:$H$2107,"Oui")</f>
        <v>31.2</v>
      </c>
      <c r="I358" s="30">
        <f>SUMIFS(Historique!N$2:N$2107,Historique!$A$2:$A$2107,"&gt;="&amp;$B358,Historique!$A$2:$A$2107,"&lt;="&amp;($B358+6),Historique!$H$2:$H$2107,"Oui")</f>
        <v>3</v>
      </c>
      <c r="J358" s="30">
        <f>SUMIFS(Historique!O$2:O$2107,Historique!$A$2:$A$2107,"&gt;="&amp;$B358,Historique!$A$2:$A$2107,"&lt;="&amp;($B358+6),Historique!$H$2:$H$2107,"Oui")</f>
        <v>26</v>
      </c>
      <c r="K358" s="30">
        <f>SUMIFS(Historique!P$2:P$2107,Historique!$A$2:$A$2107,"&gt;="&amp;$B358,Historique!$A$2:$A$2107,"&lt;="&amp;($B358+6),Historique!$H$2:$H$2107,"Oui")</f>
        <v>21</v>
      </c>
      <c r="L358" s="30">
        <f t="shared" si="24"/>
        <v>426.08599999999996</v>
      </c>
      <c r="N358">
        <v>38</v>
      </c>
      <c r="U358">
        <v>7</v>
      </c>
      <c r="V358">
        <v>99</v>
      </c>
      <c r="W358">
        <v>5</v>
      </c>
      <c r="X358">
        <v>21.524489795918367</v>
      </c>
      <c r="Y358">
        <v>4.7666666666666666</v>
      </c>
    </row>
    <row r="359" spans="1:25" x14ac:dyDescent="0.2">
      <c r="A359" s="19" t="s">
        <v>375</v>
      </c>
      <c r="B359" s="28">
        <v>43731</v>
      </c>
      <c r="C359" s="29" t="str">
        <f t="shared" si="23"/>
        <v/>
      </c>
      <c r="D359" s="30">
        <f>SUMIFS(Historique!I$2:I$2107,Historique!$A$2:$A$2107,"&gt;="&amp;$B359,Historique!$A$2:$A$2107,"&lt;="&amp;($B359+6),Historique!$H$2:$H$2107,"Oui")</f>
        <v>34.01</v>
      </c>
      <c r="E359" s="30">
        <f>SUMIFS(Historique!J$2:J$2107,Historique!$A$2:$A$2107,"&gt;="&amp;$B359,Historique!$A$2:$A$2107,"&lt;="&amp;($B359+6),Historique!$H$2:$H$2107,"Oui")</f>
        <v>22.498000000000001</v>
      </c>
      <c r="F359" s="30">
        <f>SUMIFS(Historique!K$2:K$2107,Historique!$A$2:$A$2107,"&gt;="&amp;$B359,Historique!$A$2:$A$2107,"&lt;="&amp;($B359+6),Historique!$H$2:$H$2107,"Oui")</f>
        <v>26.6</v>
      </c>
      <c r="G359" s="30">
        <f>SUMIFS(Historique!L$2:L$2107,Historique!$A$2:$A$2107,"&gt;="&amp;$B359,Historique!$A$2:$A$2107,"&lt;="&amp;($B359+6),Historique!$H$2:$H$2107,"Oui")</f>
        <v>336.7</v>
      </c>
      <c r="H359" s="30">
        <f>SUMIFS(Historique!M$2:M$2107,Historique!$A$2:$A$2107,"&gt;="&amp;$B359,Historique!$A$2:$A$2107,"&lt;="&amp;($B359+6),Historique!$H$2:$H$2107,"Oui")</f>
        <v>61.2</v>
      </c>
      <c r="I359" s="30">
        <f>SUMIFS(Historique!N$2:N$2107,Historique!$A$2:$A$2107,"&gt;="&amp;$B359,Historique!$A$2:$A$2107,"&lt;="&amp;($B359+6),Historique!$H$2:$H$2107,"Oui")</f>
        <v>1</v>
      </c>
      <c r="J359" s="30">
        <f>SUMIFS(Historique!O$2:O$2107,Historique!$A$2:$A$2107,"&gt;="&amp;$B359,Historique!$A$2:$A$2107,"&lt;="&amp;($B359+6),Historique!$H$2:$H$2107,"Oui")</f>
        <v>40.416666667000001</v>
      </c>
      <c r="K359" s="30">
        <f>SUMIFS(Historique!P$2:P$2107,Historique!$A$2:$A$2107,"&gt;="&amp;$B359,Historique!$A$2:$A$2107,"&lt;="&amp;($B359+6),Historique!$H$2:$H$2107,"Oui")</f>
        <v>23.1</v>
      </c>
      <c r="L359" s="30">
        <f t="shared" si="24"/>
        <v>545.52466666700002</v>
      </c>
      <c r="N359">
        <v>39</v>
      </c>
      <c r="U359">
        <v>11</v>
      </c>
      <c r="V359">
        <v>117</v>
      </c>
      <c r="W359">
        <v>5</v>
      </c>
      <c r="X359">
        <v>20.124489795918368</v>
      </c>
      <c r="Y359">
        <v>0.62285714285714289</v>
      </c>
    </row>
    <row r="360" spans="1:25" x14ac:dyDescent="0.2">
      <c r="A360" s="19" t="s">
        <v>376</v>
      </c>
      <c r="B360" s="28">
        <v>43738</v>
      </c>
      <c r="C360" s="29" t="str">
        <f t="shared" si="23"/>
        <v/>
      </c>
      <c r="D360" s="30">
        <f>SUMIFS(Historique!I$2:I$2107,Historique!$A$2:$A$2107,"&gt;="&amp;$B360,Historique!$A$2:$A$2107,"&lt;="&amp;($B360+6),Historique!$H$2:$H$2107,"Oui")</f>
        <v>38.700000000000003</v>
      </c>
      <c r="E360" s="30">
        <f>SUMIFS(Historique!J$2:J$2107,Historique!$A$2:$A$2107,"&gt;="&amp;$B360,Historique!$A$2:$A$2107,"&lt;="&amp;($B360+6),Historique!$H$2:$H$2107,"Oui")</f>
        <v>32.501999999999995</v>
      </c>
      <c r="F360" s="30">
        <f>SUMIFS(Historique!K$2:K$2107,Historique!$A$2:$A$2107,"&gt;="&amp;$B360,Historique!$A$2:$A$2107,"&lt;="&amp;($B360+6),Historique!$H$2:$H$2107,"Oui")</f>
        <v>19.25</v>
      </c>
      <c r="G360" s="30">
        <f>SUMIFS(Historique!L$2:L$2107,Historique!$A$2:$A$2107,"&gt;="&amp;$B360,Historique!$A$2:$A$2107,"&lt;="&amp;($B360+6),Historique!$H$2:$H$2107,"Oui")</f>
        <v>249.45</v>
      </c>
      <c r="H360" s="30">
        <f>SUMIFS(Historique!M$2:M$2107,Historique!$A$2:$A$2107,"&gt;="&amp;$B360,Historique!$A$2:$A$2107,"&lt;="&amp;($B360+6),Historique!$H$2:$H$2107,"Oui")</f>
        <v>69</v>
      </c>
      <c r="I360" s="30">
        <f>SUMIFS(Historique!N$2:N$2107,Historique!$A$2:$A$2107,"&gt;="&amp;$B360,Historique!$A$2:$A$2107,"&lt;="&amp;($B360+6),Historique!$H$2:$H$2107,"Oui")</f>
        <v>5</v>
      </c>
      <c r="J360" s="30">
        <f>SUMIFS(Historique!O$2:O$2107,Historique!$A$2:$A$2107,"&gt;="&amp;$B360,Historique!$A$2:$A$2107,"&lt;="&amp;($B360+6),Historique!$H$2:$H$2107,"Oui")</f>
        <v>30</v>
      </c>
      <c r="K360" s="30">
        <f>SUMIFS(Historique!P$2:P$2107,Historique!$A$2:$A$2107,"&gt;="&amp;$B360,Historique!$A$2:$A$2107,"&lt;="&amp;($B360+6),Historique!$H$2:$H$2107,"Oui")</f>
        <v>12.129999999999999</v>
      </c>
      <c r="L360" s="30">
        <f t="shared" si="24"/>
        <v>456.03199999999998</v>
      </c>
      <c r="N360">
        <v>40</v>
      </c>
      <c r="U360">
        <v>13</v>
      </c>
      <c r="V360">
        <v>111</v>
      </c>
      <c r="W360">
        <v>6</v>
      </c>
      <c r="X360">
        <v>18.310204081632655</v>
      </c>
      <c r="Y360">
        <v>0.61714285714285722</v>
      </c>
    </row>
  </sheetData>
  <conditionalFormatting sqref="B11:F19">
    <cfRule type="expression" dxfId="25" priority="2">
      <formula>OR(LEFT(B11,7)="Montent",LEFT(B11,6)="Hausse")</formula>
    </cfRule>
    <cfRule type="expression" dxfId="24" priority="3">
      <formula>OR(LEFT(B11,8)="Baissent",LEFT(B11,6)="Baisse")</formula>
    </cfRule>
  </conditionalFormatting>
  <conditionalFormatting sqref="C25:F25">
    <cfRule type="expression" dxfId="23" priority="23">
      <formula>NOT($U$2)</formula>
    </cfRule>
  </conditionalFormatting>
  <conditionalFormatting sqref="C26:F31">
    <cfRule type="expression" dxfId="22" priority="24">
      <formula>NOT($U$2)</formula>
    </cfRule>
  </conditionalFormatting>
  <conditionalFormatting sqref="D10:F10">
    <cfRule type="expression" dxfId="21" priority="20">
      <formula>$U$2</formula>
    </cfRule>
  </conditionalFormatting>
  <conditionalFormatting sqref="D11:F18">
    <cfRule type="expression" dxfId="20" priority="21">
      <formula>$U$2</formula>
    </cfRule>
  </conditionalFormatting>
  <conditionalFormatting sqref="D19:F19">
    <cfRule type="expression" dxfId="19" priority="22">
      <formula>$U$2</formula>
    </cfRule>
  </conditionalFormatting>
  <dataValidations count="1">
    <dataValidation type="list" allowBlank="1" showErrorMessage="1" sqref="B3" xr:uid="{00000000-0002-0000-0200-000000000000}">
      <formula1>"Tous,Grippe,Gastro-entérite,Varicelle,Température,Pollens"</formula1>
    </dataValidation>
  </dataValidations>
  <pageMargins left="0.4" right="0.4" top="1" bottom="1" header="0.511811023622047" footer="0.511811023622047"/>
  <pageSetup paperSize="9" fitToHeight="0" orientation="landscape" horizontalDpi="300" verticalDpi="300"/>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09E73"/>
    <pageSetUpPr fitToPage="1"/>
  </sheetPr>
  <dimension ref="A1:W30"/>
  <sheetViews>
    <sheetView showGridLines="0" zoomScaleNormal="100" workbookViewId="0"/>
  </sheetViews>
  <sheetFormatPr baseColWidth="10" defaultColWidth="8.6640625" defaultRowHeight="15" x14ac:dyDescent="0.2"/>
  <cols>
    <col min="1" max="1" width="22" customWidth="1"/>
    <col min="2" max="2" width="12" hidden="1" customWidth="1"/>
    <col min="3" max="3" width="16" customWidth="1"/>
    <col min="4" max="8" width="13" customWidth="1"/>
    <col min="9" max="10" width="15" customWidth="1"/>
    <col min="11" max="11" width="16" customWidth="1"/>
    <col min="13" max="15" width="18" customWidth="1"/>
    <col min="17" max="23" width="10" hidden="1" customWidth="1"/>
  </cols>
  <sheetData>
    <row r="1" spans="1:23" ht="30" customHeight="1" x14ac:dyDescent="0.25">
      <c r="A1" s="31" t="s">
        <v>377</v>
      </c>
      <c r="M1" s="32" t="str">
        <f>HYPERLINK("#Accueil!A1","← Accueil")</f>
        <v>← Accueil</v>
      </c>
      <c r="N1" s="32" t="str">
        <f>HYPERLINK("#Scan!A1","Scan")</f>
        <v>Scan</v>
      </c>
    </row>
    <row r="2" spans="1:23" x14ac:dyDescent="0.2">
      <c r="A2" s="3"/>
    </row>
    <row r="3" spans="1:23" x14ac:dyDescent="0.2">
      <c r="A3" s="4" t="s">
        <v>378</v>
      </c>
    </row>
    <row r="5" spans="1:23" ht="16" x14ac:dyDescent="0.2">
      <c r="A5" s="33" t="s">
        <v>379</v>
      </c>
      <c r="C5" s="10" t="s">
        <v>40</v>
      </c>
      <c r="D5" s="95" t="s">
        <v>380</v>
      </c>
      <c r="E5" s="95"/>
      <c r="F5" s="34">
        <f>DAY(DATE(2019,MATCH($C$5,Calculs!$A$6:$A$17,0)+1,0))</f>
        <v>31</v>
      </c>
    </row>
    <row r="7" spans="1:23" ht="33.75" customHeight="1" x14ac:dyDescent="0.2">
      <c r="A7" s="35" t="s">
        <v>51</v>
      </c>
      <c r="B7" s="35"/>
      <c r="C7" s="35" t="s">
        <v>381</v>
      </c>
      <c r="D7" s="35" t="s">
        <v>382</v>
      </c>
      <c r="E7" s="35" t="s">
        <v>383</v>
      </c>
      <c r="F7" s="35" t="s">
        <v>384</v>
      </c>
      <c r="G7" s="35" t="s">
        <v>1493</v>
      </c>
      <c r="H7" s="35" t="s">
        <v>385</v>
      </c>
      <c r="I7" s="35" t="s">
        <v>386</v>
      </c>
      <c r="J7" s="35" t="s">
        <v>387</v>
      </c>
      <c r="K7" s="35" t="s">
        <v>388</v>
      </c>
      <c r="Q7">
        <v>2014</v>
      </c>
      <c r="R7">
        <v>2015</v>
      </c>
      <c r="S7">
        <v>2016</v>
      </c>
      <c r="T7">
        <v>2017</v>
      </c>
      <c r="U7">
        <v>2018</v>
      </c>
      <c r="V7">
        <v>2019</v>
      </c>
    </row>
    <row r="8" spans="1:23" x14ac:dyDescent="0.2">
      <c r="A8" s="20" t="s">
        <v>52</v>
      </c>
      <c r="B8" s="36" t="s">
        <v>52</v>
      </c>
      <c r="C8" s="10"/>
      <c r="D8" s="10"/>
      <c r="E8" s="26">
        <f>COUNTIF(Scan!$C$8:$C$1007,$A8)</f>
        <v>0</v>
      </c>
      <c r="F8" s="26" t="str">
        <f t="shared" ref="F8:F15" si="0">IF($C8="","",C8+N(D8)-E8)</f>
        <v/>
      </c>
      <c r="G8" s="37">
        <f t="shared" ref="G8:G15" si="1">IFERROR(MAX(0,FORECAST($W8,Q8:V8,$Q$7:$V$7)),"")</f>
        <v>5.3114838709677201</v>
      </c>
      <c r="H8" s="37" t="str">
        <f t="shared" ref="H8:H15" si="2">IF(OR($F8="",$G8="",$G8=0),"",F8/G8)</f>
        <v/>
      </c>
      <c r="I8" s="26">
        <f t="shared" ref="I8:I15" si="3">IF($G8="","",ROUNDUP(G8*$F$5,0))</f>
        <v>165</v>
      </c>
      <c r="J8" s="26" t="str">
        <f t="shared" ref="J8:J15" si="4">IF(OR($F8="",$I8=""),"",MAX(0,ROUNDUP(I8-F8,0)))</f>
        <v/>
      </c>
      <c r="K8" s="20" t="str">
        <f t="shared" ref="K8:K15" si="5">IF($C8="","À saisir",IF($G8="","Pas de données",IF(F8&lt;=0,"RUPTURE",IF(J8&gt;0,"À COMMANDER","OK"))))</f>
        <v>À saisir</v>
      </c>
      <c r="Q8">
        <f>IFERROR(AVERAGEIFS(Historique!I$2:I$2107,Historique!$C$2:$C$2107,MATCH($C$5,Calculs!$A$6:$A$17,0),Historique!$G$2:$G$2107,"Oui",Historique!$B$2:$B$2107,Q$7),"")</f>
        <v>3.1748387096774193</v>
      </c>
      <c r="R8">
        <f>IFERROR(AVERAGEIFS(Historique!I$2:I$2107,Historique!$C$2:$C$2107,MATCH($C$5,Calculs!$A$6:$A$17,0),Historique!$G$2:$G$2107,"Oui",Historique!$B$2:$B$2107,R$7),"")</f>
        <v>6.3164516129032275</v>
      </c>
      <c r="S8">
        <f>IFERROR(AVERAGEIFS(Historique!I$2:I$2107,Historique!$C$2:$C$2107,MATCH($C$5,Calculs!$A$6:$A$17,0),Historique!$G$2:$G$2107,"Oui",Historique!$B$2:$B$2107,S$7),"")</f>
        <v>6.0245161290322589</v>
      </c>
      <c r="T8">
        <f>IFERROR(AVERAGEIFS(Historique!I$2:I$2107,Historique!$C$2:$C$2107,MATCH($C$5,Calculs!$A$6:$A$17,0),Historique!$G$2:$G$2107,"Oui",Historique!$B$2:$B$2107,T$7),"")</f>
        <v>4.5474193548387101</v>
      </c>
      <c r="U8">
        <f>IFERROR(AVERAGEIFS(Historique!I$2:I$2107,Historique!$C$2:$C$2107,MATCH($C$5,Calculs!$A$6:$A$17,0),Historique!$G$2:$G$2107,"Oui",Historique!$B$2:$B$2107,U$7),"")</f>
        <v>4.6680645161290322</v>
      </c>
      <c r="V8" t="str">
        <f>IFERROR(AVERAGEIFS(Historique!I$2:I$2107,Historique!$C$2:$C$2107,MATCH($C$5,Calculs!$A$6:$A$17,0),Historique!$G$2:$G$2107,"Oui",Historique!$B$2:$B$2107,V$7),"")</f>
        <v/>
      </c>
      <c r="W8">
        <f t="shared" ref="W8:W15" si="6">LOOKUP(2,1/ISNUMBER(Q8:V8),$Q$7:$V$7)+1</f>
        <v>2019</v>
      </c>
    </row>
    <row r="9" spans="1:23" x14ac:dyDescent="0.2">
      <c r="A9" s="20" t="s">
        <v>53</v>
      </c>
      <c r="B9" s="36" t="s">
        <v>53</v>
      </c>
      <c r="C9" s="10"/>
      <c r="D9" s="10"/>
      <c r="E9" s="26">
        <f>COUNTIF(Scan!$C$8:$C$1007,$A9)</f>
        <v>0</v>
      </c>
      <c r="F9" s="26" t="str">
        <f t="shared" si="0"/>
        <v/>
      </c>
      <c r="G9" s="37">
        <f t="shared" si="1"/>
        <v>3.9489419354838731</v>
      </c>
      <c r="H9" s="37" t="str">
        <f t="shared" si="2"/>
        <v/>
      </c>
      <c r="I9" s="26">
        <f t="shared" si="3"/>
        <v>123</v>
      </c>
      <c r="J9" s="26" t="str">
        <f t="shared" si="4"/>
        <v/>
      </c>
      <c r="K9" s="20" t="str">
        <f t="shared" si="5"/>
        <v>À saisir</v>
      </c>
      <c r="Q9">
        <f>IFERROR(AVERAGEIFS(Historique!J$2:J$2107,Historique!$C$2:$C$2107,MATCH($C$5,Calculs!$A$6:$A$17,0),Historique!$G$2:$G$2107,"Oui",Historique!$B$2:$B$2107,Q$7),"")</f>
        <v>3.5235806451612905</v>
      </c>
      <c r="R9">
        <f>IFERROR(AVERAGEIFS(Historique!J$2:J$2107,Historique!$C$2:$C$2107,MATCH($C$5,Calculs!$A$6:$A$17,0),Historique!$G$2:$G$2107,"Oui",Historique!$B$2:$B$2107,R$7),"")</f>
        <v>4.1042258064516126</v>
      </c>
      <c r="S9">
        <f>IFERROR(AVERAGEIFS(Historique!J$2:J$2107,Historique!$C$2:$C$2107,MATCH($C$5,Calculs!$A$6:$A$17,0),Historique!$G$2:$G$2107,"Oui",Historique!$B$2:$B$2107,S$7),"")</f>
        <v>4.5824516129032249</v>
      </c>
      <c r="T9">
        <f>IFERROR(AVERAGEIFS(Historique!J$2:J$2107,Historique!$C$2:$C$2107,MATCH($C$5,Calculs!$A$6:$A$17,0),Historique!$G$2:$G$2107,"Oui",Historique!$B$2:$B$2107,T$7),"")</f>
        <v>3.0259032258064518</v>
      </c>
      <c r="U9">
        <f>IFERROR(AVERAGEIFS(Historique!J$2:J$2107,Historique!$C$2:$C$2107,MATCH($C$5,Calculs!$A$6:$A$17,0),Historique!$G$2:$G$2107,"Oui",Historique!$B$2:$B$2107,U$7),"")</f>
        <v>4.1741935483870973</v>
      </c>
      <c r="V9" t="str">
        <f>IFERROR(AVERAGEIFS(Historique!J$2:J$2107,Historique!$C$2:$C$2107,MATCH($C$5,Calculs!$A$6:$A$17,0),Historique!$G$2:$G$2107,"Oui",Historique!$B$2:$B$2107,V$7),"")</f>
        <v/>
      </c>
      <c r="W9">
        <f t="shared" si="6"/>
        <v>2019</v>
      </c>
    </row>
    <row r="10" spans="1:23" x14ac:dyDescent="0.2">
      <c r="A10" s="20" t="s">
        <v>54</v>
      </c>
      <c r="B10" s="36" t="s">
        <v>54</v>
      </c>
      <c r="C10" s="10"/>
      <c r="D10" s="10"/>
      <c r="E10" s="26">
        <f>COUNTIF(Scan!$C$8:$C$1007,$A10)</f>
        <v>0</v>
      </c>
      <c r="F10" s="26" t="str">
        <f t="shared" si="0"/>
        <v/>
      </c>
      <c r="G10" s="37">
        <f t="shared" si="1"/>
        <v>2.3358064516128252</v>
      </c>
      <c r="H10" s="37" t="str">
        <f t="shared" si="2"/>
        <v/>
      </c>
      <c r="I10" s="26">
        <f t="shared" si="3"/>
        <v>73</v>
      </c>
      <c r="J10" s="26" t="str">
        <f t="shared" si="4"/>
        <v/>
      </c>
      <c r="K10" s="20" t="str">
        <f t="shared" si="5"/>
        <v>À saisir</v>
      </c>
      <c r="Q10">
        <f>IFERROR(AVERAGEIFS(Historique!K$2:K$2107,Historique!$C$2:$C$2107,MATCH($C$5,Calculs!$A$6:$A$17,0),Historique!$G$2:$G$2107,"Oui",Historique!$B$2:$B$2107,Q$7),"")</f>
        <v>4.5999999999999996</v>
      </c>
      <c r="R10">
        <f>IFERROR(AVERAGEIFS(Historique!K$2:K$2107,Historique!$C$2:$C$2107,MATCH($C$5,Calculs!$A$6:$A$17,0),Historique!$G$2:$G$2107,"Oui",Historique!$B$2:$B$2107,R$7),"")</f>
        <v>4.7161290322580642</v>
      </c>
      <c r="S10">
        <f>IFERROR(AVERAGEIFS(Historique!K$2:K$2107,Historique!$C$2:$C$2107,MATCH($C$5,Calculs!$A$6:$A$17,0),Historique!$G$2:$G$2107,"Oui",Historique!$B$2:$B$2107,S$7),"")</f>
        <v>5.1661290322580635</v>
      </c>
      <c r="T10">
        <f>IFERROR(AVERAGEIFS(Historique!K$2:K$2107,Historique!$C$2:$C$2107,MATCH($C$5,Calculs!$A$6:$A$17,0),Historique!$G$2:$G$2107,"Oui",Historique!$B$2:$B$2107,T$7),"")</f>
        <v>3.3032258064516125</v>
      </c>
      <c r="U10">
        <f>IFERROR(AVERAGEIFS(Historique!K$2:K$2107,Historique!$C$2:$C$2107,MATCH($C$5,Calculs!$A$6:$A$17,0),Historique!$G$2:$G$2107,"Oui",Historique!$B$2:$B$2107,U$7),"")</f>
        <v>2.4532258064516128</v>
      </c>
      <c r="V10" t="str">
        <f>IFERROR(AVERAGEIFS(Historique!K$2:K$2107,Historique!$C$2:$C$2107,MATCH($C$5,Calculs!$A$6:$A$17,0),Historique!$G$2:$G$2107,"Oui",Historique!$B$2:$B$2107,V$7),"")</f>
        <v/>
      </c>
      <c r="W10">
        <f t="shared" si="6"/>
        <v>2019</v>
      </c>
    </row>
    <row r="11" spans="1:23" x14ac:dyDescent="0.2">
      <c r="A11" s="20" t="s">
        <v>55</v>
      </c>
      <c r="B11" s="36" t="s">
        <v>55</v>
      </c>
      <c r="C11" s="10"/>
      <c r="D11" s="10"/>
      <c r="E11" s="26">
        <f>COUNTIF(Scan!$C$8:$C$1007,$A11)</f>
        <v>0</v>
      </c>
      <c r="F11" s="26" t="str">
        <f t="shared" si="0"/>
        <v/>
      </c>
      <c r="G11" s="37">
        <f t="shared" si="1"/>
        <v>40.810768817225608</v>
      </c>
      <c r="H11" s="37" t="str">
        <f t="shared" si="2"/>
        <v/>
      </c>
      <c r="I11" s="26">
        <f t="shared" si="3"/>
        <v>1266</v>
      </c>
      <c r="J11" s="26" t="str">
        <f t="shared" si="4"/>
        <v/>
      </c>
      <c r="K11" s="20" t="str">
        <f t="shared" si="5"/>
        <v>À saisir</v>
      </c>
      <c r="Q11">
        <f>IFERROR(AVERAGEIFS(Historique!L$2:L$2107,Historique!$C$2:$C$2107,MATCH($C$5,Calculs!$A$6:$A$17,0),Historique!$G$2:$G$2107,"Oui",Historique!$B$2:$B$2107,Q$7),"")</f>
        <v>33.755322580645149</v>
      </c>
      <c r="R11">
        <f>IFERROR(AVERAGEIFS(Historique!L$2:L$2107,Historique!$C$2:$C$2107,MATCH($C$5,Calculs!$A$6:$A$17,0),Historique!$G$2:$G$2107,"Oui",Historique!$B$2:$B$2107,R$7),"")</f>
        <v>50.785000000000004</v>
      </c>
      <c r="S11">
        <f>IFERROR(AVERAGEIFS(Historique!L$2:L$2107,Historique!$C$2:$C$2107,MATCH($C$5,Calculs!$A$6:$A$17,0),Historique!$G$2:$G$2107,"Oui",Historique!$B$2:$B$2107,S$7),"")</f>
        <v>51.086827957096787</v>
      </c>
      <c r="T11">
        <f>IFERROR(AVERAGEIFS(Historique!L$2:L$2107,Historique!$C$2:$C$2107,MATCH($C$5,Calculs!$A$6:$A$17,0),Historique!$G$2:$G$2107,"Oui",Historique!$B$2:$B$2107,T$7),"")</f>
        <v>40.062903225806451</v>
      </c>
      <c r="U11">
        <f>IFERROR(AVERAGEIFS(Historique!L$2:L$2107,Historique!$C$2:$C$2107,MATCH($C$5,Calculs!$A$6:$A$17,0),Historique!$G$2:$G$2107,"Oui",Historique!$B$2:$B$2107,U$7),"")</f>
        <v>36.428225806451607</v>
      </c>
      <c r="V11" t="str">
        <f>IFERROR(AVERAGEIFS(Historique!L$2:L$2107,Historique!$C$2:$C$2107,MATCH($C$5,Calculs!$A$6:$A$17,0),Historique!$G$2:$G$2107,"Oui",Historique!$B$2:$B$2107,V$7),"")</f>
        <v/>
      </c>
      <c r="W11">
        <f t="shared" si="6"/>
        <v>2019</v>
      </c>
    </row>
    <row r="12" spans="1:23" x14ac:dyDescent="0.2">
      <c r="A12" s="20" t="s">
        <v>56</v>
      </c>
      <c r="B12" s="36" t="s">
        <v>56</v>
      </c>
      <c r="C12" s="10"/>
      <c r="D12" s="10"/>
      <c r="E12" s="26">
        <f>COUNTIF(Scan!$C$8:$C$1007,$A12)</f>
        <v>0</v>
      </c>
      <c r="F12" s="26" t="str">
        <f t="shared" si="0"/>
        <v/>
      </c>
      <c r="G12" s="37">
        <f t="shared" si="1"/>
        <v>6.7763440859998809</v>
      </c>
      <c r="H12" s="37" t="str">
        <f t="shared" si="2"/>
        <v/>
      </c>
      <c r="I12" s="26">
        <f t="shared" si="3"/>
        <v>211</v>
      </c>
      <c r="J12" s="26" t="str">
        <f t="shared" si="4"/>
        <v/>
      </c>
      <c r="K12" s="20" t="str">
        <f t="shared" si="5"/>
        <v>À saisir</v>
      </c>
      <c r="Q12">
        <f>IFERROR(AVERAGEIFS(Historique!M$2:M$2107,Historique!$C$2:$C$2107,MATCH($C$5,Calculs!$A$6:$A$17,0),Historique!$G$2:$G$2107,"Oui",Historique!$B$2:$B$2107,Q$7),"")</f>
        <v>13.870967741935484</v>
      </c>
      <c r="R12">
        <f>IFERROR(AVERAGEIFS(Historique!M$2:M$2107,Historique!$C$2:$C$2107,MATCH($C$5,Calculs!$A$6:$A$17,0),Historique!$G$2:$G$2107,"Oui",Historique!$B$2:$B$2107,R$7),"")</f>
        <v>7.161290322580645</v>
      </c>
      <c r="S12">
        <f>IFERROR(AVERAGEIFS(Historique!M$2:M$2107,Historique!$C$2:$C$2107,MATCH($C$5,Calculs!$A$6:$A$17,0),Historique!$G$2:$G$2107,"Oui",Historique!$B$2:$B$2107,S$7),"")</f>
        <v>9.3817204299999997</v>
      </c>
      <c r="T12">
        <f>IFERROR(AVERAGEIFS(Historique!M$2:M$2107,Historique!$C$2:$C$2107,MATCH($C$5,Calculs!$A$6:$A$17,0),Historique!$G$2:$G$2107,"Oui",Historique!$B$2:$B$2107,T$7),"")</f>
        <v>7.5161290322580649</v>
      </c>
      <c r="U12">
        <f>IFERROR(AVERAGEIFS(Historique!M$2:M$2107,Historique!$C$2:$C$2107,MATCH($C$5,Calculs!$A$6:$A$17,0),Historique!$G$2:$G$2107,"Oui",Historique!$B$2:$B$2107,U$7),"")</f>
        <v>9.258064516129032</v>
      </c>
      <c r="V12" t="str">
        <f>IFERROR(AVERAGEIFS(Historique!M$2:M$2107,Historique!$C$2:$C$2107,MATCH($C$5,Calculs!$A$6:$A$17,0),Historique!$G$2:$G$2107,"Oui",Historique!$B$2:$B$2107,V$7),"")</f>
        <v/>
      </c>
      <c r="W12">
        <f t="shared" si="6"/>
        <v>2019</v>
      </c>
    </row>
    <row r="13" spans="1:23" x14ac:dyDescent="0.2">
      <c r="A13" s="20" t="s">
        <v>57</v>
      </c>
      <c r="B13" s="36" t="s">
        <v>57</v>
      </c>
      <c r="C13" s="10"/>
      <c r="D13" s="10"/>
      <c r="E13" s="26">
        <f>COUNTIF(Scan!$C$8:$C$1007,$A13)</f>
        <v>0</v>
      </c>
      <c r="F13" s="26" t="str">
        <f t="shared" si="0"/>
        <v/>
      </c>
      <c r="G13" s="37">
        <f t="shared" si="1"/>
        <v>0.68709677419354875</v>
      </c>
      <c r="H13" s="37" t="str">
        <f t="shared" si="2"/>
        <v/>
      </c>
      <c r="I13" s="26">
        <f t="shared" si="3"/>
        <v>22</v>
      </c>
      <c r="J13" s="26" t="str">
        <f t="shared" si="4"/>
        <v/>
      </c>
      <c r="K13" s="20" t="str">
        <f t="shared" si="5"/>
        <v>À saisir</v>
      </c>
      <c r="Q13">
        <f>IFERROR(AVERAGEIFS(Historique!N$2:N$2107,Historique!$C$2:$C$2107,MATCH($C$5,Calculs!$A$6:$A$17,0),Historique!$G$2:$G$2107,"Oui",Historique!$B$2:$B$2107,Q$7),"")</f>
        <v>0.61290322580645162</v>
      </c>
      <c r="R13">
        <f>IFERROR(AVERAGEIFS(Historique!N$2:N$2107,Historique!$C$2:$C$2107,MATCH($C$5,Calculs!$A$6:$A$17,0),Historique!$G$2:$G$2107,"Oui",Historique!$B$2:$B$2107,R$7),"")</f>
        <v>0.25806451612903225</v>
      </c>
      <c r="S13">
        <f>IFERROR(AVERAGEIFS(Historique!N$2:N$2107,Historique!$C$2:$C$2107,MATCH($C$5,Calculs!$A$6:$A$17,0),Historique!$G$2:$G$2107,"Oui",Historique!$B$2:$B$2107,S$7),"")</f>
        <v>0.35483870967741937</v>
      </c>
      <c r="T13">
        <f>IFERROR(AVERAGEIFS(Historique!N$2:N$2107,Historique!$C$2:$C$2107,MATCH($C$5,Calculs!$A$6:$A$17,0),Historique!$G$2:$G$2107,"Oui",Historique!$B$2:$B$2107,T$7),"")</f>
        <v>0.4838709677419355</v>
      </c>
      <c r="U13">
        <f>IFERROR(AVERAGEIFS(Historique!N$2:N$2107,Historique!$C$2:$C$2107,MATCH($C$5,Calculs!$A$6:$A$17,0),Historique!$G$2:$G$2107,"Oui",Historique!$B$2:$B$2107,U$7),"")</f>
        <v>0.80645161290322576</v>
      </c>
      <c r="V13" t="str">
        <f>IFERROR(AVERAGEIFS(Historique!N$2:N$2107,Historique!$C$2:$C$2107,MATCH($C$5,Calculs!$A$6:$A$17,0),Historique!$G$2:$G$2107,"Oui",Historique!$B$2:$B$2107,V$7),"")</f>
        <v/>
      </c>
      <c r="W13">
        <f t="shared" si="6"/>
        <v>2019</v>
      </c>
    </row>
    <row r="14" spans="1:23" x14ac:dyDescent="0.2">
      <c r="A14" s="20" t="s">
        <v>58</v>
      </c>
      <c r="B14" s="36" t="s">
        <v>58</v>
      </c>
      <c r="C14" s="10"/>
      <c r="D14" s="10"/>
      <c r="E14" s="26">
        <f>COUNTIF(Scan!$C$8:$C$1007,$A14)</f>
        <v>0</v>
      </c>
      <c r="F14" s="26" t="str">
        <f t="shared" si="0"/>
        <v/>
      </c>
      <c r="G14" s="37">
        <f t="shared" si="1"/>
        <v>11.303225806451792</v>
      </c>
      <c r="H14" s="37" t="str">
        <f t="shared" si="2"/>
        <v/>
      </c>
      <c r="I14" s="26">
        <f t="shared" si="3"/>
        <v>351</v>
      </c>
      <c r="J14" s="26" t="str">
        <f t="shared" si="4"/>
        <v/>
      </c>
      <c r="K14" s="20" t="str">
        <f t="shared" si="5"/>
        <v>À saisir</v>
      </c>
      <c r="Q14">
        <f>IFERROR(AVERAGEIFS(Historique!O$2:O$2107,Historique!$C$2:$C$2107,MATCH($C$5,Calculs!$A$6:$A$17,0),Historique!$G$2:$G$2107,"Oui",Historique!$B$2:$B$2107,Q$7),"")</f>
        <v>5.064516129032258</v>
      </c>
      <c r="R14">
        <f>IFERROR(AVERAGEIFS(Historique!O$2:O$2107,Historique!$C$2:$C$2107,MATCH($C$5,Calculs!$A$6:$A$17,0),Historique!$G$2:$G$2107,"Oui",Historique!$B$2:$B$2107,R$7),"")</f>
        <v>5.935483870967742</v>
      </c>
      <c r="S14">
        <f>IFERROR(AVERAGEIFS(Historique!O$2:O$2107,Historique!$C$2:$C$2107,MATCH($C$5,Calculs!$A$6:$A$17,0),Historique!$G$2:$G$2107,"Oui",Historique!$B$2:$B$2107,S$7),"")</f>
        <v>7.096774193548387</v>
      </c>
      <c r="T14">
        <f>IFERROR(AVERAGEIFS(Historique!O$2:O$2107,Historique!$C$2:$C$2107,MATCH($C$5,Calculs!$A$6:$A$17,0),Historique!$G$2:$G$2107,"Oui",Historique!$B$2:$B$2107,T$7),"")</f>
        <v>8.129032258064516</v>
      </c>
      <c r="U14">
        <f>IFERROR(AVERAGEIFS(Historique!O$2:O$2107,Historique!$C$2:$C$2107,MATCH($C$5,Calculs!$A$6:$A$17,0),Historique!$G$2:$G$2107,"Oui",Historique!$B$2:$B$2107,U$7),"")</f>
        <v>10.548387096774194</v>
      </c>
      <c r="V14" t="str">
        <f>IFERROR(AVERAGEIFS(Historique!O$2:O$2107,Historique!$C$2:$C$2107,MATCH($C$5,Calculs!$A$6:$A$17,0),Historique!$G$2:$G$2107,"Oui",Historique!$B$2:$B$2107,V$7),"")</f>
        <v/>
      </c>
      <c r="W14">
        <f t="shared" si="6"/>
        <v>2019</v>
      </c>
    </row>
    <row r="15" spans="1:23" x14ac:dyDescent="0.2">
      <c r="A15" s="20" t="s">
        <v>59</v>
      </c>
      <c r="B15" s="36" t="s">
        <v>59</v>
      </c>
      <c r="C15" s="10"/>
      <c r="D15" s="10"/>
      <c r="E15" s="26">
        <f>COUNTIF(Scan!$C$8:$C$1007,$A15)</f>
        <v>0</v>
      </c>
      <c r="F15" s="26" t="str">
        <f t="shared" si="0"/>
        <v/>
      </c>
      <c r="G15" s="37">
        <f t="shared" si="1"/>
        <v>2.3799999999999955</v>
      </c>
      <c r="H15" s="37" t="str">
        <f t="shared" si="2"/>
        <v/>
      </c>
      <c r="I15" s="26">
        <f t="shared" si="3"/>
        <v>74</v>
      </c>
      <c r="J15" s="26" t="str">
        <f t="shared" si="4"/>
        <v/>
      </c>
      <c r="K15" s="20" t="str">
        <f t="shared" si="5"/>
        <v>À saisir</v>
      </c>
      <c r="Q15">
        <f>IFERROR(AVERAGEIFS(Historique!P$2:P$2107,Historique!$C$2:$C$2107,MATCH($C$5,Calculs!$A$6:$A$17,0),Historique!$G$2:$G$2107,"Oui",Historique!$B$2:$B$2107,Q$7),"")</f>
        <v>1.5096774193548386</v>
      </c>
      <c r="R15">
        <f>IFERROR(AVERAGEIFS(Historique!P$2:P$2107,Historique!$C$2:$C$2107,MATCH($C$5,Calculs!$A$6:$A$17,0),Historique!$G$2:$G$2107,"Oui",Historique!$B$2:$B$2107,R$7),"")</f>
        <v>2.3225806451612905</v>
      </c>
      <c r="S15">
        <f>IFERROR(AVERAGEIFS(Historique!P$2:P$2107,Historique!$C$2:$C$2107,MATCH($C$5,Calculs!$A$6:$A$17,0),Historique!$G$2:$G$2107,"Oui",Historique!$B$2:$B$2107,S$7),"")</f>
        <v>1.9645161290322579</v>
      </c>
      <c r="T15">
        <f>IFERROR(AVERAGEIFS(Historique!P$2:P$2107,Historique!$C$2:$C$2107,MATCH($C$5,Calculs!$A$6:$A$17,0),Historique!$G$2:$G$2107,"Oui",Historique!$B$2:$B$2107,T$7),"")</f>
        <v>1.6774193548387097</v>
      </c>
      <c r="U15">
        <f>IFERROR(AVERAGEIFS(Historique!P$2:P$2107,Historique!$C$2:$C$2107,MATCH($C$5,Calculs!$A$6:$A$17,0),Historique!$G$2:$G$2107,"Oui",Historique!$B$2:$B$2107,U$7),"")</f>
        <v>2.4806451612903229</v>
      </c>
      <c r="V15" t="str">
        <f>IFERROR(AVERAGEIFS(Historique!P$2:P$2107,Historique!$C$2:$C$2107,MATCH($C$5,Calculs!$A$6:$A$17,0),Historique!$G$2:$G$2107,"Oui",Historique!$B$2:$B$2107,V$7),"")</f>
        <v/>
      </c>
      <c r="W15">
        <f t="shared" si="6"/>
        <v>2019</v>
      </c>
    </row>
    <row r="17" spans="1:4" ht="16" x14ac:dyDescent="0.2">
      <c r="A17" s="33" t="s">
        <v>389</v>
      </c>
    </row>
    <row r="18" spans="1:4" ht="31.5" customHeight="1" x14ac:dyDescent="0.2">
      <c r="A18" s="35" t="s">
        <v>16</v>
      </c>
      <c r="B18" s="35" t="s">
        <v>390</v>
      </c>
      <c r="C18" s="35" t="s">
        <v>391</v>
      </c>
      <c r="D18" s="35" t="s">
        <v>392</v>
      </c>
    </row>
    <row r="19" spans="1:4" x14ac:dyDescent="0.2">
      <c r="A19" s="38" t="s">
        <v>52</v>
      </c>
      <c r="B19" s="39">
        <v>13</v>
      </c>
      <c r="C19" s="40">
        <f>IFERROR(B19/COUNTIF(Historique!$H$2:$H$2107,"Oui"),0)</f>
        <v>6.1787072243346007E-3</v>
      </c>
      <c r="D19" s="39">
        <v>1</v>
      </c>
    </row>
    <row r="20" spans="1:4" x14ac:dyDescent="0.2">
      <c r="A20" s="38" t="s">
        <v>53</v>
      </c>
      <c r="B20" s="39">
        <v>10</v>
      </c>
      <c r="C20" s="40">
        <f>IFERROR(B20/COUNTIF(Historique!$H$2:$H$2107,"Oui"),0)</f>
        <v>4.7528517110266158E-3</v>
      </c>
      <c r="D20" s="39">
        <v>1</v>
      </c>
    </row>
    <row r="21" spans="1:4" x14ac:dyDescent="0.2">
      <c r="A21" s="38" t="s">
        <v>54</v>
      </c>
      <c r="B21" s="39">
        <v>54</v>
      </c>
      <c r="C21" s="40">
        <f>IFERROR(B21/COUNTIF(Historique!$H$2:$H$2107,"Oui"),0)</f>
        <v>2.5665399239543727E-2</v>
      </c>
      <c r="D21" s="39">
        <v>2</v>
      </c>
    </row>
    <row r="22" spans="1:4" x14ac:dyDescent="0.2">
      <c r="A22" s="38" t="s">
        <v>55</v>
      </c>
      <c r="B22" s="39">
        <v>0</v>
      </c>
      <c r="C22" s="40">
        <f>IFERROR(B22/COUNTIF(Historique!$H$2:$H$2107,"Oui"),0)</f>
        <v>0</v>
      </c>
      <c r="D22" s="39">
        <v>0</v>
      </c>
    </row>
    <row r="23" spans="1:4" x14ac:dyDescent="0.2">
      <c r="A23" s="38" t="s">
        <v>56</v>
      </c>
      <c r="B23" s="39">
        <v>18</v>
      </c>
      <c r="C23" s="40">
        <f>IFERROR(B23/COUNTIF(Historique!$H$2:$H$2107,"Oui"),0)</f>
        <v>8.555133079847909E-3</v>
      </c>
      <c r="D23" s="39">
        <v>1</v>
      </c>
    </row>
    <row r="24" spans="1:4" x14ac:dyDescent="0.2">
      <c r="A24" s="38" t="s">
        <v>57</v>
      </c>
      <c r="B24" s="39">
        <v>1436</v>
      </c>
      <c r="C24" s="40">
        <f>IFERROR(B24/COUNTIF(Historique!$H$2:$H$2107,"Oui"),0)</f>
        <v>0.68250950570342206</v>
      </c>
      <c r="D24" s="39">
        <v>23</v>
      </c>
    </row>
    <row r="25" spans="1:4" x14ac:dyDescent="0.2">
      <c r="A25" s="38" t="s">
        <v>58</v>
      </c>
      <c r="B25" s="39">
        <v>472</v>
      </c>
      <c r="C25" s="40">
        <f>IFERROR(B25/COUNTIF(Historique!$H$2:$H$2107,"Oui"),0)</f>
        <v>0.22433460076045628</v>
      </c>
      <c r="D25" s="39">
        <v>6</v>
      </c>
    </row>
    <row r="26" spans="1:4" x14ac:dyDescent="0.2">
      <c r="A26" s="38" t="s">
        <v>59</v>
      </c>
      <c r="B26" s="39">
        <v>241</v>
      </c>
      <c r="C26" s="40">
        <f>IFERROR(B26/COUNTIF(Historique!$H$2:$H$2107,"Oui"),0)</f>
        <v>0.11454372623574144</v>
      </c>
      <c r="D26" s="39">
        <v>5</v>
      </c>
    </row>
    <row r="28" spans="1:4" x14ac:dyDescent="0.2">
      <c r="A28" s="6" t="s">
        <v>1442</v>
      </c>
    </row>
    <row r="29" spans="1:4" x14ac:dyDescent="0.2">
      <c r="A29" s="6" t="s">
        <v>393</v>
      </c>
    </row>
    <row r="30" spans="1:4" x14ac:dyDescent="0.2">
      <c r="A30" s="6"/>
    </row>
  </sheetData>
  <mergeCells count="1">
    <mergeCell ref="D5:E5"/>
  </mergeCells>
  <conditionalFormatting sqref="A8:B15 E8:J15">
    <cfRule type="expression" dxfId="18" priority="6">
      <formula>$K8="RUPTURE"</formula>
    </cfRule>
    <cfRule type="expression" dxfId="17" priority="7">
      <formula>$K8="À COMMANDER"</formula>
    </cfRule>
  </conditionalFormatting>
  <conditionalFormatting sqref="K8:K15">
    <cfRule type="expression" dxfId="16" priority="2">
      <formula>$K8="RUPTURE"</formula>
    </cfRule>
    <cfRule type="expression" dxfId="15" priority="3">
      <formula>$K8="À COMMANDER"</formula>
    </cfRule>
    <cfRule type="expression" dxfId="14" priority="4">
      <formula>$K8="OK"</formula>
    </cfRule>
    <cfRule type="expression" dxfId="13" priority="5">
      <formula>$K8="À saisir"</formula>
    </cfRule>
  </conditionalFormatting>
  <pageMargins left="0.4" right="0.4"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xr:uid="{00000000-0002-0000-0300-000000000000}">
          <x14:formula1>
            <xm:f>Calculs!$A$6:$A$17</xm:f>
          </x14:formula1>
          <x14:formula2>
            <xm:f>0</xm:f>
          </x14:formula2>
          <xm:sqref>C5</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09E73"/>
  </sheetPr>
  <dimension ref="A1:J1010"/>
  <sheetViews>
    <sheetView showGridLines="0" zoomScaleNormal="100" workbookViewId="0">
      <pane ySplit="7" topLeftCell="A8" activePane="bottomLeft" state="frozen"/>
      <selection pane="bottomLeft"/>
    </sheetView>
  </sheetViews>
  <sheetFormatPr baseColWidth="10" defaultColWidth="8.6640625" defaultRowHeight="15" x14ac:dyDescent="0.2"/>
  <cols>
    <col min="1" max="1" width="26" customWidth="1"/>
    <col min="2" max="2" width="18" customWidth="1"/>
    <col min="3" max="3" width="16" customWidth="1"/>
    <col min="4" max="4" width="4" customWidth="1"/>
    <col min="5" max="5" width="18" customWidth="1"/>
    <col min="6" max="6" width="26" customWidth="1"/>
    <col min="7" max="7" width="14" customWidth="1"/>
    <col min="9" max="10" width="18" customWidth="1"/>
  </cols>
  <sheetData>
    <row r="1" spans="1:10" ht="30" customHeight="1" x14ac:dyDescent="0.25">
      <c r="A1" s="31" t="s">
        <v>394</v>
      </c>
      <c r="I1" s="32" t="str">
        <f>HYPERLINK("#Accueil!A1","← Accueil")</f>
        <v>← Accueil</v>
      </c>
      <c r="J1" s="32" t="str">
        <f>HYPERLINK("#Stocks!A1","Stocks")</f>
        <v>Stocks</v>
      </c>
    </row>
    <row r="2" spans="1:10" x14ac:dyDescent="0.2">
      <c r="A2" s="4" t="s">
        <v>395</v>
      </c>
    </row>
    <row r="3" spans="1:10" x14ac:dyDescent="0.2">
      <c r="A3" s="6"/>
    </row>
    <row r="4" spans="1:10" ht="20" x14ac:dyDescent="0.2">
      <c r="E4" s="18" t="s">
        <v>383</v>
      </c>
      <c r="G4" s="41">
        <f>COUNTIF(C8:C1007,"?*")-COUNTIF(C8:C1007,"Code inconnu")</f>
        <v>0</v>
      </c>
    </row>
    <row r="5" spans="1:10" ht="20" x14ac:dyDescent="0.2">
      <c r="E5" s="18" t="s">
        <v>396</v>
      </c>
      <c r="G5" s="41">
        <f>COUNTIF(C8:C1007,"Code inconnu")</f>
        <v>0</v>
      </c>
    </row>
    <row r="6" spans="1:10" ht="16" x14ac:dyDescent="0.2">
      <c r="F6" s="33" t="s">
        <v>397</v>
      </c>
    </row>
    <row r="7" spans="1:10" ht="31.5" customHeight="1" x14ac:dyDescent="0.2">
      <c r="A7" s="35" t="s">
        <v>398</v>
      </c>
      <c r="B7" s="35" t="s">
        <v>399</v>
      </c>
      <c r="C7" s="35" t="s">
        <v>400</v>
      </c>
      <c r="F7" s="35" t="s">
        <v>401</v>
      </c>
      <c r="G7" s="35" t="s">
        <v>400</v>
      </c>
    </row>
    <row r="8" spans="1:10" x14ac:dyDescent="0.2">
      <c r="A8" s="42"/>
      <c r="B8" t="str">
        <f t="shared" ref="B8:B71" si="0">IF(A8="","",IF(AND(LEN(A8)&gt;=16,LEFT(A8,2)="01"),MID(A8,4,13),A8))</f>
        <v/>
      </c>
      <c r="C8" t="str">
        <f t="shared" ref="C8:C71" si="1">IF(A8="","",IFERROR(INDEX($G$8:$G$507,MATCH(B8,$F$8:$F$507,0)),"Code inconnu"))</f>
        <v/>
      </c>
      <c r="F8" s="42"/>
      <c r="G8" s="43"/>
    </row>
    <row r="9" spans="1:10" x14ac:dyDescent="0.2">
      <c r="A9" s="42"/>
      <c r="B9" t="str">
        <f t="shared" si="0"/>
        <v/>
      </c>
      <c r="C9" t="str">
        <f t="shared" si="1"/>
        <v/>
      </c>
      <c r="F9" s="42"/>
      <c r="G9" s="43"/>
    </row>
    <row r="10" spans="1:10" x14ac:dyDescent="0.2">
      <c r="A10" s="42"/>
      <c r="B10" t="str">
        <f t="shared" si="0"/>
        <v/>
      </c>
      <c r="C10" t="str">
        <f t="shared" si="1"/>
        <v/>
      </c>
      <c r="F10" s="42"/>
      <c r="G10" s="43"/>
    </row>
    <row r="11" spans="1:10" x14ac:dyDescent="0.2">
      <c r="A11" s="42"/>
      <c r="B11" t="str">
        <f t="shared" si="0"/>
        <v/>
      </c>
      <c r="C11" t="str">
        <f t="shared" si="1"/>
        <v/>
      </c>
      <c r="F11" s="42"/>
      <c r="G11" s="43"/>
    </row>
    <row r="12" spans="1:10" x14ac:dyDescent="0.2">
      <c r="A12" s="42"/>
      <c r="B12" t="str">
        <f t="shared" si="0"/>
        <v/>
      </c>
      <c r="C12" t="str">
        <f t="shared" si="1"/>
        <v/>
      </c>
      <c r="F12" s="42"/>
      <c r="G12" s="43"/>
    </row>
    <row r="13" spans="1:10" x14ac:dyDescent="0.2">
      <c r="A13" s="42"/>
      <c r="B13" t="str">
        <f t="shared" si="0"/>
        <v/>
      </c>
      <c r="C13" t="str">
        <f t="shared" si="1"/>
        <v/>
      </c>
      <c r="F13" s="42"/>
      <c r="G13" s="43"/>
    </row>
    <row r="14" spans="1:10" x14ac:dyDescent="0.2">
      <c r="A14" s="42"/>
      <c r="B14" t="str">
        <f t="shared" si="0"/>
        <v/>
      </c>
      <c r="C14" t="str">
        <f t="shared" si="1"/>
        <v/>
      </c>
      <c r="F14" s="42"/>
      <c r="G14" s="43"/>
    </row>
    <row r="15" spans="1:10" x14ac:dyDescent="0.2">
      <c r="A15" s="42"/>
      <c r="B15" t="str">
        <f t="shared" si="0"/>
        <v/>
      </c>
      <c r="C15" t="str">
        <f t="shared" si="1"/>
        <v/>
      </c>
      <c r="F15" s="42"/>
      <c r="G15" s="43"/>
    </row>
    <row r="16" spans="1:10" x14ac:dyDescent="0.2">
      <c r="A16" s="42"/>
      <c r="B16" t="str">
        <f t="shared" si="0"/>
        <v/>
      </c>
      <c r="C16" t="str">
        <f t="shared" si="1"/>
        <v/>
      </c>
      <c r="F16" s="42"/>
      <c r="G16" s="43"/>
    </row>
    <row r="17" spans="1:7" x14ac:dyDescent="0.2">
      <c r="A17" s="42"/>
      <c r="B17" t="str">
        <f t="shared" si="0"/>
        <v/>
      </c>
      <c r="C17" t="str">
        <f t="shared" si="1"/>
        <v/>
      </c>
      <c r="F17" s="42"/>
      <c r="G17" s="43"/>
    </row>
    <row r="18" spans="1:7" x14ac:dyDescent="0.2">
      <c r="A18" s="42"/>
      <c r="B18" t="str">
        <f t="shared" si="0"/>
        <v/>
      </c>
      <c r="C18" t="str">
        <f t="shared" si="1"/>
        <v/>
      </c>
      <c r="F18" s="42"/>
      <c r="G18" s="43"/>
    </row>
    <row r="19" spans="1:7" x14ac:dyDescent="0.2">
      <c r="A19" s="42"/>
      <c r="B19" t="str">
        <f t="shared" si="0"/>
        <v/>
      </c>
      <c r="C19" t="str">
        <f t="shared" si="1"/>
        <v/>
      </c>
      <c r="F19" s="42"/>
      <c r="G19" s="43"/>
    </row>
    <row r="20" spans="1:7" x14ac:dyDescent="0.2">
      <c r="A20" s="42"/>
      <c r="B20" t="str">
        <f t="shared" si="0"/>
        <v/>
      </c>
      <c r="C20" t="str">
        <f t="shared" si="1"/>
        <v/>
      </c>
      <c r="F20" s="42"/>
      <c r="G20" s="43"/>
    </row>
    <row r="21" spans="1:7" x14ac:dyDescent="0.2">
      <c r="A21" s="42"/>
      <c r="B21" t="str">
        <f t="shared" si="0"/>
        <v/>
      </c>
      <c r="C21" t="str">
        <f t="shared" si="1"/>
        <v/>
      </c>
      <c r="F21" s="42"/>
      <c r="G21" s="43"/>
    </row>
    <row r="22" spans="1:7" x14ac:dyDescent="0.2">
      <c r="A22" s="42"/>
      <c r="B22" t="str">
        <f t="shared" si="0"/>
        <v/>
      </c>
      <c r="C22" t="str">
        <f t="shared" si="1"/>
        <v/>
      </c>
      <c r="F22" s="42"/>
      <c r="G22" s="43"/>
    </row>
    <row r="23" spans="1:7" x14ac:dyDescent="0.2">
      <c r="A23" s="42"/>
      <c r="B23" t="str">
        <f t="shared" si="0"/>
        <v/>
      </c>
      <c r="C23" t="str">
        <f t="shared" si="1"/>
        <v/>
      </c>
      <c r="F23" s="42"/>
      <c r="G23" s="43"/>
    </row>
    <row r="24" spans="1:7" x14ac:dyDescent="0.2">
      <c r="A24" s="42"/>
      <c r="B24" t="str">
        <f t="shared" si="0"/>
        <v/>
      </c>
      <c r="C24" t="str">
        <f t="shared" si="1"/>
        <v/>
      </c>
      <c r="F24" s="42"/>
      <c r="G24" s="43"/>
    </row>
    <row r="25" spans="1:7" x14ac:dyDescent="0.2">
      <c r="A25" s="42"/>
      <c r="B25" t="str">
        <f t="shared" si="0"/>
        <v/>
      </c>
      <c r="C25" t="str">
        <f t="shared" si="1"/>
        <v/>
      </c>
      <c r="F25" s="42"/>
      <c r="G25" s="43"/>
    </row>
    <row r="26" spans="1:7" x14ac:dyDescent="0.2">
      <c r="A26" s="42"/>
      <c r="B26" t="str">
        <f t="shared" si="0"/>
        <v/>
      </c>
      <c r="C26" t="str">
        <f t="shared" si="1"/>
        <v/>
      </c>
      <c r="F26" s="42"/>
      <c r="G26" s="43"/>
    </row>
    <row r="27" spans="1:7" x14ac:dyDescent="0.2">
      <c r="A27" s="42"/>
      <c r="B27" t="str">
        <f t="shared" si="0"/>
        <v/>
      </c>
      <c r="C27" t="str">
        <f t="shared" si="1"/>
        <v/>
      </c>
      <c r="F27" s="42"/>
      <c r="G27" s="43"/>
    </row>
    <row r="28" spans="1:7" x14ac:dyDescent="0.2">
      <c r="A28" s="42"/>
      <c r="B28" t="str">
        <f t="shared" si="0"/>
        <v/>
      </c>
      <c r="C28" t="str">
        <f t="shared" si="1"/>
        <v/>
      </c>
      <c r="F28" s="42"/>
      <c r="G28" s="43"/>
    </row>
    <row r="29" spans="1:7" x14ac:dyDescent="0.2">
      <c r="A29" s="42"/>
      <c r="B29" t="str">
        <f t="shared" si="0"/>
        <v/>
      </c>
      <c r="C29" t="str">
        <f t="shared" si="1"/>
        <v/>
      </c>
      <c r="F29" s="42"/>
      <c r="G29" s="43"/>
    </row>
    <row r="30" spans="1:7" x14ac:dyDescent="0.2">
      <c r="A30" s="42"/>
      <c r="B30" t="str">
        <f t="shared" si="0"/>
        <v/>
      </c>
      <c r="C30" t="str">
        <f t="shared" si="1"/>
        <v/>
      </c>
      <c r="F30" s="42"/>
      <c r="G30" s="43"/>
    </row>
    <row r="31" spans="1:7" x14ac:dyDescent="0.2">
      <c r="A31" s="42"/>
      <c r="B31" t="str">
        <f t="shared" si="0"/>
        <v/>
      </c>
      <c r="C31" t="str">
        <f t="shared" si="1"/>
        <v/>
      </c>
      <c r="F31" s="42"/>
      <c r="G31" s="43"/>
    </row>
    <row r="32" spans="1:7" x14ac:dyDescent="0.2">
      <c r="A32" s="42"/>
      <c r="B32" t="str">
        <f t="shared" si="0"/>
        <v/>
      </c>
      <c r="C32" t="str">
        <f t="shared" si="1"/>
        <v/>
      </c>
      <c r="F32" s="42"/>
      <c r="G32" s="43"/>
    </row>
    <row r="33" spans="1:7" x14ac:dyDescent="0.2">
      <c r="A33" s="42"/>
      <c r="B33" t="str">
        <f t="shared" si="0"/>
        <v/>
      </c>
      <c r="C33" t="str">
        <f t="shared" si="1"/>
        <v/>
      </c>
      <c r="F33" s="42"/>
      <c r="G33" s="43"/>
    </row>
    <row r="34" spans="1:7" x14ac:dyDescent="0.2">
      <c r="A34" s="42"/>
      <c r="B34" t="str">
        <f t="shared" si="0"/>
        <v/>
      </c>
      <c r="C34" t="str">
        <f t="shared" si="1"/>
        <v/>
      </c>
      <c r="F34" s="42"/>
      <c r="G34" s="43"/>
    </row>
    <row r="35" spans="1:7" x14ac:dyDescent="0.2">
      <c r="A35" s="42"/>
      <c r="B35" t="str">
        <f t="shared" si="0"/>
        <v/>
      </c>
      <c r="C35" t="str">
        <f t="shared" si="1"/>
        <v/>
      </c>
      <c r="F35" s="42"/>
      <c r="G35" s="43"/>
    </row>
    <row r="36" spans="1:7" x14ac:dyDescent="0.2">
      <c r="A36" s="42"/>
      <c r="B36" t="str">
        <f t="shared" si="0"/>
        <v/>
      </c>
      <c r="C36" t="str">
        <f t="shared" si="1"/>
        <v/>
      </c>
      <c r="F36" s="42"/>
      <c r="G36" s="43"/>
    </row>
    <row r="37" spans="1:7" x14ac:dyDescent="0.2">
      <c r="A37" s="42"/>
      <c r="B37" t="str">
        <f t="shared" si="0"/>
        <v/>
      </c>
      <c r="C37" t="str">
        <f t="shared" si="1"/>
        <v/>
      </c>
      <c r="F37" s="42"/>
      <c r="G37" s="43"/>
    </row>
    <row r="38" spans="1:7" x14ac:dyDescent="0.2">
      <c r="A38" s="42"/>
      <c r="B38" t="str">
        <f t="shared" si="0"/>
        <v/>
      </c>
      <c r="C38" t="str">
        <f t="shared" si="1"/>
        <v/>
      </c>
      <c r="F38" s="42"/>
      <c r="G38" s="43"/>
    </row>
    <row r="39" spans="1:7" x14ac:dyDescent="0.2">
      <c r="A39" s="42"/>
      <c r="B39" t="str">
        <f t="shared" si="0"/>
        <v/>
      </c>
      <c r="C39" t="str">
        <f t="shared" si="1"/>
        <v/>
      </c>
      <c r="F39" s="42"/>
      <c r="G39" s="43"/>
    </row>
    <row r="40" spans="1:7" x14ac:dyDescent="0.2">
      <c r="A40" s="42"/>
      <c r="B40" t="str">
        <f t="shared" si="0"/>
        <v/>
      </c>
      <c r="C40" t="str">
        <f t="shared" si="1"/>
        <v/>
      </c>
      <c r="F40" s="42"/>
      <c r="G40" s="43"/>
    </row>
    <row r="41" spans="1:7" x14ac:dyDescent="0.2">
      <c r="A41" s="42"/>
      <c r="B41" t="str">
        <f t="shared" si="0"/>
        <v/>
      </c>
      <c r="C41" t="str">
        <f t="shared" si="1"/>
        <v/>
      </c>
      <c r="F41" s="42"/>
      <c r="G41" s="43"/>
    </row>
    <row r="42" spans="1:7" x14ac:dyDescent="0.2">
      <c r="A42" s="42"/>
      <c r="B42" t="str">
        <f t="shared" si="0"/>
        <v/>
      </c>
      <c r="C42" t="str">
        <f t="shared" si="1"/>
        <v/>
      </c>
      <c r="F42" s="42"/>
      <c r="G42" s="43"/>
    </row>
    <row r="43" spans="1:7" x14ac:dyDescent="0.2">
      <c r="A43" s="42"/>
      <c r="B43" t="str">
        <f t="shared" si="0"/>
        <v/>
      </c>
      <c r="C43" t="str">
        <f t="shared" si="1"/>
        <v/>
      </c>
      <c r="F43" s="42"/>
      <c r="G43" s="43"/>
    </row>
    <row r="44" spans="1:7" x14ac:dyDescent="0.2">
      <c r="A44" s="42"/>
      <c r="B44" t="str">
        <f t="shared" si="0"/>
        <v/>
      </c>
      <c r="C44" t="str">
        <f t="shared" si="1"/>
        <v/>
      </c>
      <c r="F44" s="42"/>
      <c r="G44" s="43"/>
    </row>
    <row r="45" spans="1:7" x14ac:dyDescent="0.2">
      <c r="A45" s="42"/>
      <c r="B45" t="str">
        <f t="shared" si="0"/>
        <v/>
      </c>
      <c r="C45" t="str">
        <f t="shared" si="1"/>
        <v/>
      </c>
      <c r="F45" s="42"/>
      <c r="G45" s="43"/>
    </row>
    <row r="46" spans="1:7" x14ac:dyDescent="0.2">
      <c r="A46" s="42"/>
      <c r="B46" t="str">
        <f t="shared" si="0"/>
        <v/>
      </c>
      <c r="C46" t="str">
        <f t="shared" si="1"/>
        <v/>
      </c>
      <c r="F46" s="42"/>
      <c r="G46" s="43"/>
    </row>
    <row r="47" spans="1:7" x14ac:dyDescent="0.2">
      <c r="A47" s="42"/>
      <c r="B47" t="str">
        <f t="shared" si="0"/>
        <v/>
      </c>
      <c r="C47" t="str">
        <f t="shared" si="1"/>
        <v/>
      </c>
      <c r="F47" s="42"/>
      <c r="G47" s="43"/>
    </row>
    <row r="48" spans="1:7" x14ac:dyDescent="0.2">
      <c r="A48" s="42"/>
      <c r="B48" t="str">
        <f t="shared" si="0"/>
        <v/>
      </c>
      <c r="C48" t="str">
        <f t="shared" si="1"/>
        <v/>
      </c>
      <c r="F48" s="42"/>
      <c r="G48" s="43"/>
    </row>
    <row r="49" spans="1:7" x14ac:dyDescent="0.2">
      <c r="A49" s="42"/>
      <c r="B49" t="str">
        <f t="shared" si="0"/>
        <v/>
      </c>
      <c r="C49" t="str">
        <f t="shared" si="1"/>
        <v/>
      </c>
      <c r="F49" s="42"/>
      <c r="G49" s="43"/>
    </row>
    <row r="50" spans="1:7" x14ac:dyDescent="0.2">
      <c r="A50" s="42"/>
      <c r="B50" t="str">
        <f t="shared" si="0"/>
        <v/>
      </c>
      <c r="C50" t="str">
        <f t="shared" si="1"/>
        <v/>
      </c>
      <c r="F50" s="42"/>
      <c r="G50" s="43"/>
    </row>
    <row r="51" spans="1:7" x14ac:dyDescent="0.2">
      <c r="A51" s="42"/>
      <c r="B51" t="str">
        <f t="shared" si="0"/>
        <v/>
      </c>
      <c r="C51" t="str">
        <f t="shared" si="1"/>
        <v/>
      </c>
      <c r="F51" s="42"/>
      <c r="G51" s="43"/>
    </row>
    <row r="52" spans="1:7" x14ac:dyDescent="0.2">
      <c r="A52" s="42"/>
      <c r="B52" t="str">
        <f t="shared" si="0"/>
        <v/>
      </c>
      <c r="C52" t="str">
        <f t="shared" si="1"/>
        <v/>
      </c>
      <c r="F52" s="42"/>
      <c r="G52" s="43"/>
    </row>
    <row r="53" spans="1:7" x14ac:dyDescent="0.2">
      <c r="A53" s="42"/>
      <c r="B53" t="str">
        <f t="shared" si="0"/>
        <v/>
      </c>
      <c r="C53" t="str">
        <f t="shared" si="1"/>
        <v/>
      </c>
      <c r="F53" s="42"/>
      <c r="G53" s="43"/>
    </row>
    <row r="54" spans="1:7" x14ac:dyDescent="0.2">
      <c r="A54" s="42"/>
      <c r="B54" t="str">
        <f t="shared" si="0"/>
        <v/>
      </c>
      <c r="C54" t="str">
        <f t="shared" si="1"/>
        <v/>
      </c>
      <c r="F54" s="42"/>
      <c r="G54" s="43"/>
    </row>
    <row r="55" spans="1:7" x14ac:dyDescent="0.2">
      <c r="A55" s="42"/>
      <c r="B55" t="str">
        <f t="shared" si="0"/>
        <v/>
      </c>
      <c r="C55" t="str">
        <f t="shared" si="1"/>
        <v/>
      </c>
      <c r="F55" s="42"/>
      <c r="G55" s="43"/>
    </row>
    <row r="56" spans="1:7" x14ac:dyDescent="0.2">
      <c r="A56" s="42"/>
      <c r="B56" t="str">
        <f t="shared" si="0"/>
        <v/>
      </c>
      <c r="C56" t="str">
        <f t="shared" si="1"/>
        <v/>
      </c>
      <c r="F56" s="42"/>
      <c r="G56" s="43"/>
    </row>
    <row r="57" spans="1:7" x14ac:dyDescent="0.2">
      <c r="A57" s="42"/>
      <c r="B57" t="str">
        <f t="shared" si="0"/>
        <v/>
      </c>
      <c r="C57" t="str">
        <f t="shared" si="1"/>
        <v/>
      </c>
      <c r="F57" s="42"/>
      <c r="G57" s="43"/>
    </row>
    <row r="58" spans="1:7" x14ac:dyDescent="0.2">
      <c r="A58" s="42"/>
      <c r="B58" t="str">
        <f t="shared" si="0"/>
        <v/>
      </c>
      <c r="C58" t="str">
        <f t="shared" si="1"/>
        <v/>
      </c>
      <c r="F58" s="42"/>
      <c r="G58" s="43"/>
    </row>
    <row r="59" spans="1:7" x14ac:dyDescent="0.2">
      <c r="A59" s="42"/>
      <c r="B59" t="str">
        <f t="shared" si="0"/>
        <v/>
      </c>
      <c r="C59" t="str">
        <f t="shared" si="1"/>
        <v/>
      </c>
      <c r="F59" s="42"/>
      <c r="G59" s="43"/>
    </row>
    <row r="60" spans="1:7" x14ac:dyDescent="0.2">
      <c r="A60" s="42"/>
      <c r="B60" t="str">
        <f t="shared" si="0"/>
        <v/>
      </c>
      <c r="C60" t="str">
        <f t="shared" si="1"/>
        <v/>
      </c>
      <c r="F60" s="42"/>
      <c r="G60" s="43"/>
    </row>
    <row r="61" spans="1:7" x14ac:dyDescent="0.2">
      <c r="A61" s="42"/>
      <c r="B61" t="str">
        <f t="shared" si="0"/>
        <v/>
      </c>
      <c r="C61" t="str">
        <f t="shared" si="1"/>
        <v/>
      </c>
      <c r="F61" s="42"/>
      <c r="G61" s="43"/>
    </row>
    <row r="62" spans="1:7" x14ac:dyDescent="0.2">
      <c r="A62" s="42"/>
      <c r="B62" t="str">
        <f t="shared" si="0"/>
        <v/>
      </c>
      <c r="C62" t="str">
        <f t="shared" si="1"/>
        <v/>
      </c>
      <c r="F62" s="42"/>
      <c r="G62" s="43"/>
    </row>
    <row r="63" spans="1:7" x14ac:dyDescent="0.2">
      <c r="A63" s="42"/>
      <c r="B63" t="str">
        <f t="shared" si="0"/>
        <v/>
      </c>
      <c r="C63" t="str">
        <f t="shared" si="1"/>
        <v/>
      </c>
      <c r="F63" s="42"/>
      <c r="G63" s="43"/>
    </row>
    <row r="64" spans="1:7" x14ac:dyDescent="0.2">
      <c r="A64" s="42"/>
      <c r="B64" t="str">
        <f t="shared" si="0"/>
        <v/>
      </c>
      <c r="C64" t="str">
        <f t="shared" si="1"/>
        <v/>
      </c>
      <c r="F64" s="42"/>
      <c r="G64" s="43"/>
    </row>
    <row r="65" spans="1:7" x14ac:dyDescent="0.2">
      <c r="A65" s="42"/>
      <c r="B65" t="str">
        <f t="shared" si="0"/>
        <v/>
      </c>
      <c r="C65" t="str">
        <f t="shared" si="1"/>
        <v/>
      </c>
      <c r="F65" s="42"/>
      <c r="G65" s="43"/>
    </row>
    <row r="66" spans="1:7" x14ac:dyDescent="0.2">
      <c r="A66" s="42"/>
      <c r="B66" t="str">
        <f t="shared" si="0"/>
        <v/>
      </c>
      <c r="C66" t="str">
        <f t="shared" si="1"/>
        <v/>
      </c>
      <c r="F66" s="42"/>
      <c r="G66" s="43"/>
    </row>
    <row r="67" spans="1:7" x14ac:dyDescent="0.2">
      <c r="A67" s="42"/>
      <c r="B67" t="str">
        <f t="shared" si="0"/>
        <v/>
      </c>
      <c r="C67" t="str">
        <f t="shared" si="1"/>
        <v/>
      </c>
      <c r="F67" s="42"/>
      <c r="G67" s="43"/>
    </row>
    <row r="68" spans="1:7" x14ac:dyDescent="0.2">
      <c r="A68" s="42"/>
      <c r="B68" t="str">
        <f t="shared" si="0"/>
        <v/>
      </c>
      <c r="C68" t="str">
        <f t="shared" si="1"/>
        <v/>
      </c>
      <c r="F68" s="42"/>
      <c r="G68" s="43"/>
    </row>
    <row r="69" spans="1:7" x14ac:dyDescent="0.2">
      <c r="A69" s="42"/>
      <c r="B69" t="str">
        <f t="shared" si="0"/>
        <v/>
      </c>
      <c r="C69" t="str">
        <f t="shared" si="1"/>
        <v/>
      </c>
      <c r="F69" s="42"/>
      <c r="G69" s="43"/>
    </row>
    <row r="70" spans="1:7" x14ac:dyDescent="0.2">
      <c r="A70" s="42"/>
      <c r="B70" t="str">
        <f t="shared" si="0"/>
        <v/>
      </c>
      <c r="C70" t="str">
        <f t="shared" si="1"/>
        <v/>
      </c>
      <c r="F70" s="42"/>
      <c r="G70" s="43"/>
    </row>
    <row r="71" spans="1:7" x14ac:dyDescent="0.2">
      <c r="A71" s="42"/>
      <c r="B71" t="str">
        <f t="shared" si="0"/>
        <v/>
      </c>
      <c r="C71" t="str">
        <f t="shared" si="1"/>
        <v/>
      </c>
      <c r="F71" s="42"/>
      <c r="G71" s="43"/>
    </row>
    <row r="72" spans="1:7" x14ac:dyDescent="0.2">
      <c r="A72" s="42"/>
      <c r="B72" t="str">
        <f t="shared" ref="B72:B135" si="2">IF(A72="","",IF(AND(LEN(A72)&gt;=16,LEFT(A72,2)="01"),MID(A72,4,13),A72))</f>
        <v/>
      </c>
      <c r="C72" t="str">
        <f t="shared" ref="C72:C135" si="3">IF(A72="","",IFERROR(INDEX($G$8:$G$507,MATCH(B72,$F$8:$F$507,0)),"Code inconnu"))</f>
        <v/>
      </c>
      <c r="F72" s="42"/>
      <c r="G72" s="43"/>
    </row>
    <row r="73" spans="1:7" x14ac:dyDescent="0.2">
      <c r="A73" s="42"/>
      <c r="B73" t="str">
        <f t="shared" si="2"/>
        <v/>
      </c>
      <c r="C73" t="str">
        <f t="shared" si="3"/>
        <v/>
      </c>
      <c r="F73" s="42"/>
      <c r="G73" s="43"/>
    </row>
    <row r="74" spans="1:7" x14ac:dyDescent="0.2">
      <c r="A74" s="42"/>
      <c r="B74" t="str">
        <f t="shared" si="2"/>
        <v/>
      </c>
      <c r="C74" t="str">
        <f t="shared" si="3"/>
        <v/>
      </c>
      <c r="F74" s="42"/>
      <c r="G74" s="43"/>
    </row>
    <row r="75" spans="1:7" x14ac:dyDescent="0.2">
      <c r="A75" s="42"/>
      <c r="B75" t="str">
        <f t="shared" si="2"/>
        <v/>
      </c>
      <c r="C75" t="str">
        <f t="shared" si="3"/>
        <v/>
      </c>
      <c r="F75" s="42"/>
      <c r="G75" s="43"/>
    </row>
    <row r="76" spans="1:7" x14ac:dyDescent="0.2">
      <c r="A76" s="42"/>
      <c r="B76" t="str">
        <f t="shared" si="2"/>
        <v/>
      </c>
      <c r="C76" t="str">
        <f t="shared" si="3"/>
        <v/>
      </c>
      <c r="F76" s="42"/>
      <c r="G76" s="43"/>
    </row>
    <row r="77" spans="1:7" x14ac:dyDescent="0.2">
      <c r="A77" s="42"/>
      <c r="B77" t="str">
        <f t="shared" si="2"/>
        <v/>
      </c>
      <c r="C77" t="str">
        <f t="shared" si="3"/>
        <v/>
      </c>
      <c r="F77" s="42"/>
      <c r="G77" s="43"/>
    </row>
    <row r="78" spans="1:7" x14ac:dyDescent="0.2">
      <c r="A78" s="42"/>
      <c r="B78" t="str">
        <f t="shared" si="2"/>
        <v/>
      </c>
      <c r="C78" t="str">
        <f t="shared" si="3"/>
        <v/>
      </c>
      <c r="F78" s="42"/>
      <c r="G78" s="43"/>
    </row>
    <row r="79" spans="1:7" x14ac:dyDescent="0.2">
      <c r="A79" s="42"/>
      <c r="B79" t="str">
        <f t="shared" si="2"/>
        <v/>
      </c>
      <c r="C79" t="str">
        <f t="shared" si="3"/>
        <v/>
      </c>
      <c r="F79" s="42"/>
      <c r="G79" s="43"/>
    </row>
    <row r="80" spans="1:7" x14ac:dyDescent="0.2">
      <c r="A80" s="42"/>
      <c r="B80" t="str">
        <f t="shared" si="2"/>
        <v/>
      </c>
      <c r="C80" t="str">
        <f t="shared" si="3"/>
        <v/>
      </c>
      <c r="F80" s="42"/>
      <c r="G80" s="43"/>
    </row>
    <row r="81" spans="1:7" x14ac:dyDescent="0.2">
      <c r="A81" s="42"/>
      <c r="B81" t="str">
        <f t="shared" si="2"/>
        <v/>
      </c>
      <c r="C81" t="str">
        <f t="shared" si="3"/>
        <v/>
      </c>
      <c r="F81" s="42"/>
      <c r="G81" s="43"/>
    </row>
    <row r="82" spans="1:7" x14ac:dyDescent="0.2">
      <c r="A82" s="42"/>
      <c r="B82" t="str">
        <f t="shared" si="2"/>
        <v/>
      </c>
      <c r="C82" t="str">
        <f t="shared" si="3"/>
        <v/>
      </c>
      <c r="F82" s="42"/>
      <c r="G82" s="43"/>
    </row>
    <row r="83" spans="1:7" x14ac:dyDescent="0.2">
      <c r="A83" s="42"/>
      <c r="B83" t="str">
        <f t="shared" si="2"/>
        <v/>
      </c>
      <c r="C83" t="str">
        <f t="shared" si="3"/>
        <v/>
      </c>
      <c r="F83" s="42"/>
      <c r="G83" s="43"/>
    </row>
    <row r="84" spans="1:7" x14ac:dyDescent="0.2">
      <c r="A84" s="42"/>
      <c r="B84" t="str">
        <f t="shared" si="2"/>
        <v/>
      </c>
      <c r="C84" t="str">
        <f t="shared" si="3"/>
        <v/>
      </c>
      <c r="F84" s="42"/>
      <c r="G84" s="43"/>
    </row>
    <row r="85" spans="1:7" x14ac:dyDescent="0.2">
      <c r="A85" s="42"/>
      <c r="B85" t="str">
        <f t="shared" si="2"/>
        <v/>
      </c>
      <c r="C85" t="str">
        <f t="shared" si="3"/>
        <v/>
      </c>
      <c r="F85" s="42"/>
      <c r="G85" s="43"/>
    </row>
    <row r="86" spans="1:7" x14ac:dyDescent="0.2">
      <c r="A86" s="42"/>
      <c r="B86" t="str">
        <f t="shared" si="2"/>
        <v/>
      </c>
      <c r="C86" t="str">
        <f t="shared" si="3"/>
        <v/>
      </c>
      <c r="F86" s="42"/>
      <c r="G86" s="43"/>
    </row>
    <row r="87" spans="1:7" x14ac:dyDescent="0.2">
      <c r="A87" s="42"/>
      <c r="B87" t="str">
        <f t="shared" si="2"/>
        <v/>
      </c>
      <c r="C87" t="str">
        <f t="shared" si="3"/>
        <v/>
      </c>
      <c r="F87" s="42"/>
      <c r="G87" s="43"/>
    </row>
    <row r="88" spans="1:7" x14ac:dyDescent="0.2">
      <c r="A88" s="42"/>
      <c r="B88" t="str">
        <f t="shared" si="2"/>
        <v/>
      </c>
      <c r="C88" t="str">
        <f t="shared" si="3"/>
        <v/>
      </c>
      <c r="F88" s="42"/>
      <c r="G88" s="43"/>
    </row>
    <row r="89" spans="1:7" x14ac:dyDescent="0.2">
      <c r="A89" s="42"/>
      <c r="B89" t="str">
        <f t="shared" si="2"/>
        <v/>
      </c>
      <c r="C89" t="str">
        <f t="shared" si="3"/>
        <v/>
      </c>
      <c r="F89" s="42"/>
      <c r="G89" s="43"/>
    </row>
    <row r="90" spans="1:7" x14ac:dyDescent="0.2">
      <c r="A90" s="42"/>
      <c r="B90" t="str">
        <f t="shared" si="2"/>
        <v/>
      </c>
      <c r="C90" t="str">
        <f t="shared" si="3"/>
        <v/>
      </c>
      <c r="F90" s="42"/>
      <c r="G90" s="43"/>
    </row>
    <row r="91" spans="1:7" x14ac:dyDescent="0.2">
      <c r="A91" s="42"/>
      <c r="B91" t="str">
        <f t="shared" si="2"/>
        <v/>
      </c>
      <c r="C91" t="str">
        <f t="shared" si="3"/>
        <v/>
      </c>
      <c r="F91" s="42"/>
      <c r="G91" s="43"/>
    </row>
    <row r="92" spans="1:7" x14ac:dyDescent="0.2">
      <c r="A92" s="42"/>
      <c r="B92" t="str">
        <f t="shared" si="2"/>
        <v/>
      </c>
      <c r="C92" t="str">
        <f t="shared" si="3"/>
        <v/>
      </c>
      <c r="F92" s="42"/>
      <c r="G92" s="43"/>
    </row>
    <row r="93" spans="1:7" x14ac:dyDescent="0.2">
      <c r="A93" s="42"/>
      <c r="B93" t="str">
        <f t="shared" si="2"/>
        <v/>
      </c>
      <c r="C93" t="str">
        <f t="shared" si="3"/>
        <v/>
      </c>
      <c r="F93" s="42"/>
      <c r="G93" s="43"/>
    </row>
    <row r="94" spans="1:7" x14ac:dyDescent="0.2">
      <c r="A94" s="42"/>
      <c r="B94" t="str">
        <f t="shared" si="2"/>
        <v/>
      </c>
      <c r="C94" t="str">
        <f t="shared" si="3"/>
        <v/>
      </c>
      <c r="F94" s="42"/>
      <c r="G94" s="43"/>
    </row>
    <row r="95" spans="1:7" x14ac:dyDescent="0.2">
      <c r="A95" s="42"/>
      <c r="B95" t="str">
        <f t="shared" si="2"/>
        <v/>
      </c>
      <c r="C95" t="str">
        <f t="shared" si="3"/>
        <v/>
      </c>
      <c r="F95" s="42"/>
      <c r="G95" s="43"/>
    </row>
    <row r="96" spans="1:7" x14ac:dyDescent="0.2">
      <c r="A96" s="42"/>
      <c r="B96" t="str">
        <f t="shared" si="2"/>
        <v/>
      </c>
      <c r="C96" t="str">
        <f t="shared" si="3"/>
        <v/>
      </c>
      <c r="F96" s="42"/>
      <c r="G96" s="43"/>
    </row>
    <row r="97" spans="1:7" x14ac:dyDescent="0.2">
      <c r="A97" s="42"/>
      <c r="B97" t="str">
        <f t="shared" si="2"/>
        <v/>
      </c>
      <c r="C97" t="str">
        <f t="shared" si="3"/>
        <v/>
      </c>
      <c r="F97" s="42"/>
      <c r="G97" s="43"/>
    </row>
    <row r="98" spans="1:7" x14ac:dyDescent="0.2">
      <c r="A98" s="42"/>
      <c r="B98" t="str">
        <f t="shared" si="2"/>
        <v/>
      </c>
      <c r="C98" t="str">
        <f t="shared" si="3"/>
        <v/>
      </c>
      <c r="F98" s="42"/>
      <c r="G98" s="43"/>
    </row>
    <row r="99" spans="1:7" x14ac:dyDescent="0.2">
      <c r="A99" s="42"/>
      <c r="B99" t="str">
        <f t="shared" si="2"/>
        <v/>
      </c>
      <c r="C99" t="str">
        <f t="shared" si="3"/>
        <v/>
      </c>
      <c r="F99" s="42"/>
      <c r="G99" s="43"/>
    </row>
    <row r="100" spans="1:7" x14ac:dyDescent="0.2">
      <c r="A100" s="42"/>
      <c r="B100" t="str">
        <f t="shared" si="2"/>
        <v/>
      </c>
      <c r="C100" t="str">
        <f t="shared" si="3"/>
        <v/>
      </c>
      <c r="F100" s="42"/>
      <c r="G100" s="43"/>
    </row>
    <row r="101" spans="1:7" x14ac:dyDescent="0.2">
      <c r="A101" s="42"/>
      <c r="B101" t="str">
        <f t="shared" si="2"/>
        <v/>
      </c>
      <c r="C101" t="str">
        <f t="shared" si="3"/>
        <v/>
      </c>
      <c r="F101" s="42"/>
      <c r="G101" s="43"/>
    </row>
    <row r="102" spans="1:7" x14ac:dyDescent="0.2">
      <c r="A102" s="42"/>
      <c r="B102" t="str">
        <f t="shared" si="2"/>
        <v/>
      </c>
      <c r="C102" t="str">
        <f t="shared" si="3"/>
        <v/>
      </c>
      <c r="F102" s="42"/>
      <c r="G102" s="43"/>
    </row>
    <row r="103" spans="1:7" x14ac:dyDescent="0.2">
      <c r="A103" s="42"/>
      <c r="B103" t="str">
        <f t="shared" si="2"/>
        <v/>
      </c>
      <c r="C103" t="str">
        <f t="shared" si="3"/>
        <v/>
      </c>
      <c r="F103" s="42"/>
      <c r="G103" s="43"/>
    </row>
    <row r="104" spans="1:7" x14ac:dyDescent="0.2">
      <c r="A104" s="42"/>
      <c r="B104" t="str">
        <f t="shared" si="2"/>
        <v/>
      </c>
      <c r="C104" t="str">
        <f t="shared" si="3"/>
        <v/>
      </c>
      <c r="F104" s="42"/>
      <c r="G104" s="43"/>
    </row>
    <row r="105" spans="1:7" x14ac:dyDescent="0.2">
      <c r="A105" s="42"/>
      <c r="B105" t="str">
        <f t="shared" si="2"/>
        <v/>
      </c>
      <c r="C105" t="str">
        <f t="shared" si="3"/>
        <v/>
      </c>
      <c r="F105" s="42"/>
      <c r="G105" s="43"/>
    </row>
    <row r="106" spans="1:7" x14ac:dyDescent="0.2">
      <c r="A106" s="42"/>
      <c r="B106" t="str">
        <f t="shared" si="2"/>
        <v/>
      </c>
      <c r="C106" t="str">
        <f t="shared" si="3"/>
        <v/>
      </c>
      <c r="F106" s="42"/>
      <c r="G106" s="43"/>
    </row>
    <row r="107" spans="1:7" x14ac:dyDescent="0.2">
      <c r="A107" s="42"/>
      <c r="B107" t="str">
        <f t="shared" si="2"/>
        <v/>
      </c>
      <c r="C107" t="str">
        <f t="shared" si="3"/>
        <v/>
      </c>
      <c r="F107" s="42"/>
      <c r="G107" s="43"/>
    </row>
    <row r="108" spans="1:7" x14ac:dyDescent="0.2">
      <c r="A108" s="42"/>
      <c r="B108" t="str">
        <f t="shared" si="2"/>
        <v/>
      </c>
      <c r="C108" t="str">
        <f t="shared" si="3"/>
        <v/>
      </c>
      <c r="F108" s="42"/>
      <c r="G108" s="43"/>
    </row>
    <row r="109" spans="1:7" x14ac:dyDescent="0.2">
      <c r="A109" s="42"/>
      <c r="B109" t="str">
        <f t="shared" si="2"/>
        <v/>
      </c>
      <c r="C109" t="str">
        <f t="shared" si="3"/>
        <v/>
      </c>
      <c r="F109" s="42"/>
      <c r="G109" s="43"/>
    </row>
    <row r="110" spans="1:7" x14ac:dyDescent="0.2">
      <c r="A110" s="42"/>
      <c r="B110" t="str">
        <f t="shared" si="2"/>
        <v/>
      </c>
      <c r="C110" t="str">
        <f t="shared" si="3"/>
        <v/>
      </c>
      <c r="F110" s="42"/>
      <c r="G110" s="43"/>
    </row>
    <row r="111" spans="1:7" x14ac:dyDescent="0.2">
      <c r="A111" s="42"/>
      <c r="B111" t="str">
        <f t="shared" si="2"/>
        <v/>
      </c>
      <c r="C111" t="str">
        <f t="shared" si="3"/>
        <v/>
      </c>
      <c r="F111" s="42"/>
      <c r="G111" s="43"/>
    </row>
    <row r="112" spans="1:7" x14ac:dyDescent="0.2">
      <c r="A112" s="42"/>
      <c r="B112" t="str">
        <f t="shared" si="2"/>
        <v/>
      </c>
      <c r="C112" t="str">
        <f t="shared" si="3"/>
        <v/>
      </c>
      <c r="F112" s="42"/>
      <c r="G112" s="43"/>
    </row>
    <row r="113" spans="1:7" x14ac:dyDescent="0.2">
      <c r="A113" s="42"/>
      <c r="B113" t="str">
        <f t="shared" si="2"/>
        <v/>
      </c>
      <c r="C113" t="str">
        <f t="shared" si="3"/>
        <v/>
      </c>
      <c r="F113" s="42"/>
      <c r="G113" s="43"/>
    </row>
    <row r="114" spans="1:7" x14ac:dyDescent="0.2">
      <c r="A114" s="42"/>
      <c r="B114" t="str">
        <f t="shared" si="2"/>
        <v/>
      </c>
      <c r="C114" t="str">
        <f t="shared" si="3"/>
        <v/>
      </c>
      <c r="F114" s="42"/>
      <c r="G114" s="43"/>
    </row>
    <row r="115" spans="1:7" x14ac:dyDescent="0.2">
      <c r="A115" s="42"/>
      <c r="B115" t="str">
        <f t="shared" si="2"/>
        <v/>
      </c>
      <c r="C115" t="str">
        <f t="shared" si="3"/>
        <v/>
      </c>
      <c r="F115" s="42"/>
      <c r="G115" s="43"/>
    </row>
    <row r="116" spans="1:7" x14ac:dyDescent="0.2">
      <c r="A116" s="42"/>
      <c r="B116" t="str">
        <f t="shared" si="2"/>
        <v/>
      </c>
      <c r="C116" t="str">
        <f t="shared" si="3"/>
        <v/>
      </c>
      <c r="F116" s="42"/>
      <c r="G116" s="43"/>
    </row>
    <row r="117" spans="1:7" x14ac:dyDescent="0.2">
      <c r="A117" s="42"/>
      <c r="B117" t="str">
        <f t="shared" si="2"/>
        <v/>
      </c>
      <c r="C117" t="str">
        <f t="shared" si="3"/>
        <v/>
      </c>
      <c r="F117" s="42"/>
      <c r="G117" s="43"/>
    </row>
    <row r="118" spans="1:7" x14ac:dyDescent="0.2">
      <c r="A118" s="42"/>
      <c r="B118" t="str">
        <f t="shared" si="2"/>
        <v/>
      </c>
      <c r="C118" t="str">
        <f t="shared" si="3"/>
        <v/>
      </c>
      <c r="F118" s="42"/>
      <c r="G118" s="43"/>
    </row>
    <row r="119" spans="1:7" x14ac:dyDescent="0.2">
      <c r="A119" s="42"/>
      <c r="B119" t="str">
        <f t="shared" si="2"/>
        <v/>
      </c>
      <c r="C119" t="str">
        <f t="shared" si="3"/>
        <v/>
      </c>
      <c r="F119" s="42"/>
      <c r="G119" s="43"/>
    </row>
    <row r="120" spans="1:7" x14ac:dyDescent="0.2">
      <c r="A120" s="42"/>
      <c r="B120" t="str">
        <f t="shared" si="2"/>
        <v/>
      </c>
      <c r="C120" t="str">
        <f t="shared" si="3"/>
        <v/>
      </c>
      <c r="F120" s="42"/>
      <c r="G120" s="43"/>
    </row>
    <row r="121" spans="1:7" x14ac:dyDescent="0.2">
      <c r="A121" s="42"/>
      <c r="B121" t="str">
        <f t="shared" si="2"/>
        <v/>
      </c>
      <c r="C121" t="str">
        <f t="shared" si="3"/>
        <v/>
      </c>
      <c r="F121" s="42"/>
      <c r="G121" s="43"/>
    </row>
    <row r="122" spans="1:7" x14ac:dyDescent="0.2">
      <c r="A122" s="42"/>
      <c r="B122" t="str">
        <f t="shared" si="2"/>
        <v/>
      </c>
      <c r="C122" t="str">
        <f t="shared" si="3"/>
        <v/>
      </c>
      <c r="F122" s="42"/>
      <c r="G122" s="43"/>
    </row>
    <row r="123" spans="1:7" x14ac:dyDescent="0.2">
      <c r="A123" s="42"/>
      <c r="B123" t="str">
        <f t="shared" si="2"/>
        <v/>
      </c>
      <c r="C123" t="str">
        <f t="shared" si="3"/>
        <v/>
      </c>
      <c r="F123" s="42"/>
      <c r="G123" s="43"/>
    </row>
    <row r="124" spans="1:7" x14ac:dyDescent="0.2">
      <c r="A124" s="42"/>
      <c r="B124" t="str">
        <f t="shared" si="2"/>
        <v/>
      </c>
      <c r="C124" t="str">
        <f t="shared" si="3"/>
        <v/>
      </c>
      <c r="F124" s="42"/>
      <c r="G124" s="43"/>
    </row>
    <row r="125" spans="1:7" x14ac:dyDescent="0.2">
      <c r="A125" s="42"/>
      <c r="B125" t="str">
        <f t="shared" si="2"/>
        <v/>
      </c>
      <c r="C125" t="str">
        <f t="shared" si="3"/>
        <v/>
      </c>
      <c r="F125" s="42"/>
      <c r="G125" s="43"/>
    </row>
    <row r="126" spans="1:7" x14ac:dyDescent="0.2">
      <c r="A126" s="42"/>
      <c r="B126" t="str">
        <f t="shared" si="2"/>
        <v/>
      </c>
      <c r="C126" t="str">
        <f t="shared" si="3"/>
        <v/>
      </c>
      <c r="F126" s="42"/>
      <c r="G126" s="43"/>
    </row>
    <row r="127" spans="1:7" x14ac:dyDescent="0.2">
      <c r="A127" s="42"/>
      <c r="B127" t="str">
        <f t="shared" si="2"/>
        <v/>
      </c>
      <c r="C127" t="str">
        <f t="shared" si="3"/>
        <v/>
      </c>
      <c r="F127" s="42"/>
      <c r="G127" s="43"/>
    </row>
    <row r="128" spans="1:7" x14ac:dyDescent="0.2">
      <c r="A128" s="42"/>
      <c r="B128" t="str">
        <f t="shared" si="2"/>
        <v/>
      </c>
      <c r="C128" t="str">
        <f t="shared" si="3"/>
        <v/>
      </c>
      <c r="F128" s="42"/>
      <c r="G128" s="43"/>
    </row>
    <row r="129" spans="1:7" x14ac:dyDescent="0.2">
      <c r="A129" s="42"/>
      <c r="B129" t="str">
        <f t="shared" si="2"/>
        <v/>
      </c>
      <c r="C129" t="str">
        <f t="shared" si="3"/>
        <v/>
      </c>
      <c r="F129" s="42"/>
      <c r="G129" s="43"/>
    </row>
    <row r="130" spans="1:7" x14ac:dyDescent="0.2">
      <c r="A130" s="42"/>
      <c r="B130" t="str">
        <f t="shared" si="2"/>
        <v/>
      </c>
      <c r="C130" t="str">
        <f t="shared" si="3"/>
        <v/>
      </c>
      <c r="F130" s="42"/>
      <c r="G130" s="43"/>
    </row>
    <row r="131" spans="1:7" x14ac:dyDescent="0.2">
      <c r="A131" s="42"/>
      <c r="B131" t="str">
        <f t="shared" si="2"/>
        <v/>
      </c>
      <c r="C131" t="str">
        <f t="shared" si="3"/>
        <v/>
      </c>
      <c r="F131" s="42"/>
      <c r="G131" s="43"/>
    </row>
    <row r="132" spans="1:7" x14ac:dyDescent="0.2">
      <c r="A132" s="42"/>
      <c r="B132" t="str">
        <f t="shared" si="2"/>
        <v/>
      </c>
      <c r="C132" t="str">
        <f t="shared" si="3"/>
        <v/>
      </c>
      <c r="F132" s="42"/>
      <c r="G132" s="43"/>
    </row>
    <row r="133" spans="1:7" x14ac:dyDescent="0.2">
      <c r="A133" s="42"/>
      <c r="B133" t="str">
        <f t="shared" si="2"/>
        <v/>
      </c>
      <c r="C133" t="str">
        <f t="shared" si="3"/>
        <v/>
      </c>
      <c r="F133" s="42"/>
      <c r="G133" s="43"/>
    </row>
    <row r="134" spans="1:7" x14ac:dyDescent="0.2">
      <c r="A134" s="42"/>
      <c r="B134" t="str">
        <f t="shared" si="2"/>
        <v/>
      </c>
      <c r="C134" t="str">
        <f t="shared" si="3"/>
        <v/>
      </c>
      <c r="F134" s="42"/>
      <c r="G134" s="43"/>
    </row>
    <row r="135" spans="1:7" x14ac:dyDescent="0.2">
      <c r="A135" s="42"/>
      <c r="B135" t="str">
        <f t="shared" si="2"/>
        <v/>
      </c>
      <c r="C135" t="str">
        <f t="shared" si="3"/>
        <v/>
      </c>
      <c r="F135" s="42"/>
      <c r="G135" s="43"/>
    </row>
    <row r="136" spans="1:7" x14ac:dyDescent="0.2">
      <c r="A136" s="42"/>
      <c r="B136" t="str">
        <f t="shared" ref="B136:B199" si="4">IF(A136="","",IF(AND(LEN(A136)&gt;=16,LEFT(A136,2)="01"),MID(A136,4,13),A136))</f>
        <v/>
      </c>
      <c r="C136" t="str">
        <f t="shared" ref="C136:C199" si="5">IF(A136="","",IFERROR(INDEX($G$8:$G$507,MATCH(B136,$F$8:$F$507,0)),"Code inconnu"))</f>
        <v/>
      </c>
      <c r="F136" s="42"/>
      <c r="G136" s="43"/>
    </row>
    <row r="137" spans="1:7" x14ac:dyDescent="0.2">
      <c r="A137" s="42"/>
      <c r="B137" t="str">
        <f t="shared" si="4"/>
        <v/>
      </c>
      <c r="C137" t="str">
        <f t="shared" si="5"/>
        <v/>
      </c>
      <c r="F137" s="42"/>
      <c r="G137" s="43"/>
    </row>
    <row r="138" spans="1:7" x14ac:dyDescent="0.2">
      <c r="A138" s="42"/>
      <c r="B138" t="str">
        <f t="shared" si="4"/>
        <v/>
      </c>
      <c r="C138" t="str">
        <f t="shared" si="5"/>
        <v/>
      </c>
      <c r="F138" s="42"/>
      <c r="G138" s="43"/>
    </row>
    <row r="139" spans="1:7" x14ac:dyDescent="0.2">
      <c r="A139" s="42"/>
      <c r="B139" t="str">
        <f t="shared" si="4"/>
        <v/>
      </c>
      <c r="C139" t="str">
        <f t="shared" si="5"/>
        <v/>
      </c>
      <c r="F139" s="42"/>
      <c r="G139" s="43"/>
    </row>
    <row r="140" spans="1:7" x14ac:dyDescent="0.2">
      <c r="A140" s="42"/>
      <c r="B140" t="str">
        <f t="shared" si="4"/>
        <v/>
      </c>
      <c r="C140" t="str">
        <f t="shared" si="5"/>
        <v/>
      </c>
      <c r="F140" s="42"/>
      <c r="G140" s="43"/>
    </row>
    <row r="141" spans="1:7" x14ac:dyDescent="0.2">
      <c r="A141" s="42"/>
      <c r="B141" t="str">
        <f t="shared" si="4"/>
        <v/>
      </c>
      <c r="C141" t="str">
        <f t="shared" si="5"/>
        <v/>
      </c>
      <c r="F141" s="42"/>
      <c r="G141" s="43"/>
    </row>
    <row r="142" spans="1:7" x14ac:dyDescent="0.2">
      <c r="A142" s="42"/>
      <c r="B142" t="str">
        <f t="shared" si="4"/>
        <v/>
      </c>
      <c r="C142" t="str">
        <f t="shared" si="5"/>
        <v/>
      </c>
      <c r="F142" s="42"/>
      <c r="G142" s="43"/>
    </row>
    <row r="143" spans="1:7" x14ac:dyDescent="0.2">
      <c r="A143" s="42"/>
      <c r="B143" t="str">
        <f t="shared" si="4"/>
        <v/>
      </c>
      <c r="C143" t="str">
        <f t="shared" si="5"/>
        <v/>
      </c>
      <c r="F143" s="42"/>
      <c r="G143" s="43"/>
    </row>
    <row r="144" spans="1:7" x14ac:dyDescent="0.2">
      <c r="A144" s="42"/>
      <c r="B144" t="str">
        <f t="shared" si="4"/>
        <v/>
      </c>
      <c r="C144" t="str">
        <f t="shared" si="5"/>
        <v/>
      </c>
      <c r="F144" s="42"/>
      <c r="G144" s="43"/>
    </row>
    <row r="145" spans="1:7" x14ac:dyDescent="0.2">
      <c r="A145" s="42"/>
      <c r="B145" t="str">
        <f t="shared" si="4"/>
        <v/>
      </c>
      <c r="C145" t="str">
        <f t="shared" si="5"/>
        <v/>
      </c>
      <c r="F145" s="42"/>
      <c r="G145" s="43"/>
    </row>
    <row r="146" spans="1:7" x14ac:dyDescent="0.2">
      <c r="A146" s="42"/>
      <c r="B146" t="str">
        <f t="shared" si="4"/>
        <v/>
      </c>
      <c r="C146" t="str">
        <f t="shared" si="5"/>
        <v/>
      </c>
      <c r="F146" s="42"/>
      <c r="G146" s="43"/>
    </row>
    <row r="147" spans="1:7" x14ac:dyDescent="0.2">
      <c r="A147" s="42"/>
      <c r="B147" t="str">
        <f t="shared" si="4"/>
        <v/>
      </c>
      <c r="C147" t="str">
        <f t="shared" si="5"/>
        <v/>
      </c>
      <c r="F147" s="42"/>
      <c r="G147" s="43"/>
    </row>
    <row r="148" spans="1:7" x14ac:dyDescent="0.2">
      <c r="A148" s="42"/>
      <c r="B148" t="str">
        <f t="shared" si="4"/>
        <v/>
      </c>
      <c r="C148" t="str">
        <f t="shared" si="5"/>
        <v/>
      </c>
      <c r="F148" s="42"/>
      <c r="G148" s="43"/>
    </row>
    <row r="149" spans="1:7" x14ac:dyDescent="0.2">
      <c r="A149" s="42"/>
      <c r="B149" t="str">
        <f t="shared" si="4"/>
        <v/>
      </c>
      <c r="C149" t="str">
        <f t="shared" si="5"/>
        <v/>
      </c>
      <c r="F149" s="42"/>
      <c r="G149" s="43"/>
    </row>
    <row r="150" spans="1:7" x14ac:dyDescent="0.2">
      <c r="A150" s="42"/>
      <c r="B150" t="str">
        <f t="shared" si="4"/>
        <v/>
      </c>
      <c r="C150" t="str">
        <f t="shared" si="5"/>
        <v/>
      </c>
      <c r="F150" s="42"/>
      <c r="G150" s="43"/>
    </row>
    <row r="151" spans="1:7" x14ac:dyDescent="0.2">
      <c r="A151" s="42"/>
      <c r="B151" t="str">
        <f t="shared" si="4"/>
        <v/>
      </c>
      <c r="C151" t="str">
        <f t="shared" si="5"/>
        <v/>
      </c>
      <c r="F151" s="42"/>
      <c r="G151" s="43"/>
    </row>
    <row r="152" spans="1:7" x14ac:dyDescent="0.2">
      <c r="A152" s="42"/>
      <c r="B152" t="str">
        <f t="shared" si="4"/>
        <v/>
      </c>
      <c r="C152" t="str">
        <f t="shared" si="5"/>
        <v/>
      </c>
      <c r="F152" s="42"/>
      <c r="G152" s="43"/>
    </row>
    <row r="153" spans="1:7" x14ac:dyDescent="0.2">
      <c r="A153" s="42"/>
      <c r="B153" t="str">
        <f t="shared" si="4"/>
        <v/>
      </c>
      <c r="C153" t="str">
        <f t="shared" si="5"/>
        <v/>
      </c>
      <c r="F153" s="42"/>
      <c r="G153" s="43"/>
    </row>
    <row r="154" spans="1:7" x14ac:dyDescent="0.2">
      <c r="A154" s="42"/>
      <c r="B154" t="str">
        <f t="shared" si="4"/>
        <v/>
      </c>
      <c r="C154" t="str">
        <f t="shared" si="5"/>
        <v/>
      </c>
      <c r="F154" s="42"/>
      <c r="G154" s="43"/>
    </row>
    <row r="155" spans="1:7" x14ac:dyDescent="0.2">
      <c r="A155" s="42"/>
      <c r="B155" t="str">
        <f t="shared" si="4"/>
        <v/>
      </c>
      <c r="C155" t="str">
        <f t="shared" si="5"/>
        <v/>
      </c>
      <c r="F155" s="42"/>
      <c r="G155" s="43"/>
    </row>
    <row r="156" spans="1:7" x14ac:dyDescent="0.2">
      <c r="A156" s="42"/>
      <c r="B156" t="str">
        <f t="shared" si="4"/>
        <v/>
      </c>
      <c r="C156" t="str">
        <f t="shared" si="5"/>
        <v/>
      </c>
      <c r="F156" s="42"/>
      <c r="G156" s="43"/>
    </row>
    <row r="157" spans="1:7" x14ac:dyDescent="0.2">
      <c r="A157" s="42"/>
      <c r="B157" t="str">
        <f t="shared" si="4"/>
        <v/>
      </c>
      <c r="C157" t="str">
        <f t="shared" si="5"/>
        <v/>
      </c>
      <c r="F157" s="42"/>
      <c r="G157" s="43"/>
    </row>
    <row r="158" spans="1:7" x14ac:dyDescent="0.2">
      <c r="A158" s="42"/>
      <c r="B158" t="str">
        <f t="shared" si="4"/>
        <v/>
      </c>
      <c r="C158" t="str">
        <f t="shared" si="5"/>
        <v/>
      </c>
      <c r="F158" s="42"/>
      <c r="G158" s="43"/>
    </row>
    <row r="159" spans="1:7" x14ac:dyDescent="0.2">
      <c r="A159" s="42"/>
      <c r="B159" t="str">
        <f t="shared" si="4"/>
        <v/>
      </c>
      <c r="C159" t="str">
        <f t="shared" si="5"/>
        <v/>
      </c>
      <c r="F159" s="42"/>
      <c r="G159" s="43"/>
    </row>
    <row r="160" spans="1:7" x14ac:dyDescent="0.2">
      <c r="A160" s="42"/>
      <c r="B160" t="str">
        <f t="shared" si="4"/>
        <v/>
      </c>
      <c r="C160" t="str">
        <f t="shared" si="5"/>
        <v/>
      </c>
      <c r="F160" s="42"/>
      <c r="G160" s="43"/>
    </row>
    <row r="161" spans="1:7" x14ac:dyDescent="0.2">
      <c r="A161" s="42"/>
      <c r="B161" t="str">
        <f t="shared" si="4"/>
        <v/>
      </c>
      <c r="C161" t="str">
        <f t="shared" si="5"/>
        <v/>
      </c>
      <c r="F161" s="42"/>
      <c r="G161" s="43"/>
    </row>
    <row r="162" spans="1:7" x14ac:dyDescent="0.2">
      <c r="A162" s="42"/>
      <c r="B162" t="str">
        <f t="shared" si="4"/>
        <v/>
      </c>
      <c r="C162" t="str">
        <f t="shared" si="5"/>
        <v/>
      </c>
      <c r="F162" s="42"/>
      <c r="G162" s="43"/>
    </row>
    <row r="163" spans="1:7" x14ac:dyDescent="0.2">
      <c r="A163" s="42"/>
      <c r="B163" t="str">
        <f t="shared" si="4"/>
        <v/>
      </c>
      <c r="C163" t="str">
        <f t="shared" si="5"/>
        <v/>
      </c>
      <c r="F163" s="42"/>
      <c r="G163" s="43"/>
    </row>
    <row r="164" spans="1:7" x14ac:dyDescent="0.2">
      <c r="A164" s="42"/>
      <c r="B164" t="str">
        <f t="shared" si="4"/>
        <v/>
      </c>
      <c r="C164" t="str">
        <f t="shared" si="5"/>
        <v/>
      </c>
      <c r="F164" s="42"/>
      <c r="G164" s="43"/>
    </row>
    <row r="165" spans="1:7" x14ac:dyDescent="0.2">
      <c r="A165" s="42"/>
      <c r="B165" t="str">
        <f t="shared" si="4"/>
        <v/>
      </c>
      <c r="C165" t="str">
        <f t="shared" si="5"/>
        <v/>
      </c>
      <c r="F165" s="42"/>
      <c r="G165" s="43"/>
    </row>
    <row r="166" spans="1:7" x14ac:dyDescent="0.2">
      <c r="A166" s="42"/>
      <c r="B166" t="str">
        <f t="shared" si="4"/>
        <v/>
      </c>
      <c r="C166" t="str">
        <f t="shared" si="5"/>
        <v/>
      </c>
      <c r="F166" s="42"/>
      <c r="G166" s="43"/>
    </row>
    <row r="167" spans="1:7" x14ac:dyDescent="0.2">
      <c r="A167" s="42"/>
      <c r="B167" t="str">
        <f t="shared" si="4"/>
        <v/>
      </c>
      <c r="C167" t="str">
        <f t="shared" si="5"/>
        <v/>
      </c>
      <c r="F167" s="42"/>
      <c r="G167" s="43"/>
    </row>
    <row r="168" spans="1:7" x14ac:dyDescent="0.2">
      <c r="A168" s="42"/>
      <c r="B168" t="str">
        <f t="shared" si="4"/>
        <v/>
      </c>
      <c r="C168" t="str">
        <f t="shared" si="5"/>
        <v/>
      </c>
      <c r="F168" s="42"/>
      <c r="G168" s="43"/>
    </row>
    <row r="169" spans="1:7" x14ac:dyDescent="0.2">
      <c r="A169" s="42"/>
      <c r="B169" t="str">
        <f t="shared" si="4"/>
        <v/>
      </c>
      <c r="C169" t="str">
        <f t="shared" si="5"/>
        <v/>
      </c>
      <c r="F169" s="42"/>
      <c r="G169" s="43"/>
    </row>
    <row r="170" spans="1:7" x14ac:dyDescent="0.2">
      <c r="A170" s="42"/>
      <c r="B170" t="str">
        <f t="shared" si="4"/>
        <v/>
      </c>
      <c r="C170" t="str">
        <f t="shared" si="5"/>
        <v/>
      </c>
      <c r="F170" s="42"/>
      <c r="G170" s="43"/>
    </row>
    <row r="171" spans="1:7" x14ac:dyDescent="0.2">
      <c r="A171" s="42"/>
      <c r="B171" t="str">
        <f t="shared" si="4"/>
        <v/>
      </c>
      <c r="C171" t="str">
        <f t="shared" si="5"/>
        <v/>
      </c>
      <c r="F171" s="42"/>
      <c r="G171" s="43"/>
    </row>
    <row r="172" spans="1:7" x14ac:dyDescent="0.2">
      <c r="A172" s="42"/>
      <c r="B172" t="str">
        <f t="shared" si="4"/>
        <v/>
      </c>
      <c r="C172" t="str">
        <f t="shared" si="5"/>
        <v/>
      </c>
      <c r="F172" s="42"/>
      <c r="G172" s="43"/>
    </row>
    <row r="173" spans="1:7" x14ac:dyDescent="0.2">
      <c r="A173" s="42"/>
      <c r="B173" t="str">
        <f t="shared" si="4"/>
        <v/>
      </c>
      <c r="C173" t="str">
        <f t="shared" si="5"/>
        <v/>
      </c>
      <c r="F173" s="42"/>
      <c r="G173" s="43"/>
    </row>
    <row r="174" spans="1:7" x14ac:dyDescent="0.2">
      <c r="A174" s="42"/>
      <c r="B174" t="str">
        <f t="shared" si="4"/>
        <v/>
      </c>
      <c r="C174" t="str">
        <f t="shared" si="5"/>
        <v/>
      </c>
      <c r="F174" s="42"/>
      <c r="G174" s="43"/>
    </row>
    <row r="175" spans="1:7" x14ac:dyDescent="0.2">
      <c r="A175" s="42"/>
      <c r="B175" t="str">
        <f t="shared" si="4"/>
        <v/>
      </c>
      <c r="C175" t="str">
        <f t="shared" si="5"/>
        <v/>
      </c>
      <c r="F175" s="42"/>
      <c r="G175" s="43"/>
    </row>
    <row r="176" spans="1:7" x14ac:dyDescent="0.2">
      <c r="A176" s="42"/>
      <c r="B176" t="str">
        <f t="shared" si="4"/>
        <v/>
      </c>
      <c r="C176" t="str">
        <f t="shared" si="5"/>
        <v/>
      </c>
      <c r="F176" s="42"/>
      <c r="G176" s="43"/>
    </row>
    <row r="177" spans="1:7" x14ac:dyDescent="0.2">
      <c r="A177" s="42"/>
      <c r="B177" t="str">
        <f t="shared" si="4"/>
        <v/>
      </c>
      <c r="C177" t="str">
        <f t="shared" si="5"/>
        <v/>
      </c>
      <c r="F177" s="42"/>
      <c r="G177" s="43"/>
    </row>
    <row r="178" spans="1:7" x14ac:dyDescent="0.2">
      <c r="A178" s="42"/>
      <c r="B178" t="str">
        <f t="shared" si="4"/>
        <v/>
      </c>
      <c r="C178" t="str">
        <f t="shared" si="5"/>
        <v/>
      </c>
      <c r="F178" s="42"/>
      <c r="G178" s="43"/>
    </row>
    <row r="179" spans="1:7" x14ac:dyDescent="0.2">
      <c r="A179" s="42"/>
      <c r="B179" t="str">
        <f t="shared" si="4"/>
        <v/>
      </c>
      <c r="C179" t="str">
        <f t="shared" si="5"/>
        <v/>
      </c>
      <c r="F179" s="42"/>
      <c r="G179" s="43"/>
    </row>
    <row r="180" spans="1:7" x14ac:dyDescent="0.2">
      <c r="A180" s="42"/>
      <c r="B180" t="str">
        <f t="shared" si="4"/>
        <v/>
      </c>
      <c r="C180" t="str">
        <f t="shared" si="5"/>
        <v/>
      </c>
      <c r="F180" s="42"/>
      <c r="G180" s="43"/>
    </row>
    <row r="181" spans="1:7" x14ac:dyDescent="0.2">
      <c r="A181" s="42"/>
      <c r="B181" t="str">
        <f t="shared" si="4"/>
        <v/>
      </c>
      <c r="C181" t="str">
        <f t="shared" si="5"/>
        <v/>
      </c>
      <c r="F181" s="42"/>
      <c r="G181" s="43"/>
    </row>
    <row r="182" spans="1:7" x14ac:dyDescent="0.2">
      <c r="A182" s="42"/>
      <c r="B182" t="str">
        <f t="shared" si="4"/>
        <v/>
      </c>
      <c r="C182" t="str">
        <f t="shared" si="5"/>
        <v/>
      </c>
      <c r="F182" s="42"/>
      <c r="G182" s="43"/>
    </row>
    <row r="183" spans="1:7" x14ac:dyDescent="0.2">
      <c r="A183" s="42"/>
      <c r="B183" t="str">
        <f t="shared" si="4"/>
        <v/>
      </c>
      <c r="C183" t="str">
        <f t="shared" si="5"/>
        <v/>
      </c>
      <c r="F183" s="42"/>
      <c r="G183" s="43"/>
    </row>
    <row r="184" spans="1:7" x14ac:dyDescent="0.2">
      <c r="A184" s="42"/>
      <c r="B184" t="str">
        <f t="shared" si="4"/>
        <v/>
      </c>
      <c r="C184" t="str">
        <f t="shared" si="5"/>
        <v/>
      </c>
      <c r="F184" s="42"/>
      <c r="G184" s="43"/>
    </row>
    <row r="185" spans="1:7" x14ac:dyDescent="0.2">
      <c r="A185" s="42"/>
      <c r="B185" t="str">
        <f t="shared" si="4"/>
        <v/>
      </c>
      <c r="C185" t="str">
        <f t="shared" si="5"/>
        <v/>
      </c>
      <c r="F185" s="42"/>
      <c r="G185" s="43"/>
    </row>
    <row r="186" spans="1:7" x14ac:dyDescent="0.2">
      <c r="A186" s="42"/>
      <c r="B186" t="str">
        <f t="shared" si="4"/>
        <v/>
      </c>
      <c r="C186" t="str">
        <f t="shared" si="5"/>
        <v/>
      </c>
      <c r="F186" s="42"/>
      <c r="G186" s="43"/>
    </row>
    <row r="187" spans="1:7" x14ac:dyDescent="0.2">
      <c r="A187" s="42"/>
      <c r="B187" t="str">
        <f t="shared" si="4"/>
        <v/>
      </c>
      <c r="C187" t="str">
        <f t="shared" si="5"/>
        <v/>
      </c>
      <c r="F187" s="42"/>
      <c r="G187" s="43"/>
    </row>
    <row r="188" spans="1:7" x14ac:dyDescent="0.2">
      <c r="A188" s="42"/>
      <c r="B188" t="str">
        <f t="shared" si="4"/>
        <v/>
      </c>
      <c r="C188" t="str">
        <f t="shared" si="5"/>
        <v/>
      </c>
      <c r="F188" s="42"/>
      <c r="G188" s="43"/>
    </row>
    <row r="189" spans="1:7" x14ac:dyDescent="0.2">
      <c r="A189" s="42"/>
      <c r="B189" t="str">
        <f t="shared" si="4"/>
        <v/>
      </c>
      <c r="C189" t="str">
        <f t="shared" si="5"/>
        <v/>
      </c>
      <c r="F189" s="42"/>
      <c r="G189" s="43"/>
    </row>
    <row r="190" spans="1:7" x14ac:dyDescent="0.2">
      <c r="A190" s="42"/>
      <c r="B190" t="str">
        <f t="shared" si="4"/>
        <v/>
      </c>
      <c r="C190" t="str">
        <f t="shared" si="5"/>
        <v/>
      </c>
      <c r="F190" s="42"/>
      <c r="G190" s="43"/>
    </row>
    <row r="191" spans="1:7" x14ac:dyDescent="0.2">
      <c r="A191" s="42"/>
      <c r="B191" t="str">
        <f t="shared" si="4"/>
        <v/>
      </c>
      <c r="C191" t="str">
        <f t="shared" si="5"/>
        <v/>
      </c>
      <c r="F191" s="42"/>
      <c r="G191" s="43"/>
    </row>
    <row r="192" spans="1:7" x14ac:dyDescent="0.2">
      <c r="A192" s="42"/>
      <c r="B192" t="str">
        <f t="shared" si="4"/>
        <v/>
      </c>
      <c r="C192" t="str">
        <f t="shared" si="5"/>
        <v/>
      </c>
      <c r="F192" s="42"/>
      <c r="G192" s="43"/>
    </row>
    <row r="193" spans="1:7" x14ac:dyDescent="0.2">
      <c r="A193" s="42"/>
      <c r="B193" t="str">
        <f t="shared" si="4"/>
        <v/>
      </c>
      <c r="C193" t="str">
        <f t="shared" si="5"/>
        <v/>
      </c>
      <c r="F193" s="42"/>
      <c r="G193" s="43"/>
    </row>
    <row r="194" spans="1:7" x14ac:dyDescent="0.2">
      <c r="A194" s="42"/>
      <c r="B194" t="str">
        <f t="shared" si="4"/>
        <v/>
      </c>
      <c r="C194" t="str">
        <f t="shared" si="5"/>
        <v/>
      </c>
      <c r="F194" s="42"/>
      <c r="G194" s="43"/>
    </row>
    <row r="195" spans="1:7" x14ac:dyDescent="0.2">
      <c r="A195" s="42"/>
      <c r="B195" t="str">
        <f t="shared" si="4"/>
        <v/>
      </c>
      <c r="C195" t="str">
        <f t="shared" si="5"/>
        <v/>
      </c>
      <c r="F195" s="42"/>
      <c r="G195" s="43"/>
    </row>
    <row r="196" spans="1:7" x14ac:dyDescent="0.2">
      <c r="A196" s="42"/>
      <c r="B196" t="str">
        <f t="shared" si="4"/>
        <v/>
      </c>
      <c r="C196" t="str">
        <f t="shared" si="5"/>
        <v/>
      </c>
      <c r="F196" s="42"/>
      <c r="G196" s="43"/>
    </row>
    <row r="197" spans="1:7" x14ac:dyDescent="0.2">
      <c r="A197" s="42"/>
      <c r="B197" t="str">
        <f t="shared" si="4"/>
        <v/>
      </c>
      <c r="C197" t="str">
        <f t="shared" si="5"/>
        <v/>
      </c>
      <c r="F197" s="42"/>
      <c r="G197" s="43"/>
    </row>
    <row r="198" spans="1:7" x14ac:dyDescent="0.2">
      <c r="A198" s="42"/>
      <c r="B198" t="str">
        <f t="shared" si="4"/>
        <v/>
      </c>
      <c r="C198" t="str">
        <f t="shared" si="5"/>
        <v/>
      </c>
      <c r="F198" s="42"/>
      <c r="G198" s="43"/>
    </row>
    <row r="199" spans="1:7" x14ac:dyDescent="0.2">
      <c r="A199" s="42"/>
      <c r="B199" t="str">
        <f t="shared" si="4"/>
        <v/>
      </c>
      <c r="C199" t="str">
        <f t="shared" si="5"/>
        <v/>
      </c>
      <c r="F199" s="42"/>
      <c r="G199" s="43"/>
    </row>
    <row r="200" spans="1:7" x14ac:dyDescent="0.2">
      <c r="A200" s="42"/>
      <c r="B200" t="str">
        <f t="shared" ref="B200:B263" si="6">IF(A200="","",IF(AND(LEN(A200)&gt;=16,LEFT(A200,2)="01"),MID(A200,4,13),A200))</f>
        <v/>
      </c>
      <c r="C200" t="str">
        <f t="shared" ref="C200:C263" si="7">IF(A200="","",IFERROR(INDEX($G$8:$G$507,MATCH(B200,$F$8:$F$507,0)),"Code inconnu"))</f>
        <v/>
      </c>
      <c r="F200" s="42"/>
      <c r="G200" s="43"/>
    </row>
    <row r="201" spans="1:7" x14ac:dyDescent="0.2">
      <c r="A201" s="42"/>
      <c r="B201" t="str">
        <f t="shared" si="6"/>
        <v/>
      </c>
      <c r="C201" t="str">
        <f t="shared" si="7"/>
        <v/>
      </c>
      <c r="F201" s="42"/>
      <c r="G201" s="43"/>
    </row>
    <row r="202" spans="1:7" x14ac:dyDescent="0.2">
      <c r="A202" s="42"/>
      <c r="B202" t="str">
        <f t="shared" si="6"/>
        <v/>
      </c>
      <c r="C202" t="str">
        <f t="shared" si="7"/>
        <v/>
      </c>
      <c r="F202" s="42"/>
      <c r="G202" s="43"/>
    </row>
    <row r="203" spans="1:7" x14ac:dyDescent="0.2">
      <c r="A203" s="42"/>
      <c r="B203" t="str">
        <f t="shared" si="6"/>
        <v/>
      </c>
      <c r="C203" t="str">
        <f t="shared" si="7"/>
        <v/>
      </c>
      <c r="F203" s="42"/>
      <c r="G203" s="43"/>
    </row>
    <row r="204" spans="1:7" x14ac:dyDescent="0.2">
      <c r="A204" s="42"/>
      <c r="B204" t="str">
        <f t="shared" si="6"/>
        <v/>
      </c>
      <c r="C204" t="str">
        <f t="shared" si="7"/>
        <v/>
      </c>
      <c r="F204" s="42"/>
      <c r="G204" s="43"/>
    </row>
    <row r="205" spans="1:7" x14ac:dyDescent="0.2">
      <c r="A205" s="42"/>
      <c r="B205" t="str">
        <f t="shared" si="6"/>
        <v/>
      </c>
      <c r="C205" t="str">
        <f t="shared" si="7"/>
        <v/>
      </c>
      <c r="F205" s="42"/>
      <c r="G205" s="43"/>
    </row>
    <row r="206" spans="1:7" x14ac:dyDescent="0.2">
      <c r="A206" s="42"/>
      <c r="B206" t="str">
        <f t="shared" si="6"/>
        <v/>
      </c>
      <c r="C206" t="str">
        <f t="shared" si="7"/>
        <v/>
      </c>
      <c r="F206" s="42"/>
      <c r="G206" s="43"/>
    </row>
    <row r="207" spans="1:7" x14ac:dyDescent="0.2">
      <c r="A207" s="42"/>
      <c r="B207" t="str">
        <f t="shared" si="6"/>
        <v/>
      </c>
      <c r="C207" t="str">
        <f t="shared" si="7"/>
        <v/>
      </c>
      <c r="F207" s="42"/>
      <c r="G207" s="43"/>
    </row>
    <row r="208" spans="1:7" x14ac:dyDescent="0.2">
      <c r="A208" s="42"/>
      <c r="B208" t="str">
        <f t="shared" si="6"/>
        <v/>
      </c>
      <c r="C208" t="str">
        <f t="shared" si="7"/>
        <v/>
      </c>
      <c r="F208" s="42"/>
      <c r="G208" s="43"/>
    </row>
    <row r="209" spans="1:7" x14ac:dyDescent="0.2">
      <c r="A209" s="42"/>
      <c r="B209" t="str">
        <f t="shared" si="6"/>
        <v/>
      </c>
      <c r="C209" t="str">
        <f t="shared" si="7"/>
        <v/>
      </c>
      <c r="F209" s="42"/>
      <c r="G209" s="43"/>
    </row>
    <row r="210" spans="1:7" x14ac:dyDescent="0.2">
      <c r="A210" s="42"/>
      <c r="B210" t="str">
        <f t="shared" si="6"/>
        <v/>
      </c>
      <c r="C210" t="str">
        <f t="shared" si="7"/>
        <v/>
      </c>
      <c r="F210" s="42"/>
      <c r="G210" s="43"/>
    </row>
    <row r="211" spans="1:7" x14ac:dyDescent="0.2">
      <c r="A211" s="42"/>
      <c r="B211" t="str">
        <f t="shared" si="6"/>
        <v/>
      </c>
      <c r="C211" t="str">
        <f t="shared" si="7"/>
        <v/>
      </c>
      <c r="F211" s="42"/>
      <c r="G211" s="43"/>
    </row>
    <row r="212" spans="1:7" x14ac:dyDescent="0.2">
      <c r="A212" s="42"/>
      <c r="B212" t="str">
        <f t="shared" si="6"/>
        <v/>
      </c>
      <c r="C212" t="str">
        <f t="shared" si="7"/>
        <v/>
      </c>
      <c r="F212" s="42"/>
      <c r="G212" s="43"/>
    </row>
    <row r="213" spans="1:7" x14ac:dyDescent="0.2">
      <c r="A213" s="42"/>
      <c r="B213" t="str">
        <f t="shared" si="6"/>
        <v/>
      </c>
      <c r="C213" t="str">
        <f t="shared" si="7"/>
        <v/>
      </c>
      <c r="F213" s="42"/>
      <c r="G213" s="43"/>
    </row>
    <row r="214" spans="1:7" x14ac:dyDescent="0.2">
      <c r="A214" s="42"/>
      <c r="B214" t="str">
        <f t="shared" si="6"/>
        <v/>
      </c>
      <c r="C214" t="str">
        <f t="shared" si="7"/>
        <v/>
      </c>
      <c r="F214" s="42"/>
      <c r="G214" s="43"/>
    </row>
    <row r="215" spans="1:7" x14ac:dyDescent="0.2">
      <c r="A215" s="42"/>
      <c r="B215" t="str">
        <f t="shared" si="6"/>
        <v/>
      </c>
      <c r="C215" t="str">
        <f t="shared" si="7"/>
        <v/>
      </c>
      <c r="F215" s="42"/>
      <c r="G215" s="43"/>
    </row>
    <row r="216" spans="1:7" x14ac:dyDescent="0.2">
      <c r="A216" s="42"/>
      <c r="B216" t="str">
        <f t="shared" si="6"/>
        <v/>
      </c>
      <c r="C216" t="str">
        <f t="shared" si="7"/>
        <v/>
      </c>
      <c r="F216" s="42"/>
      <c r="G216" s="43"/>
    </row>
    <row r="217" spans="1:7" x14ac:dyDescent="0.2">
      <c r="A217" s="42"/>
      <c r="B217" t="str">
        <f t="shared" si="6"/>
        <v/>
      </c>
      <c r="C217" t="str">
        <f t="shared" si="7"/>
        <v/>
      </c>
      <c r="F217" s="42"/>
      <c r="G217" s="43"/>
    </row>
    <row r="218" spans="1:7" x14ac:dyDescent="0.2">
      <c r="A218" s="42"/>
      <c r="B218" t="str">
        <f t="shared" si="6"/>
        <v/>
      </c>
      <c r="C218" t="str">
        <f t="shared" si="7"/>
        <v/>
      </c>
      <c r="F218" s="42"/>
      <c r="G218" s="43"/>
    </row>
    <row r="219" spans="1:7" x14ac:dyDescent="0.2">
      <c r="A219" s="42"/>
      <c r="B219" t="str">
        <f t="shared" si="6"/>
        <v/>
      </c>
      <c r="C219" t="str">
        <f t="shared" si="7"/>
        <v/>
      </c>
      <c r="F219" s="42"/>
      <c r="G219" s="43"/>
    </row>
    <row r="220" spans="1:7" x14ac:dyDescent="0.2">
      <c r="A220" s="42"/>
      <c r="B220" t="str">
        <f t="shared" si="6"/>
        <v/>
      </c>
      <c r="C220" t="str">
        <f t="shared" si="7"/>
        <v/>
      </c>
      <c r="F220" s="42"/>
      <c r="G220" s="43"/>
    </row>
    <row r="221" spans="1:7" x14ac:dyDescent="0.2">
      <c r="A221" s="42"/>
      <c r="B221" t="str">
        <f t="shared" si="6"/>
        <v/>
      </c>
      <c r="C221" t="str">
        <f t="shared" si="7"/>
        <v/>
      </c>
      <c r="F221" s="42"/>
      <c r="G221" s="43"/>
    </row>
    <row r="222" spans="1:7" x14ac:dyDescent="0.2">
      <c r="A222" s="42"/>
      <c r="B222" t="str">
        <f t="shared" si="6"/>
        <v/>
      </c>
      <c r="C222" t="str">
        <f t="shared" si="7"/>
        <v/>
      </c>
      <c r="F222" s="42"/>
      <c r="G222" s="43"/>
    </row>
    <row r="223" spans="1:7" x14ac:dyDescent="0.2">
      <c r="A223" s="42"/>
      <c r="B223" t="str">
        <f t="shared" si="6"/>
        <v/>
      </c>
      <c r="C223" t="str">
        <f t="shared" si="7"/>
        <v/>
      </c>
      <c r="F223" s="42"/>
      <c r="G223" s="43"/>
    </row>
    <row r="224" spans="1:7" x14ac:dyDescent="0.2">
      <c r="A224" s="42"/>
      <c r="B224" t="str">
        <f t="shared" si="6"/>
        <v/>
      </c>
      <c r="C224" t="str">
        <f t="shared" si="7"/>
        <v/>
      </c>
      <c r="F224" s="42"/>
      <c r="G224" s="43"/>
    </row>
    <row r="225" spans="1:7" x14ac:dyDescent="0.2">
      <c r="A225" s="42"/>
      <c r="B225" t="str">
        <f t="shared" si="6"/>
        <v/>
      </c>
      <c r="C225" t="str">
        <f t="shared" si="7"/>
        <v/>
      </c>
      <c r="F225" s="42"/>
      <c r="G225" s="43"/>
    </row>
    <row r="226" spans="1:7" x14ac:dyDescent="0.2">
      <c r="A226" s="42"/>
      <c r="B226" t="str">
        <f t="shared" si="6"/>
        <v/>
      </c>
      <c r="C226" t="str">
        <f t="shared" si="7"/>
        <v/>
      </c>
      <c r="F226" s="42"/>
      <c r="G226" s="43"/>
    </row>
    <row r="227" spans="1:7" x14ac:dyDescent="0.2">
      <c r="A227" s="42"/>
      <c r="B227" t="str">
        <f t="shared" si="6"/>
        <v/>
      </c>
      <c r="C227" t="str">
        <f t="shared" si="7"/>
        <v/>
      </c>
      <c r="F227" s="42"/>
      <c r="G227" s="43"/>
    </row>
    <row r="228" spans="1:7" x14ac:dyDescent="0.2">
      <c r="A228" s="42"/>
      <c r="B228" t="str">
        <f t="shared" si="6"/>
        <v/>
      </c>
      <c r="C228" t="str">
        <f t="shared" si="7"/>
        <v/>
      </c>
      <c r="F228" s="42"/>
      <c r="G228" s="43"/>
    </row>
    <row r="229" spans="1:7" x14ac:dyDescent="0.2">
      <c r="A229" s="42"/>
      <c r="B229" t="str">
        <f t="shared" si="6"/>
        <v/>
      </c>
      <c r="C229" t="str">
        <f t="shared" si="7"/>
        <v/>
      </c>
      <c r="F229" s="42"/>
      <c r="G229" s="43"/>
    </row>
    <row r="230" spans="1:7" x14ac:dyDescent="0.2">
      <c r="A230" s="42"/>
      <c r="B230" t="str">
        <f t="shared" si="6"/>
        <v/>
      </c>
      <c r="C230" t="str">
        <f t="shared" si="7"/>
        <v/>
      </c>
      <c r="F230" s="42"/>
      <c r="G230" s="43"/>
    </row>
    <row r="231" spans="1:7" x14ac:dyDescent="0.2">
      <c r="A231" s="42"/>
      <c r="B231" t="str">
        <f t="shared" si="6"/>
        <v/>
      </c>
      <c r="C231" t="str">
        <f t="shared" si="7"/>
        <v/>
      </c>
      <c r="F231" s="42"/>
      <c r="G231" s="43"/>
    </row>
    <row r="232" spans="1:7" x14ac:dyDescent="0.2">
      <c r="A232" s="42"/>
      <c r="B232" t="str">
        <f t="shared" si="6"/>
        <v/>
      </c>
      <c r="C232" t="str">
        <f t="shared" si="7"/>
        <v/>
      </c>
      <c r="F232" s="42"/>
      <c r="G232" s="43"/>
    </row>
    <row r="233" spans="1:7" x14ac:dyDescent="0.2">
      <c r="A233" s="42"/>
      <c r="B233" t="str">
        <f t="shared" si="6"/>
        <v/>
      </c>
      <c r="C233" t="str">
        <f t="shared" si="7"/>
        <v/>
      </c>
      <c r="F233" s="42"/>
      <c r="G233" s="43"/>
    </row>
    <row r="234" spans="1:7" x14ac:dyDescent="0.2">
      <c r="A234" s="42"/>
      <c r="B234" t="str">
        <f t="shared" si="6"/>
        <v/>
      </c>
      <c r="C234" t="str">
        <f t="shared" si="7"/>
        <v/>
      </c>
      <c r="F234" s="42"/>
      <c r="G234" s="43"/>
    </row>
    <row r="235" spans="1:7" x14ac:dyDescent="0.2">
      <c r="A235" s="42"/>
      <c r="B235" t="str">
        <f t="shared" si="6"/>
        <v/>
      </c>
      <c r="C235" t="str">
        <f t="shared" si="7"/>
        <v/>
      </c>
      <c r="F235" s="42"/>
      <c r="G235" s="43"/>
    </row>
    <row r="236" spans="1:7" x14ac:dyDescent="0.2">
      <c r="A236" s="42"/>
      <c r="B236" t="str">
        <f t="shared" si="6"/>
        <v/>
      </c>
      <c r="C236" t="str">
        <f t="shared" si="7"/>
        <v/>
      </c>
      <c r="F236" s="42"/>
      <c r="G236" s="43"/>
    </row>
    <row r="237" spans="1:7" x14ac:dyDescent="0.2">
      <c r="A237" s="42"/>
      <c r="B237" t="str">
        <f t="shared" si="6"/>
        <v/>
      </c>
      <c r="C237" t="str">
        <f t="shared" si="7"/>
        <v/>
      </c>
      <c r="F237" s="42"/>
      <c r="G237" s="43"/>
    </row>
    <row r="238" spans="1:7" x14ac:dyDescent="0.2">
      <c r="A238" s="42"/>
      <c r="B238" t="str">
        <f t="shared" si="6"/>
        <v/>
      </c>
      <c r="C238" t="str">
        <f t="shared" si="7"/>
        <v/>
      </c>
      <c r="F238" s="42"/>
      <c r="G238" s="43"/>
    </row>
    <row r="239" spans="1:7" x14ac:dyDescent="0.2">
      <c r="A239" s="42"/>
      <c r="B239" t="str">
        <f t="shared" si="6"/>
        <v/>
      </c>
      <c r="C239" t="str">
        <f t="shared" si="7"/>
        <v/>
      </c>
      <c r="F239" s="42"/>
      <c r="G239" s="43"/>
    </row>
    <row r="240" spans="1:7" x14ac:dyDescent="0.2">
      <c r="A240" s="42"/>
      <c r="B240" t="str">
        <f t="shared" si="6"/>
        <v/>
      </c>
      <c r="C240" t="str">
        <f t="shared" si="7"/>
        <v/>
      </c>
      <c r="F240" s="42"/>
      <c r="G240" s="43"/>
    </row>
    <row r="241" spans="1:7" x14ac:dyDescent="0.2">
      <c r="A241" s="42"/>
      <c r="B241" t="str">
        <f t="shared" si="6"/>
        <v/>
      </c>
      <c r="C241" t="str">
        <f t="shared" si="7"/>
        <v/>
      </c>
      <c r="F241" s="42"/>
      <c r="G241" s="43"/>
    </row>
    <row r="242" spans="1:7" x14ac:dyDescent="0.2">
      <c r="A242" s="42"/>
      <c r="B242" t="str">
        <f t="shared" si="6"/>
        <v/>
      </c>
      <c r="C242" t="str">
        <f t="shared" si="7"/>
        <v/>
      </c>
      <c r="F242" s="42"/>
      <c r="G242" s="43"/>
    </row>
    <row r="243" spans="1:7" x14ac:dyDescent="0.2">
      <c r="A243" s="42"/>
      <c r="B243" t="str">
        <f t="shared" si="6"/>
        <v/>
      </c>
      <c r="C243" t="str">
        <f t="shared" si="7"/>
        <v/>
      </c>
      <c r="F243" s="42"/>
      <c r="G243" s="43"/>
    </row>
    <row r="244" spans="1:7" x14ac:dyDescent="0.2">
      <c r="A244" s="42"/>
      <c r="B244" t="str">
        <f t="shared" si="6"/>
        <v/>
      </c>
      <c r="C244" t="str">
        <f t="shared" si="7"/>
        <v/>
      </c>
      <c r="F244" s="42"/>
      <c r="G244" s="43"/>
    </row>
    <row r="245" spans="1:7" x14ac:dyDescent="0.2">
      <c r="A245" s="42"/>
      <c r="B245" t="str">
        <f t="shared" si="6"/>
        <v/>
      </c>
      <c r="C245" t="str">
        <f t="shared" si="7"/>
        <v/>
      </c>
      <c r="F245" s="42"/>
      <c r="G245" s="43"/>
    </row>
    <row r="246" spans="1:7" x14ac:dyDescent="0.2">
      <c r="A246" s="42"/>
      <c r="B246" t="str">
        <f t="shared" si="6"/>
        <v/>
      </c>
      <c r="C246" t="str">
        <f t="shared" si="7"/>
        <v/>
      </c>
      <c r="F246" s="42"/>
      <c r="G246" s="43"/>
    </row>
    <row r="247" spans="1:7" x14ac:dyDescent="0.2">
      <c r="A247" s="42"/>
      <c r="B247" t="str">
        <f t="shared" si="6"/>
        <v/>
      </c>
      <c r="C247" t="str">
        <f t="shared" si="7"/>
        <v/>
      </c>
      <c r="F247" s="42"/>
      <c r="G247" s="43"/>
    </row>
    <row r="248" spans="1:7" x14ac:dyDescent="0.2">
      <c r="A248" s="42"/>
      <c r="B248" t="str">
        <f t="shared" si="6"/>
        <v/>
      </c>
      <c r="C248" t="str">
        <f t="shared" si="7"/>
        <v/>
      </c>
      <c r="F248" s="42"/>
      <c r="G248" s="43"/>
    </row>
    <row r="249" spans="1:7" x14ac:dyDescent="0.2">
      <c r="A249" s="42"/>
      <c r="B249" t="str">
        <f t="shared" si="6"/>
        <v/>
      </c>
      <c r="C249" t="str">
        <f t="shared" si="7"/>
        <v/>
      </c>
      <c r="F249" s="42"/>
      <c r="G249" s="43"/>
    </row>
    <row r="250" spans="1:7" x14ac:dyDescent="0.2">
      <c r="A250" s="42"/>
      <c r="B250" t="str">
        <f t="shared" si="6"/>
        <v/>
      </c>
      <c r="C250" t="str">
        <f t="shared" si="7"/>
        <v/>
      </c>
      <c r="F250" s="42"/>
      <c r="G250" s="43"/>
    </row>
    <row r="251" spans="1:7" x14ac:dyDescent="0.2">
      <c r="A251" s="42"/>
      <c r="B251" t="str">
        <f t="shared" si="6"/>
        <v/>
      </c>
      <c r="C251" t="str">
        <f t="shared" si="7"/>
        <v/>
      </c>
      <c r="F251" s="42"/>
      <c r="G251" s="43"/>
    </row>
    <row r="252" spans="1:7" x14ac:dyDescent="0.2">
      <c r="A252" s="42"/>
      <c r="B252" t="str">
        <f t="shared" si="6"/>
        <v/>
      </c>
      <c r="C252" t="str">
        <f t="shared" si="7"/>
        <v/>
      </c>
      <c r="F252" s="42"/>
      <c r="G252" s="43"/>
    </row>
    <row r="253" spans="1:7" x14ac:dyDescent="0.2">
      <c r="A253" s="42"/>
      <c r="B253" t="str">
        <f t="shared" si="6"/>
        <v/>
      </c>
      <c r="C253" t="str">
        <f t="shared" si="7"/>
        <v/>
      </c>
      <c r="F253" s="42"/>
      <c r="G253" s="43"/>
    </row>
    <row r="254" spans="1:7" x14ac:dyDescent="0.2">
      <c r="A254" s="42"/>
      <c r="B254" t="str">
        <f t="shared" si="6"/>
        <v/>
      </c>
      <c r="C254" t="str">
        <f t="shared" si="7"/>
        <v/>
      </c>
      <c r="F254" s="42"/>
      <c r="G254" s="43"/>
    </row>
    <row r="255" spans="1:7" x14ac:dyDescent="0.2">
      <c r="A255" s="42"/>
      <c r="B255" t="str">
        <f t="shared" si="6"/>
        <v/>
      </c>
      <c r="C255" t="str">
        <f t="shared" si="7"/>
        <v/>
      </c>
      <c r="F255" s="42"/>
      <c r="G255" s="43"/>
    </row>
    <row r="256" spans="1:7" x14ac:dyDescent="0.2">
      <c r="A256" s="42"/>
      <c r="B256" t="str">
        <f t="shared" si="6"/>
        <v/>
      </c>
      <c r="C256" t="str">
        <f t="shared" si="7"/>
        <v/>
      </c>
      <c r="F256" s="42"/>
      <c r="G256" s="43"/>
    </row>
    <row r="257" spans="1:7" x14ac:dyDescent="0.2">
      <c r="A257" s="42"/>
      <c r="B257" t="str">
        <f t="shared" si="6"/>
        <v/>
      </c>
      <c r="C257" t="str">
        <f t="shared" si="7"/>
        <v/>
      </c>
      <c r="F257" s="42"/>
      <c r="G257" s="43"/>
    </row>
    <row r="258" spans="1:7" x14ac:dyDescent="0.2">
      <c r="A258" s="42"/>
      <c r="B258" t="str">
        <f t="shared" si="6"/>
        <v/>
      </c>
      <c r="C258" t="str">
        <f t="shared" si="7"/>
        <v/>
      </c>
      <c r="F258" s="42"/>
      <c r="G258" s="43"/>
    </row>
    <row r="259" spans="1:7" x14ac:dyDescent="0.2">
      <c r="A259" s="42"/>
      <c r="B259" t="str">
        <f t="shared" si="6"/>
        <v/>
      </c>
      <c r="C259" t="str">
        <f t="shared" si="7"/>
        <v/>
      </c>
      <c r="F259" s="42"/>
      <c r="G259" s="43"/>
    </row>
    <row r="260" spans="1:7" x14ac:dyDescent="0.2">
      <c r="A260" s="42"/>
      <c r="B260" t="str">
        <f t="shared" si="6"/>
        <v/>
      </c>
      <c r="C260" t="str">
        <f t="shared" si="7"/>
        <v/>
      </c>
      <c r="F260" s="42"/>
      <c r="G260" s="43"/>
    </row>
    <row r="261" spans="1:7" x14ac:dyDescent="0.2">
      <c r="A261" s="42"/>
      <c r="B261" t="str">
        <f t="shared" si="6"/>
        <v/>
      </c>
      <c r="C261" t="str">
        <f t="shared" si="7"/>
        <v/>
      </c>
      <c r="F261" s="42"/>
      <c r="G261" s="43"/>
    </row>
    <row r="262" spans="1:7" x14ac:dyDescent="0.2">
      <c r="A262" s="42"/>
      <c r="B262" t="str">
        <f t="shared" si="6"/>
        <v/>
      </c>
      <c r="C262" t="str">
        <f t="shared" si="7"/>
        <v/>
      </c>
      <c r="F262" s="42"/>
      <c r="G262" s="43"/>
    </row>
    <row r="263" spans="1:7" x14ac:dyDescent="0.2">
      <c r="A263" s="42"/>
      <c r="B263" t="str">
        <f t="shared" si="6"/>
        <v/>
      </c>
      <c r="C263" t="str">
        <f t="shared" si="7"/>
        <v/>
      </c>
      <c r="F263" s="42"/>
      <c r="G263" s="43"/>
    </row>
    <row r="264" spans="1:7" x14ac:dyDescent="0.2">
      <c r="A264" s="42"/>
      <c r="B264" t="str">
        <f t="shared" ref="B264:B327" si="8">IF(A264="","",IF(AND(LEN(A264)&gt;=16,LEFT(A264,2)="01"),MID(A264,4,13),A264))</f>
        <v/>
      </c>
      <c r="C264" t="str">
        <f t="shared" ref="C264:C327" si="9">IF(A264="","",IFERROR(INDEX($G$8:$G$507,MATCH(B264,$F$8:$F$507,0)),"Code inconnu"))</f>
        <v/>
      </c>
      <c r="F264" s="42"/>
      <c r="G264" s="43"/>
    </row>
    <row r="265" spans="1:7" x14ac:dyDescent="0.2">
      <c r="A265" s="42"/>
      <c r="B265" t="str">
        <f t="shared" si="8"/>
        <v/>
      </c>
      <c r="C265" t="str">
        <f t="shared" si="9"/>
        <v/>
      </c>
      <c r="F265" s="42"/>
      <c r="G265" s="43"/>
    </row>
    <row r="266" spans="1:7" x14ac:dyDescent="0.2">
      <c r="A266" s="42"/>
      <c r="B266" t="str">
        <f t="shared" si="8"/>
        <v/>
      </c>
      <c r="C266" t="str">
        <f t="shared" si="9"/>
        <v/>
      </c>
      <c r="F266" s="42"/>
      <c r="G266" s="43"/>
    </row>
    <row r="267" spans="1:7" x14ac:dyDescent="0.2">
      <c r="A267" s="42"/>
      <c r="B267" t="str">
        <f t="shared" si="8"/>
        <v/>
      </c>
      <c r="C267" t="str">
        <f t="shared" si="9"/>
        <v/>
      </c>
      <c r="F267" s="42"/>
      <c r="G267" s="43"/>
    </row>
    <row r="268" spans="1:7" x14ac:dyDescent="0.2">
      <c r="A268" s="42"/>
      <c r="B268" t="str">
        <f t="shared" si="8"/>
        <v/>
      </c>
      <c r="C268" t="str">
        <f t="shared" si="9"/>
        <v/>
      </c>
      <c r="F268" s="42"/>
      <c r="G268" s="43"/>
    </row>
    <row r="269" spans="1:7" x14ac:dyDescent="0.2">
      <c r="A269" s="42"/>
      <c r="B269" t="str">
        <f t="shared" si="8"/>
        <v/>
      </c>
      <c r="C269" t="str">
        <f t="shared" si="9"/>
        <v/>
      </c>
      <c r="F269" s="42"/>
      <c r="G269" s="43"/>
    </row>
    <row r="270" spans="1:7" x14ac:dyDescent="0.2">
      <c r="A270" s="42"/>
      <c r="B270" t="str">
        <f t="shared" si="8"/>
        <v/>
      </c>
      <c r="C270" t="str">
        <f t="shared" si="9"/>
        <v/>
      </c>
      <c r="F270" s="42"/>
      <c r="G270" s="43"/>
    </row>
    <row r="271" spans="1:7" x14ac:dyDescent="0.2">
      <c r="A271" s="42"/>
      <c r="B271" t="str">
        <f t="shared" si="8"/>
        <v/>
      </c>
      <c r="C271" t="str">
        <f t="shared" si="9"/>
        <v/>
      </c>
      <c r="F271" s="42"/>
      <c r="G271" s="43"/>
    </row>
    <row r="272" spans="1:7" x14ac:dyDescent="0.2">
      <c r="A272" s="42"/>
      <c r="B272" t="str">
        <f t="shared" si="8"/>
        <v/>
      </c>
      <c r="C272" t="str">
        <f t="shared" si="9"/>
        <v/>
      </c>
      <c r="F272" s="42"/>
      <c r="G272" s="43"/>
    </row>
    <row r="273" spans="1:7" x14ac:dyDescent="0.2">
      <c r="A273" s="42"/>
      <c r="B273" t="str">
        <f t="shared" si="8"/>
        <v/>
      </c>
      <c r="C273" t="str">
        <f t="shared" si="9"/>
        <v/>
      </c>
      <c r="F273" s="42"/>
      <c r="G273" s="43"/>
    </row>
    <row r="274" spans="1:7" x14ac:dyDescent="0.2">
      <c r="A274" s="42"/>
      <c r="B274" t="str">
        <f t="shared" si="8"/>
        <v/>
      </c>
      <c r="C274" t="str">
        <f t="shared" si="9"/>
        <v/>
      </c>
      <c r="F274" s="42"/>
      <c r="G274" s="43"/>
    </row>
    <row r="275" spans="1:7" x14ac:dyDescent="0.2">
      <c r="A275" s="42"/>
      <c r="B275" t="str">
        <f t="shared" si="8"/>
        <v/>
      </c>
      <c r="C275" t="str">
        <f t="shared" si="9"/>
        <v/>
      </c>
      <c r="F275" s="42"/>
      <c r="G275" s="43"/>
    </row>
    <row r="276" spans="1:7" x14ac:dyDescent="0.2">
      <c r="A276" s="42"/>
      <c r="B276" t="str">
        <f t="shared" si="8"/>
        <v/>
      </c>
      <c r="C276" t="str">
        <f t="shared" si="9"/>
        <v/>
      </c>
      <c r="F276" s="42"/>
      <c r="G276" s="43"/>
    </row>
    <row r="277" spans="1:7" x14ac:dyDescent="0.2">
      <c r="A277" s="42"/>
      <c r="B277" t="str">
        <f t="shared" si="8"/>
        <v/>
      </c>
      <c r="C277" t="str">
        <f t="shared" si="9"/>
        <v/>
      </c>
      <c r="F277" s="42"/>
      <c r="G277" s="43"/>
    </row>
    <row r="278" spans="1:7" x14ac:dyDescent="0.2">
      <c r="A278" s="42"/>
      <c r="B278" t="str">
        <f t="shared" si="8"/>
        <v/>
      </c>
      <c r="C278" t="str">
        <f t="shared" si="9"/>
        <v/>
      </c>
      <c r="F278" s="42"/>
      <c r="G278" s="43"/>
    </row>
    <row r="279" spans="1:7" x14ac:dyDescent="0.2">
      <c r="A279" s="42"/>
      <c r="B279" t="str">
        <f t="shared" si="8"/>
        <v/>
      </c>
      <c r="C279" t="str">
        <f t="shared" si="9"/>
        <v/>
      </c>
      <c r="F279" s="42"/>
      <c r="G279" s="43"/>
    </row>
    <row r="280" spans="1:7" x14ac:dyDescent="0.2">
      <c r="A280" s="42"/>
      <c r="B280" t="str">
        <f t="shared" si="8"/>
        <v/>
      </c>
      <c r="C280" t="str">
        <f t="shared" si="9"/>
        <v/>
      </c>
      <c r="F280" s="42"/>
      <c r="G280" s="43"/>
    </row>
    <row r="281" spans="1:7" x14ac:dyDescent="0.2">
      <c r="A281" s="42"/>
      <c r="B281" t="str">
        <f t="shared" si="8"/>
        <v/>
      </c>
      <c r="C281" t="str">
        <f t="shared" si="9"/>
        <v/>
      </c>
      <c r="F281" s="42"/>
      <c r="G281" s="43"/>
    </row>
    <row r="282" spans="1:7" x14ac:dyDescent="0.2">
      <c r="A282" s="42"/>
      <c r="B282" t="str">
        <f t="shared" si="8"/>
        <v/>
      </c>
      <c r="C282" t="str">
        <f t="shared" si="9"/>
        <v/>
      </c>
      <c r="F282" s="42"/>
      <c r="G282" s="43"/>
    </row>
    <row r="283" spans="1:7" x14ac:dyDescent="0.2">
      <c r="A283" s="42"/>
      <c r="B283" t="str">
        <f t="shared" si="8"/>
        <v/>
      </c>
      <c r="C283" t="str">
        <f t="shared" si="9"/>
        <v/>
      </c>
      <c r="F283" s="42"/>
      <c r="G283" s="43"/>
    </row>
    <row r="284" spans="1:7" x14ac:dyDescent="0.2">
      <c r="A284" s="42"/>
      <c r="B284" t="str">
        <f t="shared" si="8"/>
        <v/>
      </c>
      <c r="C284" t="str">
        <f t="shared" si="9"/>
        <v/>
      </c>
      <c r="F284" s="42"/>
      <c r="G284" s="43"/>
    </row>
    <row r="285" spans="1:7" x14ac:dyDescent="0.2">
      <c r="A285" s="42"/>
      <c r="B285" t="str">
        <f t="shared" si="8"/>
        <v/>
      </c>
      <c r="C285" t="str">
        <f t="shared" si="9"/>
        <v/>
      </c>
      <c r="F285" s="42"/>
      <c r="G285" s="43"/>
    </row>
    <row r="286" spans="1:7" x14ac:dyDescent="0.2">
      <c r="A286" s="42"/>
      <c r="B286" t="str">
        <f t="shared" si="8"/>
        <v/>
      </c>
      <c r="C286" t="str">
        <f t="shared" si="9"/>
        <v/>
      </c>
      <c r="F286" s="42"/>
      <c r="G286" s="43"/>
    </row>
    <row r="287" spans="1:7" x14ac:dyDescent="0.2">
      <c r="A287" s="42"/>
      <c r="B287" t="str">
        <f t="shared" si="8"/>
        <v/>
      </c>
      <c r="C287" t="str">
        <f t="shared" si="9"/>
        <v/>
      </c>
      <c r="F287" s="42"/>
      <c r="G287" s="43"/>
    </row>
    <row r="288" spans="1:7" x14ac:dyDescent="0.2">
      <c r="A288" s="42"/>
      <c r="B288" t="str">
        <f t="shared" si="8"/>
        <v/>
      </c>
      <c r="C288" t="str">
        <f t="shared" si="9"/>
        <v/>
      </c>
      <c r="F288" s="42"/>
      <c r="G288" s="43"/>
    </row>
    <row r="289" spans="1:7" x14ac:dyDescent="0.2">
      <c r="A289" s="42"/>
      <c r="B289" t="str">
        <f t="shared" si="8"/>
        <v/>
      </c>
      <c r="C289" t="str">
        <f t="shared" si="9"/>
        <v/>
      </c>
      <c r="F289" s="42"/>
      <c r="G289" s="43"/>
    </row>
    <row r="290" spans="1:7" x14ac:dyDescent="0.2">
      <c r="A290" s="42"/>
      <c r="B290" t="str">
        <f t="shared" si="8"/>
        <v/>
      </c>
      <c r="C290" t="str">
        <f t="shared" si="9"/>
        <v/>
      </c>
      <c r="F290" s="42"/>
      <c r="G290" s="43"/>
    </row>
    <row r="291" spans="1:7" x14ac:dyDescent="0.2">
      <c r="A291" s="42"/>
      <c r="B291" t="str">
        <f t="shared" si="8"/>
        <v/>
      </c>
      <c r="C291" t="str">
        <f t="shared" si="9"/>
        <v/>
      </c>
      <c r="F291" s="42"/>
      <c r="G291" s="43"/>
    </row>
    <row r="292" spans="1:7" x14ac:dyDescent="0.2">
      <c r="A292" s="42"/>
      <c r="B292" t="str">
        <f t="shared" si="8"/>
        <v/>
      </c>
      <c r="C292" t="str">
        <f t="shared" si="9"/>
        <v/>
      </c>
      <c r="F292" s="42"/>
      <c r="G292" s="43"/>
    </row>
    <row r="293" spans="1:7" x14ac:dyDescent="0.2">
      <c r="A293" s="42"/>
      <c r="B293" t="str">
        <f t="shared" si="8"/>
        <v/>
      </c>
      <c r="C293" t="str">
        <f t="shared" si="9"/>
        <v/>
      </c>
      <c r="F293" s="42"/>
      <c r="G293" s="43"/>
    </row>
    <row r="294" spans="1:7" x14ac:dyDescent="0.2">
      <c r="A294" s="42"/>
      <c r="B294" t="str">
        <f t="shared" si="8"/>
        <v/>
      </c>
      <c r="C294" t="str">
        <f t="shared" si="9"/>
        <v/>
      </c>
      <c r="F294" s="42"/>
      <c r="G294" s="43"/>
    </row>
    <row r="295" spans="1:7" x14ac:dyDescent="0.2">
      <c r="A295" s="42"/>
      <c r="B295" t="str">
        <f t="shared" si="8"/>
        <v/>
      </c>
      <c r="C295" t="str">
        <f t="shared" si="9"/>
        <v/>
      </c>
      <c r="F295" s="42"/>
      <c r="G295" s="43"/>
    </row>
    <row r="296" spans="1:7" x14ac:dyDescent="0.2">
      <c r="A296" s="42"/>
      <c r="B296" t="str">
        <f t="shared" si="8"/>
        <v/>
      </c>
      <c r="C296" t="str">
        <f t="shared" si="9"/>
        <v/>
      </c>
      <c r="F296" s="42"/>
      <c r="G296" s="43"/>
    </row>
    <row r="297" spans="1:7" x14ac:dyDescent="0.2">
      <c r="A297" s="42"/>
      <c r="B297" t="str">
        <f t="shared" si="8"/>
        <v/>
      </c>
      <c r="C297" t="str">
        <f t="shared" si="9"/>
        <v/>
      </c>
      <c r="F297" s="42"/>
      <c r="G297" s="43"/>
    </row>
    <row r="298" spans="1:7" x14ac:dyDescent="0.2">
      <c r="A298" s="42"/>
      <c r="B298" t="str">
        <f t="shared" si="8"/>
        <v/>
      </c>
      <c r="C298" t="str">
        <f t="shared" si="9"/>
        <v/>
      </c>
      <c r="F298" s="42"/>
      <c r="G298" s="43"/>
    </row>
    <row r="299" spans="1:7" x14ac:dyDescent="0.2">
      <c r="A299" s="42"/>
      <c r="B299" t="str">
        <f t="shared" si="8"/>
        <v/>
      </c>
      <c r="C299" t="str">
        <f t="shared" si="9"/>
        <v/>
      </c>
      <c r="F299" s="42"/>
      <c r="G299" s="43"/>
    </row>
    <row r="300" spans="1:7" x14ac:dyDescent="0.2">
      <c r="A300" s="42"/>
      <c r="B300" t="str">
        <f t="shared" si="8"/>
        <v/>
      </c>
      <c r="C300" t="str">
        <f t="shared" si="9"/>
        <v/>
      </c>
      <c r="F300" s="42"/>
      <c r="G300" s="43"/>
    </row>
    <row r="301" spans="1:7" x14ac:dyDescent="0.2">
      <c r="A301" s="42"/>
      <c r="B301" t="str">
        <f t="shared" si="8"/>
        <v/>
      </c>
      <c r="C301" t="str">
        <f t="shared" si="9"/>
        <v/>
      </c>
      <c r="F301" s="42"/>
      <c r="G301" s="43"/>
    </row>
    <row r="302" spans="1:7" x14ac:dyDescent="0.2">
      <c r="A302" s="42"/>
      <c r="B302" t="str">
        <f t="shared" si="8"/>
        <v/>
      </c>
      <c r="C302" t="str">
        <f t="shared" si="9"/>
        <v/>
      </c>
      <c r="F302" s="42"/>
      <c r="G302" s="43"/>
    </row>
    <row r="303" spans="1:7" x14ac:dyDescent="0.2">
      <c r="A303" s="42"/>
      <c r="B303" t="str">
        <f t="shared" si="8"/>
        <v/>
      </c>
      <c r="C303" t="str">
        <f t="shared" si="9"/>
        <v/>
      </c>
      <c r="F303" s="42"/>
      <c r="G303" s="43"/>
    </row>
    <row r="304" spans="1:7" x14ac:dyDescent="0.2">
      <c r="A304" s="42"/>
      <c r="B304" t="str">
        <f t="shared" si="8"/>
        <v/>
      </c>
      <c r="C304" t="str">
        <f t="shared" si="9"/>
        <v/>
      </c>
      <c r="F304" s="42"/>
      <c r="G304" s="43"/>
    </row>
    <row r="305" spans="1:7" x14ac:dyDescent="0.2">
      <c r="A305" s="42"/>
      <c r="B305" t="str">
        <f t="shared" si="8"/>
        <v/>
      </c>
      <c r="C305" t="str">
        <f t="shared" si="9"/>
        <v/>
      </c>
      <c r="F305" s="42"/>
      <c r="G305" s="43"/>
    </row>
    <row r="306" spans="1:7" x14ac:dyDescent="0.2">
      <c r="A306" s="42"/>
      <c r="B306" t="str">
        <f t="shared" si="8"/>
        <v/>
      </c>
      <c r="C306" t="str">
        <f t="shared" si="9"/>
        <v/>
      </c>
      <c r="F306" s="42"/>
      <c r="G306" s="43"/>
    </row>
    <row r="307" spans="1:7" x14ac:dyDescent="0.2">
      <c r="A307" s="42"/>
      <c r="B307" t="str">
        <f t="shared" si="8"/>
        <v/>
      </c>
      <c r="C307" t="str">
        <f t="shared" si="9"/>
        <v/>
      </c>
      <c r="F307" s="42"/>
      <c r="G307" s="43"/>
    </row>
    <row r="308" spans="1:7" x14ac:dyDescent="0.2">
      <c r="A308" s="42"/>
      <c r="B308" t="str">
        <f t="shared" si="8"/>
        <v/>
      </c>
      <c r="C308" t="str">
        <f t="shared" si="9"/>
        <v/>
      </c>
      <c r="F308" s="42"/>
      <c r="G308" s="43"/>
    </row>
    <row r="309" spans="1:7" x14ac:dyDescent="0.2">
      <c r="A309" s="42"/>
      <c r="B309" t="str">
        <f t="shared" si="8"/>
        <v/>
      </c>
      <c r="C309" t="str">
        <f t="shared" si="9"/>
        <v/>
      </c>
      <c r="F309" s="42"/>
      <c r="G309" s="43"/>
    </row>
    <row r="310" spans="1:7" x14ac:dyDescent="0.2">
      <c r="A310" s="42"/>
      <c r="B310" t="str">
        <f t="shared" si="8"/>
        <v/>
      </c>
      <c r="C310" t="str">
        <f t="shared" si="9"/>
        <v/>
      </c>
      <c r="F310" s="42"/>
      <c r="G310" s="43"/>
    </row>
    <row r="311" spans="1:7" x14ac:dyDescent="0.2">
      <c r="A311" s="42"/>
      <c r="B311" t="str">
        <f t="shared" si="8"/>
        <v/>
      </c>
      <c r="C311" t="str">
        <f t="shared" si="9"/>
        <v/>
      </c>
      <c r="F311" s="42"/>
      <c r="G311" s="43"/>
    </row>
    <row r="312" spans="1:7" x14ac:dyDescent="0.2">
      <c r="A312" s="42"/>
      <c r="B312" t="str">
        <f t="shared" si="8"/>
        <v/>
      </c>
      <c r="C312" t="str">
        <f t="shared" si="9"/>
        <v/>
      </c>
      <c r="F312" s="42"/>
      <c r="G312" s="43"/>
    </row>
    <row r="313" spans="1:7" x14ac:dyDescent="0.2">
      <c r="A313" s="42"/>
      <c r="B313" t="str">
        <f t="shared" si="8"/>
        <v/>
      </c>
      <c r="C313" t="str">
        <f t="shared" si="9"/>
        <v/>
      </c>
      <c r="F313" s="42"/>
      <c r="G313" s="43"/>
    </row>
    <row r="314" spans="1:7" x14ac:dyDescent="0.2">
      <c r="A314" s="42"/>
      <c r="B314" t="str">
        <f t="shared" si="8"/>
        <v/>
      </c>
      <c r="C314" t="str">
        <f t="shared" si="9"/>
        <v/>
      </c>
      <c r="F314" s="42"/>
      <c r="G314" s="43"/>
    </row>
    <row r="315" spans="1:7" x14ac:dyDescent="0.2">
      <c r="A315" s="42"/>
      <c r="B315" t="str">
        <f t="shared" si="8"/>
        <v/>
      </c>
      <c r="C315" t="str">
        <f t="shared" si="9"/>
        <v/>
      </c>
      <c r="F315" s="42"/>
      <c r="G315" s="43"/>
    </row>
    <row r="316" spans="1:7" x14ac:dyDescent="0.2">
      <c r="A316" s="42"/>
      <c r="B316" t="str">
        <f t="shared" si="8"/>
        <v/>
      </c>
      <c r="C316" t="str">
        <f t="shared" si="9"/>
        <v/>
      </c>
      <c r="F316" s="42"/>
      <c r="G316" s="43"/>
    </row>
    <row r="317" spans="1:7" x14ac:dyDescent="0.2">
      <c r="A317" s="42"/>
      <c r="B317" t="str">
        <f t="shared" si="8"/>
        <v/>
      </c>
      <c r="C317" t="str">
        <f t="shared" si="9"/>
        <v/>
      </c>
      <c r="F317" s="42"/>
      <c r="G317" s="43"/>
    </row>
    <row r="318" spans="1:7" x14ac:dyDescent="0.2">
      <c r="A318" s="42"/>
      <c r="B318" t="str">
        <f t="shared" si="8"/>
        <v/>
      </c>
      <c r="C318" t="str">
        <f t="shared" si="9"/>
        <v/>
      </c>
      <c r="F318" s="42"/>
      <c r="G318" s="43"/>
    </row>
    <row r="319" spans="1:7" x14ac:dyDescent="0.2">
      <c r="A319" s="42"/>
      <c r="B319" t="str">
        <f t="shared" si="8"/>
        <v/>
      </c>
      <c r="C319" t="str">
        <f t="shared" si="9"/>
        <v/>
      </c>
      <c r="F319" s="42"/>
      <c r="G319" s="43"/>
    </row>
    <row r="320" spans="1:7" x14ac:dyDescent="0.2">
      <c r="A320" s="42"/>
      <c r="B320" t="str">
        <f t="shared" si="8"/>
        <v/>
      </c>
      <c r="C320" t="str">
        <f t="shared" si="9"/>
        <v/>
      </c>
      <c r="F320" s="42"/>
      <c r="G320" s="43"/>
    </row>
    <row r="321" spans="1:7" x14ac:dyDescent="0.2">
      <c r="A321" s="42"/>
      <c r="B321" t="str">
        <f t="shared" si="8"/>
        <v/>
      </c>
      <c r="C321" t="str">
        <f t="shared" si="9"/>
        <v/>
      </c>
      <c r="F321" s="42"/>
      <c r="G321" s="43"/>
    </row>
    <row r="322" spans="1:7" x14ac:dyDescent="0.2">
      <c r="A322" s="42"/>
      <c r="B322" t="str">
        <f t="shared" si="8"/>
        <v/>
      </c>
      <c r="C322" t="str">
        <f t="shared" si="9"/>
        <v/>
      </c>
      <c r="F322" s="42"/>
      <c r="G322" s="43"/>
    </row>
    <row r="323" spans="1:7" x14ac:dyDescent="0.2">
      <c r="A323" s="42"/>
      <c r="B323" t="str">
        <f t="shared" si="8"/>
        <v/>
      </c>
      <c r="C323" t="str">
        <f t="shared" si="9"/>
        <v/>
      </c>
      <c r="F323" s="42"/>
      <c r="G323" s="43"/>
    </row>
    <row r="324" spans="1:7" x14ac:dyDescent="0.2">
      <c r="A324" s="42"/>
      <c r="B324" t="str">
        <f t="shared" si="8"/>
        <v/>
      </c>
      <c r="C324" t="str">
        <f t="shared" si="9"/>
        <v/>
      </c>
      <c r="F324" s="42"/>
      <c r="G324" s="43"/>
    </row>
    <row r="325" spans="1:7" x14ac:dyDescent="0.2">
      <c r="A325" s="42"/>
      <c r="B325" t="str">
        <f t="shared" si="8"/>
        <v/>
      </c>
      <c r="C325" t="str">
        <f t="shared" si="9"/>
        <v/>
      </c>
      <c r="F325" s="42"/>
      <c r="G325" s="43"/>
    </row>
    <row r="326" spans="1:7" x14ac:dyDescent="0.2">
      <c r="A326" s="42"/>
      <c r="B326" t="str">
        <f t="shared" si="8"/>
        <v/>
      </c>
      <c r="C326" t="str">
        <f t="shared" si="9"/>
        <v/>
      </c>
      <c r="F326" s="42"/>
      <c r="G326" s="43"/>
    </row>
    <row r="327" spans="1:7" x14ac:dyDescent="0.2">
      <c r="A327" s="42"/>
      <c r="B327" t="str">
        <f t="shared" si="8"/>
        <v/>
      </c>
      <c r="C327" t="str">
        <f t="shared" si="9"/>
        <v/>
      </c>
      <c r="F327" s="42"/>
      <c r="G327" s="43"/>
    </row>
    <row r="328" spans="1:7" x14ac:dyDescent="0.2">
      <c r="A328" s="42"/>
      <c r="B328" t="str">
        <f t="shared" ref="B328:B391" si="10">IF(A328="","",IF(AND(LEN(A328)&gt;=16,LEFT(A328,2)="01"),MID(A328,4,13),A328))</f>
        <v/>
      </c>
      <c r="C328" t="str">
        <f t="shared" ref="C328:C391" si="11">IF(A328="","",IFERROR(INDEX($G$8:$G$507,MATCH(B328,$F$8:$F$507,0)),"Code inconnu"))</f>
        <v/>
      </c>
      <c r="F328" s="42"/>
      <c r="G328" s="43"/>
    </row>
    <row r="329" spans="1:7" x14ac:dyDescent="0.2">
      <c r="A329" s="42"/>
      <c r="B329" t="str">
        <f t="shared" si="10"/>
        <v/>
      </c>
      <c r="C329" t="str">
        <f t="shared" si="11"/>
        <v/>
      </c>
      <c r="F329" s="42"/>
      <c r="G329" s="43"/>
    </row>
    <row r="330" spans="1:7" x14ac:dyDescent="0.2">
      <c r="A330" s="42"/>
      <c r="B330" t="str">
        <f t="shared" si="10"/>
        <v/>
      </c>
      <c r="C330" t="str">
        <f t="shared" si="11"/>
        <v/>
      </c>
      <c r="F330" s="42"/>
      <c r="G330" s="43"/>
    </row>
    <row r="331" spans="1:7" x14ac:dyDescent="0.2">
      <c r="A331" s="42"/>
      <c r="B331" t="str">
        <f t="shared" si="10"/>
        <v/>
      </c>
      <c r="C331" t="str">
        <f t="shared" si="11"/>
        <v/>
      </c>
      <c r="F331" s="42"/>
      <c r="G331" s="43"/>
    </row>
    <row r="332" spans="1:7" x14ac:dyDescent="0.2">
      <c r="A332" s="42"/>
      <c r="B332" t="str">
        <f t="shared" si="10"/>
        <v/>
      </c>
      <c r="C332" t="str">
        <f t="shared" si="11"/>
        <v/>
      </c>
      <c r="F332" s="42"/>
      <c r="G332" s="43"/>
    </row>
    <row r="333" spans="1:7" x14ac:dyDescent="0.2">
      <c r="A333" s="42"/>
      <c r="B333" t="str">
        <f t="shared" si="10"/>
        <v/>
      </c>
      <c r="C333" t="str">
        <f t="shared" si="11"/>
        <v/>
      </c>
      <c r="F333" s="42"/>
      <c r="G333" s="43"/>
    </row>
    <row r="334" spans="1:7" x14ac:dyDescent="0.2">
      <c r="A334" s="42"/>
      <c r="B334" t="str">
        <f t="shared" si="10"/>
        <v/>
      </c>
      <c r="C334" t="str">
        <f t="shared" si="11"/>
        <v/>
      </c>
      <c r="F334" s="42"/>
      <c r="G334" s="43"/>
    </row>
    <row r="335" spans="1:7" x14ac:dyDescent="0.2">
      <c r="A335" s="42"/>
      <c r="B335" t="str">
        <f t="shared" si="10"/>
        <v/>
      </c>
      <c r="C335" t="str">
        <f t="shared" si="11"/>
        <v/>
      </c>
      <c r="F335" s="42"/>
      <c r="G335" s="43"/>
    </row>
    <row r="336" spans="1:7" x14ac:dyDescent="0.2">
      <c r="A336" s="42"/>
      <c r="B336" t="str">
        <f t="shared" si="10"/>
        <v/>
      </c>
      <c r="C336" t="str">
        <f t="shared" si="11"/>
        <v/>
      </c>
      <c r="F336" s="42"/>
      <c r="G336" s="43"/>
    </row>
    <row r="337" spans="1:7" x14ac:dyDescent="0.2">
      <c r="A337" s="42"/>
      <c r="B337" t="str">
        <f t="shared" si="10"/>
        <v/>
      </c>
      <c r="C337" t="str">
        <f t="shared" si="11"/>
        <v/>
      </c>
      <c r="F337" s="42"/>
      <c r="G337" s="43"/>
    </row>
    <row r="338" spans="1:7" x14ac:dyDescent="0.2">
      <c r="A338" s="42"/>
      <c r="B338" t="str">
        <f t="shared" si="10"/>
        <v/>
      </c>
      <c r="C338" t="str">
        <f t="shared" si="11"/>
        <v/>
      </c>
      <c r="F338" s="42"/>
      <c r="G338" s="43"/>
    </row>
    <row r="339" spans="1:7" x14ac:dyDescent="0.2">
      <c r="A339" s="42"/>
      <c r="B339" t="str">
        <f t="shared" si="10"/>
        <v/>
      </c>
      <c r="C339" t="str">
        <f t="shared" si="11"/>
        <v/>
      </c>
      <c r="F339" s="42"/>
      <c r="G339" s="43"/>
    </row>
    <row r="340" spans="1:7" x14ac:dyDescent="0.2">
      <c r="A340" s="42"/>
      <c r="B340" t="str">
        <f t="shared" si="10"/>
        <v/>
      </c>
      <c r="C340" t="str">
        <f t="shared" si="11"/>
        <v/>
      </c>
      <c r="F340" s="42"/>
      <c r="G340" s="43"/>
    </row>
    <row r="341" spans="1:7" x14ac:dyDescent="0.2">
      <c r="A341" s="42"/>
      <c r="B341" t="str">
        <f t="shared" si="10"/>
        <v/>
      </c>
      <c r="C341" t="str">
        <f t="shared" si="11"/>
        <v/>
      </c>
      <c r="F341" s="42"/>
      <c r="G341" s="43"/>
    </row>
    <row r="342" spans="1:7" x14ac:dyDescent="0.2">
      <c r="A342" s="42"/>
      <c r="B342" t="str">
        <f t="shared" si="10"/>
        <v/>
      </c>
      <c r="C342" t="str">
        <f t="shared" si="11"/>
        <v/>
      </c>
      <c r="F342" s="42"/>
      <c r="G342" s="43"/>
    </row>
    <row r="343" spans="1:7" x14ac:dyDescent="0.2">
      <c r="A343" s="42"/>
      <c r="B343" t="str">
        <f t="shared" si="10"/>
        <v/>
      </c>
      <c r="C343" t="str">
        <f t="shared" si="11"/>
        <v/>
      </c>
      <c r="F343" s="42"/>
      <c r="G343" s="43"/>
    </row>
    <row r="344" spans="1:7" x14ac:dyDescent="0.2">
      <c r="A344" s="42"/>
      <c r="B344" t="str">
        <f t="shared" si="10"/>
        <v/>
      </c>
      <c r="C344" t="str">
        <f t="shared" si="11"/>
        <v/>
      </c>
      <c r="F344" s="42"/>
      <c r="G344" s="43"/>
    </row>
    <row r="345" spans="1:7" x14ac:dyDescent="0.2">
      <c r="A345" s="42"/>
      <c r="B345" t="str">
        <f t="shared" si="10"/>
        <v/>
      </c>
      <c r="C345" t="str">
        <f t="shared" si="11"/>
        <v/>
      </c>
      <c r="F345" s="42"/>
      <c r="G345" s="43"/>
    </row>
    <row r="346" spans="1:7" x14ac:dyDescent="0.2">
      <c r="A346" s="42"/>
      <c r="B346" t="str">
        <f t="shared" si="10"/>
        <v/>
      </c>
      <c r="C346" t="str">
        <f t="shared" si="11"/>
        <v/>
      </c>
      <c r="F346" s="42"/>
      <c r="G346" s="43"/>
    </row>
    <row r="347" spans="1:7" x14ac:dyDescent="0.2">
      <c r="A347" s="42"/>
      <c r="B347" t="str">
        <f t="shared" si="10"/>
        <v/>
      </c>
      <c r="C347" t="str">
        <f t="shared" si="11"/>
        <v/>
      </c>
      <c r="F347" s="42"/>
      <c r="G347" s="43"/>
    </row>
    <row r="348" spans="1:7" x14ac:dyDescent="0.2">
      <c r="A348" s="42"/>
      <c r="B348" t="str">
        <f t="shared" si="10"/>
        <v/>
      </c>
      <c r="C348" t="str">
        <f t="shared" si="11"/>
        <v/>
      </c>
      <c r="F348" s="42"/>
      <c r="G348" s="43"/>
    </row>
    <row r="349" spans="1:7" x14ac:dyDescent="0.2">
      <c r="A349" s="42"/>
      <c r="B349" t="str">
        <f t="shared" si="10"/>
        <v/>
      </c>
      <c r="C349" t="str">
        <f t="shared" si="11"/>
        <v/>
      </c>
      <c r="F349" s="42"/>
      <c r="G349" s="43"/>
    </row>
    <row r="350" spans="1:7" x14ac:dyDescent="0.2">
      <c r="A350" s="42"/>
      <c r="B350" t="str">
        <f t="shared" si="10"/>
        <v/>
      </c>
      <c r="C350" t="str">
        <f t="shared" si="11"/>
        <v/>
      </c>
      <c r="F350" s="42"/>
      <c r="G350" s="43"/>
    </row>
    <row r="351" spans="1:7" x14ac:dyDescent="0.2">
      <c r="A351" s="42"/>
      <c r="B351" t="str">
        <f t="shared" si="10"/>
        <v/>
      </c>
      <c r="C351" t="str">
        <f t="shared" si="11"/>
        <v/>
      </c>
      <c r="F351" s="42"/>
      <c r="G351" s="43"/>
    </row>
    <row r="352" spans="1:7" x14ac:dyDescent="0.2">
      <c r="A352" s="42"/>
      <c r="B352" t="str">
        <f t="shared" si="10"/>
        <v/>
      </c>
      <c r="C352" t="str">
        <f t="shared" si="11"/>
        <v/>
      </c>
      <c r="F352" s="42"/>
      <c r="G352" s="43"/>
    </row>
    <row r="353" spans="1:7" x14ac:dyDescent="0.2">
      <c r="A353" s="42"/>
      <c r="B353" t="str">
        <f t="shared" si="10"/>
        <v/>
      </c>
      <c r="C353" t="str">
        <f t="shared" si="11"/>
        <v/>
      </c>
      <c r="F353" s="42"/>
      <c r="G353" s="43"/>
    </row>
    <row r="354" spans="1:7" x14ac:dyDescent="0.2">
      <c r="A354" s="42"/>
      <c r="B354" t="str">
        <f t="shared" si="10"/>
        <v/>
      </c>
      <c r="C354" t="str">
        <f t="shared" si="11"/>
        <v/>
      </c>
      <c r="F354" s="42"/>
      <c r="G354" s="43"/>
    </row>
    <row r="355" spans="1:7" x14ac:dyDescent="0.2">
      <c r="A355" s="42"/>
      <c r="B355" t="str">
        <f t="shared" si="10"/>
        <v/>
      </c>
      <c r="C355" t="str">
        <f t="shared" si="11"/>
        <v/>
      </c>
      <c r="F355" s="42"/>
      <c r="G355" s="43"/>
    </row>
    <row r="356" spans="1:7" x14ac:dyDescent="0.2">
      <c r="A356" s="42"/>
      <c r="B356" t="str">
        <f t="shared" si="10"/>
        <v/>
      </c>
      <c r="C356" t="str">
        <f t="shared" si="11"/>
        <v/>
      </c>
      <c r="F356" s="42"/>
      <c r="G356" s="43"/>
    </row>
    <row r="357" spans="1:7" x14ac:dyDescent="0.2">
      <c r="A357" s="42"/>
      <c r="B357" t="str">
        <f t="shared" si="10"/>
        <v/>
      </c>
      <c r="C357" t="str">
        <f t="shared" si="11"/>
        <v/>
      </c>
      <c r="F357" s="42"/>
      <c r="G357" s="43"/>
    </row>
    <row r="358" spans="1:7" x14ac:dyDescent="0.2">
      <c r="A358" s="42"/>
      <c r="B358" t="str">
        <f t="shared" si="10"/>
        <v/>
      </c>
      <c r="C358" t="str">
        <f t="shared" si="11"/>
        <v/>
      </c>
      <c r="F358" s="42"/>
      <c r="G358" s="43"/>
    </row>
    <row r="359" spans="1:7" x14ac:dyDescent="0.2">
      <c r="A359" s="42"/>
      <c r="B359" t="str">
        <f t="shared" si="10"/>
        <v/>
      </c>
      <c r="C359" t="str">
        <f t="shared" si="11"/>
        <v/>
      </c>
      <c r="F359" s="42"/>
      <c r="G359" s="43"/>
    </row>
    <row r="360" spans="1:7" x14ac:dyDescent="0.2">
      <c r="A360" s="42"/>
      <c r="B360" t="str">
        <f t="shared" si="10"/>
        <v/>
      </c>
      <c r="C360" t="str">
        <f t="shared" si="11"/>
        <v/>
      </c>
      <c r="F360" s="42"/>
      <c r="G360" s="43"/>
    </row>
    <row r="361" spans="1:7" x14ac:dyDescent="0.2">
      <c r="A361" s="42"/>
      <c r="B361" t="str">
        <f t="shared" si="10"/>
        <v/>
      </c>
      <c r="C361" t="str">
        <f t="shared" si="11"/>
        <v/>
      </c>
      <c r="F361" s="42"/>
      <c r="G361" s="43"/>
    </row>
    <row r="362" spans="1:7" x14ac:dyDescent="0.2">
      <c r="A362" s="42"/>
      <c r="B362" t="str">
        <f t="shared" si="10"/>
        <v/>
      </c>
      <c r="C362" t="str">
        <f t="shared" si="11"/>
        <v/>
      </c>
      <c r="F362" s="42"/>
      <c r="G362" s="43"/>
    </row>
    <row r="363" spans="1:7" x14ac:dyDescent="0.2">
      <c r="A363" s="42"/>
      <c r="B363" t="str">
        <f t="shared" si="10"/>
        <v/>
      </c>
      <c r="C363" t="str">
        <f t="shared" si="11"/>
        <v/>
      </c>
      <c r="F363" s="42"/>
      <c r="G363" s="43"/>
    </row>
    <row r="364" spans="1:7" x14ac:dyDescent="0.2">
      <c r="A364" s="42"/>
      <c r="B364" t="str">
        <f t="shared" si="10"/>
        <v/>
      </c>
      <c r="C364" t="str">
        <f t="shared" si="11"/>
        <v/>
      </c>
      <c r="F364" s="42"/>
      <c r="G364" s="43"/>
    </row>
    <row r="365" spans="1:7" x14ac:dyDescent="0.2">
      <c r="A365" s="42"/>
      <c r="B365" t="str">
        <f t="shared" si="10"/>
        <v/>
      </c>
      <c r="C365" t="str">
        <f t="shared" si="11"/>
        <v/>
      </c>
      <c r="F365" s="42"/>
      <c r="G365" s="43"/>
    </row>
    <row r="366" spans="1:7" x14ac:dyDescent="0.2">
      <c r="A366" s="42"/>
      <c r="B366" t="str">
        <f t="shared" si="10"/>
        <v/>
      </c>
      <c r="C366" t="str">
        <f t="shared" si="11"/>
        <v/>
      </c>
      <c r="F366" s="42"/>
      <c r="G366" s="43"/>
    </row>
    <row r="367" spans="1:7" x14ac:dyDescent="0.2">
      <c r="A367" s="42"/>
      <c r="B367" t="str">
        <f t="shared" si="10"/>
        <v/>
      </c>
      <c r="C367" t="str">
        <f t="shared" si="11"/>
        <v/>
      </c>
      <c r="F367" s="42"/>
      <c r="G367" s="43"/>
    </row>
    <row r="368" spans="1:7" x14ac:dyDescent="0.2">
      <c r="A368" s="42"/>
      <c r="B368" t="str">
        <f t="shared" si="10"/>
        <v/>
      </c>
      <c r="C368" t="str">
        <f t="shared" si="11"/>
        <v/>
      </c>
      <c r="F368" s="42"/>
      <c r="G368" s="43"/>
    </row>
    <row r="369" spans="1:7" x14ac:dyDescent="0.2">
      <c r="A369" s="42"/>
      <c r="B369" t="str">
        <f t="shared" si="10"/>
        <v/>
      </c>
      <c r="C369" t="str">
        <f t="shared" si="11"/>
        <v/>
      </c>
      <c r="F369" s="42"/>
      <c r="G369" s="43"/>
    </row>
    <row r="370" spans="1:7" x14ac:dyDescent="0.2">
      <c r="A370" s="42"/>
      <c r="B370" t="str">
        <f t="shared" si="10"/>
        <v/>
      </c>
      <c r="C370" t="str">
        <f t="shared" si="11"/>
        <v/>
      </c>
      <c r="F370" s="42"/>
      <c r="G370" s="43"/>
    </row>
    <row r="371" spans="1:7" x14ac:dyDescent="0.2">
      <c r="A371" s="42"/>
      <c r="B371" t="str">
        <f t="shared" si="10"/>
        <v/>
      </c>
      <c r="C371" t="str">
        <f t="shared" si="11"/>
        <v/>
      </c>
      <c r="F371" s="42"/>
      <c r="G371" s="43"/>
    </row>
    <row r="372" spans="1:7" x14ac:dyDescent="0.2">
      <c r="A372" s="42"/>
      <c r="B372" t="str">
        <f t="shared" si="10"/>
        <v/>
      </c>
      <c r="C372" t="str">
        <f t="shared" si="11"/>
        <v/>
      </c>
      <c r="F372" s="42"/>
      <c r="G372" s="43"/>
    </row>
    <row r="373" spans="1:7" x14ac:dyDescent="0.2">
      <c r="A373" s="42"/>
      <c r="B373" t="str">
        <f t="shared" si="10"/>
        <v/>
      </c>
      <c r="C373" t="str">
        <f t="shared" si="11"/>
        <v/>
      </c>
      <c r="F373" s="42"/>
      <c r="G373" s="43"/>
    </row>
    <row r="374" spans="1:7" x14ac:dyDescent="0.2">
      <c r="A374" s="42"/>
      <c r="B374" t="str">
        <f t="shared" si="10"/>
        <v/>
      </c>
      <c r="C374" t="str">
        <f t="shared" si="11"/>
        <v/>
      </c>
      <c r="F374" s="42"/>
      <c r="G374" s="43"/>
    </row>
    <row r="375" spans="1:7" x14ac:dyDescent="0.2">
      <c r="A375" s="42"/>
      <c r="B375" t="str">
        <f t="shared" si="10"/>
        <v/>
      </c>
      <c r="C375" t="str">
        <f t="shared" si="11"/>
        <v/>
      </c>
      <c r="F375" s="42"/>
      <c r="G375" s="43"/>
    </row>
    <row r="376" spans="1:7" x14ac:dyDescent="0.2">
      <c r="A376" s="42"/>
      <c r="B376" t="str">
        <f t="shared" si="10"/>
        <v/>
      </c>
      <c r="C376" t="str">
        <f t="shared" si="11"/>
        <v/>
      </c>
      <c r="F376" s="42"/>
      <c r="G376" s="43"/>
    </row>
    <row r="377" spans="1:7" x14ac:dyDescent="0.2">
      <c r="A377" s="42"/>
      <c r="B377" t="str">
        <f t="shared" si="10"/>
        <v/>
      </c>
      <c r="C377" t="str">
        <f t="shared" si="11"/>
        <v/>
      </c>
      <c r="F377" s="42"/>
      <c r="G377" s="43"/>
    </row>
    <row r="378" spans="1:7" x14ac:dyDescent="0.2">
      <c r="A378" s="42"/>
      <c r="B378" t="str">
        <f t="shared" si="10"/>
        <v/>
      </c>
      <c r="C378" t="str">
        <f t="shared" si="11"/>
        <v/>
      </c>
      <c r="F378" s="42"/>
      <c r="G378" s="43"/>
    </row>
    <row r="379" spans="1:7" x14ac:dyDescent="0.2">
      <c r="A379" s="42"/>
      <c r="B379" t="str">
        <f t="shared" si="10"/>
        <v/>
      </c>
      <c r="C379" t="str">
        <f t="shared" si="11"/>
        <v/>
      </c>
      <c r="F379" s="42"/>
      <c r="G379" s="43"/>
    </row>
    <row r="380" spans="1:7" x14ac:dyDescent="0.2">
      <c r="A380" s="42"/>
      <c r="B380" t="str">
        <f t="shared" si="10"/>
        <v/>
      </c>
      <c r="C380" t="str">
        <f t="shared" si="11"/>
        <v/>
      </c>
      <c r="F380" s="42"/>
      <c r="G380" s="43"/>
    </row>
    <row r="381" spans="1:7" x14ac:dyDescent="0.2">
      <c r="A381" s="42"/>
      <c r="B381" t="str">
        <f t="shared" si="10"/>
        <v/>
      </c>
      <c r="C381" t="str">
        <f t="shared" si="11"/>
        <v/>
      </c>
      <c r="F381" s="42"/>
      <c r="G381" s="43"/>
    </row>
    <row r="382" spans="1:7" x14ac:dyDescent="0.2">
      <c r="A382" s="42"/>
      <c r="B382" t="str">
        <f t="shared" si="10"/>
        <v/>
      </c>
      <c r="C382" t="str">
        <f t="shared" si="11"/>
        <v/>
      </c>
      <c r="F382" s="42"/>
      <c r="G382" s="43"/>
    </row>
    <row r="383" spans="1:7" x14ac:dyDescent="0.2">
      <c r="A383" s="42"/>
      <c r="B383" t="str">
        <f t="shared" si="10"/>
        <v/>
      </c>
      <c r="C383" t="str">
        <f t="shared" si="11"/>
        <v/>
      </c>
      <c r="F383" s="42"/>
      <c r="G383" s="43"/>
    </row>
    <row r="384" spans="1:7" x14ac:dyDescent="0.2">
      <c r="A384" s="42"/>
      <c r="B384" t="str">
        <f t="shared" si="10"/>
        <v/>
      </c>
      <c r="C384" t="str">
        <f t="shared" si="11"/>
        <v/>
      </c>
      <c r="F384" s="42"/>
      <c r="G384" s="43"/>
    </row>
    <row r="385" spans="1:7" x14ac:dyDescent="0.2">
      <c r="A385" s="42"/>
      <c r="B385" t="str">
        <f t="shared" si="10"/>
        <v/>
      </c>
      <c r="C385" t="str">
        <f t="shared" si="11"/>
        <v/>
      </c>
      <c r="F385" s="42"/>
      <c r="G385" s="43"/>
    </row>
    <row r="386" spans="1:7" x14ac:dyDescent="0.2">
      <c r="A386" s="42"/>
      <c r="B386" t="str">
        <f t="shared" si="10"/>
        <v/>
      </c>
      <c r="C386" t="str">
        <f t="shared" si="11"/>
        <v/>
      </c>
      <c r="F386" s="42"/>
      <c r="G386" s="43"/>
    </row>
    <row r="387" spans="1:7" x14ac:dyDescent="0.2">
      <c r="A387" s="42"/>
      <c r="B387" t="str">
        <f t="shared" si="10"/>
        <v/>
      </c>
      <c r="C387" t="str">
        <f t="shared" si="11"/>
        <v/>
      </c>
      <c r="F387" s="42"/>
      <c r="G387" s="43"/>
    </row>
    <row r="388" spans="1:7" x14ac:dyDescent="0.2">
      <c r="A388" s="42"/>
      <c r="B388" t="str">
        <f t="shared" si="10"/>
        <v/>
      </c>
      <c r="C388" t="str">
        <f t="shared" si="11"/>
        <v/>
      </c>
      <c r="F388" s="42"/>
      <c r="G388" s="43"/>
    </row>
    <row r="389" spans="1:7" x14ac:dyDescent="0.2">
      <c r="A389" s="42"/>
      <c r="B389" t="str">
        <f t="shared" si="10"/>
        <v/>
      </c>
      <c r="C389" t="str">
        <f t="shared" si="11"/>
        <v/>
      </c>
      <c r="F389" s="42"/>
      <c r="G389" s="43"/>
    </row>
    <row r="390" spans="1:7" x14ac:dyDescent="0.2">
      <c r="A390" s="42"/>
      <c r="B390" t="str">
        <f t="shared" si="10"/>
        <v/>
      </c>
      <c r="C390" t="str">
        <f t="shared" si="11"/>
        <v/>
      </c>
      <c r="F390" s="42"/>
      <c r="G390" s="43"/>
    </row>
    <row r="391" spans="1:7" x14ac:dyDescent="0.2">
      <c r="A391" s="42"/>
      <c r="B391" t="str">
        <f t="shared" si="10"/>
        <v/>
      </c>
      <c r="C391" t="str">
        <f t="shared" si="11"/>
        <v/>
      </c>
      <c r="F391" s="42"/>
      <c r="G391" s="43"/>
    </row>
    <row r="392" spans="1:7" x14ac:dyDescent="0.2">
      <c r="A392" s="42"/>
      <c r="B392" t="str">
        <f t="shared" ref="B392:B455" si="12">IF(A392="","",IF(AND(LEN(A392)&gt;=16,LEFT(A392,2)="01"),MID(A392,4,13),A392))</f>
        <v/>
      </c>
      <c r="C392" t="str">
        <f t="shared" ref="C392:C455" si="13">IF(A392="","",IFERROR(INDEX($G$8:$G$507,MATCH(B392,$F$8:$F$507,0)),"Code inconnu"))</f>
        <v/>
      </c>
      <c r="F392" s="42"/>
      <c r="G392" s="43"/>
    </row>
    <row r="393" spans="1:7" x14ac:dyDescent="0.2">
      <c r="A393" s="42"/>
      <c r="B393" t="str">
        <f t="shared" si="12"/>
        <v/>
      </c>
      <c r="C393" t="str">
        <f t="shared" si="13"/>
        <v/>
      </c>
      <c r="F393" s="42"/>
      <c r="G393" s="43"/>
    </row>
    <row r="394" spans="1:7" x14ac:dyDescent="0.2">
      <c r="A394" s="42"/>
      <c r="B394" t="str">
        <f t="shared" si="12"/>
        <v/>
      </c>
      <c r="C394" t="str">
        <f t="shared" si="13"/>
        <v/>
      </c>
      <c r="F394" s="42"/>
      <c r="G394" s="43"/>
    </row>
    <row r="395" spans="1:7" x14ac:dyDescent="0.2">
      <c r="A395" s="42"/>
      <c r="B395" t="str">
        <f t="shared" si="12"/>
        <v/>
      </c>
      <c r="C395" t="str">
        <f t="shared" si="13"/>
        <v/>
      </c>
      <c r="F395" s="42"/>
      <c r="G395" s="43"/>
    </row>
    <row r="396" spans="1:7" x14ac:dyDescent="0.2">
      <c r="A396" s="42"/>
      <c r="B396" t="str">
        <f t="shared" si="12"/>
        <v/>
      </c>
      <c r="C396" t="str">
        <f t="shared" si="13"/>
        <v/>
      </c>
      <c r="F396" s="42"/>
      <c r="G396" s="43"/>
    </row>
    <row r="397" spans="1:7" x14ac:dyDescent="0.2">
      <c r="A397" s="42"/>
      <c r="B397" t="str">
        <f t="shared" si="12"/>
        <v/>
      </c>
      <c r="C397" t="str">
        <f t="shared" si="13"/>
        <v/>
      </c>
      <c r="F397" s="42"/>
      <c r="G397" s="43"/>
    </row>
    <row r="398" spans="1:7" x14ac:dyDescent="0.2">
      <c r="A398" s="42"/>
      <c r="B398" t="str">
        <f t="shared" si="12"/>
        <v/>
      </c>
      <c r="C398" t="str">
        <f t="shared" si="13"/>
        <v/>
      </c>
      <c r="F398" s="42"/>
      <c r="G398" s="43"/>
    </row>
    <row r="399" spans="1:7" x14ac:dyDescent="0.2">
      <c r="A399" s="42"/>
      <c r="B399" t="str">
        <f t="shared" si="12"/>
        <v/>
      </c>
      <c r="C399" t="str">
        <f t="shared" si="13"/>
        <v/>
      </c>
      <c r="F399" s="42"/>
      <c r="G399" s="43"/>
    </row>
    <row r="400" spans="1:7" x14ac:dyDescent="0.2">
      <c r="A400" s="42"/>
      <c r="B400" t="str">
        <f t="shared" si="12"/>
        <v/>
      </c>
      <c r="C400" t="str">
        <f t="shared" si="13"/>
        <v/>
      </c>
      <c r="F400" s="42"/>
      <c r="G400" s="43"/>
    </row>
    <row r="401" spans="1:7" x14ac:dyDescent="0.2">
      <c r="A401" s="42"/>
      <c r="B401" t="str">
        <f t="shared" si="12"/>
        <v/>
      </c>
      <c r="C401" t="str">
        <f t="shared" si="13"/>
        <v/>
      </c>
      <c r="F401" s="42"/>
      <c r="G401" s="43"/>
    </row>
    <row r="402" spans="1:7" x14ac:dyDescent="0.2">
      <c r="A402" s="42"/>
      <c r="B402" t="str">
        <f t="shared" si="12"/>
        <v/>
      </c>
      <c r="C402" t="str">
        <f t="shared" si="13"/>
        <v/>
      </c>
      <c r="F402" s="42"/>
      <c r="G402" s="43"/>
    </row>
    <row r="403" spans="1:7" x14ac:dyDescent="0.2">
      <c r="A403" s="42"/>
      <c r="B403" t="str">
        <f t="shared" si="12"/>
        <v/>
      </c>
      <c r="C403" t="str">
        <f t="shared" si="13"/>
        <v/>
      </c>
      <c r="F403" s="42"/>
      <c r="G403" s="43"/>
    </row>
    <row r="404" spans="1:7" x14ac:dyDescent="0.2">
      <c r="A404" s="42"/>
      <c r="B404" t="str">
        <f t="shared" si="12"/>
        <v/>
      </c>
      <c r="C404" t="str">
        <f t="shared" si="13"/>
        <v/>
      </c>
      <c r="F404" s="42"/>
      <c r="G404" s="43"/>
    </row>
    <row r="405" spans="1:7" x14ac:dyDescent="0.2">
      <c r="A405" s="42"/>
      <c r="B405" t="str">
        <f t="shared" si="12"/>
        <v/>
      </c>
      <c r="C405" t="str">
        <f t="shared" si="13"/>
        <v/>
      </c>
      <c r="F405" s="42"/>
      <c r="G405" s="43"/>
    </row>
    <row r="406" spans="1:7" x14ac:dyDescent="0.2">
      <c r="A406" s="42"/>
      <c r="B406" t="str">
        <f t="shared" si="12"/>
        <v/>
      </c>
      <c r="C406" t="str">
        <f t="shared" si="13"/>
        <v/>
      </c>
      <c r="F406" s="42"/>
      <c r="G406" s="43"/>
    </row>
    <row r="407" spans="1:7" x14ac:dyDescent="0.2">
      <c r="A407" s="42"/>
      <c r="B407" t="str">
        <f t="shared" si="12"/>
        <v/>
      </c>
      <c r="C407" t="str">
        <f t="shared" si="13"/>
        <v/>
      </c>
      <c r="F407" s="42"/>
      <c r="G407" s="43"/>
    </row>
    <row r="408" spans="1:7" x14ac:dyDescent="0.2">
      <c r="A408" s="42"/>
      <c r="B408" t="str">
        <f t="shared" si="12"/>
        <v/>
      </c>
      <c r="C408" t="str">
        <f t="shared" si="13"/>
        <v/>
      </c>
      <c r="F408" s="42"/>
      <c r="G408" s="43"/>
    </row>
    <row r="409" spans="1:7" x14ac:dyDescent="0.2">
      <c r="A409" s="42"/>
      <c r="B409" t="str">
        <f t="shared" si="12"/>
        <v/>
      </c>
      <c r="C409" t="str">
        <f t="shared" si="13"/>
        <v/>
      </c>
      <c r="F409" s="42"/>
      <c r="G409" s="43"/>
    </row>
    <row r="410" spans="1:7" x14ac:dyDescent="0.2">
      <c r="A410" s="42"/>
      <c r="B410" t="str">
        <f t="shared" si="12"/>
        <v/>
      </c>
      <c r="C410" t="str">
        <f t="shared" si="13"/>
        <v/>
      </c>
      <c r="F410" s="42"/>
      <c r="G410" s="43"/>
    </row>
    <row r="411" spans="1:7" x14ac:dyDescent="0.2">
      <c r="A411" s="42"/>
      <c r="B411" t="str">
        <f t="shared" si="12"/>
        <v/>
      </c>
      <c r="C411" t="str">
        <f t="shared" si="13"/>
        <v/>
      </c>
      <c r="F411" s="42"/>
      <c r="G411" s="43"/>
    </row>
    <row r="412" spans="1:7" x14ac:dyDescent="0.2">
      <c r="A412" s="42"/>
      <c r="B412" t="str">
        <f t="shared" si="12"/>
        <v/>
      </c>
      <c r="C412" t="str">
        <f t="shared" si="13"/>
        <v/>
      </c>
      <c r="F412" s="42"/>
      <c r="G412" s="43"/>
    </row>
    <row r="413" spans="1:7" x14ac:dyDescent="0.2">
      <c r="A413" s="42"/>
      <c r="B413" t="str">
        <f t="shared" si="12"/>
        <v/>
      </c>
      <c r="C413" t="str">
        <f t="shared" si="13"/>
        <v/>
      </c>
      <c r="F413" s="42"/>
      <c r="G413" s="43"/>
    </row>
    <row r="414" spans="1:7" x14ac:dyDescent="0.2">
      <c r="A414" s="42"/>
      <c r="B414" t="str">
        <f t="shared" si="12"/>
        <v/>
      </c>
      <c r="C414" t="str">
        <f t="shared" si="13"/>
        <v/>
      </c>
      <c r="F414" s="42"/>
      <c r="G414" s="43"/>
    </row>
    <row r="415" spans="1:7" x14ac:dyDescent="0.2">
      <c r="A415" s="42"/>
      <c r="B415" t="str">
        <f t="shared" si="12"/>
        <v/>
      </c>
      <c r="C415" t="str">
        <f t="shared" si="13"/>
        <v/>
      </c>
      <c r="F415" s="42"/>
      <c r="G415" s="43"/>
    </row>
    <row r="416" spans="1:7" x14ac:dyDescent="0.2">
      <c r="A416" s="42"/>
      <c r="B416" t="str">
        <f t="shared" si="12"/>
        <v/>
      </c>
      <c r="C416" t="str">
        <f t="shared" si="13"/>
        <v/>
      </c>
      <c r="F416" s="42"/>
      <c r="G416" s="43"/>
    </row>
    <row r="417" spans="1:7" x14ac:dyDescent="0.2">
      <c r="A417" s="42"/>
      <c r="B417" t="str">
        <f t="shared" si="12"/>
        <v/>
      </c>
      <c r="C417" t="str">
        <f t="shared" si="13"/>
        <v/>
      </c>
      <c r="F417" s="42"/>
      <c r="G417" s="43"/>
    </row>
    <row r="418" spans="1:7" x14ac:dyDescent="0.2">
      <c r="A418" s="42"/>
      <c r="B418" t="str">
        <f t="shared" si="12"/>
        <v/>
      </c>
      <c r="C418" t="str">
        <f t="shared" si="13"/>
        <v/>
      </c>
      <c r="F418" s="42"/>
      <c r="G418" s="43"/>
    </row>
    <row r="419" spans="1:7" x14ac:dyDescent="0.2">
      <c r="A419" s="42"/>
      <c r="B419" t="str">
        <f t="shared" si="12"/>
        <v/>
      </c>
      <c r="C419" t="str">
        <f t="shared" si="13"/>
        <v/>
      </c>
      <c r="F419" s="42"/>
      <c r="G419" s="43"/>
    </row>
    <row r="420" spans="1:7" x14ac:dyDescent="0.2">
      <c r="A420" s="42"/>
      <c r="B420" t="str">
        <f t="shared" si="12"/>
        <v/>
      </c>
      <c r="C420" t="str">
        <f t="shared" si="13"/>
        <v/>
      </c>
      <c r="F420" s="42"/>
      <c r="G420" s="43"/>
    </row>
    <row r="421" spans="1:7" x14ac:dyDescent="0.2">
      <c r="A421" s="42"/>
      <c r="B421" t="str">
        <f t="shared" si="12"/>
        <v/>
      </c>
      <c r="C421" t="str">
        <f t="shared" si="13"/>
        <v/>
      </c>
      <c r="F421" s="42"/>
      <c r="G421" s="43"/>
    </row>
    <row r="422" spans="1:7" x14ac:dyDescent="0.2">
      <c r="A422" s="42"/>
      <c r="B422" t="str">
        <f t="shared" si="12"/>
        <v/>
      </c>
      <c r="C422" t="str">
        <f t="shared" si="13"/>
        <v/>
      </c>
      <c r="F422" s="42"/>
      <c r="G422" s="43"/>
    </row>
    <row r="423" spans="1:7" x14ac:dyDescent="0.2">
      <c r="A423" s="42"/>
      <c r="B423" t="str">
        <f t="shared" si="12"/>
        <v/>
      </c>
      <c r="C423" t="str">
        <f t="shared" si="13"/>
        <v/>
      </c>
      <c r="F423" s="42"/>
      <c r="G423" s="43"/>
    </row>
    <row r="424" spans="1:7" x14ac:dyDescent="0.2">
      <c r="A424" s="42"/>
      <c r="B424" t="str">
        <f t="shared" si="12"/>
        <v/>
      </c>
      <c r="C424" t="str">
        <f t="shared" si="13"/>
        <v/>
      </c>
      <c r="F424" s="42"/>
      <c r="G424" s="43"/>
    </row>
    <row r="425" spans="1:7" x14ac:dyDescent="0.2">
      <c r="A425" s="42"/>
      <c r="B425" t="str">
        <f t="shared" si="12"/>
        <v/>
      </c>
      <c r="C425" t="str">
        <f t="shared" si="13"/>
        <v/>
      </c>
      <c r="F425" s="42"/>
      <c r="G425" s="43"/>
    </row>
    <row r="426" spans="1:7" x14ac:dyDescent="0.2">
      <c r="A426" s="42"/>
      <c r="B426" t="str">
        <f t="shared" si="12"/>
        <v/>
      </c>
      <c r="C426" t="str">
        <f t="shared" si="13"/>
        <v/>
      </c>
      <c r="F426" s="42"/>
      <c r="G426" s="43"/>
    </row>
    <row r="427" spans="1:7" x14ac:dyDescent="0.2">
      <c r="A427" s="42"/>
      <c r="B427" t="str">
        <f t="shared" si="12"/>
        <v/>
      </c>
      <c r="C427" t="str">
        <f t="shared" si="13"/>
        <v/>
      </c>
      <c r="F427" s="42"/>
      <c r="G427" s="43"/>
    </row>
    <row r="428" spans="1:7" x14ac:dyDescent="0.2">
      <c r="A428" s="42"/>
      <c r="B428" t="str">
        <f t="shared" si="12"/>
        <v/>
      </c>
      <c r="C428" t="str">
        <f t="shared" si="13"/>
        <v/>
      </c>
      <c r="F428" s="42"/>
      <c r="G428" s="43"/>
    </row>
    <row r="429" spans="1:7" x14ac:dyDescent="0.2">
      <c r="A429" s="42"/>
      <c r="B429" t="str">
        <f t="shared" si="12"/>
        <v/>
      </c>
      <c r="C429" t="str">
        <f t="shared" si="13"/>
        <v/>
      </c>
      <c r="F429" s="42"/>
      <c r="G429" s="43"/>
    </row>
    <row r="430" spans="1:7" x14ac:dyDescent="0.2">
      <c r="A430" s="42"/>
      <c r="B430" t="str">
        <f t="shared" si="12"/>
        <v/>
      </c>
      <c r="C430" t="str">
        <f t="shared" si="13"/>
        <v/>
      </c>
      <c r="F430" s="42"/>
      <c r="G430" s="43"/>
    </row>
    <row r="431" spans="1:7" x14ac:dyDescent="0.2">
      <c r="A431" s="42"/>
      <c r="B431" t="str">
        <f t="shared" si="12"/>
        <v/>
      </c>
      <c r="C431" t="str">
        <f t="shared" si="13"/>
        <v/>
      </c>
      <c r="F431" s="42"/>
      <c r="G431" s="43"/>
    </row>
    <row r="432" spans="1:7" x14ac:dyDescent="0.2">
      <c r="A432" s="42"/>
      <c r="B432" t="str">
        <f t="shared" si="12"/>
        <v/>
      </c>
      <c r="C432" t="str">
        <f t="shared" si="13"/>
        <v/>
      </c>
      <c r="F432" s="42"/>
      <c r="G432" s="43"/>
    </row>
    <row r="433" spans="1:7" x14ac:dyDescent="0.2">
      <c r="A433" s="42"/>
      <c r="B433" t="str">
        <f t="shared" si="12"/>
        <v/>
      </c>
      <c r="C433" t="str">
        <f t="shared" si="13"/>
        <v/>
      </c>
      <c r="F433" s="42"/>
      <c r="G433" s="43"/>
    </row>
    <row r="434" spans="1:7" x14ac:dyDescent="0.2">
      <c r="A434" s="42"/>
      <c r="B434" t="str">
        <f t="shared" si="12"/>
        <v/>
      </c>
      <c r="C434" t="str">
        <f t="shared" si="13"/>
        <v/>
      </c>
      <c r="F434" s="42"/>
      <c r="G434" s="43"/>
    </row>
    <row r="435" spans="1:7" x14ac:dyDescent="0.2">
      <c r="A435" s="42"/>
      <c r="B435" t="str">
        <f t="shared" si="12"/>
        <v/>
      </c>
      <c r="C435" t="str">
        <f t="shared" si="13"/>
        <v/>
      </c>
      <c r="F435" s="42"/>
      <c r="G435" s="43"/>
    </row>
    <row r="436" spans="1:7" x14ac:dyDescent="0.2">
      <c r="A436" s="42"/>
      <c r="B436" t="str">
        <f t="shared" si="12"/>
        <v/>
      </c>
      <c r="C436" t="str">
        <f t="shared" si="13"/>
        <v/>
      </c>
      <c r="F436" s="42"/>
      <c r="G436" s="43"/>
    </row>
    <row r="437" spans="1:7" x14ac:dyDescent="0.2">
      <c r="A437" s="42"/>
      <c r="B437" t="str">
        <f t="shared" si="12"/>
        <v/>
      </c>
      <c r="C437" t="str">
        <f t="shared" si="13"/>
        <v/>
      </c>
      <c r="F437" s="42"/>
      <c r="G437" s="43"/>
    </row>
    <row r="438" spans="1:7" x14ac:dyDescent="0.2">
      <c r="A438" s="42"/>
      <c r="B438" t="str">
        <f t="shared" si="12"/>
        <v/>
      </c>
      <c r="C438" t="str">
        <f t="shared" si="13"/>
        <v/>
      </c>
      <c r="F438" s="42"/>
      <c r="G438" s="43"/>
    </row>
    <row r="439" spans="1:7" x14ac:dyDescent="0.2">
      <c r="A439" s="42"/>
      <c r="B439" t="str">
        <f t="shared" si="12"/>
        <v/>
      </c>
      <c r="C439" t="str">
        <f t="shared" si="13"/>
        <v/>
      </c>
      <c r="F439" s="42"/>
      <c r="G439" s="43"/>
    </row>
    <row r="440" spans="1:7" x14ac:dyDescent="0.2">
      <c r="A440" s="42"/>
      <c r="B440" t="str">
        <f t="shared" si="12"/>
        <v/>
      </c>
      <c r="C440" t="str">
        <f t="shared" si="13"/>
        <v/>
      </c>
      <c r="F440" s="42"/>
      <c r="G440" s="43"/>
    </row>
    <row r="441" spans="1:7" x14ac:dyDescent="0.2">
      <c r="A441" s="42"/>
      <c r="B441" t="str">
        <f t="shared" si="12"/>
        <v/>
      </c>
      <c r="C441" t="str">
        <f t="shared" si="13"/>
        <v/>
      </c>
      <c r="F441" s="42"/>
      <c r="G441" s="43"/>
    </row>
    <row r="442" spans="1:7" x14ac:dyDescent="0.2">
      <c r="A442" s="42"/>
      <c r="B442" t="str">
        <f t="shared" si="12"/>
        <v/>
      </c>
      <c r="C442" t="str">
        <f t="shared" si="13"/>
        <v/>
      </c>
      <c r="F442" s="42"/>
      <c r="G442" s="43"/>
    </row>
    <row r="443" spans="1:7" x14ac:dyDescent="0.2">
      <c r="A443" s="42"/>
      <c r="B443" t="str">
        <f t="shared" si="12"/>
        <v/>
      </c>
      <c r="C443" t="str">
        <f t="shared" si="13"/>
        <v/>
      </c>
      <c r="F443" s="42"/>
      <c r="G443" s="43"/>
    </row>
    <row r="444" spans="1:7" x14ac:dyDescent="0.2">
      <c r="A444" s="42"/>
      <c r="B444" t="str">
        <f t="shared" si="12"/>
        <v/>
      </c>
      <c r="C444" t="str">
        <f t="shared" si="13"/>
        <v/>
      </c>
      <c r="F444" s="42"/>
      <c r="G444" s="43"/>
    </row>
    <row r="445" spans="1:7" x14ac:dyDescent="0.2">
      <c r="A445" s="42"/>
      <c r="B445" t="str">
        <f t="shared" si="12"/>
        <v/>
      </c>
      <c r="C445" t="str">
        <f t="shared" si="13"/>
        <v/>
      </c>
      <c r="F445" s="42"/>
      <c r="G445" s="43"/>
    </row>
    <row r="446" spans="1:7" x14ac:dyDescent="0.2">
      <c r="A446" s="42"/>
      <c r="B446" t="str">
        <f t="shared" si="12"/>
        <v/>
      </c>
      <c r="C446" t="str">
        <f t="shared" si="13"/>
        <v/>
      </c>
      <c r="F446" s="42"/>
      <c r="G446" s="43"/>
    </row>
    <row r="447" spans="1:7" x14ac:dyDescent="0.2">
      <c r="A447" s="42"/>
      <c r="B447" t="str">
        <f t="shared" si="12"/>
        <v/>
      </c>
      <c r="C447" t="str">
        <f t="shared" si="13"/>
        <v/>
      </c>
      <c r="F447" s="42"/>
      <c r="G447" s="43"/>
    </row>
    <row r="448" spans="1:7" x14ac:dyDescent="0.2">
      <c r="A448" s="42"/>
      <c r="B448" t="str">
        <f t="shared" si="12"/>
        <v/>
      </c>
      <c r="C448" t="str">
        <f t="shared" si="13"/>
        <v/>
      </c>
      <c r="F448" s="42"/>
      <c r="G448" s="43"/>
    </row>
    <row r="449" spans="1:7" x14ac:dyDescent="0.2">
      <c r="A449" s="42"/>
      <c r="B449" t="str">
        <f t="shared" si="12"/>
        <v/>
      </c>
      <c r="C449" t="str">
        <f t="shared" si="13"/>
        <v/>
      </c>
      <c r="F449" s="42"/>
      <c r="G449" s="43"/>
    </row>
    <row r="450" spans="1:7" x14ac:dyDescent="0.2">
      <c r="A450" s="42"/>
      <c r="B450" t="str">
        <f t="shared" si="12"/>
        <v/>
      </c>
      <c r="C450" t="str">
        <f t="shared" si="13"/>
        <v/>
      </c>
      <c r="F450" s="42"/>
      <c r="G450" s="43"/>
    </row>
    <row r="451" spans="1:7" x14ac:dyDescent="0.2">
      <c r="A451" s="42"/>
      <c r="B451" t="str">
        <f t="shared" si="12"/>
        <v/>
      </c>
      <c r="C451" t="str">
        <f t="shared" si="13"/>
        <v/>
      </c>
      <c r="F451" s="42"/>
      <c r="G451" s="43"/>
    </row>
    <row r="452" spans="1:7" x14ac:dyDescent="0.2">
      <c r="A452" s="42"/>
      <c r="B452" t="str">
        <f t="shared" si="12"/>
        <v/>
      </c>
      <c r="C452" t="str">
        <f t="shared" si="13"/>
        <v/>
      </c>
      <c r="F452" s="42"/>
      <c r="G452" s="43"/>
    </row>
    <row r="453" spans="1:7" x14ac:dyDescent="0.2">
      <c r="A453" s="42"/>
      <c r="B453" t="str">
        <f t="shared" si="12"/>
        <v/>
      </c>
      <c r="C453" t="str">
        <f t="shared" si="13"/>
        <v/>
      </c>
      <c r="F453" s="42"/>
      <c r="G453" s="43"/>
    </row>
    <row r="454" spans="1:7" x14ac:dyDescent="0.2">
      <c r="A454" s="42"/>
      <c r="B454" t="str">
        <f t="shared" si="12"/>
        <v/>
      </c>
      <c r="C454" t="str">
        <f t="shared" si="13"/>
        <v/>
      </c>
      <c r="F454" s="42"/>
      <c r="G454" s="43"/>
    </row>
    <row r="455" spans="1:7" x14ac:dyDescent="0.2">
      <c r="A455" s="42"/>
      <c r="B455" t="str">
        <f t="shared" si="12"/>
        <v/>
      </c>
      <c r="C455" t="str">
        <f t="shared" si="13"/>
        <v/>
      </c>
      <c r="F455" s="42"/>
      <c r="G455" s="43"/>
    </row>
    <row r="456" spans="1:7" x14ac:dyDescent="0.2">
      <c r="A456" s="42"/>
      <c r="B456" t="str">
        <f t="shared" ref="B456:B519" si="14">IF(A456="","",IF(AND(LEN(A456)&gt;=16,LEFT(A456,2)="01"),MID(A456,4,13),A456))</f>
        <v/>
      </c>
      <c r="C456" t="str">
        <f t="shared" ref="C456:C519" si="15">IF(A456="","",IFERROR(INDEX($G$8:$G$507,MATCH(B456,$F$8:$F$507,0)),"Code inconnu"))</f>
        <v/>
      </c>
      <c r="F456" s="42"/>
      <c r="G456" s="43"/>
    </row>
    <row r="457" spans="1:7" x14ac:dyDescent="0.2">
      <c r="A457" s="42"/>
      <c r="B457" t="str">
        <f t="shared" si="14"/>
        <v/>
      </c>
      <c r="C457" t="str">
        <f t="shared" si="15"/>
        <v/>
      </c>
      <c r="F457" s="42"/>
      <c r="G457" s="43"/>
    </row>
    <row r="458" spans="1:7" x14ac:dyDescent="0.2">
      <c r="A458" s="42"/>
      <c r="B458" t="str">
        <f t="shared" si="14"/>
        <v/>
      </c>
      <c r="C458" t="str">
        <f t="shared" si="15"/>
        <v/>
      </c>
      <c r="F458" s="42"/>
      <c r="G458" s="43"/>
    </row>
    <row r="459" spans="1:7" x14ac:dyDescent="0.2">
      <c r="A459" s="42"/>
      <c r="B459" t="str">
        <f t="shared" si="14"/>
        <v/>
      </c>
      <c r="C459" t="str">
        <f t="shared" si="15"/>
        <v/>
      </c>
      <c r="F459" s="42"/>
      <c r="G459" s="43"/>
    </row>
    <row r="460" spans="1:7" x14ac:dyDescent="0.2">
      <c r="A460" s="42"/>
      <c r="B460" t="str">
        <f t="shared" si="14"/>
        <v/>
      </c>
      <c r="C460" t="str">
        <f t="shared" si="15"/>
        <v/>
      </c>
      <c r="F460" s="42"/>
      <c r="G460" s="43"/>
    </row>
    <row r="461" spans="1:7" x14ac:dyDescent="0.2">
      <c r="A461" s="42"/>
      <c r="B461" t="str">
        <f t="shared" si="14"/>
        <v/>
      </c>
      <c r="C461" t="str">
        <f t="shared" si="15"/>
        <v/>
      </c>
      <c r="F461" s="42"/>
      <c r="G461" s="43"/>
    </row>
    <row r="462" spans="1:7" x14ac:dyDescent="0.2">
      <c r="A462" s="42"/>
      <c r="B462" t="str">
        <f t="shared" si="14"/>
        <v/>
      </c>
      <c r="C462" t="str">
        <f t="shared" si="15"/>
        <v/>
      </c>
      <c r="F462" s="42"/>
      <c r="G462" s="43"/>
    </row>
    <row r="463" spans="1:7" x14ac:dyDescent="0.2">
      <c r="A463" s="42"/>
      <c r="B463" t="str">
        <f t="shared" si="14"/>
        <v/>
      </c>
      <c r="C463" t="str">
        <f t="shared" si="15"/>
        <v/>
      </c>
      <c r="F463" s="42"/>
      <c r="G463" s="43"/>
    </row>
    <row r="464" spans="1:7" x14ac:dyDescent="0.2">
      <c r="A464" s="42"/>
      <c r="B464" t="str">
        <f t="shared" si="14"/>
        <v/>
      </c>
      <c r="C464" t="str">
        <f t="shared" si="15"/>
        <v/>
      </c>
      <c r="F464" s="42"/>
      <c r="G464" s="43"/>
    </row>
    <row r="465" spans="1:7" x14ac:dyDescent="0.2">
      <c r="A465" s="42"/>
      <c r="B465" t="str">
        <f t="shared" si="14"/>
        <v/>
      </c>
      <c r="C465" t="str">
        <f t="shared" si="15"/>
        <v/>
      </c>
      <c r="F465" s="42"/>
      <c r="G465" s="43"/>
    </row>
    <row r="466" spans="1:7" x14ac:dyDescent="0.2">
      <c r="A466" s="42"/>
      <c r="B466" t="str">
        <f t="shared" si="14"/>
        <v/>
      </c>
      <c r="C466" t="str">
        <f t="shared" si="15"/>
        <v/>
      </c>
      <c r="F466" s="42"/>
      <c r="G466" s="43"/>
    </row>
    <row r="467" spans="1:7" x14ac:dyDescent="0.2">
      <c r="A467" s="42"/>
      <c r="B467" t="str">
        <f t="shared" si="14"/>
        <v/>
      </c>
      <c r="C467" t="str">
        <f t="shared" si="15"/>
        <v/>
      </c>
      <c r="F467" s="42"/>
      <c r="G467" s="43"/>
    </row>
    <row r="468" spans="1:7" x14ac:dyDescent="0.2">
      <c r="A468" s="42"/>
      <c r="B468" t="str">
        <f t="shared" si="14"/>
        <v/>
      </c>
      <c r="C468" t="str">
        <f t="shared" si="15"/>
        <v/>
      </c>
      <c r="F468" s="42"/>
      <c r="G468" s="43"/>
    </row>
    <row r="469" spans="1:7" x14ac:dyDescent="0.2">
      <c r="A469" s="42"/>
      <c r="B469" t="str">
        <f t="shared" si="14"/>
        <v/>
      </c>
      <c r="C469" t="str">
        <f t="shared" si="15"/>
        <v/>
      </c>
      <c r="F469" s="42"/>
      <c r="G469" s="43"/>
    </row>
    <row r="470" spans="1:7" x14ac:dyDescent="0.2">
      <c r="A470" s="42"/>
      <c r="B470" t="str">
        <f t="shared" si="14"/>
        <v/>
      </c>
      <c r="C470" t="str">
        <f t="shared" si="15"/>
        <v/>
      </c>
      <c r="F470" s="42"/>
      <c r="G470" s="43"/>
    </row>
    <row r="471" spans="1:7" x14ac:dyDescent="0.2">
      <c r="A471" s="42"/>
      <c r="B471" t="str">
        <f t="shared" si="14"/>
        <v/>
      </c>
      <c r="C471" t="str">
        <f t="shared" si="15"/>
        <v/>
      </c>
      <c r="F471" s="42"/>
      <c r="G471" s="43"/>
    </row>
    <row r="472" spans="1:7" x14ac:dyDescent="0.2">
      <c r="A472" s="42"/>
      <c r="B472" t="str">
        <f t="shared" si="14"/>
        <v/>
      </c>
      <c r="C472" t="str">
        <f t="shared" si="15"/>
        <v/>
      </c>
      <c r="F472" s="42"/>
      <c r="G472" s="43"/>
    </row>
    <row r="473" spans="1:7" x14ac:dyDescent="0.2">
      <c r="A473" s="42"/>
      <c r="B473" t="str">
        <f t="shared" si="14"/>
        <v/>
      </c>
      <c r="C473" t="str">
        <f t="shared" si="15"/>
        <v/>
      </c>
      <c r="F473" s="42"/>
      <c r="G473" s="43"/>
    </row>
    <row r="474" spans="1:7" x14ac:dyDescent="0.2">
      <c r="A474" s="42"/>
      <c r="B474" t="str">
        <f t="shared" si="14"/>
        <v/>
      </c>
      <c r="C474" t="str">
        <f t="shared" si="15"/>
        <v/>
      </c>
      <c r="F474" s="42"/>
      <c r="G474" s="43"/>
    </row>
    <row r="475" spans="1:7" x14ac:dyDescent="0.2">
      <c r="A475" s="42"/>
      <c r="B475" t="str">
        <f t="shared" si="14"/>
        <v/>
      </c>
      <c r="C475" t="str">
        <f t="shared" si="15"/>
        <v/>
      </c>
      <c r="F475" s="42"/>
      <c r="G475" s="43"/>
    </row>
    <row r="476" spans="1:7" x14ac:dyDescent="0.2">
      <c r="A476" s="42"/>
      <c r="B476" t="str">
        <f t="shared" si="14"/>
        <v/>
      </c>
      <c r="C476" t="str">
        <f t="shared" si="15"/>
        <v/>
      </c>
      <c r="F476" s="42"/>
      <c r="G476" s="43"/>
    </row>
    <row r="477" spans="1:7" x14ac:dyDescent="0.2">
      <c r="A477" s="42"/>
      <c r="B477" t="str">
        <f t="shared" si="14"/>
        <v/>
      </c>
      <c r="C477" t="str">
        <f t="shared" si="15"/>
        <v/>
      </c>
      <c r="F477" s="42"/>
      <c r="G477" s="43"/>
    </row>
    <row r="478" spans="1:7" x14ac:dyDescent="0.2">
      <c r="A478" s="42"/>
      <c r="B478" t="str">
        <f t="shared" si="14"/>
        <v/>
      </c>
      <c r="C478" t="str">
        <f t="shared" si="15"/>
        <v/>
      </c>
      <c r="F478" s="42"/>
      <c r="G478" s="43"/>
    </row>
    <row r="479" spans="1:7" x14ac:dyDescent="0.2">
      <c r="A479" s="42"/>
      <c r="B479" t="str">
        <f t="shared" si="14"/>
        <v/>
      </c>
      <c r="C479" t="str">
        <f t="shared" si="15"/>
        <v/>
      </c>
      <c r="F479" s="42"/>
      <c r="G479" s="43"/>
    </row>
    <row r="480" spans="1:7" x14ac:dyDescent="0.2">
      <c r="A480" s="42"/>
      <c r="B480" t="str">
        <f t="shared" si="14"/>
        <v/>
      </c>
      <c r="C480" t="str">
        <f t="shared" si="15"/>
        <v/>
      </c>
      <c r="F480" s="42"/>
      <c r="G480" s="43"/>
    </row>
    <row r="481" spans="1:7" x14ac:dyDescent="0.2">
      <c r="A481" s="42"/>
      <c r="B481" t="str">
        <f t="shared" si="14"/>
        <v/>
      </c>
      <c r="C481" t="str">
        <f t="shared" si="15"/>
        <v/>
      </c>
      <c r="F481" s="42"/>
      <c r="G481" s="43"/>
    </row>
    <row r="482" spans="1:7" x14ac:dyDescent="0.2">
      <c r="A482" s="42"/>
      <c r="B482" t="str">
        <f t="shared" si="14"/>
        <v/>
      </c>
      <c r="C482" t="str">
        <f t="shared" si="15"/>
        <v/>
      </c>
      <c r="F482" s="42"/>
      <c r="G482" s="43"/>
    </row>
    <row r="483" spans="1:7" x14ac:dyDescent="0.2">
      <c r="A483" s="42"/>
      <c r="B483" t="str">
        <f t="shared" si="14"/>
        <v/>
      </c>
      <c r="C483" t="str">
        <f t="shared" si="15"/>
        <v/>
      </c>
      <c r="F483" s="42"/>
      <c r="G483" s="43"/>
    </row>
    <row r="484" spans="1:7" x14ac:dyDescent="0.2">
      <c r="A484" s="42"/>
      <c r="B484" t="str">
        <f t="shared" si="14"/>
        <v/>
      </c>
      <c r="C484" t="str">
        <f t="shared" si="15"/>
        <v/>
      </c>
      <c r="F484" s="42"/>
      <c r="G484" s="43"/>
    </row>
    <row r="485" spans="1:7" x14ac:dyDescent="0.2">
      <c r="A485" s="42"/>
      <c r="B485" t="str">
        <f t="shared" si="14"/>
        <v/>
      </c>
      <c r="C485" t="str">
        <f t="shared" si="15"/>
        <v/>
      </c>
      <c r="F485" s="42"/>
      <c r="G485" s="43"/>
    </row>
    <row r="486" spans="1:7" x14ac:dyDescent="0.2">
      <c r="A486" s="42"/>
      <c r="B486" t="str">
        <f t="shared" si="14"/>
        <v/>
      </c>
      <c r="C486" t="str">
        <f t="shared" si="15"/>
        <v/>
      </c>
      <c r="F486" s="42"/>
      <c r="G486" s="43"/>
    </row>
    <row r="487" spans="1:7" x14ac:dyDescent="0.2">
      <c r="A487" s="42"/>
      <c r="B487" t="str">
        <f t="shared" si="14"/>
        <v/>
      </c>
      <c r="C487" t="str">
        <f t="shared" si="15"/>
        <v/>
      </c>
      <c r="F487" s="42"/>
      <c r="G487" s="43"/>
    </row>
    <row r="488" spans="1:7" x14ac:dyDescent="0.2">
      <c r="A488" s="42"/>
      <c r="B488" t="str">
        <f t="shared" si="14"/>
        <v/>
      </c>
      <c r="C488" t="str">
        <f t="shared" si="15"/>
        <v/>
      </c>
      <c r="F488" s="42"/>
      <c r="G488" s="43"/>
    </row>
    <row r="489" spans="1:7" x14ac:dyDescent="0.2">
      <c r="A489" s="42"/>
      <c r="B489" t="str">
        <f t="shared" si="14"/>
        <v/>
      </c>
      <c r="C489" t="str">
        <f t="shared" si="15"/>
        <v/>
      </c>
      <c r="F489" s="42"/>
      <c r="G489" s="43"/>
    </row>
    <row r="490" spans="1:7" x14ac:dyDescent="0.2">
      <c r="A490" s="42"/>
      <c r="B490" t="str">
        <f t="shared" si="14"/>
        <v/>
      </c>
      <c r="C490" t="str">
        <f t="shared" si="15"/>
        <v/>
      </c>
      <c r="F490" s="42"/>
      <c r="G490" s="43"/>
    </row>
    <row r="491" spans="1:7" x14ac:dyDescent="0.2">
      <c r="A491" s="42"/>
      <c r="B491" t="str">
        <f t="shared" si="14"/>
        <v/>
      </c>
      <c r="C491" t="str">
        <f t="shared" si="15"/>
        <v/>
      </c>
      <c r="F491" s="42"/>
      <c r="G491" s="43"/>
    </row>
    <row r="492" spans="1:7" x14ac:dyDescent="0.2">
      <c r="A492" s="42"/>
      <c r="B492" t="str">
        <f t="shared" si="14"/>
        <v/>
      </c>
      <c r="C492" t="str">
        <f t="shared" si="15"/>
        <v/>
      </c>
      <c r="F492" s="42"/>
      <c r="G492" s="43"/>
    </row>
    <row r="493" spans="1:7" x14ac:dyDescent="0.2">
      <c r="A493" s="42"/>
      <c r="B493" t="str">
        <f t="shared" si="14"/>
        <v/>
      </c>
      <c r="C493" t="str">
        <f t="shared" si="15"/>
        <v/>
      </c>
      <c r="F493" s="42"/>
      <c r="G493" s="43"/>
    </row>
    <row r="494" spans="1:7" x14ac:dyDescent="0.2">
      <c r="A494" s="42"/>
      <c r="B494" t="str">
        <f t="shared" si="14"/>
        <v/>
      </c>
      <c r="C494" t="str">
        <f t="shared" si="15"/>
        <v/>
      </c>
      <c r="F494" s="42"/>
      <c r="G494" s="43"/>
    </row>
    <row r="495" spans="1:7" x14ac:dyDescent="0.2">
      <c r="A495" s="42"/>
      <c r="B495" t="str">
        <f t="shared" si="14"/>
        <v/>
      </c>
      <c r="C495" t="str">
        <f t="shared" si="15"/>
        <v/>
      </c>
      <c r="F495" s="42"/>
      <c r="G495" s="43"/>
    </row>
    <row r="496" spans="1:7" x14ac:dyDescent="0.2">
      <c r="A496" s="42"/>
      <c r="B496" t="str">
        <f t="shared" si="14"/>
        <v/>
      </c>
      <c r="C496" t="str">
        <f t="shared" si="15"/>
        <v/>
      </c>
      <c r="F496" s="42"/>
      <c r="G496" s="43"/>
    </row>
    <row r="497" spans="1:7" x14ac:dyDescent="0.2">
      <c r="A497" s="42"/>
      <c r="B497" t="str">
        <f t="shared" si="14"/>
        <v/>
      </c>
      <c r="C497" t="str">
        <f t="shared" si="15"/>
        <v/>
      </c>
      <c r="F497" s="42"/>
      <c r="G497" s="43"/>
    </row>
    <row r="498" spans="1:7" x14ac:dyDescent="0.2">
      <c r="A498" s="42"/>
      <c r="B498" t="str">
        <f t="shared" si="14"/>
        <v/>
      </c>
      <c r="C498" t="str">
        <f t="shared" si="15"/>
        <v/>
      </c>
      <c r="F498" s="42"/>
      <c r="G498" s="43"/>
    </row>
    <row r="499" spans="1:7" x14ac:dyDescent="0.2">
      <c r="A499" s="42"/>
      <c r="B499" t="str">
        <f t="shared" si="14"/>
        <v/>
      </c>
      <c r="C499" t="str">
        <f t="shared" si="15"/>
        <v/>
      </c>
      <c r="F499" s="42"/>
      <c r="G499" s="43"/>
    </row>
    <row r="500" spans="1:7" x14ac:dyDescent="0.2">
      <c r="A500" s="42"/>
      <c r="B500" t="str">
        <f t="shared" si="14"/>
        <v/>
      </c>
      <c r="C500" t="str">
        <f t="shared" si="15"/>
        <v/>
      </c>
      <c r="F500" s="42"/>
      <c r="G500" s="43"/>
    </row>
    <row r="501" spans="1:7" x14ac:dyDescent="0.2">
      <c r="A501" s="42"/>
      <c r="B501" t="str">
        <f t="shared" si="14"/>
        <v/>
      </c>
      <c r="C501" t="str">
        <f t="shared" si="15"/>
        <v/>
      </c>
      <c r="F501" s="42"/>
      <c r="G501" s="43"/>
    </row>
    <row r="502" spans="1:7" x14ac:dyDescent="0.2">
      <c r="A502" s="42"/>
      <c r="B502" t="str">
        <f t="shared" si="14"/>
        <v/>
      </c>
      <c r="C502" t="str">
        <f t="shared" si="15"/>
        <v/>
      </c>
      <c r="F502" s="42"/>
      <c r="G502" s="43"/>
    </row>
    <row r="503" spans="1:7" x14ac:dyDescent="0.2">
      <c r="A503" s="42"/>
      <c r="B503" t="str">
        <f t="shared" si="14"/>
        <v/>
      </c>
      <c r="C503" t="str">
        <f t="shared" si="15"/>
        <v/>
      </c>
      <c r="F503" s="42"/>
      <c r="G503" s="43"/>
    </row>
    <row r="504" spans="1:7" x14ac:dyDescent="0.2">
      <c r="A504" s="42"/>
      <c r="B504" t="str">
        <f t="shared" si="14"/>
        <v/>
      </c>
      <c r="C504" t="str">
        <f t="shared" si="15"/>
        <v/>
      </c>
      <c r="F504" s="42"/>
      <c r="G504" s="43"/>
    </row>
    <row r="505" spans="1:7" x14ac:dyDescent="0.2">
      <c r="A505" s="42"/>
      <c r="B505" t="str">
        <f t="shared" si="14"/>
        <v/>
      </c>
      <c r="C505" t="str">
        <f t="shared" si="15"/>
        <v/>
      </c>
      <c r="F505" s="42"/>
      <c r="G505" s="43"/>
    </row>
    <row r="506" spans="1:7" x14ac:dyDescent="0.2">
      <c r="A506" s="42"/>
      <c r="B506" t="str">
        <f t="shared" si="14"/>
        <v/>
      </c>
      <c r="C506" t="str">
        <f t="shared" si="15"/>
        <v/>
      </c>
      <c r="F506" s="42"/>
      <c r="G506" s="43"/>
    </row>
    <row r="507" spans="1:7" x14ac:dyDescent="0.2">
      <c r="A507" s="42"/>
      <c r="B507" t="str">
        <f t="shared" si="14"/>
        <v/>
      </c>
      <c r="C507" t="str">
        <f t="shared" si="15"/>
        <v/>
      </c>
      <c r="F507" s="42"/>
      <c r="G507" s="43"/>
    </row>
    <row r="508" spans="1:7" x14ac:dyDescent="0.2">
      <c r="A508" s="42"/>
      <c r="B508" t="str">
        <f t="shared" si="14"/>
        <v/>
      </c>
      <c r="C508" t="str">
        <f t="shared" si="15"/>
        <v/>
      </c>
    </row>
    <row r="509" spans="1:7" x14ac:dyDescent="0.2">
      <c r="A509" s="42"/>
      <c r="B509" t="str">
        <f t="shared" si="14"/>
        <v/>
      </c>
      <c r="C509" t="str">
        <f t="shared" si="15"/>
        <v/>
      </c>
    </row>
    <row r="510" spans="1:7" x14ac:dyDescent="0.2">
      <c r="A510" s="42"/>
      <c r="B510" t="str">
        <f t="shared" si="14"/>
        <v/>
      </c>
      <c r="C510" t="str">
        <f t="shared" si="15"/>
        <v/>
      </c>
    </row>
    <row r="511" spans="1:7" x14ac:dyDescent="0.2">
      <c r="A511" s="42"/>
      <c r="B511" t="str">
        <f t="shared" si="14"/>
        <v/>
      </c>
      <c r="C511" t="str">
        <f t="shared" si="15"/>
        <v/>
      </c>
    </row>
    <row r="512" spans="1:7" x14ac:dyDescent="0.2">
      <c r="A512" s="42"/>
      <c r="B512" t="str">
        <f t="shared" si="14"/>
        <v/>
      </c>
      <c r="C512" t="str">
        <f t="shared" si="15"/>
        <v/>
      </c>
    </row>
    <row r="513" spans="1:3" x14ac:dyDescent="0.2">
      <c r="A513" s="42"/>
      <c r="B513" t="str">
        <f t="shared" si="14"/>
        <v/>
      </c>
      <c r="C513" t="str">
        <f t="shared" si="15"/>
        <v/>
      </c>
    </row>
    <row r="514" spans="1:3" x14ac:dyDescent="0.2">
      <c r="A514" s="42"/>
      <c r="B514" t="str">
        <f t="shared" si="14"/>
        <v/>
      </c>
      <c r="C514" t="str">
        <f t="shared" si="15"/>
        <v/>
      </c>
    </row>
    <row r="515" spans="1:3" x14ac:dyDescent="0.2">
      <c r="A515" s="42"/>
      <c r="B515" t="str">
        <f t="shared" si="14"/>
        <v/>
      </c>
      <c r="C515" t="str">
        <f t="shared" si="15"/>
        <v/>
      </c>
    </row>
    <row r="516" spans="1:3" x14ac:dyDescent="0.2">
      <c r="A516" s="42"/>
      <c r="B516" t="str">
        <f t="shared" si="14"/>
        <v/>
      </c>
      <c r="C516" t="str">
        <f t="shared" si="15"/>
        <v/>
      </c>
    </row>
    <row r="517" spans="1:3" x14ac:dyDescent="0.2">
      <c r="A517" s="42"/>
      <c r="B517" t="str">
        <f t="shared" si="14"/>
        <v/>
      </c>
      <c r="C517" t="str">
        <f t="shared" si="15"/>
        <v/>
      </c>
    </row>
    <row r="518" spans="1:3" x14ac:dyDescent="0.2">
      <c r="A518" s="42"/>
      <c r="B518" t="str">
        <f t="shared" si="14"/>
        <v/>
      </c>
      <c r="C518" t="str">
        <f t="shared" si="15"/>
        <v/>
      </c>
    </row>
    <row r="519" spans="1:3" x14ac:dyDescent="0.2">
      <c r="A519" s="42"/>
      <c r="B519" t="str">
        <f t="shared" si="14"/>
        <v/>
      </c>
      <c r="C519" t="str">
        <f t="shared" si="15"/>
        <v/>
      </c>
    </row>
    <row r="520" spans="1:3" x14ac:dyDescent="0.2">
      <c r="A520" s="42"/>
      <c r="B520" t="str">
        <f t="shared" ref="B520:B583" si="16">IF(A520="","",IF(AND(LEN(A520)&gt;=16,LEFT(A520,2)="01"),MID(A520,4,13),A520))</f>
        <v/>
      </c>
      <c r="C520" t="str">
        <f t="shared" ref="C520:C583" si="17">IF(A520="","",IFERROR(INDEX($G$8:$G$507,MATCH(B520,$F$8:$F$507,0)),"Code inconnu"))</f>
        <v/>
      </c>
    </row>
    <row r="521" spans="1:3" x14ac:dyDescent="0.2">
      <c r="A521" s="42"/>
      <c r="B521" t="str">
        <f t="shared" si="16"/>
        <v/>
      </c>
      <c r="C521" t="str">
        <f t="shared" si="17"/>
        <v/>
      </c>
    </row>
    <row r="522" spans="1:3" x14ac:dyDescent="0.2">
      <c r="A522" s="42"/>
      <c r="B522" t="str">
        <f t="shared" si="16"/>
        <v/>
      </c>
      <c r="C522" t="str">
        <f t="shared" si="17"/>
        <v/>
      </c>
    </row>
    <row r="523" spans="1:3" x14ac:dyDescent="0.2">
      <c r="A523" s="42"/>
      <c r="B523" t="str">
        <f t="shared" si="16"/>
        <v/>
      </c>
      <c r="C523" t="str">
        <f t="shared" si="17"/>
        <v/>
      </c>
    </row>
    <row r="524" spans="1:3" x14ac:dyDescent="0.2">
      <c r="A524" s="42"/>
      <c r="B524" t="str">
        <f t="shared" si="16"/>
        <v/>
      </c>
      <c r="C524" t="str">
        <f t="shared" si="17"/>
        <v/>
      </c>
    </row>
    <row r="525" spans="1:3" x14ac:dyDescent="0.2">
      <c r="A525" s="42"/>
      <c r="B525" t="str">
        <f t="shared" si="16"/>
        <v/>
      </c>
      <c r="C525" t="str">
        <f t="shared" si="17"/>
        <v/>
      </c>
    </row>
    <row r="526" spans="1:3" x14ac:dyDescent="0.2">
      <c r="A526" s="42"/>
      <c r="B526" t="str">
        <f t="shared" si="16"/>
        <v/>
      </c>
      <c r="C526" t="str">
        <f t="shared" si="17"/>
        <v/>
      </c>
    </row>
    <row r="527" spans="1:3" x14ac:dyDescent="0.2">
      <c r="A527" s="42"/>
      <c r="B527" t="str">
        <f t="shared" si="16"/>
        <v/>
      </c>
      <c r="C527" t="str">
        <f t="shared" si="17"/>
        <v/>
      </c>
    </row>
    <row r="528" spans="1:3" x14ac:dyDescent="0.2">
      <c r="A528" s="42"/>
      <c r="B528" t="str">
        <f t="shared" si="16"/>
        <v/>
      </c>
      <c r="C528" t="str">
        <f t="shared" si="17"/>
        <v/>
      </c>
    </row>
    <row r="529" spans="1:3" x14ac:dyDescent="0.2">
      <c r="A529" s="42"/>
      <c r="B529" t="str">
        <f t="shared" si="16"/>
        <v/>
      </c>
      <c r="C529" t="str">
        <f t="shared" si="17"/>
        <v/>
      </c>
    </row>
    <row r="530" spans="1:3" x14ac:dyDescent="0.2">
      <c r="A530" s="42"/>
      <c r="B530" t="str">
        <f t="shared" si="16"/>
        <v/>
      </c>
      <c r="C530" t="str">
        <f t="shared" si="17"/>
        <v/>
      </c>
    </row>
    <row r="531" spans="1:3" x14ac:dyDescent="0.2">
      <c r="A531" s="42"/>
      <c r="B531" t="str">
        <f t="shared" si="16"/>
        <v/>
      </c>
      <c r="C531" t="str">
        <f t="shared" si="17"/>
        <v/>
      </c>
    </row>
    <row r="532" spans="1:3" x14ac:dyDescent="0.2">
      <c r="A532" s="42"/>
      <c r="B532" t="str">
        <f t="shared" si="16"/>
        <v/>
      </c>
      <c r="C532" t="str">
        <f t="shared" si="17"/>
        <v/>
      </c>
    </row>
    <row r="533" spans="1:3" x14ac:dyDescent="0.2">
      <c r="A533" s="42"/>
      <c r="B533" t="str">
        <f t="shared" si="16"/>
        <v/>
      </c>
      <c r="C533" t="str">
        <f t="shared" si="17"/>
        <v/>
      </c>
    </row>
    <row r="534" spans="1:3" x14ac:dyDescent="0.2">
      <c r="A534" s="42"/>
      <c r="B534" t="str">
        <f t="shared" si="16"/>
        <v/>
      </c>
      <c r="C534" t="str">
        <f t="shared" si="17"/>
        <v/>
      </c>
    </row>
    <row r="535" spans="1:3" x14ac:dyDescent="0.2">
      <c r="A535" s="42"/>
      <c r="B535" t="str">
        <f t="shared" si="16"/>
        <v/>
      </c>
      <c r="C535" t="str">
        <f t="shared" si="17"/>
        <v/>
      </c>
    </row>
    <row r="536" spans="1:3" x14ac:dyDescent="0.2">
      <c r="A536" s="42"/>
      <c r="B536" t="str">
        <f t="shared" si="16"/>
        <v/>
      </c>
      <c r="C536" t="str">
        <f t="shared" si="17"/>
        <v/>
      </c>
    </row>
    <row r="537" spans="1:3" x14ac:dyDescent="0.2">
      <c r="A537" s="42"/>
      <c r="B537" t="str">
        <f t="shared" si="16"/>
        <v/>
      </c>
      <c r="C537" t="str">
        <f t="shared" si="17"/>
        <v/>
      </c>
    </row>
    <row r="538" spans="1:3" x14ac:dyDescent="0.2">
      <c r="A538" s="42"/>
      <c r="B538" t="str">
        <f t="shared" si="16"/>
        <v/>
      </c>
      <c r="C538" t="str">
        <f t="shared" si="17"/>
        <v/>
      </c>
    </row>
    <row r="539" spans="1:3" x14ac:dyDescent="0.2">
      <c r="A539" s="42"/>
      <c r="B539" t="str">
        <f t="shared" si="16"/>
        <v/>
      </c>
      <c r="C539" t="str">
        <f t="shared" si="17"/>
        <v/>
      </c>
    </row>
    <row r="540" spans="1:3" x14ac:dyDescent="0.2">
      <c r="A540" s="42"/>
      <c r="B540" t="str">
        <f t="shared" si="16"/>
        <v/>
      </c>
      <c r="C540" t="str">
        <f t="shared" si="17"/>
        <v/>
      </c>
    </row>
    <row r="541" spans="1:3" x14ac:dyDescent="0.2">
      <c r="A541" s="42"/>
      <c r="B541" t="str">
        <f t="shared" si="16"/>
        <v/>
      </c>
      <c r="C541" t="str">
        <f t="shared" si="17"/>
        <v/>
      </c>
    </row>
    <row r="542" spans="1:3" x14ac:dyDescent="0.2">
      <c r="A542" s="42"/>
      <c r="B542" t="str">
        <f t="shared" si="16"/>
        <v/>
      </c>
      <c r="C542" t="str">
        <f t="shared" si="17"/>
        <v/>
      </c>
    </row>
    <row r="543" spans="1:3" x14ac:dyDescent="0.2">
      <c r="A543" s="42"/>
      <c r="B543" t="str">
        <f t="shared" si="16"/>
        <v/>
      </c>
      <c r="C543" t="str">
        <f t="shared" si="17"/>
        <v/>
      </c>
    </row>
    <row r="544" spans="1:3" x14ac:dyDescent="0.2">
      <c r="A544" s="42"/>
      <c r="B544" t="str">
        <f t="shared" si="16"/>
        <v/>
      </c>
      <c r="C544" t="str">
        <f t="shared" si="17"/>
        <v/>
      </c>
    </row>
    <row r="545" spans="1:3" x14ac:dyDescent="0.2">
      <c r="A545" s="42"/>
      <c r="B545" t="str">
        <f t="shared" si="16"/>
        <v/>
      </c>
      <c r="C545" t="str">
        <f t="shared" si="17"/>
        <v/>
      </c>
    </row>
    <row r="546" spans="1:3" x14ac:dyDescent="0.2">
      <c r="A546" s="42"/>
      <c r="B546" t="str">
        <f t="shared" si="16"/>
        <v/>
      </c>
      <c r="C546" t="str">
        <f t="shared" si="17"/>
        <v/>
      </c>
    </row>
    <row r="547" spans="1:3" x14ac:dyDescent="0.2">
      <c r="A547" s="42"/>
      <c r="B547" t="str">
        <f t="shared" si="16"/>
        <v/>
      </c>
      <c r="C547" t="str">
        <f t="shared" si="17"/>
        <v/>
      </c>
    </row>
    <row r="548" spans="1:3" x14ac:dyDescent="0.2">
      <c r="A548" s="42"/>
      <c r="B548" t="str">
        <f t="shared" si="16"/>
        <v/>
      </c>
      <c r="C548" t="str">
        <f t="shared" si="17"/>
        <v/>
      </c>
    </row>
    <row r="549" spans="1:3" x14ac:dyDescent="0.2">
      <c r="A549" s="42"/>
      <c r="B549" t="str">
        <f t="shared" si="16"/>
        <v/>
      </c>
      <c r="C549" t="str">
        <f t="shared" si="17"/>
        <v/>
      </c>
    </row>
    <row r="550" spans="1:3" x14ac:dyDescent="0.2">
      <c r="A550" s="42"/>
      <c r="B550" t="str">
        <f t="shared" si="16"/>
        <v/>
      </c>
      <c r="C550" t="str">
        <f t="shared" si="17"/>
        <v/>
      </c>
    </row>
    <row r="551" spans="1:3" x14ac:dyDescent="0.2">
      <c r="A551" s="42"/>
      <c r="B551" t="str">
        <f t="shared" si="16"/>
        <v/>
      </c>
      <c r="C551" t="str">
        <f t="shared" si="17"/>
        <v/>
      </c>
    </row>
    <row r="552" spans="1:3" x14ac:dyDescent="0.2">
      <c r="A552" s="42"/>
      <c r="B552" t="str">
        <f t="shared" si="16"/>
        <v/>
      </c>
      <c r="C552" t="str">
        <f t="shared" si="17"/>
        <v/>
      </c>
    </row>
    <row r="553" spans="1:3" x14ac:dyDescent="0.2">
      <c r="A553" s="42"/>
      <c r="B553" t="str">
        <f t="shared" si="16"/>
        <v/>
      </c>
      <c r="C553" t="str">
        <f t="shared" si="17"/>
        <v/>
      </c>
    </row>
    <row r="554" spans="1:3" x14ac:dyDescent="0.2">
      <c r="A554" s="42"/>
      <c r="B554" t="str">
        <f t="shared" si="16"/>
        <v/>
      </c>
      <c r="C554" t="str">
        <f t="shared" si="17"/>
        <v/>
      </c>
    </row>
    <row r="555" spans="1:3" x14ac:dyDescent="0.2">
      <c r="A555" s="42"/>
      <c r="B555" t="str">
        <f t="shared" si="16"/>
        <v/>
      </c>
      <c r="C555" t="str">
        <f t="shared" si="17"/>
        <v/>
      </c>
    </row>
    <row r="556" spans="1:3" x14ac:dyDescent="0.2">
      <c r="A556" s="42"/>
      <c r="B556" t="str">
        <f t="shared" si="16"/>
        <v/>
      </c>
      <c r="C556" t="str">
        <f t="shared" si="17"/>
        <v/>
      </c>
    </row>
    <row r="557" spans="1:3" x14ac:dyDescent="0.2">
      <c r="A557" s="42"/>
      <c r="B557" t="str">
        <f t="shared" si="16"/>
        <v/>
      </c>
      <c r="C557" t="str">
        <f t="shared" si="17"/>
        <v/>
      </c>
    </row>
    <row r="558" spans="1:3" x14ac:dyDescent="0.2">
      <c r="A558" s="42"/>
      <c r="B558" t="str">
        <f t="shared" si="16"/>
        <v/>
      </c>
      <c r="C558" t="str">
        <f t="shared" si="17"/>
        <v/>
      </c>
    </row>
    <row r="559" spans="1:3" x14ac:dyDescent="0.2">
      <c r="A559" s="42"/>
      <c r="B559" t="str">
        <f t="shared" si="16"/>
        <v/>
      </c>
      <c r="C559" t="str">
        <f t="shared" si="17"/>
        <v/>
      </c>
    </row>
    <row r="560" spans="1:3" x14ac:dyDescent="0.2">
      <c r="A560" s="42"/>
      <c r="B560" t="str">
        <f t="shared" si="16"/>
        <v/>
      </c>
      <c r="C560" t="str">
        <f t="shared" si="17"/>
        <v/>
      </c>
    </row>
    <row r="561" spans="1:3" x14ac:dyDescent="0.2">
      <c r="A561" s="42"/>
      <c r="B561" t="str">
        <f t="shared" si="16"/>
        <v/>
      </c>
      <c r="C561" t="str">
        <f t="shared" si="17"/>
        <v/>
      </c>
    </row>
    <row r="562" spans="1:3" x14ac:dyDescent="0.2">
      <c r="A562" s="42"/>
      <c r="B562" t="str">
        <f t="shared" si="16"/>
        <v/>
      </c>
      <c r="C562" t="str">
        <f t="shared" si="17"/>
        <v/>
      </c>
    </row>
    <row r="563" spans="1:3" x14ac:dyDescent="0.2">
      <c r="A563" s="42"/>
      <c r="B563" t="str">
        <f t="shared" si="16"/>
        <v/>
      </c>
      <c r="C563" t="str">
        <f t="shared" si="17"/>
        <v/>
      </c>
    </row>
    <row r="564" spans="1:3" x14ac:dyDescent="0.2">
      <c r="A564" s="42"/>
      <c r="B564" t="str">
        <f t="shared" si="16"/>
        <v/>
      </c>
      <c r="C564" t="str">
        <f t="shared" si="17"/>
        <v/>
      </c>
    </row>
    <row r="565" spans="1:3" x14ac:dyDescent="0.2">
      <c r="A565" s="42"/>
      <c r="B565" t="str">
        <f t="shared" si="16"/>
        <v/>
      </c>
      <c r="C565" t="str">
        <f t="shared" si="17"/>
        <v/>
      </c>
    </row>
    <row r="566" spans="1:3" x14ac:dyDescent="0.2">
      <c r="A566" s="42"/>
      <c r="B566" t="str">
        <f t="shared" si="16"/>
        <v/>
      </c>
      <c r="C566" t="str">
        <f t="shared" si="17"/>
        <v/>
      </c>
    </row>
    <row r="567" spans="1:3" x14ac:dyDescent="0.2">
      <c r="A567" s="42"/>
      <c r="B567" t="str">
        <f t="shared" si="16"/>
        <v/>
      </c>
      <c r="C567" t="str">
        <f t="shared" si="17"/>
        <v/>
      </c>
    </row>
    <row r="568" spans="1:3" x14ac:dyDescent="0.2">
      <c r="A568" s="42"/>
      <c r="B568" t="str">
        <f t="shared" si="16"/>
        <v/>
      </c>
      <c r="C568" t="str">
        <f t="shared" si="17"/>
        <v/>
      </c>
    </row>
    <row r="569" spans="1:3" x14ac:dyDescent="0.2">
      <c r="A569" s="42"/>
      <c r="B569" t="str">
        <f t="shared" si="16"/>
        <v/>
      </c>
      <c r="C569" t="str">
        <f t="shared" si="17"/>
        <v/>
      </c>
    </row>
    <row r="570" spans="1:3" x14ac:dyDescent="0.2">
      <c r="A570" s="42"/>
      <c r="B570" t="str">
        <f t="shared" si="16"/>
        <v/>
      </c>
      <c r="C570" t="str">
        <f t="shared" si="17"/>
        <v/>
      </c>
    </row>
    <row r="571" spans="1:3" x14ac:dyDescent="0.2">
      <c r="A571" s="42"/>
      <c r="B571" t="str">
        <f t="shared" si="16"/>
        <v/>
      </c>
      <c r="C571" t="str">
        <f t="shared" si="17"/>
        <v/>
      </c>
    </row>
    <row r="572" spans="1:3" x14ac:dyDescent="0.2">
      <c r="A572" s="42"/>
      <c r="B572" t="str">
        <f t="shared" si="16"/>
        <v/>
      </c>
      <c r="C572" t="str">
        <f t="shared" si="17"/>
        <v/>
      </c>
    </row>
    <row r="573" spans="1:3" x14ac:dyDescent="0.2">
      <c r="A573" s="42"/>
      <c r="B573" t="str">
        <f t="shared" si="16"/>
        <v/>
      </c>
      <c r="C573" t="str">
        <f t="shared" si="17"/>
        <v/>
      </c>
    </row>
    <row r="574" spans="1:3" x14ac:dyDescent="0.2">
      <c r="A574" s="42"/>
      <c r="B574" t="str">
        <f t="shared" si="16"/>
        <v/>
      </c>
      <c r="C574" t="str">
        <f t="shared" si="17"/>
        <v/>
      </c>
    </row>
    <row r="575" spans="1:3" x14ac:dyDescent="0.2">
      <c r="A575" s="42"/>
      <c r="B575" t="str">
        <f t="shared" si="16"/>
        <v/>
      </c>
      <c r="C575" t="str">
        <f t="shared" si="17"/>
        <v/>
      </c>
    </row>
    <row r="576" spans="1:3" x14ac:dyDescent="0.2">
      <c r="A576" s="42"/>
      <c r="B576" t="str">
        <f t="shared" si="16"/>
        <v/>
      </c>
      <c r="C576" t="str">
        <f t="shared" si="17"/>
        <v/>
      </c>
    </row>
    <row r="577" spans="1:3" x14ac:dyDescent="0.2">
      <c r="A577" s="42"/>
      <c r="B577" t="str">
        <f t="shared" si="16"/>
        <v/>
      </c>
      <c r="C577" t="str">
        <f t="shared" si="17"/>
        <v/>
      </c>
    </row>
    <row r="578" spans="1:3" x14ac:dyDescent="0.2">
      <c r="A578" s="42"/>
      <c r="B578" t="str">
        <f t="shared" si="16"/>
        <v/>
      </c>
      <c r="C578" t="str">
        <f t="shared" si="17"/>
        <v/>
      </c>
    </row>
    <row r="579" spans="1:3" x14ac:dyDescent="0.2">
      <c r="A579" s="42"/>
      <c r="B579" t="str">
        <f t="shared" si="16"/>
        <v/>
      </c>
      <c r="C579" t="str">
        <f t="shared" si="17"/>
        <v/>
      </c>
    </row>
    <row r="580" spans="1:3" x14ac:dyDescent="0.2">
      <c r="A580" s="42"/>
      <c r="B580" t="str">
        <f t="shared" si="16"/>
        <v/>
      </c>
      <c r="C580" t="str">
        <f t="shared" si="17"/>
        <v/>
      </c>
    </row>
    <row r="581" spans="1:3" x14ac:dyDescent="0.2">
      <c r="A581" s="42"/>
      <c r="B581" t="str">
        <f t="shared" si="16"/>
        <v/>
      </c>
      <c r="C581" t="str">
        <f t="shared" si="17"/>
        <v/>
      </c>
    </row>
    <row r="582" spans="1:3" x14ac:dyDescent="0.2">
      <c r="A582" s="42"/>
      <c r="B582" t="str">
        <f t="shared" si="16"/>
        <v/>
      </c>
      <c r="C582" t="str">
        <f t="shared" si="17"/>
        <v/>
      </c>
    </row>
    <row r="583" spans="1:3" x14ac:dyDescent="0.2">
      <c r="A583" s="42"/>
      <c r="B583" t="str">
        <f t="shared" si="16"/>
        <v/>
      </c>
      <c r="C583" t="str">
        <f t="shared" si="17"/>
        <v/>
      </c>
    </row>
    <row r="584" spans="1:3" x14ac:dyDescent="0.2">
      <c r="A584" s="42"/>
      <c r="B584" t="str">
        <f t="shared" ref="B584:B647" si="18">IF(A584="","",IF(AND(LEN(A584)&gt;=16,LEFT(A584,2)="01"),MID(A584,4,13),A584))</f>
        <v/>
      </c>
      <c r="C584" t="str">
        <f t="shared" ref="C584:C647" si="19">IF(A584="","",IFERROR(INDEX($G$8:$G$507,MATCH(B584,$F$8:$F$507,0)),"Code inconnu"))</f>
        <v/>
      </c>
    </row>
    <row r="585" spans="1:3" x14ac:dyDescent="0.2">
      <c r="A585" s="42"/>
      <c r="B585" t="str">
        <f t="shared" si="18"/>
        <v/>
      </c>
      <c r="C585" t="str">
        <f t="shared" si="19"/>
        <v/>
      </c>
    </row>
    <row r="586" spans="1:3" x14ac:dyDescent="0.2">
      <c r="A586" s="42"/>
      <c r="B586" t="str">
        <f t="shared" si="18"/>
        <v/>
      </c>
      <c r="C586" t="str">
        <f t="shared" si="19"/>
        <v/>
      </c>
    </row>
    <row r="587" spans="1:3" x14ac:dyDescent="0.2">
      <c r="A587" s="42"/>
      <c r="B587" t="str">
        <f t="shared" si="18"/>
        <v/>
      </c>
      <c r="C587" t="str">
        <f t="shared" si="19"/>
        <v/>
      </c>
    </row>
    <row r="588" spans="1:3" x14ac:dyDescent="0.2">
      <c r="A588" s="42"/>
      <c r="B588" t="str">
        <f t="shared" si="18"/>
        <v/>
      </c>
      <c r="C588" t="str">
        <f t="shared" si="19"/>
        <v/>
      </c>
    </row>
    <row r="589" spans="1:3" x14ac:dyDescent="0.2">
      <c r="A589" s="42"/>
      <c r="B589" t="str">
        <f t="shared" si="18"/>
        <v/>
      </c>
      <c r="C589" t="str">
        <f t="shared" si="19"/>
        <v/>
      </c>
    </row>
    <row r="590" spans="1:3" x14ac:dyDescent="0.2">
      <c r="A590" s="42"/>
      <c r="B590" t="str">
        <f t="shared" si="18"/>
        <v/>
      </c>
      <c r="C590" t="str">
        <f t="shared" si="19"/>
        <v/>
      </c>
    </row>
    <row r="591" spans="1:3" x14ac:dyDescent="0.2">
      <c r="A591" s="42"/>
      <c r="B591" t="str">
        <f t="shared" si="18"/>
        <v/>
      </c>
      <c r="C591" t="str">
        <f t="shared" si="19"/>
        <v/>
      </c>
    </row>
    <row r="592" spans="1:3" x14ac:dyDescent="0.2">
      <c r="A592" s="42"/>
      <c r="B592" t="str">
        <f t="shared" si="18"/>
        <v/>
      </c>
      <c r="C592" t="str">
        <f t="shared" si="19"/>
        <v/>
      </c>
    </row>
    <row r="593" spans="1:3" x14ac:dyDescent="0.2">
      <c r="A593" s="42"/>
      <c r="B593" t="str">
        <f t="shared" si="18"/>
        <v/>
      </c>
      <c r="C593" t="str">
        <f t="shared" si="19"/>
        <v/>
      </c>
    </row>
    <row r="594" spans="1:3" x14ac:dyDescent="0.2">
      <c r="A594" s="42"/>
      <c r="B594" t="str">
        <f t="shared" si="18"/>
        <v/>
      </c>
      <c r="C594" t="str">
        <f t="shared" si="19"/>
        <v/>
      </c>
    </row>
    <row r="595" spans="1:3" x14ac:dyDescent="0.2">
      <c r="A595" s="42"/>
      <c r="B595" t="str">
        <f t="shared" si="18"/>
        <v/>
      </c>
      <c r="C595" t="str">
        <f t="shared" si="19"/>
        <v/>
      </c>
    </row>
    <row r="596" spans="1:3" x14ac:dyDescent="0.2">
      <c r="A596" s="42"/>
      <c r="B596" t="str">
        <f t="shared" si="18"/>
        <v/>
      </c>
      <c r="C596" t="str">
        <f t="shared" si="19"/>
        <v/>
      </c>
    </row>
    <row r="597" spans="1:3" x14ac:dyDescent="0.2">
      <c r="A597" s="42"/>
      <c r="B597" t="str">
        <f t="shared" si="18"/>
        <v/>
      </c>
      <c r="C597" t="str">
        <f t="shared" si="19"/>
        <v/>
      </c>
    </row>
    <row r="598" spans="1:3" x14ac:dyDescent="0.2">
      <c r="A598" s="42"/>
      <c r="B598" t="str">
        <f t="shared" si="18"/>
        <v/>
      </c>
      <c r="C598" t="str">
        <f t="shared" si="19"/>
        <v/>
      </c>
    </row>
    <row r="599" spans="1:3" x14ac:dyDescent="0.2">
      <c r="A599" s="42"/>
      <c r="B599" t="str">
        <f t="shared" si="18"/>
        <v/>
      </c>
      <c r="C599" t="str">
        <f t="shared" si="19"/>
        <v/>
      </c>
    </row>
    <row r="600" spans="1:3" x14ac:dyDescent="0.2">
      <c r="A600" s="42"/>
      <c r="B600" t="str">
        <f t="shared" si="18"/>
        <v/>
      </c>
      <c r="C600" t="str">
        <f t="shared" si="19"/>
        <v/>
      </c>
    </row>
    <row r="601" spans="1:3" x14ac:dyDescent="0.2">
      <c r="A601" s="42"/>
      <c r="B601" t="str">
        <f t="shared" si="18"/>
        <v/>
      </c>
      <c r="C601" t="str">
        <f t="shared" si="19"/>
        <v/>
      </c>
    </row>
    <row r="602" spans="1:3" x14ac:dyDescent="0.2">
      <c r="A602" s="42"/>
      <c r="B602" t="str">
        <f t="shared" si="18"/>
        <v/>
      </c>
      <c r="C602" t="str">
        <f t="shared" si="19"/>
        <v/>
      </c>
    </row>
    <row r="603" spans="1:3" x14ac:dyDescent="0.2">
      <c r="A603" s="42"/>
      <c r="B603" t="str">
        <f t="shared" si="18"/>
        <v/>
      </c>
      <c r="C603" t="str">
        <f t="shared" si="19"/>
        <v/>
      </c>
    </row>
    <row r="604" spans="1:3" x14ac:dyDescent="0.2">
      <c r="A604" s="42"/>
      <c r="B604" t="str">
        <f t="shared" si="18"/>
        <v/>
      </c>
      <c r="C604" t="str">
        <f t="shared" si="19"/>
        <v/>
      </c>
    </row>
    <row r="605" spans="1:3" x14ac:dyDescent="0.2">
      <c r="A605" s="42"/>
      <c r="B605" t="str">
        <f t="shared" si="18"/>
        <v/>
      </c>
      <c r="C605" t="str">
        <f t="shared" si="19"/>
        <v/>
      </c>
    </row>
    <row r="606" spans="1:3" x14ac:dyDescent="0.2">
      <c r="A606" s="42"/>
      <c r="B606" t="str">
        <f t="shared" si="18"/>
        <v/>
      </c>
      <c r="C606" t="str">
        <f t="shared" si="19"/>
        <v/>
      </c>
    </row>
    <row r="607" spans="1:3" x14ac:dyDescent="0.2">
      <c r="A607" s="42"/>
      <c r="B607" t="str">
        <f t="shared" si="18"/>
        <v/>
      </c>
      <c r="C607" t="str">
        <f t="shared" si="19"/>
        <v/>
      </c>
    </row>
    <row r="608" spans="1:3" x14ac:dyDescent="0.2">
      <c r="A608" s="42"/>
      <c r="B608" t="str">
        <f t="shared" si="18"/>
        <v/>
      </c>
      <c r="C608" t="str">
        <f t="shared" si="19"/>
        <v/>
      </c>
    </row>
    <row r="609" spans="1:3" x14ac:dyDescent="0.2">
      <c r="A609" s="42"/>
      <c r="B609" t="str">
        <f t="shared" si="18"/>
        <v/>
      </c>
      <c r="C609" t="str">
        <f t="shared" si="19"/>
        <v/>
      </c>
    </row>
    <row r="610" spans="1:3" x14ac:dyDescent="0.2">
      <c r="A610" s="42"/>
      <c r="B610" t="str">
        <f t="shared" si="18"/>
        <v/>
      </c>
      <c r="C610" t="str">
        <f t="shared" si="19"/>
        <v/>
      </c>
    </row>
    <row r="611" spans="1:3" x14ac:dyDescent="0.2">
      <c r="A611" s="42"/>
      <c r="B611" t="str">
        <f t="shared" si="18"/>
        <v/>
      </c>
      <c r="C611" t="str">
        <f t="shared" si="19"/>
        <v/>
      </c>
    </row>
    <row r="612" spans="1:3" x14ac:dyDescent="0.2">
      <c r="A612" s="42"/>
      <c r="B612" t="str">
        <f t="shared" si="18"/>
        <v/>
      </c>
      <c r="C612" t="str">
        <f t="shared" si="19"/>
        <v/>
      </c>
    </row>
    <row r="613" spans="1:3" x14ac:dyDescent="0.2">
      <c r="A613" s="42"/>
      <c r="B613" t="str">
        <f t="shared" si="18"/>
        <v/>
      </c>
      <c r="C613" t="str">
        <f t="shared" si="19"/>
        <v/>
      </c>
    </row>
    <row r="614" spans="1:3" x14ac:dyDescent="0.2">
      <c r="A614" s="42"/>
      <c r="B614" t="str">
        <f t="shared" si="18"/>
        <v/>
      </c>
      <c r="C614" t="str">
        <f t="shared" si="19"/>
        <v/>
      </c>
    </row>
    <row r="615" spans="1:3" x14ac:dyDescent="0.2">
      <c r="A615" s="42"/>
      <c r="B615" t="str">
        <f t="shared" si="18"/>
        <v/>
      </c>
      <c r="C615" t="str">
        <f t="shared" si="19"/>
        <v/>
      </c>
    </row>
    <row r="616" spans="1:3" x14ac:dyDescent="0.2">
      <c r="A616" s="42"/>
      <c r="B616" t="str">
        <f t="shared" si="18"/>
        <v/>
      </c>
      <c r="C616" t="str">
        <f t="shared" si="19"/>
        <v/>
      </c>
    </row>
    <row r="617" spans="1:3" x14ac:dyDescent="0.2">
      <c r="A617" s="42"/>
      <c r="B617" t="str">
        <f t="shared" si="18"/>
        <v/>
      </c>
      <c r="C617" t="str">
        <f t="shared" si="19"/>
        <v/>
      </c>
    </row>
    <row r="618" spans="1:3" x14ac:dyDescent="0.2">
      <c r="A618" s="42"/>
      <c r="B618" t="str">
        <f t="shared" si="18"/>
        <v/>
      </c>
      <c r="C618" t="str">
        <f t="shared" si="19"/>
        <v/>
      </c>
    </row>
    <row r="619" spans="1:3" x14ac:dyDescent="0.2">
      <c r="A619" s="42"/>
      <c r="B619" t="str">
        <f t="shared" si="18"/>
        <v/>
      </c>
      <c r="C619" t="str">
        <f t="shared" si="19"/>
        <v/>
      </c>
    </row>
    <row r="620" spans="1:3" x14ac:dyDescent="0.2">
      <c r="A620" s="42"/>
      <c r="B620" t="str">
        <f t="shared" si="18"/>
        <v/>
      </c>
      <c r="C620" t="str">
        <f t="shared" si="19"/>
        <v/>
      </c>
    </row>
    <row r="621" spans="1:3" x14ac:dyDescent="0.2">
      <c r="A621" s="42"/>
      <c r="B621" t="str">
        <f t="shared" si="18"/>
        <v/>
      </c>
      <c r="C621" t="str">
        <f t="shared" si="19"/>
        <v/>
      </c>
    </row>
    <row r="622" spans="1:3" x14ac:dyDescent="0.2">
      <c r="A622" s="42"/>
      <c r="B622" t="str">
        <f t="shared" si="18"/>
        <v/>
      </c>
      <c r="C622" t="str">
        <f t="shared" si="19"/>
        <v/>
      </c>
    </row>
    <row r="623" spans="1:3" x14ac:dyDescent="0.2">
      <c r="A623" s="42"/>
      <c r="B623" t="str">
        <f t="shared" si="18"/>
        <v/>
      </c>
      <c r="C623" t="str">
        <f t="shared" si="19"/>
        <v/>
      </c>
    </row>
    <row r="624" spans="1:3" x14ac:dyDescent="0.2">
      <c r="A624" s="42"/>
      <c r="B624" t="str">
        <f t="shared" si="18"/>
        <v/>
      </c>
      <c r="C624" t="str">
        <f t="shared" si="19"/>
        <v/>
      </c>
    </row>
    <row r="625" spans="1:3" x14ac:dyDescent="0.2">
      <c r="A625" s="42"/>
      <c r="B625" t="str">
        <f t="shared" si="18"/>
        <v/>
      </c>
      <c r="C625" t="str">
        <f t="shared" si="19"/>
        <v/>
      </c>
    </row>
    <row r="626" spans="1:3" x14ac:dyDescent="0.2">
      <c r="A626" s="42"/>
      <c r="B626" t="str">
        <f t="shared" si="18"/>
        <v/>
      </c>
      <c r="C626" t="str">
        <f t="shared" si="19"/>
        <v/>
      </c>
    </row>
    <row r="627" spans="1:3" x14ac:dyDescent="0.2">
      <c r="A627" s="42"/>
      <c r="B627" t="str">
        <f t="shared" si="18"/>
        <v/>
      </c>
      <c r="C627" t="str">
        <f t="shared" si="19"/>
        <v/>
      </c>
    </row>
    <row r="628" spans="1:3" x14ac:dyDescent="0.2">
      <c r="A628" s="42"/>
      <c r="B628" t="str">
        <f t="shared" si="18"/>
        <v/>
      </c>
      <c r="C628" t="str">
        <f t="shared" si="19"/>
        <v/>
      </c>
    </row>
    <row r="629" spans="1:3" x14ac:dyDescent="0.2">
      <c r="A629" s="42"/>
      <c r="B629" t="str">
        <f t="shared" si="18"/>
        <v/>
      </c>
      <c r="C629" t="str">
        <f t="shared" si="19"/>
        <v/>
      </c>
    </row>
    <row r="630" spans="1:3" x14ac:dyDescent="0.2">
      <c r="A630" s="42"/>
      <c r="B630" t="str">
        <f t="shared" si="18"/>
        <v/>
      </c>
      <c r="C630" t="str">
        <f t="shared" si="19"/>
        <v/>
      </c>
    </row>
    <row r="631" spans="1:3" x14ac:dyDescent="0.2">
      <c r="A631" s="42"/>
      <c r="B631" t="str">
        <f t="shared" si="18"/>
        <v/>
      </c>
      <c r="C631" t="str">
        <f t="shared" si="19"/>
        <v/>
      </c>
    </row>
    <row r="632" spans="1:3" x14ac:dyDescent="0.2">
      <c r="A632" s="42"/>
      <c r="B632" t="str">
        <f t="shared" si="18"/>
        <v/>
      </c>
      <c r="C632" t="str">
        <f t="shared" si="19"/>
        <v/>
      </c>
    </row>
    <row r="633" spans="1:3" x14ac:dyDescent="0.2">
      <c r="A633" s="42"/>
      <c r="B633" t="str">
        <f t="shared" si="18"/>
        <v/>
      </c>
      <c r="C633" t="str">
        <f t="shared" si="19"/>
        <v/>
      </c>
    </row>
    <row r="634" spans="1:3" x14ac:dyDescent="0.2">
      <c r="A634" s="42"/>
      <c r="B634" t="str">
        <f t="shared" si="18"/>
        <v/>
      </c>
      <c r="C634" t="str">
        <f t="shared" si="19"/>
        <v/>
      </c>
    </row>
    <row r="635" spans="1:3" x14ac:dyDescent="0.2">
      <c r="A635" s="42"/>
      <c r="B635" t="str">
        <f t="shared" si="18"/>
        <v/>
      </c>
      <c r="C635" t="str">
        <f t="shared" si="19"/>
        <v/>
      </c>
    </row>
    <row r="636" spans="1:3" x14ac:dyDescent="0.2">
      <c r="A636" s="42"/>
      <c r="B636" t="str">
        <f t="shared" si="18"/>
        <v/>
      </c>
      <c r="C636" t="str">
        <f t="shared" si="19"/>
        <v/>
      </c>
    </row>
    <row r="637" spans="1:3" x14ac:dyDescent="0.2">
      <c r="A637" s="42"/>
      <c r="B637" t="str">
        <f t="shared" si="18"/>
        <v/>
      </c>
      <c r="C637" t="str">
        <f t="shared" si="19"/>
        <v/>
      </c>
    </row>
    <row r="638" spans="1:3" x14ac:dyDescent="0.2">
      <c r="A638" s="42"/>
      <c r="B638" t="str">
        <f t="shared" si="18"/>
        <v/>
      </c>
      <c r="C638" t="str">
        <f t="shared" si="19"/>
        <v/>
      </c>
    </row>
    <row r="639" spans="1:3" x14ac:dyDescent="0.2">
      <c r="A639" s="42"/>
      <c r="B639" t="str">
        <f t="shared" si="18"/>
        <v/>
      </c>
      <c r="C639" t="str">
        <f t="shared" si="19"/>
        <v/>
      </c>
    </row>
    <row r="640" spans="1:3" x14ac:dyDescent="0.2">
      <c r="A640" s="42"/>
      <c r="B640" t="str">
        <f t="shared" si="18"/>
        <v/>
      </c>
      <c r="C640" t="str">
        <f t="shared" si="19"/>
        <v/>
      </c>
    </row>
    <row r="641" spans="1:3" x14ac:dyDescent="0.2">
      <c r="A641" s="42"/>
      <c r="B641" t="str">
        <f t="shared" si="18"/>
        <v/>
      </c>
      <c r="C641" t="str">
        <f t="shared" si="19"/>
        <v/>
      </c>
    </row>
    <row r="642" spans="1:3" x14ac:dyDescent="0.2">
      <c r="A642" s="42"/>
      <c r="B642" t="str">
        <f t="shared" si="18"/>
        <v/>
      </c>
      <c r="C642" t="str">
        <f t="shared" si="19"/>
        <v/>
      </c>
    </row>
    <row r="643" spans="1:3" x14ac:dyDescent="0.2">
      <c r="A643" s="42"/>
      <c r="B643" t="str">
        <f t="shared" si="18"/>
        <v/>
      </c>
      <c r="C643" t="str">
        <f t="shared" si="19"/>
        <v/>
      </c>
    </row>
    <row r="644" spans="1:3" x14ac:dyDescent="0.2">
      <c r="A644" s="42"/>
      <c r="B644" t="str">
        <f t="shared" si="18"/>
        <v/>
      </c>
      <c r="C644" t="str">
        <f t="shared" si="19"/>
        <v/>
      </c>
    </row>
    <row r="645" spans="1:3" x14ac:dyDescent="0.2">
      <c r="A645" s="42"/>
      <c r="B645" t="str">
        <f t="shared" si="18"/>
        <v/>
      </c>
      <c r="C645" t="str">
        <f t="shared" si="19"/>
        <v/>
      </c>
    </row>
    <row r="646" spans="1:3" x14ac:dyDescent="0.2">
      <c r="A646" s="42"/>
      <c r="B646" t="str">
        <f t="shared" si="18"/>
        <v/>
      </c>
      <c r="C646" t="str">
        <f t="shared" si="19"/>
        <v/>
      </c>
    </row>
    <row r="647" spans="1:3" x14ac:dyDescent="0.2">
      <c r="A647" s="42"/>
      <c r="B647" t="str">
        <f t="shared" si="18"/>
        <v/>
      </c>
      <c r="C647" t="str">
        <f t="shared" si="19"/>
        <v/>
      </c>
    </row>
    <row r="648" spans="1:3" x14ac:dyDescent="0.2">
      <c r="A648" s="42"/>
      <c r="B648" t="str">
        <f t="shared" ref="B648:B711" si="20">IF(A648="","",IF(AND(LEN(A648)&gt;=16,LEFT(A648,2)="01"),MID(A648,4,13),A648))</f>
        <v/>
      </c>
      <c r="C648" t="str">
        <f t="shared" ref="C648:C711" si="21">IF(A648="","",IFERROR(INDEX($G$8:$G$507,MATCH(B648,$F$8:$F$507,0)),"Code inconnu"))</f>
        <v/>
      </c>
    </row>
    <row r="649" spans="1:3" x14ac:dyDescent="0.2">
      <c r="A649" s="42"/>
      <c r="B649" t="str">
        <f t="shared" si="20"/>
        <v/>
      </c>
      <c r="C649" t="str">
        <f t="shared" si="21"/>
        <v/>
      </c>
    </row>
    <row r="650" spans="1:3" x14ac:dyDescent="0.2">
      <c r="A650" s="42"/>
      <c r="B650" t="str">
        <f t="shared" si="20"/>
        <v/>
      </c>
      <c r="C650" t="str">
        <f t="shared" si="21"/>
        <v/>
      </c>
    </row>
    <row r="651" spans="1:3" x14ac:dyDescent="0.2">
      <c r="A651" s="42"/>
      <c r="B651" t="str">
        <f t="shared" si="20"/>
        <v/>
      </c>
      <c r="C651" t="str">
        <f t="shared" si="21"/>
        <v/>
      </c>
    </row>
    <row r="652" spans="1:3" x14ac:dyDescent="0.2">
      <c r="A652" s="42"/>
      <c r="B652" t="str">
        <f t="shared" si="20"/>
        <v/>
      </c>
      <c r="C652" t="str">
        <f t="shared" si="21"/>
        <v/>
      </c>
    </row>
    <row r="653" spans="1:3" x14ac:dyDescent="0.2">
      <c r="A653" s="42"/>
      <c r="B653" t="str">
        <f t="shared" si="20"/>
        <v/>
      </c>
      <c r="C653" t="str">
        <f t="shared" si="21"/>
        <v/>
      </c>
    </row>
    <row r="654" spans="1:3" x14ac:dyDescent="0.2">
      <c r="A654" s="42"/>
      <c r="B654" t="str">
        <f t="shared" si="20"/>
        <v/>
      </c>
      <c r="C654" t="str">
        <f t="shared" si="21"/>
        <v/>
      </c>
    </row>
    <row r="655" spans="1:3" x14ac:dyDescent="0.2">
      <c r="A655" s="42"/>
      <c r="B655" t="str">
        <f t="shared" si="20"/>
        <v/>
      </c>
      <c r="C655" t="str">
        <f t="shared" si="21"/>
        <v/>
      </c>
    </row>
    <row r="656" spans="1:3" x14ac:dyDescent="0.2">
      <c r="A656" s="42"/>
      <c r="B656" t="str">
        <f t="shared" si="20"/>
        <v/>
      </c>
      <c r="C656" t="str">
        <f t="shared" si="21"/>
        <v/>
      </c>
    </row>
    <row r="657" spans="1:3" x14ac:dyDescent="0.2">
      <c r="A657" s="42"/>
      <c r="B657" t="str">
        <f t="shared" si="20"/>
        <v/>
      </c>
      <c r="C657" t="str">
        <f t="shared" si="21"/>
        <v/>
      </c>
    </row>
    <row r="658" spans="1:3" x14ac:dyDescent="0.2">
      <c r="A658" s="42"/>
      <c r="B658" t="str">
        <f t="shared" si="20"/>
        <v/>
      </c>
      <c r="C658" t="str">
        <f t="shared" si="21"/>
        <v/>
      </c>
    </row>
    <row r="659" spans="1:3" x14ac:dyDescent="0.2">
      <c r="A659" s="42"/>
      <c r="B659" t="str">
        <f t="shared" si="20"/>
        <v/>
      </c>
      <c r="C659" t="str">
        <f t="shared" si="21"/>
        <v/>
      </c>
    </row>
    <row r="660" spans="1:3" x14ac:dyDescent="0.2">
      <c r="A660" s="42"/>
      <c r="B660" t="str">
        <f t="shared" si="20"/>
        <v/>
      </c>
      <c r="C660" t="str">
        <f t="shared" si="21"/>
        <v/>
      </c>
    </row>
    <row r="661" spans="1:3" x14ac:dyDescent="0.2">
      <c r="A661" s="42"/>
      <c r="B661" t="str">
        <f t="shared" si="20"/>
        <v/>
      </c>
      <c r="C661" t="str">
        <f t="shared" si="21"/>
        <v/>
      </c>
    </row>
    <row r="662" spans="1:3" x14ac:dyDescent="0.2">
      <c r="A662" s="42"/>
      <c r="B662" t="str">
        <f t="shared" si="20"/>
        <v/>
      </c>
      <c r="C662" t="str">
        <f t="shared" si="21"/>
        <v/>
      </c>
    </row>
    <row r="663" spans="1:3" x14ac:dyDescent="0.2">
      <c r="A663" s="42"/>
      <c r="B663" t="str">
        <f t="shared" si="20"/>
        <v/>
      </c>
      <c r="C663" t="str">
        <f t="shared" si="21"/>
        <v/>
      </c>
    </row>
    <row r="664" spans="1:3" x14ac:dyDescent="0.2">
      <c r="A664" s="42"/>
      <c r="B664" t="str">
        <f t="shared" si="20"/>
        <v/>
      </c>
      <c r="C664" t="str">
        <f t="shared" si="21"/>
        <v/>
      </c>
    </row>
    <row r="665" spans="1:3" x14ac:dyDescent="0.2">
      <c r="A665" s="42"/>
      <c r="B665" t="str">
        <f t="shared" si="20"/>
        <v/>
      </c>
      <c r="C665" t="str">
        <f t="shared" si="21"/>
        <v/>
      </c>
    </row>
    <row r="666" spans="1:3" x14ac:dyDescent="0.2">
      <c r="A666" s="42"/>
      <c r="B666" t="str">
        <f t="shared" si="20"/>
        <v/>
      </c>
      <c r="C666" t="str">
        <f t="shared" si="21"/>
        <v/>
      </c>
    </row>
    <row r="667" spans="1:3" x14ac:dyDescent="0.2">
      <c r="A667" s="42"/>
      <c r="B667" t="str">
        <f t="shared" si="20"/>
        <v/>
      </c>
      <c r="C667" t="str">
        <f t="shared" si="21"/>
        <v/>
      </c>
    </row>
    <row r="668" spans="1:3" x14ac:dyDescent="0.2">
      <c r="A668" s="42"/>
      <c r="B668" t="str">
        <f t="shared" si="20"/>
        <v/>
      </c>
      <c r="C668" t="str">
        <f t="shared" si="21"/>
        <v/>
      </c>
    </row>
    <row r="669" spans="1:3" x14ac:dyDescent="0.2">
      <c r="A669" s="42"/>
      <c r="B669" t="str">
        <f t="shared" si="20"/>
        <v/>
      </c>
      <c r="C669" t="str">
        <f t="shared" si="21"/>
        <v/>
      </c>
    </row>
    <row r="670" spans="1:3" x14ac:dyDescent="0.2">
      <c r="A670" s="42"/>
      <c r="B670" t="str">
        <f t="shared" si="20"/>
        <v/>
      </c>
      <c r="C670" t="str">
        <f t="shared" si="21"/>
        <v/>
      </c>
    </row>
    <row r="671" spans="1:3" x14ac:dyDescent="0.2">
      <c r="A671" s="42"/>
      <c r="B671" t="str">
        <f t="shared" si="20"/>
        <v/>
      </c>
      <c r="C671" t="str">
        <f t="shared" si="21"/>
        <v/>
      </c>
    </row>
    <row r="672" spans="1:3" x14ac:dyDescent="0.2">
      <c r="A672" s="42"/>
      <c r="B672" t="str">
        <f t="shared" si="20"/>
        <v/>
      </c>
      <c r="C672" t="str">
        <f t="shared" si="21"/>
        <v/>
      </c>
    </row>
    <row r="673" spans="1:3" x14ac:dyDescent="0.2">
      <c r="A673" s="42"/>
      <c r="B673" t="str">
        <f t="shared" si="20"/>
        <v/>
      </c>
      <c r="C673" t="str">
        <f t="shared" si="21"/>
        <v/>
      </c>
    </row>
    <row r="674" spans="1:3" x14ac:dyDescent="0.2">
      <c r="A674" s="42"/>
      <c r="B674" t="str">
        <f t="shared" si="20"/>
        <v/>
      </c>
      <c r="C674" t="str">
        <f t="shared" si="21"/>
        <v/>
      </c>
    </row>
    <row r="675" spans="1:3" x14ac:dyDescent="0.2">
      <c r="A675" s="42"/>
      <c r="B675" t="str">
        <f t="shared" si="20"/>
        <v/>
      </c>
      <c r="C675" t="str">
        <f t="shared" si="21"/>
        <v/>
      </c>
    </row>
    <row r="676" spans="1:3" x14ac:dyDescent="0.2">
      <c r="A676" s="42"/>
      <c r="B676" t="str">
        <f t="shared" si="20"/>
        <v/>
      </c>
      <c r="C676" t="str">
        <f t="shared" si="21"/>
        <v/>
      </c>
    </row>
    <row r="677" spans="1:3" x14ac:dyDescent="0.2">
      <c r="A677" s="42"/>
      <c r="B677" t="str">
        <f t="shared" si="20"/>
        <v/>
      </c>
      <c r="C677" t="str">
        <f t="shared" si="21"/>
        <v/>
      </c>
    </row>
    <row r="678" spans="1:3" x14ac:dyDescent="0.2">
      <c r="A678" s="42"/>
      <c r="B678" t="str">
        <f t="shared" si="20"/>
        <v/>
      </c>
      <c r="C678" t="str">
        <f t="shared" si="21"/>
        <v/>
      </c>
    </row>
    <row r="679" spans="1:3" x14ac:dyDescent="0.2">
      <c r="A679" s="42"/>
      <c r="B679" t="str">
        <f t="shared" si="20"/>
        <v/>
      </c>
      <c r="C679" t="str">
        <f t="shared" si="21"/>
        <v/>
      </c>
    </row>
    <row r="680" spans="1:3" x14ac:dyDescent="0.2">
      <c r="A680" s="42"/>
      <c r="B680" t="str">
        <f t="shared" si="20"/>
        <v/>
      </c>
      <c r="C680" t="str">
        <f t="shared" si="21"/>
        <v/>
      </c>
    </row>
    <row r="681" spans="1:3" x14ac:dyDescent="0.2">
      <c r="A681" s="42"/>
      <c r="B681" t="str">
        <f t="shared" si="20"/>
        <v/>
      </c>
      <c r="C681" t="str">
        <f t="shared" si="21"/>
        <v/>
      </c>
    </row>
    <row r="682" spans="1:3" x14ac:dyDescent="0.2">
      <c r="A682" s="42"/>
      <c r="B682" t="str">
        <f t="shared" si="20"/>
        <v/>
      </c>
      <c r="C682" t="str">
        <f t="shared" si="21"/>
        <v/>
      </c>
    </row>
    <row r="683" spans="1:3" x14ac:dyDescent="0.2">
      <c r="A683" s="42"/>
      <c r="B683" t="str">
        <f t="shared" si="20"/>
        <v/>
      </c>
      <c r="C683" t="str">
        <f t="shared" si="21"/>
        <v/>
      </c>
    </row>
    <row r="684" spans="1:3" x14ac:dyDescent="0.2">
      <c r="A684" s="42"/>
      <c r="B684" t="str">
        <f t="shared" si="20"/>
        <v/>
      </c>
      <c r="C684" t="str">
        <f t="shared" si="21"/>
        <v/>
      </c>
    </row>
    <row r="685" spans="1:3" x14ac:dyDescent="0.2">
      <c r="A685" s="42"/>
      <c r="B685" t="str">
        <f t="shared" si="20"/>
        <v/>
      </c>
      <c r="C685" t="str">
        <f t="shared" si="21"/>
        <v/>
      </c>
    </row>
    <row r="686" spans="1:3" x14ac:dyDescent="0.2">
      <c r="A686" s="42"/>
      <c r="B686" t="str">
        <f t="shared" si="20"/>
        <v/>
      </c>
      <c r="C686" t="str">
        <f t="shared" si="21"/>
        <v/>
      </c>
    </row>
    <row r="687" spans="1:3" x14ac:dyDescent="0.2">
      <c r="A687" s="42"/>
      <c r="B687" t="str">
        <f t="shared" si="20"/>
        <v/>
      </c>
      <c r="C687" t="str">
        <f t="shared" si="21"/>
        <v/>
      </c>
    </row>
    <row r="688" spans="1:3" x14ac:dyDescent="0.2">
      <c r="A688" s="42"/>
      <c r="B688" t="str">
        <f t="shared" si="20"/>
        <v/>
      </c>
      <c r="C688" t="str">
        <f t="shared" si="21"/>
        <v/>
      </c>
    </row>
    <row r="689" spans="1:3" x14ac:dyDescent="0.2">
      <c r="A689" s="42"/>
      <c r="B689" t="str">
        <f t="shared" si="20"/>
        <v/>
      </c>
      <c r="C689" t="str">
        <f t="shared" si="21"/>
        <v/>
      </c>
    </row>
    <row r="690" spans="1:3" x14ac:dyDescent="0.2">
      <c r="A690" s="42"/>
      <c r="B690" t="str">
        <f t="shared" si="20"/>
        <v/>
      </c>
      <c r="C690" t="str">
        <f t="shared" si="21"/>
        <v/>
      </c>
    </row>
    <row r="691" spans="1:3" x14ac:dyDescent="0.2">
      <c r="A691" s="42"/>
      <c r="B691" t="str">
        <f t="shared" si="20"/>
        <v/>
      </c>
      <c r="C691" t="str">
        <f t="shared" si="21"/>
        <v/>
      </c>
    </row>
    <row r="692" spans="1:3" x14ac:dyDescent="0.2">
      <c r="A692" s="42"/>
      <c r="B692" t="str">
        <f t="shared" si="20"/>
        <v/>
      </c>
      <c r="C692" t="str">
        <f t="shared" si="21"/>
        <v/>
      </c>
    </row>
    <row r="693" spans="1:3" x14ac:dyDescent="0.2">
      <c r="A693" s="42"/>
      <c r="B693" t="str">
        <f t="shared" si="20"/>
        <v/>
      </c>
      <c r="C693" t="str">
        <f t="shared" si="21"/>
        <v/>
      </c>
    </row>
    <row r="694" spans="1:3" x14ac:dyDescent="0.2">
      <c r="A694" s="42"/>
      <c r="B694" t="str">
        <f t="shared" si="20"/>
        <v/>
      </c>
      <c r="C694" t="str">
        <f t="shared" si="21"/>
        <v/>
      </c>
    </row>
    <row r="695" spans="1:3" x14ac:dyDescent="0.2">
      <c r="A695" s="42"/>
      <c r="B695" t="str">
        <f t="shared" si="20"/>
        <v/>
      </c>
      <c r="C695" t="str">
        <f t="shared" si="21"/>
        <v/>
      </c>
    </row>
    <row r="696" spans="1:3" x14ac:dyDescent="0.2">
      <c r="A696" s="42"/>
      <c r="B696" t="str">
        <f t="shared" si="20"/>
        <v/>
      </c>
      <c r="C696" t="str">
        <f t="shared" si="21"/>
        <v/>
      </c>
    </row>
    <row r="697" spans="1:3" x14ac:dyDescent="0.2">
      <c r="A697" s="42"/>
      <c r="B697" t="str">
        <f t="shared" si="20"/>
        <v/>
      </c>
      <c r="C697" t="str">
        <f t="shared" si="21"/>
        <v/>
      </c>
    </row>
    <row r="698" spans="1:3" x14ac:dyDescent="0.2">
      <c r="A698" s="42"/>
      <c r="B698" t="str">
        <f t="shared" si="20"/>
        <v/>
      </c>
      <c r="C698" t="str">
        <f t="shared" si="21"/>
        <v/>
      </c>
    </row>
    <row r="699" spans="1:3" x14ac:dyDescent="0.2">
      <c r="A699" s="42"/>
      <c r="B699" t="str">
        <f t="shared" si="20"/>
        <v/>
      </c>
      <c r="C699" t="str">
        <f t="shared" si="21"/>
        <v/>
      </c>
    </row>
    <row r="700" spans="1:3" x14ac:dyDescent="0.2">
      <c r="A700" s="42"/>
      <c r="B700" t="str">
        <f t="shared" si="20"/>
        <v/>
      </c>
      <c r="C700" t="str">
        <f t="shared" si="21"/>
        <v/>
      </c>
    </row>
    <row r="701" spans="1:3" x14ac:dyDescent="0.2">
      <c r="A701" s="42"/>
      <c r="B701" t="str">
        <f t="shared" si="20"/>
        <v/>
      </c>
      <c r="C701" t="str">
        <f t="shared" si="21"/>
        <v/>
      </c>
    </row>
    <row r="702" spans="1:3" x14ac:dyDescent="0.2">
      <c r="A702" s="42"/>
      <c r="B702" t="str">
        <f t="shared" si="20"/>
        <v/>
      </c>
      <c r="C702" t="str">
        <f t="shared" si="21"/>
        <v/>
      </c>
    </row>
    <row r="703" spans="1:3" x14ac:dyDescent="0.2">
      <c r="A703" s="42"/>
      <c r="B703" t="str">
        <f t="shared" si="20"/>
        <v/>
      </c>
      <c r="C703" t="str">
        <f t="shared" si="21"/>
        <v/>
      </c>
    </row>
    <row r="704" spans="1:3" x14ac:dyDescent="0.2">
      <c r="A704" s="42"/>
      <c r="B704" t="str">
        <f t="shared" si="20"/>
        <v/>
      </c>
      <c r="C704" t="str">
        <f t="shared" si="21"/>
        <v/>
      </c>
    </row>
    <row r="705" spans="1:3" x14ac:dyDescent="0.2">
      <c r="A705" s="42"/>
      <c r="B705" t="str">
        <f t="shared" si="20"/>
        <v/>
      </c>
      <c r="C705" t="str">
        <f t="shared" si="21"/>
        <v/>
      </c>
    </row>
    <row r="706" spans="1:3" x14ac:dyDescent="0.2">
      <c r="A706" s="42"/>
      <c r="B706" t="str">
        <f t="shared" si="20"/>
        <v/>
      </c>
      <c r="C706" t="str">
        <f t="shared" si="21"/>
        <v/>
      </c>
    </row>
    <row r="707" spans="1:3" x14ac:dyDescent="0.2">
      <c r="A707" s="42"/>
      <c r="B707" t="str">
        <f t="shared" si="20"/>
        <v/>
      </c>
      <c r="C707" t="str">
        <f t="shared" si="21"/>
        <v/>
      </c>
    </row>
    <row r="708" spans="1:3" x14ac:dyDescent="0.2">
      <c r="A708" s="42"/>
      <c r="B708" t="str">
        <f t="shared" si="20"/>
        <v/>
      </c>
      <c r="C708" t="str">
        <f t="shared" si="21"/>
        <v/>
      </c>
    </row>
    <row r="709" spans="1:3" x14ac:dyDescent="0.2">
      <c r="A709" s="42"/>
      <c r="B709" t="str">
        <f t="shared" si="20"/>
        <v/>
      </c>
      <c r="C709" t="str">
        <f t="shared" si="21"/>
        <v/>
      </c>
    </row>
    <row r="710" spans="1:3" x14ac:dyDescent="0.2">
      <c r="A710" s="42"/>
      <c r="B710" t="str">
        <f t="shared" si="20"/>
        <v/>
      </c>
      <c r="C710" t="str">
        <f t="shared" si="21"/>
        <v/>
      </c>
    </row>
    <row r="711" spans="1:3" x14ac:dyDescent="0.2">
      <c r="A711" s="42"/>
      <c r="B711" t="str">
        <f t="shared" si="20"/>
        <v/>
      </c>
      <c r="C711" t="str">
        <f t="shared" si="21"/>
        <v/>
      </c>
    </row>
    <row r="712" spans="1:3" x14ac:dyDescent="0.2">
      <c r="A712" s="42"/>
      <c r="B712" t="str">
        <f t="shared" ref="B712:B775" si="22">IF(A712="","",IF(AND(LEN(A712)&gt;=16,LEFT(A712,2)="01"),MID(A712,4,13),A712))</f>
        <v/>
      </c>
      <c r="C712" t="str">
        <f t="shared" ref="C712:C775" si="23">IF(A712="","",IFERROR(INDEX($G$8:$G$507,MATCH(B712,$F$8:$F$507,0)),"Code inconnu"))</f>
        <v/>
      </c>
    </row>
    <row r="713" spans="1:3" x14ac:dyDescent="0.2">
      <c r="A713" s="42"/>
      <c r="B713" t="str">
        <f t="shared" si="22"/>
        <v/>
      </c>
      <c r="C713" t="str">
        <f t="shared" si="23"/>
        <v/>
      </c>
    </row>
    <row r="714" spans="1:3" x14ac:dyDescent="0.2">
      <c r="A714" s="42"/>
      <c r="B714" t="str">
        <f t="shared" si="22"/>
        <v/>
      </c>
      <c r="C714" t="str">
        <f t="shared" si="23"/>
        <v/>
      </c>
    </row>
    <row r="715" spans="1:3" x14ac:dyDescent="0.2">
      <c r="A715" s="42"/>
      <c r="B715" t="str">
        <f t="shared" si="22"/>
        <v/>
      </c>
      <c r="C715" t="str">
        <f t="shared" si="23"/>
        <v/>
      </c>
    </row>
    <row r="716" spans="1:3" x14ac:dyDescent="0.2">
      <c r="A716" s="42"/>
      <c r="B716" t="str">
        <f t="shared" si="22"/>
        <v/>
      </c>
      <c r="C716" t="str">
        <f t="shared" si="23"/>
        <v/>
      </c>
    </row>
    <row r="717" spans="1:3" x14ac:dyDescent="0.2">
      <c r="A717" s="42"/>
      <c r="B717" t="str">
        <f t="shared" si="22"/>
        <v/>
      </c>
      <c r="C717" t="str">
        <f t="shared" si="23"/>
        <v/>
      </c>
    </row>
    <row r="718" spans="1:3" x14ac:dyDescent="0.2">
      <c r="A718" s="42"/>
      <c r="B718" t="str">
        <f t="shared" si="22"/>
        <v/>
      </c>
      <c r="C718" t="str">
        <f t="shared" si="23"/>
        <v/>
      </c>
    </row>
    <row r="719" spans="1:3" x14ac:dyDescent="0.2">
      <c r="A719" s="42"/>
      <c r="B719" t="str">
        <f t="shared" si="22"/>
        <v/>
      </c>
      <c r="C719" t="str">
        <f t="shared" si="23"/>
        <v/>
      </c>
    </row>
    <row r="720" spans="1:3" x14ac:dyDescent="0.2">
      <c r="A720" s="42"/>
      <c r="B720" t="str">
        <f t="shared" si="22"/>
        <v/>
      </c>
      <c r="C720" t="str">
        <f t="shared" si="23"/>
        <v/>
      </c>
    </row>
    <row r="721" spans="1:3" x14ac:dyDescent="0.2">
      <c r="A721" s="42"/>
      <c r="B721" t="str">
        <f t="shared" si="22"/>
        <v/>
      </c>
      <c r="C721" t="str">
        <f t="shared" si="23"/>
        <v/>
      </c>
    </row>
    <row r="722" spans="1:3" x14ac:dyDescent="0.2">
      <c r="A722" s="42"/>
      <c r="B722" t="str">
        <f t="shared" si="22"/>
        <v/>
      </c>
      <c r="C722" t="str">
        <f t="shared" si="23"/>
        <v/>
      </c>
    </row>
    <row r="723" spans="1:3" x14ac:dyDescent="0.2">
      <c r="A723" s="42"/>
      <c r="B723" t="str">
        <f t="shared" si="22"/>
        <v/>
      </c>
      <c r="C723" t="str">
        <f t="shared" si="23"/>
        <v/>
      </c>
    </row>
    <row r="724" spans="1:3" x14ac:dyDescent="0.2">
      <c r="A724" s="42"/>
      <c r="B724" t="str">
        <f t="shared" si="22"/>
        <v/>
      </c>
      <c r="C724" t="str">
        <f t="shared" si="23"/>
        <v/>
      </c>
    </row>
    <row r="725" spans="1:3" x14ac:dyDescent="0.2">
      <c r="A725" s="42"/>
      <c r="B725" t="str">
        <f t="shared" si="22"/>
        <v/>
      </c>
      <c r="C725" t="str">
        <f t="shared" si="23"/>
        <v/>
      </c>
    </row>
    <row r="726" spans="1:3" x14ac:dyDescent="0.2">
      <c r="A726" s="42"/>
      <c r="B726" t="str">
        <f t="shared" si="22"/>
        <v/>
      </c>
      <c r="C726" t="str">
        <f t="shared" si="23"/>
        <v/>
      </c>
    </row>
    <row r="727" spans="1:3" x14ac:dyDescent="0.2">
      <c r="A727" s="42"/>
      <c r="B727" t="str">
        <f t="shared" si="22"/>
        <v/>
      </c>
      <c r="C727" t="str">
        <f t="shared" si="23"/>
        <v/>
      </c>
    </row>
    <row r="728" spans="1:3" x14ac:dyDescent="0.2">
      <c r="A728" s="42"/>
      <c r="B728" t="str">
        <f t="shared" si="22"/>
        <v/>
      </c>
      <c r="C728" t="str">
        <f t="shared" si="23"/>
        <v/>
      </c>
    </row>
    <row r="729" spans="1:3" x14ac:dyDescent="0.2">
      <c r="A729" s="42"/>
      <c r="B729" t="str">
        <f t="shared" si="22"/>
        <v/>
      </c>
      <c r="C729" t="str">
        <f t="shared" si="23"/>
        <v/>
      </c>
    </row>
    <row r="730" spans="1:3" x14ac:dyDescent="0.2">
      <c r="A730" s="42"/>
      <c r="B730" t="str">
        <f t="shared" si="22"/>
        <v/>
      </c>
      <c r="C730" t="str">
        <f t="shared" si="23"/>
        <v/>
      </c>
    </row>
    <row r="731" spans="1:3" x14ac:dyDescent="0.2">
      <c r="A731" s="42"/>
      <c r="B731" t="str">
        <f t="shared" si="22"/>
        <v/>
      </c>
      <c r="C731" t="str">
        <f t="shared" si="23"/>
        <v/>
      </c>
    </row>
    <row r="732" spans="1:3" x14ac:dyDescent="0.2">
      <c r="A732" s="42"/>
      <c r="B732" t="str">
        <f t="shared" si="22"/>
        <v/>
      </c>
      <c r="C732" t="str">
        <f t="shared" si="23"/>
        <v/>
      </c>
    </row>
    <row r="733" spans="1:3" x14ac:dyDescent="0.2">
      <c r="A733" s="42"/>
      <c r="B733" t="str">
        <f t="shared" si="22"/>
        <v/>
      </c>
      <c r="C733" t="str">
        <f t="shared" si="23"/>
        <v/>
      </c>
    </row>
    <row r="734" spans="1:3" x14ac:dyDescent="0.2">
      <c r="A734" s="42"/>
      <c r="B734" t="str">
        <f t="shared" si="22"/>
        <v/>
      </c>
      <c r="C734" t="str">
        <f t="shared" si="23"/>
        <v/>
      </c>
    </row>
    <row r="735" spans="1:3" x14ac:dyDescent="0.2">
      <c r="A735" s="42"/>
      <c r="B735" t="str">
        <f t="shared" si="22"/>
        <v/>
      </c>
      <c r="C735" t="str">
        <f t="shared" si="23"/>
        <v/>
      </c>
    </row>
    <row r="736" spans="1:3" x14ac:dyDescent="0.2">
      <c r="A736" s="42"/>
      <c r="B736" t="str">
        <f t="shared" si="22"/>
        <v/>
      </c>
      <c r="C736" t="str">
        <f t="shared" si="23"/>
        <v/>
      </c>
    </row>
    <row r="737" spans="1:3" x14ac:dyDescent="0.2">
      <c r="A737" s="42"/>
      <c r="B737" t="str">
        <f t="shared" si="22"/>
        <v/>
      </c>
      <c r="C737" t="str">
        <f t="shared" si="23"/>
        <v/>
      </c>
    </row>
    <row r="738" spans="1:3" x14ac:dyDescent="0.2">
      <c r="A738" s="42"/>
      <c r="B738" t="str">
        <f t="shared" si="22"/>
        <v/>
      </c>
      <c r="C738" t="str">
        <f t="shared" si="23"/>
        <v/>
      </c>
    </row>
    <row r="739" spans="1:3" x14ac:dyDescent="0.2">
      <c r="A739" s="42"/>
      <c r="B739" t="str">
        <f t="shared" si="22"/>
        <v/>
      </c>
      <c r="C739" t="str">
        <f t="shared" si="23"/>
        <v/>
      </c>
    </row>
    <row r="740" spans="1:3" x14ac:dyDescent="0.2">
      <c r="A740" s="42"/>
      <c r="B740" t="str">
        <f t="shared" si="22"/>
        <v/>
      </c>
      <c r="C740" t="str">
        <f t="shared" si="23"/>
        <v/>
      </c>
    </row>
    <row r="741" spans="1:3" x14ac:dyDescent="0.2">
      <c r="A741" s="42"/>
      <c r="B741" t="str">
        <f t="shared" si="22"/>
        <v/>
      </c>
      <c r="C741" t="str">
        <f t="shared" si="23"/>
        <v/>
      </c>
    </row>
    <row r="742" spans="1:3" x14ac:dyDescent="0.2">
      <c r="A742" s="42"/>
      <c r="B742" t="str">
        <f t="shared" si="22"/>
        <v/>
      </c>
      <c r="C742" t="str">
        <f t="shared" si="23"/>
        <v/>
      </c>
    </row>
    <row r="743" spans="1:3" x14ac:dyDescent="0.2">
      <c r="A743" s="42"/>
      <c r="B743" t="str">
        <f t="shared" si="22"/>
        <v/>
      </c>
      <c r="C743" t="str">
        <f t="shared" si="23"/>
        <v/>
      </c>
    </row>
    <row r="744" spans="1:3" x14ac:dyDescent="0.2">
      <c r="A744" s="42"/>
      <c r="B744" t="str">
        <f t="shared" si="22"/>
        <v/>
      </c>
      <c r="C744" t="str">
        <f t="shared" si="23"/>
        <v/>
      </c>
    </row>
    <row r="745" spans="1:3" x14ac:dyDescent="0.2">
      <c r="A745" s="42"/>
      <c r="B745" t="str">
        <f t="shared" si="22"/>
        <v/>
      </c>
      <c r="C745" t="str">
        <f t="shared" si="23"/>
        <v/>
      </c>
    </row>
    <row r="746" spans="1:3" x14ac:dyDescent="0.2">
      <c r="A746" s="42"/>
      <c r="B746" t="str">
        <f t="shared" si="22"/>
        <v/>
      </c>
      <c r="C746" t="str">
        <f t="shared" si="23"/>
        <v/>
      </c>
    </row>
    <row r="747" spans="1:3" x14ac:dyDescent="0.2">
      <c r="A747" s="42"/>
      <c r="B747" t="str">
        <f t="shared" si="22"/>
        <v/>
      </c>
      <c r="C747" t="str">
        <f t="shared" si="23"/>
        <v/>
      </c>
    </row>
    <row r="748" spans="1:3" x14ac:dyDescent="0.2">
      <c r="A748" s="42"/>
      <c r="B748" t="str">
        <f t="shared" si="22"/>
        <v/>
      </c>
      <c r="C748" t="str">
        <f t="shared" si="23"/>
        <v/>
      </c>
    </row>
    <row r="749" spans="1:3" x14ac:dyDescent="0.2">
      <c r="A749" s="42"/>
      <c r="B749" t="str">
        <f t="shared" si="22"/>
        <v/>
      </c>
      <c r="C749" t="str">
        <f t="shared" si="23"/>
        <v/>
      </c>
    </row>
    <row r="750" spans="1:3" x14ac:dyDescent="0.2">
      <c r="A750" s="42"/>
      <c r="B750" t="str">
        <f t="shared" si="22"/>
        <v/>
      </c>
      <c r="C750" t="str">
        <f t="shared" si="23"/>
        <v/>
      </c>
    </row>
    <row r="751" spans="1:3" x14ac:dyDescent="0.2">
      <c r="A751" s="42"/>
      <c r="B751" t="str">
        <f t="shared" si="22"/>
        <v/>
      </c>
      <c r="C751" t="str">
        <f t="shared" si="23"/>
        <v/>
      </c>
    </row>
    <row r="752" spans="1:3" x14ac:dyDescent="0.2">
      <c r="A752" s="42"/>
      <c r="B752" t="str">
        <f t="shared" si="22"/>
        <v/>
      </c>
      <c r="C752" t="str">
        <f t="shared" si="23"/>
        <v/>
      </c>
    </row>
    <row r="753" spans="1:3" x14ac:dyDescent="0.2">
      <c r="A753" s="42"/>
      <c r="B753" t="str">
        <f t="shared" si="22"/>
        <v/>
      </c>
      <c r="C753" t="str">
        <f t="shared" si="23"/>
        <v/>
      </c>
    </row>
    <row r="754" spans="1:3" x14ac:dyDescent="0.2">
      <c r="A754" s="42"/>
      <c r="B754" t="str">
        <f t="shared" si="22"/>
        <v/>
      </c>
      <c r="C754" t="str">
        <f t="shared" si="23"/>
        <v/>
      </c>
    </row>
    <row r="755" spans="1:3" x14ac:dyDescent="0.2">
      <c r="A755" s="42"/>
      <c r="B755" t="str">
        <f t="shared" si="22"/>
        <v/>
      </c>
      <c r="C755" t="str">
        <f t="shared" si="23"/>
        <v/>
      </c>
    </row>
    <row r="756" spans="1:3" x14ac:dyDescent="0.2">
      <c r="A756" s="42"/>
      <c r="B756" t="str">
        <f t="shared" si="22"/>
        <v/>
      </c>
      <c r="C756" t="str">
        <f t="shared" si="23"/>
        <v/>
      </c>
    </row>
    <row r="757" spans="1:3" x14ac:dyDescent="0.2">
      <c r="A757" s="42"/>
      <c r="B757" t="str">
        <f t="shared" si="22"/>
        <v/>
      </c>
      <c r="C757" t="str">
        <f t="shared" si="23"/>
        <v/>
      </c>
    </row>
    <row r="758" spans="1:3" x14ac:dyDescent="0.2">
      <c r="A758" s="42"/>
      <c r="B758" t="str">
        <f t="shared" si="22"/>
        <v/>
      </c>
      <c r="C758" t="str">
        <f t="shared" si="23"/>
        <v/>
      </c>
    </row>
    <row r="759" spans="1:3" x14ac:dyDescent="0.2">
      <c r="A759" s="42"/>
      <c r="B759" t="str">
        <f t="shared" si="22"/>
        <v/>
      </c>
      <c r="C759" t="str">
        <f t="shared" si="23"/>
        <v/>
      </c>
    </row>
    <row r="760" spans="1:3" x14ac:dyDescent="0.2">
      <c r="A760" s="42"/>
      <c r="B760" t="str">
        <f t="shared" si="22"/>
        <v/>
      </c>
      <c r="C760" t="str">
        <f t="shared" si="23"/>
        <v/>
      </c>
    </row>
    <row r="761" spans="1:3" x14ac:dyDescent="0.2">
      <c r="A761" s="42"/>
      <c r="B761" t="str">
        <f t="shared" si="22"/>
        <v/>
      </c>
      <c r="C761" t="str">
        <f t="shared" si="23"/>
        <v/>
      </c>
    </row>
    <row r="762" spans="1:3" x14ac:dyDescent="0.2">
      <c r="A762" s="42"/>
      <c r="B762" t="str">
        <f t="shared" si="22"/>
        <v/>
      </c>
      <c r="C762" t="str">
        <f t="shared" si="23"/>
        <v/>
      </c>
    </row>
    <row r="763" spans="1:3" x14ac:dyDescent="0.2">
      <c r="A763" s="42"/>
      <c r="B763" t="str">
        <f t="shared" si="22"/>
        <v/>
      </c>
      <c r="C763" t="str">
        <f t="shared" si="23"/>
        <v/>
      </c>
    </row>
    <row r="764" spans="1:3" x14ac:dyDescent="0.2">
      <c r="A764" s="42"/>
      <c r="B764" t="str">
        <f t="shared" si="22"/>
        <v/>
      </c>
      <c r="C764" t="str">
        <f t="shared" si="23"/>
        <v/>
      </c>
    </row>
    <row r="765" spans="1:3" x14ac:dyDescent="0.2">
      <c r="A765" s="42"/>
      <c r="B765" t="str">
        <f t="shared" si="22"/>
        <v/>
      </c>
      <c r="C765" t="str">
        <f t="shared" si="23"/>
        <v/>
      </c>
    </row>
    <row r="766" spans="1:3" x14ac:dyDescent="0.2">
      <c r="A766" s="42"/>
      <c r="B766" t="str">
        <f t="shared" si="22"/>
        <v/>
      </c>
      <c r="C766" t="str">
        <f t="shared" si="23"/>
        <v/>
      </c>
    </row>
    <row r="767" spans="1:3" x14ac:dyDescent="0.2">
      <c r="A767" s="42"/>
      <c r="B767" t="str">
        <f t="shared" si="22"/>
        <v/>
      </c>
      <c r="C767" t="str">
        <f t="shared" si="23"/>
        <v/>
      </c>
    </row>
    <row r="768" spans="1:3" x14ac:dyDescent="0.2">
      <c r="A768" s="42"/>
      <c r="B768" t="str">
        <f t="shared" si="22"/>
        <v/>
      </c>
      <c r="C768" t="str">
        <f t="shared" si="23"/>
        <v/>
      </c>
    </row>
    <row r="769" spans="1:3" x14ac:dyDescent="0.2">
      <c r="A769" s="42"/>
      <c r="B769" t="str">
        <f t="shared" si="22"/>
        <v/>
      </c>
      <c r="C769" t="str">
        <f t="shared" si="23"/>
        <v/>
      </c>
    </row>
    <row r="770" spans="1:3" x14ac:dyDescent="0.2">
      <c r="A770" s="42"/>
      <c r="B770" t="str">
        <f t="shared" si="22"/>
        <v/>
      </c>
      <c r="C770" t="str">
        <f t="shared" si="23"/>
        <v/>
      </c>
    </row>
    <row r="771" spans="1:3" x14ac:dyDescent="0.2">
      <c r="A771" s="42"/>
      <c r="B771" t="str">
        <f t="shared" si="22"/>
        <v/>
      </c>
      <c r="C771" t="str">
        <f t="shared" si="23"/>
        <v/>
      </c>
    </row>
    <row r="772" spans="1:3" x14ac:dyDescent="0.2">
      <c r="A772" s="42"/>
      <c r="B772" t="str">
        <f t="shared" si="22"/>
        <v/>
      </c>
      <c r="C772" t="str">
        <f t="shared" si="23"/>
        <v/>
      </c>
    </row>
    <row r="773" spans="1:3" x14ac:dyDescent="0.2">
      <c r="A773" s="42"/>
      <c r="B773" t="str">
        <f t="shared" si="22"/>
        <v/>
      </c>
      <c r="C773" t="str">
        <f t="shared" si="23"/>
        <v/>
      </c>
    </row>
    <row r="774" spans="1:3" x14ac:dyDescent="0.2">
      <c r="A774" s="42"/>
      <c r="B774" t="str">
        <f t="shared" si="22"/>
        <v/>
      </c>
      <c r="C774" t="str">
        <f t="shared" si="23"/>
        <v/>
      </c>
    </row>
    <row r="775" spans="1:3" x14ac:dyDescent="0.2">
      <c r="A775" s="42"/>
      <c r="B775" t="str">
        <f t="shared" si="22"/>
        <v/>
      </c>
      <c r="C775" t="str">
        <f t="shared" si="23"/>
        <v/>
      </c>
    </row>
    <row r="776" spans="1:3" x14ac:dyDescent="0.2">
      <c r="A776" s="42"/>
      <c r="B776" t="str">
        <f t="shared" ref="B776:B839" si="24">IF(A776="","",IF(AND(LEN(A776)&gt;=16,LEFT(A776,2)="01"),MID(A776,4,13),A776))</f>
        <v/>
      </c>
      <c r="C776" t="str">
        <f t="shared" ref="C776:C839" si="25">IF(A776="","",IFERROR(INDEX($G$8:$G$507,MATCH(B776,$F$8:$F$507,0)),"Code inconnu"))</f>
        <v/>
      </c>
    </row>
    <row r="777" spans="1:3" x14ac:dyDescent="0.2">
      <c r="A777" s="42"/>
      <c r="B777" t="str">
        <f t="shared" si="24"/>
        <v/>
      </c>
      <c r="C777" t="str">
        <f t="shared" si="25"/>
        <v/>
      </c>
    </row>
    <row r="778" spans="1:3" x14ac:dyDescent="0.2">
      <c r="A778" s="42"/>
      <c r="B778" t="str">
        <f t="shared" si="24"/>
        <v/>
      </c>
      <c r="C778" t="str">
        <f t="shared" si="25"/>
        <v/>
      </c>
    </row>
    <row r="779" spans="1:3" x14ac:dyDescent="0.2">
      <c r="A779" s="42"/>
      <c r="B779" t="str">
        <f t="shared" si="24"/>
        <v/>
      </c>
      <c r="C779" t="str">
        <f t="shared" si="25"/>
        <v/>
      </c>
    </row>
    <row r="780" spans="1:3" x14ac:dyDescent="0.2">
      <c r="A780" s="42"/>
      <c r="B780" t="str">
        <f t="shared" si="24"/>
        <v/>
      </c>
      <c r="C780" t="str">
        <f t="shared" si="25"/>
        <v/>
      </c>
    </row>
    <row r="781" spans="1:3" x14ac:dyDescent="0.2">
      <c r="A781" s="42"/>
      <c r="B781" t="str">
        <f t="shared" si="24"/>
        <v/>
      </c>
      <c r="C781" t="str">
        <f t="shared" si="25"/>
        <v/>
      </c>
    </row>
    <row r="782" spans="1:3" x14ac:dyDescent="0.2">
      <c r="A782" s="42"/>
      <c r="B782" t="str">
        <f t="shared" si="24"/>
        <v/>
      </c>
      <c r="C782" t="str">
        <f t="shared" si="25"/>
        <v/>
      </c>
    </row>
    <row r="783" spans="1:3" x14ac:dyDescent="0.2">
      <c r="A783" s="42"/>
      <c r="B783" t="str">
        <f t="shared" si="24"/>
        <v/>
      </c>
      <c r="C783" t="str">
        <f t="shared" si="25"/>
        <v/>
      </c>
    </row>
    <row r="784" spans="1:3" x14ac:dyDescent="0.2">
      <c r="A784" s="42"/>
      <c r="B784" t="str">
        <f t="shared" si="24"/>
        <v/>
      </c>
      <c r="C784" t="str">
        <f t="shared" si="25"/>
        <v/>
      </c>
    </row>
    <row r="785" spans="1:3" x14ac:dyDescent="0.2">
      <c r="A785" s="42"/>
      <c r="B785" t="str">
        <f t="shared" si="24"/>
        <v/>
      </c>
      <c r="C785" t="str">
        <f t="shared" si="25"/>
        <v/>
      </c>
    </row>
    <row r="786" spans="1:3" x14ac:dyDescent="0.2">
      <c r="A786" s="42"/>
      <c r="B786" t="str">
        <f t="shared" si="24"/>
        <v/>
      </c>
      <c r="C786" t="str">
        <f t="shared" si="25"/>
        <v/>
      </c>
    </row>
    <row r="787" spans="1:3" x14ac:dyDescent="0.2">
      <c r="A787" s="42"/>
      <c r="B787" t="str">
        <f t="shared" si="24"/>
        <v/>
      </c>
      <c r="C787" t="str">
        <f t="shared" si="25"/>
        <v/>
      </c>
    </row>
    <row r="788" spans="1:3" x14ac:dyDescent="0.2">
      <c r="A788" s="42"/>
      <c r="B788" t="str">
        <f t="shared" si="24"/>
        <v/>
      </c>
      <c r="C788" t="str">
        <f t="shared" si="25"/>
        <v/>
      </c>
    </row>
    <row r="789" spans="1:3" x14ac:dyDescent="0.2">
      <c r="A789" s="42"/>
      <c r="B789" t="str">
        <f t="shared" si="24"/>
        <v/>
      </c>
      <c r="C789" t="str">
        <f t="shared" si="25"/>
        <v/>
      </c>
    </row>
    <row r="790" spans="1:3" x14ac:dyDescent="0.2">
      <c r="A790" s="42"/>
      <c r="B790" t="str">
        <f t="shared" si="24"/>
        <v/>
      </c>
      <c r="C790" t="str">
        <f t="shared" si="25"/>
        <v/>
      </c>
    </row>
    <row r="791" spans="1:3" x14ac:dyDescent="0.2">
      <c r="A791" s="42"/>
      <c r="B791" t="str">
        <f t="shared" si="24"/>
        <v/>
      </c>
      <c r="C791" t="str">
        <f t="shared" si="25"/>
        <v/>
      </c>
    </row>
    <row r="792" spans="1:3" x14ac:dyDescent="0.2">
      <c r="A792" s="42"/>
      <c r="B792" t="str">
        <f t="shared" si="24"/>
        <v/>
      </c>
      <c r="C792" t="str">
        <f t="shared" si="25"/>
        <v/>
      </c>
    </row>
    <row r="793" spans="1:3" x14ac:dyDescent="0.2">
      <c r="A793" s="42"/>
      <c r="B793" t="str">
        <f t="shared" si="24"/>
        <v/>
      </c>
      <c r="C793" t="str">
        <f t="shared" si="25"/>
        <v/>
      </c>
    </row>
    <row r="794" spans="1:3" x14ac:dyDescent="0.2">
      <c r="A794" s="42"/>
      <c r="B794" t="str">
        <f t="shared" si="24"/>
        <v/>
      </c>
      <c r="C794" t="str">
        <f t="shared" si="25"/>
        <v/>
      </c>
    </row>
    <row r="795" spans="1:3" x14ac:dyDescent="0.2">
      <c r="A795" s="42"/>
      <c r="B795" t="str">
        <f t="shared" si="24"/>
        <v/>
      </c>
      <c r="C795" t="str">
        <f t="shared" si="25"/>
        <v/>
      </c>
    </row>
    <row r="796" spans="1:3" x14ac:dyDescent="0.2">
      <c r="A796" s="42"/>
      <c r="B796" t="str">
        <f t="shared" si="24"/>
        <v/>
      </c>
      <c r="C796" t="str">
        <f t="shared" si="25"/>
        <v/>
      </c>
    </row>
    <row r="797" spans="1:3" x14ac:dyDescent="0.2">
      <c r="A797" s="42"/>
      <c r="B797" t="str">
        <f t="shared" si="24"/>
        <v/>
      </c>
      <c r="C797" t="str">
        <f t="shared" si="25"/>
        <v/>
      </c>
    </row>
    <row r="798" spans="1:3" x14ac:dyDescent="0.2">
      <c r="A798" s="42"/>
      <c r="B798" t="str">
        <f t="shared" si="24"/>
        <v/>
      </c>
      <c r="C798" t="str">
        <f t="shared" si="25"/>
        <v/>
      </c>
    </row>
    <row r="799" spans="1:3" x14ac:dyDescent="0.2">
      <c r="A799" s="42"/>
      <c r="B799" t="str">
        <f t="shared" si="24"/>
        <v/>
      </c>
      <c r="C799" t="str">
        <f t="shared" si="25"/>
        <v/>
      </c>
    </row>
    <row r="800" spans="1:3" x14ac:dyDescent="0.2">
      <c r="A800" s="42"/>
      <c r="B800" t="str">
        <f t="shared" si="24"/>
        <v/>
      </c>
      <c r="C800" t="str">
        <f t="shared" si="25"/>
        <v/>
      </c>
    </row>
    <row r="801" spans="1:3" x14ac:dyDescent="0.2">
      <c r="A801" s="42"/>
      <c r="B801" t="str">
        <f t="shared" si="24"/>
        <v/>
      </c>
      <c r="C801" t="str">
        <f t="shared" si="25"/>
        <v/>
      </c>
    </row>
    <row r="802" spans="1:3" x14ac:dyDescent="0.2">
      <c r="A802" s="42"/>
      <c r="B802" t="str">
        <f t="shared" si="24"/>
        <v/>
      </c>
      <c r="C802" t="str">
        <f t="shared" si="25"/>
        <v/>
      </c>
    </row>
    <row r="803" spans="1:3" x14ac:dyDescent="0.2">
      <c r="A803" s="42"/>
      <c r="B803" t="str">
        <f t="shared" si="24"/>
        <v/>
      </c>
      <c r="C803" t="str">
        <f t="shared" si="25"/>
        <v/>
      </c>
    </row>
    <row r="804" spans="1:3" x14ac:dyDescent="0.2">
      <c r="A804" s="42"/>
      <c r="B804" t="str">
        <f t="shared" si="24"/>
        <v/>
      </c>
      <c r="C804" t="str">
        <f t="shared" si="25"/>
        <v/>
      </c>
    </row>
    <row r="805" spans="1:3" x14ac:dyDescent="0.2">
      <c r="A805" s="42"/>
      <c r="B805" t="str">
        <f t="shared" si="24"/>
        <v/>
      </c>
      <c r="C805" t="str">
        <f t="shared" si="25"/>
        <v/>
      </c>
    </row>
    <row r="806" spans="1:3" x14ac:dyDescent="0.2">
      <c r="A806" s="42"/>
      <c r="B806" t="str">
        <f t="shared" si="24"/>
        <v/>
      </c>
      <c r="C806" t="str">
        <f t="shared" si="25"/>
        <v/>
      </c>
    </row>
    <row r="807" spans="1:3" x14ac:dyDescent="0.2">
      <c r="A807" s="42"/>
      <c r="B807" t="str">
        <f t="shared" si="24"/>
        <v/>
      </c>
      <c r="C807" t="str">
        <f t="shared" si="25"/>
        <v/>
      </c>
    </row>
    <row r="808" spans="1:3" x14ac:dyDescent="0.2">
      <c r="A808" s="42"/>
      <c r="B808" t="str">
        <f t="shared" si="24"/>
        <v/>
      </c>
      <c r="C808" t="str">
        <f t="shared" si="25"/>
        <v/>
      </c>
    </row>
    <row r="809" spans="1:3" x14ac:dyDescent="0.2">
      <c r="A809" s="42"/>
      <c r="B809" t="str">
        <f t="shared" si="24"/>
        <v/>
      </c>
      <c r="C809" t="str">
        <f t="shared" si="25"/>
        <v/>
      </c>
    </row>
    <row r="810" spans="1:3" x14ac:dyDescent="0.2">
      <c r="A810" s="42"/>
      <c r="B810" t="str">
        <f t="shared" si="24"/>
        <v/>
      </c>
      <c r="C810" t="str">
        <f t="shared" si="25"/>
        <v/>
      </c>
    </row>
    <row r="811" spans="1:3" x14ac:dyDescent="0.2">
      <c r="A811" s="42"/>
      <c r="B811" t="str">
        <f t="shared" si="24"/>
        <v/>
      </c>
      <c r="C811" t="str">
        <f t="shared" si="25"/>
        <v/>
      </c>
    </row>
    <row r="812" spans="1:3" x14ac:dyDescent="0.2">
      <c r="A812" s="42"/>
      <c r="B812" t="str">
        <f t="shared" si="24"/>
        <v/>
      </c>
      <c r="C812" t="str">
        <f t="shared" si="25"/>
        <v/>
      </c>
    </row>
    <row r="813" spans="1:3" x14ac:dyDescent="0.2">
      <c r="A813" s="42"/>
      <c r="B813" t="str">
        <f t="shared" si="24"/>
        <v/>
      </c>
      <c r="C813" t="str">
        <f t="shared" si="25"/>
        <v/>
      </c>
    </row>
    <row r="814" spans="1:3" x14ac:dyDescent="0.2">
      <c r="A814" s="42"/>
      <c r="B814" t="str">
        <f t="shared" si="24"/>
        <v/>
      </c>
      <c r="C814" t="str">
        <f t="shared" si="25"/>
        <v/>
      </c>
    </row>
    <row r="815" spans="1:3" x14ac:dyDescent="0.2">
      <c r="A815" s="42"/>
      <c r="B815" t="str">
        <f t="shared" si="24"/>
        <v/>
      </c>
      <c r="C815" t="str">
        <f t="shared" si="25"/>
        <v/>
      </c>
    </row>
    <row r="816" spans="1:3" x14ac:dyDescent="0.2">
      <c r="A816" s="42"/>
      <c r="B816" t="str">
        <f t="shared" si="24"/>
        <v/>
      </c>
      <c r="C816" t="str">
        <f t="shared" si="25"/>
        <v/>
      </c>
    </row>
    <row r="817" spans="1:3" x14ac:dyDescent="0.2">
      <c r="A817" s="42"/>
      <c r="B817" t="str">
        <f t="shared" si="24"/>
        <v/>
      </c>
      <c r="C817" t="str">
        <f t="shared" si="25"/>
        <v/>
      </c>
    </row>
    <row r="818" spans="1:3" x14ac:dyDescent="0.2">
      <c r="A818" s="42"/>
      <c r="B818" t="str">
        <f t="shared" si="24"/>
        <v/>
      </c>
      <c r="C818" t="str">
        <f t="shared" si="25"/>
        <v/>
      </c>
    </row>
    <row r="819" spans="1:3" x14ac:dyDescent="0.2">
      <c r="A819" s="42"/>
      <c r="B819" t="str">
        <f t="shared" si="24"/>
        <v/>
      </c>
      <c r="C819" t="str">
        <f t="shared" si="25"/>
        <v/>
      </c>
    </row>
    <row r="820" spans="1:3" x14ac:dyDescent="0.2">
      <c r="A820" s="42"/>
      <c r="B820" t="str">
        <f t="shared" si="24"/>
        <v/>
      </c>
      <c r="C820" t="str">
        <f t="shared" si="25"/>
        <v/>
      </c>
    </row>
    <row r="821" spans="1:3" x14ac:dyDescent="0.2">
      <c r="A821" s="42"/>
      <c r="B821" t="str">
        <f t="shared" si="24"/>
        <v/>
      </c>
      <c r="C821" t="str">
        <f t="shared" si="25"/>
        <v/>
      </c>
    </row>
    <row r="822" spans="1:3" x14ac:dyDescent="0.2">
      <c r="A822" s="42"/>
      <c r="B822" t="str">
        <f t="shared" si="24"/>
        <v/>
      </c>
      <c r="C822" t="str">
        <f t="shared" si="25"/>
        <v/>
      </c>
    </row>
    <row r="823" spans="1:3" x14ac:dyDescent="0.2">
      <c r="A823" s="42"/>
      <c r="B823" t="str">
        <f t="shared" si="24"/>
        <v/>
      </c>
      <c r="C823" t="str">
        <f t="shared" si="25"/>
        <v/>
      </c>
    </row>
    <row r="824" spans="1:3" x14ac:dyDescent="0.2">
      <c r="A824" s="42"/>
      <c r="B824" t="str">
        <f t="shared" si="24"/>
        <v/>
      </c>
      <c r="C824" t="str">
        <f t="shared" si="25"/>
        <v/>
      </c>
    </row>
    <row r="825" spans="1:3" x14ac:dyDescent="0.2">
      <c r="A825" s="42"/>
      <c r="B825" t="str">
        <f t="shared" si="24"/>
        <v/>
      </c>
      <c r="C825" t="str">
        <f t="shared" si="25"/>
        <v/>
      </c>
    </row>
    <row r="826" spans="1:3" x14ac:dyDescent="0.2">
      <c r="A826" s="42"/>
      <c r="B826" t="str">
        <f t="shared" si="24"/>
        <v/>
      </c>
      <c r="C826" t="str">
        <f t="shared" si="25"/>
        <v/>
      </c>
    </row>
    <row r="827" spans="1:3" x14ac:dyDescent="0.2">
      <c r="A827" s="42"/>
      <c r="B827" t="str">
        <f t="shared" si="24"/>
        <v/>
      </c>
      <c r="C827" t="str">
        <f t="shared" si="25"/>
        <v/>
      </c>
    </row>
    <row r="828" spans="1:3" x14ac:dyDescent="0.2">
      <c r="A828" s="42"/>
      <c r="B828" t="str">
        <f t="shared" si="24"/>
        <v/>
      </c>
      <c r="C828" t="str">
        <f t="shared" si="25"/>
        <v/>
      </c>
    </row>
    <row r="829" spans="1:3" x14ac:dyDescent="0.2">
      <c r="A829" s="42"/>
      <c r="B829" t="str">
        <f t="shared" si="24"/>
        <v/>
      </c>
      <c r="C829" t="str">
        <f t="shared" si="25"/>
        <v/>
      </c>
    </row>
    <row r="830" spans="1:3" x14ac:dyDescent="0.2">
      <c r="A830" s="42"/>
      <c r="B830" t="str">
        <f t="shared" si="24"/>
        <v/>
      </c>
      <c r="C830" t="str">
        <f t="shared" si="25"/>
        <v/>
      </c>
    </row>
    <row r="831" spans="1:3" x14ac:dyDescent="0.2">
      <c r="A831" s="42"/>
      <c r="B831" t="str">
        <f t="shared" si="24"/>
        <v/>
      </c>
      <c r="C831" t="str">
        <f t="shared" si="25"/>
        <v/>
      </c>
    </row>
    <row r="832" spans="1:3" x14ac:dyDescent="0.2">
      <c r="A832" s="42"/>
      <c r="B832" t="str">
        <f t="shared" si="24"/>
        <v/>
      </c>
      <c r="C832" t="str">
        <f t="shared" si="25"/>
        <v/>
      </c>
    </row>
    <row r="833" spans="1:3" x14ac:dyDescent="0.2">
      <c r="A833" s="42"/>
      <c r="B833" t="str">
        <f t="shared" si="24"/>
        <v/>
      </c>
      <c r="C833" t="str">
        <f t="shared" si="25"/>
        <v/>
      </c>
    </row>
    <row r="834" spans="1:3" x14ac:dyDescent="0.2">
      <c r="A834" s="42"/>
      <c r="B834" t="str">
        <f t="shared" si="24"/>
        <v/>
      </c>
      <c r="C834" t="str">
        <f t="shared" si="25"/>
        <v/>
      </c>
    </row>
    <row r="835" spans="1:3" x14ac:dyDescent="0.2">
      <c r="A835" s="42"/>
      <c r="B835" t="str">
        <f t="shared" si="24"/>
        <v/>
      </c>
      <c r="C835" t="str">
        <f t="shared" si="25"/>
        <v/>
      </c>
    </row>
    <row r="836" spans="1:3" x14ac:dyDescent="0.2">
      <c r="A836" s="42"/>
      <c r="B836" t="str">
        <f t="shared" si="24"/>
        <v/>
      </c>
      <c r="C836" t="str">
        <f t="shared" si="25"/>
        <v/>
      </c>
    </row>
    <row r="837" spans="1:3" x14ac:dyDescent="0.2">
      <c r="A837" s="42"/>
      <c r="B837" t="str">
        <f t="shared" si="24"/>
        <v/>
      </c>
      <c r="C837" t="str">
        <f t="shared" si="25"/>
        <v/>
      </c>
    </row>
    <row r="838" spans="1:3" x14ac:dyDescent="0.2">
      <c r="A838" s="42"/>
      <c r="B838" t="str">
        <f t="shared" si="24"/>
        <v/>
      </c>
      <c r="C838" t="str">
        <f t="shared" si="25"/>
        <v/>
      </c>
    </row>
    <row r="839" spans="1:3" x14ac:dyDescent="0.2">
      <c r="A839" s="42"/>
      <c r="B839" t="str">
        <f t="shared" si="24"/>
        <v/>
      </c>
      <c r="C839" t="str">
        <f t="shared" si="25"/>
        <v/>
      </c>
    </row>
    <row r="840" spans="1:3" x14ac:dyDescent="0.2">
      <c r="A840" s="42"/>
      <c r="B840" t="str">
        <f t="shared" ref="B840:B903" si="26">IF(A840="","",IF(AND(LEN(A840)&gt;=16,LEFT(A840,2)="01"),MID(A840,4,13),A840))</f>
        <v/>
      </c>
      <c r="C840" t="str">
        <f t="shared" ref="C840:C903" si="27">IF(A840="","",IFERROR(INDEX($G$8:$G$507,MATCH(B840,$F$8:$F$507,0)),"Code inconnu"))</f>
        <v/>
      </c>
    </row>
    <row r="841" spans="1:3" x14ac:dyDescent="0.2">
      <c r="A841" s="42"/>
      <c r="B841" t="str">
        <f t="shared" si="26"/>
        <v/>
      </c>
      <c r="C841" t="str">
        <f t="shared" si="27"/>
        <v/>
      </c>
    </row>
    <row r="842" spans="1:3" x14ac:dyDescent="0.2">
      <c r="A842" s="42"/>
      <c r="B842" t="str">
        <f t="shared" si="26"/>
        <v/>
      </c>
      <c r="C842" t="str">
        <f t="shared" si="27"/>
        <v/>
      </c>
    </row>
    <row r="843" spans="1:3" x14ac:dyDescent="0.2">
      <c r="A843" s="42"/>
      <c r="B843" t="str">
        <f t="shared" si="26"/>
        <v/>
      </c>
      <c r="C843" t="str">
        <f t="shared" si="27"/>
        <v/>
      </c>
    </row>
    <row r="844" spans="1:3" x14ac:dyDescent="0.2">
      <c r="A844" s="42"/>
      <c r="B844" t="str">
        <f t="shared" si="26"/>
        <v/>
      </c>
      <c r="C844" t="str">
        <f t="shared" si="27"/>
        <v/>
      </c>
    </row>
    <row r="845" spans="1:3" x14ac:dyDescent="0.2">
      <c r="A845" s="42"/>
      <c r="B845" t="str">
        <f t="shared" si="26"/>
        <v/>
      </c>
      <c r="C845" t="str">
        <f t="shared" si="27"/>
        <v/>
      </c>
    </row>
    <row r="846" spans="1:3" x14ac:dyDescent="0.2">
      <c r="A846" s="42"/>
      <c r="B846" t="str">
        <f t="shared" si="26"/>
        <v/>
      </c>
      <c r="C846" t="str">
        <f t="shared" si="27"/>
        <v/>
      </c>
    </row>
    <row r="847" spans="1:3" x14ac:dyDescent="0.2">
      <c r="A847" s="42"/>
      <c r="B847" t="str">
        <f t="shared" si="26"/>
        <v/>
      </c>
      <c r="C847" t="str">
        <f t="shared" si="27"/>
        <v/>
      </c>
    </row>
    <row r="848" spans="1:3" x14ac:dyDescent="0.2">
      <c r="A848" s="42"/>
      <c r="B848" t="str">
        <f t="shared" si="26"/>
        <v/>
      </c>
      <c r="C848" t="str">
        <f t="shared" si="27"/>
        <v/>
      </c>
    </row>
    <row r="849" spans="1:3" x14ac:dyDescent="0.2">
      <c r="A849" s="42"/>
      <c r="B849" t="str">
        <f t="shared" si="26"/>
        <v/>
      </c>
      <c r="C849" t="str">
        <f t="shared" si="27"/>
        <v/>
      </c>
    </row>
    <row r="850" spans="1:3" x14ac:dyDescent="0.2">
      <c r="A850" s="42"/>
      <c r="B850" t="str">
        <f t="shared" si="26"/>
        <v/>
      </c>
      <c r="C850" t="str">
        <f t="shared" si="27"/>
        <v/>
      </c>
    </row>
    <row r="851" spans="1:3" x14ac:dyDescent="0.2">
      <c r="A851" s="42"/>
      <c r="B851" t="str">
        <f t="shared" si="26"/>
        <v/>
      </c>
      <c r="C851" t="str">
        <f t="shared" si="27"/>
        <v/>
      </c>
    </row>
    <row r="852" spans="1:3" x14ac:dyDescent="0.2">
      <c r="A852" s="42"/>
      <c r="B852" t="str">
        <f t="shared" si="26"/>
        <v/>
      </c>
      <c r="C852" t="str">
        <f t="shared" si="27"/>
        <v/>
      </c>
    </row>
    <row r="853" spans="1:3" x14ac:dyDescent="0.2">
      <c r="A853" s="42"/>
      <c r="B853" t="str">
        <f t="shared" si="26"/>
        <v/>
      </c>
      <c r="C853" t="str">
        <f t="shared" si="27"/>
        <v/>
      </c>
    </row>
    <row r="854" spans="1:3" x14ac:dyDescent="0.2">
      <c r="A854" s="42"/>
      <c r="B854" t="str">
        <f t="shared" si="26"/>
        <v/>
      </c>
      <c r="C854" t="str">
        <f t="shared" si="27"/>
        <v/>
      </c>
    </row>
    <row r="855" spans="1:3" x14ac:dyDescent="0.2">
      <c r="A855" s="42"/>
      <c r="B855" t="str">
        <f t="shared" si="26"/>
        <v/>
      </c>
      <c r="C855" t="str">
        <f t="shared" si="27"/>
        <v/>
      </c>
    </row>
    <row r="856" spans="1:3" x14ac:dyDescent="0.2">
      <c r="A856" s="42"/>
      <c r="B856" t="str">
        <f t="shared" si="26"/>
        <v/>
      </c>
      <c r="C856" t="str">
        <f t="shared" si="27"/>
        <v/>
      </c>
    </row>
    <row r="857" spans="1:3" x14ac:dyDescent="0.2">
      <c r="A857" s="42"/>
      <c r="B857" t="str">
        <f t="shared" si="26"/>
        <v/>
      </c>
      <c r="C857" t="str">
        <f t="shared" si="27"/>
        <v/>
      </c>
    </row>
    <row r="858" spans="1:3" x14ac:dyDescent="0.2">
      <c r="A858" s="42"/>
      <c r="B858" t="str">
        <f t="shared" si="26"/>
        <v/>
      </c>
      <c r="C858" t="str">
        <f t="shared" si="27"/>
        <v/>
      </c>
    </row>
    <row r="859" spans="1:3" x14ac:dyDescent="0.2">
      <c r="A859" s="42"/>
      <c r="B859" t="str">
        <f t="shared" si="26"/>
        <v/>
      </c>
      <c r="C859" t="str">
        <f t="shared" si="27"/>
        <v/>
      </c>
    </row>
    <row r="860" spans="1:3" x14ac:dyDescent="0.2">
      <c r="A860" s="42"/>
      <c r="B860" t="str">
        <f t="shared" si="26"/>
        <v/>
      </c>
      <c r="C860" t="str">
        <f t="shared" si="27"/>
        <v/>
      </c>
    </row>
    <row r="861" spans="1:3" x14ac:dyDescent="0.2">
      <c r="A861" s="42"/>
      <c r="B861" t="str">
        <f t="shared" si="26"/>
        <v/>
      </c>
      <c r="C861" t="str">
        <f t="shared" si="27"/>
        <v/>
      </c>
    </row>
    <row r="862" spans="1:3" x14ac:dyDescent="0.2">
      <c r="A862" s="42"/>
      <c r="B862" t="str">
        <f t="shared" si="26"/>
        <v/>
      </c>
      <c r="C862" t="str">
        <f t="shared" si="27"/>
        <v/>
      </c>
    </row>
    <row r="863" spans="1:3" x14ac:dyDescent="0.2">
      <c r="A863" s="42"/>
      <c r="B863" t="str">
        <f t="shared" si="26"/>
        <v/>
      </c>
      <c r="C863" t="str">
        <f t="shared" si="27"/>
        <v/>
      </c>
    </row>
    <row r="864" spans="1:3" x14ac:dyDescent="0.2">
      <c r="A864" s="42"/>
      <c r="B864" t="str">
        <f t="shared" si="26"/>
        <v/>
      </c>
      <c r="C864" t="str">
        <f t="shared" si="27"/>
        <v/>
      </c>
    </row>
    <row r="865" spans="1:3" x14ac:dyDescent="0.2">
      <c r="A865" s="42"/>
      <c r="B865" t="str">
        <f t="shared" si="26"/>
        <v/>
      </c>
      <c r="C865" t="str">
        <f t="shared" si="27"/>
        <v/>
      </c>
    </row>
    <row r="866" spans="1:3" x14ac:dyDescent="0.2">
      <c r="A866" s="42"/>
      <c r="B866" t="str">
        <f t="shared" si="26"/>
        <v/>
      </c>
      <c r="C866" t="str">
        <f t="shared" si="27"/>
        <v/>
      </c>
    </row>
    <row r="867" spans="1:3" x14ac:dyDescent="0.2">
      <c r="A867" s="42"/>
      <c r="B867" t="str">
        <f t="shared" si="26"/>
        <v/>
      </c>
      <c r="C867" t="str">
        <f t="shared" si="27"/>
        <v/>
      </c>
    </row>
    <row r="868" spans="1:3" x14ac:dyDescent="0.2">
      <c r="A868" s="42"/>
      <c r="B868" t="str">
        <f t="shared" si="26"/>
        <v/>
      </c>
      <c r="C868" t="str">
        <f t="shared" si="27"/>
        <v/>
      </c>
    </row>
    <row r="869" spans="1:3" x14ac:dyDescent="0.2">
      <c r="A869" s="42"/>
      <c r="B869" t="str">
        <f t="shared" si="26"/>
        <v/>
      </c>
      <c r="C869" t="str">
        <f t="shared" si="27"/>
        <v/>
      </c>
    </row>
    <row r="870" spans="1:3" x14ac:dyDescent="0.2">
      <c r="A870" s="42"/>
      <c r="B870" t="str">
        <f t="shared" si="26"/>
        <v/>
      </c>
      <c r="C870" t="str">
        <f t="shared" si="27"/>
        <v/>
      </c>
    </row>
    <row r="871" spans="1:3" x14ac:dyDescent="0.2">
      <c r="A871" s="42"/>
      <c r="B871" t="str">
        <f t="shared" si="26"/>
        <v/>
      </c>
      <c r="C871" t="str">
        <f t="shared" si="27"/>
        <v/>
      </c>
    </row>
    <row r="872" spans="1:3" x14ac:dyDescent="0.2">
      <c r="A872" s="42"/>
      <c r="B872" t="str">
        <f t="shared" si="26"/>
        <v/>
      </c>
      <c r="C872" t="str">
        <f t="shared" si="27"/>
        <v/>
      </c>
    </row>
    <row r="873" spans="1:3" x14ac:dyDescent="0.2">
      <c r="A873" s="42"/>
      <c r="B873" t="str">
        <f t="shared" si="26"/>
        <v/>
      </c>
      <c r="C873" t="str">
        <f t="shared" si="27"/>
        <v/>
      </c>
    </row>
    <row r="874" spans="1:3" x14ac:dyDescent="0.2">
      <c r="A874" s="42"/>
      <c r="B874" t="str">
        <f t="shared" si="26"/>
        <v/>
      </c>
      <c r="C874" t="str">
        <f t="shared" si="27"/>
        <v/>
      </c>
    </row>
    <row r="875" spans="1:3" x14ac:dyDescent="0.2">
      <c r="A875" s="42"/>
      <c r="B875" t="str">
        <f t="shared" si="26"/>
        <v/>
      </c>
      <c r="C875" t="str">
        <f t="shared" si="27"/>
        <v/>
      </c>
    </row>
    <row r="876" spans="1:3" x14ac:dyDescent="0.2">
      <c r="A876" s="42"/>
      <c r="B876" t="str">
        <f t="shared" si="26"/>
        <v/>
      </c>
      <c r="C876" t="str">
        <f t="shared" si="27"/>
        <v/>
      </c>
    </row>
    <row r="877" spans="1:3" x14ac:dyDescent="0.2">
      <c r="A877" s="42"/>
      <c r="B877" t="str">
        <f t="shared" si="26"/>
        <v/>
      </c>
      <c r="C877" t="str">
        <f t="shared" si="27"/>
        <v/>
      </c>
    </row>
    <row r="878" spans="1:3" x14ac:dyDescent="0.2">
      <c r="A878" s="42"/>
      <c r="B878" t="str">
        <f t="shared" si="26"/>
        <v/>
      </c>
      <c r="C878" t="str">
        <f t="shared" si="27"/>
        <v/>
      </c>
    </row>
    <row r="879" spans="1:3" x14ac:dyDescent="0.2">
      <c r="A879" s="42"/>
      <c r="B879" t="str">
        <f t="shared" si="26"/>
        <v/>
      </c>
      <c r="C879" t="str">
        <f t="shared" si="27"/>
        <v/>
      </c>
    </row>
    <row r="880" spans="1:3" x14ac:dyDescent="0.2">
      <c r="A880" s="42"/>
      <c r="B880" t="str">
        <f t="shared" si="26"/>
        <v/>
      </c>
      <c r="C880" t="str">
        <f t="shared" si="27"/>
        <v/>
      </c>
    </row>
    <row r="881" spans="1:3" x14ac:dyDescent="0.2">
      <c r="A881" s="42"/>
      <c r="B881" t="str">
        <f t="shared" si="26"/>
        <v/>
      </c>
      <c r="C881" t="str">
        <f t="shared" si="27"/>
        <v/>
      </c>
    </row>
    <row r="882" spans="1:3" x14ac:dyDescent="0.2">
      <c r="A882" s="42"/>
      <c r="B882" t="str">
        <f t="shared" si="26"/>
        <v/>
      </c>
      <c r="C882" t="str">
        <f t="shared" si="27"/>
        <v/>
      </c>
    </row>
    <row r="883" spans="1:3" x14ac:dyDescent="0.2">
      <c r="A883" s="42"/>
      <c r="B883" t="str">
        <f t="shared" si="26"/>
        <v/>
      </c>
      <c r="C883" t="str">
        <f t="shared" si="27"/>
        <v/>
      </c>
    </row>
    <row r="884" spans="1:3" x14ac:dyDescent="0.2">
      <c r="A884" s="42"/>
      <c r="B884" t="str">
        <f t="shared" si="26"/>
        <v/>
      </c>
      <c r="C884" t="str">
        <f t="shared" si="27"/>
        <v/>
      </c>
    </row>
    <row r="885" spans="1:3" x14ac:dyDescent="0.2">
      <c r="A885" s="42"/>
      <c r="B885" t="str">
        <f t="shared" si="26"/>
        <v/>
      </c>
      <c r="C885" t="str">
        <f t="shared" si="27"/>
        <v/>
      </c>
    </row>
    <row r="886" spans="1:3" x14ac:dyDescent="0.2">
      <c r="A886" s="42"/>
      <c r="B886" t="str">
        <f t="shared" si="26"/>
        <v/>
      </c>
      <c r="C886" t="str">
        <f t="shared" si="27"/>
        <v/>
      </c>
    </row>
    <row r="887" spans="1:3" x14ac:dyDescent="0.2">
      <c r="A887" s="42"/>
      <c r="B887" t="str">
        <f t="shared" si="26"/>
        <v/>
      </c>
      <c r="C887" t="str">
        <f t="shared" si="27"/>
        <v/>
      </c>
    </row>
    <row r="888" spans="1:3" x14ac:dyDescent="0.2">
      <c r="A888" s="42"/>
      <c r="B888" t="str">
        <f t="shared" si="26"/>
        <v/>
      </c>
      <c r="C888" t="str">
        <f t="shared" si="27"/>
        <v/>
      </c>
    </row>
    <row r="889" spans="1:3" x14ac:dyDescent="0.2">
      <c r="A889" s="42"/>
      <c r="B889" t="str">
        <f t="shared" si="26"/>
        <v/>
      </c>
      <c r="C889" t="str">
        <f t="shared" si="27"/>
        <v/>
      </c>
    </row>
    <row r="890" spans="1:3" x14ac:dyDescent="0.2">
      <c r="A890" s="42"/>
      <c r="B890" t="str">
        <f t="shared" si="26"/>
        <v/>
      </c>
      <c r="C890" t="str">
        <f t="shared" si="27"/>
        <v/>
      </c>
    </row>
    <row r="891" spans="1:3" x14ac:dyDescent="0.2">
      <c r="A891" s="42"/>
      <c r="B891" t="str">
        <f t="shared" si="26"/>
        <v/>
      </c>
      <c r="C891" t="str">
        <f t="shared" si="27"/>
        <v/>
      </c>
    </row>
    <row r="892" spans="1:3" x14ac:dyDescent="0.2">
      <c r="A892" s="42"/>
      <c r="B892" t="str">
        <f t="shared" si="26"/>
        <v/>
      </c>
      <c r="C892" t="str">
        <f t="shared" si="27"/>
        <v/>
      </c>
    </row>
    <row r="893" spans="1:3" x14ac:dyDescent="0.2">
      <c r="A893" s="42"/>
      <c r="B893" t="str">
        <f t="shared" si="26"/>
        <v/>
      </c>
      <c r="C893" t="str">
        <f t="shared" si="27"/>
        <v/>
      </c>
    </row>
    <row r="894" spans="1:3" x14ac:dyDescent="0.2">
      <c r="A894" s="42"/>
      <c r="B894" t="str">
        <f t="shared" si="26"/>
        <v/>
      </c>
      <c r="C894" t="str">
        <f t="shared" si="27"/>
        <v/>
      </c>
    </row>
    <row r="895" spans="1:3" x14ac:dyDescent="0.2">
      <c r="A895" s="42"/>
      <c r="B895" t="str">
        <f t="shared" si="26"/>
        <v/>
      </c>
      <c r="C895" t="str">
        <f t="shared" si="27"/>
        <v/>
      </c>
    </row>
    <row r="896" spans="1:3" x14ac:dyDescent="0.2">
      <c r="A896" s="42"/>
      <c r="B896" t="str">
        <f t="shared" si="26"/>
        <v/>
      </c>
      <c r="C896" t="str">
        <f t="shared" si="27"/>
        <v/>
      </c>
    </row>
    <row r="897" spans="1:3" x14ac:dyDescent="0.2">
      <c r="A897" s="42"/>
      <c r="B897" t="str">
        <f t="shared" si="26"/>
        <v/>
      </c>
      <c r="C897" t="str">
        <f t="shared" si="27"/>
        <v/>
      </c>
    </row>
    <row r="898" spans="1:3" x14ac:dyDescent="0.2">
      <c r="A898" s="42"/>
      <c r="B898" t="str">
        <f t="shared" si="26"/>
        <v/>
      </c>
      <c r="C898" t="str">
        <f t="shared" si="27"/>
        <v/>
      </c>
    </row>
    <row r="899" spans="1:3" x14ac:dyDescent="0.2">
      <c r="A899" s="42"/>
      <c r="B899" t="str">
        <f t="shared" si="26"/>
        <v/>
      </c>
      <c r="C899" t="str">
        <f t="shared" si="27"/>
        <v/>
      </c>
    </row>
    <row r="900" spans="1:3" x14ac:dyDescent="0.2">
      <c r="A900" s="42"/>
      <c r="B900" t="str">
        <f t="shared" si="26"/>
        <v/>
      </c>
      <c r="C900" t="str">
        <f t="shared" si="27"/>
        <v/>
      </c>
    </row>
    <row r="901" spans="1:3" x14ac:dyDescent="0.2">
      <c r="A901" s="42"/>
      <c r="B901" t="str">
        <f t="shared" si="26"/>
        <v/>
      </c>
      <c r="C901" t="str">
        <f t="shared" si="27"/>
        <v/>
      </c>
    </row>
    <row r="902" spans="1:3" x14ac:dyDescent="0.2">
      <c r="A902" s="42"/>
      <c r="B902" t="str">
        <f t="shared" si="26"/>
        <v/>
      </c>
      <c r="C902" t="str">
        <f t="shared" si="27"/>
        <v/>
      </c>
    </row>
    <row r="903" spans="1:3" x14ac:dyDescent="0.2">
      <c r="A903" s="42"/>
      <c r="B903" t="str">
        <f t="shared" si="26"/>
        <v/>
      </c>
      <c r="C903" t="str">
        <f t="shared" si="27"/>
        <v/>
      </c>
    </row>
    <row r="904" spans="1:3" x14ac:dyDescent="0.2">
      <c r="A904" s="42"/>
      <c r="B904" t="str">
        <f t="shared" ref="B904:B967" si="28">IF(A904="","",IF(AND(LEN(A904)&gt;=16,LEFT(A904,2)="01"),MID(A904,4,13),A904))</f>
        <v/>
      </c>
      <c r="C904" t="str">
        <f t="shared" ref="C904:C967" si="29">IF(A904="","",IFERROR(INDEX($G$8:$G$507,MATCH(B904,$F$8:$F$507,0)),"Code inconnu"))</f>
        <v/>
      </c>
    </row>
    <row r="905" spans="1:3" x14ac:dyDescent="0.2">
      <c r="A905" s="42"/>
      <c r="B905" t="str">
        <f t="shared" si="28"/>
        <v/>
      </c>
      <c r="C905" t="str">
        <f t="shared" si="29"/>
        <v/>
      </c>
    </row>
    <row r="906" spans="1:3" x14ac:dyDescent="0.2">
      <c r="A906" s="42"/>
      <c r="B906" t="str">
        <f t="shared" si="28"/>
        <v/>
      </c>
      <c r="C906" t="str">
        <f t="shared" si="29"/>
        <v/>
      </c>
    </row>
    <row r="907" spans="1:3" x14ac:dyDescent="0.2">
      <c r="A907" s="42"/>
      <c r="B907" t="str">
        <f t="shared" si="28"/>
        <v/>
      </c>
      <c r="C907" t="str">
        <f t="shared" si="29"/>
        <v/>
      </c>
    </row>
    <row r="908" spans="1:3" x14ac:dyDescent="0.2">
      <c r="A908" s="42"/>
      <c r="B908" t="str">
        <f t="shared" si="28"/>
        <v/>
      </c>
      <c r="C908" t="str">
        <f t="shared" si="29"/>
        <v/>
      </c>
    </row>
    <row r="909" spans="1:3" x14ac:dyDescent="0.2">
      <c r="A909" s="42"/>
      <c r="B909" t="str">
        <f t="shared" si="28"/>
        <v/>
      </c>
      <c r="C909" t="str">
        <f t="shared" si="29"/>
        <v/>
      </c>
    </row>
    <row r="910" spans="1:3" x14ac:dyDescent="0.2">
      <c r="A910" s="42"/>
      <c r="B910" t="str">
        <f t="shared" si="28"/>
        <v/>
      </c>
      <c r="C910" t="str">
        <f t="shared" si="29"/>
        <v/>
      </c>
    </row>
    <row r="911" spans="1:3" x14ac:dyDescent="0.2">
      <c r="A911" s="42"/>
      <c r="B911" t="str">
        <f t="shared" si="28"/>
        <v/>
      </c>
      <c r="C911" t="str">
        <f t="shared" si="29"/>
        <v/>
      </c>
    </row>
    <row r="912" spans="1:3" x14ac:dyDescent="0.2">
      <c r="A912" s="42"/>
      <c r="B912" t="str">
        <f t="shared" si="28"/>
        <v/>
      </c>
      <c r="C912" t="str">
        <f t="shared" si="29"/>
        <v/>
      </c>
    </row>
    <row r="913" spans="1:3" x14ac:dyDescent="0.2">
      <c r="A913" s="42"/>
      <c r="B913" t="str">
        <f t="shared" si="28"/>
        <v/>
      </c>
      <c r="C913" t="str">
        <f t="shared" si="29"/>
        <v/>
      </c>
    </row>
    <row r="914" spans="1:3" x14ac:dyDescent="0.2">
      <c r="A914" s="42"/>
      <c r="B914" t="str">
        <f t="shared" si="28"/>
        <v/>
      </c>
      <c r="C914" t="str">
        <f t="shared" si="29"/>
        <v/>
      </c>
    </row>
    <row r="915" spans="1:3" x14ac:dyDescent="0.2">
      <c r="A915" s="42"/>
      <c r="B915" t="str">
        <f t="shared" si="28"/>
        <v/>
      </c>
      <c r="C915" t="str">
        <f t="shared" si="29"/>
        <v/>
      </c>
    </row>
    <row r="916" spans="1:3" x14ac:dyDescent="0.2">
      <c r="A916" s="42"/>
      <c r="B916" t="str">
        <f t="shared" si="28"/>
        <v/>
      </c>
      <c r="C916" t="str">
        <f t="shared" si="29"/>
        <v/>
      </c>
    </row>
    <row r="917" spans="1:3" x14ac:dyDescent="0.2">
      <c r="A917" s="42"/>
      <c r="B917" t="str">
        <f t="shared" si="28"/>
        <v/>
      </c>
      <c r="C917" t="str">
        <f t="shared" si="29"/>
        <v/>
      </c>
    </row>
    <row r="918" spans="1:3" x14ac:dyDescent="0.2">
      <c r="A918" s="42"/>
      <c r="B918" t="str">
        <f t="shared" si="28"/>
        <v/>
      </c>
      <c r="C918" t="str">
        <f t="shared" si="29"/>
        <v/>
      </c>
    </row>
    <row r="919" spans="1:3" x14ac:dyDescent="0.2">
      <c r="A919" s="42"/>
      <c r="B919" t="str">
        <f t="shared" si="28"/>
        <v/>
      </c>
      <c r="C919" t="str">
        <f t="shared" si="29"/>
        <v/>
      </c>
    </row>
    <row r="920" spans="1:3" x14ac:dyDescent="0.2">
      <c r="A920" s="42"/>
      <c r="B920" t="str">
        <f t="shared" si="28"/>
        <v/>
      </c>
      <c r="C920" t="str">
        <f t="shared" si="29"/>
        <v/>
      </c>
    </row>
    <row r="921" spans="1:3" x14ac:dyDescent="0.2">
      <c r="A921" s="42"/>
      <c r="B921" t="str">
        <f t="shared" si="28"/>
        <v/>
      </c>
      <c r="C921" t="str">
        <f t="shared" si="29"/>
        <v/>
      </c>
    </row>
    <row r="922" spans="1:3" x14ac:dyDescent="0.2">
      <c r="A922" s="42"/>
      <c r="B922" t="str">
        <f t="shared" si="28"/>
        <v/>
      </c>
      <c r="C922" t="str">
        <f t="shared" si="29"/>
        <v/>
      </c>
    </row>
    <row r="923" spans="1:3" x14ac:dyDescent="0.2">
      <c r="A923" s="42"/>
      <c r="B923" t="str">
        <f t="shared" si="28"/>
        <v/>
      </c>
      <c r="C923" t="str">
        <f t="shared" si="29"/>
        <v/>
      </c>
    </row>
    <row r="924" spans="1:3" x14ac:dyDescent="0.2">
      <c r="A924" s="42"/>
      <c r="B924" t="str">
        <f t="shared" si="28"/>
        <v/>
      </c>
      <c r="C924" t="str">
        <f t="shared" si="29"/>
        <v/>
      </c>
    </row>
    <row r="925" spans="1:3" x14ac:dyDescent="0.2">
      <c r="A925" s="42"/>
      <c r="B925" t="str">
        <f t="shared" si="28"/>
        <v/>
      </c>
      <c r="C925" t="str">
        <f t="shared" si="29"/>
        <v/>
      </c>
    </row>
    <row r="926" spans="1:3" x14ac:dyDescent="0.2">
      <c r="A926" s="42"/>
      <c r="B926" t="str">
        <f t="shared" si="28"/>
        <v/>
      </c>
      <c r="C926" t="str">
        <f t="shared" si="29"/>
        <v/>
      </c>
    </row>
    <row r="927" spans="1:3" x14ac:dyDescent="0.2">
      <c r="A927" s="42"/>
      <c r="B927" t="str">
        <f t="shared" si="28"/>
        <v/>
      </c>
      <c r="C927" t="str">
        <f t="shared" si="29"/>
        <v/>
      </c>
    </row>
    <row r="928" spans="1:3" x14ac:dyDescent="0.2">
      <c r="A928" s="42"/>
      <c r="B928" t="str">
        <f t="shared" si="28"/>
        <v/>
      </c>
      <c r="C928" t="str">
        <f t="shared" si="29"/>
        <v/>
      </c>
    </row>
    <row r="929" spans="1:3" x14ac:dyDescent="0.2">
      <c r="A929" s="42"/>
      <c r="B929" t="str">
        <f t="shared" si="28"/>
        <v/>
      </c>
      <c r="C929" t="str">
        <f t="shared" si="29"/>
        <v/>
      </c>
    </row>
    <row r="930" spans="1:3" x14ac:dyDescent="0.2">
      <c r="A930" s="42"/>
      <c r="B930" t="str">
        <f t="shared" si="28"/>
        <v/>
      </c>
      <c r="C930" t="str">
        <f t="shared" si="29"/>
        <v/>
      </c>
    </row>
    <row r="931" spans="1:3" x14ac:dyDescent="0.2">
      <c r="A931" s="42"/>
      <c r="B931" t="str">
        <f t="shared" si="28"/>
        <v/>
      </c>
      <c r="C931" t="str">
        <f t="shared" si="29"/>
        <v/>
      </c>
    </row>
    <row r="932" spans="1:3" x14ac:dyDescent="0.2">
      <c r="A932" s="42"/>
      <c r="B932" t="str">
        <f t="shared" si="28"/>
        <v/>
      </c>
      <c r="C932" t="str">
        <f t="shared" si="29"/>
        <v/>
      </c>
    </row>
    <row r="933" spans="1:3" x14ac:dyDescent="0.2">
      <c r="A933" s="42"/>
      <c r="B933" t="str">
        <f t="shared" si="28"/>
        <v/>
      </c>
      <c r="C933" t="str">
        <f t="shared" si="29"/>
        <v/>
      </c>
    </row>
    <row r="934" spans="1:3" x14ac:dyDescent="0.2">
      <c r="A934" s="42"/>
      <c r="B934" t="str">
        <f t="shared" si="28"/>
        <v/>
      </c>
      <c r="C934" t="str">
        <f t="shared" si="29"/>
        <v/>
      </c>
    </row>
    <row r="935" spans="1:3" x14ac:dyDescent="0.2">
      <c r="A935" s="42"/>
      <c r="B935" t="str">
        <f t="shared" si="28"/>
        <v/>
      </c>
      <c r="C935" t="str">
        <f t="shared" si="29"/>
        <v/>
      </c>
    </row>
    <row r="936" spans="1:3" x14ac:dyDescent="0.2">
      <c r="A936" s="42"/>
      <c r="B936" t="str">
        <f t="shared" si="28"/>
        <v/>
      </c>
      <c r="C936" t="str">
        <f t="shared" si="29"/>
        <v/>
      </c>
    </row>
    <row r="937" spans="1:3" x14ac:dyDescent="0.2">
      <c r="A937" s="42"/>
      <c r="B937" t="str">
        <f t="shared" si="28"/>
        <v/>
      </c>
      <c r="C937" t="str">
        <f t="shared" si="29"/>
        <v/>
      </c>
    </row>
    <row r="938" spans="1:3" x14ac:dyDescent="0.2">
      <c r="A938" s="42"/>
      <c r="B938" t="str">
        <f t="shared" si="28"/>
        <v/>
      </c>
      <c r="C938" t="str">
        <f t="shared" si="29"/>
        <v/>
      </c>
    </row>
    <row r="939" spans="1:3" x14ac:dyDescent="0.2">
      <c r="A939" s="42"/>
      <c r="B939" t="str">
        <f t="shared" si="28"/>
        <v/>
      </c>
      <c r="C939" t="str">
        <f t="shared" si="29"/>
        <v/>
      </c>
    </row>
    <row r="940" spans="1:3" x14ac:dyDescent="0.2">
      <c r="A940" s="42"/>
      <c r="B940" t="str">
        <f t="shared" si="28"/>
        <v/>
      </c>
      <c r="C940" t="str">
        <f t="shared" si="29"/>
        <v/>
      </c>
    </row>
    <row r="941" spans="1:3" x14ac:dyDescent="0.2">
      <c r="A941" s="42"/>
      <c r="B941" t="str">
        <f t="shared" si="28"/>
        <v/>
      </c>
      <c r="C941" t="str">
        <f t="shared" si="29"/>
        <v/>
      </c>
    </row>
    <row r="942" spans="1:3" x14ac:dyDescent="0.2">
      <c r="A942" s="42"/>
      <c r="B942" t="str">
        <f t="shared" si="28"/>
        <v/>
      </c>
      <c r="C942" t="str">
        <f t="shared" si="29"/>
        <v/>
      </c>
    </row>
    <row r="943" spans="1:3" x14ac:dyDescent="0.2">
      <c r="A943" s="42"/>
      <c r="B943" t="str">
        <f t="shared" si="28"/>
        <v/>
      </c>
      <c r="C943" t="str">
        <f t="shared" si="29"/>
        <v/>
      </c>
    </row>
    <row r="944" spans="1:3" x14ac:dyDescent="0.2">
      <c r="A944" s="42"/>
      <c r="B944" t="str">
        <f t="shared" si="28"/>
        <v/>
      </c>
      <c r="C944" t="str">
        <f t="shared" si="29"/>
        <v/>
      </c>
    </row>
    <row r="945" spans="1:3" x14ac:dyDescent="0.2">
      <c r="A945" s="42"/>
      <c r="B945" t="str">
        <f t="shared" si="28"/>
        <v/>
      </c>
      <c r="C945" t="str">
        <f t="shared" si="29"/>
        <v/>
      </c>
    </row>
    <row r="946" spans="1:3" x14ac:dyDescent="0.2">
      <c r="A946" s="42"/>
      <c r="B946" t="str">
        <f t="shared" si="28"/>
        <v/>
      </c>
      <c r="C946" t="str">
        <f t="shared" si="29"/>
        <v/>
      </c>
    </row>
    <row r="947" spans="1:3" x14ac:dyDescent="0.2">
      <c r="A947" s="42"/>
      <c r="B947" t="str">
        <f t="shared" si="28"/>
        <v/>
      </c>
      <c r="C947" t="str">
        <f t="shared" si="29"/>
        <v/>
      </c>
    </row>
    <row r="948" spans="1:3" x14ac:dyDescent="0.2">
      <c r="A948" s="42"/>
      <c r="B948" t="str">
        <f t="shared" si="28"/>
        <v/>
      </c>
      <c r="C948" t="str">
        <f t="shared" si="29"/>
        <v/>
      </c>
    </row>
    <row r="949" spans="1:3" x14ac:dyDescent="0.2">
      <c r="A949" s="42"/>
      <c r="B949" t="str">
        <f t="shared" si="28"/>
        <v/>
      </c>
      <c r="C949" t="str">
        <f t="shared" si="29"/>
        <v/>
      </c>
    </row>
    <row r="950" spans="1:3" x14ac:dyDescent="0.2">
      <c r="A950" s="42"/>
      <c r="B950" t="str">
        <f t="shared" si="28"/>
        <v/>
      </c>
      <c r="C950" t="str">
        <f t="shared" si="29"/>
        <v/>
      </c>
    </row>
    <row r="951" spans="1:3" x14ac:dyDescent="0.2">
      <c r="A951" s="42"/>
      <c r="B951" t="str">
        <f t="shared" si="28"/>
        <v/>
      </c>
      <c r="C951" t="str">
        <f t="shared" si="29"/>
        <v/>
      </c>
    </row>
    <row r="952" spans="1:3" x14ac:dyDescent="0.2">
      <c r="A952" s="42"/>
      <c r="B952" t="str">
        <f t="shared" si="28"/>
        <v/>
      </c>
      <c r="C952" t="str">
        <f t="shared" si="29"/>
        <v/>
      </c>
    </row>
    <row r="953" spans="1:3" x14ac:dyDescent="0.2">
      <c r="A953" s="42"/>
      <c r="B953" t="str">
        <f t="shared" si="28"/>
        <v/>
      </c>
      <c r="C953" t="str">
        <f t="shared" si="29"/>
        <v/>
      </c>
    </row>
    <row r="954" spans="1:3" x14ac:dyDescent="0.2">
      <c r="A954" s="42"/>
      <c r="B954" t="str">
        <f t="shared" si="28"/>
        <v/>
      </c>
      <c r="C954" t="str">
        <f t="shared" si="29"/>
        <v/>
      </c>
    </row>
    <row r="955" spans="1:3" x14ac:dyDescent="0.2">
      <c r="A955" s="42"/>
      <c r="B955" t="str">
        <f t="shared" si="28"/>
        <v/>
      </c>
      <c r="C955" t="str">
        <f t="shared" si="29"/>
        <v/>
      </c>
    </row>
    <row r="956" spans="1:3" x14ac:dyDescent="0.2">
      <c r="A956" s="42"/>
      <c r="B956" t="str">
        <f t="shared" si="28"/>
        <v/>
      </c>
      <c r="C956" t="str">
        <f t="shared" si="29"/>
        <v/>
      </c>
    </row>
    <row r="957" spans="1:3" x14ac:dyDescent="0.2">
      <c r="A957" s="42"/>
      <c r="B957" t="str">
        <f t="shared" si="28"/>
        <v/>
      </c>
      <c r="C957" t="str">
        <f t="shared" si="29"/>
        <v/>
      </c>
    </row>
    <row r="958" spans="1:3" x14ac:dyDescent="0.2">
      <c r="A958" s="42"/>
      <c r="B958" t="str">
        <f t="shared" si="28"/>
        <v/>
      </c>
      <c r="C958" t="str">
        <f t="shared" si="29"/>
        <v/>
      </c>
    </row>
    <row r="959" spans="1:3" x14ac:dyDescent="0.2">
      <c r="A959" s="42"/>
      <c r="B959" t="str">
        <f t="shared" si="28"/>
        <v/>
      </c>
      <c r="C959" t="str">
        <f t="shared" si="29"/>
        <v/>
      </c>
    </row>
    <row r="960" spans="1:3" x14ac:dyDescent="0.2">
      <c r="A960" s="42"/>
      <c r="B960" t="str">
        <f t="shared" si="28"/>
        <v/>
      </c>
      <c r="C960" t="str">
        <f t="shared" si="29"/>
        <v/>
      </c>
    </row>
    <row r="961" spans="1:3" x14ac:dyDescent="0.2">
      <c r="A961" s="42"/>
      <c r="B961" t="str">
        <f t="shared" si="28"/>
        <v/>
      </c>
      <c r="C961" t="str">
        <f t="shared" si="29"/>
        <v/>
      </c>
    </row>
    <row r="962" spans="1:3" x14ac:dyDescent="0.2">
      <c r="A962" s="42"/>
      <c r="B962" t="str">
        <f t="shared" si="28"/>
        <v/>
      </c>
      <c r="C962" t="str">
        <f t="shared" si="29"/>
        <v/>
      </c>
    </row>
    <row r="963" spans="1:3" x14ac:dyDescent="0.2">
      <c r="A963" s="42"/>
      <c r="B963" t="str">
        <f t="shared" si="28"/>
        <v/>
      </c>
      <c r="C963" t="str">
        <f t="shared" si="29"/>
        <v/>
      </c>
    </row>
    <row r="964" spans="1:3" x14ac:dyDescent="0.2">
      <c r="A964" s="42"/>
      <c r="B964" t="str">
        <f t="shared" si="28"/>
        <v/>
      </c>
      <c r="C964" t="str">
        <f t="shared" si="29"/>
        <v/>
      </c>
    </row>
    <row r="965" spans="1:3" x14ac:dyDescent="0.2">
      <c r="A965" s="42"/>
      <c r="B965" t="str">
        <f t="shared" si="28"/>
        <v/>
      </c>
      <c r="C965" t="str">
        <f t="shared" si="29"/>
        <v/>
      </c>
    </row>
    <row r="966" spans="1:3" x14ac:dyDescent="0.2">
      <c r="A966" s="42"/>
      <c r="B966" t="str">
        <f t="shared" si="28"/>
        <v/>
      </c>
      <c r="C966" t="str">
        <f t="shared" si="29"/>
        <v/>
      </c>
    </row>
    <row r="967" spans="1:3" x14ac:dyDescent="0.2">
      <c r="A967" s="42"/>
      <c r="B967" t="str">
        <f t="shared" si="28"/>
        <v/>
      </c>
      <c r="C967" t="str">
        <f t="shared" si="29"/>
        <v/>
      </c>
    </row>
    <row r="968" spans="1:3" x14ac:dyDescent="0.2">
      <c r="A968" s="42"/>
      <c r="B968" t="str">
        <f t="shared" ref="B968:B1007" si="30">IF(A968="","",IF(AND(LEN(A968)&gt;=16,LEFT(A968,2)="01"),MID(A968,4,13),A968))</f>
        <v/>
      </c>
      <c r="C968" t="str">
        <f t="shared" ref="C968:C1007" si="31">IF(A968="","",IFERROR(INDEX($G$8:$G$507,MATCH(B968,$F$8:$F$507,0)),"Code inconnu"))</f>
        <v/>
      </c>
    </row>
    <row r="969" spans="1:3" x14ac:dyDescent="0.2">
      <c r="A969" s="42"/>
      <c r="B969" t="str">
        <f t="shared" si="30"/>
        <v/>
      </c>
      <c r="C969" t="str">
        <f t="shared" si="31"/>
        <v/>
      </c>
    </row>
    <row r="970" spans="1:3" x14ac:dyDescent="0.2">
      <c r="A970" s="42"/>
      <c r="B970" t="str">
        <f t="shared" si="30"/>
        <v/>
      </c>
      <c r="C970" t="str">
        <f t="shared" si="31"/>
        <v/>
      </c>
    </row>
    <row r="971" spans="1:3" x14ac:dyDescent="0.2">
      <c r="A971" s="42"/>
      <c r="B971" t="str">
        <f t="shared" si="30"/>
        <v/>
      </c>
      <c r="C971" t="str">
        <f t="shared" si="31"/>
        <v/>
      </c>
    </row>
    <row r="972" spans="1:3" x14ac:dyDescent="0.2">
      <c r="A972" s="42"/>
      <c r="B972" t="str">
        <f t="shared" si="30"/>
        <v/>
      </c>
      <c r="C972" t="str">
        <f t="shared" si="31"/>
        <v/>
      </c>
    </row>
    <row r="973" spans="1:3" x14ac:dyDescent="0.2">
      <c r="A973" s="42"/>
      <c r="B973" t="str">
        <f t="shared" si="30"/>
        <v/>
      </c>
      <c r="C973" t="str">
        <f t="shared" si="31"/>
        <v/>
      </c>
    </row>
    <row r="974" spans="1:3" x14ac:dyDescent="0.2">
      <c r="A974" s="42"/>
      <c r="B974" t="str">
        <f t="shared" si="30"/>
        <v/>
      </c>
      <c r="C974" t="str">
        <f t="shared" si="31"/>
        <v/>
      </c>
    </row>
    <row r="975" spans="1:3" x14ac:dyDescent="0.2">
      <c r="A975" s="42"/>
      <c r="B975" t="str">
        <f t="shared" si="30"/>
        <v/>
      </c>
      <c r="C975" t="str">
        <f t="shared" si="31"/>
        <v/>
      </c>
    </row>
    <row r="976" spans="1:3" x14ac:dyDescent="0.2">
      <c r="A976" s="42"/>
      <c r="B976" t="str">
        <f t="shared" si="30"/>
        <v/>
      </c>
      <c r="C976" t="str">
        <f t="shared" si="31"/>
        <v/>
      </c>
    </row>
    <row r="977" spans="1:3" x14ac:dyDescent="0.2">
      <c r="A977" s="42"/>
      <c r="B977" t="str">
        <f t="shared" si="30"/>
        <v/>
      </c>
      <c r="C977" t="str">
        <f t="shared" si="31"/>
        <v/>
      </c>
    </row>
    <row r="978" spans="1:3" x14ac:dyDescent="0.2">
      <c r="A978" s="42"/>
      <c r="B978" t="str">
        <f t="shared" si="30"/>
        <v/>
      </c>
      <c r="C978" t="str">
        <f t="shared" si="31"/>
        <v/>
      </c>
    </row>
    <row r="979" spans="1:3" x14ac:dyDescent="0.2">
      <c r="A979" s="42"/>
      <c r="B979" t="str">
        <f t="shared" si="30"/>
        <v/>
      </c>
      <c r="C979" t="str">
        <f t="shared" si="31"/>
        <v/>
      </c>
    </row>
    <row r="980" spans="1:3" x14ac:dyDescent="0.2">
      <c r="A980" s="42"/>
      <c r="B980" t="str">
        <f t="shared" si="30"/>
        <v/>
      </c>
      <c r="C980" t="str">
        <f t="shared" si="31"/>
        <v/>
      </c>
    </row>
    <row r="981" spans="1:3" x14ac:dyDescent="0.2">
      <c r="A981" s="42"/>
      <c r="B981" t="str">
        <f t="shared" si="30"/>
        <v/>
      </c>
      <c r="C981" t="str">
        <f t="shared" si="31"/>
        <v/>
      </c>
    </row>
    <row r="982" spans="1:3" x14ac:dyDescent="0.2">
      <c r="A982" s="42"/>
      <c r="B982" t="str">
        <f t="shared" si="30"/>
        <v/>
      </c>
      <c r="C982" t="str">
        <f t="shared" si="31"/>
        <v/>
      </c>
    </row>
    <row r="983" spans="1:3" x14ac:dyDescent="0.2">
      <c r="A983" s="42"/>
      <c r="B983" t="str">
        <f t="shared" si="30"/>
        <v/>
      </c>
      <c r="C983" t="str">
        <f t="shared" si="31"/>
        <v/>
      </c>
    </row>
    <row r="984" spans="1:3" x14ac:dyDescent="0.2">
      <c r="A984" s="42"/>
      <c r="B984" t="str">
        <f t="shared" si="30"/>
        <v/>
      </c>
      <c r="C984" t="str">
        <f t="shared" si="31"/>
        <v/>
      </c>
    </row>
    <row r="985" spans="1:3" x14ac:dyDescent="0.2">
      <c r="A985" s="42"/>
      <c r="B985" t="str">
        <f t="shared" si="30"/>
        <v/>
      </c>
      <c r="C985" t="str">
        <f t="shared" si="31"/>
        <v/>
      </c>
    </row>
    <row r="986" spans="1:3" x14ac:dyDescent="0.2">
      <c r="A986" s="42"/>
      <c r="B986" t="str">
        <f t="shared" si="30"/>
        <v/>
      </c>
      <c r="C986" t="str">
        <f t="shared" si="31"/>
        <v/>
      </c>
    </row>
    <row r="987" spans="1:3" x14ac:dyDescent="0.2">
      <c r="A987" s="42"/>
      <c r="B987" t="str">
        <f t="shared" si="30"/>
        <v/>
      </c>
      <c r="C987" t="str">
        <f t="shared" si="31"/>
        <v/>
      </c>
    </row>
    <row r="988" spans="1:3" x14ac:dyDescent="0.2">
      <c r="A988" s="42"/>
      <c r="B988" t="str">
        <f t="shared" si="30"/>
        <v/>
      </c>
      <c r="C988" t="str">
        <f t="shared" si="31"/>
        <v/>
      </c>
    </row>
    <row r="989" spans="1:3" x14ac:dyDescent="0.2">
      <c r="A989" s="42"/>
      <c r="B989" t="str">
        <f t="shared" si="30"/>
        <v/>
      </c>
      <c r="C989" t="str">
        <f t="shared" si="31"/>
        <v/>
      </c>
    </row>
    <row r="990" spans="1:3" x14ac:dyDescent="0.2">
      <c r="A990" s="42"/>
      <c r="B990" t="str">
        <f t="shared" si="30"/>
        <v/>
      </c>
      <c r="C990" t="str">
        <f t="shared" si="31"/>
        <v/>
      </c>
    </row>
    <row r="991" spans="1:3" x14ac:dyDescent="0.2">
      <c r="A991" s="42"/>
      <c r="B991" t="str">
        <f t="shared" si="30"/>
        <v/>
      </c>
      <c r="C991" t="str">
        <f t="shared" si="31"/>
        <v/>
      </c>
    </row>
    <row r="992" spans="1:3" x14ac:dyDescent="0.2">
      <c r="A992" s="42"/>
      <c r="B992" t="str">
        <f t="shared" si="30"/>
        <v/>
      </c>
      <c r="C992" t="str">
        <f t="shared" si="31"/>
        <v/>
      </c>
    </row>
    <row r="993" spans="1:3" x14ac:dyDescent="0.2">
      <c r="A993" s="42"/>
      <c r="B993" t="str">
        <f t="shared" si="30"/>
        <v/>
      </c>
      <c r="C993" t="str">
        <f t="shared" si="31"/>
        <v/>
      </c>
    </row>
    <row r="994" spans="1:3" x14ac:dyDescent="0.2">
      <c r="A994" s="42"/>
      <c r="B994" t="str">
        <f t="shared" si="30"/>
        <v/>
      </c>
      <c r="C994" t="str">
        <f t="shared" si="31"/>
        <v/>
      </c>
    </row>
    <row r="995" spans="1:3" x14ac:dyDescent="0.2">
      <c r="A995" s="42"/>
      <c r="B995" t="str">
        <f t="shared" si="30"/>
        <v/>
      </c>
      <c r="C995" t="str">
        <f t="shared" si="31"/>
        <v/>
      </c>
    </row>
    <row r="996" spans="1:3" x14ac:dyDescent="0.2">
      <c r="A996" s="42"/>
      <c r="B996" t="str">
        <f t="shared" si="30"/>
        <v/>
      </c>
      <c r="C996" t="str">
        <f t="shared" si="31"/>
        <v/>
      </c>
    </row>
    <row r="997" spans="1:3" x14ac:dyDescent="0.2">
      <c r="A997" s="42"/>
      <c r="B997" t="str">
        <f t="shared" si="30"/>
        <v/>
      </c>
      <c r="C997" t="str">
        <f t="shared" si="31"/>
        <v/>
      </c>
    </row>
    <row r="998" spans="1:3" x14ac:dyDescent="0.2">
      <c r="A998" s="42"/>
      <c r="B998" t="str">
        <f t="shared" si="30"/>
        <v/>
      </c>
      <c r="C998" t="str">
        <f t="shared" si="31"/>
        <v/>
      </c>
    </row>
    <row r="999" spans="1:3" x14ac:dyDescent="0.2">
      <c r="A999" s="42"/>
      <c r="B999" t="str">
        <f t="shared" si="30"/>
        <v/>
      </c>
      <c r="C999" t="str">
        <f t="shared" si="31"/>
        <v/>
      </c>
    </row>
    <row r="1000" spans="1:3" x14ac:dyDescent="0.2">
      <c r="A1000" s="42"/>
      <c r="B1000" t="str">
        <f t="shared" si="30"/>
        <v/>
      </c>
      <c r="C1000" t="str">
        <f t="shared" si="31"/>
        <v/>
      </c>
    </row>
    <row r="1001" spans="1:3" x14ac:dyDescent="0.2">
      <c r="A1001" s="42"/>
      <c r="B1001" t="str">
        <f t="shared" si="30"/>
        <v/>
      </c>
      <c r="C1001" t="str">
        <f t="shared" si="31"/>
        <v/>
      </c>
    </row>
    <row r="1002" spans="1:3" x14ac:dyDescent="0.2">
      <c r="A1002" s="42"/>
      <c r="B1002" t="str">
        <f t="shared" si="30"/>
        <v/>
      </c>
      <c r="C1002" t="str">
        <f t="shared" si="31"/>
        <v/>
      </c>
    </row>
    <row r="1003" spans="1:3" x14ac:dyDescent="0.2">
      <c r="A1003" s="42"/>
      <c r="B1003" t="str">
        <f t="shared" si="30"/>
        <v/>
      </c>
      <c r="C1003" t="str">
        <f t="shared" si="31"/>
        <v/>
      </c>
    </row>
    <row r="1004" spans="1:3" x14ac:dyDescent="0.2">
      <c r="A1004" s="42"/>
      <c r="B1004" t="str">
        <f t="shared" si="30"/>
        <v/>
      </c>
      <c r="C1004" t="str">
        <f t="shared" si="31"/>
        <v/>
      </c>
    </row>
    <row r="1005" spans="1:3" x14ac:dyDescent="0.2">
      <c r="A1005" s="42"/>
      <c r="B1005" t="str">
        <f t="shared" si="30"/>
        <v/>
      </c>
      <c r="C1005" t="str">
        <f t="shared" si="31"/>
        <v/>
      </c>
    </row>
    <row r="1006" spans="1:3" x14ac:dyDescent="0.2">
      <c r="A1006" s="42"/>
      <c r="B1006" t="str">
        <f t="shared" si="30"/>
        <v/>
      </c>
      <c r="C1006" t="str">
        <f t="shared" si="31"/>
        <v/>
      </c>
    </row>
    <row r="1007" spans="1:3" x14ac:dyDescent="0.2">
      <c r="A1007" s="42"/>
      <c r="B1007" t="str">
        <f t="shared" si="30"/>
        <v/>
      </c>
      <c r="C1007" t="str">
        <f t="shared" si="31"/>
        <v/>
      </c>
    </row>
    <row r="1009" spans="1:1" x14ac:dyDescent="0.2">
      <c r="A1009" s="6" t="s">
        <v>402</v>
      </c>
    </row>
    <row r="1010" spans="1:1" x14ac:dyDescent="0.2">
      <c r="A1010" s="6" t="s">
        <v>403</v>
      </c>
    </row>
  </sheetData>
  <conditionalFormatting sqref="C8:C1007">
    <cfRule type="expression" dxfId="12" priority="3">
      <formula>$C8="Code inconnu"</formula>
    </cfRule>
  </conditionalFormatting>
  <conditionalFormatting sqref="G5">
    <cfRule type="expression" dxfId="11" priority="2">
      <formula>G5&gt;0</formula>
    </cfRule>
  </conditionalFormatting>
  <dataValidations count="1">
    <dataValidation type="list" allowBlank="1" sqref="G8:G507" xr:uid="{00000000-0002-0000-0400-000000000000}">
      <formula1>"M01AB,M01AE,N02BA,N02BE,N05B,N05C,R03,R06"</formula1>
      <formula2>0</formula2>
    </dataValidation>
  </dataValidation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607D8B"/>
  </sheetPr>
  <dimension ref="A1:L16838"/>
  <sheetViews>
    <sheetView showGridLines="0" zoomScaleNormal="100" workbookViewId="0">
      <pane ySplit="6" topLeftCell="A7" activePane="bottomLeft" state="frozen"/>
      <selection pane="bottomLeft" activeCell="J32" sqref="J32"/>
    </sheetView>
  </sheetViews>
  <sheetFormatPr baseColWidth="10" defaultColWidth="8.6640625" defaultRowHeight="15" x14ac:dyDescent="0.2"/>
  <cols>
    <col min="1" max="1" width="13" customWidth="1"/>
    <col min="2" max="2" width="14" customWidth="1"/>
    <col min="3" max="3" width="13" customWidth="1"/>
    <col min="4" max="4" width="8" hidden="1" customWidth="1"/>
    <col min="5" max="5" width="19" customWidth="1"/>
    <col min="6" max="6" width="3" hidden="1" customWidth="1"/>
    <col min="7" max="7" width="3" customWidth="1"/>
    <col min="8" max="8" width="14" customWidth="1"/>
    <col min="9" max="11" width="18" customWidth="1"/>
    <col min="12" max="12" width="7" hidden="1" customWidth="1"/>
  </cols>
  <sheetData>
    <row r="1" spans="1:12" ht="30" customHeight="1" x14ac:dyDescent="0.25">
      <c r="A1" s="2" t="s">
        <v>431</v>
      </c>
      <c r="I1" s="46" t="str">
        <f>HYPERLINK("#Accueil!A1","← Accueil")</f>
        <v>← Accueil</v>
      </c>
      <c r="J1" s="46" t="str">
        <f>HYPERLINK("#Activite!A1","Activité")</f>
        <v>Activité</v>
      </c>
    </row>
    <row r="2" spans="1:12" x14ac:dyDescent="0.2">
      <c r="A2" s="4" t="s">
        <v>432</v>
      </c>
    </row>
    <row r="3" spans="1:12" x14ac:dyDescent="0.2">
      <c r="A3" s="96" t="s">
        <v>17</v>
      </c>
      <c r="B3" s="96"/>
      <c r="C3" s="47" t="s">
        <v>433</v>
      </c>
      <c r="E3" s="47" t="s">
        <v>404</v>
      </c>
      <c r="H3" s="96" t="s">
        <v>434</v>
      </c>
      <c r="I3" s="96"/>
    </row>
    <row r="4" spans="1:12" ht="27.75" customHeight="1" x14ac:dyDescent="0.2">
      <c r="A4" s="97">
        <f>SUBTOTAL(109,$E$7:$E$16838)</f>
        <v>129048.32633334363</v>
      </c>
      <c r="B4" s="97"/>
      <c r="C4" s="49">
        <f>IFERROR(SUBTOTAL(103,$E$7:$E$16838)/COUNTIF($L$7:$L$14,"&gt;0"),0)</f>
        <v>2104</v>
      </c>
      <c r="E4" s="48">
        <f>IFERROR(A4/C4,0)</f>
        <v>61.334755861855342</v>
      </c>
      <c r="H4" s="98">
        <f>COUNTIF($L$7:$L$14,"&gt;0")</f>
        <v>8</v>
      </c>
      <c r="I4" s="98"/>
    </row>
    <row r="6" spans="1:12" ht="31.5" customHeight="1" x14ac:dyDescent="0.2">
      <c r="A6" s="50" t="s">
        <v>435</v>
      </c>
      <c r="B6" s="50" t="s">
        <v>407</v>
      </c>
      <c r="C6" s="50" t="s">
        <v>51</v>
      </c>
      <c r="D6" s="50" t="s">
        <v>436</v>
      </c>
      <c r="E6" s="50" t="s">
        <v>437</v>
      </c>
      <c r="F6" s="50" t="s">
        <v>438</v>
      </c>
      <c r="H6" s="50" t="s">
        <v>51</v>
      </c>
      <c r="I6" s="50" t="s">
        <v>17</v>
      </c>
      <c r="J6" s="50" t="s">
        <v>404</v>
      </c>
      <c r="K6" s="50" t="s">
        <v>409</v>
      </c>
      <c r="L6" s="50" t="s">
        <v>439</v>
      </c>
    </row>
    <row r="7" spans="1:12" x14ac:dyDescent="0.2">
      <c r="A7" s="28">
        <v>41642</v>
      </c>
      <c r="B7" t="s">
        <v>440</v>
      </c>
      <c r="C7" t="s">
        <v>52</v>
      </c>
      <c r="D7" t="s">
        <v>52</v>
      </c>
      <c r="E7" s="30">
        <v>8</v>
      </c>
      <c r="F7">
        <f t="shared" ref="F7:F70" si="0">SUBTOTAL(103,E7)</f>
        <v>1</v>
      </c>
      <c r="H7" s="38" t="s">
        <v>52</v>
      </c>
      <c r="I7" s="45">
        <f t="shared" ref="I7:I14" si="1">SUMIFS($E$7:$E$16838,$C$7:$C$16838,$H7,$F$7:$F$16838,1)</f>
        <v>10723.664999999999</v>
      </c>
      <c r="J7" s="45">
        <f t="shared" ref="J7:J14" si="2">IFERROR(I7/$C$4,0)</f>
        <v>5.0967989543726233</v>
      </c>
      <c r="K7" s="40">
        <f t="shared" ref="K7:K14" si="3">IFERROR(I7/$A$4,0)</f>
        <v>8.3098055625299552E-2</v>
      </c>
      <c r="L7" s="36">
        <f t="shared" ref="L7:L14" si="4">COUNTIFS($C$7:$C$16838,$H7,$F$7:$F$16838,1)</f>
        <v>2104</v>
      </c>
    </row>
    <row r="8" spans="1:12" x14ac:dyDescent="0.2">
      <c r="A8" s="28">
        <v>41642</v>
      </c>
      <c r="B8" t="s">
        <v>440</v>
      </c>
      <c r="C8" t="s">
        <v>53</v>
      </c>
      <c r="D8" t="s">
        <v>53</v>
      </c>
      <c r="E8" s="30">
        <v>4</v>
      </c>
      <c r="F8">
        <f t="shared" si="0"/>
        <v>1</v>
      </c>
      <c r="H8" s="38" t="s">
        <v>53</v>
      </c>
      <c r="I8" s="45">
        <f t="shared" si="1"/>
        <v>8325.4490000000242</v>
      </c>
      <c r="J8" s="45">
        <f t="shared" si="2"/>
        <v>3.9569624524714944</v>
      </c>
      <c r="K8" s="40">
        <f t="shared" si="3"/>
        <v>6.4514195856323064E-2</v>
      </c>
      <c r="L8" s="36">
        <f t="shared" si="4"/>
        <v>2104</v>
      </c>
    </row>
    <row r="9" spans="1:12" x14ac:dyDescent="0.2">
      <c r="A9" s="28">
        <v>41642</v>
      </c>
      <c r="B9" t="s">
        <v>440</v>
      </c>
      <c r="C9" t="s">
        <v>54</v>
      </c>
      <c r="D9" t="s">
        <v>54</v>
      </c>
      <c r="E9" s="30">
        <v>4.4000000000000004</v>
      </c>
      <c r="F9">
        <f t="shared" si="0"/>
        <v>1</v>
      </c>
      <c r="H9" s="38" t="s">
        <v>54</v>
      </c>
      <c r="I9" s="45">
        <f t="shared" si="1"/>
        <v>8185.7596666670115</v>
      </c>
      <c r="J9" s="45">
        <f t="shared" si="2"/>
        <v>3.8905701837770965</v>
      </c>
      <c r="K9" s="40">
        <f t="shared" si="3"/>
        <v>6.3431738320436998E-2</v>
      </c>
      <c r="L9" s="36">
        <f t="shared" si="4"/>
        <v>2104</v>
      </c>
    </row>
    <row r="10" spans="1:12" x14ac:dyDescent="0.2">
      <c r="A10" s="28">
        <v>41642</v>
      </c>
      <c r="B10" t="s">
        <v>440</v>
      </c>
      <c r="C10" t="s">
        <v>55</v>
      </c>
      <c r="D10" t="s">
        <v>55</v>
      </c>
      <c r="E10" s="30">
        <v>50.6</v>
      </c>
      <c r="F10">
        <f t="shared" si="0"/>
        <v>1</v>
      </c>
      <c r="H10" s="38" t="s">
        <v>55</v>
      </c>
      <c r="I10" s="45">
        <f t="shared" si="1"/>
        <v>64074.881000009889</v>
      </c>
      <c r="J10" s="45">
        <f t="shared" si="2"/>
        <v>30.45384077947238</v>
      </c>
      <c r="K10" s="40">
        <f t="shared" si="3"/>
        <v>0.49651849675677784</v>
      </c>
      <c r="L10" s="36">
        <f t="shared" si="4"/>
        <v>2104</v>
      </c>
    </row>
    <row r="11" spans="1:12" x14ac:dyDescent="0.2">
      <c r="A11" s="28">
        <v>41642</v>
      </c>
      <c r="B11" t="s">
        <v>440</v>
      </c>
      <c r="C11" t="s">
        <v>56</v>
      </c>
      <c r="D11" t="s">
        <v>56</v>
      </c>
      <c r="E11" s="30">
        <v>16</v>
      </c>
      <c r="F11">
        <f t="shared" si="0"/>
        <v>1</v>
      </c>
      <c r="H11" s="38" t="s">
        <v>56</v>
      </c>
      <c r="I11" s="45">
        <f t="shared" si="1"/>
        <v>18586.00833333001</v>
      </c>
      <c r="J11" s="45">
        <f t="shared" si="2"/>
        <v>8.8336541508222481</v>
      </c>
      <c r="K11" s="40">
        <f t="shared" si="3"/>
        <v>0.144023629452742</v>
      </c>
      <c r="L11" s="36">
        <f t="shared" si="4"/>
        <v>2104</v>
      </c>
    </row>
    <row r="12" spans="1:12" x14ac:dyDescent="0.2">
      <c r="A12" s="28">
        <v>41642</v>
      </c>
      <c r="B12" t="s">
        <v>440</v>
      </c>
      <c r="C12" t="s">
        <v>57</v>
      </c>
      <c r="D12" t="s">
        <v>57</v>
      </c>
      <c r="E12" s="30">
        <v>0</v>
      </c>
      <c r="F12">
        <f t="shared" si="0"/>
        <v>1</v>
      </c>
      <c r="H12" s="38" t="s">
        <v>57</v>
      </c>
      <c r="I12" s="45">
        <f t="shared" si="1"/>
        <v>1247</v>
      </c>
      <c r="J12" s="45">
        <f t="shared" si="2"/>
        <v>0.59268060836501901</v>
      </c>
      <c r="K12" s="40">
        <f t="shared" si="3"/>
        <v>9.6630466696552494E-3</v>
      </c>
      <c r="L12" s="36">
        <f t="shared" si="4"/>
        <v>2104</v>
      </c>
    </row>
    <row r="13" spans="1:12" x14ac:dyDescent="0.2">
      <c r="A13" s="28">
        <v>41642</v>
      </c>
      <c r="B13" t="s">
        <v>440</v>
      </c>
      <c r="C13" t="s">
        <v>58</v>
      </c>
      <c r="D13" t="s">
        <v>58</v>
      </c>
      <c r="E13" s="30">
        <v>20</v>
      </c>
      <c r="F13">
        <f t="shared" si="0"/>
        <v>1</v>
      </c>
      <c r="H13" s="38" t="s">
        <v>58</v>
      </c>
      <c r="I13" s="45">
        <f t="shared" si="1"/>
        <v>11743.083333337001</v>
      </c>
      <c r="J13" s="45">
        <f t="shared" si="2"/>
        <v>5.58131337135789</v>
      </c>
      <c r="K13" s="40">
        <f t="shared" si="3"/>
        <v>9.0997563990125235E-2</v>
      </c>
      <c r="L13" s="36">
        <f t="shared" si="4"/>
        <v>2104</v>
      </c>
    </row>
    <row r="14" spans="1:12" x14ac:dyDescent="0.2">
      <c r="A14" s="28">
        <v>41642</v>
      </c>
      <c r="B14" t="s">
        <v>440</v>
      </c>
      <c r="C14" t="s">
        <v>59</v>
      </c>
      <c r="D14" t="s">
        <v>59</v>
      </c>
      <c r="E14" s="30">
        <v>4</v>
      </c>
      <c r="F14">
        <f t="shared" si="0"/>
        <v>1</v>
      </c>
      <c r="H14" s="38" t="s">
        <v>59</v>
      </c>
      <c r="I14" s="45">
        <f t="shared" si="1"/>
        <v>6162.4799999999968</v>
      </c>
      <c r="J14" s="45">
        <f t="shared" si="2"/>
        <v>2.9289353612167286</v>
      </c>
      <c r="K14" s="40">
        <f t="shared" si="3"/>
        <v>4.7753273328642383E-2</v>
      </c>
      <c r="L14" s="36">
        <f t="shared" si="4"/>
        <v>2104</v>
      </c>
    </row>
    <row r="15" spans="1:12" x14ac:dyDescent="0.2">
      <c r="A15" s="28">
        <v>41643</v>
      </c>
      <c r="B15" t="s">
        <v>441</v>
      </c>
      <c r="C15" t="s">
        <v>52</v>
      </c>
      <c r="D15" t="s">
        <v>52</v>
      </c>
      <c r="E15" s="30">
        <v>2</v>
      </c>
      <c r="F15">
        <f t="shared" si="0"/>
        <v>1</v>
      </c>
    </row>
    <row r="16" spans="1:12" x14ac:dyDescent="0.2">
      <c r="A16" s="28">
        <v>41643</v>
      </c>
      <c r="B16" t="s">
        <v>441</v>
      </c>
      <c r="C16" t="s">
        <v>53</v>
      </c>
      <c r="D16" t="s">
        <v>53</v>
      </c>
      <c r="E16" s="30">
        <v>1</v>
      </c>
      <c r="F16">
        <f t="shared" si="0"/>
        <v>1</v>
      </c>
    </row>
    <row r="17" spans="1:10" ht="16" x14ac:dyDescent="0.2">
      <c r="A17" s="28">
        <v>41643</v>
      </c>
      <c r="B17" t="s">
        <v>441</v>
      </c>
      <c r="C17" t="s">
        <v>54</v>
      </c>
      <c r="D17" t="s">
        <v>54</v>
      </c>
      <c r="E17" s="30">
        <v>6.5</v>
      </c>
      <c r="F17">
        <f t="shared" si="0"/>
        <v>1</v>
      </c>
      <c r="H17" s="7" t="s">
        <v>442</v>
      </c>
    </row>
    <row r="18" spans="1:10" ht="31.5" customHeight="1" x14ac:dyDescent="0.2">
      <c r="A18" s="28">
        <v>41643</v>
      </c>
      <c r="B18" t="s">
        <v>441</v>
      </c>
      <c r="C18" t="s">
        <v>55</v>
      </c>
      <c r="D18" t="s">
        <v>55</v>
      </c>
      <c r="E18" s="30">
        <v>61.85</v>
      </c>
      <c r="F18">
        <f t="shared" si="0"/>
        <v>1</v>
      </c>
      <c r="H18" s="50" t="s">
        <v>407</v>
      </c>
      <c r="I18" s="50" t="s">
        <v>17</v>
      </c>
      <c r="J18" s="50" t="s">
        <v>409</v>
      </c>
    </row>
    <row r="19" spans="1:10" x14ac:dyDescent="0.2">
      <c r="A19" s="28">
        <v>41643</v>
      </c>
      <c r="B19" t="s">
        <v>441</v>
      </c>
      <c r="C19" t="s">
        <v>56</v>
      </c>
      <c r="D19" t="s">
        <v>56</v>
      </c>
      <c r="E19" s="30">
        <v>10</v>
      </c>
      <c r="F19">
        <f t="shared" si="0"/>
        <v>1</v>
      </c>
      <c r="H19" s="38" t="s">
        <v>443</v>
      </c>
      <c r="I19" s="45">
        <f t="shared" ref="I19:I25" si="5">SUMIFS($E$7:$E$16838,$B$7:$B$16838,$H19,$F$7:$F$16838,1)</f>
        <v>18564.658333330011</v>
      </c>
      <c r="J19" s="40">
        <f t="shared" ref="J19:J25" si="6">IFERROR(I19/$A$4,0)</f>
        <v>0.14385818755506988</v>
      </c>
    </row>
    <row r="20" spans="1:10" x14ac:dyDescent="0.2">
      <c r="A20" s="28">
        <v>41643</v>
      </c>
      <c r="B20" t="s">
        <v>441</v>
      </c>
      <c r="C20" t="s">
        <v>57</v>
      </c>
      <c r="D20" t="s">
        <v>57</v>
      </c>
      <c r="E20" s="30">
        <v>0</v>
      </c>
      <c r="F20">
        <f t="shared" si="0"/>
        <v>1</v>
      </c>
      <c r="H20" s="38" t="s">
        <v>444</v>
      </c>
      <c r="I20" s="45">
        <f t="shared" si="5"/>
        <v>18100.16166666702</v>
      </c>
      <c r="J20" s="40">
        <f t="shared" si="6"/>
        <v>0.14025878661853117</v>
      </c>
    </row>
    <row r="21" spans="1:10" x14ac:dyDescent="0.2">
      <c r="A21" s="28">
        <v>41643</v>
      </c>
      <c r="B21" t="s">
        <v>441</v>
      </c>
      <c r="C21" t="s">
        <v>58</v>
      </c>
      <c r="D21" t="s">
        <v>58</v>
      </c>
      <c r="E21" s="30">
        <v>9</v>
      </c>
      <c r="F21">
        <f t="shared" si="0"/>
        <v>1</v>
      </c>
      <c r="H21" s="38" t="s">
        <v>445</v>
      </c>
      <c r="I21" s="45">
        <f t="shared" si="5"/>
        <v>17780.404333330007</v>
      </c>
      <c r="J21" s="40">
        <f t="shared" si="6"/>
        <v>0.13778097584467386</v>
      </c>
    </row>
    <row r="22" spans="1:10" x14ac:dyDescent="0.2">
      <c r="A22" s="28">
        <v>41643</v>
      </c>
      <c r="B22" t="s">
        <v>441</v>
      </c>
      <c r="C22" t="s">
        <v>59</v>
      </c>
      <c r="D22" t="s">
        <v>59</v>
      </c>
      <c r="E22" s="30">
        <v>1</v>
      </c>
      <c r="F22">
        <f t="shared" si="0"/>
        <v>1</v>
      </c>
      <c r="H22" s="38" t="s">
        <v>446</v>
      </c>
      <c r="I22" s="45">
        <f t="shared" si="5"/>
        <v>17392.098333340004</v>
      </c>
      <c r="J22" s="40">
        <f t="shared" si="6"/>
        <v>0.13477197905236385</v>
      </c>
    </row>
    <row r="23" spans="1:10" x14ac:dyDescent="0.2">
      <c r="A23" s="28">
        <v>41644</v>
      </c>
      <c r="B23" t="s">
        <v>447</v>
      </c>
      <c r="C23" t="s">
        <v>52</v>
      </c>
      <c r="D23" t="s">
        <v>52</v>
      </c>
      <c r="E23" s="30">
        <v>4</v>
      </c>
      <c r="F23">
        <f t="shared" si="0"/>
        <v>1</v>
      </c>
      <c r="H23" s="38" t="s">
        <v>440</v>
      </c>
      <c r="I23" s="45">
        <f t="shared" si="5"/>
        <v>18367.339000000011</v>
      </c>
      <c r="J23" s="40">
        <f t="shared" si="6"/>
        <v>0.14232915313101771</v>
      </c>
    </row>
    <row r="24" spans="1:10" x14ac:dyDescent="0.2">
      <c r="A24" s="28">
        <v>41644</v>
      </c>
      <c r="B24" t="s">
        <v>447</v>
      </c>
      <c r="C24" t="s">
        <v>53</v>
      </c>
      <c r="D24" t="s">
        <v>53</v>
      </c>
      <c r="E24" s="30">
        <v>3</v>
      </c>
      <c r="F24">
        <f t="shared" si="0"/>
        <v>1</v>
      </c>
      <c r="H24" s="38" t="s">
        <v>441</v>
      </c>
      <c r="I24" s="45">
        <f t="shared" si="5"/>
        <v>19982.062333337009</v>
      </c>
      <c r="J24" s="40">
        <f t="shared" si="6"/>
        <v>0.15484170078828852</v>
      </c>
    </row>
    <row r="25" spans="1:10" x14ac:dyDescent="0.2">
      <c r="A25" s="28">
        <v>41644</v>
      </c>
      <c r="B25" t="s">
        <v>447</v>
      </c>
      <c r="C25" t="s">
        <v>54</v>
      </c>
      <c r="D25" t="s">
        <v>54</v>
      </c>
      <c r="E25" s="30">
        <v>7</v>
      </c>
      <c r="F25">
        <f t="shared" si="0"/>
        <v>1</v>
      </c>
      <c r="H25" s="38" t="s">
        <v>447</v>
      </c>
      <c r="I25" s="45">
        <f t="shared" si="5"/>
        <v>18861.602333339997</v>
      </c>
      <c r="J25" s="40">
        <f t="shared" si="6"/>
        <v>0.14615921701005832</v>
      </c>
    </row>
    <row r="26" spans="1:10" x14ac:dyDescent="0.2">
      <c r="A26" s="28">
        <v>41644</v>
      </c>
      <c r="B26" t="s">
        <v>447</v>
      </c>
      <c r="C26" t="s">
        <v>55</v>
      </c>
      <c r="D26" t="s">
        <v>55</v>
      </c>
      <c r="E26" s="30">
        <v>41.1</v>
      </c>
      <c r="F26">
        <f t="shared" si="0"/>
        <v>1</v>
      </c>
    </row>
    <row r="27" spans="1:10" x14ac:dyDescent="0.2">
      <c r="A27" s="28">
        <v>41644</v>
      </c>
      <c r="B27" t="s">
        <v>447</v>
      </c>
      <c r="C27" t="s">
        <v>56</v>
      </c>
      <c r="D27" t="s">
        <v>56</v>
      </c>
      <c r="E27" s="30">
        <v>8</v>
      </c>
      <c r="F27">
        <f t="shared" si="0"/>
        <v>1</v>
      </c>
    </row>
    <row r="28" spans="1:10" x14ac:dyDescent="0.2">
      <c r="A28" s="28">
        <v>41644</v>
      </c>
      <c r="B28" t="s">
        <v>447</v>
      </c>
      <c r="C28" t="s">
        <v>57</v>
      </c>
      <c r="D28" t="s">
        <v>57</v>
      </c>
      <c r="E28" s="30">
        <v>0</v>
      </c>
      <c r="F28">
        <f t="shared" si="0"/>
        <v>1</v>
      </c>
      <c r="H28" s="6" t="s">
        <v>1492</v>
      </c>
    </row>
    <row r="29" spans="1:10" x14ac:dyDescent="0.2">
      <c r="A29" s="28">
        <v>41644</v>
      </c>
      <c r="B29" t="s">
        <v>447</v>
      </c>
      <c r="C29" t="s">
        <v>58</v>
      </c>
      <c r="D29" t="s">
        <v>58</v>
      </c>
      <c r="E29" s="30">
        <v>3</v>
      </c>
      <c r="F29">
        <f t="shared" si="0"/>
        <v>1</v>
      </c>
    </row>
    <row r="30" spans="1:10" x14ac:dyDescent="0.2">
      <c r="A30" s="28">
        <v>41644</v>
      </c>
      <c r="B30" t="s">
        <v>447</v>
      </c>
      <c r="C30" t="s">
        <v>59</v>
      </c>
      <c r="D30" t="s">
        <v>59</v>
      </c>
      <c r="E30" s="30">
        <v>0</v>
      </c>
      <c r="F30">
        <f t="shared" si="0"/>
        <v>1</v>
      </c>
    </row>
    <row r="31" spans="1:10" x14ac:dyDescent="0.2">
      <c r="A31" s="28">
        <v>41645</v>
      </c>
      <c r="B31" t="s">
        <v>443</v>
      </c>
      <c r="C31" t="s">
        <v>52</v>
      </c>
      <c r="D31" t="s">
        <v>52</v>
      </c>
      <c r="E31" s="30">
        <v>5</v>
      </c>
      <c r="F31">
        <f t="shared" si="0"/>
        <v>1</v>
      </c>
    </row>
    <row r="32" spans="1:10" x14ac:dyDescent="0.2">
      <c r="A32" s="28">
        <v>41645</v>
      </c>
      <c r="B32" t="s">
        <v>443</v>
      </c>
      <c r="C32" t="s">
        <v>53</v>
      </c>
      <c r="D32" t="s">
        <v>53</v>
      </c>
      <c r="E32" s="30">
        <v>1</v>
      </c>
      <c r="F32">
        <f t="shared" si="0"/>
        <v>1</v>
      </c>
    </row>
    <row r="33" spans="1:6" x14ac:dyDescent="0.2">
      <c r="A33" s="28">
        <v>41645</v>
      </c>
      <c r="B33" t="s">
        <v>443</v>
      </c>
      <c r="C33" t="s">
        <v>54</v>
      </c>
      <c r="D33" t="s">
        <v>54</v>
      </c>
      <c r="E33" s="30">
        <v>4.5</v>
      </c>
      <c r="F33">
        <f t="shared" si="0"/>
        <v>1</v>
      </c>
    </row>
    <row r="34" spans="1:6" x14ac:dyDescent="0.2">
      <c r="A34" s="28">
        <v>41645</v>
      </c>
      <c r="B34" t="s">
        <v>443</v>
      </c>
      <c r="C34" t="s">
        <v>55</v>
      </c>
      <c r="D34" t="s">
        <v>55</v>
      </c>
      <c r="E34" s="30">
        <v>21.7</v>
      </c>
      <c r="F34">
        <f t="shared" si="0"/>
        <v>1</v>
      </c>
    </row>
    <row r="35" spans="1:6" x14ac:dyDescent="0.2">
      <c r="A35" s="28">
        <v>41645</v>
      </c>
      <c r="B35" t="s">
        <v>443</v>
      </c>
      <c r="C35" t="s">
        <v>56</v>
      </c>
      <c r="D35" t="s">
        <v>56</v>
      </c>
      <c r="E35" s="30">
        <v>16</v>
      </c>
      <c r="F35">
        <f t="shared" si="0"/>
        <v>1</v>
      </c>
    </row>
    <row r="36" spans="1:6" x14ac:dyDescent="0.2">
      <c r="A36" s="28">
        <v>41645</v>
      </c>
      <c r="B36" t="s">
        <v>443</v>
      </c>
      <c r="C36" t="s">
        <v>57</v>
      </c>
      <c r="D36" t="s">
        <v>57</v>
      </c>
      <c r="E36" s="30">
        <v>2</v>
      </c>
      <c r="F36">
        <f t="shared" si="0"/>
        <v>1</v>
      </c>
    </row>
    <row r="37" spans="1:6" x14ac:dyDescent="0.2">
      <c r="A37" s="28">
        <v>41645</v>
      </c>
      <c r="B37" t="s">
        <v>443</v>
      </c>
      <c r="C37" t="s">
        <v>58</v>
      </c>
      <c r="D37" t="s">
        <v>58</v>
      </c>
      <c r="E37" s="30">
        <v>6</v>
      </c>
      <c r="F37">
        <f t="shared" si="0"/>
        <v>1</v>
      </c>
    </row>
    <row r="38" spans="1:6" x14ac:dyDescent="0.2">
      <c r="A38" s="28">
        <v>41645</v>
      </c>
      <c r="B38" t="s">
        <v>443</v>
      </c>
      <c r="C38" t="s">
        <v>59</v>
      </c>
      <c r="D38" t="s">
        <v>59</v>
      </c>
      <c r="E38" s="30">
        <v>2</v>
      </c>
      <c r="F38">
        <f t="shared" si="0"/>
        <v>1</v>
      </c>
    </row>
    <row r="39" spans="1:6" x14ac:dyDescent="0.2">
      <c r="A39" s="28">
        <v>41646</v>
      </c>
      <c r="B39" t="s">
        <v>444</v>
      </c>
      <c r="C39" t="s">
        <v>52</v>
      </c>
      <c r="D39" t="s">
        <v>52</v>
      </c>
      <c r="E39" s="30">
        <v>4.33</v>
      </c>
      <c r="F39">
        <f t="shared" si="0"/>
        <v>1</v>
      </c>
    </row>
    <row r="40" spans="1:6" x14ac:dyDescent="0.2">
      <c r="A40" s="28">
        <v>41646</v>
      </c>
      <c r="B40" t="s">
        <v>444</v>
      </c>
      <c r="C40" t="s">
        <v>53</v>
      </c>
      <c r="D40" t="s">
        <v>53</v>
      </c>
      <c r="E40" s="30">
        <v>0.66</v>
      </c>
      <c r="F40">
        <f t="shared" si="0"/>
        <v>1</v>
      </c>
    </row>
    <row r="41" spans="1:6" x14ac:dyDescent="0.2">
      <c r="A41" s="28">
        <v>41646</v>
      </c>
      <c r="B41" t="s">
        <v>444</v>
      </c>
      <c r="C41" t="s">
        <v>54</v>
      </c>
      <c r="D41" t="s">
        <v>54</v>
      </c>
      <c r="E41" s="30">
        <v>2.5</v>
      </c>
      <c r="F41">
        <f t="shared" si="0"/>
        <v>1</v>
      </c>
    </row>
    <row r="42" spans="1:6" x14ac:dyDescent="0.2">
      <c r="A42" s="28">
        <v>41646</v>
      </c>
      <c r="B42" t="s">
        <v>444</v>
      </c>
      <c r="C42" t="s">
        <v>55</v>
      </c>
      <c r="D42" t="s">
        <v>55</v>
      </c>
      <c r="E42" s="30">
        <v>37</v>
      </c>
      <c r="F42">
        <f t="shared" si="0"/>
        <v>1</v>
      </c>
    </row>
    <row r="43" spans="1:6" x14ac:dyDescent="0.2">
      <c r="A43" s="28">
        <v>41646</v>
      </c>
      <c r="B43" t="s">
        <v>444</v>
      </c>
      <c r="C43" t="s">
        <v>56</v>
      </c>
      <c r="D43" t="s">
        <v>56</v>
      </c>
      <c r="E43" s="30">
        <v>6</v>
      </c>
      <c r="F43">
        <f t="shared" si="0"/>
        <v>1</v>
      </c>
    </row>
    <row r="44" spans="1:6" x14ac:dyDescent="0.2">
      <c r="A44" s="28">
        <v>41646</v>
      </c>
      <c r="B44" t="s">
        <v>444</v>
      </c>
      <c r="C44" t="s">
        <v>57</v>
      </c>
      <c r="D44" t="s">
        <v>57</v>
      </c>
      <c r="E44" s="30">
        <v>0</v>
      </c>
      <c r="F44">
        <f t="shared" si="0"/>
        <v>1</v>
      </c>
    </row>
    <row r="45" spans="1:6" x14ac:dyDescent="0.2">
      <c r="A45" s="28">
        <v>41646</v>
      </c>
      <c r="B45" t="s">
        <v>444</v>
      </c>
      <c r="C45" t="s">
        <v>58</v>
      </c>
      <c r="D45" t="s">
        <v>58</v>
      </c>
      <c r="E45" s="30">
        <v>3</v>
      </c>
      <c r="F45">
        <f t="shared" si="0"/>
        <v>1</v>
      </c>
    </row>
    <row r="46" spans="1:6" x14ac:dyDescent="0.2">
      <c r="A46" s="28">
        <v>41646</v>
      </c>
      <c r="B46" t="s">
        <v>444</v>
      </c>
      <c r="C46" t="s">
        <v>59</v>
      </c>
      <c r="D46" t="s">
        <v>59</v>
      </c>
      <c r="E46" s="30">
        <v>4</v>
      </c>
      <c r="F46">
        <f t="shared" si="0"/>
        <v>1</v>
      </c>
    </row>
    <row r="47" spans="1:6" x14ac:dyDescent="0.2">
      <c r="A47" s="28">
        <v>41647</v>
      </c>
      <c r="B47" t="s">
        <v>445</v>
      </c>
      <c r="C47" t="s">
        <v>52</v>
      </c>
      <c r="D47" t="s">
        <v>52</v>
      </c>
      <c r="E47" s="30">
        <v>5.33</v>
      </c>
      <c r="F47">
        <f t="shared" si="0"/>
        <v>1</v>
      </c>
    </row>
    <row r="48" spans="1:6" x14ac:dyDescent="0.2">
      <c r="A48" s="28">
        <v>41647</v>
      </c>
      <c r="B48" t="s">
        <v>445</v>
      </c>
      <c r="C48" t="s">
        <v>53</v>
      </c>
      <c r="D48" t="s">
        <v>53</v>
      </c>
      <c r="E48" s="30">
        <v>3</v>
      </c>
      <c r="F48">
        <f t="shared" si="0"/>
        <v>1</v>
      </c>
    </row>
    <row r="49" spans="1:6" x14ac:dyDescent="0.2">
      <c r="A49" s="28">
        <v>41647</v>
      </c>
      <c r="B49" t="s">
        <v>445</v>
      </c>
      <c r="C49" t="s">
        <v>54</v>
      </c>
      <c r="D49" t="s">
        <v>54</v>
      </c>
      <c r="E49" s="30">
        <v>10.5</v>
      </c>
      <c r="F49">
        <f t="shared" si="0"/>
        <v>1</v>
      </c>
    </row>
    <row r="50" spans="1:6" x14ac:dyDescent="0.2">
      <c r="A50" s="28">
        <v>41647</v>
      </c>
      <c r="B50" t="s">
        <v>445</v>
      </c>
      <c r="C50" t="s">
        <v>55</v>
      </c>
      <c r="D50" t="s">
        <v>55</v>
      </c>
      <c r="E50" s="30">
        <v>26.4</v>
      </c>
      <c r="F50">
        <f t="shared" si="0"/>
        <v>1</v>
      </c>
    </row>
    <row r="51" spans="1:6" x14ac:dyDescent="0.2">
      <c r="A51" s="28">
        <v>41647</v>
      </c>
      <c r="B51" t="s">
        <v>445</v>
      </c>
      <c r="C51" t="s">
        <v>56</v>
      </c>
      <c r="D51" t="s">
        <v>56</v>
      </c>
      <c r="E51" s="30">
        <v>19</v>
      </c>
      <c r="F51">
        <f t="shared" si="0"/>
        <v>1</v>
      </c>
    </row>
    <row r="52" spans="1:6" x14ac:dyDescent="0.2">
      <c r="A52" s="28">
        <v>41647</v>
      </c>
      <c r="B52" t="s">
        <v>445</v>
      </c>
      <c r="C52" t="s">
        <v>57</v>
      </c>
      <c r="D52" t="s">
        <v>57</v>
      </c>
      <c r="E52" s="30">
        <v>1</v>
      </c>
      <c r="F52">
        <f t="shared" si="0"/>
        <v>1</v>
      </c>
    </row>
    <row r="53" spans="1:6" x14ac:dyDescent="0.2">
      <c r="A53" s="28">
        <v>41647</v>
      </c>
      <c r="B53" t="s">
        <v>445</v>
      </c>
      <c r="C53" t="s">
        <v>58</v>
      </c>
      <c r="D53" t="s">
        <v>58</v>
      </c>
      <c r="E53" s="30">
        <v>10</v>
      </c>
      <c r="F53">
        <f t="shared" si="0"/>
        <v>1</v>
      </c>
    </row>
    <row r="54" spans="1:6" x14ac:dyDescent="0.2">
      <c r="A54" s="28">
        <v>41647</v>
      </c>
      <c r="B54" t="s">
        <v>445</v>
      </c>
      <c r="C54" t="s">
        <v>59</v>
      </c>
      <c r="D54" t="s">
        <v>59</v>
      </c>
      <c r="E54" s="30">
        <v>0</v>
      </c>
      <c r="F54">
        <f t="shared" si="0"/>
        <v>1</v>
      </c>
    </row>
    <row r="55" spans="1:6" x14ac:dyDescent="0.2">
      <c r="A55" s="28">
        <v>41648</v>
      </c>
      <c r="B55" t="s">
        <v>446</v>
      </c>
      <c r="C55" t="s">
        <v>52</v>
      </c>
      <c r="D55" t="s">
        <v>52</v>
      </c>
      <c r="E55" s="30">
        <v>7</v>
      </c>
      <c r="F55">
        <f t="shared" si="0"/>
        <v>1</v>
      </c>
    </row>
    <row r="56" spans="1:6" x14ac:dyDescent="0.2">
      <c r="A56" s="28">
        <v>41648</v>
      </c>
      <c r="B56" t="s">
        <v>446</v>
      </c>
      <c r="C56" t="s">
        <v>53</v>
      </c>
      <c r="D56" t="s">
        <v>53</v>
      </c>
      <c r="E56" s="30">
        <v>1.68</v>
      </c>
      <c r="F56">
        <f t="shared" si="0"/>
        <v>1</v>
      </c>
    </row>
    <row r="57" spans="1:6" x14ac:dyDescent="0.2">
      <c r="A57" s="28">
        <v>41648</v>
      </c>
      <c r="B57" t="s">
        <v>446</v>
      </c>
      <c r="C57" t="s">
        <v>54</v>
      </c>
      <c r="D57" t="s">
        <v>54</v>
      </c>
      <c r="E57" s="30">
        <v>8</v>
      </c>
      <c r="F57">
        <f t="shared" si="0"/>
        <v>1</v>
      </c>
    </row>
    <row r="58" spans="1:6" x14ac:dyDescent="0.2">
      <c r="A58" s="28">
        <v>41648</v>
      </c>
      <c r="B58" t="s">
        <v>446</v>
      </c>
      <c r="C58" t="s">
        <v>55</v>
      </c>
      <c r="D58" t="s">
        <v>55</v>
      </c>
      <c r="E58" s="30">
        <v>25</v>
      </c>
      <c r="F58">
        <f t="shared" si="0"/>
        <v>1</v>
      </c>
    </row>
    <row r="59" spans="1:6" x14ac:dyDescent="0.2">
      <c r="A59" s="28">
        <v>41648</v>
      </c>
      <c r="B59" t="s">
        <v>446</v>
      </c>
      <c r="C59" t="s">
        <v>56</v>
      </c>
      <c r="D59" t="s">
        <v>56</v>
      </c>
      <c r="E59" s="30">
        <v>16</v>
      </c>
      <c r="F59">
        <f t="shared" si="0"/>
        <v>1</v>
      </c>
    </row>
    <row r="60" spans="1:6" x14ac:dyDescent="0.2">
      <c r="A60" s="28">
        <v>41648</v>
      </c>
      <c r="B60" t="s">
        <v>446</v>
      </c>
      <c r="C60" t="s">
        <v>57</v>
      </c>
      <c r="D60" t="s">
        <v>57</v>
      </c>
      <c r="E60" s="30">
        <v>0</v>
      </c>
      <c r="F60">
        <f t="shared" si="0"/>
        <v>1</v>
      </c>
    </row>
    <row r="61" spans="1:6" x14ac:dyDescent="0.2">
      <c r="A61" s="28">
        <v>41648</v>
      </c>
      <c r="B61" t="s">
        <v>446</v>
      </c>
      <c r="C61" t="s">
        <v>58</v>
      </c>
      <c r="D61" t="s">
        <v>58</v>
      </c>
      <c r="E61" s="30">
        <v>3</v>
      </c>
      <c r="F61">
        <f t="shared" si="0"/>
        <v>1</v>
      </c>
    </row>
    <row r="62" spans="1:6" x14ac:dyDescent="0.2">
      <c r="A62" s="28">
        <v>41648</v>
      </c>
      <c r="B62" t="s">
        <v>446</v>
      </c>
      <c r="C62" t="s">
        <v>59</v>
      </c>
      <c r="D62" t="s">
        <v>59</v>
      </c>
      <c r="E62" s="30">
        <v>2</v>
      </c>
      <c r="F62">
        <f t="shared" si="0"/>
        <v>1</v>
      </c>
    </row>
    <row r="63" spans="1:6" x14ac:dyDescent="0.2">
      <c r="A63" s="28">
        <v>41649</v>
      </c>
      <c r="B63" t="s">
        <v>440</v>
      </c>
      <c r="C63" t="s">
        <v>52</v>
      </c>
      <c r="D63" t="s">
        <v>52</v>
      </c>
      <c r="E63" s="30">
        <v>5</v>
      </c>
      <c r="F63">
        <f t="shared" si="0"/>
        <v>1</v>
      </c>
    </row>
    <row r="64" spans="1:6" x14ac:dyDescent="0.2">
      <c r="A64" s="28">
        <v>41649</v>
      </c>
      <c r="B64" t="s">
        <v>440</v>
      </c>
      <c r="C64" t="s">
        <v>53</v>
      </c>
      <c r="D64" t="s">
        <v>53</v>
      </c>
      <c r="E64" s="30">
        <v>2</v>
      </c>
      <c r="F64">
        <f t="shared" si="0"/>
        <v>1</v>
      </c>
    </row>
    <row r="65" spans="1:6" x14ac:dyDescent="0.2">
      <c r="A65" s="28">
        <v>41649</v>
      </c>
      <c r="B65" t="s">
        <v>440</v>
      </c>
      <c r="C65" t="s">
        <v>54</v>
      </c>
      <c r="D65" t="s">
        <v>54</v>
      </c>
      <c r="E65" s="30">
        <v>2</v>
      </c>
      <c r="F65">
        <f t="shared" si="0"/>
        <v>1</v>
      </c>
    </row>
    <row r="66" spans="1:6" x14ac:dyDescent="0.2">
      <c r="A66" s="28">
        <v>41649</v>
      </c>
      <c r="B66" t="s">
        <v>440</v>
      </c>
      <c r="C66" t="s">
        <v>55</v>
      </c>
      <c r="D66" t="s">
        <v>55</v>
      </c>
      <c r="E66" s="30">
        <v>53.3</v>
      </c>
      <c r="F66">
        <f t="shared" si="0"/>
        <v>1</v>
      </c>
    </row>
    <row r="67" spans="1:6" x14ac:dyDescent="0.2">
      <c r="A67" s="28">
        <v>41649</v>
      </c>
      <c r="B67" t="s">
        <v>440</v>
      </c>
      <c r="C67" t="s">
        <v>56</v>
      </c>
      <c r="D67" t="s">
        <v>56</v>
      </c>
      <c r="E67" s="30">
        <v>15</v>
      </c>
      <c r="F67">
        <f t="shared" si="0"/>
        <v>1</v>
      </c>
    </row>
    <row r="68" spans="1:6" x14ac:dyDescent="0.2">
      <c r="A68" s="28">
        <v>41649</v>
      </c>
      <c r="B68" t="s">
        <v>440</v>
      </c>
      <c r="C68" t="s">
        <v>57</v>
      </c>
      <c r="D68" t="s">
        <v>57</v>
      </c>
      <c r="E68" s="30">
        <v>2</v>
      </c>
      <c r="F68">
        <f t="shared" si="0"/>
        <v>1</v>
      </c>
    </row>
    <row r="69" spans="1:6" x14ac:dyDescent="0.2">
      <c r="A69" s="28">
        <v>41649</v>
      </c>
      <c r="B69" t="s">
        <v>440</v>
      </c>
      <c r="C69" t="s">
        <v>58</v>
      </c>
      <c r="D69" t="s">
        <v>58</v>
      </c>
      <c r="E69" s="30">
        <v>0</v>
      </c>
      <c r="F69">
        <f t="shared" si="0"/>
        <v>1</v>
      </c>
    </row>
    <row r="70" spans="1:6" x14ac:dyDescent="0.2">
      <c r="A70" s="28">
        <v>41649</v>
      </c>
      <c r="B70" t="s">
        <v>440</v>
      </c>
      <c r="C70" t="s">
        <v>59</v>
      </c>
      <c r="D70" t="s">
        <v>59</v>
      </c>
      <c r="E70" s="30">
        <v>2</v>
      </c>
      <c r="F70">
        <f t="shared" si="0"/>
        <v>1</v>
      </c>
    </row>
    <row r="71" spans="1:6" x14ac:dyDescent="0.2">
      <c r="A71" s="28">
        <v>41650</v>
      </c>
      <c r="B71" t="s">
        <v>441</v>
      </c>
      <c r="C71" t="s">
        <v>52</v>
      </c>
      <c r="D71" t="s">
        <v>52</v>
      </c>
      <c r="E71" s="30">
        <v>5</v>
      </c>
      <c r="F71">
        <f t="shared" ref="F71:F134" si="7">SUBTOTAL(103,E71)</f>
        <v>1</v>
      </c>
    </row>
    <row r="72" spans="1:6" x14ac:dyDescent="0.2">
      <c r="A72" s="28">
        <v>41650</v>
      </c>
      <c r="B72" t="s">
        <v>441</v>
      </c>
      <c r="C72" t="s">
        <v>53</v>
      </c>
      <c r="D72" t="s">
        <v>53</v>
      </c>
      <c r="E72" s="30">
        <v>4.34</v>
      </c>
      <c r="F72">
        <f t="shared" si="7"/>
        <v>1</v>
      </c>
    </row>
    <row r="73" spans="1:6" x14ac:dyDescent="0.2">
      <c r="A73" s="28">
        <v>41650</v>
      </c>
      <c r="B73" t="s">
        <v>441</v>
      </c>
      <c r="C73" t="s">
        <v>54</v>
      </c>
      <c r="D73" t="s">
        <v>54</v>
      </c>
      <c r="E73" s="30">
        <v>10.4</v>
      </c>
      <c r="F73">
        <f t="shared" si="7"/>
        <v>1</v>
      </c>
    </row>
    <row r="74" spans="1:6" x14ac:dyDescent="0.2">
      <c r="A74" s="28">
        <v>41650</v>
      </c>
      <c r="B74" t="s">
        <v>441</v>
      </c>
      <c r="C74" t="s">
        <v>55</v>
      </c>
      <c r="D74" t="s">
        <v>55</v>
      </c>
      <c r="E74" s="30">
        <v>52.3</v>
      </c>
      <c r="F74">
        <f t="shared" si="7"/>
        <v>1</v>
      </c>
    </row>
    <row r="75" spans="1:6" x14ac:dyDescent="0.2">
      <c r="A75" s="28">
        <v>41650</v>
      </c>
      <c r="B75" t="s">
        <v>441</v>
      </c>
      <c r="C75" t="s">
        <v>56</v>
      </c>
      <c r="D75" t="s">
        <v>56</v>
      </c>
      <c r="E75" s="30">
        <v>14</v>
      </c>
      <c r="F75">
        <f t="shared" si="7"/>
        <v>1</v>
      </c>
    </row>
    <row r="76" spans="1:6" x14ac:dyDescent="0.2">
      <c r="A76" s="28">
        <v>41650</v>
      </c>
      <c r="B76" t="s">
        <v>441</v>
      </c>
      <c r="C76" t="s">
        <v>57</v>
      </c>
      <c r="D76" t="s">
        <v>57</v>
      </c>
      <c r="E76" s="30">
        <v>0</v>
      </c>
      <c r="F76">
        <f t="shared" si="7"/>
        <v>1</v>
      </c>
    </row>
    <row r="77" spans="1:6" x14ac:dyDescent="0.2">
      <c r="A77" s="28">
        <v>41650</v>
      </c>
      <c r="B77" t="s">
        <v>441</v>
      </c>
      <c r="C77" t="s">
        <v>58</v>
      </c>
      <c r="D77" t="s">
        <v>58</v>
      </c>
      <c r="E77" s="30">
        <v>1</v>
      </c>
      <c r="F77">
        <f t="shared" si="7"/>
        <v>1</v>
      </c>
    </row>
    <row r="78" spans="1:6" x14ac:dyDescent="0.2">
      <c r="A78" s="28">
        <v>41650</v>
      </c>
      <c r="B78" t="s">
        <v>441</v>
      </c>
      <c r="C78" t="s">
        <v>59</v>
      </c>
      <c r="D78" t="s">
        <v>59</v>
      </c>
      <c r="E78" s="30">
        <v>0.2</v>
      </c>
      <c r="F78">
        <f t="shared" si="7"/>
        <v>1</v>
      </c>
    </row>
    <row r="79" spans="1:6" x14ac:dyDescent="0.2">
      <c r="A79" s="28">
        <v>41651</v>
      </c>
      <c r="B79" t="s">
        <v>447</v>
      </c>
      <c r="C79" t="s">
        <v>52</v>
      </c>
      <c r="D79" t="s">
        <v>52</v>
      </c>
      <c r="E79" s="30">
        <v>2</v>
      </c>
      <c r="F79">
        <f t="shared" si="7"/>
        <v>1</v>
      </c>
    </row>
    <row r="80" spans="1:6" x14ac:dyDescent="0.2">
      <c r="A80" s="28">
        <v>41651</v>
      </c>
      <c r="B80" t="s">
        <v>447</v>
      </c>
      <c r="C80" t="s">
        <v>53</v>
      </c>
      <c r="D80" t="s">
        <v>53</v>
      </c>
      <c r="E80" s="30">
        <v>0.66</v>
      </c>
      <c r="F80">
        <f t="shared" si="7"/>
        <v>1</v>
      </c>
    </row>
    <row r="81" spans="1:6" x14ac:dyDescent="0.2">
      <c r="A81" s="28">
        <v>41651</v>
      </c>
      <c r="B81" t="s">
        <v>447</v>
      </c>
      <c r="C81" t="s">
        <v>54</v>
      </c>
      <c r="D81" t="s">
        <v>54</v>
      </c>
      <c r="E81" s="30">
        <v>2.5</v>
      </c>
      <c r="F81">
        <f t="shared" si="7"/>
        <v>1</v>
      </c>
    </row>
    <row r="82" spans="1:6" x14ac:dyDescent="0.2">
      <c r="A82" s="28">
        <v>41651</v>
      </c>
      <c r="B82" t="s">
        <v>447</v>
      </c>
      <c r="C82" t="s">
        <v>55</v>
      </c>
      <c r="D82" t="s">
        <v>55</v>
      </c>
      <c r="E82" s="30">
        <v>12</v>
      </c>
      <c r="F82">
        <f t="shared" si="7"/>
        <v>1</v>
      </c>
    </row>
    <row r="83" spans="1:6" x14ac:dyDescent="0.2">
      <c r="A83" s="28">
        <v>41651</v>
      </c>
      <c r="B83" t="s">
        <v>447</v>
      </c>
      <c r="C83" t="s">
        <v>56</v>
      </c>
      <c r="D83" t="s">
        <v>56</v>
      </c>
      <c r="E83" s="30">
        <v>8</v>
      </c>
      <c r="F83">
        <f t="shared" si="7"/>
        <v>1</v>
      </c>
    </row>
    <row r="84" spans="1:6" x14ac:dyDescent="0.2">
      <c r="A84" s="28">
        <v>41651</v>
      </c>
      <c r="B84" t="s">
        <v>447</v>
      </c>
      <c r="C84" t="s">
        <v>57</v>
      </c>
      <c r="D84" t="s">
        <v>57</v>
      </c>
      <c r="E84" s="30">
        <v>0</v>
      </c>
      <c r="F84">
        <f t="shared" si="7"/>
        <v>1</v>
      </c>
    </row>
    <row r="85" spans="1:6" x14ac:dyDescent="0.2">
      <c r="A85" s="28">
        <v>41651</v>
      </c>
      <c r="B85" t="s">
        <v>447</v>
      </c>
      <c r="C85" t="s">
        <v>58</v>
      </c>
      <c r="D85" t="s">
        <v>58</v>
      </c>
      <c r="E85" s="30">
        <v>1</v>
      </c>
      <c r="F85">
        <f t="shared" si="7"/>
        <v>1</v>
      </c>
    </row>
    <row r="86" spans="1:6" x14ac:dyDescent="0.2">
      <c r="A86" s="28">
        <v>41651</v>
      </c>
      <c r="B86" t="s">
        <v>447</v>
      </c>
      <c r="C86" t="s">
        <v>59</v>
      </c>
      <c r="D86" t="s">
        <v>59</v>
      </c>
      <c r="E86" s="30">
        <v>1</v>
      </c>
      <c r="F86">
        <f t="shared" si="7"/>
        <v>1</v>
      </c>
    </row>
    <row r="87" spans="1:6" x14ac:dyDescent="0.2">
      <c r="A87" s="28">
        <v>41652</v>
      </c>
      <c r="B87" t="s">
        <v>443</v>
      </c>
      <c r="C87" t="s">
        <v>52</v>
      </c>
      <c r="D87" t="s">
        <v>52</v>
      </c>
      <c r="E87" s="30">
        <v>7.34</v>
      </c>
      <c r="F87">
        <f t="shared" si="7"/>
        <v>1</v>
      </c>
    </row>
    <row r="88" spans="1:6" x14ac:dyDescent="0.2">
      <c r="A88" s="28">
        <v>41652</v>
      </c>
      <c r="B88" t="s">
        <v>443</v>
      </c>
      <c r="C88" t="s">
        <v>53</v>
      </c>
      <c r="D88" t="s">
        <v>53</v>
      </c>
      <c r="E88" s="30">
        <v>7.66</v>
      </c>
      <c r="F88">
        <f t="shared" si="7"/>
        <v>1</v>
      </c>
    </row>
    <row r="89" spans="1:6" x14ac:dyDescent="0.2">
      <c r="A89" s="28">
        <v>41652</v>
      </c>
      <c r="B89" t="s">
        <v>443</v>
      </c>
      <c r="C89" t="s">
        <v>54</v>
      </c>
      <c r="D89" t="s">
        <v>54</v>
      </c>
      <c r="E89" s="30">
        <v>6.2</v>
      </c>
      <c r="F89">
        <f t="shared" si="7"/>
        <v>1</v>
      </c>
    </row>
    <row r="90" spans="1:6" x14ac:dyDescent="0.2">
      <c r="A90" s="28">
        <v>41652</v>
      </c>
      <c r="B90" t="s">
        <v>443</v>
      </c>
      <c r="C90" t="s">
        <v>55</v>
      </c>
      <c r="D90" t="s">
        <v>55</v>
      </c>
      <c r="E90" s="30">
        <v>52</v>
      </c>
      <c r="F90">
        <f t="shared" si="7"/>
        <v>1</v>
      </c>
    </row>
    <row r="91" spans="1:6" x14ac:dyDescent="0.2">
      <c r="A91" s="28">
        <v>41652</v>
      </c>
      <c r="B91" t="s">
        <v>443</v>
      </c>
      <c r="C91" t="s">
        <v>56</v>
      </c>
      <c r="D91" t="s">
        <v>56</v>
      </c>
      <c r="E91" s="30">
        <v>9</v>
      </c>
      <c r="F91">
        <f t="shared" si="7"/>
        <v>1</v>
      </c>
    </row>
    <row r="92" spans="1:6" x14ac:dyDescent="0.2">
      <c r="A92" s="28">
        <v>41652</v>
      </c>
      <c r="B92" t="s">
        <v>443</v>
      </c>
      <c r="C92" t="s">
        <v>57</v>
      </c>
      <c r="D92" t="s">
        <v>57</v>
      </c>
      <c r="E92" s="30">
        <v>0</v>
      </c>
      <c r="F92">
        <f t="shared" si="7"/>
        <v>1</v>
      </c>
    </row>
    <row r="93" spans="1:6" x14ac:dyDescent="0.2">
      <c r="A93" s="28">
        <v>41652</v>
      </c>
      <c r="B93" t="s">
        <v>443</v>
      </c>
      <c r="C93" t="s">
        <v>58</v>
      </c>
      <c r="D93" t="s">
        <v>58</v>
      </c>
      <c r="E93" s="30">
        <v>7</v>
      </c>
      <c r="F93">
        <f t="shared" si="7"/>
        <v>1</v>
      </c>
    </row>
    <row r="94" spans="1:6" x14ac:dyDescent="0.2">
      <c r="A94" s="28">
        <v>41652</v>
      </c>
      <c r="B94" t="s">
        <v>443</v>
      </c>
      <c r="C94" t="s">
        <v>59</v>
      </c>
      <c r="D94" t="s">
        <v>59</v>
      </c>
      <c r="E94" s="30">
        <v>1</v>
      </c>
      <c r="F94">
        <f t="shared" si="7"/>
        <v>1</v>
      </c>
    </row>
    <row r="95" spans="1:6" x14ac:dyDescent="0.2">
      <c r="A95" s="28">
        <v>41653</v>
      </c>
      <c r="B95" t="s">
        <v>444</v>
      </c>
      <c r="C95" t="s">
        <v>52</v>
      </c>
      <c r="D95" t="s">
        <v>52</v>
      </c>
      <c r="E95" s="30">
        <v>6</v>
      </c>
      <c r="F95">
        <f t="shared" si="7"/>
        <v>1</v>
      </c>
    </row>
    <row r="96" spans="1:6" x14ac:dyDescent="0.2">
      <c r="A96" s="28">
        <v>41653</v>
      </c>
      <c r="B96" t="s">
        <v>444</v>
      </c>
      <c r="C96" t="s">
        <v>53</v>
      </c>
      <c r="D96" t="s">
        <v>53</v>
      </c>
      <c r="E96" s="30">
        <v>1.33</v>
      </c>
      <c r="F96">
        <f t="shared" si="7"/>
        <v>1</v>
      </c>
    </row>
    <row r="97" spans="1:6" x14ac:dyDescent="0.2">
      <c r="A97" s="28">
        <v>41653</v>
      </c>
      <c r="B97" t="s">
        <v>444</v>
      </c>
      <c r="C97" t="s">
        <v>54</v>
      </c>
      <c r="D97" t="s">
        <v>54</v>
      </c>
      <c r="E97" s="30">
        <v>12.3</v>
      </c>
      <c r="F97">
        <f t="shared" si="7"/>
        <v>1</v>
      </c>
    </row>
    <row r="98" spans="1:6" x14ac:dyDescent="0.2">
      <c r="A98" s="28">
        <v>41653</v>
      </c>
      <c r="B98" t="s">
        <v>444</v>
      </c>
      <c r="C98" t="s">
        <v>55</v>
      </c>
      <c r="D98" t="s">
        <v>55</v>
      </c>
      <c r="E98" s="30">
        <v>33.700000000000003</v>
      </c>
      <c r="F98">
        <f t="shared" si="7"/>
        <v>1</v>
      </c>
    </row>
    <row r="99" spans="1:6" x14ac:dyDescent="0.2">
      <c r="A99" s="28">
        <v>41653</v>
      </c>
      <c r="B99" t="s">
        <v>444</v>
      </c>
      <c r="C99" t="s">
        <v>56</v>
      </c>
      <c r="D99" t="s">
        <v>56</v>
      </c>
      <c r="E99" s="30">
        <v>6</v>
      </c>
      <c r="F99">
        <f t="shared" si="7"/>
        <v>1</v>
      </c>
    </row>
    <row r="100" spans="1:6" x14ac:dyDescent="0.2">
      <c r="A100" s="28">
        <v>41653</v>
      </c>
      <c r="B100" t="s">
        <v>444</v>
      </c>
      <c r="C100" t="s">
        <v>57</v>
      </c>
      <c r="D100" t="s">
        <v>57</v>
      </c>
      <c r="E100" s="30">
        <v>1</v>
      </c>
      <c r="F100">
        <f t="shared" si="7"/>
        <v>1</v>
      </c>
    </row>
    <row r="101" spans="1:6" x14ac:dyDescent="0.2">
      <c r="A101" s="28">
        <v>41653</v>
      </c>
      <c r="B101" t="s">
        <v>444</v>
      </c>
      <c r="C101" t="s">
        <v>58</v>
      </c>
      <c r="D101" t="s">
        <v>58</v>
      </c>
      <c r="E101" s="30">
        <v>0</v>
      </c>
      <c r="F101">
        <f t="shared" si="7"/>
        <v>1</v>
      </c>
    </row>
    <row r="102" spans="1:6" x14ac:dyDescent="0.2">
      <c r="A102" s="28">
        <v>41653</v>
      </c>
      <c r="B102" t="s">
        <v>444</v>
      </c>
      <c r="C102" t="s">
        <v>59</v>
      </c>
      <c r="D102" t="s">
        <v>59</v>
      </c>
      <c r="E102" s="30">
        <v>2</v>
      </c>
      <c r="F102">
        <f t="shared" si="7"/>
        <v>1</v>
      </c>
    </row>
    <row r="103" spans="1:6" x14ac:dyDescent="0.2">
      <c r="A103" s="28">
        <v>41654</v>
      </c>
      <c r="B103" t="s">
        <v>445</v>
      </c>
      <c r="C103" t="s">
        <v>52</v>
      </c>
      <c r="D103" t="s">
        <v>52</v>
      </c>
      <c r="E103" s="30">
        <v>4</v>
      </c>
      <c r="F103">
        <f t="shared" si="7"/>
        <v>1</v>
      </c>
    </row>
    <row r="104" spans="1:6" x14ac:dyDescent="0.2">
      <c r="A104" s="28">
        <v>41654</v>
      </c>
      <c r="B104" t="s">
        <v>445</v>
      </c>
      <c r="C104" t="s">
        <v>53</v>
      </c>
      <c r="D104" t="s">
        <v>53</v>
      </c>
      <c r="E104" s="30">
        <v>2.34</v>
      </c>
      <c r="F104">
        <f t="shared" si="7"/>
        <v>1</v>
      </c>
    </row>
    <row r="105" spans="1:6" x14ac:dyDescent="0.2">
      <c r="A105" s="28">
        <v>41654</v>
      </c>
      <c r="B105" t="s">
        <v>445</v>
      </c>
      <c r="C105" t="s">
        <v>54</v>
      </c>
      <c r="D105" t="s">
        <v>54</v>
      </c>
      <c r="E105" s="30">
        <v>5</v>
      </c>
      <c r="F105">
        <f t="shared" si="7"/>
        <v>1</v>
      </c>
    </row>
    <row r="106" spans="1:6" x14ac:dyDescent="0.2">
      <c r="A106" s="28">
        <v>41654</v>
      </c>
      <c r="B106" t="s">
        <v>445</v>
      </c>
      <c r="C106" t="s">
        <v>55</v>
      </c>
      <c r="D106" t="s">
        <v>55</v>
      </c>
      <c r="E106" s="30">
        <v>26.7</v>
      </c>
      <c r="F106">
        <f t="shared" si="7"/>
        <v>1</v>
      </c>
    </row>
    <row r="107" spans="1:6" x14ac:dyDescent="0.2">
      <c r="A107" s="28">
        <v>41654</v>
      </c>
      <c r="B107" t="s">
        <v>445</v>
      </c>
      <c r="C107" t="s">
        <v>56</v>
      </c>
      <c r="D107" t="s">
        <v>56</v>
      </c>
      <c r="E107" s="30">
        <v>12</v>
      </c>
      <c r="F107">
        <f t="shared" si="7"/>
        <v>1</v>
      </c>
    </row>
    <row r="108" spans="1:6" x14ac:dyDescent="0.2">
      <c r="A108" s="28">
        <v>41654</v>
      </c>
      <c r="B108" t="s">
        <v>445</v>
      </c>
      <c r="C108" t="s">
        <v>57</v>
      </c>
      <c r="D108" t="s">
        <v>57</v>
      </c>
      <c r="E108" s="30">
        <v>2</v>
      </c>
      <c r="F108">
        <f t="shared" si="7"/>
        <v>1</v>
      </c>
    </row>
    <row r="109" spans="1:6" x14ac:dyDescent="0.2">
      <c r="A109" s="28">
        <v>41654</v>
      </c>
      <c r="B109" t="s">
        <v>445</v>
      </c>
      <c r="C109" t="s">
        <v>58</v>
      </c>
      <c r="D109" t="s">
        <v>58</v>
      </c>
      <c r="E109" s="30">
        <v>3</v>
      </c>
      <c r="F109">
        <f t="shared" si="7"/>
        <v>1</v>
      </c>
    </row>
    <row r="110" spans="1:6" x14ac:dyDescent="0.2">
      <c r="A110" s="28">
        <v>41654</v>
      </c>
      <c r="B110" t="s">
        <v>445</v>
      </c>
      <c r="C110" t="s">
        <v>59</v>
      </c>
      <c r="D110" t="s">
        <v>59</v>
      </c>
      <c r="E110" s="30">
        <v>3</v>
      </c>
      <c r="F110">
        <f t="shared" si="7"/>
        <v>1</v>
      </c>
    </row>
    <row r="111" spans="1:6" x14ac:dyDescent="0.2">
      <c r="A111" s="28">
        <v>41655</v>
      </c>
      <c r="B111" t="s">
        <v>446</v>
      </c>
      <c r="C111" t="s">
        <v>52</v>
      </c>
      <c r="D111" t="s">
        <v>52</v>
      </c>
      <c r="E111" s="30">
        <v>6</v>
      </c>
      <c r="F111">
        <f t="shared" si="7"/>
        <v>1</v>
      </c>
    </row>
    <row r="112" spans="1:6" x14ac:dyDescent="0.2">
      <c r="A112" s="28">
        <v>41655</v>
      </c>
      <c r="B112" t="s">
        <v>446</v>
      </c>
      <c r="C112" t="s">
        <v>53</v>
      </c>
      <c r="D112" t="s">
        <v>53</v>
      </c>
      <c r="E112" s="30">
        <v>2</v>
      </c>
      <c r="F112">
        <f t="shared" si="7"/>
        <v>1</v>
      </c>
    </row>
    <row r="113" spans="1:6" x14ac:dyDescent="0.2">
      <c r="A113" s="28">
        <v>41655</v>
      </c>
      <c r="B113" t="s">
        <v>446</v>
      </c>
      <c r="C113" t="s">
        <v>54</v>
      </c>
      <c r="D113" t="s">
        <v>54</v>
      </c>
      <c r="E113" s="30">
        <v>4.3</v>
      </c>
      <c r="F113">
        <f t="shared" si="7"/>
        <v>1</v>
      </c>
    </row>
    <row r="114" spans="1:6" x14ac:dyDescent="0.2">
      <c r="A114" s="28">
        <v>41655</v>
      </c>
      <c r="B114" t="s">
        <v>446</v>
      </c>
      <c r="C114" t="s">
        <v>55</v>
      </c>
      <c r="D114" t="s">
        <v>55</v>
      </c>
      <c r="E114" s="30">
        <v>28.3</v>
      </c>
      <c r="F114">
        <f t="shared" si="7"/>
        <v>1</v>
      </c>
    </row>
    <row r="115" spans="1:6" x14ac:dyDescent="0.2">
      <c r="A115" s="28">
        <v>41655</v>
      </c>
      <c r="B115" t="s">
        <v>446</v>
      </c>
      <c r="C115" t="s">
        <v>56</v>
      </c>
      <c r="D115" t="s">
        <v>56</v>
      </c>
      <c r="E115" s="30">
        <v>19</v>
      </c>
      <c r="F115">
        <f t="shared" si="7"/>
        <v>1</v>
      </c>
    </row>
    <row r="116" spans="1:6" x14ac:dyDescent="0.2">
      <c r="A116" s="28">
        <v>41655</v>
      </c>
      <c r="B116" t="s">
        <v>446</v>
      </c>
      <c r="C116" t="s">
        <v>57</v>
      </c>
      <c r="D116" t="s">
        <v>57</v>
      </c>
      <c r="E116" s="30">
        <v>1</v>
      </c>
      <c r="F116">
        <f t="shared" si="7"/>
        <v>1</v>
      </c>
    </row>
    <row r="117" spans="1:6" x14ac:dyDescent="0.2">
      <c r="A117" s="28">
        <v>41655</v>
      </c>
      <c r="B117" t="s">
        <v>446</v>
      </c>
      <c r="C117" t="s">
        <v>58</v>
      </c>
      <c r="D117" t="s">
        <v>58</v>
      </c>
      <c r="E117" s="30">
        <v>5</v>
      </c>
      <c r="F117">
        <f t="shared" si="7"/>
        <v>1</v>
      </c>
    </row>
    <row r="118" spans="1:6" x14ac:dyDescent="0.2">
      <c r="A118" s="28">
        <v>41655</v>
      </c>
      <c r="B118" t="s">
        <v>446</v>
      </c>
      <c r="C118" t="s">
        <v>59</v>
      </c>
      <c r="D118" t="s">
        <v>59</v>
      </c>
      <c r="E118" s="30">
        <v>0</v>
      </c>
      <c r="F118">
        <f t="shared" si="7"/>
        <v>1</v>
      </c>
    </row>
    <row r="119" spans="1:6" x14ac:dyDescent="0.2">
      <c r="A119" s="28">
        <v>41656</v>
      </c>
      <c r="B119" t="s">
        <v>440</v>
      </c>
      <c r="C119" t="s">
        <v>52</v>
      </c>
      <c r="D119" t="s">
        <v>52</v>
      </c>
      <c r="E119" s="30">
        <v>2</v>
      </c>
      <c r="F119">
        <f t="shared" si="7"/>
        <v>1</v>
      </c>
    </row>
    <row r="120" spans="1:6" x14ac:dyDescent="0.2">
      <c r="A120" s="28">
        <v>41656</v>
      </c>
      <c r="B120" t="s">
        <v>440</v>
      </c>
      <c r="C120" t="s">
        <v>53</v>
      </c>
      <c r="D120" t="s">
        <v>53</v>
      </c>
      <c r="E120" s="30">
        <v>3.68</v>
      </c>
      <c r="F120">
        <f t="shared" si="7"/>
        <v>1</v>
      </c>
    </row>
    <row r="121" spans="1:6" x14ac:dyDescent="0.2">
      <c r="A121" s="28">
        <v>41656</v>
      </c>
      <c r="B121" t="s">
        <v>440</v>
      </c>
      <c r="C121" t="s">
        <v>54</v>
      </c>
      <c r="D121" t="s">
        <v>54</v>
      </c>
      <c r="E121" s="30">
        <v>8.3000000000000007</v>
      </c>
      <c r="F121">
        <f t="shared" si="7"/>
        <v>1</v>
      </c>
    </row>
    <row r="122" spans="1:6" x14ac:dyDescent="0.2">
      <c r="A122" s="28">
        <v>41656</v>
      </c>
      <c r="B122" t="s">
        <v>440</v>
      </c>
      <c r="C122" t="s">
        <v>55</v>
      </c>
      <c r="D122" t="s">
        <v>55</v>
      </c>
      <c r="E122" s="30">
        <v>20.399999999999999</v>
      </c>
      <c r="F122">
        <f t="shared" si="7"/>
        <v>1</v>
      </c>
    </row>
    <row r="123" spans="1:6" x14ac:dyDescent="0.2">
      <c r="A123" s="28">
        <v>41656</v>
      </c>
      <c r="B123" t="s">
        <v>440</v>
      </c>
      <c r="C123" t="s">
        <v>56</v>
      </c>
      <c r="D123" t="s">
        <v>56</v>
      </c>
      <c r="E123" s="30">
        <v>15</v>
      </c>
      <c r="F123">
        <f t="shared" si="7"/>
        <v>1</v>
      </c>
    </row>
    <row r="124" spans="1:6" x14ac:dyDescent="0.2">
      <c r="A124" s="28">
        <v>41656</v>
      </c>
      <c r="B124" t="s">
        <v>440</v>
      </c>
      <c r="C124" t="s">
        <v>57</v>
      </c>
      <c r="D124" t="s">
        <v>57</v>
      </c>
      <c r="E124" s="30">
        <v>0</v>
      </c>
      <c r="F124">
        <f t="shared" si="7"/>
        <v>1</v>
      </c>
    </row>
    <row r="125" spans="1:6" x14ac:dyDescent="0.2">
      <c r="A125" s="28">
        <v>41656</v>
      </c>
      <c r="B125" t="s">
        <v>440</v>
      </c>
      <c r="C125" t="s">
        <v>58</v>
      </c>
      <c r="D125" t="s">
        <v>58</v>
      </c>
      <c r="E125" s="30">
        <v>6</v>
      </c>
      <c r="F125">
        <f t="shared" si="7"/>
        <v>1</v>
      </c>
    </row>
    <row r="126" spans="1:6" x14ac:dyDescent="0.2">
      <c r="A126" s="28">
        <v>41656</v>
      </c>
      <c r="B126" t="s">
        <v>440</v>
      </c>
      <c r="C126" t="s">
        <v>59</v>
      </c>
      <c r="D126" t="s">
        <v>59</v>
      </c>
      <c r="E126" s="30">
        <v>3</v>
      </c>
      <c r="F126">
        <f t="shared" si="7"/>
        <v>1</v>
      </c>
    </row>
    <row r="127" spans="1:6" x14ac:dyDescent="0.2">
      <c r="A127" s="28">
        <v>41657</v>
      </c>
      <c r="B127" t="s">
        <v>441</v>
      </c>
      <c r="C127" t="s">
        <v>52</v>
      </c>
      <c r="D127" t="s">
        <v>52</v>
      </c>
      <c r="E127" s="30">
        <v>1</v>
      </c>
      <c r="F127">
        <f t="shared" si="7"/>
        <v>1</v>
      </c>
    </row>
    <row r="128" spans="1:6" x14ac:dyDescent="0.2">
      <c r="A128" s="28">
        <v>41657</v>
      </c>
      <c r="B128" t="s">
        <v>441</v>
      </c>
      <c r="C128" t="s">
        <v>53</v>
      </c>
      <c r="D128" t="s">
        <v>53</v>
      </c>
      <c r="E128" s="30">
        <v>5.33</v>
      </c>
      <c r="F128">
        <f t="shared" si="7"/>
        <v>1</v>
      </c>
    </row>
    <row r="129" spans="1:6" x14ac:dyDescent="0.2">
      <c r="A129" s="28">
        <v>41657</v>
      </c>
      <c r="B129" t="s">
        <v>441</v>
      </c>
      <c r="C129" t="s">
        <v>54</v>
      </c>
      <c r="D129" t="s">
        <v>54</v>
      </c>
      <c r="E129" s="30">
        <v>5.8</v>
      </c>
      <c r="F129">
        <f t="shared" si="7"/>
        <v>1</v>
      </c>
    </row>
    <row r="130" spans="1:6" x14ac:dyDescent="0.2">
      <c r="A130" s="28">
        <v>41657</v>
      </c>
      <c r="B130" t="s">
        <v>441</v>
      </c>
      <c r="C130" t="s">
        <v>55</v>
      </c>
      <c r="D130" t="s">
        <v>55</v>
      </c>
      <c r="E130" s="30">
        <v>43.2</v>
      </c>
      <c r="F130">
        <f t="shared" si="7"/>
        <v>1</v>
      </c>
    </row>
    <row r="131" spans="1:6" x14ac:dyDescent="0.2">
      <c r="A131" s="28">
        <v>41657</v>
      </c>
      <c r="B131" t="s">
        <v>441</v>
      </c>
      <c r="C131" t="s">
        <v>56</v>
      </c>
      <c r="D131" t="s">
        <v>56</v>
      </c>
      <c r="E131" s="30">
        <v>15</v>
      </c>
      <c r="F131">
        <f t="shared" si="7"/>
        <v>1</v>
      </c>
    </row>
    <row r="132" spans="1:6" x14ac:dyDescent="0.2">
      <c r="A132" s="28">
        <v>41657</v>
      </c>
      <c r="B132" t="s">
        <v>441</v>
      </c>
      <c r="C132" t="s">
        <v>57</v>
      </c>
      <c r="D132" t="s">
        <v>57</v>
      </c>
      <c r="E132" s="30">
        <v>4</v>
      </c>
      <c r="F132">
        <f t="shared" si="7"/>
        <v>1</v>
      </c>
    </row>
    <row r="133" spans="1:6" x14ac:dyDescent="0.2">
      <c r="A133" s="28">
        <v>41657</v>
      </c>
      <c r="B133" t="s">
        <v>441</v>
      </c>
      <c r="C133" t="s">
        <v>58</v>
      </c>
      <c r="D133" t="s">
        <v>58</v>
      </c>
      <c r="E133" s="30">
        <v>7</v>
      </c>
      <c r="F133">
        <f t="shared" si="7"/>
        <v>1</v>
      </c>
    </row>
    <row r="134" spans="1:6" x14ac:dyDescent="0.2">
      <c r="A134" s="28">
        <v>41657</v>
      </c>
      <c r="B134" t="s">
        <v>441</v>
      </c>
      <c r="C134" t="s">
        <v>59</v>
      </c>
      <c r="D134" t="s">
        <v>59</v>
      </c>
      <c r="E134" s="30">
        <v>2</v>
      </c>
      <c r="F134">
        <f t="shared" si="7"/>
        <v>1</v>
      </c>
    </row>
    <row r="135" spans="1:6" x14ac:dyDescent="0.2">
      <c r="A135" s="28">
        <v>41658</v>
      </c>
      <c r="B135" t="s">
        <v>447</v>
      </c>
      <c r="C135" t="s">
        <v>52</v>
      </c>
      <c r="D135" t="s">
        <v>52</v>
      </c>
      <c r="E135" s="30">
        <v>4.33</v>
      </c>
      <c r="F135">
        <f t="shared" ref="F135:F198" si="8">SUBTOTAL(103,E135)</f>
        <v>1</v>
      </c>
    </row>
    <row r="136" spans="1:6" x14ac:dyDescent="0.2">
      <c r="A136" s="28">
        <v>41658</v>
      </c>
      <c r="B136" t="s">
        <v>447</v>
      </c>
      <c r="C136" t="s">
        <v>53</v>
      </c>
      <c r="D136" t="s">
        <v>53</v>
      </c>
      <c r="E136" s="30">
        <v>4</v>
      </c>
      <c r="F136">
        <f t="shared" si="8"/>
        <v>1</v>
      </c>
    </row>
    <row r="137" spans="1:6" x14ac:dyDescent="0.2">
      <c r="A137" s="28">
        <v>41658</v>
      </c>
      <c r="B137" t="s">
        <v>447</v>
      </c>
      <c r="C137" t="s">
        <v>54</v>
      </c>
      <c r="D137" t="s">
        <v>54</v>
      </c>
      <c r="E137" s="30">
        <v>4</v>
      </c>
      <c r="F137">
        <f t="shared" si="8"/>
        <v>1</v>
      </c>
    </row>
    <row r="138" spans="1:6" x14ac:dyDescent="0.2">
      <c r="A138" s="28">
        <v>41658</v>
      </c>
      <c r="B138" t="s">
        <v>447</v>
      </c>
      <c r="C138" t="s">
        <v>55</v>
      </c>
      <c r="D138" t="s">
        <v>55</v>
      </c>
      <c r="E138" s="30">
        <v>14.1</v>
      </c>
      <c r="F138">
        <f t="shared" si="8"/>
        <v>1</v>
      </c>
    </row>
    <row r="139" spans="1:6" x14ac:dyDescent="0.2">
      <c r="A139" s="28">
        <v>41658</v>
      </c>
      <c r="B139" t="s">
        <v>447</v>
      </c>
      <c r="C139" t="s">
        <v>56</v>
      </c>
      <c r="D139" t="s">
        <v>56</v>
      </c>
      <c r="E139" s="30">
        <v>4</v>
      </c>
      <c r="F139">
        <f t="shared" si="8"/>
        <v>1</v>
      </c>
    </row>
    <row r="140" spans="1:6" x14ac:dyDescent="0.2">
      <c r="A140" s="28">
        <v>41658</v>
      </c>
      <c r="B140" t="s">
        <v>447</v>
      </c>
      <c r="C140" t="s">
        <v>57</v>
      </c>
      <c r="D140" t="s">
        <v>57</v>
      </c>
      <c r="E140" s="30">
        <v>0</v>
      </c>
      <c r="F140">
        <f t="shared" si="8"/>
        <v>1</v>
      </c>
    </row>
    <row r="141" spans="1:6" x14ac:dyDescent="0.2">
      <c r="A141" s="28">
        <v>41658</v>
      </c>
      <c r="B141" t="s">
        <v>447</v>
      </c>
      <c r="C141" t="s">
        <v>58</v>
      </c>
      <c r="D141" t="s">
        <v>58</v>
      </c>
      <c r="E141" s="30">
        <v>1</v>
      </c>
      <c r="F141">
        <f t="shared" si="8"/>
        <v>1</v>
      </c>
    </row>
    <row r="142" spans="1:6" x14ac:dyDescent="0.2">
      <c r="A142" s="28">
        <v>41658</v>
      </c>
      <c r="B142" t="s">
        <v>447</v>
      </c>
      <c r="C142" t="s">
        <v>59</v>
      </c>
      <c r="D142" t="s">
        <v>59</v>
      </c>
      <c r="E142" s="30">
        <v>1</v>
      </c>
      <c r="F142">
        <f t="shared" si="8"/>
        <v>1</v>
      </c>
    </row>
    <row r="143" spans="1:6" x14ac:dyDescent="0.2">
      <c r="A143" s="28">
        <v>41659</v>
      </c>
      <c r="B143" t="s">
        <v>443</v>
      </c>
      <c r="C143" t="s">
        <v>52</v>
      </c>
      <c r="D143" t="s">
        <v>52</v>
      </c>
      <c r="E143" s="30">
        <v>6</v>
      </c>
      <c r="F143">
        <f t="shared" si="8"/>
        <v>1</v>
      </c>
    </row>
    <row r="144" spans="1:6" x14ac:dyDescent="0.2">
      <c r="A144" s="28">
        <v>41659</v>
      </c>
      <c r="B144" t="s">
        <v>443</v>
      </c>
      <c r="C144" t="s">
        <v>53</v>
      </c>
      <c r="D144" t="s">
        <v>53</v>
      </c>
      <c r="E144" s="30">
        <v>3.34</v>
      </c>
      <c r="F144">
        <f t="shared" si="8"/>
        <v>1</v>
      </c>
    </row>
    <row r="145" spans="1:6" x14ac:dyDescent="0.2">
      <c r="A145" s="28">
        <v>41659</v>
      </c>
      <c r="B145" t="s">
        <v>443</v>
      </c>
      <c r="C145" t="s">
        <v>54</v>
      </c>
      <c r="D145" t="s">
        <v>54</v>
      </c>
      <c r="E145" s="30">
        <v>3.3</v>
      </c>
      <c r="F145">
        <f t="shared" si="8"/>
        <v>1</v>
      </c>
    </row>
    <row r="146" spans="1:6" x14ac:dyDescent="0.2">
      <c r="A146" s="28">
        <v>41659</v>
      </c>
      <c r="B146" t="s">
        <v>443</v>
      </c>
      <c r="C146" t="s">
        <v>55</v>
      </c>
      <c r="D146" t="s">
        <v>55</v>
      </c>
      <c r="E146" s="30">
        <v>11.9</v>
      </c>
      <c r="F146">
        <f t="shared" si="8"/>
        <v>1</v>
      </c>
    </row>
    <row r="147" spans="1:6" x14ac:dyDescent="0.2">
      <c r="A147" s="28">
        <v>41659</v>
      </c>
      <c r="B147" t="s">
        <v>443</v>
      </c>
      <c r="C147" t="s">
        <v>56</v>
      </c>
      <c r="D147" t="s">
        <v>56</v>
      </c>
      <c r="E147" s="30">
        <v>18</v>
      </c>
      <c r="F147">
        <f t="shared" si="8"/>
        <v>1</v>
      </c>
    </row>
    <row r="148" spans="1:6" x14ac:dyDescent="0.2">
      <c r="A148" s="28">
        <v>41659</v>
      </c>
      <c r="B148" t="s">
        <v>443</v>
      </c>
      <c r="C148" t="s">
        <v>57</v>
      </c>
      <c r="D148" t="s">
        <v>57</v>
      </c>
      <c r="E148" s="30">
        <v>2</v>
      </c>
      <c r="F148">
        <f t="shared" si="8"/>
        <v>1</v>
      </c>
    </row>
    <row r="149" spans="1:6" x14ac:dyDescent="0.2">
      <c r="A149" s="28">
        <v>41659</v>
      </c>
      <c r="B149" t="s">
        <v>443</v>
      </c>
      <c r="C149" t="s">
        <v>58</v>
      </c>
      <c r="D149" t="s">
        <v>58</v>
      </c>
      <c r="E149" s="30">
        <v>12</v>
      </c>
      <c r="F149">
        <f t="shared" si="8"/>
        <v>1</v>
      </c>
    </row>
    <row r="150" spans="1:6" x14ac:dyDescent="0.2">
      <c r="A150" s="28">
        <v>41659</v>
      </c>
      <c r="B150" t="s">
        <v>443</v>
      </c>
      <c r="C150" t="s">
        <v>59</v>
      </c>
      <c r="D150" t="s">
        <v>59</v>
      </c>
      <c r="E150" s="30">
        <v>3</v>
      </c>
      <c r="F150">
        <f t="shared" si="8"/>
        <v>1</v>
      </c>
    </row>
    <row r="151" spans="1:6" x14ac:dyDescent="0.2">
      <c r="A151" s="28">
        <v>41660</v>
      </c>
      <c r="B151" t="s">
        <v>444</v>
      </c>
      <c r="C151" t="s">
        <v>52</v>
      </c>
      <c r="D151" t="s">
        <v>52</v>
      </c>
      <c r="E151" s="30">
        <v>2</v>
      </c>
      <c r="F151">
        <f t="shared" si="8"/>
        <v>1</v>
      </c>
    </row>
    <row r="152" spans="1:6" x14ac:dyDescent="0.2">
      <c r="A152" s="28">
        <v>41660</v>
      </c>
      <c r="B152" t="s">
        <v>444</v>
      </c>
      <c r="C152" t="s">
        <v>53</v>
      </c>
      <c r="D152" t="s">
        <v>53</v>
      </c>
      <c r="E152" s="30">
        <v>3.34</v>
      </c>
      <c r="F152">
        <f t="shared" si="8"/>
        <v>1</v>
      </c>
    </row>
    <row r="153" spans="1:6" x14ac:dyDescent="0.2">
      <c r="A153" s="28">
        <v>41660</v>
      </c>
      <c r="B153" t="s">
        <v>444</v>
      </c>
      <c r="C153" t="s">
        <v>54</v>
      </c>
      <c r="D153" t="s">
        <v>54</v>
      </c>
      <c r="E153" s="30">
        <v>4</v>
      </c>
      <c r="F153">
        <f t="shared" si="8"/>
        <v>1</v>
      </c>
    </row>
    <row r="154" spans="1:6" x14ac:dyDescent="0.2">
      <c r="A154" s="28">
        <v>41660</v>
      </c>
      <c r="B154" t="s">
        <v>444</v>
      </c>
      <c r="C154" t="s">
        <v>55</v>
      </c>
      <c r="D154" t="s">
        <v>55</v>
      </c>
      <c r="E154" s="30">
        <v>42</v>
      </c>
      <c r="F154">
        <f t="shared" si="8"/>
        <v>1</v>
      </c>
    </row>
    <row r="155" spans="1:6" x14ac:dyDescent="0.2">
      <c r="A155" s="28">
        <v>41660</v>
      </c>
      <c r="B155" t="s">
        <v>444</v>
      </c>
      <c r="C155" t="s">
        <v>56</v>
      </c>
      <c r="D155" t="s">
        <v>56</v>
      </c>
      <c r="E155" s="30">
        <v>15</v>
      </c>
      <c r="F155">
        <f t="shared" si="8"/>
        <v>1</v>
      </c>
    </row>
    <row r="156" spans="1:6" x14ac:dyDescent="0.2">
      <c r="A156" s="28">
        <v>41660</v>
      </c>
      <c r="B156" t="s">
        <v>444</v>
      </c>
      <c r="C156" t="s">
        <v>57</v>
      </c>
      <c r="D156" t="s">
        <v>57</v>
      </c>
      <c r="E156" s="30">
        <v>2</v>
      </c>
      <c r="F156">
        <f t="shared" si="8"/>
        <v>1</v>
      </c>
    </row>
    <row r="157" spans="1:6" x14ac:dyDescent="0.2">
      <c r="A157" s="28">
        <v>41660</v>
      </c>
      <c r="B157" t="s">
        <v>444</v>
      </c>
      <c r="C157" t="s">
        <v>58</v>
      </c>
      <c r="D157" t="s">
        <v>58</v>
      </c>
      <c r="E157" s="30">
        <v>0</v>
      </c>
      <c r="F157">
        <f t="shared" si="8"/>
        <v>1</v>
      </c>
    </row>
    <row r="158" spans="1:6" x14ac:dyDescent="0.2">
      <c r="A158" s="28">
        <v>41660</v>
      </c>
      <c r="B158" t="s">
        <v>444</v>
      </c>
      <c r="C158" t="s">
        <v>59</v>
      </c>
      <c r="D158" t="s">
        <v>59</v>
      </c>
      <c r="E158" s="30">
        <v>1</v>
      </c>
      <c r="F158">
        <f t="shared" si="8"/>
        <v>1</v>
      </c>
    </row>
    <row r="159" spans="1:6" x14ac:dyDescent="0.2">
      <c r="A159" s="28">
        <v>41661</v>
      </c>
      <c r="B159" t="s">
        <v>445</v>
      </c>
      <c r="C159" t="s">
        <v>52</v>
      </c>
      <c r="D159" t="s">
        <v>52</v>
      </c>
      <c r="E159" s="30">
        <v>7</v>
      </c>
      <c r="F159">
        <f t="shared" si="8"/>
        <v>1</v>
      </c>
    </row>
    <row r="160" spans="1:6" x14ac:dyDescent="0.2">
      <c r="A160" s="28">
        <v>41661</v>
      </c>
      <c r="B160" t="s">
        <v>445</v>
      </c>
      <c r="C160" t="s">
        <v>53</v>
      </c>
      <c r="D160" t="s">
        <v>53</v>
      </c>
      <c r="E160" s="30">
        <v>3</v>
      </c>
      <c r="F160">
        <f t="shared" si="8"/>
        <v>1</v>
      </c>
    </row>
    <row r="161" spans="1:6" x14ac:dyDescent="0.2">
      <c r="A161" s="28">
        <v>41661</v>
      </c>
      <c r="B161" t="s">
        <v>445</v>
      </c>
      <c r="C161" t="s">
        <v>54</v>
      </c>
      <c r="D161" t="s">
        <v>54</v>
      </c>
      <c r="E161" s="30">
        <v>7</v>
      </c>
      <c r="F161">
        <f t="shared" si="8"/>
        <v>1</v>
      </c>
    </row>
    <row r="162" spans="1:6" x14ac:dyDescent="0.2">
      <c r="A162" s="28">
        <v>41661</v>
      </c>
      <c r="B162" t="s">
        <v>445</v>
      </c>
      <c r="C162" t="s">
        <v>55</v>
      </c>
      <c r="D162" t="s">
        <v>55</v>
      </c>
      <c r="E162" s="30">
        <v>18.100000000000001</v>
      </c>
      <c r="F162">
        <f t="shared" si="8"/>
        <v>1</v>
      </c>
    </row>
    <row r="163" spans="1:6" x14ac:dyDescent="0.2">
      <c r="A163" s="28">
        <v>41661</v>
      </c>
      <c r="B163" t="s">
        <v>445</v>
      </c>
      <c r="C163" t="s">
        <v>56</v>
      </c>
      <c r="D163" t="s">
        <v>56</v>
      </c>
      <c r="E163" s="30">
        <v>10</v>
      </c>
      <c r="F163">
        <f t="shared" si="8"/>
        <v>1</v>
      </c>
    </row>
    <row r="164" spans="1:6" x14ac:dyDescent="0.2">
      <c r="A164" s="28">
        <v>41661</v>
      </c>
      <c r="B164" t="s">
        <v>445</v>
      </c>
      <c r="C164" t="s">
        <v>57</v>
      </c>
      <c r="D164" t="s">
        <v>57</v>
      </c>
      <c r="E164" s="30">
        <v>0</v>
      </c>
      <c r="F164">
        <f t="shared" si="8"/>
        <v>1</v>
      </c>
    </row>
    <row r="165" spans="1:6" x14ac:dyDescent="0.2">
      <c r="A165" s="28">
        <v>41661</v>
      </c>
      <c r="B165" t="s">
        <v>445</v>
      </c>
      <c r="C165" t="s">
        <v>58</v>
      </c>
      <c r="D165" t="s">
        <v>58</v>
      </c>
      <c r="E165" s="30">
        <v>5</v>
      </c>
      <c r="F165">
        <f t="shared" si="8"/>
        <v>1</v>
      </c>
    </row>
    <row r="166" spans="1:6" x14ac:dyDescent="0.2">
      <c r="A166" s="28">
        <v>41661</v>
      </c>
      <c r="B166" t="s">
        <v>445</v>
      </c>
      <c r="C166" t="s">
        <v>59</v>
      </c>
      <c r="D166" t="s">
        <v>59</v>
      </c>
      <c r="E166" s="30">
        <v>2</v>
      </c>
      <c r="F166">
        <f t="shared" si="8"/>
        <v>1</v>
      </c>
    </row>
    <row r="167" spans="1:6" x14ac:dyDescent="0.2">
      <c r="A167" s="28">
        <v>41662</v>
      </c>
      <c r="B167" t="s">
        <v>446</v>
      </c>
      <c r="C167" t="s">
        <v>52</v>
      </c>
      <c r="D167" t="s">
        <v>52</v>
      </c>
      <c r="E167" s="30">
        <v>4</v>
      </c>
      <c r="F167">
        <f t="shared" si="8"/>
        <v>1</v>
      </c>
    </row>
    <row r="168" spans="1:6" x14ac:dyDescent="0.2">
      <c r="A168" s="28">
        <v>41662</v>
      </c>
      <c r="B168" t="s">
        <v>446</v>
      </c>
      <c r="C168" t="s">
        <v>53</v>
      </c>
      <c r="D168" t="s">
        <v>53</v>
      </c>
      <c r="E168" s="30">
        <v>4.67</v>
      </c>
      <c r="F168">
        <f t="shared" si="8"/>
        <v>1</v>
      </c>
    </row>
    <row r="169" spans="1:6" x14ac:dyDescent="0.2">
      <c r="A169" s="28">
        <v>41662</v>
      </c>
      <c r="B169" t="s">
        <v>446</v>
      </c>
      <c r="C169" t="s">
        <v>54</v>
      </c>
      <c r="D169" t="s">
        <v>54</v>
      </c>
      <c r="E169" s="30">
        <v>5.2</v>
      </c>
      <c r="F169">
        <f t="shared" si="8"/>
        <v>1</v>
      </c>
    </row>
    <row r="170" spans="1:6" x14ac:dyDescent="0.2">
      <c r="A170" s="28">
        <v>41662</v>
      </c>
      <c r="B170" t="s">
        <v>446</v>
      </c>
      <c r="C170" t="s">
        <v>55</v>
      </c>
      <c r="D170" t="s">
        <v>55</v>
      </c>
      <c r="E170" s="30">
        <v>26.2</v>
      </c>
      <c r="F170">
        <f t="shared" si="8"/>
        <v>1</v>
      </c>
    </row>
    <row r="171" spans="1:6" x14ac:dyDescent="0.2">
      <c r="A171" s="28">
        <v>41662</v>
      </c>
      <c r="B171" t="s">
        <v>446</v>
      </c>
      <c r="C171" t="s">
        <v>56</v>
      </c>
      <c r="D171" t="s">
        <v>56</v>
      </c>
      <c r="E171" s="30">
        <v>2</v>
      </c>
      <c r="F171">
        <f t="shared" si="8"/>
        <v>1</v>
      </c>
    </row>
    <row r="172" spans="1:6" x14ac:dyDescent="0.2">
      <c r="A172" s="28">
        <v>41662</v>
      </c>
      <c r="B172" t="s">
        <v>446</v>
      </c>
      <c r="C172" t="s">
        <v>57</v>
      </c>
      <c r="D172" t="s">
        <v>57</v>
      </c>
      <c r="E172" s="30">
        <v>3</v>
      </c>
      <c r="F172">
        <f t="shared" si="8"/>
        <v>1</v>
      </c>
    </row>
    <row r="173" spans="1:6" x14ac:dyDescent="0.2">
      <c r="A173" s="28">
        <v>41662</v>
      </c>
      <c r="B173" t="s">
        <v>446</v>
      </c>
      <c r="C173" t="s">
        <v>58</v>
      </c>
      <c r="D173" t="s">
        <v>58</v>
      </c>
      <c r="E173" s="30">
        <v>1</v>
      </c>
      <c r="F173">
        <f t="shared" si="8"/>
        <v>1</v>
      </c>
    </row>
    <row r="174" spans="1:6" x14ac:dyDescent="0.2">
      <c r="A174" s="28">
        <v>41662</v>
      </c>
      <c r="B174" t="s">
        <v>446</v>
      </c>
      <c r="C174" t="s">
        <v>59</v>
      </c>
      <c r="D174" t="s">
        <v>59</v>
      </c>
      <c r="E174" s="30">
        <v>3</v>
      </c>
      <c r="F174">
        <f t="shared" si="8"/>
        <v>1</v>
      </c>
    </row>
    <row r="175" spans="1:6" x14ac:dyDescent="0.2">
      <c r="A175" s="28">
        <v>41663</v>
      </c>
      <c r="B175" t="s">
        <v>440</v>
      </c>
      <c r="C175" t="s">
        <v>52</v>
      </c>
      <c r="D175" t="s">
        <v>52</v>
      </c>
      <c r="E175" s="30">
        <v>4.67</v>
      </c>
      <c r="F175">
        <f t="shared" si="8"/>
        <v>1</v>
      </c>
    </row>
    <row r="176" spans="1:6" x14ac:dyDescent="0.2">
      <c r="A176" s="28">
        <v>41663</v>
      </c>
      <c r="B176" t="s">
        <v>440</v>
      </c>
      <c r="C176" t="s">
        <v>53</v>
      </c>
      <c r="D176" t="s">
        <v>53</v>
      </c>
      <c r="E176" s="30">
        <v>7.34</v>
      </c>
      <c r="F176">
        <f t="shared" si="8"/>
        <v>1</v>
      </c>
    </row>
    <row r="177" spans="1:6" x14ac:dyDescent="0.2">
      <c r="A177" s="28">
        <v>41663</v>
      </c>
      <c r="B177" t="s">
        <v>440</v>
      </c>
      <c r="C177" t="s">
        <v>54</v>
      </c>
      <c r="D177" t="s">
        <v>54</v>
      </c>
      <c r="E177" s="30">
        <v>7</v>
      </c>
      <c r="F177">
        <f t="shared" si="8"/>
        <v>1</v>
      </c>
    </row>
    <row r="178" spans="1:6" x14ac:dyDescent="0.2">
      <c r="A178" s="28">
        <v>41663</v>
      </c>
      <c r="B178" t="s">
        <v>440</v>
      </c>
      <c r="C178" t="s">
        <v>55</v>
      </c>
      <c r="D178" t="s">
        <v>55</v>
      </c>
      <c r="E178" s="30">
        <v>19.600000000000001</v>
      </c>
      <c r="F178">
        <f t="shared" si="8"/>
        <v>1</v>
      </c>
    </row>
    <row r="179" spans="1:6" x14ac:dyDescent="0.2">
      <c r="A179" s="28">
        <v>41663</v>
      </c>
      <c r="B179" t="s">
        <v>440</v>
      </c>
      <c r="C179" t="s">
        <v>56</v>
      </c>
      <c r="D179" t="s">
        <v>56</v>
      </c>
      <c r="E179" s="30">
        <v>13</v>
      </c>
      <c r="F179">
        <f t="shared" si="8"/>
        <v>1</v>
      </c>
    </row>
    <row r="180" spans="1:6" x14ac:dyDescent="0.2">
      <c r="A180" s="28">
        <v>41663</v>
      </c>
      <c r="B180" t="s">
        <v>440</v>
      </c>
      <c r="C180" t="s">
        <v>57</v>
      </c>
      <c r="D180" t="s">
        <v>57</v>
      </c>
      <c r="E180" s="30">
        <v>1</v>
      </c>
      <c r="F180">
        <f t="shared" si="8"/>
        <v>1</v>
      </c>
    </row>
    <row r="181" spans="1:6" x14ac:dyDescent="0.2">
      <c r="A181" s="28">
        <v>41663</v>
      </c>
      <c r="B181" t="s">
        <v>440</v>
      </c>
      <c r="C181" t="s">
        <v>58</v>
      </c>
      <c r="D181" t="s">
        <v>58</v>
      </c>
      <c r="E181" s="30">
        <v>0</v>
      </c>
      <c r="F181">
        <f t="shared" si="8"/>
        <v>1</v>
      </c>
    </row>
    <row r="182" spans="1:6" x14ac:dyDescent="0.2">
      <c r="A182" s="28">
        <v>41663</v>
      </c>
      <c r="B182" t="s">
        <v>440</v>
      </c>
      <c r="C182" t="s">
        <v>59</v>
      </c>
      <c r="D182" t="s">
        <v>59</v>
      </c>
      <c r="E182" s="30">
        <v>0</v>
      </c>
      <c r="F182">
        <f t="shared" si="8"/>
        <v>1</v>
      </c>
    </row>
    <row r="183" spans="1:6" x14ac:dyDescent="0.2">
      <c r="A183" s="28">
        <v>41664</v>
      </c>
      <c r="B183" t="s">
        <v>441</v>
      </c>
      <c r="C183" t="s">
        <v>52</v>
      </c>
      <c r="D183" t="s">
        <v>52</v>
      </c>
      <c r="E183" s="30">
        <v>6</v>
      </c>
      <c r="F183">
        <f t="shared" si="8"/>
        <v>1</v>
      </c>
    </row>
    <row r="184" spans="1:6" x14ac:dyDescent="0.2">
      <c r="A184" s="28">
        <v>41664</v>
      </c>
      <c r="B184" t="s">
        <v>441</v>
      </c>
      <c r="C184" t="s">
        <v>53</v>
      </c>
      <c r="D184" t="s">
        <v>53</v>
      </c>
      <c r="E184" s="30">
        <v>9</v>
      </c>
      <c r="F184">
        <f t="shared" si="8"/>
        <v>1</v>
      </c>
    </row>
    <row r="185" spans="1:6" x14ac:dyDescent="0.2">
      <c r="A185" s="28">
        <v>41664</v>
      </c>
      <c r="B185" t="s">
        <v>441</v>
      </c>
      <c r="C185" t="s">
        <v>54</v>
      </c>
      <c r="D185" t="s">
        <v>54</v>
      </c>
      <c r="E185" s="30">
        <v>5</v>
      </c>
      <c r="F185">
        <f t="shared" si="8"/>
        <v>1</v>
      </c>
    </row>
    <row r="186" spans="1:6" x14ac:dyDescent="0.2">
      <c r="A186" s="28">
        <v>41664</v>
      </c>
      <c r="B186" t="s">
        <v>441</v>
      </c>
      <c r="C186" t="s">
        <v>55</v>
      </c>
      <c r="D186" t="s">
        <v>55</v>
      </c>
      <c r="E186" s="30">
        <v>37.799999999999997</v>
      </c>
      <c r="F186">
        <f t="shared" si="8"/>
        <v>1</v>
      </c>
    </row>
    <row r="187" spans="1:6" x14ac:dyDescent="0.2">
      <c r="A187" s="28">
        <v>41664</v>
      </c>
      <c r="B187" t="s">
        <v>441</v>
      </c>
      <c r="C187" t="s">
        <v>56</v>
      </c>
      <c r="D187" t="s">
        <v>56</v>
      </c>
      <c r="E187" s="30">
        <v>18</v>
      </c>
      <c r="F187">
        <f t="shared" si="8"/>
        <v>1</v>
      </c>
    </row>
    <row r="188" spans="1:6" x14ac:dyDescent="0.2">
      <c r="A188" s="28">
        <v>41664</v>
      </c>
      <c r="B188" t="s">
        <v>441</v>
      </c>
      <c r="C188" t="s">
        <v>57</v>
      </c>
      <c r="D188" t="s">
        <v>57</v>
      </c>
      <c r="E188" s="30">
        <v>0</v>
      </c>
      <c r="F188">
        <f t="shared" si="8"/>
        <v>1</v>
      </c>
    </row>
    <row r="189" spans="1:6" x14ac:dyDescent="0.2">
      <c r="A189" s="28">
        <v>41664</v>
      </c>
      <c r="B189" t="s">
        <v>441</v>
      </c>
      <c r="C189" t="s">
        <v>58</v>
      </c>
      <c r="D189" t="s">
        <v>58</v>
      </c>
      <c r="E189" s="30">
        <v>5</v>
      </c>
      <c r="F189">
        <f t="shared" si="8"/>
        <v>1</v>
      </c>
    </row>
    <row r="190" spans="1:6" x14ac:dyDescent="0.2">
      <c r="A190" s="28">
        <v>41664</v>
      </c>
      <c r="B190" t="s">
        <v>441</v>
      </c>
      <c r="C190" t="s">
        <v>59</v>
      </c>
      <c r="D190" t="s">
        <v>59</v>
      </c>
      <c r="E190" s="30">
        <v>1</v>
      </c>
      <c r="F190">
        <f t="shared" si="8"/>
        <v>1</v>
      </c>
    </row>
    <row r="191" spans="1:6" x14ac:dyDescent="0.2">
      <c r="A191" s="28">
        <v>41665</v>
      </c>
      <c r="B191" t="s">
        <v>447</v>
      </c>
      <c r="C191" t="s">
        <v>52</v>
      </c>
      <c r="D191" t="s">
        <v>52</v>
      </c>
      <c r="E191" s="30">
        <v>4.33</v>
      </c>
      <c r="F191">
        <f t="shared" si="8"/>
        <v>1</v>
      </c>
    </row>
    <row r="192" spans="1:6" x14ac:dyDescent="0.2">
      <c r="A192" s="28">
        <v>41665</v>
      </c>
      <c r="B192" t="s">
        <v>447</v>
      </c>
      <c r="C192" t="s">
        <v>53</v>
      </c>
      <c r="D192" t="s">
        <v>53</v>
      </c>
      <c r="E192" s="30">
        <v>1.68</v>
      </c>
      <c r="F192">
        <f t="shared" si="8"/>
        <v>1</v>
      </c>
    </row>
    <row r="193" spans="1:6" x14ac:dyDescent="0.2">
      <c r="A193" s="28">
        <v>41665</v>
      </c>
      <c r="B193" t="s">
        <v>447</v>
      </c>
      <c r="C193" t="s">
        <v>54</v>
      </c>
      <c r="D193" t="s">
        <v>54</v>
      </c>
      <c r="E193" s="30">
        <v>0</v>
      </c>
      <c r="F193">
        <f t="shared" si="8"/>
        <v>1</v>
      </c>
    </row>
    <row r="194" spans="1:6" x14ac:dyDescent="0.2">
      <c r="A194" s="28">
        <v>41665</v>
      </c>
      <c r="B194" t="s">
        <v>447</v>
      </c>
      <c r="C194" t="s">
        <v>55</v>
      </c>
      <c r="D194" t="s">
        <v>55</v>
      </c>
      <c r="E194" s="30">
        <v>24</v>
      </c>
      <c r="F194">
        <f t="shared" si="8"/>
        <v>1</v>
      </c>
    </row>
    <row r="195" spans="1:6" x14ac:dyDescent="0.2">
      <c r="A195" s="28">
        <v>41665</v>
      </c>
      <c r="B195" t="s">
        <v>447</v>
      </c>
      <c r="C195" t="s">
        <v>56</v>
      </c>
      <c r="D195" t="s">
        <v>56</v>
      </c>
      <c r="E195" s="30">
        <v>4</v>
      </c>
      <c r="F195">
        <f t="shared" si="8"/>
        <v>1</v>
      </c>
    </row>
    <row r="196" spans="1:6" x14ac:dyDescent="0.2">
      <c r="A196" s="28">
        <v>41665</v>
      </c>
      <c r="B196" t="s">
        <v>447</v>
      </c>
      <c r="C196" t="s">
        <v>57</v>
      </c>
      <c r="D196" t="s">
        <v>57</v>
      </c>
      <c r="E196" s="30">
        <v>0</v>
      </c>
      <c r="F196">
        <f t="shared" si="8"/>
        <v>1</v>
      </c>
    </row>
    <row r="197" spans="1:6" x14ac:dyDescent="0.2">
      <c r="A197" s="28">
        <v>41665</v>
      </c>
      <c r="B197" t="s">
        <v>447</v>
      </c>
      <c r="C197" t="s">
        <v>58</v>
      </c>
      <c r="D197" t="s">
        <v>58</v>
      </c>
      <c r="E197" s="30">
        <v>0</v>
      </c>
      <c r="F197">
        <f t="shared" si="8"/>
        <v>1</v>
      </c>
    </row>
    <row r="198" spans="1:6" x14ac:dyDescent="0.2">
      <c r="A198" s="28">
        <v>41665</v>
      </c>
      <c r="B198" t="s">
        <v>447</v>
      </c>
      <c r="C198" t="s">
        <v>59</v>
      </c>
      <c r="D198" t="s">
        <v>59</v>
      </c>
      <c r="E198" s="30">
        <v>0</v>
      </c>
      <c r="F198">
        <f t="shared" si="8"/>
        <v>1</v>
      </c>
    </row>
    <row r="199" spans="1:6" x14ac:dyDescent="0.2">
      <c r="A199" s="28">
        <v>41666</v>
      </c>
      <c r="B199" t="s">
        <v>443</v>
      </c>
      <c r="C199" t="s">
        <v>52</v>
      </c>
      <c r="D199" t="s">
        <v>52</v>
      </c>
      <c r="E199" s="30">
        <v>4.34</v>
      </c>
      <c r="F199">
        <f t="shared" ref="F199:F262" si="9">SUBTOTAL(103,E199)</f>
        <v>1</v>
      </c>
    </row>
    <row r="200" spans="1:6" x14ac:dyDescent="0.2">
      <c r="A200" s="28">
        <v>41666</v>
      </c>
      <c r="B200" t="s">
        <v>443</v>
      </c>
      <c r="C200" t="s">
        <v>53</v>
      </c>
      <c r="D200" t="s">
        <v>53</v>
      </c>
      <c r="E200" s="30">
        <v>4.67</v>
      </c>
      <c r="F200">
        <f t="shared" si="9"/>
        <v>1</v>
      </c>
    </row>
    <row r="201" spans="1:6" x14ac:dyDescent="0.2">
      <c r="A201" s="28">
        <v>41666</v>
      </c>
      <c r="B201" t="s">
        <v>443</v>
      </c>
      <c r="C201" t="s">
        <v>54</v>
      </c>
      <c r="D201" t="s">
        <v>54</v>
      </c>
      <c r="E201" s="30">
        <v>1.2</v>
      </c>
      <c r="F201">
        <f t="shared" si="9"/>
        <v>1</v>
      </c>
    </row>
    <row r="202" spans="1:6" x14ac:dyDescent="0.2">
      <c r="A202" s="28">
        <v>41666</v>
      </c>
      <c r="B202" t="s">
        <v>443</v>
      </c>
      <c r="C202" t="s">
        <v>55</v>
      </c>
      <c r="D202" t="s">
        <v>55</v>
      </c>
      <c r="E202" s="30">
        <v>23.6</v>
      </c>
      <c r="F202">
        <f t="shared" si="9"/>
        <v>1</v>
      </c>
    </row>
    <row r="203" spans="1:6" x14ac:dyDescent="0.2">
      <c r="A203" s="28">
        <v>41666</v>
      </c>
      <c r="B203" t="s">
        <v>443</v>
      </c>
      <c r="C203" t="s">
        <v>56</v>
      </c>
      <c r="D203" t="s">
        <v>56</v>
      </c>
      <c r="E203" s="30">
        <v>17</v>
      </c>
      <c r="F203">
        <f t="shared" si="9"/>
        <v>1</v>
      </c>
    </row>
    <row r="204" spans="1:6" x14ac:dyDescent="0.2">
      <c r="A204" s="28">
        <v>41666</v>
      </c>
      <c r="B204" t="s">
        <v>443</v>
      </c>
      <c r="C204" t="s">
        <v>57</v>
      </c>
      <c r="D204" t="s">
        <v>57</v>
      </c>
      <c r="E204" s="30">
        <v>2</v>
      </c>
      <c r="F204">
        <f t="shared" si="9"/>
        <v>1</v>
      </c>
    </row>
    <row r="205" spans="1:6" x14ac:dyDescent="0.2">
      <c r="A205" s="28">
        <v>41666</v>
      </c>
      <c r="B205" t="s">
        <v>443</v>
      </c>
      <c r="C205" t="s">
        <v>58</v>
      </c>
      <c r="D205" t="s">
        <v>58</v>
      </c>
      <c r="E205" s="30">
        <v>1</v>
      </c>
      <c r="F205">
        <f t="shared" si="9"/>
        <v>1</v>
      </c>
    </row>
    <row r="206" spans="1:6" x14ac:dyDescent="0.2">
      <c r="A206" s="28">
        <v>41666</v>
      </c>
      <c r="B206" t="s">
        <v>443</v>
      </c>
      <c r="C206" t="s">
        <v>59</v>
      </c>
      <c r="D206" t="s">
        <v>59</v>
      </c>
      <c r="E206" s="30">
        <v>3</v>
      </c>
      <c r="F206">
        <f t="shared" si="9"/>
        <v>1</v>
      </c>
    </row>
    <row r="207" spans="1:6" x14ac:dyDescent="0.2">
      <c r="A207" s="28">
        <v>41667</v>
      </c>
      <c r="B207" t="s">
        <v>444</v>
      </c>
      <c r="C207" t="s">
        <v>52</v>
      </c>
      <c r="D207" t="s">
        <v>52</v>
      </c>
      <c r="E207" s="30">
        <v>6</v>
      </c>
      <c r="F207">
        <f t="shared" si="9"/>
        <v>1</v>
      </c>
    </row>
    <row r="208" spans="1:6" x14ac:dyDescent="0.2">
      <c r="A208" s="28">
        <v>41667</v>
      </c>
      <c r="B208" t="s">
        <v>444</v>
      </c>
      <c r="C208" t="s">
        <v>53</v>
      </c>
      <c r="D208" t="s">
        <v>53</v>
      </c>
      <c r="E208" s="30">
        <v>3.34</v>
      </c>
      <c r="F208">
        <f t="shared" si="9"/>
        <v>1</v>
      </c>
    </row>
    <row r="209" spans="1:6" x14ac:dyDescent="0.2">
      <c r="A209" s="28">
        <v>41667</v>
      </c>
      <c r="B209" t="s">
        <v>444</v>
      </c>
      <c r="C209" t="s">
        <v>54</v>
      </c>
      <c r="D209" t="s">
        <v>54</v>
      </c>
      <c r="E209" s="30">
        <v>2.8</v>
      </c>
      <c r="F209">
        <f t="shared" si="9"/>
        <v>1</v>
      </c>
    </row>
    <row r="210" spans="1:6" x14ac:dyDescent="0.2">
      <c r="A210" s="28">
        <v>41667</v>
      </c>
      <c r="B210" t="s">
        <v>444</v>
      </c>
      <c r="C210" t="s">
        <v>55</v>
      </c>
      <c r="D210" t="s">
        <v>55</v>
      </c>
      <c r="E210" s="30">
        <v>13.38</v>
      </c>
      <c r="F210">
        <f t="shared" si="9"/>
        <v>1</v>
      </c>
    </row>
    <row r="211" spans="1:6" x14ac:dyDescent="0.2">
      <c r="A211" s="28">
        <v>41667</v>
      </c>
      <c r="B211" t="s">
        <v>444</v>
      </c>
      <c r="C211" t="s">
        <v>56</v>
      </c>
      <c r="D211" t="s">
        <v>56</v>
      </c>
      <c r="E211" s="30">
        <v>22</v>
      </c>
      <c r="F211">
        <f t="shared" si="9"/>
        <v>1</v>
      </c>
    </row>
    <row r="212" spans="1:6" x14ac:dyDescent="0.2">
      <c r="A212" s="28">
        <v>41667</v>
      </c>
      <c r="B212" t="s">
        <v>444</v>
      </c>
      <c r="C212" t="s">
        <v>57</v>
      </c>
      <c r="D212" t="s">
        <v>57</v>
      </c>
      <c r="E212" s="30">
        <v>5</v>
      </c>
      <c r="F212">
        <f t="shared" si="9"/>
        <v>1</v>
      </c>
    </row>
    <row r="213" spans="1:6" x14ac:dyDescent="0.2">
      <c r="A213" s="28">
        <v>41667</v>
      </c>
      <c r="B213" t="s">
        <v>444</v>
      </c>
      <c r="C213" t="s">
        <v>58</v>
      </c>
      <c r="D213" t="s">
        <v>58</v>
      </c>
      <c r="E213" s="30">
        <v>1</v>
      </c>
      <c r="F213">
        <f t="shared" si="9"/>
        <v>1</v>
      </c>
    </row>
    <row r="214" spans="1:6" x14ac:dyDescent="0.2">
      <c r="A214" s="28">
        <v>41667</v>
      </c>
      <c r="B214" t="s">
        <v>444</v>
      </c>
      <c r="C214" t="s">
        <v>59</v>
      </c>
      <c r="D214" t="s">
        <v>59</v>
      </c>
      <c r="E214" s="30">
        <v>5</v>
      </c>
      <c r="F214">
        <f t="shared" si="9"/>
        <v>1</v>
      </c>
    </row>
    <row r="215" spans="1:6" x14ac:dyDescent="0.2">
      <c r="A215" s="28">
        <v>41668</v>
      </c>
      <c r="B215" t="s">
        <v>445</v>
      </c>
      <c r="C215" t="s">
        <v>52</v>
      </c>
      <c r="D215" t="s">
        <v>52</v>
      </c>
      <c r="E215" s="30">
        <v>5.33</v>
      </c>
      <c r="F215">
        <f t="shared" si="9"/>
        <v>1</v>
      </c>
    </row>
    <row r="216" spans="1:6" x14ac:dyDescent="0.2">
      <c r="A216" s="28">
        <v>41668</v>
      </c>
      <c r="B216" t="s">
        <v>445</v>
      </c>
      <c r="C216" t="s">
        <v>53</v>
      </c>
      <c r="D216" t="s">
        <v>53</v>
      </c>
      <c r="E216" s="30">
        <v>4</v>
      </c>
      <c r="F216">
        <f t="shared" si="9"/>
        <v>1</v>
      </c>
    </row>
    <row r="217" spans="1:6" x14ac:dyDescent="0.2">
      <c r="A217" s="28">
        <v>41668</v>
      </c>
      <c r="B217" t="s">
        <v>445</v>
      </c>
      <c r="C217" t="s">
        <v>54</v>
      </c>
      <c r="D217" t="s">
        <v>54</v>
      </c>
      <c r="E217" s="30">
        <v>2</v>
      </c>
      <c r="F217">
        <f t="shared" si="9"/>
        <v>1</v>
      </c>
    </row>
    <row r="218" spans="1:6" x14ac:dyDescent="0.2">
      <c r="A218" s="28">
        <v>41668</v>
      </c>
      <c r="B218" t="s">
        <v>445</v>
      </c>
      <c r="C218" t="s">
        <v>55</v>
      </c>
      <c r="D218" t="s">
        <v>55</v>
      </c>
      <c r="E218" s="30">
        <v>14</v>
      </c>
      <c r="F218">
        <f t="shared" si="9"/>
        <v>1</v>
      </c>
    </row>
    <row r="219" spans="1:6" x14ac:dyDescent="0.2">
      <c r="A219" s="28">
        <v>41668</v>
      </c>
      <c r="B219" t="s">
        <v>445</v>
      </c>
      <c r="C219" t="s">
        <v>56</v>
      </c>
      <c r="D219" t="s">
        <v>56</v>
      </c>
      <c r="E219" s="30">
        <v>10</v>
      </c>
      <c r="F219">
        <f t="shared" si="9"/>
        <v>1</v>
      </c>
    </row>
    <row r="220" spans="1:6" x14ac:dyDescent="0.2">
      <c r="A220" s="28">
        <v>41668</v>
      </c>
      <c r="B220" t="s">
        <v>445</v>
      </c>
      <c r="C220" t="s">
        <v>57</v>
      </c>
      <c r="D220" t="s">
        <v>57</v>
      </c>
      <c r="E220" s="30">
        <v>1</v>
      </c>
      <c r="F220">
        <f t="shared" si="9"/>
        <v>1</v>
      </c>
    </row>
    <row r="221" spans="1:6" x14ac:dyDescent="0.2">
      <c r="A221" s="28">
        <v>41668</v>
      </c>
      <c r="B221" t="s">
        <v>445</v>
      </c>
      <c r="C221" t="s">
        <v>58</v>
      </c>
      <c r="D221" t="s">
        <v>58</v>
      </c>
      <c r="E221" s="30">
        <v>1</v>
      </c>
      <c r="F221">
        <f t="shared" si="9"/>
        <v>1</v>
      </c>
    </row>
    <row r="222" spans="1:6" x14ac:dyDescent="0.2">
      <c r="A222" s="28">
        <v>41668</v>
      </c>
      <c r="B222" t="s">
        <v>445</v>
      </c>
      <c r="C222" t="s">
        <v>59</v>
      </c>
      <c r="D222" t="s">
        <v>59</v>
      </c>
      <c r="E222" s="30">
        <v>2</v>
      </c>
      <c r="F222">
        <f t="shared" si="9"/>
        <v>1</v>
      </c>
    </row>
    <row r="223" spans="1:6" x14ac:dyDescent="0.2">
      <c r="A223" s="28">
        <v>41669</v>
      </c>
      <c r="B223" t="s">
        <v>446</v>
      </c>
      <c r="C223" t="s">
        <v>52</v>
      </c>
      <c r="D223" t="s">
        <v>52</v>
      </c>
      <c r="E223" s="30">
        <v>3.02</v>
      </c>
      <c r="F223">
        <f t="shared" si="9"/>
        <v>1</v>
      </c>
    </row>
    <row r="224" spans="1:6" x14ac:dyDescent="0.2">
      <c r="A224" s="28">
        <v>41669</v>
      </c>
      <c r="B224" t="s">
        <v>446</v>
      </c>
      <c r="C224" t="s">
        <v>53</v>
      </c>
      <c r="D224" t="s">
        <v>53</v>
      </c>
      <c r="E224" s="30">
        <v>1.34</v>
      </c>
      <c r="F224">
        <f t="shared" si="9"/>
        <v>1</v>
      </c>
    </row>
    <row r="225" spans="1:6" x14ac:dyDescent="0.2">
      <c r="A225" s="28">
        <v>41669</v>
      </c>
      <c r="B225" t="s">
        <v>446</v>
      </c>
      <c r="C225" t="s">
        <v>54</v>
      </c>
      <c r="D225" t="s">
        <v>54</v>
      </c>
      <c r="E225" s="30">
        <v>2.4</v>
      </c>
      <c r="F225">
        <f t="shared" si="9"/>
        <v>1</v>
      </c>
    </row>
    <row r="226" spans="1:6" x14ac:dyDescent="0.2">
      <c r="A226" s="28">
        <v>41669</v>
      </c>
      <c r="B226" t="s">
        <v>446</v>
      </c>
      <c r="C226" t="s">
        <v>55</v>
      </c>
      <c r="D226" t="s">
        <v>55</v>
      </c>
      <c r="E226" s="30">
        <v>25.5</v>
      </c>
      <c r="F226">
        <f t="shared" si="9"/>
        <v>1</v>
      </c>
    </row>
    <row r="227" spans="1:6" x14ac:dyDescent="0.2">
      <c r="A227" s="28">
        <v>41669</v>
      </c>
      <c r="B227" t="s">
        <v>446</v>
      </c>
      <c r="C227" t="s">
        <v>56</v>
      </c>
      <c r="D227" t="s">
        <v>56</v>
      </c>
      <c r="E227" s="30">
        <v>7</v>
      </c>
      <c r="F227">
        <f t="shared" si="9"/>
        <v>1</v>
      </c>
    </row>
    <row r="228" spans="1:6" x14ac:dyDescent="0.2">
      <c r="A228" s="28">
        <v>41669</v>
      </c>
      <c r="B228" t="s">
        <v>446</v>
      </c>
      <c r="C228" t="s">
        <v>57</v>
      </c>
      <c r="D228" t="s">
        <v>57</v>
      </c>
      <c r="E228" s="30">
        <v>1</v>
      </c>
      <c r="F228">
        <f t="shared" si="9"/>
        <v>1</v>
      </c>
    </row>
    <row r="229" spans="1:6" x14ac:dyDescent="0.2">
      <c r="A229" s="28">
        <v>41669</v>
      </c>
      <c r="B229" t="s">
        <v>446</v>
      </c>
      <c r="C229" t="s">
        <v>58</v>
      </c>
      <c r="D229" t="s">
        <v>58</v>
      </c>
      <c r="E229" s="30">
        <v>3</v>
      </c>
      <c r="F229">
        <f t="shared" si="9"/>
        <v>1</v>
      </c>
    </row>
    <row r="230" spans="1:6" x14ac:dyDescent="0.2">
      <c r="A230" s="28">
        <v>41669</v>
      </c>
      <c r="B230" t="s">
        <v>446</v>
      </c>
      <c r="C230" t="s">
        <v>59</v>
      </c>
      <c r="D230" t="s">
        <v>59</v>
      </c>
      <c r="E230" s="30">
        <v>2</v>
      </c>
      <c r="F230">
        <f t="shared" si="9"/>
        <v>1</v>
      </c>
    </row>
    <row r="231" spans="1:6" x14ac:dyDescent="0.2">
      <c r="A231" s="28">
        <v>41670</v>
      </c>
      <c r="B231" t="s">
        <v>440</v>
      </c>
      <c r="C231" t="s">
        <v>52</v>
      </c>
      <c r="D231" t="s">
        <v>52</v>
      </c>
      <c r="E231" s="30">
        <v>1</v>
      </c>
      <c r="F231">
        <f t="shared" si="9"/>
        <v>1</v>
      </c>
    </row>
    <row r="232" spans="1:6" x14ac:dyDescent="0.2">
      <c r="A232" s="28">
        <v>41670</v>
      </c>
      <c r="B232" t="s">
        <v>440</v>
      </c>
      <c r="C232" t="s">
        <v>53</v>
      </c>
      <c r="D232" t="s">
        <v>53</v>
      </c>
      <c r="E232" s="30">
        <v>2.68</v>
      </c>
      <c r="F232">
        <f t="shared" si="9"/>
        <v>1</v>
      </c>
    </row>
    <row r="233" spans="1:6" x14ac:dyDescent="0.2">
      <c r="A233" s="28">
        <v>41670</v>
      </c>
      <c r="B233" t="s">
        <v>440</v>
      </c>
      <c r="C233" t="s">
        <v>54</v>
      </c>
      <c r="D233" t="s">
        <v>54</v>
      </c>
      <c r="E233" s="30">
        <v>7.1</v>
      </c>
      <c r="F233">
        <f t="shared" si="9"/>
        <v>1</v>
      </c>
    </row>
    <row r="234" spans="1:6" x14ac:dyDescent="0.2">
      <c r="A234" s="28">
        <v>41670</v>
      </c>
      <c r="B234" t="s">
        <v>440</v>
      </c>
      <c r="C234" t="s">
        <v>55</v>
      </c>
      <c r="D234" t="s">
        <v>55</v>
      </c>
      <c r="E234" s="30">
        <v>26.9</v>
      </c>
      <c r="F234">
        <f t="shared" si="9"/>
        <v>1</v>
      </c>
    </row>
    <row r="235" spans="1:6" x14ac:dyDescent="0.2">
      <c r="A235" s="28">
        <v>41670</v>
      </c>
      <c r="B235" t="s">
        <v>440</v>
      </c>
      <c r="C235" t="s">
        <v>56</v>
      </c>
      <c r="D235" t="s">
        <v>56</v>
      </c>
      <c r="E235" s="30">
        <v>9</v>
      </c>
      <c r="F235">
        <f t="shared" si="9"/>
        <v>1</v>
      </c>
    </row>
    <row r="236" spans="1:6" x14ac:dyDescent="0.2">
      <c r="A236" s="28">
        <v>41670</v>
      </c>
      <c r="B236" t="s">
        <v>440</v>
      </c>
      <c r="C236" t="s">
        <v>57</v>
      </c>
      <c r="D236" t="s">
        <v>57</v>
      </c>
      <c r="E236" s="30">
        <v>0</v>
      </c>
      <c r="F236">
        <f t="shared" si="9"/>
        <v>1</v>
      </c>
    </row>
    <row r="237" spans="1:6" x14ac:dyDescent="0.2">
      <c r="A237" s="28">
        <v>41670</v>
      </c>
      <c r="B237" t="s">
        <v>440</v>
      </c>
      <c r="C237" t="s">
        <v>58</v>
      </c>
      <c r="D237" t="s">
        <v>58</v>
      </c>
      <c r="E237" s="30">
        <v>1</v>
      </c>
      <c r="F237">
        <f t="shared" si="9"/>
        <v>1</v>
      </c>
    </row>
    <row r="238" spans="1:6" x14ac:dyDescent="0.2">
      <c r="A238" s="28">
        <v>41670</v>
      </c>
      <c r="B238" t="s">
        <v>440</v>
      </c>
      <c r="C238" t="s">
        <v>59</v>
      </c>
      <c r="D238" t="s">
        <v>59</v>
      </c>
      <c r="E238" s="30">
        <v>0</v>
      </c>
      <c r="F238">
        <f t="shared" si="9"/>
        <v>1</v>
      </c>
    </row>
    <row r="239" spans="1:6" x14ac:dyDescent="0.2">
      <c r="A239" s="28">
        <v>41671</v>
      </c>
      <c r="B239" t="s">
        <v>441</v>
      </c>
      <c r="C239" t="s">
        <v>52</v>
      </c>
      <c r="D239" t="s">
        <v>52</v>
      </c>
      <c r="E239" s="30">
        <v>4.33</v>
      </c>
      <c r="F239">
        <f t="shared" si="9"/>
        <v>1</v>
      </c>
    </row>
    <row r="240" spans="1:6" x14ac:dyDescent="0.2">
      <c r="A240" s="28">
        <v>41671</v>
      </c>
      <c r="B240" t="s">
        <v>441</v>
      </c>
      <c r="C240" t="s">
        <v>53</v>
      </c>
      <c r="D240" t="s">
        <v>53</v>
      </c>
      <c r="E240" s="30">
        <v>4.32</v>
      </c>
      <c r="F240">
        <f t="shared" si="9"/>
        <v>1</v>
      </c>
    </row>
    <row r="241" spans="1:6" x14ac:dyDescent="0.2">
      <c r="A241" s="28">
        <v>41671</v>
      </c>
      <c r="B241" t="s">
        <v>441</v>
      </c>
      <c r="C241" t="s">
        <v>54</v>
      </c>
      <c r="D241" t="s">
        <v>54</v>
      </c>
      <c r="E241" s="30">
        <v>5</v>
      </c>
      <c r="F241">
        <f t="shared" si="9"/>
        <v>1</v>
      </c>
    </row>
    <row r="242" spans="1:6" x14ac:dyDescent="0.2">
      <c r="A242" s="28">
        <v>41671</v>
      </c>
      <c r="B242" t="s">
        <v>441</v>
      </c>
      <c r="C242" t="s">
        <v>55</v>
      </c>
      <c r="D242" t="s">
        <v>55</v>
      </c>
      <c r="E242" s="30">
        <v>43</v>
      </c>
      <c r="F242">
        <f t="shared" si="9"/>
        <v>1</v>
      </c>
    </row>
    <row r="243" spans="1:6" x14ac:dyDescent="0.2">
      <c r="A243" s="28">
        <v>41671</v>
      </c>
      <c r="B243" t="s">
        <v>441</v>
      </c>
      <c r="C243" t="s">
        <v>56</v>
      </c>
      <c r="D243" t="s">
        <v>56</v>
      </c>
      <c r="E243" s="30">
        <v>13</v>
      </c>
      <c r="F243">
        <f t="shared" si="9"/>
        <v>1</v>
      </c>
    </row>
    <row r="244" spans="1:6" x14ac:dyDescent="0.2">
      <c r="A244" s="28">
        <v>41671</v>
      </c>
      <c r="B244" t="s">
        <v>441</v>
      </c>
      <c r="C244" t="s">
        <v>57</v>
      </c>
      <c r="D244" t="s">
        <v>57</v>
      </c>
      <c r="E244" s="30">
        <v>1</v>
      </c>
      <c r="F244">
        <f t="shared" si="9"/>
        <v>1</v>
      </c>
    </row>
    <row r="245" spans="1:6" x14ac:dyDescent="0.2">
      <c r="A245" s="28">
        <v>41671</v>
      </c>
      <c r="B245" t="s">
        <v>441</v>
      </c>
      <c r="C245" t="s">
        <v>58</v>
      </c>
      <c r="D245" t="s">
        <v>58</v>
      </c>
      <c r="E245" s="30">
        <v>14</v>
      </c>
      <c r="F245">
        <f t="shared" si="9"/>
        <v>1</v>
      </c>
    </row>
    <row r="246" spans="1:6" x14ac:dyDescent="0.2">
      <c r="A246" s="28">
        <v>41671</v>
      </c>
      <c r="B246" t="s">
        <v>441</v>
      </c>
      <c r="C246" t="s">
        <v>59</v>
      </c>
      <c r="D246" t="s">
        <v>59</v>
      </c>
      <c r="E246" s="30">
        <v>0</v>
      </c>
      <c r="F246">
        <f t="shared" si="9"/>
        <v>1</v>
      </c>
    </row>
    <row r="247" spans="1:6" x14ac:dyDescent="0.2">
      <c r="A247" s="28">
        <v>41672</v>
      </c>
      <c r="B247" t="s">
        <v>447</v>
      </c>
      <c r="C247" t="s">
        <v>52</v>
      </c>
      <c r="D247" t="s">
        <v>52</v>
      </c>
      <c r="E247" s="30">
        <v>7</v>
      </c>
      <c r="F247">
        <f t="shared" si="9"/>
        <v>1</v>
      </c>
    </row>
    <row r="248" spans="1:6" x14ac:dyDescent="0.2">
      <c r="A248" s="28">
        <v>41672</v>
      </c>
      <c r="B248" t="s">
        <v>447</v>
      </c>
      <c r="C248" t="s">
        <v>53</v>
      </c>
      <c r="D248" t="s">
        <v>53</v>
      </c>
      <c r="E248" s="30">
        <v>3</v>
      </c>
      <c r="F248">
        <f t="shared" si="9"/>
        <v>1</v>
      </c>
    </row>
    <row r="249" spans="1:6" x14ac:dyDescent="0.2">
      <c r="A249" s="28">
        <v>41672</v>
      </c>
      <c r="B249" t="s">
        <v>447</v>
      </c>
      <c r="C249" t="s">
        <v>54</v>
      </c>
      <c r="D249" t="s">
        <v>54</v>
      </c>
      <c r="E249" s="30">
        <v>0.2</v>
      </c>
      <c r="F249">
        <f t="shared" si="9"/>
        <v>1</v>
      </c>
    </row>
    <row r="250" spans="1:6" x14ac:dyDescent="0.2">
      <c r="A250" s="28">
        <v>41672</v>
      </c>
      <c r="B250" t="s">
        <v>447</v>
      </c>
      <c r="C250" t="s">
        <v>55</v>
      </c>
      <c r="D250" t="s">
        <v>55</v>
      </c>
      <c r="E250" s="30">
        <v>13.5</v>
      </c>
      <c r="F250">
        <f t="shared" si="9"/>
        <v>1</v>
      </c>
    </row>
    <row r="251" spans="1:6" x14ac:dyDescent="0.2">
      <c r="A251" s="28">
        <v>41672</v>
      </c>
      <c r="B251" t="s">
        <v>447</v>
      </c>
      <c r="C251" t="s">
        <v>56</v>
      </c>
      <c r="D251" t="s">
        <v>56</v>
      </c>
      <c r="E251" s="30">
        <v>6</v>
      </c>
      <c r="F251">
        <f t="shared" si="9"/>
        <v>1</v>
      </c>
    </row>
    <row r="252" spans="1:6" x14ac:dyDescent="0.2">
      <c r="A252" s="28">
        <v>41672</v>
      </c>
      <c r="B252" t="s">
        <v>447</v>
      </c>
      <c r="C252" t="s">
        <v>57</v>
      </c>
      <c r="D252" t="s">
        <v>57</v>
      </c>
      <c r="E252" s="30">
        <v>2</v>
      </c>
      <c r="F252">
        <f t="shared" si="9"/>
        <v>1</v>
      </c>
    </row>
    <row r="253" spans="1:6" x14ac:dyDescent="0.2">
      <c r="A253" s="28">
        <v>41672</v>
      </c>
      <c r="B253" t="s">
        <v>447</v>
      </c>
      <c r="C253" t="s">
        <v>58</v>
      </c>
      <c r="D253" t="s">
        <v>58</v>
      </c>
      <c r="E253" s="30">
        <v>8</v>
      </c>
      <c r="F253">
        <f t="shared" si="9"/>
        <v>1</v>
      </c>
    </row>
    <row r="254" spans="1:6" x14ac:dyDescent="0.2">
      <c r="A254" s="28">
        <v>41672</v>
      </c>
      <c r="B254" t="s">
        <v>447</v>
      </c>
      <c r="C254" t="s">
        <v>59</v>
      </c>
      <c r="D254" t="s">
        <v>59</v>
      </c>
      <c r="E254" s="30">
        <v>0</v>
      </c>
      <c r="F254">
        <f t="shared" si="9"/>
        <v>1</v>
      </c>
    </row>
    <row r="255" spans="1:6" x14ac:dyDescent="0.2">
      <c r="A255" s="28">
        <v>41673</v>
      </c>
      <c r="B255" t="s">
        <v>443</v>
      </c>
      <c r="C255" t="s">
        <v>52</v>
      </c>
      <c r="D255" t="s">
        <v>52</v>
      </c>
      <c r="E255" s="30">
        <v>5</v>
      </c>
      <c r="F255">
        <f t="shared" si="9"/>
        <v>1</v>
      </c>
    </row>
    <row r="256" spans="1:6" x14ac:dyDescent="0.2">
      <c r="A256" s="28">
        <v>41673</v>
      </c>
      <c r="B256" t="s">
        <v>443</v>
      </c>
      <c r="C256" t="s">
        <v>53</v>
      </c>
      <c r="D256" t="s">
        <v>53</v>
      </c>
      <c r="E256" s="30">
        <v>1</v>
      </c>
      <c r="F256">
        <f t="shared" si="9"/>
        <v>1</v>
      </c>
    </row>
    <row r="257" spans="1:6" x14ac:dyDescent="0.2">
      <c r="A257" s="28">
        <v>41673</v>
      </c>
      <c r="B257" t="s">
        <v>443</v>
      </c>
      <c r="C257" t="s">
        <v>54</v>
      </c>
      <c r="D257" t="s">
        <v>54</v>
      </c>
      <c r="E257" s="30">
        <v>8.5</v>
      </c>
      <c r="F257">
        <f t="shared" si="9"/>
        <v>1</v>
      </c>
    </row>
    <row r="258" spans="1:6" x14ac:dyDescent="0.2">
      <c r="A258" s="28">
        <v>41673</v>
      </c>
      <c r="B258" t="s">
        <v>443</v>
      </c>
      <c r="C258" t="s">
        <v>55</v>
      </c>
      <c r="D258" t="s">
        <v>55</v>
      </c>
      <c r="E258" s="30">
        <v>32.4</v>
      </c>
      <c r="F258">
        <f t="shared" si="9"/>
        <v>1</v>
      </c>
    </row>
    <row r="259" spans="1:6" x14ac:dyDescent="0.2">
      <c r="A259" s="28">
        <v>41673</v>
      </c>
      <c r="B259" t="s">
        <v>443</v>
      </c>
      <c r="C259" t="s">
        <v>56</v>
      </c>
      <c r="D259" t="s">
        <v>56</v>
      </c>
      <c r="E259" s="30">
        <v>16</v>
      </c>
      <c r="F259">
        <f t="shared" si="9"/>
        <v>1</v>
      </c>
    </row>
    <row r="260" spans="1:6" x14ac:dyDescent="0.2">
      <c r="A260" s="28">
        <v>41673</v>
      </c>
      <c r="B260" t="s">
        <v>443</v>
      </c>
      <c r="C260" t="s">
        <v>57</v>
      </c>
      <c r="D260" t="s">
        <v>57</v>
      </c>
      <c r="E260" s="30">
        <v>1</v>
      </c>
      <c r="F260">
        <f t="shared" si="9"/>
        <v>1</v>
      </c>
    </row>
    <row r="261" spans="1:6" x14ac:dyDescent="0.2">
      <c r="A261" s="28">
        <v>41673</v>
      </c>
      <c r="B261" t="s">
        <v>443</v>
      </c>
      <c r="C261" t="s">
        <v>58</v>
      </c>
      <c r="D261" t="s">
        <v>58</v>
      </c>
      <c r="E261" s="30">
        <v>1</v>
      </c>
      <c r="F261">
        <f t="shared" si="9"/>
        <v>1</v>
      </c>
    </row>
    <row r="262" spans="1:6" x14ac:dyDescent="0.2">
      <c r="A262" s="28">
        <v>41673</v>
      </c>
      <c r="B262" t="s">
        <v>443</v>
      </c>
      <c r="C262" t="s">
        <v>59</v>
      </c>
      <c r="D262" t="s">
        <v>59</v>
      </c>
      <c r="E262" s="30">
        <v>0</v>
      </c>
      <c r="F262">
        <f t="shared" si="9"/>
        <v>1</v>
      </c>
    </row>
    <row r="263" spans="1:6" x14ac:dyDescent="0.2">
      <c r="A263" s="28">
        <v>41674</v>
      </c>
      <c r="B263" t="s">
        <v>444</v>
      </c>
      <c r="C263" t="s">
        <v>52</v>
      </c>
      <c r="D263" t="s">
        <v>52</v>
      </c>
      <c r="E263" s="30">
        <v>1.33</v>
      </c>
      <c r="F263">
        <f t="shared" ref="F263:F326" si="10">SUBTOTAL(103,E263)</f>
        <v>1</v>
      </c>
    </row>
    <row r="264" spans="1:6" x14ac:dyDescent="0.2">
      <c r="A264" s="28">
        <v>41674</v>
      </c>
      <c r="B264" t="s">
        <v>444</v>
      </c>
      <c r="C264" t="s">
        <v>53</v>
      </c>
      <c r="D264" t="s">
        <v>53</v>
      </c>
      <c r="E264" s="30">
        <v>3</v>
      </c>
      <c r="F264">
        <f t="shared" si="10"/>
        <v>1</v>
      </c>
    </row>
    <row r="265" spans="1:6" x14ac:dyDescent="0.2">
      <c r="A265" s="28">
        <v>41674</v>
      </c>
      <c r="B265" t="s">
        <v>444</v>
      </c>
      <c r="C265" t="s">
        <v>54</v>
      </c>
      <c r="D265" t="s">
        <v>54</v>
      </c>
      <c r="E265" s="30">
        <v>7</v>
      </c>
      <c r="F265">
        <f t="shared" si="10"/>
        <v>1</v>
      </c>
    </row>
    <row r="266" spans="1:6" x14ac:dyDescent="0.2">
      <c r="A266" s="28">
        <v>41674</v>
      </c>
      <c r="B266" t="s">
        <v>444</v>
      </c>
      <c r="C266" t="s">
        <v>55</v>
      </c>
      <c r="D266" t="s">
        <v>55</v>
      </c>
      <c r="E266" s="30">
        <v>30.6</v>
      </c>
      <c r="F266">
        <f t="shared" si="10"/>
        <v>1</v>
      </c>
    </row>
    <row r="267" spans="1:6" x14ac:dyDescent="0.2">
      <c r="A267" s="28">
        <v>41674</v>
      </c>
      <c r="B267" t="s">
        <v>444</v>
      </c>
      <c r="C267" t="s">
        <v>56</v>
      </c>
      <c r="D267" t="s">
        <v>56</v>
      </c>
      <c r="E267" s="30">
        <v>8</v>
      </c>
      <c r="F267">
        <f t="shared" si="10"/>
        <v>1</v>
      </c>
    </row>
    <row r="268" spans="1:6" x14ac:dyDescent="0.2">
      <c r="A268" s="28">
        <v>41674</v>
      </c>
      <c r="B268" t="s">
        <v>444</v>
      </c>
      <c r="C268" t="s">
        <v>57</v>
      </c>
      <c r="D268" t="s">
        <v>57</v>
      </c>
      <c r="E268" s="30">
        <v>1</v>
      </c>
      <c r="F268">
        <f t="shared" si="10"/>
        <v>1</v>
      </c>
    </row>
    <row r="269" spans="1:6" x14ac:dyDescent="0.2">
      <c r="A269" s="28">
        <v>41674</v>
      </c>
      <c r="B269" t="s">
        <v>444</v>
      </c>
      <c r="C269" t="s">
        <v>58</v>
      </c>
      <c r="D269" t="s">
        <v>58</v>
      </c>
      <c r="E269" s="30">
        <v>17</v>
      </c>
      <c r="F269">
        <f t="shared" si="10"/>
        <v>1</v>
      </c>
    </row>
    <row r="270" spans="1:6" x14ac:dyDescent="0.2">
      <c r="A270" s="28">
        <v>41674</v>
      </c>
      <c r="B270" t="s">
        <v>444</v>
      </c>
      <c r="C270" t="s">
        <v>59</v>
      </c>
      <c r="D270" t="s">
        <v>59</v>
      </c>
      <c r="E270" s="30">
        <v>2</v>
      </c>
      <c r="F270">
        <f t="shared" si="10"/>
        <v>1</v>
      </c>
    </row>
    <row r="271" spans="1:6" x14ac:dyDescent="0.2">
      <c r="A271" s="28">
        <v>41675</v>
      </c>
      <c r="B271" t="s">
        <v>445</v>
      </c>
      <c r="C271" t="s">
        <v>52</v>
      </c>
      <c r="D271" t="s">
        <v>52</v>
      </c>
      <c r="E271" s="30">
        <v>3</v>
      </c>
      <c r="F271">
        <f t="shared" si="10"/>
        <v>1</v>
      </c>
    </row>
    <row r="272" spans="1:6" x14ac:dyDescent="0.2">
      <c r="A272" s="28">
        <v>41675</v>
      </c>
      <c r="B272" t="s">
        <v>445</v>
      </c>
      <c r="C272" t="s">
        <v>53</v>
      </c>
      <c r="D272" t="s">
        <v>53</v>
      </c>
      <c r="E272" s="30">
        <v>4.0199999999999996</v>
      </c>
      <c r="F272">
        <f t="shared" si="10"/>
        <v>1</v>
      </c>
    </row>
    <row r="273" spans="1:6" x14ac:dyDescent="0.2">
      <c r="A273" s="28">
        <v>41675</v>
      </c>
      <c r="B273" t="s">
        <v>445</v>
      </c>
      <c r="C273" t="s">
        <v>54</v>
      </c>
      <c r="D273" t="s">
        <v>54</v>
      </c>
      <c r="E273" s="30">
        <v>6.2</v>
      </c>
      <c r="F273">
        <f t="shared" si="10"/>
        <v>1</v>
      </c>
    </row>
    <row r="274" spans="1:6" x14ac:dyDescent="0.2">
      <c r="A274" s="28">
        <v>41675</v>
      </c>
      <c r="B274" t="s">
        <v>445</v>
      </c>
      <c r="C274" t="s">
        <v>55</v>
      </c>
      <c r="D274" t="s">
        <v>55</v>
      </c>
      <c r="E274" s="30">
        <v>32.4</v>
      </c>
      <c r="F274">
        <f t="shared" si="10"/>
        <v>1</v>
      </c>
    </row>
    <row r="275" spans="1:6" x14ac:dyDescent="0.2">
      <c r="A275" s="28">
        <v>41675</v>
      </c>
      <c r="B275" t="s">
        <v>445</v>
      </c>
      <c r="C275" t="s">
        <v>56</v>
      </c>
      <c r="D275" t="s">
        <v>56</v>
      </c>
      <c r="E275" s="30">
        <v>15</v>
      </c>
      <c r="F275">
        <f t="shared" si="10"/>
        <v>1</v>
      </c>
    </row>
    <row r="276" spans="1:6" x14ac:dyDescent="0.2">
      <c r="A276" s="28">
        <v>41675</v>
      </c>
      <c r="B276" t="s">
        <v>445</v>
      </c>
      <c r="C276" t="s">
        <v>57</v>
      </c>
      <c r="D276" t="s">
        <v>57</v>
      </c>
      <c r="E276" s="30">
        <v>1</v>
      </c>
      <c r="F276">
        <f t="shared" si="10"/>
        <v>1</v>
      </c>
    </row>
    <row r="277" spans="1:6" x14ac:dyDescent="0.2">
      <c r="A277" s="28">
        <v>41675</v>
      </c>
      <c r="B277" t="s">
        <v>445</v>
      </c>
      <c r="C277" t="s">
        <v>58</v>
      </c>
      <c r="D277" t="s">
        <v>58</v>
      </c>
      <c r="E277" s="30">
        <v>1</v>
      </c>
      <c r="F277">
        <f t="shared" si="10"/>
        <v>1</v>
      </c>
    </row>
    <row r="278" spans="1:6" x14ac:dyDescent="0.2">
      <c r="A278" s="28">
        <v>41675</v>
      </c>
      <c r="B278" t="s">
        <v>445</v>
      </c>
      <c r="C278" t="s">
        <v>59</v>
      </c>
      <c r="D278" t="s">
        <v>59</v>
      </c>
      <c r="E278" s="30">
        <v>1</v>
      </c>
      <c r="F278">
        <f t="shared" si="10"/>
        <v>1</v>
      </c>
    </row>
    <row r="279" spans="1:6" x14ac:dyDescent="0.2">
      <c r="A279" s="28">
        <v>41676</v>
      </c>
      <c r="B279" t="s">
        <v>446</v>
      </c>
      <c r="C279" t="s">
        <v>52</v>
      </c>
      <c r="D279" t="s">
        <v>52</v>
      </c>
      <c r="E279" s="30">
        <v>3.33</v>
      </c>
      <c r="F279">
        <f t="shared" si="10"/>
        <v>1</v>
      </c>
    </row>
    <row r="280" spans="1:6" x14ac:dyDescent="0.2">
      <c r="A280" s="28">
        <v>41676</v>
      </c>
      <c r="B280" t="s">
        <v>446</v>
      </c>
      <c r="C280" t="s">
        <v>53</v>
      </c>
      <c r="D280" t="s">
        <v>53</v>
      </c>
      <c r="E280" s="30">
        <v>6.68</v>
      </c>
      <c r="F280">
        <f t="shared" si="10"/>
        <v>1</v>
      </c>
    </row>
    <row r="281" spans="1:6" x14ac:dyDescent="0.2">
      <c r="A281" s="28">
        <v>41676</v>
      </c>
      <c r="B281" t="s">
        <v>446</v>
      </c>
      <c r="C281" t="s">
        <v>54</v>
      </c>
      <c r="D281" t="s">
        <v>54</v>
      </c>
      <c r="E281" s="30">
        <v>3.5</v>
      </c>
      <c r="F281">
        <f t="shared" si="10"/>
        <v>1</v>
      </c>
    </row>
    <row r="282" spans="1:6" x14ac:dyDescent="0.2">
      <c r="A282" s="28">
        <v>41676</v>
      </c>
      <c r="B282" t="s">
        <v>446</v>
      </c>
      <c r="C282" t="s">
        <v>55</v>
      </c>
      <c r="D282" t="s">
        <v>55</v>
      </c>
      <c r="E282" s="30">
        <v>41.4</v>
      </c>
      <c r="F282">
        <f t="shared" si="10"/>
        <v>1</v>
      </c>
    </row>
    <row r="283" spans="1:6" x14ac:dyDescent="0.2">
      <c r="A283" s="28">
        <v>41676</v>
      </c>
      <c r="B283" t="s">
        <v>446</v>
      </c>
      <c r="C283" t="s">
        <v>56</v>
      </c>
      <c r="D283" t="s">
        <v>56</v>
      </c>
      <c r="E283" s="30">
        <v>17</v>
      </c>
      <c r="F283">
        <f t="shared" si="10"/>
        <v>1</v>
      </c>
    </row>
    <row r="284" spans="1:6" x14ac:dyDescent="0.2">
      <c r="A284" s="28">
        <v>41676</v>
      </c>
      <c r="B284" t="s">
        <v>446</v>
      </c>
      <c r="C284" t="s">
        <v>57</v>
      </c>
      <c r="D284" t="s">
        <v>57</v>
      </c>
      <c r="E284" s="30">
        <v>2</v>
      </c>
      <c r="F284">
        <f t="shared" si="10"/>
        <v>1</v>
      </c>
    </row>
    <row r="285" spans="1:6" x14ac:dyDescent="0.2">
      <c r="A285" s="28">
        <v>41676</v>
      </c>
      <c r="B285" t="s">
        <v>446</v>
      </c>
      <c r="C285" t="s">
        <v>58</v>
      </c>
      <c r="D285" t="s">
        <v>58</v>
      </c>
      <c r="E285" s="30">
        <v>5</v>
      </c>
      <c r="F285">
        <f t="shared" si="10"/>
        <v>1</v>
      </c>
    </row>
    <row r="286" spans="1:6" x14ac:dyDescent="0.2">
      <c r="A286" s="28">
        <v>41676</v>
      </c>
      <c r="B286" t="s">
        <v>446</v>
      </c>
      <c r="C286" t="s">
        <v>59</v>
      </c>
      <c r="D286" t="s">
        <v>59</v>
      </c>
      <c r="E286" s="30">
        <v>2</v>
      </c>
      <c r="F286">
        <f t="shared" si="10"/>
        <v>1</v>
      </c>
    </row>
    <row r="287" spans="1:6" x14ac:dyDescent="0.2">
      <c r="A287" s="28">
        <v>41677</v>
      </c>
      <c r="B287" t="s">
        <v>440</v>
      </c>
      <c r="C287" t="s">
        <v>52</v>
      </c>
      <c r="D287" t="s">
        <v>52</v>
      </c>
      <c r="E287" s="30">
        <v>2.66</v>
      </c>
      <c r="F287">
        <f t="shared" si="10"/>
        <v>1</v>
      </c>
    </row>
    <row r="288" spans="1:6" x14ac:dyDescent="0.2">
      <c r="A288" s="28">
        <v>41677</v>
      </c>
      <c r="B288" t="s">
        <v>440</v>
      </c>
      <c r="C288" t="s">
        <v>53</v>
      </c>
      <c r="D288" t="s">
        <v>53</v>
      </c>
      <c r="E288" s="30">
        <v>8.67</v>
      </c>
      <c r="F288">
        <f t="shared" si="10"/>
        <v>1</v>
      </c>
    </row>
    <row r="289" spans="1:6" x14ac:dyDescent="0.2">
      <c r="A289" s="28">
        <v>41677</v>
      </c>
      <c r="B289" t="s">
        <v>440</v>
      </c>
      <c r="C289" t="s">
        <v>54</v>
      </c>
      <c r="D289" t="s">
        <v>54</v>
      </c>
      <c r="E289" s="30">
        <v>11.7</v>
      </c>
      <c r="F289">
        <f t="shared" si="10"/>
        <v>1</v>
      </c>
    </row>
    <row r="290" spans="1:6" x14ac:dyDescent="0.2">
      <c r="A290" s="28">
        <v>41677</v>
      </c>
      <c r="B290" t="s">
        <v>440</v>
      </c>
      <c r="C290" t="s">
        <v>55</v>
      </c>
      <c r="D290" t="s">
        <v>55</v>
      </c>
      <c r="E290" s="30">
        <v>21.4</v>
      </c>
      <c r="F290">
        <f t="shared" si="10"/>
        <v>1</v>
      </c>
    </row>
    <row r="291" spans="1:6" x14ac:dyDescent="0.2">
      <c r="A291" s="28">
        <v>41677</v>
      </c>
      <c r="B291" t="s">
        <v>440</v>
      </c>
      <c r="C291" t="s">
        <v>56</v>
      </c>
      <c r="D291" t="s">
        <v>56</v>
      </c>
      <c r="E291" s="30">
        <v>19</v>
      </c>
      <c r="F291">
        <f t="shared" si="10"/>
        <v>1</v>
      </c>
    </row>
    <row r="292" spans="1:6" x14ac:dyDescent="0.2">
      <c r="A292" s="28">
        <v>41677</v>
      </c>
      <c r="B292" t="s">
        <v>440</v>
      </c>
      <c r="C292" t="s">
        <v>57</v>
      </c>
      <c r="D292" t="s">
        <v>57</v>
      </c>
      <c r="E292" s="30">
        <v>1</v>
      </c>
      <c r="F292">
        <f t="shared" si="10"/>
        <v>1</v>
      </c>
    </row>
    <row r="293" spans="1:6" x14ac:dyDescent="0.2">
      <c r="A293" s="28">
        <v>41677</v>
      </c>
      <c r="B293" t="s">
        <v>440</v>
      </c>
      <c r="C293" t="s">
        <v>58</v>
      </c>
      <c r="D293" t="s">
        <v>58</v>
      </c>
      <c r="E293" s="30">
        <v>0</v>
      </c>
      <c r="F293">
        <f t="shared" si="10"/>
        <v>1</v>
      </c>
    </row>
    <row r="294" spans="1:6" x14ac:dyDescent="0.2">
      <c r="A294" s="28">
        <v>41677</v>
      </c>
      <c r="B294" t="s">
        <v>440</v>
      </c>
      <c r="C294" t="s">
        <v>59</v>
      </c>
      <c r="D294" t="s">
        <v>59</v>
      </c>
      <c r="E294" s="30">
        <v>0</v>
      </c>
      <c r="F294">
        <f t="shared" si="10"/>
        <v>1</v>
      </c>
    </row>
    <row r="295" spans="1:6" x14ac:dyDescent="0.2">
      <c r="A295" s="28">
        <v>41678</v>
      </c>
      <c r="B295" t="s">
        <v>441</v>
      </c>
      <c r="C295" t="s">
        <v>52</v>
      </c>
      <c r="D295" t="s">
        <v>52</v>
      </c>
      <c r="E295" s="30">
        <v>3.33</v>
      </c>
      <c r="F295">
        <f t="shared" si="10"/>
        <v>1</v>
      </c>
    </row>
    <row r="296" spans="1:6" x14ac:dyDescent="0.2">
      <c r="A296" s="28">
        <v>41678</v>
      </c>
      <c r="B296" t="s">
        <v>441</v>
      </c>
      <c r="C296" t="s">
        <v>53</v>
      </c>
      <c r="D296" t="s">
        <v>53</v>
      </c>
      <c r="E296" s="30">
        <v>3.35</v>
      </c>
      <c r="F296">
        <f t="shared" si="10"/>
        <v>1</v>
      </c>
    </row>
    <row r="297" spans="1:6" x14ac:dyDescent="0.2">
      <c r="A297" s="28">
        <v>41678</v>
      </c>
      <c r="B297" t="s">
        <v>441</v>
      </c>
      <c r="C297" t="s">
        <v>54</v>
      </c>
      <c r="D297" t="s">
        <v>54</v>
      </c>
      <c r="E297" s="30">
        <v>14.4</v>
      </c>
      <c r="F297">
        <f t="shared" si="10"/>
        <v>1</v>
      </c>
    </row>
    <row r="298" spans="1:6" x14ac:dyDescent="0.2">
      <c r="A298" s="28">
        <v>41678</v>
      </c>
      <c r="B298" t="s">
        <v>441</v>
      </c>
      <c r="C298" t="s">
        <v>55</v>
      </c>
      <c r="D298" t="s">
        <v>55</v>
      </c>
      <c r="E298" s="30">
        <v>37.1</v>
      </c>
      <c r="F298">
        <f t="shared" si="10"/>
        <v>1</v>
      </c>
    </row>
    <row r="299" spans="1:6" x14ac:dyDescent="0.2">
      <c r="A299" s="28">
        <v>41678</v>
      </c>
      <c r="B299" t="s">
        <v>441</v>
      </c>
      <c r="C299" t="s">
        <v>56</v>
      </c>
      <c r="D299" t="s">
        <v>56</v>
      </c>
      <c r="E299" s="30">
        <v>13</v>
      </c>
      <c r="F299">
        <f t="shared" si="10"/>
        <v>1</v>
      </c>
    </row>
    <row r="300" spans="1:6" x14ac:dyDescent="0.2">
      <c r="A300" s="28">
        <v>41678</v>
      </c>
      <c r="B300" t="s">
        <v>441</v>
      </c>
      <c r="C300" t="s">
        <v>57</v>
      </c>
      <c r="D300" t="s">
        <v>57</v>
      </c>
      <c r="E300" s="30">
        <v>1</v>
      </c>
      <c r="F300">
        <f t="shared" si="10"/>
        <v>1</v>
      </c>
    </row>
    <row r="301" spans="1:6" x14ac:dyDescent="0.2">
      <c r="A301" s="28">
        <v>41678</v>
      </c>
      <c r="B301" t="s">
        <v>441</v>
      </c>
      <c r="C301" t="s">
        <v>58</v>
      </c>
      <c r="D301" t="s">
        <v>58</v>
      </c>
      <c r="E301" s="30">
        <v>1</v>
      </c>
      <c r="F301">
        <f t="shared" si="10"/>
        <v>1</v>
      </c>
    </row>
    <row r="302" spans="1:6" x14ac:dyDescent="0.2">
      <c r="A302" s="28">
        <v>41678</v>
      </c>
      <c r="B302" t="s">
        <v>441</v>
      </c>
      <c r="C302" t="s">
        <v>59</v>
      </c>
      <c r="D302" t="s">
        <v>59</v>
      </c>
      <c r="E302" s="30">
        <v>1</v>
      </c>
      <c r="F302">
        <f t="shared" si="10"/>
        <v>1</v>
      </c>
    </row>
    <row r="303" spans="1:6" x14ac:dyDescent="0.2">
      <c r="A303" s="28">
        <v>41679</v>
      </c>
      <c r="B303" t="s">
        <v>447</v>
      </c>
      <c r="C303" t="s">
        <v>52</v>
      </c>
      <c r="D303" t="s">
        <v>52</v>
      </c>
      <c r="E303" s="30">
        <v>4</v>
      </c>
      <c r="F303">
        <f t="shared" si="10"/>
        <v>1</v>
      </c>
    </row>
    <row r="304" spans="1:6" x14ac:dyDescent="0.2">
      <c r="A304" s="28">
        <v>41679</v>
      </c>
      <c r="B304" t="s">
        <v>447</v>
      </c>
      <c r="C304" t="s">
        <v>53</v>
      </c>
      <c r="D304" t="s">
        <v>53</v>
      </c>
      <c r="E304" s="30">
        <v>3</v>
      </c>
      <c r="F304">
        <f t="shared" si="10"/>
        <v>1</v>
      </c>
    </row>
    <row r="305" spans="1:6" x14ac:dyDescent="0.2">
      <c r="A305" s="28">
        <v>41679</v>
      </c>
      <c r="B305" t="s">
        <v>447</v>
      </c>
      <c r="C305" t="s">
        <v>54</v>
      </c>
      <c r="D305" t="s">
        <v>54</v>
      </c>
      <c r="E305" s="30">
        <v>2</v>
      </c>
      <c r="F305">
        <f t="shared" si="10"/>
        <v>1</v>
      </c>
    </row>
    <row r="306" spans="1:6" x14ac:dyDescent="0.2">
      <c r="A306" s="28">
        <v>41679</v>
      </c>
      <c r="B306" t="s">
        <v>447</v>
      </c>
      <c r="C306" t="s">
        <v>55</v>
      </c>
      <c r="D306" t="s">
        <v>55</v>
      </c>
      <c r="E306" s="30">
        <v>31.5</v>
      </c>
      <c r="F306">
        <f t="shared" si="10"/>
        <v>1</v>
      </c>
    </row>
    <row r="307" spans="1:6" x14ac:dyDescent="0.2">
      <c r="A307" s="28">
        <v>41679</v>
      </c>
      <c r="B307" t="s">
        <v>447</v>
      </c>
      <c r="C307" t="s">
        <v>56</v>
      </c>
      <c r="D307" t="s">
        <v>56</v>
      </c>
      <c r="E307" s="30">
        <v>10</v>
      </c>
      <c r="F307">
        <f t="shared" si="10"/>
        <v>1</v>
      </c>
    </row>
    <row r="308" spans="1:6" x14ac:dyDescent="0.2">
      <c r="A308" s="28">
        <v>41679</v>
      </c>
      <c r="B308" t="s">
        <v>447</v>
      </c>
      <c r="C308" t="s">
        <v>57</v>
      </c>
      <c r="D308" t="s">
        <v>57</v>
      </c>
      <c r="E308" s="30">
        <v>0</v>
      </c>
      <c r="F308">
        <f t="shared" si="10"/>
        <v>1</v>
      </c>
    </row>
    <row r="309" spans="1:6" x14ac:dyDescent="0.2">
      <c r="A309" s="28">
        <v>41679</v>
      </c>
      <c r="B309" t="s">
        <v>447</v>
      </c>
      <c r="C309" t="s">
        <v>58</v>
      </c>
      <c r="D309" t="s">
        <v>58</v>
      </c>
      <c r="E309" s="30">
        <v>6</v>
      </c>
      <c r="F309">
        <f t="shared" si="10"/>
        <v>1</v>
      </c>
    </row>
    <row r="310" spans="1:6" x14ac:dyDescent="0.2">
      <c r="A310" s="28">
        <v>41679</v>
      </c>
      <c r="B310" t="s">
        <v>447</v>
      </c>
      <c r="C310" t="s">
        <v>59</v>
      </c>
      <c r="D310" t="s">
        <v>59</v>
      </c>
      <c r="E310" s="30">
        <v>0</v>
      </c>
      <c r="F310">
        <f t="shared" si="10"/>
        <v>1</v>
      </c>
    </row>
    <row r="311" spans="1:6" x14ac:dyDescent="0.2">
      <c r="A311" s="28">
        <v>41680</v>
      </c>
      <c r="B311" t="s">
        <v>443</v>
      </c>
      <c r="C311" t="s">
        <v>52</v>
      </c>
      <c r="D311" t="s">
        <v>52</v>
      </c>
      <c r="E311" s="30">
        <v>5</v>
      </c>
      <c r="F311">
        <f t="shared" si="10"/>
        <v>1</v>
      </c>
    </row>
    <row r="312" spans="1:6" x14ac:dyDescent="0.2">
      <c r="A312" s="28">
        <v>41680</v>
      </c>
      <c r="B312" t="s">
        <v>443</v>
      </c>
      <c r="C312" t="s">
        <v>53</v>
      </c>
      <c r="D312" t="s">
        <v>53</v>
      </c>
      <c r="E312" s="30">
        <v>10.33</v>
      </c>
      <c r="F312">
        <f t="shared" si="10"/>
        <v>1</v>
      </c>
    </row>
    <row r="313" spans="1:6" x14ac:dyDescent="0.2">
      <c r="A313" s="28">
        <v>41680</v>
      </c>
      <c r="B313" t="s">
        <v>443</v>
      </c>
      <c r="C313" t="s">
        <v>54</v>
      </c>
      <c r="D313" t="s">
        <v>54</v>
      </c>
      <c r="E313" s="30">
        <v>8.5</v>
      </c>
      <c r="F313">
        <f t="shared" si="10"/>
        <v>1</v>
      </c>
    </row>
    <row r="314" spans="1:6" x14ac:dyDescent="0.2">
      <c r="A314" s="28">
        <v>41680</v>
      </c>
      <c r="B314" t="s">
        <v>443</v>
      </c>
      <c r="C314" t="s">
        <v>55</v>
      </c>
      <c r="D314" t="s">
        <v>55</v>
      </c>
      <c r="E314" s="30">
        <v>40.1</v>
      </c>
      <c r="F314">
        <f t="shared" si="10"/>
        <v>1</v>
      </c>
    </row>
    <row r="315" spans="1:6" x14ac:dyDescent="0.2">
      <c r="A315" s="28">
        <v>41680</v>
      </c>
      <c r="B315" t="s">
        <v>443</v>
      </c>
      <c r="C315" t="s">
        <v>56</v>
      </c>
      <c r="D315" t="s">
        <v>56</v>
      </c>
      <c r="E315" s="30">
        <v>20</v>
      </c>
      <c r="F315">
        <f t="shared" si="10"/>
        <v>1</v>
      </c>
    </row>
    <row r="316" spans="1:6" x14ac:dyDescent="0.2">
      <c r="A316" s="28">
        <v>41680</v>
      </c>
      <c r="B316" t="s">
        <v>443</v>
      </c>
      <c r="C316" t="s">
        <v>57</v>
      </c>
      <c r="D316" t="s">
        <v>57</v>
      </c>
      <c r="E316" s="30">
        <v>3</v>
      </c>
      <c r="F316">
        <f t="shared" si="10"/>
        <v>1</v>
      </c>
    </row>
    <row r="317" spans="1:6" x14ac:dyDescent="0.2">
      <c r="A317" s="28">
        <v>41680</v>
      </c>
      <c r="B317" t="s">
        <v>443</v>
      </c>
      <c r="C317" t="s">
        <v>58</v>
      </c>
      <c r="D317" t="s">
        <v>58</v>
      </c>
      <c r="E317" s="30">
        <v>3</v>
      </c>
      <c r="F317">
        <f t="shared" si="10"/>
        <v>1</v>
      </c>
    </row>
    <row r="318" spans="1:6" x14ac:dyDescent="0.2">
      <c r="A318" s="28">
        <v>41680</v>
      </c>
      <c r="B318" t="s">
        <v>443</v>
      </c>
      <c r="C318" t="s">
        <v>59</v>
      </c>
      <c r="D318" t="s">
        <v>59</v>
      </c>
      <c r="E318" s="30">
        <v>1</v>
      </c>
      <c r="F318">
        <f t="shared" si="10"/>
        <v>1</v>
      </c>
    </row>
    <row r="319" spans="1:6" x14ac:dyDescent="0.2">
      <c r="A319" s="28">
        <v>41681</v>
      </c>
      <c r="B319" t="s">
        <v>444</v>
      </c>
      <c r="C319" t="s">
        <v>52</v>
      </c>
      <c r="D319" t="s">
        <v>52</v>
      </c>
      <c r="E319" s="30">
        <v>10</v>
      </c>
      <c r="F319">
        <f t="shared" si="10"/>
        <v>1</v>
      </c>
    </row>
    <row r="320" spans="1:6" x14ac:dyDescent="0.2">
      <c r="A320" s="28">
        <v>41681</v>
      </c>
      <c r="B320" t="s">
        <v>444</v>
      </c>
      <c r="C320" t="s">
        <v>53</v>
      </c>
      <c r="D320" t="s">
        <v>53</v>
      </c>
      <c r="E320" s="30">
        <v>6.99</v>
      </c>
      <c r="F320">
        <f t="shared" si="10"/>
        <v>1</v>
      </c>
    </row>
    <row r="321" spans="1:6" x14ac:dyDescent="0.2">
      <c r="A321" s="28">
        <v>41681</v>
      </c>
      <c r="B321" t="s">
        <v>444</v>
      </c>
      <c r="C321" t="s">
        <v>54</v>
      </c>
      <c r="D321" t="s">
        <v>54</v>
      </c>
      <c r="E321" s="30">
        <v>13.3</v>
      </c>
      <c r="F321">
        <f t="shared" si="10"/>
        <v>1</v>
      </c>
    </row>
    <row r="322" spans="1:6" x14ac:dyDescent="0.2">
      <c r="A322" s="28">
        <v>41681</v>
      </c>
      <c r="B322" t="s">
        <v>444</v>
      </c>
      <c r="C322" t="s">
        <v>55</v>
      </c>
      <c r="D322" t="s">
        <v>55</v>
      </c>
      <c r="E322" s="30">
        <v>44.6</v>
      </c>
      <c r="F322">
        <f t="shared" si="10"/>
        <v>1</v>
      </c>
    </row>
    <row r="323" spans="1:6" x14ac:dyDescent="0.2">
      <c r="A323" s="28">
        <v>41681</v>
      </c>
      <c r="B323" t="s">
        <v>444</v>
      </c>
      <c r="C323" t="s">
        <v>56</v>
      </c>
      <c r="D323" t="s">
        <v>56</v>
      </c>
      <c r="E323" s="30">
        <v>20</v>
      </c>
      <c r="F323">
        <f t="shared" si="10"/>
        <v>1</v>
      </c>
    </row>
    <row r="324" spans="1:6" x14ac:dyDescent="0.2">
      <c r="A324" s="28">
        <v>41681</v>
      </c>
      <c r="B324" t="s">
        <v>444</v>
      </c>
      <c r="C324" t="s">
        <v>57</v>
      </c>
      <c r="D324" t="s">
        <v>57</v>
      </c>
      <c r="E324" s="30">
        <v>2</v>
      </c>
      <c r="F324">
        <f t="shared" si="10"/>
        <v>1</v>
      </c>
    </row>
    <row r="325" spans="1:6" x14ac:dyDescent="0.2">
      <c r="A325" s="28">
        <v>41681</v>
      </c>
      <c r="B325" t="s">
        <v>444</v>
      </c>
      <c r="C325" t="s">
        <v>58</v>
      </c>
      <c r="D325" t="s">
        <v>58</v>
      </c>
      <c r="E325" s="30">
        <v>6</v>
      </c>
      <c r="F325">
        <f t="shared" si="10"/>
        <v>1</v>
      </c>
    </row>
    <row r="326" spans="1:6" x14ac:dyDescent="0.2">
      <c r="A326" s="28">
        <v>41681</v>
      </c>
      <c r="B326" t="s">
        <v>444</v>
      </c>
      <c r="C326" t="s">
        <v>59</v>
      </c>
      <c r="D326" t="s">
        <v>59</v>
      </c>
      <c r="E326" s="30">
        <v>2.2000000000000002</v>
      </c>
      <c r="F326">
        <f t="shared" si="10"/>
        <v>1</v>
      </c>
    </row>
    <row r="327" spans="1:6" x14ac:dyDescent="0.2">
      <c r="A327" s="28">
        <v>41682</v>
      </c>
      <c r="B327" t="s">
        <v>445</v>
      </c>
      <c r="C327" t="s">
        <v>52</v>
      </c>
      <c r="D327" t="s">
        <v>52</v>
      </c>
      <c r="E327" s="30">
        <v>9</v>
      </c>
      <c r="F327">
        <f t="shared" ref="F327:F390" si="11">SUBTOTAL(103,E327)</f>
        <v>1</v>
      </c>
    </row>
    <row r="328" spans="1:6" x14ac:dyDescent="0.2">
      <c r="A328" s="28">
        <v>41682</v>
      </c>
      <c r="B328" t="s">
        <v>445</v>
      </c>
      <c r="C328" t="s">
        <v>53</v>
      </c>
      <c r="D328" t="s">
        <v>53</v>
      </c>
      <c r="E328" s="30">
        <v>1.67</v>
      </c>
      <c r="F328">
        <f t="shared" si="11"/>
        <v>1</v>
      </c>
    </row>
    <row r="329" spans="1:6" x14ac:dyDescent="0.2">
      <c r="A329" s="28">
        <v>41682</v>
      </c>
      <c r="B329" t="s">
        <v>445</v>
      </c>
      <c r="C329" t="s">
        <v>54</v>
      </c>
      <c r="D329" t="s">
        <v>54</v>
      </c>
      <c r="E329" s="30">
        <v>9.1</v>
      </c>
      <c r="F329">
        <f t="shared" si="11"/>
        <v>1</v>
      </c>
    </row>
    <row r="330" spans="1:6" x14ac:dyDescent="0.2">
      <c r="A330" s="28">
        <v>41682</v>
      </c>
      <c r="B330" t="s">
        <v>445</v>
      </c>
      <c r="C330" t="s">
        <v>55</v>
      </c>
      <c r="D330" t="s">
        <v>55</v>
      </c>
      <c r="E330" s="30">
        <v>73.599999999999994</v>
      </c>
      <c r="F330">
        <f t="shared" si="11"/>
        <v>1</v>
      </c>
    </row>
    <row r="331" spans="1:6" x14ac:dyDescent="0.2">
      <c r="A331" s="28">
        <v>41682</v>
      </c>
      <c r="B331" t="s">
        <v>445</v>
      </c>
      <c r="C331" t="s">
        <v>56</v>
      </c>
      <c r="D331" t="s">
        <v>56</v>
      </c>
      <c r="E331" s="30">
        <v>9</v>
      </c>
      <c r="F331">
        <f t="shared" si="11"/>
        <v>1</v>
      </c>
    </row>
    <row r="332" spans="1:6" x14ac:dyDescent="0.2">
      <c r="A332" s="28">
        <v>41682</v>
      </c>
      <c r="B332" t="s">
        <v>445</v>
      </c>
      <c r="C332" t="s">
        <v>57</v>
      </c>
      <c r="D332" t="s">
        <v>57</v>
      </c>
      <c r="E332" s="30">
        <v>0</v>
      </c>
      <c r="F332">
        <f t="shared" si="11"/>
        <v>1</v>
      </c>
    </row>
    <row r="333" spans="1:6" x14ac:dyDescent="0.2">
      <c r="A333" s="28">
        <v>41682</v>
      </c>
      <c r="B333" t="s">
        <v>445</v>
      </c>
      <c r="C333" t="s">
        <v>58</v>
      </c>
      <c r="D333" t="s">
        <v>58</v>
      </c>
      <c r="E333" s="30">
        <v>5</v>
      </c>
      <c r="F333">
        <f t="shared" si="11"/>
        <v>1</v>
      </c>
    </row>
    <row r="334" spans="1:6" x14ac:dyDescent="0.2">
      <c r="A334" s="28">
        <v>41682</v>
      </c>
      <c r="B334" t="s">
        <v>445</v>
      </c>
      <c r="C334" t="s">
        <v>59</v>
      </c>
      <c r="D334" t="s">
        <v>59</v>
      </c>
      <c r="E334" s="30">
        <v>0</v>
      </c>
      <c r="F334">
        <f t="shared" si="11"/>
        <v>1</v>
      </c>
    </row>
    <row r="335" spans="1:6" x14ac:dyDescent="0.2">
      <c r="A335" s="28">
        <v>41683</v>
      </c>
      <c r="B335" t="s">
        <v>446</v>
      </c>
      <c r="C335" t="s">
        <v>52</v>
      </c>
      <c r="D335" t="s">
        <v>52</v>
      </c>
      <c r="E335" s="30">
        <v>4.33</v>
      </c>
      <c r="F335">
        <f t="shared" si="11"/>
        <v>1</v>
      </c>
    </row>
    <row r="336" spans="1:6" x14ac:dyDescent="0.2">
      <c r="A336" s="28">
        <v>41683</v>
      </c>
      <c r="B336" t="s">
        <v>446</v>
      </c>
      <c r="C336" t="s">
        <v>53</v>
      </c>
      <c r="D336" t="s">
        <v>53</v>
      </c>
      <c r="E336" s="30">
        <v>3.67</v>
      </c>
      <c r="F336">
        <f t="shared" si="11"/>
        <v>1</v>
      </c>
    </row>
    <row r="337" spans="1:6" x14ac:dyDescent="0.2">
      <c r="A337" s="28">
        <v>41683</v>
      </c>
      <c r="B337" t="s">
        <v>446</v>
      </c>
      <c r="C337" t="s">
        <v>54</v>
      </c>
      <c r="D337" t="s">
        <v>54</v>
      </c>
      <c r="E337" s="30">
        <v>10</v>
      </c>
      <c r="F337">
        <f t="shared" si="11"/>
        <v>1</v>
      </c>
    </row>
    <row r="338" spans="1:6" x14ac:dyDescent="0.2">
      <c r="A338" s="28">
        <v>41683</v>
      </c>
      <c r="B338" t="s">
        <v>446</v>
      </c>
      <c r="C338" t="s">
        <v>55</v>
      </c>
      <c r="D338" t="s">
        <v>55</v>
      </c>
      <c r="E338" s="30">
        <v>49.1</v>
      </c>
      <c r="F338">
        <f t="shared" si="11"/>
        <v>1</v>
      </c>
    </row>
    <row r="339" spans="1:6" x14ac:dyDescent="0.2">
      <c r="A339" s="28">
        <v>41683</v>
      </c>
      <c r="B339" t="s">
        <v>446</v>
      </c>
      <c r="C339" t="s">
        <v>56</v>
      </c>
      <c r="D339" t="s">
        <v>56</v>
      </c>
      <c r="E339" s="30">
        <v>13</v>
      </c>
      <c r="F339">
        <f t="shared" si="11"/>
        <v>1</v>
      </c>
    </row>
    <row r="340" spans="1:6" x14ac:dyDescent="0.2">
      <c r="A340" s="28">
        <v>41683</v>
      </c>
      <c r="B340" t="s">
        <v>446</v>
      </c>
      <c r="C340" t="s">
        <v>57</v>
      </c>
      <c r="D340" t="s">
        <v>57</v>
      </c>
      <c r="E340" s="30">
        <v>3</v>
      </c>
      <c r="F340">
        <f t="shared" si="11"/>
        <v>1</v>
      </c>
    </row>
    <row r="341" spans="1:6" x14ac:dyDescent="0.2">
      <c r="A341" s="28">
        <v>41683</v>
      </c>
      <c r="B341" t="s">
        <v>446</v>
      </c>
      <c r="C341" t="s">
        <v>58</v>
      </c>
      <c r="D341" t="s">
        <v>58</v>
      </c>
      <c r="E341" s="30">
        <v>0</v>
      </c>
      <c r="F341">
        <f t="shared" si="11"/>
        <v>1</v>
      </c>
    </row>
    <row r="342" spans="1:6" x14ac:dyDescent="0.2">
      <c r="A342" s="28">
        <v>41683</v>
      </c>
      <c r="B342" t="s">
        <v>446</v>
      </c>
      <c r="C342" t="s">
        <v>59</v>
      </c>
      <c r="D342" t="s">
        <v>59</v>
      </c>
      <c r="E342" s="30">
        <v>1</v>
      </c>
      <c r="F342">
        <f t="shared" si="11"/>
        <v>1</v>
      </c>
    </row>
    <row r="343" spans="1:6" x14ac:dyDescent="0.2">
      <c r="A343" s="28">
        <v>41684</v>
      </c>
      <c r="B343" t="s">
        <v>440</v>
      </c>
      <c r="C343" t="s">
        <v>52</v>
      </c>
      <c r="D343" t="s">
        <v>52</v>
      </c>
      <c r="E343" s="30">
        <v>4</v>
      </c>
      <c r="F343">
        <f t="shared" si="11"/>
        <v>1</v>
      </c>
    </row>
    <row r="344" spans="1:6" x14ac:dyDescent="0.2">
      <c r="A344" s="28">
        <v>41684</v>
      </c>
      <c r="B344" t="s">
        <v>440</v>
      </c>
      <c r="C344" t="s">
        <v>53</v>
      </c>
      <c r="D344" t="s">
        <v>53</v>
      </c>
      <c r="E344" s="30">
        <v>4.01</v>
      </c>
      <c r="F344">
        <f t="shared" si="11"/>
        <v>1</v>
      </c>
    </row>
    <row r="345" spans="1:6" x14ac:dyDescent="0.2">
      <c r="A345" s="28">
        <v>41684</v>
      </c>
      <c r="B345" t="s">
        <v>440</v>
      </c>
      <c r="C345" t="s">
        <v>54</v>
      </c>
      <c r="D345" t="s">
        <v>54</v>
      </c>
      <c r="E345" s="30">
        <v>3.2</v>
      </c>
      <c r="F345">
        <f t="shared" si="11"/>
        <v>1</v>
      </c>
    </row>
    <row r="346" spans="1:6" x14ac:dyDescent="0.2">
      <c r="A346" s="28">
        <v>41684</v>
      </c>
      <c r="B346" t="s">
        <v>440</v>
      </c>
      <c r="C346" t="s">
        <v>55</v>
      </c>
      <c r="D346" t="s">
        <v>55</v>
      </c>
      <c r="E346" s="30">
        <v>42.3</v>
      </c>
      <c r="F346">
        <f t="shared" si="11"/>
        <v>1</v>
      </c>
    </row>
    <row r="347" spans="1:6" x14ac:dyDescent="0.2">
      <c r="A347" s="28">
        <v>41684</v>
      </c>
      <c r="B347" t="s">
        <v>440</v>
      </c>
      <c r="C347" t="s">
        <v>56</v>
      </c>
      <c r="D347" t="s">
        <v>56</v>
      </c>
      <c r="E347" s="30">
        <v>13</v>
      </c>
      <c r="F347">
        <f t="shared" si="11"/>
        <v>1</v>
      </c>
    </row>
    <row r="348" spans="1:6" x14ac:dyDescent="0.2">
      <c r="A348" s="28">
        <v>41684</v>
      </c>
      <c r="B348" t="s">
        <v>440</v>
      </c>
      <c r="C348" t="s">
        <v>57</v>
      </c>
      <c r="D348" t="s">
        <v>57</v>
      </c>
      <c r="E348" s="30">
        <v>4</v>
      </c>
      <c r="F348">
        <f t="shared" si="11"/>
        <v>1</v>
      </c>
    </row>
    <row r="349" spans="1:6" x14ac:dyDescent="0.2">
      <c r="A349" s="28">
        <v>41684</v>
      </c>
      <c r="B349" t="s">
        <v>440</v>
      </c>
      <c r="C349" t="s">
        <v>58</v>
      </c>
      <c r="D349" t="s">
        <v>58</v>
      </c>
      <c r="E349" s="30">
        <v>0</v>
      </c>
      <c r="F349">
        <f t="shared" si="11"/>
        <v>1</v>
      </c>
    </row>
    <row r="350" spans="1:6" x14ac:dyDescent="0.2">
      <c r="A350" s="28">
        <v>41684</v>
      </c>
      <c r="B350" t="s">
        <v>440</v>
      </c>
      <c r="C350" t="s">
        <v>59</v>
      </c>
      <c r="D350" t="s">
        <v>59</v>
      </c>
      <c r="E350" s="30">
        <v>6</v>
      </c>
      <c r="F350">
        <f t="shared" si="11"/>
        <v>1</v>
      </c>
    </row>
    <row r="351" spans="1:6" x14ac:dyDescent="0.2">
      <c r="A351" s="28">
        <v>41685</v>
      </c>
      <c r="B351" t="s">
        <v>441</v>
      </c>
      <c r="C351" t="s">
        <v>52</v>
      </c>
      <c r="D351" t="s">
        <v>52</v>
      </c>
      <c r="E351" s="30">
        <v>1</v>
      </c>
      <c r="F351">
        <f t="shared" si="11"/>
        <v>1</v>
      </c>
    </row>
    <row r="352" spans="1:6" x14ac:dyDescent="0.2">
      <c r="A352" s="28">
        <v>41685</v>
      </c>
      <c r="B352" t="s">
        <v>441</v>
      </c>
      <c r="C352" t="s">
        <v>53</v>
      </c>
      <c r="D352" t="s">
        <v>53</v>
      </c>
      <c r="E352" s="30">
        <v>2.34</v>
      </c>
      <c r="F352">
        <f t="shared" si="11"/>
        <v>1</v>
      </c>
    </row>
    <row r="353" spans="1:6" x14ac:dyDescent="0.2">
      <c r="A353" s="28">
        <v>41685</v>
      </c>
      <c r="B353" t="s">
        <v>441</v>
      </c>
      <c r="C353" t="s">
        <v>54</v>
      </c>
      <c r="D353" t="s">
        <v>54</v>
      </c>
      <c r="E353" s="30">
        <v>2</v>
      </c>
      <c r="F353">
        <f t="shared" si="11"/>
        <v>1</v>
      </c>
    </row>
    <row r="354" spans="1:6" x14ac:dyDescent="0.2">
      <c r="A354" s="28">
        <v>41685</v>
      </c>
      <c r="B354" t="s">
        <v>441</v>
      </c>
      <c r="C354" t="s">
        <v>55</v>
      </c>
      <c r="D354" t="s">
        <v>55</v>
      </c>
      <c r="E354" s="30">
        <v>37</v>
      </c>
      <c r="F354">
        <f t="shared" si="11"/>
        <v>1</v>
      </c>
    </row>
    <row r="355" spans="1:6" x14ac:dyDescent="0.2">
      <c r="A355" s="28">
        <v>41685</v>
      </c>
      <c r="B355" t="s">
        <v>441</v>
      </c>
      <c r="C355" t="s">
        <v>56</v>
      </c>
      <c r="D355" t="s">
        <v>56</v>
      </c>
      <c r="E355" s="30">
        <v>9</v>
      </c>
      <c r="F355">
        <f t="shared" si="11"/>
        <v>1</v>
      </c>
    </row>
    <row r="356" spans="1:6" x14ac:dyDescent="0.2">
      <c r="A356" s="28">
        <v>41685</v>
      </c>
      <c r="B356" t="s">
        <v>441</v>
      </c>
      <c r="C356" t="s">
        <v>57</v>
      </c>
      <c r="D356" t="s">
        <v>57</v>
      </c>
      <c r="E356" s="30">
        <v>0</v>
      </c>
      <c r="F356">
        <f t="shared" si="11"/>
        <v>1</v>
      </c>
    </row>
    <row r="357" spans="1:6" x14ac:dyDescent="0.2">
      <c r="A357" s="28">
        <v>41685</v>
      </c>
      <c r="B357" t="s">
        <v>441</v>
      </c>
      <c r="C357" t="s">
        <v>58</v>
      </c>
      <c r="D357" t="s">
        <v>58</v>
      </c>
      <c r="E357" s="30">
        <v>1</v>
      </c>
      <c r="F357">
        <f t="shared" si="11"/>
        <v>1</v>
      </c>
    </row>
    <row r="358" spans="1:6" x14ac:dyDescent="0.2">
      <c r="A358" s="28">
        <v>41685</v>
      </c>
      <c r="B358" t="s">
        <v>441</v>
      </c>
      <c r="C358" t="s">
        <v>59</v>
      </c>
      <c r="D358" t="s">
        <v>59</v>
      </c>
      <c r="E358" s="30">
        <v>5</v>
      </c>
      <c r="F358">
        <f t="shared" si="11"/>
        <v>1</v>
      </c>
    </row>
    <row r="359" spans="1:6" x14ac:dyDescent="0.2">
      <c r="A359" s="28">
        <v>41686</v>
      </c>
      <c r="B359" t="s">
        <v>447</v>
      </c>
      <c r="C359" t="s">
        <v>52</v>
      </c>
      <c r="D359" t="s">
        <v>52</v>
      </c>
      <c r="E359" s="30">
        <v>0</v>
      </c>
      <c r="F359">
        <f t="shared" si="11"/>
        <v>1</v>
      </c>
    </row>
    <row r="360" spans="1:6" x14ac:dyDescent="0.2">
      <c r="A360" s="28">
        <v>41686</v>
      </c>
      <c r="B360" t="s">
        <v>447</v>
      </c>
      <c r="C360" t="s">
        <v>53</v>
      </c>
      <c r="D360" t="s">
        <v>53</v>
      </c>
      <c r="E360" s="30">
        <v>1.68</v>
      </c>
      <c r="F360">
        <f t="shared" si="11"/>
        <v>1</v>
      </c>
    </row>
    <row r="361" spans="1:6" x14ac:dyDescent="0.2">
      <c r="A361" s="28">
        <v>41686</v>
      </c>
      <c r="B361" t="s">
        <v>447</v>
      </c>
      <c r="C361" t="s">
        <v>54</v>
      </c>
      <c r="D361" t="s">
        <v>54</v>
      </c>
      <c r="E361" s="30">
        <v>1.2</v>
      </c>
      <c r="F361">
        <f t="shared" si="11"/>
        <v>1</v>
      </c>
    </row>
    <row r="362" spans="1:6" x14ac:dyDescent="0.2">
      <c r="A362" s="28">
        <v>41686</v>
      </c>
      <c r="B362" t="s">
        <v>447</v>
      </c>
      <c r="C362" t="s">
        <v>55</v>
      </c>
      <c r="D362" t="s">
        <v>55</v>
      </c>
      <c r="E362" s="30">
        <v>34</v>
      </c>
      <c r="F362">
        <f t="shared" si="11"/>
        <v>1</v>
      </c>
    </row>
    <row r="363" spans="1:6" x14ac:dyDescent="0.2">
      <c r="A363" s="28">
        <v>41686</v>
      </c>
      <c r="B363" t="s">
        <v>447</v>
      </c>
      <c r="C363" t="s">
        <v>56</v>
      </c>
      <c r="D363" t="s">
        <v>56</v>
      </c>
      <c r="E363" s="30">
        <v>5</v>
      </c>
      <c r="F363">
        <f t="shared" si="11"/>
        <v>1</v>
      </c>
    </row>
    <row r="364" spans="1:6" x14ac:dyDescent="0.2">
      <c r="A364" s="28">
        <v>41686</v>
      </c>
      <c r="B364" t="s">
        <v>447</v>
      </c>
      <c r="C364" t="s">
        <v>57</v>
      </c>
      <c r="D364" t="s">
        <v>57</v>
      </c>
      <c r="E364" s="30">
        <v>2</v>
      </c>
      <c r="F364">
        <f t="shared" si="11"/>
        <v>1</v>
      </c>
    </row>
    <row r="365" spans="1:6" x14ac:dyDescent="0.2">
      <c r="A365" s="28">
        <v>41686</v>
      </c>
      <c r="B365" t="s">
        <v>447</v>
      </c>
      <c r="C365" t="s">
        <v>58</v>
      </c>
      <c r="D365" t="s">
        <v>58</v>
      </c>
      <c r="E365" s="30">
        <v>3</v>
      </c>
      <c r="F365">
        <f t="shared" si="11"/>
        <v>1</v>
      </c>
    </row>
    <row r="366" spans="1:6" x14ac:dyDescent="0.2">
      <c r="A366" s="28">
        <v>41686</v>
      </c>
      <c r="B366" t="s">
        <v>447</v>
      </c>
      <c r="C366" t="s">
        <v>59</v>
      </c>
      <c r="D366" t="s">
        <v>59</v>
      </c>
      <c r="E366" s="30">
        <v>1</v>
      </c>
      <c r="F366">
        <f t="shared" si="11"/>
        <v>1</v>
      </c>
    </row>
    <row r="367" spans="1:6" x14ac:dyDescent="0.2">
      <c r="A367" s="28">
        <v>41687</v>
      </c>
      <c r="B367" t="s">
        <v>443</v>
      </c>
      <c r="C367" t="s">
        <v>52</v>
      </c>
      <c r="D367" t="s">
        <v>52</v>
      </c>
      <c r="E367" s="30">
        <v>7.34</v>
      </c>
      <c r="F367">
        <f t="shared" si="11"/>
        <v>1</v>
      </c>
    </row>
    <row r="368" spans="1:6" x14ac:dyDescent="0.2">
      <c r="A368" s="28">
        <v>41687</v>
      </c>
      <c r="B368" t="s">
        <v>443</v>
      </c>
      <c r="C368" t="s">
        <v>53</v>
      </c>
      <c r="D368" t="s">
        <v>53</v>
      </c>
      <c r="E368" s="30">
        <v>4</v>
      </c>
      <c r="F368">
        <f t="shared" si="11"/>
        <v>1</v>
      </c>
    </row>
    <row r="369" spans="1:6" x14ac:dyDescent="0.2">
      <c r="A369" s="28">
        <v>41687</v>
      </c>
      <c r="B369" t="s">
        <v>443</v>
      </c>
      <c r="C369" t="s">
        <v>54</v>
      </c>
      <c r="D369" t="s">
        <v>54</v>
      </c>
      <c r="E369" s="30">
        <v>12.7</v>
      </c>
      <c r="F369">
        <f t="shared" si="11"/>
        <v>1</v>
      </c>
    </row>
    <row r="370" spans="1:6" x14ac:dyDescent="0.2">
      <c r="A370" s="28">
        <v>41687</v>
      </c>
      <c r="B370" t="s">
        <v>443</v>
      </c>
      <c r="C370" t="s">
        <v>55</v>
      </c>
      <c r="D370" t="s">
        <v>55</v>
      </c>
      <c r="E370" s="30">
        <v>27</v>
      </c>
      <c r="F370">
        <f t="shared" si="11"/>
        <v>1</v>
      </c>
    </row>
    <row r="371" spans="1:6" x14ac:dyDescent="0.2">
      <c r="A371" s="28">
        <v>41687</v>
      </c>
      <c r="B371" t="s">
        <v>443</v>
      </c>
      <c r="C371" t="s">
        <v>56</v>
      </c>
      <c r="D371" t="s">
        <v>56</v>
      </c>
      <c r="E371" s="30">
        <v>13</v>
      </c>
      <c r="F371">
        <f t="shared" si="11"/>
        <v>1</v>
      </c>
    </row>
    <row r="372" spans="1:6" x14ac:dyDescent="0.2">
      <c r="A372" s="28">
        <v>41687</v>
      </c>
      <c r="B372" t="s">
        <v>443</v>
      </c>
      <c r="C372" t="s">
        <v>57</v>
      </c>
      <c r="D372" t="s">
        <v>57</v>
      </c>
      <c r="E372" s="30">
        <v>1</v>
      </c>
      <c r="F372">
        <f t="shared" si="11"/>
        <v>1</v>
      </c>
    </row>
    <row r="373" spans="1:6" x14ac:dyDescent="0.2">
      <c r="A373" s="28">
        <v>41687</v>
      </c>
      <c r="B373" t="s">
        <v>443</v>
      </c>
      <c r="C373" t="s">
        <v>58</v>
      </c>
      <c r="D373" t="s">
        <v>58</v>
      </c>
      <c r="E373" s="30">
        <v>7</v>
      </c>
      <c r="F373">
        <f t="shared" si="11"/>
        <v>1</v>
      </c>
    </row>
    <row r="374" spans="1:6" x14ac:dyDescent="0.2">
      <c r="A374" s="28">
        <v>41687</v>
      </c>
      <c r="B374" t="s">
        <v>443</v>
      </c>
      <c r="C374" t="s">
        <v>59</v>
      </c>
      <c r="D374" t="s">
        <v>59</v>
      </c>
      <c r="E374" s="30">
        <v>0</v>
      </c>
      <c r="F374">
        <f t="shared" si="11"/>
        <v>1</v>
      </c>
    </row>
    <row r="375" spans="1:6" x14ac:dyDescent="0.2">
      <c r="A375" s="28">
        <v>41688</v>
      </c>
      <c r="B375" t="s">
        <v>444</v>
      </c>
      <c r="C375" t="s">
        <v>52</v>
      </c>
      <c r="D375" t="s">
        <v>52</v>
      </c>
      <c r="E375" s="30">
        <v>7.34</v>
      </c>
      <c r="F375">
        <f t="shared" si="11"/>
        <v>1</v>
      </c>
    </row>
    <row r="376" spans="1:6" x14ac:dyDescent="0.2">
      <c r="A376" s="28">
        <v>41688</v>
      </c>
      <c r="B376" t="s">
        <v>444</v>
      </c>
      <c r="C376" t="s">
        <v>53</v>
      </c>
      <c r="D376" t="s">
        <v>53</v>
      </c>
      <c r="E376" s="30">
        <v>7.36</v>
      </c>
      <c r="F376">
        <f t="shared" si="11"/>
        <v>1</v>
      </c>
    </row>
    <row r="377" spans="1:6" x14ac:dyDescent="0.2">
      <c r="A377" s="28">
        <v>41688</v>
      </c>
      <c r="B377" t="s">
        <v>444</v>
      </c>
      <c r="C377" t="s">
        <v>54</v>
      </c>
      <c r="D377" t="s">
        <v>54</v>
      </c>
      <c r="E377" s="30">
        <v>6.1</v>
      </c>
      <c r="F377">
        <f t="shared" si="11"/>
        <v>1</v>
      </c>
    </row>
    <row r="378" spans="1:6" x14ac:dyDescent="0.2">
      <c r="A378" s="28">
        <v>41688</v>
      </c>
      <c r="B378" t="s">
        <v>444</v>
      </c>
      <c r="C378" t="s">
        <v>55</v>
      </c>
      <c r="D378" t="s">
        <v>55</v>
      </c>
      <c r="E378" s="30">
        <v>45</v>
      </c>
      <c r="F378">
        <f t="shared" si="11"/>
        <v>1</v>
      </c>
    </row>
    <row r="379" spans="1:6" x14ac:dyDescent="0.2">
      <c r="A379" s="28">
        <v>41688</v>
      </c>
      <c r="B379" t="s">
        <v>444</v>
      </c>
      <c r="C379" t="s">
        <v>56</v>
      </c>
      <c r="D379" t="s">
        <v>56</v>
      </c>
      <c r="E379" s="30">
        <v>14</v>
      </c>
      <c r="F379">
        <f t="shared" si="11"/>
        <v>1</v>
      </c>
    </row>
    <row r="380" spans="1:6" x14ac:dyDescent="0.2">
      <c r="A380" s="28">
        <v>41688</v>
      </c>
      <c r="B380" t="s">
        <v>444</v>
      </c>
      <c r="C380" t="s">
        <v>57</v>
      </c>
      <c r="D380" t="s">
        <v>57</v>
      </c>
      <c r="E380" s="30">
        <v>0</v>
      </c>
      <c r="F380">
        <f t="shared" si="11"/>
        <v>1</v>
      </c>
    </row>
    <row r="381" spans="1:6" x14ac:dyDescent="0.2">
      <c r="A381" s="28">
        <v>41688</v>
      </c>
      <c r="B381" t="s">
        <v>444</v>
      </c>
      <c r="C381" t="s">
        <v>58</v>
      </c>
      <c r="D381" t="s">
        <v>58</v>
      </c>
      <c r="E381" s="30">
        <v>13</v>
      </c>
      <c r="F381">
        <f t="shared" si="11"/>
        <v>1</v>
      </c>
    </row>
    <row r="382" spans="1:6" x14ac:dyDescent="0.2">
      <c r="A382" s="28">
        <v>41688</v>
      </c>
      <c r="B382" t="s">
        <v>444</v>
      </c>
      <c r="C382" t="s">
        <v>59</v>
      </c>
      <c r="D382" t="s">
        <v>59</v>
      </c>
      <c r="E382" s="30">
        <v>5</v>
      </c>
      <c r="F382">
        <f t="shared" si="11"/>
        <v>1</v>
      </c>
    </row>
    <row r="383" spans="1:6" x14ac:dyDescent="0.2">
      <c r="A383" s="28">
        <v>41689</v>
      </c>
      <c r="B383" t="s">
        <v>445</v>
      </c>
      <c r="C383" t="s">
        <v>52</v>
      </c>
      <c r="D383" t="s">
        <v>52</v>
      </c>
      <c r="E383" s="30">
        <v>3.33</v>
      </c>
      <c r="F383">
        <f t="shared" si="11"/>
        <v>1</v>
      </c>
    </row>
    <row r="384" spans="1:6" x14ac:dyDescent="0.2">
      <c r="A384" s="28">
        <v>41689</v>
      </c>
      <c r="B384" t="s">
        <v>445</v>
      </c>
      <c r="C384" t="s">
        <v>53</v>
      </c>
      <c r="D384" t="s">
        <v>53</v>
      </c>
      <c r="E384" s="30">
        <v>5.0199999999999996</v>
      </c>
      <c r="F384">
        <f t="shared" si="11"/>
        <v>1</v>
      </c>
    </row>
    <row r="385" spans="1:6" x14ac:dyDescent="0.2">
      <c r="A385" s="28">
        <v>41689</v>
      </c>
      <c r="B385" t="s">
        <v>445</v>
      </c>
      <c r="C385" t="s">
        <v>54</v>
      </c>
      <c r="D385" t="s">
        <v>54</v>
      </c>
      <c r="E385" s="30">
        <v>5.5</v>
      </c>
      <c r="F385">
        <f t="shared" si="11"/>
        <v>1</v>
      </c>
    </row>
    <row r="386" spans="1:6" x14ac:dyDescent="0.2">
      <c r="A386" s="28">
        <v>41689</v>
      </c>
      <c r="B386" t="s">
        <v>445</v>
      </c>
      <c r="C386" t="s">
        <v>55</v>
      </c>
      <c r="D386" t="s">
        <v>55</v>
      </c>
      <c r="E386" s="30">
        <v>66.8</v>
      </c>
      <c r="F386">
        <f t="shared" si="11"/>
        <v>1</v>
      </c>
    </row>
    <row r="387" spans="1:6" x14ac:dyDescent="0.2">
      <c r="A387" s="28">
        <v>41689</v>
      </c>
      <c r="B387" t="s">
        <v>445</v>
      </c>
      <c r="C387" t="s">
        <v>56</v>
      </c>
      <c r="D387" t="s">
        <v>56</v>
      </c>
      <c r="E387" s="30">
        <v>17</v>
      </c>
      <c r="F387">
        <f t="shared" si="11"/>
        <v>1</v>
      </c>
    </row>
    <row r="388" spans="1:6" x14ac:dyDescent="0.2">
      <c r="A388" s="28">
        <v>41689</v>
      </c>
      <c r="B388" t="s">
        <v>445</v>
      </c>
      <c r="C388" t="s">
        <v>57</v>
      </c>
      <c r="D388" t="s">
        <v>57</v>
      </c>
      <c r="E388" s="30">
        <v>1</v>
      </c>
      <c r="F388">
        <f t="shared" si="11"/>
        <v>1</v>
      </c>
    </row>
    <row r="389" spans="1:6" x14ac:dyDescent="0.2">
      <c r="A389" s="28">
        <v>41689</v>
      </c>
      <c r="B389" t="s">
        <v>445</v>
      </c>
      <c r="C389" t="s">
        <v>58</v>
      </c>
      <c r="D389" t="s">
        <v>58</v>
      </c>
      <c r="E389" s="30">
        <v>6</v>
      </c>
      <c r="F389">
        <f t="shared" si="11"/>
        <v>1</v>
      </c>
    </row>
    <row r="390" spans="1:6" x14ac:dyDescent="0.2">
      <c r="A390" s="28">
        <v>41689</v>
      </c>
      <c r="B390" t="s">
        <v>445</v>
      </c>
      <c r="C390" t="s">
        <v>59</v>
      </c>
      <c r="D390" t="s">
        <v>59</v>
      </c>
      <c r="E390" s="30">
        <v>1</v>
      </c>
      <c r="F390">
        <f t="shared" si="11"/>
        <v>1</v>
      </c>
    </row>
    <row r="391" spans="1:6" x14ac:dyDescent="0.2">
      <c r="A391" s="28">
        <v>41690</v>
      </c>
      <c r="B391" t="s">
        <v>446</v>
      </c>
      <c r="C391" t="s">
        <v>52</v>
      </c>
      <c r="D391" t="s">
        <v>52</v>
      </c>
      <c r="E391" s="30">
        <v>7</v>
      </c>
      <c r="F391">
        <f t="shared" ref="F391:F454" si="12">SUBTOTAL(103,E391)</f>
        <v>1</v>
      </c>
    </row>
    <row r="392" spans="1:6" x14ac:dyDescent="0.2">
      <c r="A392" s="28">
        <v>41690</v>
      </c>
      <c r="B392" t="s">
        <v>446</v>
      </c>
      <c r="C392" t="s">
        <v>53</v>
      </c>
      <c r="D392" t="s">
        <v>53</v>
      </c>
      <c r="E392" s="30">
        <v>7.02</v>
      </c>
      <c r="F392">
        <f t="shared" si="12"/>
        <v>1</v>
      </c>
    </row>
    <row r="393" spans="1:6" x14ac:dyDescent="0.2">
      <c r="A393" s="28">
        <v>41690</v>
      </c>
      <c r="B393" t="s">
        <v>446</v>
      </c>
      <c r="C393" t="s">
        <v>54</v>
      </c>
      <c r="D393" t="s">
        <v>54</v>
      </c>
      <c r="E393" s="30">
        <v>3.2</v>
      </c>
      <c r="F393">
        <f t="shared" si="12"/>
        <v>1</v>
      </c>
    </row>
    <row r="394" spans="1:6" x14ac:dyDescent="0.2">
      <c r="A394" s="28">
        <v>41690</v>
      </c>
      <c r="B394" t="s">
        <v>446</v>
      </c>
      <c r="C394" t="s">
        <v>55</v>
      </c>
      <c r="D394" t="s">
        <v>55</v>
      </c>
      <c r="E394" s="30">
        <v>21.5</v>
      </c>
      <c r="F394">
        <f t="shared" si="12"/>
        <v>1</v>
      </c>
    </row>
    <row r="395" spans="1:6" x14ac:dyDescent="0.2">
      <c r="A395" s="28">
        <v>41690</v>
      </c>
      <c r="B395" t="s">
        <v>446</v>
      </c>
      <c r="C395" t="s">
        <v>56</v>
      </c>
      <c r="D395" t="s">
        <v>56</v>
      </c>
      <c r="E395" s="30">
        <v>16</v>
      </c>
      <c r="F395">
        <f t="shared" si="12"/>
        <v>1</v>
      </c>
    </row>
    <row r="396" spans="1:6" x14ac:dyDescent="0.2">
      <c r="A396" s="28">
        <v>41690</v>
      </c>
      <c r="B396" t="s">
        <v>446</v>
      </c>
      <c r="C396" t="s">
        <v>57</v>
      </c>
      <c r="D396" t="s">
        <v>57</v>
      </c>
      <c r="E396" s="30">
        <v>3</v>
      </c>
      <c r="F396">
        <f t="shared" si="12"/>
        <v>1</v>
      </c>
    </row>
    <row r="397" spans="1:6" x14ac:dyDescent="0.2">
      <c r="A397" s="28">
        <v>41690</v>
      </c>
      <c r="B397" t="s">
        <v>446</v>
      </c>
      <c r="C397" t="s">
        <v>58</v>
      </c>
      <c r="D397" t="s">
        <v>58</v>
      </c>
      <c r="E397" s="30">
        <v>8</v>
      </c>
      <c r="F397">
        <f t="shared" si="12"/>
        <v>1</v>
      </c>
    </row>
    <row r="398" spans="1:6" x14ac:dyDescent="0.2">
      <c r="A398" s="28">
        <v>41690</v>
      </c>
      <c r="B398" t="s">
        <v>446</v>
      </c>
      <c r="C398" t="s">
        <v>59</v>
      </c>
      <c r="D398" t="s">
        <v>59</v>
      </c>
      <c r="E398" s="30">
        <v>1</v>
      </c>
      <c r="F398">
        <f t="shared" si="12"/>
        <v>1</v>
      </c>
    </row>
    <row r="399" spans="1:6" x14ac:dyDescent="0.2">
      <c r="A399" s="28">
        <v>41691</v>
      </c>
      <c r="B399" t="s">
        <v>440</v>
      </c>
      <c r="C399" t="s">
        <v>52</v>
      </c>
      <c r="D399" t="s">
        <v>52</v>
      </c>
      <c r="E399" s="30">
        <v>6</v>
      </c>
      <c r="F399">
        <f t="shared" si="12"/>
        <v>1</v>
      </c>
    </row>
    <row r="400" spans="1:6" x14ac:dyDescent="0.2">
      <c r="A400" s="28">
        <v>41691</v>
      </c>
      <c r="B400" t="s">
        <v>440</v>
      </c>
      <c r="C400" t="s">
        <v>53</v>
      </c>
      <c r="D400" t="s">
        <v>53</v>
      </c>
      <c r="E400" s="30">
        <v>4.34</v>
      </c>
      <c r="F400">
        <f t="shared" si="12"/>
        <v>1</v>
      </c>
    </row>
    <row r="401" spans="1:6" x14ac:dyDescent="0.2">
      <c r="A401" s="28">
        <v>41691</v>
      </c>
      <c r="B401" t="s">
        <v>440</v>
      </c>
      <c r="C401" t="s">
        <v>54</v>
      </c>
      <c r="D401" t="s">
        <v>54</v>
      </c>
      <c r="E401" s="30">
        <v>9</v>
      </c>
      <c r="F401">
        <f t="shared" si="12"/>
        <v>1</v>
      </c>
    </row>
    <row r="402" spans="1:6" x14ac:dyDescent="0.2">
      <c r="A402" s="28">
        <v>41691</v>
      </c>
      <c r="B402" t="s">
        <v>440</v>
      </c>
      <c r="C402" t="s">
        <v>55</v>
      </c>
      <c r="D402" t="s">
        <v>55</v>
      </c>
      <c r="E402" s="30">
        <v>25.4</v>
      </c>
      <c r="F402">
        <f t="shared" si="12"/>
        <v>1</v>
      </c>
    </row>
    <row r="403" spans="1:6" x14ac:dyDescent="0.2">
      <c r="A403" s="28">
        <v>41691</v>
      </c>
      <c r="B403" t="s">
        <v>440</v>
      </c>
      <c r="C403" t="s">
        <v>56</v>
      </c>
      <c r="D403" t="s">
        <v>56</v>
      </c>
      <c r="E403" s="30">
        <v>17</v>
      </c>
      <c r="F403">
        <f t="shared" si="12"/>
        <v>1</v>
      </c>
    </row>
    <row r="404" spans="1:6" x14ac:dyDescent="0.2">
      <c r="A404" s="28">
        <v>41691</v>
      </c>
      <c r="B404" t="s">
        <v>440</v>
      </c>
      <c r="C404" t="s">
        <v>57</v>
      </c>
      <c r="D404" t="s">
        <v>57</v>
      </c>
      <c r="E404" s="30">
        <v>0</v>
      </c>
      <c r="F404">
        <f t="shared" si="12"/>
        <v>1</v>
      </c>
    </row>
    <row r="405" spans="1:6" x14ac:dyDescent="0.2">
      <c r="A405" s="28">
        <v>41691</v>
      </c>
      <c r="B405" t="s">
        <v>440</v>
      </c>
      <c r="C405" t="s">
        <v>58</v>
      </c>
      <c r="D405" t="s">
        <v>58</v>
      </c>
      <c r="E405" s="30">
        <v>0</v>
      </c>
      <c r="F405">
        <f t="shared" si="12"/>
        <v>1</v>
      </c>
    </row>
    <row r="406" spans="1:6" x14ac:dyDescent="0.2">
      <c r="A406" s="28">
        <v>41691</v>
      </c>
      <c r="B406" t="s">
        <v>440</v>
      </c>
      <c r="C406" t="s">
        <v>59</v>
      </c>
      <c r="D406" t="s">
        <v>59</v>
      </c>
      <c r="E406" s="30">
        <v>0</v>
      </c>
      <c r="F406">
        <f t="shared" si="12"/>
        <v>1</v>
      </c>
    </row>
    <row r="407" spans="1:6" x14ac:dyDescent="0.2">
      <c r="A407" s="28">
        <v>41692</v>
      </c>
      <c r="B407" t="s">
        <v>441</v>
      </c>
      <c r="C407" t="s">
        <v>52</v>
      </c>
      <c r="D407" t="s">
        <v>52</v>
      </c>
      <c r="E407" s="30">
        <v>7</v>
      </c>
      <c r="F407">
        <f t="shared" si="12"/>
        <v>1</v>
      </c>
    </row>
    <row r="408" spans="1:6" x14ac:dyDescent="0.2">
      <c r="A408" s="28">
        <v>41692</v>
      </c>
      <c r="B408" t="s">
        <v>441</v>
      </c>
      <c r="C408" t="s">
        <v>53</v>
      </c>
      <c r="D408" t="s">
        <v>53</v>
      </c>
      <c r="E408" s="30">
        <v>3.17</v>
      </c>
      <c r="F408">
        <f t="shared" si="12"/>
        <v>1</v>
      </c>
    </row>
    <row r="409" spans="1:6" x14ac:dyDescent="0.2">
      <c r="A409" s="28">
        <v>41692</v>
      </c>
      <c r="B409" t="s">
        <v>441</v>
      </c>
      <c r="C409" t="s">
        <v>54</v>
      </c>
      <c r="D409" t="s">
        <v>54</v>
      </c>
      <c r="E409" s="30">
        <v>5.7</v>
      </c>
      <c r="F409">
        <f t="shared" si="12"/>
        <v>1</v>
      </c>
    </row>
    <row r="410" spans="1:6" x14ac:dyDescent="0.2">
      <c r="A410" s="28">
        <v>41692</v>
      </c>
      <c r="B410" t="s">
        <v>441</v>
      </c>
      <c r="C410" t="s">
        <v>55</v>
      </c>
      <c r="D410" t="s">
        <v>55</v>
      </c>
      <c r="E410" s="30">
        <v>26</v>
      </c>
      <c r="F410">
        <f t="shared" si="12"/>
        <v>1</v>
      </c>
    </row>
    <row r="411" spans="1:6" x14ac:dyDescent="0.2">
      <c r="A411" s="28">
        <v>41692</v>
      </c>
      <c r="B411" t="s">
        <v>441</v>
      </c>
      <c r="C411" t="s">
        <v>56</v>
      </c>
      <c r="D411" t="s">
        <v>56</v>
      </c>
      <c r="E411" s="30">
        <v>12</v>
      </c>
      <c r="F411">
        <f t="shared" si="12"/>
        <v>1</v>
      </c>
    </row>
    <row r="412" spans="1:6" x14ac:dyDescent="0.2">
      <c r="A412" s="28">
        <v>41692</v>
      </c>
      <c r="B412" t="s">
        <v>441</v>
      </c>
      <c r="C412" t="s">
        <v>57</v>
      </c>
      <c r="D412" t="s">
        <v>57</v>
      </c>
      <c r="E412" s="30">
        <v>0</v>
      </c>
      <c r="F412">
        <f t="shared" si="12"/>
        <v>1</v>
      </c>
    </row>
    <row r="413" spans="1:6" x14ac:dyDescent="0.2">
      <c r="A413" s="28">
        <v>41692</v>
      </c>
      <c r="B413" t="s">
        <v>441</v>
      </c>
      <c r="C413" t="s">
        <v>58</v>
      </c>
      <c r="D413" t="s">
        <v>58</v>
      </c>
      <c r="E413" s="30">
        <v>1</v>
      </c>
      <c r="F413">
        <f t="shared" si="12"/>
        <v>1</v>
      </c>
    </row>
    <row r="414" spans="1:6" x14ac:dyDescent="0.2">
      <c r="A414" s="28">
        <v>41692</v>
      </c>
      <c r="B414" t="s">
        <v>441</v>
      </c>
      <c r="C414" t="s">
        <v>59</v>
      </c>
      <c r="D414" t="s">
        <v>59</v>
      </c>
      <c r="E414" s="30">
        <v>0</v>
      </c>
      <c r="F414">
        <f t="shared" si="12"/>
        <v>1</v>
      </c>
    </row>
    <row r="415" spans="1:6" x14ac:dyDescent="0.2">
      <c r="A415" s="28">
        <v>41693</v>
      </c>
      <c r="B415" t="s">
        <v>447</v>
      </c>
      <c r="C415" t="s">
        <v>52</v>
      </c>
      <c r="D415" t="s">
        <v>52</v>
      </c>
      <c r="E415" s="30">
        <v>1</v>
      </c>
      <c r="F415">
        <f t="shared" si="12"/>
        <v>1</v>
      </c>
    </row>
    <row r="416" spans="1:6" x14ac:dyDescent="0.2">
      <c r="A416" s="28">
        <v>41693</v>
      </c>
      <c r="B416" t="s">
        <v>447</v>
      </c>
      <c r="C416" t="s">
        <v>53</v>
      </c>
      <c r="D416" t="s">
        <v>53</v>
      </c>
      <c r="E416" s="30">
        <v>3.34</v>
      </c>
      <c r="F416">
        <f t="shared" si="12"/>
        <v>1</v>
      </c>
    </row>
    <row r="417" spans="1:6" x14ac:dyDescent="0.2">
      <c r="A417" s="28">
        <v>41693</v>
      </c>
      <c r="B417" t="s">
        <v>447</v>
      </c>
      <c r="C417" t="s">
        <v>54</v>
      </c>
      <c r="D417" t="s">
        <v>54</v>
      </c>
      <c r="E417" s="30">
        <v>2</v>
      </c>
      <c r="F417">
        <f t="shared" si="12"/>
        <v>1</v>
      </c>
    </row>
    <row r="418" spans="1:6" x14ac:dyDescent="0.2">
      <c r="A418" s="28">
        <v>41693</v>
      </c>
      <c r="B418" t="s">
        <v>447</v>
      </c>
      <c r="C418" t="s">
        <v>55</v>
      </c>
      <c r="D418" t="s">
        <v>55</v>
      </c>
      <c r="E418" s="30">
        <v>21</v>
      </c>
      <c r="F418">
        <f t="shared" si="12"/>
        <v>1</v>
      </c>
    </row>
    <row r="419" spans="1:6" x14ac:dyDescent="0.2">
      <c r="A419" s="28">
        <v>41693</v>
      </c>
      <c r="B419" t="s">
        <v>447</v>
      </c>
      <c r="C419" t="s">
        <v>56</v>
      </c>
      <c r="D419" t="s">
        <v>56</v>
      </c>
      <c r="E419" s="30">
        <v>10</v>
      </c>
      <c r="F419">
        <f t="shared" si="12"/>
        <v>1</v>
      </c>
    </row>
    <row r="420" spans="1:6" x14ac:dyDescent="0.2">
      <c r="A420" s="28">
        <v>41693</v>
      </c>
      <c r="B420" t="s">
        <v>447</v>
      </c>
      <c r="C420" t="s">
        <v>57</v>
      </c>
      <c r="D420" t="s">
        <v>57</v>
      </c>
      <c r="E420" s="30">
        <v>0</v>
      </c>
      <c r="F420">
        <f t="shared" si="12"/>
        <v>1</v>
      </c>
    </row>
    <row r="421" spans="1:6" x14ac:dyDescent="0.2">
      <c r="A421" s="28">
        <v>41693</v>
      </c>
      <c r="B421" t="s">
        <v>447</v>
      </c>
      <c r="C421" t="s">
        <v>58</v>
      </c>
      <c r="D421" t="s">
        <v>58</v>
      </c>
      <c r="E421" s="30">
        <v>0</v>
      </c>
      <c r="F421">
        <f t="shared" si="12"/>
        <v>1</v>
      </c>
    </row>
    <row r="422" spans="1:6" x14ac:dyDescent="0.2">
      <c r="A422" s="28">
        <v>41693</v>
      </c>
      <c r="B422" t="s">
        <v>447</v>
      </c>
      <c r="C422" t="s">
        <v>59</v>
      </c>
      <c r="D422" t="s">
        <v>59</v>
      </c>
      <c r="E422" s="30">
        <v>0</v>
      </c>
      <c r="F422">
        <f t="shared" si="12"/>
        <v>1</v>
      </c>
    </row>
    <row r="423" spans="1:6" x14ac:dyDescent="0.2">
      <c r="A423" s="28">
        <v>41694</v>
      </c>
      <c r="B423" t="s">
        <v>443</v>
      </c>
      <c r="C423" t="s">
        <v>52</v>
      </c>
      <c r="D423" t="s">
        <v>52</v>
      </c>
      <c r="E423" s="30">
        <v>7</v>
      </c>
      <c r="F423">
        <f t="shared" si="12"/>
        <v>1</v>
      </c>
    </row>
    <row r="424" spans="1:6" x14ac:dyDescent="0.2">
      <c r="A424" s="28">
        <v>41694</v>
      </c>
      <c r="B424" t="s">
        <v>443</v>
      </c>
      <c r="C424" t="s">
        <v>53</v>
      </c>
      <c r="D424" t="s">
        <v>53</v>
      </c>
      <c r="E424" s="30">
        <v>4.68</v>
      </c>
      <c r="F424">
        <f t="shared" si="12"/>
        <v>1</v>
      </c>
    </row>
    <row r="425" spans="1:6" x14ac:dyDescent="0.2">
      <c r="A425" s="28">
        <v>41694</v>
      </c>
      <c r="B425" t="s">
        <v>443</v>
      </c>
      <c r="C425" t="s">
        <v>54</v>
      </c>
      <c r="D425" t="s">
        <v>54</v>
      </c>
      <c r="E425" s="30">
        <v>5.5</v>
      </c>
      <c r="F425">
        <f t="shared" si="12"/>
        <v>1</v>
      </c>
    </row>
    <row r="426" spans="1:6" x14ac:dyDescent="0.2">
      <c r="A426" s="28">
        <v>41694</v>
      </c>
      <c r="B426" t="s">
        <v>443</v>
      </c>
      <c r="C426" t="s">
        <v>55</v>
      </c>
      <c r="D426" t="s">
        <v>55</v>
      </c>
      <c r="E426" s="30">
        <v>26.5</v>
      </c>
      <c r="F426">
        <f t="shared" si="12"/>
        <v>1</v>
      </c>
    </row>
    <row r="427" spans="1:6" x14ac:dyDescent="0.2">
      <c r="A427" s="28">
        <v>41694</v>
      </c>
      <c r="B427" t="s">
        <v>443</v>
      </c>
      <c r="C427" t="s">
        <v>56</v>
      </c>
      <c r="D427" t="s">
        <v>56</v>
      </c>
      <c r="E427" s="30">
        <v>4</v>
      </c>
      <c r="F427">
        <f t="shared" si="12"/>
        <v>1</v>
      </c>
    </row>
    <row r="428" spans="1:6" x14ac:dyDescent="0.2">
      <c r="A428" s="28">
        <v>41694</v>
      </c>
      <c r="B428" t="s">
        <v>443</v>
      </c>
      <c r="C428" t="s">
        <v>57</v>
      </c>
      <c r="D428" t="s">
        <v>57</v>
      </c>
      <c r="E428" s="30">
        <v>0</v>
      </c>
      <c r="F428">
        <f t="shared" si="12"/>
        <v>1</v>
      </c>
    </row>
    <row r="429" spans="1:6" x14ac:dyDescent="0.2">
      <c r="A429" s="28">
        <v>41694</v>
      </c>
      <c r="B429" t="s">
        <v>443</v>
      </c>
      <c r="C429" t="s">
        <v>58</v>
      </c>
      <c r="D429" t="s">
        <v>58</v>
      </c>
      <c r="E429" s="30">
        <v>0</v>
      </c>
      <c r="F429">
        <f t="shared" si="12"/>
        <v>1</v>
      </c>
    </row>
    <row r="430" spans="1:6" x14ac:dyDescent="0.2">
      <c r="A430" s="28">
        <v>41694</v>
      </c>
      <c r="B430" t="s">
        <v>443</v>
      </c>
      <c r="C430" t="s">
        <v>59</v>
      </c>
      <c r="D430" t="s">
        <v>59</v>
      </c>
      <c r="E430" s="30">
        <v>3</v>
      </c>
      <c r="F430">
        <f t="shared" si="12"/>
        <v>1</v>
      </c>
    </row>
    <row r="431" spans="1:6" x14ac:dyDescent="0.2">
      <c r="A431" s="28">
        <v>41695</v>
      </c>
      <c r="B431" t="s">
        <v>444</v>
      </c>
      <c r="C431" t="s">
        <v>52</v>
      </c>
      <c r="D431" t="s">
        <v>52</v>
      </c>
      <c r="E431" s="30">
        <v>5</v>
      </c>
      <c r="F431">
        <f t="shared" si="12"/>
        <v>1</v>
      </c>
    </row>
    <row r="432" spans="1:6" x14ac:dyDescent="0.2">
      <c r="A432" s="28">
        <v>41695</v>
      </c>
      <c r="B432" t="s">
        <v>444</v>
      </c>
      <c r="C432" t="s">
        <v>53</v>
      </c>
      <c r="D432" t="s">
        <v>53</v>
      </c>
      <c r="E432" s="30">
        <v>1.68</v>
      </c>
      <c r="F432">
        <f t="shared" si="12"/>
        <v>1</v>
      </c>
    </row>
    <row r="433" spans="1:6" x14ac:dyDescent="0.2">
      <c r="A433" s="28">
        <v>41695</v>
      </c>
      <c r="B433" t="s">
        <v>444</v>
      </c>
      <c r="C433" t="s">
        <v>54</v>
      </c>
      <c r="D433" t="s">
        <v>54</v>
      </c>
      <c r="E433" s="30">
        <v>11.2</v>
      </c>
      <c r="F433">
        <f t="shared" si="12"/>
        <v>1</v>
      </c>
    </row>
    <row r="434" spans="1:6" x14ac:dyDescent="0.2">
      <c r="A434" s="28">
        <v>41695</v>
      </c>
      <c r="B434" t="s">
        <v>444</v>
      </c>
      <c r="C434" t="s">
        <v>55</v>
      </c>
      <c r="D434" t="s">
        <v>55</v>
      </c>
      <c r="E434" s="30">
        <v>34.5</v>
      </c>
      <c r="F434">
        <f t="shared" si="12"/>
        <v>1</v>
      </c>
    </row>
    <row r="435" spans="1:6" x14ac:dyDescent="0.2">
      <c r="A435" s="28">
        <v>41695</v>
      </c>
      <c r="B435" t="s">
        <v>444</v>
      </c>
      <c r="C435" t="s">
        <v>56</v>
      </c>
      <c r="D435" t="s">
        <v>56</v>
      </c>
      <c r="E435" s="30">
        <v>13</v>
      </c>
      <c r="F435">
        <f t="shared" si="12"/>
        <v>1</v>
      </c>
    </row>
    <row r="436" spans="1:6" x14ac:dyDescent="0.2">
      <c r="A436" s="28">
        <v>41695</v>
      </c>
      <c r="B436" t="s">
        <v>444</v>
      </c>
      <c r="C436" t="s">
        <v>57</v>
      </c>
      <c r="D436" t="s">
        <v>57</v>
      </c>
      <c r="E436" s="30">
        <v>0</v>
      </c>
      <c r="F436">
        <f t="shared" si="12"/>
        <v>1</v>
      </c>
    </row>
    <row r="437" spans="1:6" x14ac:dyDescent="0.2">
      <c r="A437" s="28">
        <v>41695</v>
      </c>
      <c r="B437" t="s">
        <v>444</v>
      </c>
      <c r="C437" t="s">
        <v>58</v>
      </c>
      <c r="D437" t="s">
        <v>58</v>
      </c>
      <c r="E437" s="30">
        <v>0</v>
      </c>
      <c r="F437">
        <f t="shared" si="12"/>
        <v>1</v>
      </c>
    </row>
    <row r="438" spans="1:6" x14ac:dyDescent="0.2">
      <c r="A438" s="28">
        <v>41695</v>
      </c>
      <c r="B438" t="s">
        <v>444</v>
      </c>
      <c r="C438" t="s">
        <v>59</v>
      </c>
      <c r="D438" t="s">
        <v>59</v>
      </c>
      <c r="E438" s="30">
        <v>2</v>
      </c>
      <c r="F438">
        <f t="shared" si="12"/>
        <v>1</v>
      </c>
    </row>
    <row r="439" spans="1:6" x14ac:dyDescent="0.2">
      <c r="A439" s="28">
        <v>41696</v>
      </c>
      <c r="B439" t="s">
        <v>445</v>
      </c>
      <c r="C439" t="s">
        <v>52</v>
      </c>
      <c r="D439" t="s">
        <v>52</v>
      </c>
      <c r="E439" s="30">
        <v>5</v>
      </c>
      <c r="F439">
        <f t="shared" si="12"/>
        <v>1</v>
      </c>
    </row>
    <row r="440" spans="1:6" x14ac:dyDescent="0.2">
      <c r="A440" s="28">
        <v>41696</v>
      </c>
      <c r="B440" t="s">
        <v>445</v>
      </c>
      <c r="C440" t="s">
        <v>53</v>
      </c>
      <c r="D440" t="s">
        <v>53</v>
      </c>
      <c r="E440" s="30">
        <v>4.01</v>
      </c>
      <c r="F440">
        <f t="shared" si="12"/>
        <v>1</v>
      </c>
    </row>
    <row r="441" spans="1:6" x14ac:dyDescent="0.2">
      <c r="A441" s="28">
        <v>41696</v>
      </c>
      <c r="B441" t="s">
        <v>445</v>
      </c>
      <c r="C441" t="s">
        <v>54</v>
      </c>
      <c r="D441" t="s">
        <v>54</v>
      </c>
      <c r="E441" s="30">
        <v>1</v>
      </c>
      <c r="F441">
        <f t="shared" si="12"/>
        <v>1</v>
      </c>
    </row>
    <row r="442" spans="1:6" x14ac:dyDescent="0.2">
      <c r="A442" s="28">
        <v>41696</v>
      </c>
      <c r="B442" t="s">
        <v>445</v>
      </c>
      <c r="C442" t="s">
        <v>55</v>
      </c>
      <c r="D442" t="s">
        <v>55</v>
      </c>
      <c r="E442" s="30">
        <v>34</v>
      </c>
      <c r="F442">
        <f t="shared" si="12"/>
        <v>1</v>
      </c>
    </row>
    <row r="443" spans="1:6" x14ac:dyDescent="0.2">
      <c r="A443" s="28">
        <v>41696</v>
      </c>
      <c r="B443" t="s">
        <v>445</v>
      </c>
      <c r="C443" t="s">
        <v>56</v>
      </c>
      <c r="D443" t="s">
        <v>56</v>
      </c>
      <c r="E443" s="30">
        <v>5</v>
      </c>
      <c r="F443">
        <f t="shared" si="12"/>
        <v>1</v>
      </c>
    </row>
    <row r="444" spans="1:6" x14ac:dyDescent="0.2">
      <c r="A444" s="28">
        <v>41696</v>
      </c>
      <c r="B444" t="s">
        <v>445</v>
      </c>
      <c r="C444" t="s">
        <v>57</v>
      </c>
      <c r="D444" t="s">
        <v>57</v>
      </c>
      <c r="E444" s="30">
        <v>0</v>
      </c>
      <c r="F444">
        <f t="shared" si="12"/>
        <v>1</v>
      </c>
    </row>
    <row r="445" spans="1:6" x14ac:dyDescent="0.2">
      <c r="A445" s="28">
        <v>41696</v>
      </c>
      <c r="B445" t="s">
        <v>445</v>
      </c>
      <c r="C445" t="s">
        <v>58</v>
      </c>
      <c r="D445" t="s">
        <v>58</v>
      </c>
      <c r="E445" s="30">
        <v>12</v>
      </c>
      <c r="F445">
        <f t="shared" si="12"/>
        <v>1</v>
      </c>
    </row>
    <row r="446" spans="1:6" x14ac:dyDescent="0.2">
      <c r="A446" s="28">
        <v>41696</v>
      </c>
      <c r="B446" t="s">
        <v>445</v>
      </c>
      <c r="C446" t="s">
        <v>59</v>
      </c>
      <c r="D446" t="s">
        <v>59</v>
      </c>
      <c r="E446" s="30">
        <v>1</v>
      </c>
      <c r="F446">
        <f t="shared" si="12"/>
        <v>1</v>
      </c>
    </row>
    <row r="447" spans="1:6" x14ac:dyDescent="0.2">
      <c r="A447" s="28">
        <v>41697</v>
      </c>
      <c r="B447" t="s">
        <v>446</v>
      </c>
      <c r="C447" t="s">
        <v>52</v>
      </c>
      <c r="D447" t="s">
        <v>52</v>
      </c>
      <c r="E447" s="30">
        <v>3</v>
      </c>
      <c r="F447">
        <f t="shared" si="12"/>
        <v>1</v>
      </c>
    </row>
    <row r="448" spans="1:6" x14ac:dyDescent="0.2">
      <c r="A448" s="28">
        <v>41697</v>
      </c>
      <c r="B448" t="s">
        <v>446</v>
      </c>
      <c r="C448" t="s">
        <v>53</v>
      </c>
      <c r="D448" t="s">
        <v>53</v>
      </c>
      <c r="E448" s="30">
        <v>6.34</v>
      </c>
      <c r="F448">
        <f t="shared" si="12"/>
        <v>1</v>
      </c>
    </row>
    <row r="449" spans="1:6" x14ac:dyDescent="0.2">
      <c r="A449" s="28">
        <v>41697</v>
      </c>
      <c r="B449" t="s">
        <v>446</v>
      </c>
      <c r="C449" t="s">
        <v>54</v>
      </c>
      <c r="D449" t="s">
        <v>54</v>
      </c>
      <c r="E449" s="30">
        <v>4</v>
      </c>
      <c r="F449">
        <f t="shared" si="12"/>
        <v>1</v>
      </c>
    </row>
    <row r="450" spans="1:6" x14ac:dyDescent="0.2">
      <c r="A450" s="28">
        <v>41697</v>
      </c>
      <c r="B450" t="s">
        <v>446</v>
      </c>
      <c r="C450" t="s">
        <v>55</v>
      </c>
      <c r="D450" t="s">
        <v>55</v>
      </c>
      <c r="E450" s="30">
        <v>33.200000000000003</v>
      </c>
      <c r="F450">
        <f t="shared" si="12"/>
        <v>1</v>
      </c>
    </row>
    <row r="451" spans="1:6" x14ac:dyDescent="0.2">
      <c r="A451" s="28">
        <v>41697</v>
      </c>
      <c r="B451" t="s">
        <v>446</v>
      </c>
      <c r="C451" t="s">
        <v>56</v>
      </c>
      <c r="D451" t="s">
        <v>56</v>
      </c>
      <c r="E451" s="30">
        <v>8</v>
      </c>
      <c r="F451">
        <f t="shared" si="12"/>
        <v>1</v>
      </c>
    </row>
    <row r="452" spans="1:6" x14ac:dyDescent="0.2">
      <c r="A452" s="28">
        <v>41697</v>
      </c>
      <c r="B452" t="s">
        <v>446</v>
      </c>
      <c r="C452" t="s">
        <v>57</v>
      </c>
      <c r="D452" t="s">
        <v>57</v>
      </c>
      <c r="E452" s="30">
        <v>1</v>
      </c>
      <c r="F452">
        <f t="shared" si="12"/>
        <v>1</v>
      </c>
    </row>
    <row r="453" spans="1:6" x14ac:dyDescent="0.2">
      <c r="A453" s="28">
        <v>41697</v>
      </c>
      <c r="B453" t="s">
        <v>446</v>
      </c>
      <c r="C453" t="s">
        <v>58</v>
      </c>
      <c r="D453" t="s">
        <v>58</v>
      </c>
      <c r="E453" s="30">
        <v>2</v>
      </c>
      <c r="F453">
        <f t="shared" si="12"/>
        <v>1</v>
      </c>
    </row>
    <row r="454" spans="1:6" x14ac:dyDescent="0.2">
      <c r="A454" s="28">
        <v>41697</v>
      </c>
      <c r="B454" t="s">
        <v>446</v>
      </c>
      <c r="C454" t="s">
        <v>59</v>
      </c>
      <c r="D454" t="s">
        <v>59</v>
      </c>
      <c r="E454" s="30">
        <v>1</v>
      </c>
      <c r="F454">
        <f t="shared" si="12"/>
        <v>1</v>
      </c>
    </row>
    <row r="455" spans="1:6" x14ac:dyDescent="0.2">
      <c r="A455" s="28">
        <v>41698</v>
      </c>
      <c r="B455" t="s">
        <v>440</v>
      </c>
      <c r="C455" t="s">
        <v>52</v>
      </c>
      <c r="D455" t="s">
        <v>52</v>
      </c>
      <c r="E455" s="30">
        <v>7</v>
      </c>
      <c r="F455">
        <f t="shared" ref="F455:F518" si="13">SUBTOTAL(103,E455)</f>
        <v>1</v>
      </c>
    </row>
    <row r="456" spans="1:6" x14ac:dyDescent="0.2">
      <c r="A456" s="28">
        <v>41698</v>
      </c>
      <c r="B456" t="s">
        <v>440</v>
      </c>
      <c r="C456" t="s">
        <v>53</v>
      </c>
      <c r="D456" t="s">
        <v>53</v>
      </c>
      <c r="E456" s="30">
        <v>7.36</v>
      </c>
      <c r="F456">
        <f t="shared" si="13"/>
        <v>1</v>
      </c>
    </row>
    <row r="457" spans="1:6" x14ac:dyDescent="0.2">
      <c r="A457" s="28">
        <v>41698</v>
      </c>
      <c r="B457" t="s">
        <v>440</v>
      </c>
      <c r="C457" t="s">
        <v>54</v>
      </c>
      <c r="D457" t="s">
        <v>54</v>
      </c>
      <c r="E457" s="30">
        <v>5.3</v>
      </c>
      <c r="F457">
        <f t="shared" si="13"/>
        <v>1</v>
      </c>
    </row>
    <row r="458" spans="1:6" x14ac:dyDescent="0.2">
      <c r="A458" s="28">
        <v>41698</v>
      </c>
      <c r="B458" t="s">
        <v>440</v>
      </c>
      <c r="C458" t="s">
        <v>55</v>
      </c>
      <c r="D458" t="s">
        <v>55</v>
      </c>
      <c r="E458" s="30">
        <v>37</v>
      </c>
      <c r="F458">
        <f t="shared" si="13"/>
        <v>1</v>
      </c>
    </row>
    <row r="459" spans="1:6" x14ac:dyDescent="0.2">
      <c r="A459" s="28">
        <v>41698</v>
      </c>
      <c r="B459" t="s">
        <v>440</v>
      </c>
      <c r="C459" t="s">
        <v>56</v>
      </c>
      <c r="D459" t="s">
        <v>56</v>
      </c>
      <c r="E459" s="30">
        <v>12</v>
      </c>
      <c r="F459">
        <f t="shared" si="13"/>
        <v>1</v>
      </c>
    </row>
    <row r="460" spans="1:6" x14ac:dyDescent="0.2">
      <c r="A460" s="28">
        <v>41698</v>
      </c>
      <c r="B460" t="s">
        <v>440</v>
      </c>
      <c r="C460" t="s">
        <v>57</v>
      </c>
      <c r="D460" t="s">
        <v>57</v>
      </c>
      <c r="E460" s="30">
        <v>1</v>
      </c>
      <c r="F460">
        <f t="shared" si="13"/>
        <v>1</v>
      </c>
    </row>
    <row r="461" spans="1:6" x14ac:dyDescent="0.2">
      <c r="A461" s="28">
        <v>41698</v>
      </c>
      <c r="B461" t="s">
        <v>440</v>
      </c>
      <c r="C461" t="s">
        <v>58</v>
      </c>
      <c r="D461" t="s">
        <v>58</v>
      </c>
      <c r="E461" s="30">
        <v>2</v>
      </c>
      <c r="F461">
        <f t="shared" si="13"/>
        <v>1</v>
      </c>
    </row>
    <row r="462" spans="1:6" x14ac:dyDescent="0.2">
      <c r="A462" s="28">
        <v>41698</v>
      </c>
      <c r="B462" t="s">
        <v>440</v>
      </c>
      <c r="C462" t="s">
        <v>59</v>
      </c>
      <c r="D462" t="s">
        <v>59</v>
      </c>
      <c r="E462" s="30">
        <v>0</v>
      </c>
      <c r="F462">
        <f t="shared" si="13"/>
        <v>1</v>
      </c>
    </row>
    <row r="463" spans="1:6" x14ac:dyDescent="0.2">
      <c r="A463" s="28">
        <v>41699</v>
      </c>
      <c r="B463" t="s">
        <v>441</v>
      </c>
      <c r="C463" t="s">
        <v>52</v>
      </c>
      <c r="D463" t="s">
        <v>52</v>
      </c>
      <c r="E463" s="30">
        <v>6.34</v>
      </c>
      <c r="F463">
        <f t="shared" si="13"/>
        <v>1</v>
      </c>
    </row>
    <row r="464" spans="1:6" x14ac:dyDescent="0.2">
      <c r="A464" s="28">
        <v>41699</v>
      </c>
      <c r="B464" t="s">
        <v>441</v>
      </c>
      <c r="C464" t="s">
        <v>53</v>
      </c>
      <c r="D464" t="s">
        <v>53</v>
      </c>
      <c r="E464" s="30">
        <v>3.68</v>
      </c>
      <c r="F464">
        <f t="shared" si="13"/>
        <v>1</v>
      </c>
    </row>
    <row r="465" spans="1:6" x14ac:dyDescent="0.2">
      <c r="A465" s="28">
        <v>41699</v>
      </c>
      <c r="B465" t="s">
        <v>441</v>
      </c>
      <c r="C465" t="s">
        <v>54</v>
      </c>
      <c r="D465" t="s">
        <v>54</v>
      </c>
      <c r="E465" s="30">
        <v>11.355</v>
      </c>
      <c r="F465">
        <f t="shared" si="13"/>
        <v>1</v>
      </c>
    </row>
    <row r="466" spans="1:6" x14ac:dyDescent="0.2">
      <c r="A466" s="28">
        <v>41699</v>
      </c>
      <c r="B466" t="s">
        <v>441</v>
      </c>
      <c r="C466" t="s">
        <v>55</v>
      </c>
      <c r="D466" t="s">
        <v>55</v>
      </c>
      <c r="E466" s="30">
        <v>50.7</v>
      </c>
      <c r="F466">
        <f t="shared" si="13"/>
        <v>1</v>
      </c>
    </row>
    <row r="467" spans="1:6" x14ac:dyDescent="0.2">
      <c r="A467" s="28">
        <v>41699</v>
      </c>
      <c r="B467" t="s">
        <v>441</v>
      </c>
      <c r="C467" t="s">
        <v>56</v>
      </c>
      <c r="D467" t="s">
        <v>56</v>
      </c>
      <c r="E467" s="30">
        <v>8</v>
      </c>
      <c r="F467">
        <f t="shared" si="13"/>
        <v>1</v>
      </c>
    </row>
    <row r="468" spans="1:6" x14ac:dyDescent="0.2">
      <c r="A468" s="28">
        <v>41699</v>
      </c>
      <c r="B468" t="s">
        <v>441</v>
      </c>
      <c r="C468" t="s">
        <v>57</v>
      </c>
      <c r="D468" t="s">
        <v>57</v>
      </c>
      <c r="E468" s="30">
        <v>0</v>
      </c>
      <c r="F468">
        <f t="shared" si="13"/>
        <v>1</v>
      </c>
    </row>
    <row r="469" spans="1:6" x14ac:dyDescent="0.2">
      <c r="A469" s="28">
        <v>41699</v>
      </c>
      <c r="B469" t="s">
        <v>441</v>
      </c>
      <c r="C469" t="s">
        <v>58</v>
      </c>
      <c r="D469" t="s">
        <v>58</v>
      </c>
      <c r="E469" s="30">
        <v>0</v>
      </c>
      <c r="F469">
        <f t="shared" si="13"/>
        <v>1</v>
      </c>
    </row>
    <row r="470" spans="1:6" x14ac:dyDescent="0.2">
      <c r="A470" s="28">
        <v>41699</v>
      </c>
      <c r="B470" t="s">
        <v>441</v>
      </c>
      <c r="C470" t="s">
        <v>59</v>
      </c>
      <c r="D470" t="s">
        <v>59</v>
      </c>
      <c r="E470" s="30">
        <v>2.1</v>
      </c>
      <c r="F470">
        <f t="shared" si="13"/>
        <v>1</v>
      </c>
    </row>
    <row r="471" spans="1:6" x14ac:dyDescent="0.2">
      <c r="A471" s="28">
        <v>41700</v>
      </c>
      <c r="B471" t="s">
        <v>447</v>
      </c>
      <c r="C471" t="s">
        <v>52</v>
      </c>
      <c r="D471" t="s">
        <v>52</v>
      </c>
      <c r="E471" s="30">
        <v>3.34</v>
      </c>
      <c r="F471">
        <f t="shared" si="13"/>
        <v>1</v>
      </c>
    </row>
    <row r="472" spans="1:6" x14ac:dyDescent="0.2">
      <c r="A472" s="28">
        <v>41700</v>
      </c>
      <c r="B472" t="s">
        <v>447</v>
      </c>
      <c r="C472" t="s">
        <v>53</v>
      </c>
      <c r="D472" t="s">
        <v>53</v>
      </c>
      <c r="E472" s="30">
        <v>1</v>
      </c>
      <c r="F472">
        <f t="shared" si="13"/>
        <v>1</v>
      </c>
    </row>
    <row r="473" spans="1:6" x14ac:dyDescent="0.2">
      <c r="A473" s="28">
        <v>41700</v>
      </c>
      <c r="B473" t="s">
        <v>447</v>
      </c>
      <c r="C473" t="s">
        <v>54</v>
      </c>
      <c r="D473" t="s">
        <v>54</v>
      </c>
      <c r="E473" s="30">
        <v>2</v>
      </c>
      <c r="F473">
        <f t="shared" si="13"/>
        <v>1</v>
      </c>
    </row>
    <row r="474" spans="1:6" x14ac:dyDescent="0.2">
      <c r="A474" s="28">
        <v>41700</v>
      </c>
      <c r="B474" t="s">
        <v>447</v>
      </c>
      <c r="C474" t="s">
        <v>55</v>
      </c>
      <c r="D474" t="s">
        <v>55</v>
      </c>
      <c r="E474" s="30">
        <v>6.6</v>
      </c>
      <c r="F474">
        <f t="shared" si="13"/>
        <v>1</v>
      </c>
    </row>
    <row r="475" spans="1:6" x14ac:dyDescent="0.2">
      <c r="A475" s="28">
        <v>41700</v>
      </c>
      <c r="B475" t="s">
        <v>447</v>
      </c>
      <c r="C475" t="s">
        <v>56</v>
      </c>
      <c r="D475" t="s">
        <v>56</v>
      </c>
      <c r="E475" s="30">
        <v>2</v>
      </c>
      <c r="F475">
        <f t="shared" si="13"/>
        <v>1</v>
      </c>
    </row>
    <row r="476" spans="1:6" x14ac:dyDescent="0.2">
      <c r="A476" s="28">
        <v>41700</v>
      </c>
      <c r="B476" t="s">
        <v>447</v>
      </c>
      <c r="C476" t="s">
        <v>57</v>
      </c>
      <c r="D476" t="s">
        <v>57</v>
      </c>
      <c r="E476" s="30">
        <v>0</v>
      </c>
      <c r="F476">
        <f t="shared" si="13"/>
        <v>1</v>
      </c>
    </row>
    <row r="477" spans="1:6" x14ac:dyDescent="0.2">
      <c r="A477" s="28">
        <v>41700</v>
      </c>
      <c r="B477" t="s">
        <v>447</v>
      </c>
      <c r="C477" t="s">
        <v>58</v>
      </c>
      <c r="D477" t="s">
        <v>58</v>
      </c>
      <c r="E477" s="30">
        <v>0</v>
      </c>
      <c r="F477">
        <f t="shared" si="13"/>
        <v>1</v>
      </c>
    </row>
    <row r="478" spans="1:6" x14ac:dyDescent="0.2">
      <c r="A478" s="28">
        <v>41700</v>
      </c>
      <c r="B478" t="s">
        <v>447</v>
      </c>
      <c r="C478" t="s">
        <v>59</v>
      </c>
      <c r="D478" t="s">
        <v>59</v>
      </c>
      <c r="E478" s="30">
        <v>1</v>
      </c>
      <c r="F478">
        <f t="shared" si="13"/>
        <v>1</v>
      </c>
    </row>
    <row r="479" spans="1:6" x14ac:dyDescent="0.2">
      <c r="A479" s="28">
        <v>41701</v>
      </c>
      <c r="B479" t="s">
        <v>443</v>
      </c>
      <c r="C479" t="s">
        <v>52</v>
      </c>
      <c r="D479" t="s">
        <v>52</v>
      </c>
      <c r="E479" s="30">
        <v>4</v>
      </c>
      <c r="F479">
        <f t="shared" si="13"/>
        <v>1</v>
      </c>
    </row>
    <row r="480" spans="1:6" x14ac:dyDescent="0.2">
      <c r="A480" s="28">
        <v>41701</v>
      </c>
      <c r="B480" t="s">
        <v>443</v>
      </c>
      <c r="C480" t="s">
        <v>53</v>
      </c>
      <c r="D480" t="s">
        <v>53</v>
      </c>
      <c r="E480" s="30">
        <v>3.68</v>
      </c>
      <c r="F480">
        <f t="shared" si="13"/>
        <v>1</v>
      </c>
    </row>
    <row r="481" spans="1:6" x14ac:dyDescent="0.2">
      <c r="A481" s="28">
        <v>41701</v>
      </c>
      <c r="B481" t="s">
        <v>443</v>
      </c>
      <c r="C481" t="s">
        <v>54</v>
      </c>
      <c r="D481" t="s">
        <v>54</v>
      </c>
      <c r="E481" s="30">
        <v>1.6</v>
      </c>
      <c r="F481">
        <f t="shared" si="13"/>
        <v>1</v>
      </c>
    </row>
    <row r="482" spans="1:6" x14ac:dyDescent="0.2">
      <c r="A482" s="28">
        <v>41701</v>
      </c>
      <c r="B482" t="s">
        <v>443</v>
      </c>
      <c r="C482" t="s">
        <v>55</v>
      </c>
      <c r="D482" t="s">
        <v>55</v>
      </c>
      <c r="E482" s="30">
        <v>22.1</v>
      </c>
      <c r="F482">
        <f t="shared" si="13"/>
        <v>1</v>
      </c>
    </row>
    <row r="483" spans="1:6" x14ac:dyDescent="0.2">
      <c r="A483" s="28">
        <v>41701</v>
      </c>
      <c r="B483" t="s">
        <v>443</v>
      </c>
      <c r="C483" t="s">
        <v>56</v>
      </c>
      <c r="D483" t="s">
        <v>56</v>
      </c>
      <c r="E483" s="30">
        <v>1</v>
      </c>
      <c r="F483">
        <f t="shared" si="13"/>
        <v>1</v>
      </c>
    </row>
    <row r="484" spans="1:6" x14ac:dyDescent="0.2">
      <c r="A484" s="28">
        <v>41701</v>
      </c>
      <c r="B484" t="s">
        <v>443</v>
      </c>
      <c r="C484" t="s">
        <v>57</v>
      </c>
      <c r="D484" t="s">
        <v>57</v>
      </c>
      <c r="E484" s="30">
        <v>2</v>
      </c>
      <c r="F484">
        <f t="shared" si="13"/>
        <v>1</v>
      </c>
    </row>
    <row r="485" spans="1:6" x14ac:dyDescent="0.2">
      <c r="A485" s="28">
        <v>41701</v>
      </c>
      <c r="B485" t="s">
        <v>443</v>
      </c>
      <c r="C485" t="s">
        <v>58</v>
      </c>
      <c r="D485" t="s">
        <v>58</v>
      </c>
      <c r="E485" s="30">
        <v>0</v>
      </c>
      <c r="F485">
        <f t="shared" si="13"/>
        <v>1</v>
      </c>
    </row>
    <row r="486" spans="1:6" x14ac:dyDescent="0.2">
      <c r="A486" s="28">
        <v>41701</v>
      </c>
      <c r="B486" t="s">
        <v>443</v>
      </c>
      <c r="C486" t="s">
        <v>59</v>
      </c>
      <c r="D486" t="s">
        <v>59</v>
      </c>
      <c r="E486" s="30">
        <v>2.2000000000000002</v>
      </c>
      <c r="F486">
        <f t="shared" si="13"/>
        <v>1</v>
      </c>
    </row>
    <row r="487" spans="1:6" x14ac:dyDescent="0.2">
      <c r="A487" s="28">
        <v>41702</v>
      </c>
      <c r="B487" t="s">
        <v>444</v>
      </c>
      <c r="C487" t="s">
        <v>52</v>
      </c>
      <c r="D487" t="s">
        <v>52</v>
      </c>
      <c r="E487" s="30">
        <v>5.34</v>
      </c>
      <c r="F487">
        <f t="shared" si="13"/>
        <v>1</v>
      </c>
    </row>
    <row r="488" spans="1:6" x14ac:dyDescent="0.2">
      <c r="A488" s="28">
        <v>41702</v>
      </c>
      <c r="B488" t="s">
        <v>444</v>
      </c>
      <c r="C488" t="s">
        <v>53</v>
      </c>
      <c r="D488" t="s">
        <v>53</v>
      </c>
      <c r="E488" s="30">
        <v>7.02</v>
      </c>
      <c r="F488">
        <f t="shared" si="13"/>
        <v>1</v>
      </c>
    </row>
    <row r="489" spans="1:6" x14ac:dyDescent="0.2">
      <c r="A489" s="28">
        <v>41702</v>
      </c>
      <c r="B489" t="s">
        <v>444</v>
      </c>
      <c r="C489" t="s">
        <v>54</v>
      </c>
      <c r="D489" t="s">
        <v>54</v>
      </c>
      <c r="E489" s="30">
        <v>7.2</v>
      </c>
      <c r="F489">
        <f t="shared" si="13"/>
        <v>1</v>
      </c>
    </row>
    <row r="490" spans="1:6" x14ac:dyDescent="0.2">
      <c r="A490" s="28">
        <v>41702</v>
      </c>
      <c r="B490" t="s">
        <v>444</v>
      </c>
      <c r="C490" t="s">
        <v>55</v>
      </c>
      <c r="D490" t="s">
        <v>55</v>
      </c>
      <c r="E490" s="30">
        <v>47.274999999999999</v>
      </c>
      <c r="F490">
        <f t="shared" si="13"/>
        <v>1</v>
      </c>
    </row>
    <row r="491" spans="1:6" x14ac:dyDescent="0.2">
      <c r="A491" s="28">
        <v>41702</v>
      </c>
      <c r="B491" t="s">
        <v>444</v>
      </c>
      <c r="C491" t="s">
        <v>56</v>
      </c>
      <c r="D491" t="s">
        <v>56</v>
      </c>
      <c r="E491" s="30">
        <v>9</v>
      </c>
      <c r="F491">
        <f t="shared" si="13"/>
        <v>1</v>
      </c>
    </row>
    <row r="492" spans="1:6" x14ac:dyDescent="0.2">
      <c r="A492" s="28">
        <v>41702</v>
      </c>
      <c r="B492" t="s">
        <v>444</v>
      </c>
      <c r="C492" t="s">
        <v>57</v>
      </c>
      <c r="D492" t="s">
        <v>57</v>
      </c>
      <c r="E492" s="30">
        <v>0</v>
      </c>
      <c r="F492">
        <f t="shared" si="13"/>
        <v>1</v>
      </c>
    </row>
    <row r="493" spans="1:6" x14ac:dyDescent="0.2">
      <c r="A493" s="28">
        <v>41702</v>
      </c>
      <c r="B493" t="s">
        <v>444</v>
      </c>
      <c r="C493" t="s">
        <v>58</v>
      </c>
      <c r="D493" t="s">
        <v>58</v>
      </c>
      <c r="E493" s="30">
        <v>5</v>
      </c>
      <c r="F493">
        <f t="shared" si="13"/>
        <v>1</v>
      </c>
    </row>
    <row r="494" spans="1:6" x14ac:dyDescent="0.2">
      <c r="A494" s="28">
        <v>41702</v>
      </c>
      <c r="B494" t="s">
        <v>444</v>
      </c>
      <c r="C494" t="s">
        <v>59</v>
      </c>
      <c r="D494" t="s">
        <v>59</v>
      </c>
      <c r="E494" s="30">
        <v>4</v>
      </c>
      <c r="F494">
        <f t="shared" si="13"/>
        <v>1</v>
      </c>
    </row>
    <row r="495" spans="1:6" x14ac:dyDescent="0.2">
      <c r="A495" s="28">
        <v>41703</v>
      </c>
      <c r="B495" t="s">
        <v>445</v>
      </c>
      <c r="C495" t="s">
        <v>52</v>
      </c>
      <c r="D495" t="s">
        <v>52</v>
      </c>
      <c r="E495" s="30">
        <v>3.34</v>
      </c>
      <c r="F495">
        <f t="shared" si="13"/>
        <v>1</v>
      </c>
    </row>
    <row r="496" spans="1:6" x14ac:dyDescent="0.2">
      <c r="A496" s="28">
        <v>41703</v>
      </c>
      <c r="B496" t="s">
        <v>445</v>
      </c>
      <c r="C496" t="s">
        <v>53</v>
      </c>
      <c r="D496" t="s">
        <v>53</v>
      </c>
      <c r="E496" s="30">
        <v>1</v>
      </c>
      <c r="F496">
        <f t="shared" si="13"/>
        <v>1</v>
      </c>
    </row>
    <row r="497" spans="1:6" x14ac:dyDescent="0.2">
      <c r="A497" s="28">
        <v>41703</v>
      </c>
      <c r="B497" t="s">
        <v>445</v>
      </c>
      <c r="C497" t="s">
        <v>54</v>
      </c>
      <c r="D497" t="s">
        <v>54</v>
      </c>
      <c r="E497" s="30">
        <v>3</v>
      </c>
      <c r="F497">
        <f t="shared" si="13"/>
        <v>1</v>
      </c>
    </row>
    <row r="498" spans="1:6" x14ac:dyDescent="0.2">
      <c r="A498" s="28">
        <v>41703</v>
      </c>
      <c r="B498" t="s">
        <v>445</v>
      </c>
      <c r="C498" t="s">
        <v>55</v>
      </c>
      <c r="D498" t="s">
        <v>55</v>
      </c>
      <c r="E498" s="30">
        <v>25</v>
      </c>
      <c r="F498">
        <f t="shared" si="13"/>
        <v>1</v>
      </c>
    </row>
    <row r="499" spans="1:6" x14ac:dyDescent="0.2">
      <c r="A499" s="28">
        <v>41703</v>
      </c>
      <c r="B499" t="s">
        <v>445</v>
      </c>
      <c r="C499" t="s">
        <v>56</v>
      </c>
      <c r="D499" t="s">
        <v>56</v>
      </c>
      <c r="E499" s="30">
        <v>4</v>
      </c>
      <c r="F499">
        <f t="shared" si="13"/>
        <v>1</v>
      </c>
    </row>
    <row r="500" spans="1:6" x14ac:dyDescent="0.2">
      <c r="A500" s="28">
        <v>41703</v>
      </c>
      <c r="B500" t="s">
        <v>445</v>
      </c>
      <c r="C500" t="s">
        <v>57</v>
      </c>
      <c r="D500" t="s">
        <v>57</v>
      </c>
      <c r="E500" s="30">
        <v>0</v>
      </c>
      <c r="F500">
        <f t="shared" si="13"/>
        <v>1</v>
      </c>
    </row>
    <row r="501" spans="1:6" x14ac:dyDescent="0.2">
      <c r="A501" s="28">
        <v>41703</v>
      </c>
      <c r="B501" t="s">
        <v>445</v>
      </c>
      <c r="C501" t="s">
        <v>58</v>
      </c>
      <c r="D501" t="s">
        <v>58</v>
      </c>
      <c r="E501" s="30">
        <v>1</v>
      </c>
      <c r="F501">
        <f t="shared" si="13"/>
        <v>1</v>
      </c>
    </row>
    <row r="502" spans="1:6" x14ac:dyDescent="0.2">
      <c r="A502" s="28">
        <v>41703</v>
      </c>
      <c r="B502" t="s">
        <v>445</v>
      </c>
      <c r="C502" t="s">
        <v>59</v>
      </c>
      <c r="D502" t="s">
        <v>59</v>
      </c>
      <c r="E502" s="30">
        <v>0</v>
      </c>
      <c r="F502">
        <f t="shared" si="13"/>
        <v>1</v>
      </c>
    </row>
    <row r="503" spans="1:6" x14ac:dyDescent="0.2">
      <c r="A503" s="28">
        <v>41704</v>
      </c>
      <c r="B503" t="s">
        <v>446</v>
      </c>
      <c r="C503" t="s">
        <v>52</v>
      </c>
      <c r="D503" t="s">
        <v>52</v>
      </c>
      <c r="E503" s="30">
        <v>3</v>
      </c>
      <c r="F503">
        <f t="shared" si="13"/>
        <v>1</v>
      </c>
    </row>
    <row r="504" spans="1:6" x14ac:dyDescent="0.2">
      <c r="A504" s="28">
        <v>41704</v>
      </c>
      <c r="B504" t="s">
        <v>446</v>
      </c>
      <c r="C504" t="s">
        <v>53</v>
      </c>
      <c r="D504" t="s">
        <v>53</v>
      </c>
      <c r="E504" s="30">
        <v>2</v>
      </c>
      <c r="F504">
        <f t="shared" si="13"/>
        <v>1</v>
      </c>
    </row>
    <row r="505" spans="1:6" x14ac:dyDescent="0.2">
      <c r="A505" s="28">
        <v>41704</v>
      </c>
      <c r="B505" t="s">
        <v>446</v>
      </c>
      <c r="C505" t="s">
        <v>54</v>
      </c>
      <c r="D505" t="s">
        <v>54</v>
      </c>
      <c r="E505" s="30">
        <v>5.5</v>
      </c>
      <c r="F505">
        <f t="shared" si="13"/>
        <v>1</v>
      </c>
    </row>
    <row r="506" spans="1:6" x14ac:dyDescent="0.2">
      <c r="A506" s="28">
        <v>41704</v>
      </c>
      <c r="B506" t="s">
        <v>446</v>
      </c>
      <c r="C506" t="s">
        <v>55</v>
      </c>
      <c r="D506" t="s">
        <v>55</v>
      </c>
      <c r="E506" s="30">
        <v>44.1</v>
      </c>
      <c r="F506">
        <f t="shared" si="13"/>
        <v>1</v>
      </c>
    </row>
    <row r="507" spans="1:6" x14ac:dyDescent="0.2">
      <c r="A507" s="28">
        <v>41704</v>
      </c>
      <c r="B507" t="s">
        <v>446</v>
      </c>
      <c r="C507" t="s">
        <v>56</v>
      </c>
      <c r="D507" t="s">
        <v>56</v>
      </c>
      <c r="E507" s="30">
        <v>17</v>
      </c>
      <c r="F507">
        <f t="shared" si="13"/>
        <v>1</v>
      </c>
    </row>
    <row r="508" spans="1:6" x14ac:dyDescent="0.2">
      <c r="A508" s="28">
        <v>41704</v>
      </c>
      <c r="B508" t="s">
        <v>446</v>
      </c>
      <c r="C508" t="s">
        <v>57</v>
      </c>
      <c r="D508" t="s">
        <v>57</v>
      </c>
      <c r="E508" s="30">
        <v>1</v>
      </c>
      <c r="F508">
        <f t="shared" si="13"/>
        <v>1</v>
      </c>
    </row>
    <row r="509" spans="1:6" x14ac:dyDescent="0.2">
      <c r="A509" s="28">
        <v>41704</v>
      </c>
      <c r="B509" t="s">
        <v>446</v>
      </c>
      <c r="C509" t="s">
        <v>58</v>
      </c>
      <c r="D509" t="s">
        <v>58</v>
      </c>
      <c r="E509" s="30">
        <v>5</v>
      </c>
      <c r="F509">
        <f t="shared" si="13"/>
        <v>1</v>
      </c>
    </row>
    <row r="510" spans="1:6" x14ac:dyDescent="0.2">
      <c r="A510" s="28">
        <v>41704</v>
      </c>
      <c r="B510" t="s">
        <v>446</v>
      </c>
      <c r="C510" t="s">
        <v>59</v>
      </c>
      <c r="D510" t="s">
        <v>59</v>
      </c>
      <c r="E510" s="30">
        <v>1</v>
      </c>
      <c r="F510">
        <f t="shared" si="13"/>
        <v>1</v>
      </c>
    </row>
    <row r="511" spans="1:6" x14ac:dyDescent="0.2">
      <c r="A511" s="28">
        <v>41705</v>
      </c>
      <c r="B511" t="s">
        <v>440</v>
      </c>
      <c r="C511" t="s">
        <v>52</v>
      </c>
      <c r="D511" t="s">
        <v>52</v>
      </c>
      <c r="E511" s="30">
        <v>4</v>
      </c>
      <c r="F511">
        <f t="shared" si="13"/>
        <v>1</v>
      </c>
    </row>
    <row r="512" spans="1:6" x14ac:dyDescent="0.2">
      <c r="A512" s="28">
        <v>41705</v>
      </c>
      <c r="B512" t="s">
        <v>440</v>
      </c>
      <c r="C512" t="s">
        <v>53</v>
      </c>
      <c r="D512" t="s">
        <v>53</v>
      </c>
      <c r="E512" s="30">
        <v>4.34</v>
      </c>
      <c r="F512">
        <f t="shared" si="13"/>
        <v>1</v>
      </c>
    </row>
    <row r="513" spans="1:6" x14ac:dyDescent="0.2">
      <c r="A513" s="28">
        <v>41705</v>
      </c>
      <c r="B513" t="s">
        <v>440</v>
      </c>
      <c r="C513" t="s">
        <v>54</v>
      </c>
      <c r="D513" t="s">
        <v>54</v>
      </c>
      <c r="E513" s="30">
        <v>9.5</v>
      </c>
      <c r="F513">
        <f t="shared" si="13"/>
        <v>1</v>
      </c>
    </row>
    <row r="514" spans="1:6" x14ac:dyDescent="0.2">
      <c r="A514" s="28">
        <v>41705</v>
      </c>
      <c r="B514" t="s">
        <v>440</v>
      </c>
      <c r="C514" t="s">
        <v>55</v>
      </c>
      <c r="D514" t="s">
        <v>55</v>
      </c>
      <c r="E514" s="30">
        <v>25</v>
      </c>
      <c r="F514">
        <f t="shared" si="13"/>
        <v>1</v>
      </c>
    </row>
    <row r="515" spans="1:6" x14ac:dyDescent="0.2">
      <c r="A515" s="28">
        <v>41705</v>
      </c>
      <c r="B515" t="s">
        <v>440</v>
      </c>
      <c r="C515" t="s">
        <v>56</v>
      </c>
      <c r="D515" t="s">
        <v>56</v>
      </c>
      <c r="E515" s="30">
        <v>3</v>
      </c>
      <c r="F515">
        <f t="shared" si="13"/>
        <v>1</v>
      </c>
    </row>
    <row r="516" spans="1:6" x14ac:dyDescent="0.2">
      <c r="A516" s="28">
        <v>41705</v>
      </c>
      <c r="B516" t="s">
        <v>440</v>
      </c>
      <c r="C516" t="s">
        <v>57</v>
      </c>
      <c r="D516" t="s">
        <v>57</v>
      </c>
      <c r="E516" s="30">
        <v>1</v>
      </c>
      <c r="F516">
        <f t="shared" si="13"/>
        <v>1</v>
      </c>
    </row>
    <row r="517" spans="1:6" x14ac:dyDescent="0.2">
      <c r="A517" s="28">
        <v>41705</v>
      </c>
      <c r="B517" t="s">
        <v>440</v>
      </c>
      <c r="C517" t="s">
        <v>58</v>
      </c>
      <c r="D517" t="s">
        <v>58</v>
      </c>
      <c r="E517" s="30">
        <v>0</v>
      </c>
      <c r="F517">
        <f t="shared" si="13"/>
        <v>1</v>
      </c>
    </row>
    <row r="518" spans="1:6" x14ac:dyDescent="0.2">
      <c r="A518" s="28">
        <v>41705</v>
      </c>
      <c r="B518" t="s">
        <v>440</v>
      </c>
      <c r="C518" t="s">
        <v>59</v>
      </c>
      <c r="D518" t="s">
        <v>59</v>
      </c>
      <c r="E518" s="30">
        <v>2</v>
      </c>
      <c r="F518">
        <f t="shared" si="13"/>
        <v>1</v>
      </c>
    </row>
    <row r="519" spans="1:6" x14ac:dyDescent="0.2">
      <c r="A519" s="28">
        <v>41706</v>
      </c>
      <c r="B519" t="s">
        <v>441</v>
      </c>
      <c r="C519" t="s">
        <v>52</v>
      </c>
      <c r="D519" t="s">
        <v>52</v>
      </c>
      <c r="E519" s="30">
        <v>4.34</v>
      </c>
      <c r="F519">
        <f t="shared" ref="F519:F582" si="14">SUBTOTAL(103,E519)</f>
        <v>1</v>
      </c>
    </row>
    <row r="520" spans="1:6" x14ac:dyDescent="0.2">
      <c r="A520" s="28">
        <v>41706</v>
      </c>
      <c r="B520" t="s">
        <v>441</v>
      </c>
      <c r="C520" t="s">
        <v>53</v>
      </c>
      <c r="D520" t="s">
        <v>53</v>
      </c>
      <c r="E520" s="30">
        <v>3.07</v>
      </c>
      <c r="F520">
        <f t="shared" si="14"/>
        <v>1</v>
      </c>
    </row>
    <row r="521" spans="1:6" x14ac:dyDescent="0.2">
      <c r="A521" s="28">
        <v>41706</v>
      </c>
      <c r="B521" t="s">
        <v>441</v>
      </c>
      <c r="C521" t="s">
        <v>54</v>
      </c>
      <c r="D521" t="s">
        <v>54</v>
      </c>
      <c r="E521" s="30">
        <v>1</v>
      </c>
      <c r="F521">
        <f t="shared" si="14"/>
        <v>1</v>
      </c>
    </row>
    <row r="522" spans="1:6" x14ac:dyDescent="0.2">
      <c r="A522" s="28">
        <v>41706</v>
      </c>
      <c r="B522" t="s">
        <v>441</v>
      </c>
      <c r="C522" t="s">
        <v>55</v>
      </c>
      <c r="D522" t="s">
        <v>55</v>
      </c>
      <c r="E522" s="30">
        <v>27.6</v>
      </c>
      <c r="F522">
        <f t="shared" si="14"/>
        <v>1</v>
      </c>
    </row>
    <row r="523" spans="1:6" x14ac:dyDescent="0.2">
      <c r="A523" s="28">
        <v>41706</v>
      </c>
      <c r="B523" t="s">
        <v>441</v>
      </c>
      <c r="C523" t="s">
        <v>56</v>
      </c>
      <c r="D523" t="s">
        <v>56</v>
      </c>
      <c r="E523" s="30">
        <v>11</v>
      </c>
      <c r="F523">
        <f t="shared" si="14"/>
        <v>1</v>
      </c>
    </row>
    <row r="524" spans="1:6" x14ac:dyDescent="0.2">
      <c r="A524" s="28">
        <v>41706</v>
      </c>
      <c r="B524" t="s">
        <v>441</v>
      </c>
      <c r="C524" t="s">
        <v>57</v>
      </c>
      <c r="D524" t="s">
        <v>57</v>
      </c>
      <c r="E524" s="30">
        <v>0</v>
      </c>
      <c r="F524">
        <f t="shared" si="14"/>
        <v>1</v>
      </c>
    </row>
    <row r="525" spans="1:6" x14ac:dyDescent="0.2">
      <c r="A525" s="28">
        <v>41706</v>
      </c>
      <c r="B525" t="s">
        <v>441</v>
      </c>
      <c r="C525" t="s">
        <v>58</v>
      </c>
      <c r="D525" t="s">
        <v>58</v>
      </c>
      <c r="E525" s="30">
        <v>0</v>
      </c>
      <c r="F525">
        <f t="shared" si="14"/>
        <v>1</v>
      </c>
    </row>
    <row r="526" spans="1:6" x14ac:dyDescent="0.2">
      <c r="A526" s="28">
        <v>41706</v>
      </c>
      <c r="B526" t="s">
        <v>441</v>
      </c>
      <c r="C526" t="s">
        <v>59</v>
      </c>
      <c r="D526" t="s">
        <v>59</v>
      </c>
      <c r="E526" s="30">
        <v>0</v>
      </c>
      <c r="F526">
        <f t="shared" si="14"/>
        <v>1</v>
      </c>
    </row>
    <row r="527" spans="1:6" x14ac:dyDescent="0.2">
      <c r="A527" s="28">
        <v>41707</v>
      </c>
      <c r="B527" t="s">
        <v>447</v>
      </c>
      <c r="C527" t="s">
        <v>52</v>
      </c>
      <c r="D527" t="s">
        <v>52</v>
      </c>
      <c r="E527" s="30">
        <v>1</v>
      </c>
      <c r="F527">
        <f t="shared" si="14"/>
        <v>1</v>
      </c>
    </row>
    <row r="528" spans="1:6" x14ac:dyDescent="0.2">
      <c r="A528" s="28">
        <v>41707</v>
      </c>
      <c r="B528" t="s">
        <v>447</v>
      </c>
      <c r="C528" t="s">
        <v>53</v>
      </c>
      <c r="D528" t="s">
        <v>53</v>
      </c>
      <c r="E528" s="30">
        <v>0</v>
      </c>
      <c r="F528">
        <f t="shared" si="14"/>
        <v>1</v>
      </c>
    </row>
    <row r="529" spans="1:6" x14ac:dyDescent="0.2">
      <c r="A529" s="28">
        <v>41707</v>
      </c>
      <c r="B529" t="s">
        <v>447</v>
      </c>
      <c r="C529" t="s">
        <v>54</v>
      </c>
      <c r="D529" t="s">
        <v>54</v>
      </c>
      <c r="E529" s="30">
        <v>4</v>
      </c>
      <c r="F529">
        <f t="shared" si="14"/>
        <v>1</v>
      </c>
    </row>
    <row r="530" spans="1:6" x14ac:dyDescent="0.2">
      <c r="A530" s="28">
        <v>41707</v>
      </c>
      <c r="B530" t="s">
        <v>447</v>
      </c>
      <c r="C530" t="s">
        <v>55</v>
      </c>
      <c r="D530" t="s">
        <v>55</v>
      </c>
      <c r="E530" s="30">
        <v>11.3</v>
      </c>
      <c r="F530">
        <f t="shared" si="14"/>
        <v>1</v>
      </c>
    </row>
    <row r="531" spans="1:6" x14ac:dyDescent="0.2">
      <c r="A531" s="28">
        <v>41707</v>
      </c>
      <c r="B531" t="s">
        <v>447</v>
      </c>
      <c r="C531" t="s">
        <v>56</v>
      </c>
      <c r="D531" t="s">
        <v>56</v>
      </c>
      <c r="E531" s="30">
        <v>3</v>
      </c>
      <c r="F531">
        <f t="shared" si="14"/>
        <v>1</v>
      </c>
    </row>
    <row r="532" spans="1:6" x14ac:dyDescent="0.2">
      <c r="A532" s="28">
        <v>41707</v>
      </c>
      <c r="B532" t="s">
        <v>447</v>
      </c>
      <c r="C532" t="s">
        <v>57</v>
      </c>
      <c r="D532" t="s">
        <v>57</v>
      </c>
      <c r="E532" s="30">
        <v>0</v>
      </c>
      <c r="F532">
        <f t="shared" si="14"/>
        <v>1</v>
      </c>
    </row>
    <row r="533" spans="1:6" x14ac:dyDescent="0.2">
      <c r="A533" s="28">
        <v>41707</v>
      </c>
      <c r="B533" t="s">
        <v>447</v>
      </c>
      <c r="C533" t="s">
        <v>58</v>
      </c>
      <c r="D533" t="s">
        <v>58</v>
      </c>
      <c r="E533" s="30">
        <v>5</v>
      </c>
      <c r="F533">
        <f t="shared" si="14"/>
        <v>1</v>
      </c>
    </row>
    <row r="534" spans="1:6" x14ac:dyDescent="0.2">
      <c r="A534" s="28">
        <v>41707</v>
      </c>
      <c r="B534" t="s">
        <v>447</v>
      </c>
      <c r="C534" t="s">
        <v>59</v>
      </c>
      <c r="D534" t="s">
        <v>59</v>
      </c>
      <c r="E534" s="30">
        <v>0</v>
      </c>
      <c r="F534">
        <f t="shared" si="14"/>
        <v>1</v>
      </c>
    </row>
    <row r="535" spans="1:6" x14ac:dyDescent="0.2">
      <c r="A535" s="28">
        <v>41708</v>
      </c>
      <c r="B535" t="s">
        <v>443</v>
      </c>
      <c r="C535" t="s">
        <v>52</v>
      </c>
      <c r="D535" t="s">
        <v>52</v>
      </c>
      <c r="E535" s="30">
        <v>6.68</v>
      </c>
      <c r="F535">
        <f t="shared" si="14"/>
        <v>1</v>
      </c>
    </row>
    <row r="536" spans="1:6" x14ac:dyDescent="0.2">
      <c r="A536" s="28">
        <v>41708</v>
      </c>
      <c r="B536" t="s">
        <v>443</v>
      </c>
      <c r="C536" t="s">
        <v>53</v>
      </c>
      <c r="D536" t="s">
        <v>53</v>
      </c>
      <c r="E536" s="30">
        <v>5.35</v>
      </c>
      <c r="F536">
        <f t="shared" si="14"/>
        <v>1</v>
      </c>
    </row>
    <row r="537" spans="1:6" x14ac:dyDescent="0.2">
      <c r="A537" s="28">
        <v>41708</v>
      </c>
      <c r="B537" t="s">
        <v>443</v>
      </c>
      <c r="C537" t="s">
        <v>54</v>
      </c>
      <c r="D537" t="s">
        <v>54</v>
      </c>
      <c r="E537" s="30">
        <v>3.8</v>
      </c>
      <c r="F537">
        <f t="shared" si="14"/>
        <v>1</v>
      </c>
    </row>
    <row r="538" spans="1:6" x14ac:dyDescent="0.2">
      <c r="A538" s="28">
        <v>41708</v>
      </c>
      <c r="B538" t="s">
        <v>443</v>
      </c>
      <c r="C538" t="s">
        <v>55</v>
      </c>
      <c r="D538" t="s">
        <v>55</v>
      </c>
      <c r="E538" s="30">
        <v>47</v>
      </c>
      <c r="F538">
        <f t="shared" si="14"/>
        <v>1</v>
      </c>
    </row>
    <row r="539" spans="1:6" x14ac:dyDescent="0.2">
      <c r="A539" s="28">
        <v>41708</v>
      </c>
      <c r="B539" t="s">
        <v>443</v>
      </c>
      <c r="C539" t="s">
        <v>56</v>
      </c>
      <c r="D539" t="s">
        <v>56</v>
      </c>
      <c r="E539" s="30">
        <v>11</v>
      </c>
      <c r="F539">
        <f t="shared" si="14"/>
        <v>1</v>
      </c>
    </row>
    <row r="540" spans="1:6" x14ac:dyDescent="0.2">
      <c r="A540" s="28">
        <v>41708</v>
      </c>
      <c r="B540" t="s">
        <v>443</v>
      </c>
      <c r="C540" t="s">
        <v>57</v>
      </c>
      <c r="D540" t="s">
        <v>57</v>
      </c>
      <c r="E540" s="30">
        <v>0</v>
      </c>
      <c r="F540">
        <f t="shared" si="14"/>
        <v>1</v>
      </c>
    </row>
    <row r="541" spans="1:6" x14ac:dyDescent="0.2">
      <c r="A541" s="28">
        <v>41708</v>
      </c>
      <c r="B541" t="s">
        <v>443</v>
      </c>
      <c r="C541" t="s">
        <v>58</v>
      </c>
      <c r="D541" t="s">
        <v>58</v>
      </c>
      <c r="E541" s="30">
        <v>0</v>
      </c>
      <c r="F541">
        <f t="shared" si="14"/>
        <v>1</v>
      </c>
    </row>
    <row r="542" spans="1:6" x14ac:dyDescent="0.2">
      <c r="A542" s="28">
        <v>41708</v>
      </c>
      <c r="B542" t="s">
        <v>443</v>
      </c>
      <c r="C542" t="s">
        <v>59</v>
      </c>
      <c r="D542" t="s">
        <v>59</v>
      </c>
      <c r="E542" s="30">
        <v>2</v>
      </c>
      <c r="F542">
        <f t="shared" si="14"/>
        <v>1</v>
      </c>
    </row>
    <row r="543" spans="1:6" x14ac:dyDescent="0.2">
      <c r="A543" s="28">
        <v>41709</v>
      </c>
      <c r="B543" t="s">
        <v>444</v>
      </c>
      <c r="C543" t="s">
        <v>52</v>
      </c>
      <c r="D543" t="s">
        <v>52</v>
      </c>
      <c r="E543" s="30">
        <v>6</v>
      </c>
      <c r="F543">
        <f t="shared" si="14"/>
        <v>1</v>
      </c>
    </row>
    <row r="544" spans="1:6" x14ac:dyDescent="0.2">
      <c r="A544" s="28">
        <v>41709</v>
      </c>
      <c r="B544" t="s">
        <v>444</v>
      </c>
      <c r="C544" t="s">
        <v>53</v>
      </c>
      <c r="D544" t="s">
        <v>53</v>
      </c>
      <c r="E544" s="30">
        <v>5.7</v>
      </c>
      <c r="F544">
        <f t="shared" si="14"/>
        <v>1</v>
      </c>
    </row>
    <row r="545" spans="1:6" x14ac:dyDescent="0.2">
      <c r="A545" s="28">
        <v>41709</v>
      </c>
      <c r="B545" t="s">
        <v>444</v>
      </c>
      <c r="C545" t="s">
        <v>54</v>
      </c>
      <c r="D545" t="s">
        <v>54</v>
      </c>
      <c r="E545" s="30">
        <v>7</v>
      </c>
      <c r="F545">
        <f t="shared" si="14"/>
        <v>1</v>
      </c>
    </row>
    <row r="546" spans="1:6" x14ac:dyDescent="0.2">
      <c r="A546" s="28">
        <v>41709</v>
      </c>
      <c r="B546" t="s">
        <v>444</v>
      </c>
      <c r="C546" t="s">
        <v>55</v>
      </c>
      <c r="D546" t="s">
        <v>55</v>
      </c>
      <c r="E546" s="30">
        <v>30.4</v>
      </c>
      <c r="F546">
        <f t="shared" si="14"/>
        <v>1</v>
      </c>
    </row>
    <row r="547" spans="1:6" x14ac:dyDescent="0.2">
      <c r="A547" s="28">
        <v>41709</v>
      </c>
      <c r="B547" t="s">
        <v>444</v>
      </c>
      <c r="C547" t="s">
        <v>56</v>
      </c>
      <c r="D547" t="s">
        <v>56</v>
      </c>
      <c r="E547" s="30">
        <v>12</v>
      </c>
      <c r="F547">
        <f t="shared" si="14"/>
        <v>1</v>
      </c>
    </row>
    <row r="548" spans="1:6" x14ac:dyDescent="0.2">
      <c r="A548" s="28">
        <v>41709</v>
      </c>
      <c r="B548" t="s">
        <v>444</v>
      </c>
      <c r="C548" t="s">
        <v>57</v>
      </c>
      <c r="D548" t="s">
        <v>57</v>
      </c>
      <c r="E548" s="30">
        <v>1</v>
      </c>
      <c r="F548">
        <f t="shared" si="14"/>
        <v>1</v>
      </c>
    </row>
    <row r="549" spans="1:6" x14ac:dyDescent="0.2">
      <c r="A549" s="28">
        <v>41709</v>
      </c>
      <c r="B549" t="s">
        <v>444</v>
      </c>
      <c r="C549" t="s">
        <v>58</v>
      </c>
      <c r="D549" t="s">
        <v>58</v>
      </c>
      <c r="E549" s="30">
        <v>1</v>
      </c>
      <c r="F549">
        <f t="shared" si="14"/>
        <v>1</v>
      </c>
    </row>
    <row r="550" spans="1:6" x14ac:dyDescent="0.2">
      <c r="A550" s="28">
        <v>41709</v>
      </c>
      <c r="B550" t="s">
        <v>444</v>
      </c>
      <c r="C550" t="s">
        <v>59</v>
      </c>
      <c r="D550" t="s">
        <v>59</v>
      </c>
      <c r="E550" s="30">
        <v>5</v>
      </c>
      <c r="F550">
        <f t="shared" si="14"/>
        <v>1</v>
      </c>
    </row>
    <row r="551" spans="1:6" x14ac:dyDescent="0.2">
      <c r="A551" s="28">
        <v>41710</v>
      </c>
      <c r="B551" t="s">
        <v>445</v>
      </c>
      <c r="C551" t="s">
        <v>52</v>
      </c>
      <c r="D551" t="s">
        <v>52</v>
      </c>
      <c r="E551" s="30">
        <v>6.34</v>
      </c>
      <c r="F551">
        <f t="shared" si="14"/>
        <v>1</v>
      </c>
    </row>
    <row r="552" spans="1:6" x14ac:dyDescent="0.2">
      <c r="A552" s="28">
        <v>41710</v>
      </c>
      <c r="B552" t="s">
        <v>445</v>
      </c>
      <c r="C552" t="s">
        <v>53</v>
      </c>
      <c r="D552" t="s">
        <v>53</v>
      </c>
      <c r="E552" s="30">
        <v>2.68</v>
      </c>
      <c r="F552">
        <f t="shared" si="14"/>
        <v>1</v>
      </c>
    </row>
    <row r="553" spans="1:6" x14ac:dyDescent="0.2">
      <c r="A553" s="28">
        <v>41710</v>
      </c>
      <c r="B553" t="s">
        <v>445</v>
      </c>
      <c r="C553" t="s">
        <v>54</v>
      </c>
      <c r="D553" t="s">
        <v>54</v>
      </c>
      <c r="E553" s="30">
        <v>6.5</v>
      </c>
      <c r="F553">
        <f t="shared" si="14"/>
        <v>1</v>
      </c>
    </row>
    <row r="554" spans="1:6" x14ac:dyDescent="0.2">
      <c r="A554" s="28">
        <v>41710</v>
      </c>
      <c r="B554" t="s">
        <v>445</v>
      </c>
      <c r="C554" t="s">
        <v>55</v>
      </c>
      <c r="D554" t="s">
        <v>55</v>
      </c>
      <c r="E554" s="30">
        <v>19.600000000000001</v>
      </c>
      <c r="F554">
        <f t="shared" si="14"/>
        <v>1</v>
      </c>
    </row>
    <row r="555" spans="1:6" x14ac:dyDescent="0.2">
      <c r="A555" s="28">
        <v>41710</v>
      </c>
      <c r="B555" t="s">
        <v>445</v>
      </c>
      <c r="C555" t="s">
        <v>56</v>
      </c>
      <c r="D555" t="s">
        <v>56</v>
      </c>
      <c r="E555" s="30">
        <v>22</v>
      </c>
      <c r="F555">
        <f t="shared" si="14"/>
        <v>1</v>
      </c>
    </row>
    <row r="556" spans="1:6" x14ac:dyDescent="0.2">
      <c r="A556" s="28">
        <v>41710</v>
      </c>
      <c r="B556" t="s">
        <v>445</v>
      </c>
      <c r="C556" t="s">
        <v>57</v>
      </c>
      <c r="D556" t="s">
        <v>57</v>
      </c>
      <c r="E556" s="30">
        <v>3</v>
      </c>
      <c r="F556">
        <f t="shared" si="14"/>
        <v>1</v>
      </c>
    </row>
    <row r="557" spans="1:6" x14ac:dyDescent="0.2">
      <c r="A557" s="28">
        <v>41710</v>
      </c>
      <c r="B557" t="s">
        <v>445</v>
      </c>
      <c r="C557" t="s">
        <v>58</v>
      </c>
      <c r="D557" t="s">
        <v>58</v>
      </c>
      <c r="E557" s="30">
        <v>2</v>
      </c>
      <c r="F557">
        <f t="shared" si="14"/>
        <v>1</v>
      </c>
    </row>
    <row r="558" spans="1:6" x14ac:dyDescent="0.2">
      <c r="A558" s="28">
        <v>41710</v>
      </c>
      <c r="B558" t="s">
        <v>445</v>
      </c>
      <c r="C558" t="s">
        <v>59</v>
      </c>
      <c r="D558" t="s">
        <v>59</v>
      </c>
      <c r="E558" s="30">
        <v>2</v>
      </c>
      <c r="F558">
        <f t="shared" si="14"/>
        <v>1</v>
      </c>
    </row>
    <row r="559" spans="1:6" x14ac:dyDescent="0.2">
      <c r="A559" s="28">
        <v>41711</v>
      </c>
      <c r="B559" t="s">
        <v>446</v>
      </c>
      <c r="C559" t="s">
        <v>52</v>
      </c>
      <c r="D559" t="s">
        <v>52</v>
      </c>
      <c r="E559" s="30">
        <v>2.31</v>
      </c>
      <c r="F559">
        <f t="shared" si="14"/>
        <v>1</v>
      </c>
    </row>
    <row r="560" spans="1:6" x14ac:dyDescent="0.2">
      <c r="A560" s="28">
        <v>41711</v>
      </c>
      <c r="B560" t="s">
        <v>446</v>
      </c>
      <c r="C560" t="s">
        <v>53</v>
      </c>
      <c r="D560" t="s">
        <v>53</v>
      </c>
      <c r="E560" s="30">
        <v>4.3600000000000003</v>
      </c>
      <c r="F560">
        <f t="shared" si="14"/>
        <v>1</v>
      </c>
    </row>
    <row r="561" spans="1:6" x14ac:dyDescent="0.2">
      <c r="A561" s="28">
        <v>41711</v>
      </c>
      <c r="B561" t="s">
        <v>446</v>
      </c>
      <c r="C561" t="s">
        <v>54</v>
      </c>
      <c r="D561" t="s">
        <v>54</v>
      </c>
      <c r="E561" s="30">
        <v>5.3</v>
      </c>
      <c r="F561">
        <f t="shared" si="14"/>
        <v>1</v>
      </c>
    </row>
    <row r="562" spans="1:6" x14ac:dyDescent="0.2">
      <c r="A562" s="28">
        <v>41711</v>
      </c>
      <c r="B562" t="s">
        <v>446</v>
      </c>
      <c r="C562" t="s">
        <v>55</v>
      </c>
      <c r="D562" t="s">
        <v>55</v>
      </c>
      <c r="E562" s="30">
        <v>15.5</v>
      </c>
      <c r="F562">
        <f t="shared" si="14"/>
        <v>1</v>
      </c>
    </row>
    <row r="563" spans="1:6" x14ac:dyDescent="0.2">
      <c r="A563" s="28">
        <v>41711</v>
      </c>
      <c r="B563" t="s">
        <v>446</v>
      </c>
      <c r="C563" t="s">
        <v>56</v>
      </c>
      <c r="D563" t="s">
        <v>56</v>
      </c>
      <c r="E563" s="30">
        <v>10</v>
      </c>
      <c r="F563">
        <f t="shared" si="14"/>
        <v>1</v>
      </c>
    </row>
    <row r="564" spans="1:6" x14ac:dyDescent="0.2">
      <c r="A564" s="28">
        <v>41711</v>
      </c>
      <c r="B564" t="s">
        <v>446</v>
      </c>
      <c r="C564" t="s">
        <v>57</v>
      </c>
      <c r="D564" t="s">
        <v>57</v>
      </c>
      <c r="E564" s="30">
        <v>0</v>
      </c>
      <c r="F564">
        <f t="shared" si="14"/>
        <v>1</v>
      </c>
    </row>
    <row r="565" spans="1:6" x14ac:dyDescent="0.2">
      <c r="A565" s="28">
        <v>41711</v>
      </c>
      <c r="B565" t="s">
        <v>446</v>
      </c>
      <c r="C565" t="s">
        <v>58</v>
      </c>
      <c r="D565" t="s">
        <v>58</v>
      </c>
      <c r="E565" s="30">
        <v>26</v>
      </c>
      <c r="F565">
        <f t="shared" si="14"/>
        <v>1</v>
      </c>
    </row>
    <row r="566" spans="1:6" x14ac:dyDescent="0.2">
      <c r="A566" s="28">
        <v>41711</v>
      </c>
      <c r="B566" t="s">
        <v>446</v>
      </c>
      <c r="C566" t="s">
        <v>59</v>
      </c>
      <c r="D566" t="s">
        <v>59</v>
      </c>
      <c r="E566" s="30">
        <v>2</v>
      </c>
      <c r="F566">
        <f t="shared" si="14"/>
        <v>1</v>
      </c>
    </row>
    <row r="567" spans="1:6" x14ac:dyDescent="0.2">
      <c r="A567" s="28">
        <v>41712</v>
      </c>
      <c r="B567" t="s">
        <v>440</v>
      </c>
      <c r="C567" t="s">
        <v>52</v>
      </c>
      <c r="D567" t="s">
        <v>52</v>
      </c>
      <c r="E567" s="30">
        <v>4.34</v>
      </c>
      <c r="F567">
        <f t="shared" si="14"/>
        <v>1</v>
      </c>
    </row>
    <row r="568" spans="1:6" x14ac:dyDescent="0.2">
      <c r="A568" s="28">
        <v>41712</v>
      </c>
      <c r="B568" t="s">
        <v>440</v>
      </c>
      <c r="C568" t="s">
        <v>53</v>
      </c>
      <c r="D568" t="s">
        <v>53</v>
      </c>
      <c r="E568" s="30">
        <v>1.68</v>
      </c>
      <c r="F568">
        <f t="shared" si="14"/>
        <v>1</v>
      </c>
    </row>
    <row r="569" spans="1:6" x14ac:dyDescent="0.2">
      <c r="A569" s="28">
        <v>41712</v>
      </c>
      <c r="B569" t="s">
        <v>440</v>
      </c>
      <c r="C569" t="s">
        <v>54</v>
      </c>
      <c r="D569" t="s">
        <v>54</v>
      </c>
      <c r="E569" s="30">
        <v>1.2</v>
      </c>
      <c r="F569">
        <f t="shared" si="14"/>
        <v>1</v>
      </c>
    </row>
    <row r="570" spans="1:6" x14ac:dyDescent="0.2">
      <c r="A570" s="28">
        <v>41712</v>
      </c>
      <c r="B570" t="s">
        <v>440</v>
      </c>
      <c r="C570" t="s">
        <v>55</v>
      </c>
      <c r="D570" t="s">
        <v>55</v>
      </c>
      <c r="E570" s="30">
        <v>16</v>
      </c>
      <c r="F570">
        <f t="shared" si="14"/>
        <v>1</v>
      </c>
    </row>
    <row r="571" spans="1:6" x14ac:dyDescent="0.2">
      <c r="A571" s="28">
        <v>41712</v>
      </c>
      <c r="B571" t="s">
        <v>440</v>
      </c>
      <c r="C571" t="s">
        <v>56</v>
      </c>
      <c r="D571" t="s">
        <v>56</v>
      </c>
      <c r="E571" s="30">
        <v>11</v>
      </c>
      <c r="F571">
        <f t="shared" si="14"/>
        <v>1</v>
      </c>
    </row>
    <row r="572" spans="1:6" x14ac:dyDescent="0.2">
      <c r="A572" s="28">
        <v>41712</v>
      </c>
      <c r="B572" t="s">
        <v>440</v>
      </c>
      <c r="C572" t="s">
        <v>57</v>
      </c>
      <c r="D572" t="s">
        <v>57</v>
      </c>
      <c r="E572" s="30">
        <v>0</v>
      </c>
      <c r="F572">
        <f t="shared" si="14"/>
        <v>1</v>
      </c>
    </row>
    <row r="573" spans="1:6" x14ac:dyDescent="0.2">
      <c r="A573" s="28">
        <v>41712</v>
      </c>
      <c r="B573" t="s">
        <v>440</v>
      </c>
      <c r="C573" t="s">
        <v>58</v>
      </c>
      <c r="D573" t="s">
        <v>58</v>
      </c>
      <c r="E573" s="30">
        <v>1</v>
      </c>
      <c r="F573">
        <f t="shared" si="14"/>
        <v>1</v>
      </c>
    </row>
    <row r="574" spans="1:6" x14ac:dyDescent="0.2">
      <c r="A574" s="28">
        <v>41712</v>
      </c>
      <c r="B574" t="s">
        <v>440</v>
      </c>
      <c r="C574" t="s">
        <v>59</v>
      </c>
      <c r="D574" t="s">
        <v>59</v>
      </c>
      <c r="E574" s="30">
        <v>2</v>
      </c>
      <c r="F574">
        <f t="shared" si="14"/>
        <v>1</v>
      </c>
    </row>
    <row r="575" spans="1:6" x14ac:dyDescent="0.2">
      <c r="A575" s="28">
        <v>41713</v>
      </c>
      <c r="B575" t="s">
        <v>441</v>
      </c>
      <c r="C575" t="s">
        <v>52</v>
      </c>
      <c r="D575" t="s">
        <v>52</v>
      </c>
      <c r="E575" s="30">
        <v>4</v>
      </c>
      <c r="F575">
        <f t="shared" si="14"/>
        <v>1</v>
      </c>
    </row>
    <row r="576" spans="1:6" x14ac:dyDescent="0.2">
      <c r="A576" s="28">
        <v>41713</v>
      </c>
      <c r="B576" t="s">
        <v>441</v>
      </c>
      <c r="C576" t="s">
        <v>53</v>
      </c>
      <c r="D576" t="s">
        <v>53</v>
      </c>
      <c r="E576" s="30">
        <v>2</v>
      </c>
      <c r="F576">
        <f t="shared" si="14"/>
        <v>1</v>
      </c>
    </row>
    <row r="577" spans="1:6" x14ac:dyDescent="0.2">
      <c r="A577" s="28">
        <v>41713</v>
      </c>
      <c r="B577" t="s">
        <v>441</v>
      </c>
      <c r="C577" t="s">
        <v>54</v>
      </c>
      <c r="D577" t="s">
        <v>54</v>
      </c>
      <c r="E577" s="30">
        <v>11</v>
      </c>
      <c r="F577">
        <f t="shared" si="14"/>
        <v>1</v>
      </c>
    </row>
    <row r="578" spans="1:6" x14ac:dyDescent="0.2">
      <c r="A578" s="28">
        <v>41713</v>
      </c>
      <c r="B578" t="s">
        <v>441</v>
      </c>
      <c r="C578" t="s">
        <v>55</v>
      </c>
      <c r="D578" t="s">
        <v>55</v>
      </c>
      <c r="E578" s="30">
        <v>23.3</v>
      </c>
      <c r="F578">
        <f t="shared" si="14"/>
        <v>1</v>
      </c>
    </row>
    <row r="579" spans="1:6" x14ac:dyDescent="0.2">
      <c r="A579" s="28">
        <v>41713</v>
      </c>
      <c r="B579" t="s">
        <v>441</v>
      </c>
      <c r="C579" t="s">
        <v>56</v>
      </c>
      <c r="D579" t="s">
        <v>56</v>
      </c>
      <c r="E579" s="30">
        <v>18</v>
      </c>
      <c r="F579">
        <f t="shared" si="14"/>
        <v>1</v>
      </c>
    </row>
    <row r="580" spans="1:6" x14ac:dyDescent="0.2">
      <c r="A580" s="28">
        <v>41713</v>
      </c>
      <c r="B580" t="s">
        <v>441</v>
      </c>
      <c r="C580" t="s">
        <v>57</v>
      </c>
      <c r="D580" t="s">
        <v>57</v>
      </c>
      <c r="E580" s="30">
        <v>1</v>
      </c>
      <c r="F580">
        <f t="shared" si="14"/>
        <v>1</v>
      </c>
    </row>
    <row r="581" spans="1:6" x14ac:dyDescent="0.2">
      <c r="A581" s="28">
        <v>41713</v>
      </c>
      <c r="B581" t="s">
        <v>441</v>
      </c>
      <c r="C581" t="s">
        <v>58</v>
      </c>
      <c r="D581" t="s">
        <v>58</v>
      </c>
      <c r="E581" s="30">
        <v>6</v>
      </c>
      <c r="F581">
        <f t="shared" si="14"/>
        <v>1</v>
      </c>
    </row>
    <row r="582" spans="1:6" x14ac:dyDescent="0.2">
      <c r="A582" s="28">
        <v>41713</v>
      </c>
      <c r="B582" t="s">
        <v>441</v>
      </c>
      <c r="C582" t="s">
        <v>59</v>
      </c>
      <c r="D582" t="s">
        <v>59</v>
      </c>
      <c r="E582" s="30">
        <v>2</v>
      </c>
      <c r="F582">
        <f t="shared" si="14"/>
        <v>1</v>
      </c>
    </row>
    <row r="583" spans="1:6" x14ac:dyDescent="0.2">
      <c r="A583" s="28">
        <v>41714</v>
      </c>
      <c r="B583" t="s">
        <v>447</v>
      </c>
      <c r="C583" t="s">
        <v>52</v>
      </c>
      <c r="D583" t="s">
        <v>52</v>
      </c>
      <c r="E583" s="30">
        <v>2.68</v>
      </c>
      <c r="F583">
        <f t="shared" ref="F583:F646" si="15">SUBTOTAL(103,E583)</f>
        <v>1</v>
      </c>
    </row>
    <row r="584" spans="1:6" x14ac:dyDescent="0.2">
      <c r="A584" s="28">
        <v>41714</v>
      </c>
      <c r="B584" t="s">
        <v>447</v>
      </c>
      <c r="C584" t="s">
        <v>53</v>
      </c>
      <c r="D584" t="s">
        <v>53</v>
      </c>
      <c r="E584" s="30">
        <v>2</v>
      </c>
      <c r="F584">
        <f t="shared" si="15"/>
        <v>1</v>
      </c>
    </row>
    <row r="585" spans="1:6" x14ac:dyDescent="0.2">
      <c r="A585" s="28">
        <v>41714</v>
      </c>
      <c r="B585" t="s">
        <v>447</v>
      </c>
      <c r="C585" t="s">
        <v>54</v>
      </c>
      <c r="D585" t="s">
        <v>54</v>
      </c>
      <c r="E585" s="30">
        <v>1.4</v>
      </c>
      <c r="F585">
        <f t="shared" si="15"/>
        <v>1</v>
      </c>
    </row>
    <row r="586" spans="1:6" x14ac:dyDescent="0.2">
      <c r="A586" s="28">
        <v>41714</v>
      </c>
      <c r="B586" t="s">
        <v>447</v>
      </c>
      <c r="C586" t="s">
        <v>55</v>
      </c>
      <c r="D586" t="s">
        <v>55</v>
      </c>
      <c r="E586" s="30">
        <v>13</v>
      </c>
      <c r="F586">
        <f t="shared" si="15"/>
        <v>1</v>
      </c>
    </row>
    <row r="587" spans="1:6" x14ac:dyDescent="0.2">
      <c r="A587" s="28">
        <v>41714</v>
      </c>
      <c r="B587" t="s">
        <v>447</v>
      </c>
      <c r="C587" t="s">
        <v>56</v>
      </c>
      <c r="D587" t="s">
        <v>56</v>
      </c>
      <c r="E587" s="30">
        <v>6</v>
      </c>
      <c r="F587">
        <f t="shared" si="15"/>
        <v>1</v>
      </c>
    </row>
    <row r="588" spans="1:6" x14ac:dyDescent="0.2">
      <c r="A588" s="28">
        <v>41714</v>
      </c>
      <c r="B588" t="s">
        <v>447</v>
      </c>
      <c r="C588" t="s">
        <v>57</v>
      </c>
      <c r="D588" t="s">
        <v>57</v>
      </c>
      <c r="E588" s="30">
        <v>0</v>
      </c>
      <c r="F588">
        <f t="shared" si="15"/>
        <v>1</v>
      </c>
    </row>
    <row r="589" spans="1:6" x14ac:dyDescent="0.2">
      <c r="A589" s="28">
        <v>41714</v>
      </c>
      <c r="B589" t="s">
        <v>447</v>
      </c>
      <c r="C589" t="s">
        <v>58</v>
      </c>
      <c r="D589" t="s">
        <v>58</v>
      </c>
      <c r="E589" s="30">
        <v>0</v>
      </c>
      <c r="F589">
        <f t="shared" si="15"/>
        <v>1</v>
      </c>
    </row>
    <row r="590" spans="1:6" x14ac:dyDescent="0.2">
      <c r="A590" s="28">
        <v>41714</v>
      </c>
      <c r="B590" t="s">
        <v>447</v>
      </c>
      <c r="C590" t="s">
        <v>59</v>
      </c>
      <c r="D590" t="s">
        <v>59</v>
      </c>
      <c r="E590" s="30">
        <v>4</v>
      </c>
      <c r="F590">
        <f t="shared" si="15"/>
        <v>1</v>
      </c>
    </row>
    <row r="591" spans="1:6" x14ac:dyDescent="0.2">
      <c r="A591" s="28">
        <v>41715</v>
      </c>
      <c r="B591" t="s">
        <v>443</v>
      </c>
      <c r="C591" t="s">
        <v>52</v>
      </c>
      <c r="D591" t="s">
        <v>52</v>
      </c>
      <c r="E591" s="30">
        <v>8.68</v>
      </c>
      <c r="F591">
        <f t="shared" si="15"/>
        <v>1</v>
      </c>
    </row>
    <row r="592" spans="1:6" x14ac:dyDescent="0.2">
      <c r="A592" s="28">
        <v>41715</v>
      </c>
      <c r="B592" t="s">
        <v>443</v>
      </c>
      <c r="C592" t="s">
        <v>53</v>
      </c>
      <c r="D592" t="s">
        <v>53</v>
      </c>
      <c r="E592" s="30">
        <v>3.34</v>
      </c>
      <c r="F592">
        <f t="shared" si="15"/>
        <v>1</v>
      </c>
    </row>
    <row r="593" spans="1:6" x14ac:dyDescent="0.2">
      <c r="A593" s="28">
        <v>41715</v>
      </c>
      <c r="B593" t="s">
        <v>443</v>
      </c>
      <c r="C593" t="s">
        <v>54</v>
      </c>
      <c r="D593" t="s">
        <v>54</v>
      </c>
      <c r="E593" s="30">
        <v>7</v>
      </c>
      <c r="F593">
        <f t="shared" si="15"/>
        <v>1</v>
      </c>
    </row>
    <row r="594" spans="1:6" x14ac:dyDescent="0.2">
      <c r="A594" s="28">
        <v>41715</v>
      </c>
      <c r="B594" t="s">
        <v>443</v>
      </c>
      <c r="C594" t="s">
        <v>55</v>
      </c>
      <c r="D594" t="s">
        <v>55</v>
      </c>
      <c r="E594" s="30">
        <v>37</v>
      </c>
      <c r="F594">
        <f t="shared" si="15"/>
        <v>1</v>
      </c>
    </row>
    <row r="595" spans="1:6" x14ac:dyDescent="0.2">
      <c r="A595" s="28">
        <v>41715</v>
      </c>
      <c r="B595" t="s">
        <v>443</v>
      </c>
      <c r="C595" t="s">
        <v>56</v>
      </c>
      <c r="D595" t="s">
        <v>56</v>
      </c>
      <c r="E595" s="30">
        <v>6</v>
      </c>
      <c r="F595">
        <f t="shared" si="15"/>
        <v>1</v>
      </c>
    </row>
    <row r="596" spans="1:6" x14ac:dyDescent="0.2">
      <c r="A596" s="28">
        <v>41715</v>
      </c>
      <c r="B596" t="s">
        <v>443</v>
      </c>
      <c r="C596" t="s">
        <v>57</v>
      </c>
      <c r="D596" t="s">
        <v>57</v>
      </c>
      <c r="E596" s="30">
        <v>1</v>
      </c>
      <c r="F596">
        <f t="shared" si="15"/>
        <v>1</v>
      </c>
    </row>
    <row r="597" spans="1:6" x14ac:dyDescent="0.2">
      <c r="A597" s="28">
        <v>41715</v>
      </c>
      <c r="B597" t="s">
        <v>443</v>
      </c>
      <c r="C597" t="s">
        <v>58</v>
      </c>
      <c r="D597" t="s">
        <v>58</v>
      </c>
      <c r="E597" s="30">
        <v>0</v>
      </c>
      <c r="F597">
        <f t="shared" si="15"/>
        <v>1</v>
      </c>
    </row>
    <row r="598" spans="1:6" x14ac:dyDescent="0.2">
      <c r="A598" s="28">
        <v>41715</v>
      </c>
      <c r="B598" t="s">
        <v>443</v>
      </c>
      <c r="C598" t="s">
        <v>59</v>
      </c>
      <c r="D598" t="s">
        <v>59</v>
      </c>
      <c r="E598" s="30">
        <v>1</v>
      </c>
      <c r="F598">
        <f t="shared" si="15"/>
        <v>1</v>
      </c>
    </row>
    <row r="599" spans="1:6" x14ac:dyDescent="0.2">
      <c r="A599" s="28">
        <v>41716</v>
      </c>
      <c r="B599" t="s">
        <v>444</v>
      </c>
      <c r="C599" t="s">
        <v>52</v>
      </c>
      <c r="D599" t="s">
        <v>52</v>
      </c>
      <c r="E599" s="30">
        <v>8</v>
      </c>
      <c r="F599">
        <f t="shared" si="15"/>
        <v>1</v>
      </c>
    </row>
    <row r="600" spans="1:6" x14ac:dyDescent="0.2">
      <c r="A600" s="28">
        <v>41716</v>
      </c>
      <c r="B600" t="s">
        <v>444</v>
      </c>
      <c r="C600" t="s">
        <v>53</v>
      </c>
      <c r="D600" t="s">
        <v>53</v>
      </c>
      <c r="E600" s="30">
        <v>4</v>
      </c>
      <c r="F600">
        <f t="shared" si="15"/>
        <v>1</v>
      </c>
    </row>
    <row r="601" spans="1:6" x14ac:dyDescent="0.2">
      <c r="A601" s="28">
        <v>41716</v>
      </c>
      <c r="B601" t="s">
        <v>444</v>
      </c>
      <c r="C601" t="s">
        <v>54</v>
      </c>
      <c r="D601" t="s">
        <v>54</v>
      </c>
      <c r="E601" s="30">
        <v>5</v>
      </c>
      <c r="F601">
        <f t="shared" si="15"/>
        <v>1</v>
      </c>
    </row>
    <row r="602" spans="1:6" x14ac:dyDescent="0.2">
      <c r="A602" s="28">
        <v>41716</v>
      </c>
      <c r="B602" t="s">
        <v>444</v>
      </c>
      <c r="C602" t="s">
        <v>55</v>
      </c>
      <c r="D602" t="s">
        <v>55</v>
      </c>
      <c r="E602" s="30">
        <v>20.100000000000001</v>
      </c>
      <c r="F602">
        <f t="shared" si="15"/>
        <v>1</v>
      </c>
    </row>
    <row r="603" spans="1:6" x14ac:dyDescent="0.2">
      <c r="A603" s="28">
        <v>41716</v>
      </c>
      <c r="B603" t="s">
        <v>444</v>
      </c>
      <c r="C603" t="s">
        <v>56</v>
      </c>
      <c r="D603" t="s">
        <v>56</v>
      </c>
      <c r="E603" s="30">
        <v>9</v>
      </c>
      <c r="F603">
        <f t="shared" si="15"/>
        <v>1</v>
      </c>
    </row>
    <row r="604" spans="1:6" x14ac:dyDescent="0.2">
      <c r="A604" s="28">
        <v>41716</v>
      </c>
      <c r="B604" t="s">
        <v>444</v>
      </c>
      <c r="C604" t="s">
        <v>57</v>
      </c>
      <c r="D604" t="s">
        <v>57</v>
      </c>
      <c r="E604" s="30">
        <v>0</v>
      </c>
      <c r="F604">
        <f t="shared" si="15"/>
        <v>1</v>
      </c>
    </row>
    <row r="605" spans="1:6" x14ac:dyDescent="0.2">
      <c r="A605" s="28">
        <v>41716</v>
      </c>
      <c r="B605" t="s">
        <v>444</v>
      </c>
      <c r="C605" t="s">
        <v>58</v>
      </c>
      <c r="D605" t="s">
        <v>58</v>
      </c>
      <c r="E605" s="30">
        <v>0</v>
      </c>
      <c r="F605">
        <f t="shared" si="15"/>
        <v>1</v>
      </c>
    </row>
    <row r="606" spans="1:6" x14ac:dyDescent="0.2">
      <c r="A606" s="28">
        <v>41716</v>
      </c>
      <c r="B606" t="s">
        <v>444</v>
      </c>
      <c r="C606" t="s">
        <v>59</v>
      </c>
      <c r="D606" t="s">
        <v>59</v>
      </c>
      <c r="E606" s="30">
        <v>4</v>
      </c>
      <c r="F606">
        <f t="shared" si="15"/>
        <v>1</v>
      </c>
    </row>
    <row r="607" spans="1:6" x14ac:dyDescent="0.2">
      <c r="A607" s="28">
        <v>41717</v>
      </c>
      <c r="B607" t="s">
        <v>445</v>
      </c>
      <c r="C607" t="s">
        <v>52</v>
      </c>
      <c r="D607" t="s">
        <v>52</v>
      </c>
      <c r="E607" s="30">
        <v>4</v>
      </c>
      <c r="F607">
        <f t="shared" si="15"/>
        <v>1</v>
      </c>
    </row>
    <row r="608" spans="1:6" x14ac:dyDescent="0.2">
      <c r="A608" s="28">
        <v>41717</v>
      </c>
      <c r="B608" t="s">
        <v>445</v>
      </c>
      <c r="C608" t="s">
        <v>53</v>
      </c>
      <c r="D608" t="s">
        <v>53</v>
      </c>
      <c r="E608" s="30">
        <v>3.02</v>
      </c>
      <c r="F608">
        <f t="shared" si="15"/>
        <v>1</v>
      </c>
    </row>
    <row r="609" spans="1:6" x14ac:dyDescent="0.2">
      <c r="A609" s="28">
        <v>41717</v>
      </c>
      <c r="B609" t="s">
        <v>445</v>
      </c>
      <c r="C609" t="s">
        <v>54</v>
      </c>
      <c r="D609" t="s">
        <v>54</v>
      </c>
      <c r="E609" s="30">
        <v>4</v>
      </c>
      <c r="F609">
        <f t="shared" si="15"/>
        <v>1</v>
      </c>
    </row>
    <row r="610" spans="1:6" x14ac:dyDescent="0.2">
      <c r="A610" s="28">
        <v>41717</v>
      </c>
      <c r="B610" t="s">
        <v>445</v>
      </c>
      <c r="C610" t="s">
        <v>55</v>
      </c>
      <c r="D610" t="s">
        <v>55</v>
      </c>
      <c r="E610" s="30">
        <v>21.8</v>
      </c>
      <c r="F610">
        <f t="shared" si="15"/>
        <v>1</v>
      </c>
    </row>
    <row r="611" spans="1:6" x14ac:dyDescent="0.2">
      <c r="A611" s="28">
        <v>41717</v>
      </c>
      <c r="B611" t="s">
        <v>445</v>
      </c>
      <c r="C611" t="s">
        <v>56</v>
      </c>
      <c r="D611" t="s">
        <v>56</v>
      </c>
      <c r="E611" s="30">
        <v>2</v>
      </c>
      <c r="F611">
        <f t="shared" si="15"/>
        <v>1</v>
      </c>
    </row>
    <row r="612" spans="1:6" x14ac:dyDescent="0.2">
      <c r="A612" s="28">
        <v>41717</v>
      </c>
      <c r="B612" t="s">
        <v>445</v>
      </c>
      <c r="C612" t="s">
        <v>57</v>
      </c>
      <c r="D612" t="s">
        <v>57</v>
      </c>
      <c r="E612" s="30">
        <v>0</v>
      </c>
      <c r="F612">
        <f t="shared" si="15"/>
        <v>1</v>
      </c>
    </row>
    <row r="613" spans="1:6" x14ac:dyDescent="0.2">
      <c r="A613" s="28">
        <v>41717</v>
      </c>
      <c r="B613" t="s">
        <v>445</v>
      </c>
      <c r="C613" t="s">
        <v>58</v>
      </c>
      <c r="D613" t="s">
        <v>58</v>
      </c>
      <c r="E613" s="30">
        <v>0</v>
      </c>
      <c r="F613">
        <f t="shared" si="15"/>
        <v>1</v>
      </c>
    </row>
    <row r="614" spans="1:6" x14ac:dyDescent="0.2">
      <c r="A614" s="28">
        <v>41717</v>
      </c>
      <c r="B614" t="s">
        <v>445</v>
      </c>
      <c r="C614" t="s">
        <v>59</v>
      </c>
      <c r="D614" t="s">
        <v>59</v>
      </c>
      <c r="E614" s="30">
        <v>2</v>
      </c>
      <c r="F614">
        <f t="shared" si="15"/>
        <v>1</v>
      </c>
    </row>
    <row r="615" spans="1:6" x14ac:dyDescent="0.2">
      <c r="A615" s="28">
        <v>41718</v>
      </c>
      <c r="B615" t="s">
        <v>446</v>
      </c>
      <c r="C615" t="s">
        <v>52</v>
      </c>
      <c r="D615" t="s">
        <v>52</v>
      </c>
      <c r="E615" s="30">
        <v>3</v>
      </c>
      <c r="F615">
        <f t="shared" si="15"/>
        <v>1</v>
      </c>
    </row>
    <row r="616" spans="1:6" x14ac:dyDescent="0.2">
      <c r="A616" s="28">
        <v>41718</v>
      </c>
      <c r="B616" t="s">
        <v>446</v>
      </c>
      <c r="C616" t="s">
        <v>53</v>
      </c>
      <c r="D616" t="s">
        <v>53</v>
      </c>
      <c r="E616" s="30">
        <v>5.34</v>
      </c>
      <c r="F616">
        <f t="shared" si="15"/>
        <v>1</v>
      </c>
    </row>
    <row r="617" spans="1:6" x14ac:dyDescent="0.2">
      <c r="A617" s="28">
        <v>41718</v>
      </c>
      <c r="B617" t="s">
        <v>446</v>
      </c>
      <c r="C617" t="s">
        <v>54</v>
      </c>
      <c r="D617" t="s">
        <v>54</v>
      </c>
      <c r="E617" s="30">
        <v>1.6</v>
      </c>
      <c r="F617">
        <f t="shared" si="15"/>
        <v>1</v>
      </c>
    </row>
    <row r="618" spans="1:6" x14ac:dyDescent="0.2">
      <c r="A618" s="28">
        <v>41718</v>
      </c>
      <c r="B618" t="s">
        <v>446</v>
      </c>
      <c r="C618" t="s">
        <v>55</v>
      </c>
      <c r="D618" t="s">
        <v>55</v>
      </c>
      <c r="E618" s="30">
        <v>38.200000000000003</v>
      </c>
      <c r="F618">
        <f t="shared" si="15"/>
        <v>1</v>
      </c>
    </row>
    <row r="619" spans="1:6" x14ac:dyDescent="0.2">
      <c r="A619" s="28">
        <v>41718</v>
      </c>
      <c r="B619" t="s">
        <v>446</v>
      </c>
      <c r="C619" t="s">
        <v>56</v>
      </c>
      <c r="D619" t="s">
        <v>56</v>
      </c>
      <c r="E619" s="30">
        <v>5</v>
      </c>
      <c r="F619">
        <f t="shared" si="15"/>
        <v>1</v>
      </c>
    </row>
    <row r="620" spans="1:6" x14ac:dyDescent="0.2">
      <c r="A620" s="28">
        <v>41718</v>
      </c>
      <c r="B620" t="s">
        <v>446</v>
      </c>
      <c r="C620" t="s">
        <v>57</v>
      </c>
      <c r="D620" t="s">
        <v>57</v>
      </c>
      <c r="E620" s="30">
        <v>0</v>
      </c>
      <c r="F620">
        <f t="shared" si="15"/>
        <v>1</v>
      </c>
    </row>
    <row r="621" spans="1:6" x14ac:dyDescent="0.2">
      <c r="A621" s="28">
        <v>41718</v>
      </c>
      <c r="B621" t="s">
        <v>446</v>
      </c>
      <c r="C621" t="s">
        <v>58</v>
      </c>
      <c r="D621" t="s">
        <v>58</v>
      </c>
      <c r="E621" s="30">
        <v>7</v>
      </c>
      <c r="F621">
        <f t="shared" si="15"/>
        <v>1</v>
      </c>
    </row>
    <row r="622" spans="1:6" x14ac:dyDescent="0.2">
      <c r="A622" s="28">
        <v>41718</v>
      </c>
      <c r="B622" t="s">
        <v>446</v>
      </c>
      <c r="C622" t="s">
        <v>59</v>
      </c>
      <c r="D622" t="s">
        <v>59</v>
      </c>
      <c r="E622" s="30">
        <v>4.2</v>
      </c>
      <c r="F622">
        <f t="shared" si="15"/>
        <v>1</v>
      </c>
    </row>
    <row r="623" spans="1:6" x14ac:dyDescent="0.2">
      <c r="A623" s="28">
        <v>41719</v>
      </c>
      <c r="B623" t="s">
        <v>440</v>
      </c>
      <c r="C623" t="s">
        <v>52</v>
      </c>
      <c r="D623" t="s">
        <v>52</v>
      </c>
      <c r="E623" s="30">
        <v>6</v>
      </c>
      <c r="F623">
        <f t="shared" si="15"/>
        <v>1</v>
      </c>
    </row>
    <row r="624" spans="1:6" x14ac:dyDescent="0.2">
      <c r="A624" s="28">
        <v>41719</v>
      </c>
      <c r="B624" t="s">
        <v>440</v>
      </c>
      <c r="C624" t="s">
        <v>53</v>
      </c>
      <c r="D624" t="s">
        <v>53</v>
      </c>
      <c r="E624" s="30">
        <v>3.68</v>
      </c>
      <c r="F624">
        <f t="shared" si="15"/>
        <v>1</v>
      </c>
    </row>
    <row r="625" spans="1:6" x14ac:dyDescent="0.2">
      <c r="A625" s="28">
        <v>41719</v>
      </c>
      <c r="B625" t="s">
        <v>440</v>
      </c>
      <c r="C625" t="s">
        <v>54</v>
      </c>
      <c r="D625" t="s">
        <v>54</v>
      </c>
      <c r="E625" s="30">
        <v>4.5</v>
      </c>
      <c r="F625">
        <f t="shared" si="15"/>
        <v>1</v>
      </c>
    </row>
    <row r="626" spans="1:6" x14ac:dyDescent="0.2">
      <c r="A626" s="28">
        <v>41719</v>
      </c>
      <c r="B626" t="s">
        <v>440</v>
      </c>
      <c r="C626" t="s">
        <v>55</v>
      </c>
      <c r="D626" t="s">
        <v>55</v>
      </c>
      <c r="E626" s="30">
        <v>40</v>
      </c>
      <c r="F626">
        <f t="shared" si="15"/>
        <v>1</v>
      </c>
    </row>
    <row r="627" spans="1:6" x14ac:dyDescent="0.2">
      <c r="A627" s="28">
        <v>41719</v>
      </c>
      <c r="B627" t="s">
        <v>440</v>
      </c>
      <c r="C627" t="s">
        <v>56</v>
      </c>
      <c r="D627" t="s">
        <v>56</v>
      </c>
      <c r="E627" s="30">
        <v>4</v>
      </c>
      <c r="F627">
        <f t="shared" si="15"/>
        <v>1</v>
      </c>
    </row>
    <row r="628" spans="1:6" x14ac:dyDescent="0.2">
      <c r="A628" s="28">
        <v>41719</v>
      </c>
      <c r="B628" t="s">
        <v>440</v>
      </c>
      <c r="C628" t="s">
        <v>57</v>
      </c>
      <c r="D628" t="s">
        <v>57</v>
      </c>
      <c r="E628" s="30">
        <v>0</v>
      </c>
      <c r="F628">
        <f t="shared" si="15"/>
        <v>1</v>
      </c>
    </row>
    <row r="629" spans="1:6" x14ac:dyDescent="0.2">
      <c r="A629" s="28">
        <v>41719</v>
      </c>
      <c r="B629" t="s">
        <v>440</v>
      </c>
      <c r="C629" t="s">
        <v>58</v>
      </c>
      <c r="D629" t="s">
        <v>58</v>
      </c>
      <c r="E629" s="30">
        <v>2</v>
      </c>
      <c r="F629">
        <f t="shared" si="15"/>
        <v>1</v>
      </c>
    </row>
    <row r="630" spans="1:6" x14ac:dyDescent="0.2">
      <c r="A630" s="28">
        <v>41719</v>
      </c>
      <c r="B630" t="s">
        <v>440</v>
      </c>
      <c r="C630" t="s">
        <v>59</v>
      </c>
      <c r="D630" t="s">
        <v>59</v>
      </c>
      <c r="E630" s="30">
        <v>1</v>
      </c>
      <c r="F630">
        <f t="shared" si="15"/>
        <v>1</v>
      </c>
    </row>
    <row r="631" spans="1:6" x14ac:dyDescent="0.2">
      <c r="A631" s="28">
        <v>41720</v>
      </c>
      <c r="B631" t="s">
        <v>441</v>
      </c>
      <c r="C631" t="s">
        <v>52</v>
      </c>
      <c r="D631" t="s">
        <v>52</v>
      </c>
      <c r="E631" s="30">
        <v>3.34</v>
      </c>
      <c r="F631">
        <f t="shared" si="15"/>
        <v>1</v>
      </c>
    </row>
    <row r="632" spans="1:6" x14ac:dyDescent="0.2">
      <c r="A632" s="28">
        <v>41720</v>
      </c>
      <c r="B632" t="s">
        <v>441</v>
      </c>
      <c r="C632" t="s">
        <v>53</v>
      </c>
      <c r="D632" t="s">
        <v>53</v>
      </c>
      <c r="E632" s="30">
        <v>2.34</v>
      </c>
      <c r="F632">
        <f t="shared" si="15"/>
        <v>1</v>
      </c>
    </row>
    <row r="633" spans="1:6" x14ac:dyDescent="0.2">
      <c r="A633" s="28">
        <v>41720</v>
      </c>
      <c r="B633" t="s">
        <v>441</v>
      </c>
      <c r="C633" t="s">
        <v>54</v>
      </c>
      <c r="D633" t="s">
        <v>54</v>
      </c>
      <c r="E633" s="30">
        <v>0</v>
      </c>
      <c r="F633">
        <f t="shared" si="15"/>
        <v>1</v>
      </c>
    </row>
    <row r="634" spans="1:6" x14ac:dyDescent="0.2">
      <c r="A634" s="28">
        <v>41720</v>
      </c>
      <c r="B634" t="s">
        <v>441</v>
      </c>
      <c r="C634" t="s">
        <v>55</v>
      </c>
      <c r="D634" t="s">
        <v>55</v>
      </c>
      <c r="E634" s="30">
        <v>26.3</v>
      </c>
      <c r="F634">
        <f t="shared" si="15"/>
        <v>1</v>
      </c>
    </row>
    <row r="635" spans="1:6" x14ac:dyDescent="0.2">
      <c r="A635" s="28">
        <v>41720</v>
      </c>
      <c r="B635" t="s">
        <v>441</v>
      </c>
      <c r="C635" t="s">
        <v>56</v>
      </c>
      <c r="D635" t="s">
        <v>56</v>
      </c>
      <c r="E635" s="30">
        <v>10</v>
      </c>
      <c r="F635">
        <f t="shared" si="15"/>
        <v>1</v>
      </c>
    </row>
    <row r="636" spans="1:6" x14ac:dyDescent="0.2">
      <c r="A636" s="28">
        <v>41720</v>
      </c>
      <c r="B636" t="s">
        <v>441</v>
      </c>
      <c r="C636" t="s">
        <v>57</v>
      </c>
      <c r="D636" t="s">
        <v>57</v>
      </c>
      <c r="E636" s="30">
        <v>2</v>
      </c>
      <c r="F636">
        <f t="shared" si="15"/>
        <v>1</v>
      </c>
    </row>
    <row r="637" spans="1:6" x14ac:dyDescent="0.2">
      <c r="A637" s="28">
        <v>41720</v>
      </c>
      <c r="B637" t="s">
        <v>441</v>
      </c>
      <c r="C637" t="s">
        <v>58</v>
      </c>
      <c r="D637" t="s">
        <v>58</v>
      </c>
      <c r="E637" s="30">
        <v>18</v>
      </c>
      <c r="F637">
        <f t="shared" si="15"/>
        <v>1</v>
      </c>
    </row>
    <row r="638" spans="1:6" x14ac:dyDescent="0.2">
      <c r="A638" s="28">
        <v>41720</v>
      </c>
      <c r="B638" t="s">
        <v>441</v>
      </c>
      <c r="C638" t="s">
        <v>59</v>
      </c>
      <c r="D638" t="s">
        <v>59</v>
      </c>
      <c r="E638" s="30">
        <v>8.4</v>
      </c>
      <c r="F638">
        <f t="shared" si="15"/>
        <v>1</v>
      </c>
    </row>
    <row r="639" spans="1:6" x14ac:dyDescent="0.2">
      <c r="A639" s="28">
        <v>41721</v>
      </c>
      <c r="B639" t="s">
        <v>447</v>
      </c>
      <c r="C639" t="s">
        <v>52</v>
      </c>
      <c r="D639" t="s">
        <v>52</v>
      </c>
      <c r="E639" s="30">
        <v>6.34</v>
      </c>
      <c r="F639">
        <f t="shared" si="15"/>
        <v>1</v>
      </c>
    </row>
    <row r="640" spans="1:6" x14ac:dyDescent="0.2">
      <c r="A640" s="28">
        <v>41721</v>
      </c>
      <c r="B640" t="s">
        <v>447</v>
      </c>
      <c r="C640" t="s">
        <v>53</v>
      </c>
      <c r="D640" t="s">
        <v>53</v>
      </c>
      <c r="E640" s="30">
        <v>2</v>
      </c>
      <c r="F640">
        <f t="shared" si="15"/>
        <v>1</v>
      </c>
    </row>
    <row r="641" spans="1:6" x14ac:dyDescent="0.2">
      <c r="A641" s="28">
        <v>41721</v>
      </c>
      <c r="B641" t="s">
        <v>447</v>
      </c>
      <c r="C641" t="s">
        <v>54</v>
      </c>
      <c r="D641" t="s">
        <v>54</v>
      </c>
      <c r="E641" s="30">
        <v>4</v>
      </c>
      <c r="F641">
        <f t="shared" si="15"/>
        <v>1</v>
      </c>
    </row>
    <row r="642" spans="1:6" x14ac:dyDescent="0.2">
      <c r="A642" s="28">
        <v>41721</v>
      </c>
      <c r="B642" t="s">
        <v>447</v>
      </c>
      <c r="C642" t="s">
        <v>55</v>
      </c>
      <c r="D642" t="s">
        <v>55</v>
      </c>
      <c r="E642" s="30">
        <v>19.399999999999999</v>
      </c>
      <c r="F642">
        <f t="shared" si="15"/>
        <v>1</v>
      </c>
    </row>
    <row r="643" spans="1:6" x14ac:dyDescent="0.2">
      <c r="A643" s="28">
        <v>41721</v>
      </c>
      <c r="B643" t="s">
        <v>447</v>
      </c>
      <c r="C643" t="s">
        <v>56</v>
      </c>
      <c r="D643" t="s">
        <v>56</v>
      </c>
      <c r="E643" s="30">
        <v>0</v>
      </c>
      <c r="F643">
        <f t="shared" si="15"/>
        <v>1</v>
      </c>
    </row>
    <row r="644" spans="1:6" x14ac:dyDescent="0.2">
      <c r="A644" s="28">
        <v>41721</v>
      </c>
      <c r="B644" t="s">
        <v>447</v>
      </c>
      <c r="C644" t="s">
        <v>57</v>
      </c>
      <c r="D644" t="s">
        <v>57</v>
      </c>
      <c r="E644" s="30">
        <v>1</v>
      </c>
      <c r="F644">
        <f t="shared" si="15"/>
        <v>1</v>
      </c>
    </row>
    <row r="645" spans="1:6" x14ac:dyDescent="0.2">
      <c r="A645" s="28">
        <v>41721</v>
      </c>
      <c r="B645" t="s">
        <v>447</v>
      </c>
      <c r="C645" t="s">
        <v>58</v>
      </c>
      <c r="D645" t="s">
        <v>58</v>
      </c>
      <c r="E645" s="30">
        <v>0</v>
      </c>
      <c r="F645">
        <f t="shared" si="15"/>
        <v>1</v>
      </c>
    </row>
    <row r="646" spans="1:6" x14ac:dyDescent="0.2">
      <c r="A646" s="28">
        <v>41721</v>
      </c>
      <c r="B646" t="s">
        <v>447</v>
      </c>
      <c r="C646" t="s">
        <v>59</v>
      </c>
      <c r="D646" t="s">
        <v>59</v>
      </c>
      <c r="E646" s="30">
        <v>3</v>
      </c>
      <c r="F646">
        <f t="shared" si="15"/>
        <v>1</v>
      </c>
    </row>
    <row r="647" spans="1:6" x14ac:dyDescent="0.2">
      <c r="A647" s="28">
        <v>41722</v>
      </c>
      <c r="B647" t="s">
        <v>443</v>
      </c>
      <c r="C647" t="s">
        <v>52</v>
      </c>
      <c r="D647" t="s">
        <v>52</v>
      </c>
      <c r="E647" s="30">
        <v>5.68</v>
      </c>
      <c r="F647">
        <f t="shared" ref="F647:F710" si="16">SUBTOTAL(103,E647)</f>
        <v>1</v>
      </c>
    </row>
    <row r="648" spans="1:6" x14ac:dyDescent="0.2">
      <c r="A648" s="28">
        <v>41722</v>
      </c>
      <c r="B648" t="s">
        <v>443</v>
      </c>
      <c r="C648" t="s">
        <v>53</v>
      </c>
      <c r="D648" t="s">
        <v>53</v>
      </c>
      <c r="E648" s="30">
        <v>1</v>
      </c>
      <c r="F648">
        <f t="shared" si="16"/>
        <v>1</v>
      </c>
    </row>
    <row r="649" spans="1:6" x14ac:dyDescent="0.2">
      <c r="A649" s="28">
        <v>41722</v>
      </c>
      <c r="B649" t="s">
        <v>443</v>
      </c>
      <c r="C649" t="s">
        <v>54</v>
      </c>
      <c r="D649" t="s">
        <v>54</v>
      </c>
      <c r="E649" s="30">
        <v>4</v>
      </c>
      <c r="F649">
        <f t="shared" si="16"/>
        <v>1</v>
      </c>
    </row>
    <row r="650" spans="1:6" x14ac:dyDescent="0.2">
      <c r="A650" s="28">
        <v>41722</v>
      </c>
      <c r="B650" t="s">
        <v>443</v>
      </c>
      <c r="C650" t="s">
        <v>55</v>
      </c>
      <c r="D650" t="s">
        <v>55</v>
      </c>
      <c r="E650" s="30">
        <v>23.6</v>
      </c>
      <c r="F650">
        <f t="shared" si="16"/>
        <v>1</v>
      </c>
    </row>
    <row r="651" spans="1:6" x14ac:dyDescent="0.2">
      <c r="A651" s="28">
        <v>41722</v>
      </c>
      <c r="B651" t="s">
        <v>443</v>
      </c>
      <c r="C651" t="s">
        <v>56</v>
      </c>
      <c r="D651" t="s">
        <v>56</v>
      </c>
      <c r="E651" s="30">
        <v>7</v>
      </c>
      <c r="F651">
        <f t="shared" si="16"/>
        <v>1</v>
      </c>
    </row>
    <row r="652" spans="1:6" x14ac:dyDescent="0.2">
      <c r="A652" s="28">
        <v>41722</v>
      </c>
      <c r="B652" t="s">
        <v>443</v>
      </c>
      <c r="C652" t="s">
        <v>57</v>
      </c>
      <c r="D652" t="s">
        <v>57</v>
      </c>
      <c r="E652" s="30">
        <v>0</v>
      </c>
      <c r="F652">
        <f t="shared" si="16"/>
        <v>1</v>
      </c>
    </row>
    <row r="653" spans="1:6" x14ac:dyDescent="0.2">
      <c r="A653" s="28">
        <v>41722</v>
      </c>
      <c r="B653" t="s">
        <v>443</v>
      </c>
      <c r="C653" t="s">
        <v>58</v>
      </c>
      <c r="D653" t="s">
        <v>58</v>
      </c>
      <c r="E653" s="30">
        <v>6</v>
      </c>
      <c r="F653">
        <f t="shared" si="16"/>
        <v>1</v>
      </c>
    </row>
    <row r="654" spans="1:6" x14ac:dyDescent="0.2">
      <c r="A654" s="28">
        <v>41722</v>
      </c>
      <c r="B654" t="s">
        <v>443</v>
      </c>
      <c r="C654" t="s">
        <v>59</v>
      </c>
      <c r="D654" t="s">
        <v>59</v>
      </c>
      <c r="E654" s="30">
        <v>3.5</v>
      </c>
      <c r="F654">
        <f t="shared" si="16"/>
        <v>1</v>
      </c>
    </row>
    <row r="655" spans="1:6" x14ac:dyDescent="0.2">
      <c r="A655" s="28">
        <v>41723</v>
      </c>
      <c r="B655" t="s">
        <v>444</v>
      </c>
      <c r="C655" t="s">
        <v>52</v>
      </c>
      <c r="D655" t="s">
        <v>52</v>
      </c>
      <c r="E655" s="30">
        <v>4</v>
      </c>
      <c r="F655">
        <f t="shared" si="16"/>
        <v>1</v>
      </c>
    </row>
    <row r="656" spans="1:6" x14ac:dyDescent="0.2">
      <c r="A656" s="28">
        <v>41723</v>
      </c>
      <c r="B656" t="s">
        <v>444</v>
      </c>
      <c r="C656" t="s">
        <v>53</v>
      </c>
      <c r="D656" t="s">
        <v>53</v>
      </c>
      <c r="E656" s="30">
        <v>1.34</v>
      </c>
      <c r="F656">
        <f t="shared" si="16"/>
        <v>1</v>
      </c>
    </row>
    <row r="657" spans="1:6" x14ac:dyDescent="0.2">
      <c r="A657" s="28">
        <v>41723</v>
      </c>
      <c r="B657" t="s">
        <v>444</v>
      </c>
      <c r="C657" t="s">
        <v>54</v>
      </c>
      <c r="D657" t="s">
        <v>54</v>
      </c>
      <c r="E657" s="30">
        <v>9</v>
      </c>
      <c r="F657">
        <f t="shared" si="16"/>
        <v>1</v>
      </c>
    </row>
    <row r="658" spans="1:6" x14ac:dyDescent="0.2">
      <c r="A658" s="28">
        <v>41723</v>
      </c>
      <c r="B658" t="s">
        <v>444</v>
      </c>
      <c r="C658" t="s">
        <v>55</v>
      </c>
      <c r="D658" t="s">
        <v>55</v>
      </c>
      <c r="E658" s="30">
        <v>38.6</v>
      </c>
      <c r="F658">
        <f t="shared" si="16"/>
        <v>1</v>
      </c>
    </row>
    <row r="659" spans="1:6" x14ac:dyDescent="0.2">
      <c r="A659" s="28">
        <v>41723</v>
      </c>
      <c r="B659" t="s">
        <v>444</v>
      </c>
      <c r="C659" t="s">
        <v>56</v>
      </c>
      <c r="D659" t="s">
        <v>56</v>
      </c>
      <c r="E659" s="30">
        <v>7</v>
      </c>
      <c r="F659">
        <f t="shared" si="16"/>
        <v>1</v>
      </c>
    </row>
    <row r="660" spans="1:6" x14ac:dyDescent="0.2">
      <c r="A660" s="28">
        <v>41723</v>
      </c>
      <c r="B660" t="s">
        <v>444</v>
      </c>
      <c r="C660" t="s">
        <v>57</v>
      </c>
      <c r="D660" t="s">
        <v>57</v>
      </c>
      <c r="E660" s="30">
        <v>0</v>
      </c>
      <c r="F660">
        <f t="shared" si="16"/>
        <v>1</v>
      </c>
    </row>
    <row r="661" spans="1:6" x14ac:dyDescent="0.2">
      <c r="A661" s="28">
        <v>41723</v>
      </c>
      <c r="B661" t="s">
        <v>444</v>
      </c>
      <c r="C661" t="s">
        <v>58</v>
      </c>
      <c r="D661" t="s">
        <v>58</v>
      </c>
      <c r="E661" s="30">
        <v>1</v>
      </c>
      <c r="F661">
        <f t="shared" si="16"/>
        <v>1</v>
      </c>
    </row>
    <row r="662" spans="1:6" x14ac:dyDescent="0.2">
      <c r="A662" s="28">
        <v>41723</v>
      </c>
      <c r="B662" t="s">
        <v>444</v>
      </c>
      <c r="C662" t="s">
        <v>59</v>
      </c>
      <c r="D662" t="s">
        <v>59</v>
      </c>
      <c r="E662" s="30">
        <v>1</v>
      </c>
      <c r="F662">
        <f t="shared" si="16"/>
        <v>1</v>
      </c>
    </row>
    <row r="663" spans="1:6" x14ac:dyDescent="0.2">
      <c r="A663" s="28">
        <v>41724</v>
      </c>
      <c r="B663" t="s">
        <v>445</v>
      </c>
      <c r="C663" t="s">
        <v>52</v>
      </c>
      <c r="D663" t="s">
        <v>52</v>
      </c>
      <c r="E663" s="30">
        <v>2.34</v>
      </c>
      <c r="F663">
        <f t="shared" si="16"/>
        <v>1</v>
      </c>
    </row>
    <row r="664" spans="1:6" x14ac:dyDescent="0.2">
      <c r="A664" s="28">
        <v>41724</v>
      </c>
      <c r="B664" t="s">
        <v>445</v>
      </c>
      <c r="C664" t="s">
        <v>53</v>
      </c>
      <c r="D664" t="s">
        <v>53</v>
      </c>
      <c r="E664" s="30">
        <v>3.99</v>
      </c>
      <c r="F664">
        <f t="shared" si="16"/>
        <v>1</v>
      </c>
    </row>
    <row r="665" spans="1:6" x14ac:dyDescent="0.2">
      <c r="A665" s="28">
        <v>41724</v>
      </c>
      <c r="B665" t="s">
        <v>445</v>
      </c>
      <c r="C665" t="s">
        <v>54</v>
      </c>
      <c r="D665" t="s">
        <v>54</v>
      </c>
      <c r="E665" s="30">
        <v>9</v>
      </c>
      <c r="F665">
        <f t="shared" si="16"/>
        <v>1</v>
      </c>
    </row>
    <row r="666" spans="1:6" x14ac:dyDescent="0.2">
      <c r="A666" s="28">
        <v>41724</v>
      </c>
      <c r="B666" t="s">
        <v>445</v>
      </c>
      <c r="C666" t="s">
        <v>55</v>
      </c>
      <c r="D666" t="s">
        <v>55</v>
      </c>
      <c r="E666" s="30">
        <v>6.7</v>
      </c>
      <c r="F666">
        <f t="shared" si="16"/>
        <v>1</v>
      </c>
    </row>
    <row r="667" spans="1:6" x14ac:dyDescent="0.2">
      <c r="A667" s="28">
        <v>41724</v>
      </c>
      <c r="B667" t="s">
        <v>445</v>
      </c>
      <c r="C667" t="s">
        <v>56</v>
      </c>
      <c r="D667" t="s">
        <v>56</v>
      </c>
      <c r="E667" s="30">
        <v>7</v>
      </c>
      <c r="F667">
        <f t="shared" si="16"/>
        <v>1</v>
      </c>
    </row>
    <row r="668" spans="1:6" x14ac:dyDescent="0.2">
      <c r="A668" s="28">
        <v>41724</v>
      </c>
      <c r="B668" t="s">
        <v>445</v>
      </c>
      <c r="C668" t="s">
        <v>57</v>
      </c>
      <c r="D668" t="s">
        <v>57</v>
      </c>
      <c r="E668" s="30">
        <v>3</v>
      </c>
      <c r="F668">
        <f t="shared" si="16"/>
        <v>1</v>
      </c>
    </row>
    <row r="669" spans="1:6" x14ac:dyDescent="0.2">
      <c r="A669" s="28">
        <v>41724</v>
      </c>
      <c r="B669" t="s">
        <v>445</v>
      </c>
      <c r="C669" t="s">
        <v>58</v>
      </c>
      <c r="D669" t="s">
        <v>58</v>
      </c>
      <c r="E669" s="30">
        <v>3</v>
      </c>
      <c r="F669">
        <f t="shared" si="16"/>
        <v>1</v>
      </c>
    </row>
    <row r="670" spans="1:6" x14ac:dyDescent="0.2">
      <c r="A670" s="28">
        <v>41724</v>
      </c>
      <c r="B670" t="s">
        <v>445</v>
      </c>
      <c r="C670" t="s">
        <v>59</v>
      </c>
      <c r="D670" t="s">
        <v>59</v>
      </c>
      <c r="E670" s="30">
        <v>0</v>
      </c>
      <c r="F670">
        <f t="shared" si="16"/>
        <v>1</v>
      </c>
    </row>
    <row r="671" spans="1:6" x14ac:dyDescent="0.2">
      <c r="A671" s="28">
        <v>41725</v>
      </c>
      <c r="B671" t="s">
        <v>446</v>
      </c>
      <c r="C671" t="s">
        <v>52</v>
      </c>
      <c r="D671" t="s">
        <v>52</v>
      </c>
      <c r="E671" s="30">
        <v>4</v>
      </c>
      <c r="F671">
        <f t="shared" si="16"/>
        <v>1</v>
      </c>
    </row>
    <row r="672" spans="1:6" x14ac:dyDescent="0.2">
      <c r="A672" s="28">
        <v>41725</v>
      </c>
      <c r="B672" t="s">
        <v>446</v>
      </c>
      <c r="C672" t="s">
        <v>53</v>
      </c>
      <c r="D672" t="s">
        <v>53</v>
      </c>
      <c r="E672" s="30">
        <v>0.33</v>
      </c>
      <c r="F672">
        <f t="shared" si="16"/>
        <v>1</v>
      </c>
    </row>
    <row r="673" spans="1:6" x14ac:dyDescent="0.2">
      <c r="A673" s="28">
        <v>41725</v>
      </c>
      <c r="B673" t="s">
        <v>446</v>
      </c>
      <c r="C673" t="s">
        <v>54</v>
      </c>
      <c r="D673" t="s">
        <v>54</v>
      </c>
      <c r="E673" s="30">
        <v>2</v>
      </c>
      <c r="F673">
        <f t="shared" si="16"/>
        <v>1</v>
      </c>
    </row>
    <row r="674" spans="1:6" x14ac:dyDescent="0.2">
      <c r="A674" s="28">
        <v>41725</v>
      </c>
      <c r="B674" t="s">
        <v>446</v>
      </c>
      <c r="C674" t="s">
        <v>55</v>
      </c>
      <c r="D674" t="s">
        <v>55</v>
      </c>
      <c r="E674" s="30">
        <v>20.7</v>
      </c>
      <c r="F674">
        <f t="shared" si="16"/>
        <v>1</v>
      </c>
    </row>
    <row r="675" spans="1:6" x14ac:dyDescent="0.2">
      <c r="A675" s="28">
        <v>41725</v>
      </c>
      <c r="B675" t="s">
        <v>446</v>
      </c>
      <c r="C675" t="s">
        <v>56</v>
      </c>
      <c r="D675" t="s">
        <v>56</v>
      </c>
      <c r="E675" s="30">
        <v>6</v>
      </c>
      <c r="F675">
        <f t="shared" si="16"/>
        <v>1</v>
      </c>
    </row>
    <row r="676" spans="1:6" x14ac:dyDescent="0.2">
      <c r="A676" s="28">
        <v>41725</v>
      </c>
      <c r="B676" t="s">
        <v>446</v>
      </c>
      <c r="C676" t="s">
        <v>57</v>
      </c>
      <c r="D676" t="s">
        <v>57</v>
      </c>
      <c r="E676" s="30">
        <v>1</v>
      </c>
      <c r="F676">
        <f t="shared" si="16"/>
        <v>1</v>
      </c>
    </row>
    <row r="677" spans="1:6" x14ac:dyDescent="0.2">
      <c r="A677" s="28">
        <v>41725</v>
      </c>
      <c r="B677" t="s">
        <v>446</v>
      </c>
      <c r="C677" t="s">
        <v>58</v>
      </c>
      <c r="D677" t="s">
        <v>58</v>
      </c>
      <c r="E677" s="30">
        <v>1</v>
      </c>
      <c r="F677">
        <f t="shared" si="16"/>
        <v>1</v>
      </c>
    </row>
    <row r="678" spans="1:6" x14ac:dyDescent="0.2">
      <c r="A678" s="28">
        <v>41725</v>
      </c>
      <c r="B678" t="s">
        <v>446</v>
      </c>
      <c r="C678" t="s">
        <v>59</v>
      </c>
      <c r="D678" t="s">
        <v>59</v>
      </c>
      <c r="E678" s="30">
        <v>5</v>
      </c>
      <c r="F678">
        <f t="shared" si="16"/>
        <v>1</v>
      </c>
    </row>
    <row r="679" spans="1:6" x14ac:dyDescent="0.2">
      <c r="A679" s="28">
        <v>41726</v>
      </c>
      <c r="B679" t="s">
        <v>440</v>
      </c>
      <c r="C679" t="s">
        <v>52</v>
      </c>
      <c r="D679" t="s">
        <v>52</v>
      </c>
      <c r="E679" s="30">
        <v>2.67</v>
      </c>
      <c r="F679">
        <f t="shared" si="16"/>
        <v>1</v>
      </c>
    </row>
    <row r="680" spans="1:6" x14ac:dyDescent="0.2">
      <c r="A680" s="28">
        <v>41726</v>
      </c>
      <c r="B680" t="s">
        <v>440</v>
      </c>
      <c r="C680" t="s">
        <v>53</v>
      </c>
      <c r="D680" t="s">
        <v>53</v>
      </c>
      <c r="E680" s="30">
        <v>2</v>
      </c>
      <c r="F680">
        <f t="shared" si="16"/>
        <v>1</v>
      </c>
    </row>
    <row r="681" spans="1:6" x14ac:dyDescent="0.2">
      <c r="A681" s="28">
        <v>41726</v>
      </c>
      <c r="B681" t="s">
        <v>440</v>
      </c>
      <c r="C681" t="s">
        <v>54</v>
      </c>
      <c r="D681" t="s">
        <v>54</v>
      </c>
      <c r="E681" s="30">
        <v>8</v>
      </c>
      <c r="F681">
        <f t="shared" si="16"/>
        <v>1</v>
      </c>
    </row>
    <row r="682" spans="1:6" x14ac:dyDescent="0.2">
      <c r="A682" s="28">
        <v>41726</v>
      </c>
      <c r="B682" t="s">
        <v>440</v>
      </c>
      <c r="C682" t="s">
        <v>55</v>
      </c>
      <c r="D682" t="s">
        <v>55</v>
      </c>
      <c r="E682" s="30">
        <v>11</v>
      </c>
      <c r="F682">
        <f t="shared" si="16"/>
        <v>1</v>
      </c>
    </row>
    <row r="683" spans="1:6" x14ac:dyDescent="0.2">
      <c r="A683" s="28">
        <v>41726</v>
      </c>
      <c r="B683" t="s">
        <v>440</v>
      </c>
      <c r="C683" t="s">
        <v>56</v>
      </c>
      <c r="D683" t="s">
        <v>56</v>
      </c>
      <c r="E683" s="30">
        <v>3</v>
      </c>
      <c r="F683">
        <f t="shared" si="16"/>
        <v>1</v>
      </c>
    </row>
    <row r="684" spans="1:6" x14ac:dyDescent="0.2">
      <c r="A684" s="28">
        <v>41726</v>
      </c>
      <c r="B684" t="s">
        <v>440</v>
      </c>
      <c r="C684" t="s">
        <v>57</v>
      </c>
      <c r="D684" t="s">
        <v>57</v>
      </c>
      <c r="E684" s="30">
        <v>0</v>
      </c>
      <c r="F684">
        <f t="shared" si="16"/>
        <v>1</v>
      </c>
    </row>
    <row r="685" spans="1:6" x14ac:dyDescent="0.2">
      <c r="A685" s="28">
        <v>41726</v>
      </c>
      <c r="B685" t="s">
        <v>440</v>
      </c>
      <c r="C685" t="s">
        <v>58</v>
      </c>
      <c r="D685" t="s">
        <v>58</v>
      </c>
      <c r="E685" s="30">
        <v>9</v>
      </c>
      <c r="F685">
        <f t="shared" si="16"/>
        <v>1</v>
      </c>
    </row>
    <row r="686" spans="1:6" x14ac:dyDescent="0.2">
      <c r="A686" s="28">
        <v>41726</v>
      </c>
      <c r="B686" t="s">
        <v>440</v>
      </c>
      <c r="C686" t="s">
        <v>59</v>
      </c>
      <c r="D686" t="s">
        <v>59</v>
      </c>
      <c r="E686" s="30">
        <v>5</v>
      </c>
      <c r="F686">
        <f t="shared" si="16"/>
        <v>1</v>
      </c>
    </row>
    <row r="687" spans="1:6" x14ac:dyDescent="0.2">
      <c r="A687" s="28">
        <v>41727</v>
      </c>
      <c r="B687" t="s">
        <v>441</v>
      </c>
      <c r="C687" t="s">
        <v>52</v>
      </c>
      <c r="D687" t="s">
        <v>52</v>
      </c>
      <c r="E687" s="30">
        <v>4</v>
      </c>
      <c r="F687">
        <f t="shared" si="16"/>
        <v>1</v>
      </c>
    </row>
    <row r="688" spans="1:6" x14ac:dyDescent="0.2">
      <c r="A688" s="28">
        <v>41727</v>
      </c>
      <c r="B688" t="s">
        <v>441</v>
      </c>
      <c r="C688" t="s">
        <v>53</v>
      </c>
      <c r="D688" t="s">
        <v>53</v>
      </c>
      <c r="E688" s="30">
        <v>6.33</v>
      </c>
      <c r="F688">
        <f t="shared" si="16"/>
        <v>1</v>
      </c>
    </row>
    <row r="689" spans="1:6" x14ac:dyDescent="0.2">
      <c r="A689" s="28">
        <v>41727</v>
      </c>
      <c r="B689" t="s">
        <v>441</v>
      </c>
      <c r="C689" t="s">
        <v>54</v>
      </c>
      <c r="D689" t="s">
        <v>54</v>
      </c>
      <c r="E689" s="30">
        <v>4.2</v>
      </c>
      <c r="F689">
        <f t="shared" si="16"/>
        <v>1</v>
      </c>
    </row>
    <row r="690" spans="1:6" x14ac:dyDescent="0.2">
      <c r="A690" s="28">
        <v>41727</v>
      </c>
      <c r="B690" t="s">
        <v>441</v>
      </c>
      <c r="C690" t="s">
        <v>55</v>
      </c>
      <c r="D690" t="s">
        <v>55</v>
      </c>
      <c r="E690" s="30">
        <v>24</v>
      </c>
      <c r="F690">
        <f t="shared" si="16"/>
        <v>1</v>
      </c>
    </row>
    <row r="691" spans="1:6" x14ac:dyDescent="0.2">
      <c r="A691" s="28">
        <v>41727</v>
      </c>
      <c r="B691" t="s">
        <v>441</v>
      </c>
      <c r="C691" t="s">
        <v>56</v>
      </c>
      <c r="D691" t="s">
        <v>56</v>
      </c>
      <c r="E691" s="30">
        <v>8</v>
      </c>
      <c r="F691">
        <f t="shared" si="16"/>
        <v>1</v>
      </c>
    </row>
    <row r="692" spans="1:6" x14ac:dyDescent="0.2">
      <c r="A692" s="28">
        <v>41727</v>
      </c>
      <c r="B692" t="s">
        <v>441</v>
      </c>
      <c r="C692" t="s">
        <v>57</v>
      </c>
      <c r="D692" t="s">
        <v>57</v>
      </c>
      <c r="E692" s="30">
        <v>2</v>
      </c>
      <c r="F692">
        <f t="shared" si="16"/>
        <v>1</v>
      </c>
    </row>
    <row r="693" spans="1:6" x14ac:dyDescent="0.2">
      <c r="A693" s="28">
        <v>41727</v>
      </c>
      <c r="B693" t="s">
        <v>441</v>
      </c>
      <c r="C693" t="s">
        <v>58</v>
      </c>
      <c r="D693" t="s">
        <v>58</v>
      </c>
      <c r="E693" s="30">
        <v>9</v>
      </c>
      <c r="F693">
        <f t="shared" si="16"/>
        <v>1</v>
      </c>
    </row>
    <row r="694" spans="1:6" x14ac:dyDescent="0.2">
      <c r="A694" s="28">
        <v>41727</v>
      </c>
      <c r="B694" t="s">
        <v>441</v>
      </c>
      <c r="C694" t="s">
        <v>59</v>
      </c>
      <c r="D694" t="s">
        <v>59</v>
      </c>
      <c r="E694" s="30">
        <v>3</v>
      </c>
      <c r="F694">
        <f t="shared" si="16"/>
        <v>1</v>
      </c>
    </row>
    <row r="695" spans="1:6" x14ac:dyDescent="0.2">
      <c r="A695" s="28">
        <v>41728</v>
      </c>
      <c r="B695" t="s">
        <v>447</v>
      </c>
      <c r="C695" t="s">
        <v>52</v>
      </c>
      <c r="D695" t="s">
        <v>52</v>
      </c>
      <c r="E695" s="30">
        <v>3</v>
      </c>
      <c r="F695">
        <f t="shared" si="16"/>
        <v>1</v>
      </c>
    </row>
    <row r="696" spans="1:6" x14ac:dyDescent="0.2">
      <c r="A696" s="28">
        <v>41728</v>
      </c>
      <c r="B696" t="s">
        <v>447</v>
      </c>
      <c r="C696" t="s">
        <v>53</v>
      </c>
      <c r="D696" t="s">
        <v>53</v>
      </c>
      <c r="E696" s="30">
        <v>2.34</v>
      </c>
      <c r="F696">
        <f t="shared" si="16"/>
        <v>1</v>
      </c>
    </row>
    <row r="697" spans="1:6" x14ac:dyDescent="0.2">
      <c r="A697" s="28">
        <v>41728</v>
      </c>
      <c r="B697" t="s">
        <v>447</v>
      </c>
      <c r="C697" t="s">
        <v>54</v>
      </c>
      <c r="D697" t="s">
        <v>54</v>
      </c>
      <c r="E697" s="30">
        <v>0</v>
      </c>
      <c r="F697">
        <f t="shared" si="16"/>
        <v>1</v>
      </c>
    </row>
    <row r="698" spans="1:6" x14ac:dyDescent="0.2">
      <c r="A698" s="28">
        <v>41728</v>
      </c>
      <c r="B698" t="s">
        <v>447</v>
      </c>
      <c r="C698" t="s">
        <v>55</v>
      </c>
      <c r="D698" t="s">
        <v>55</v>
      </c>
      <c r="E698" s="30">
        <v>12</v>
      </c>
      <c r="F698">
        <f t="shared" si="16"/>
        <v>1</v>
      </c>
    </row>
    <row r="699" spans="1:6" x14ac:dyDescent="0.2">
      <c r="A699" s="28">
        <v>41728</v>
      </c>
      <c r="B699" t="s">
        <v>447</v>
      </c>
      <c r="C699" t="s">
        <v>56</v>
      </c>
      <c r="D699" t="s">
        <v>56</v>
      </c>
      <c r="E699" s="30">
        <v>4</v>
      </c>
      <c r="F699">
        <f t="shared" si="16"/>
        <v>1</v>
      </c>
    </row>
    <row r="700" spans="1:6" x14ac:dyDescent="0.2">
      <c r="A700" s="28">
        <v>41728</v>
      </c>
      <c r="B700" t="s">
        <v>447</v>
      </c>
      <c r="C700" t="s">
        <v>57</v>
      </c>
      <c r="D700" t="s">
        <v>57</v>
      </c>
      <c r="E700" s="30">
        <v>0</v>
      </c>
      <c r="F700">
        <f t="shared" si="16"/>
        <v>1</v>
      </c>
    </row>
    <row r="701" spans="1:6" x14ac:dyDescent="0.2">
      <c r="A701" s="28">
        <v>41728</v>
      </c>
      <c r="B701" t="s">
        <v>447</v>
      </c>
      <c r="C701" t="s">
        <v>58</v>
      </c>
      <c r="D701" t="s">
        <v>58</v>
      </c>
      <c r="E701" s="30">
        <v>0</v>
      </c>
      <c r="F701">
        <f t="shared" si="16"/>
        <v>1</v>
      </c>
    </row>
    <row r="702" spans="1:6" x14ac:dyDescent="0.2">
      <c r="A702" s="28">
        <v>41728</v>
      </c>
      <c r="B702" t="s">
        <v>447</v>
      </c>
      <c r="C702" t="s">
        <v>59</v>
      </c>
      <c r="D702" t="s">
        <v>59</v>
      </c>
      <c r="E702" s="30">
        <v>7</v>
      </c>
      <c r="F702">
        <f t="shared" si="16"/>
        <v>1</v>
      </c>
    </row>
    <row r="703" spans="1:6" x14ac:dyDescent="0.2">
      <c r="A703" s="28">
        <v>41729</v>
      </c>
      <c r="B703" t="s">
        <v>443</v>
      </c>
      <c r="C703" t="s">
        <v>52</v>
      </c>
      <c r="D703" t="s">
        <v>52</v>
      </c>
      <c r="E703" s="30">
        <v>5.34</v>
      </c>
      <c r="F703">
        <f t="shared" si="16"/>
        <v>1</v>
      </c>
    </row>
    <row r="704" spans="1:6" x14ac:dyDescent="0.2">
      <c r="A704" s="28">
        <v>41729</v>
      </c>
      <c r="B704" t="s">
        <v>443</v>
      </c>
      <c r="C704" t="s">
        <v>53</v>
      </c>
      <c r="D704" t="s">
        <v>53</v>
      </c>
      <c r="E704" s="30">
        <v>2.34</v>
      </c>
      <c r="F704">
        <f t="shared" si="16"/>
        <v>1</v>
      </c>
    </row>
    <row r="705" spans="1:6" x14ac:dyDescent="0.2">
      <c r="A705" s="28">
        <v>41729</v>
      </c>
      <c r="B705" t="s">
        <v>443</v>
      </c>
      <c r="C705" t="s">
        <v>54</v>
      </c>
      <c r="D705" t="s">
        <v>54</v>
      </c>
      <c r="E705" s="30">
        <v>4</v>
      </c>
      <c r="F705">
        <f t="shared" si="16"/>
        <v>1</v>
      </c>
    </row>
    <row r="706" spans="1:6" x14ac:dyDescent="0.2">
      <c r="A706" s="28">
        <v>41729</v>
      </c>
      <c r="B706" t="s">
        <v>443</v>
      </c>
      <c r="C706" t="s">
        <v>55</v>
      </c>
      <c r="D706" t="s">
        <v>55</v>
      </c>
      <c r="E706" s="30">
        <v>15.4</v>
      </c>
      <c r="F706">
        <f t="shared" si="16"/>
        <v>1</v>
      </c>
    </row>
    <row r="707" spans="1:6" x14ac:dyDescent="0.2">
      <c r="A707" s="28">
        <v>41729</v>
      </c>
      <c r="B707" t="s">
        <v>443</v>
      </c>
      <c r="C707" t="s">
        <v>56</v>
      </c>
      <c r="D707" t="s">
        <v>56</v>
      </c>
      <c r="E707" s="30">
        <v>6</v>
      </c>
      <c r="F707">
        <f t="shared" si="16"/>
        <v>1</v>
      </c>
    </row>
    <row r="708" spans="1:6" x14ac:dyDescent="0.2">
      <c r="A708" s="28">
        <v>41729</v>
      </c>
      <c r="B708" t="s">
        <v>443</v>
      </c>
      <c r="C708" t="s">
        <v>57</v>
      </c>
      <c r="D708" t="s">
        <v>57</v>
      </c>
      <c r="E708" s="30">
        <v>1</v>
      </c>
      <c r="F708">
        <f t="shared" si="16"/>
        <v>1</v>
      </c>
    </row>
    <row r="709" spans="1:6" x14ac:dyDescent="0.2">
      <c r="A709" s="28">
        <v>41729</v>
      </c>
      <c r="B709" t="s">
        <v>443</v>
      </c>
      <c r="C709" t="s">
        <v>58</v>
      </c>
      <c r="D709" t="s">
        <v>58</v>
      </c>
      <c r="E709" s="30">
        <v>4</v>
      </c>
      <c r="F709">
        <f t="shared" si="16"/>
        <v>1</v>
      </c>
    </row>
    <row r="710" spans="1:6" x14ac:dyDescent="0.2">
      <c r="A710" s="28">
        <v>41729</v>
      </c>
      <c r="B710" t="s">
        <v>443</v>
      </c>
      <c r="C710" t="s">
        <v>59</v>
      </c>
      <c r="D710" t="s">
        <v>59</v>
      </c>
      <c r="E710" s="30">
        <v>6</v>
      </c>
      <c r="F710">
        <f t="shared" si="16"/>
        <v>1</v>
      </c>
    </row>
    <row r="711" spans="1:6" x14ac:dyDescent="0.2">
      <c r="A711" s="28">
        <v>41730</v>
      </c>
      <c r="B711" t="s">
        <v>444</v>
      </c>
      <c r="C711" t="s">
        <v>52</v>
      </c>
      <c r="D711" t="s">
        <v>52</v>
      </c>
      <c r="E711" s="30">
        <v>4.34</v>
      </c>
      <c r="F711">
        <f t="shared" ref="F711:F774" si="17">SUBTOTAL(103,E711)</f>
        <v>1</v>
      </c>
    </row>
    <row r="712" spans="1:6" x14ac:dyDescent="0.2">
      <c r="A712" s="28">
        <v>41730</v>
      </c>
      <c r="B712" t="s">
        <v>444</v>
      </c>
      <c r="C712" t="s">
        <v>53</v>
      </c>
      <c r="D712" t="s">
        <v>53</v>
      </c>
      <c r="E712" s="30">
        <v>1.34</v>
      </c>
      <c r="F712">
        <f t="shared" si="17"/>
        <v>1</v>
      </c>
    </row>
    <row r="713" spans="1:6" x14ac:dyDescent="0.2">
      <c r="A713" s="28">
        <v>41730</v>
      </c>
      <c r="B713" t="s">
        <v>444</v>
      </c>
      <c r="C713" t="s">
        <v>54</v>
      </c>
      <c r="D713" t="s">
        <v>54</v>
      </c>
      <c r="E713" s="30">
        <v>6.5</v>
      </c>
      <c r="F713">
        <f t="shared" si="17"/>
        <v>1</v>
      </c>
    </row>
    <row r="714" spans="1:6" x14ac:dyDescent="0.2">
      <c r="A714" s="28">
        <v>41730</v>
      </c>
      <c r="B714" t="s">
        <v>444</v>
      </c>
      <c r="C714" t="s">
        <v>55</v>
      </c>
      <c r="D714" t="s">
        <v>55</v>
      </c>
      <c r="E714" s="30">
        <v>27.5</v>
      </c>
      <c r="F714">
        <f t="shared" si="17"/>
        <v>1</v>
      </c>
    </row>
    <row r="715" spans="1:6" x14ac:dyDescent="0.2">
      <c r="A715" s="28">
        <v>41730</v>
      </c>
      <c r="B715" t="s">
        <v>444</v>
      </c>
      <c r="C715" t="s">
        <v>56</v>
      </c>
      <c r="D715" t="s">
        <v>56</v>
      </c>
      <c r="E715" s="30">
        <v>5</v>
      </c>
      <c r="F715">
        <f t="shared" si="17"/>
        <v>1</v>
      </c>
    </row>
    <row r="716" spans="1:6" x14ac:dyDescent="0.2">
      <c r="A716" s="28">
        <v>41730</v>
      </c>
      <c r="B716" t="s">
        <v>444</v>
      </c>
      <c r="C716" t="s">
        <v>57</v>
      </c>
      <c r="D716" t="s">
        <v>57</v>
      </c>
      <c r="E716" s="30">
        <v>3</v>
      </c>
      <c r="F716">
        <f t="shared" si="17"/>
        <v>1</v>
      </c>
    </row>
    <row r="717" spans="1:6" x14ac:dyDescent="0.2">
      <c r="A717" s="28">
        <v>41730</v>
      </c>
      <c r="B717" t="s">
        <v>444</v>
      </c>
      <c r="C717" t="s">
        <v>58</v>
      </c>
      <c r="D717" t="s">
        <v>58</v>
      </c>
      <c r="E717" s="30">
        <v>3</v>
      </c>
      <c r="F717">
        <f t="shared" si="17"/>
        <v>1</v>
      </c>
    </row>
    <row r="718" spans="1:6" x14ac:dyDescent="0.2">
      <c r="A718" s="28">
        <v>41730</v>
      </c>
      <c r="B718" t="s">
        <v>444</v>
      </c>
      <c r="C718" t="s">
        <v>59</v>
      </c>
      <c r="D718" t="s">
        <v>59</v>
      </c>
      <c r="E718" s="30">
        <v>1</v>
      </c>
      <c r="F718">
        <f t="shared" si="17"/>
        <v>1</v>
      </c>
    </row>
    <row r="719" spans="1:6" x14ac:dyDescent="0.2">
      <c r="A719" s="28">
        <v>41731</v>
      </c>
      <c r="B719" t="s">
        <v>445</v>
      </c>
      <c r="C719" t="s">
        <v>52</v>
      </c>
      <c r="D719" t="s">
        <v>52</v>
      </c>
      <c r="E719" s="30">
        <v>2</v>
      </c>
      <c r="F719">
        <f t="shared" si="17"/>
        <v>1</v>
      </c>
    </row>
    <row r="720" spans="1:6" x14ac:dyDescent="0.2">
      <c r="A720" s="28">
        <v>41731</v>
      </c>
      <c r="B720" t="s">
        <v>445</v>
      </c>
      <c r="C720" t="s">
        <v>53</v>
      </c>
      <c r="D720" t="s">
        <v>53</v>
      </c>
      <c r="E720" s="30">
        <v>4.68</v>
      </c>
      <c r="F720">
        <f t="shared" si="17"/>
        <v>1</v>
      </c>
    </row>
    <row r="721" spans="1:6" x14ac:dyDescent="0.2">
      <c r="A721" s="28">
        <v>41731</v>
      </c>
      <c r="B721" t="s">
        <v>445</v>
      </c>
      <c r="C721" t="s">
        <v>54</v>
      </c>
      <c r="D721" t="s">
        <v>54</v>
      </c>
      <c r="E721" s="30">
        <v>8.9</v>
      </c>
      <c r="F721">
        <f t="shared" si="17"/>
        <v>1</v>
      </c>
    </row>
    <row r="722" spans="1:6" x14ac:dyDescent="0.2">
      <c r="A722" s="28">
        <v>41731</v>
      </c>
      <c r="B722" t="s">
        <v>445</v>
      </c>
      <c r="C722" t="s">
        <v>55</v>
      </c>
      <c r="D722" t="s">
        <v>55</v>
      </c>
      <c r="E722" s="30">
        <v>23</v>
      </c>
      <c r="F722">
        <f t="shared" si="17"/>
        <v>1</v>
      </c>
    </row>
    <row r="723" spans="1:6" x14ac:dyDescent="0.2">
      <c r="A723" s="28">
        <v>41731</v>
      </c>
      <c r="B723" t="s">
        <v>445</v>
      </c>
      <c r="C723" t="s">
        <v>56</v>
      </c>
      <c r="D723" t="s">
        <v>56</v>
      </c>
      <c r="E723" s="30">
        <v>1</v>
      </c>
      <c r="F723">
        <f t="shared" si="17"/>
        <v>1</v>
      </c>
    </row>
    <row r="724" spans="1:6" x14ac:dyDescent="0.2">
      <c r="A724" s="28">
        <v>41731</v>
      </c>
      <c r="B724" t="s">
        <v>445</v>
      </c>
      <c r="C724" t="s">
        <v>57</v>
      </c>
      <c r="D724" t="s">
        <v>57</v>
      </c>
      <c r="E724" s="30">
        <v>0</v>
      </c>
      <c r="F724">
        <f t="shared" si="17"/>
        <v>1</v>
      </c>
    </row>
    <row r="725" spans="1:6" x14ac:dyDescent="0.2">
      <c r="A725" s="28">
        <v>41731</v>
      </c>
      <c r="B725" t="s">
        <v>445</v>
      </c>
      <c r="C725" t="s">
        <v>58</v>
      </c>
      <c r="D725" t="s">
        <v>58</v>
      </c>
      <c r="E725" s="30">
        <v>7</v>
      </c>
      <c r="F725">
        <f t="shared" si="17"/>
        <v>1</v>
      </c>
    </row>
    <row r="726" spans="1:6" x14ac:dyDescent="0.2">
      <c r="A726" s="28">
        <v>41731</v>
      </c>
      <c r="B726" t="s">
        <v>445</v>
      </c>
      <c r="C726" t="s">
        <v>59</v>
      </c>
      <c r="D726" t="s">
        <v>59</v>
      </c>
      <c r="E726" s="30">
        <v>3</v>
      </c>
      <c r="F726">
        <f t="shared" si="17"/>
        <v>1</v>
      </c>
    </row>
    <row r="727" spans="1:6" x14ac:dyDescent="0.2">
      <c r="A727" s="28">
        <v>41732</v>
      </c>
      <c r="B727" t="s">
        <v>446</v>
      </c>
      <c r="C727" t="s">
        <v>52</v>
      </c>
      <c r="D727" t="s">
        <v>52</v>
      </c>
      <c r="E727" s="30">
        <v>1</v>
      </c>
      <c r="F727">
        <f t="shared" si="17"/>
        <v>1</v>
      </c>
    </row>
    <row r="728" spans="1:6" x14ac:dyDescent="0.2">
      <c r="A728" s="28">
        <v>41732</v>
      </c>
      <c r="B728" t="s">
        <v>446</v>
      </c>
      <c r="C728" t="s">
        <v>53</v>
      </c>
      <c r="D728" t="s">
        <v>53</v>
      </c>
      <c r="E728" s="30">
        <v>1.34</v>
      </c>
      <c r="F728">
        <f t="shared" si="17"/>
        <v>1</v>
      </c>
    </row>
    <row r="729" spans="1:6" x14ac:dyDescent="0.2">
      <c r="A729" s="28">
        <v>41732</v>
      </c>
      <c r="B729" t="s">
        <v>446</v>
      </c>
      <c r="C729" t="s">
        <v>54</v>
      </c>
      <c r="D729" t="s">
        <v>54</v>
      </c>
      <c r="E729" s="30">
        <v>3</v>
      </c>
      <c r="F729">
        <f t="shared" si="17"/>
        <v>1</v>
      </c>
    </row>
    <row r="730" spans="1:6" x14ac:dyDescent="0.2">
      <c r="A730" s="28">
        <v>41732</v>
      </c>
      <c r="B730" t="s">
        <v>446</v>
      </c>
      <c r="C730" t="s">
        <v>55</v>
      </c>
      <c r="D730" t="s">
        <v>55</v>
      </c>
      <c r="E730" s="30">
        <v>19.2</v>
      </c>
      <c r="F730">
        <f t="shared" si="17"/>
        <v>1</v>
      </c>
    </row>
    <row r="731" spans="1:6" x14ac:dyDescent="0.2">
      <c r="A731" s="28">
        <v>41732</v>
      </c>
      <c r="B731" t="s">
        <v>446</v>
      </c>
      <c r="C731" t="s">
        <v>56</v>
      </c>
      <c r="D731" t="s">
        <v>56</v>
      </c>
      <c r="E731" s="30">
        <v>4</v>
      </c>
      <c r="F731">
        <f t="shared" si="17"/>
        <v>1</v>
      </c>
    </row>
    <row r="732" spans="1:6" x14ac:dyDescent="0.2">
      <c r="A732" s="28">
        <v>41732</v>
      </c>
      <c r="B732" t="s">
        <v>446</v>
      </c>
      <c r="C732" t="s">
        <v>57</v>
      </c>
      <c r="D732" t="s">
        <v>57</v>
      </c>
      <c r="E732" s="30">
        <v>0</v>
      </c>
      <c r="F732">
        <f t="shared" si="17"/>
        <v>1</v>
      </c>
    </row>
    <row r="733" spans="1:6" x14ac:dyDescent="0.2">
      <c r="A733" s="28">
        <v>41732</v>
      </c>
      <c r="B733" t="s">
        <v>446</v>
      </c>
      <c r="C733" t="s">
        <v>58</v>
      </c>
      <c r="D733" t="s">
        <v>58</v>
      </c>
      <c r="E733" s="30">
        <v>0</v>
      </c>
      <c r="F733">
        <f t="shared" si="17"/>
        <v>1</v>
      </c>
    </row>
    <row r="734" spans="1:6" x14ac:dyDescent="0.2">
      <c r="A734" s="28">
        <v>41732</v>
      </c>
      <c r="B734" t="s">
        <v>446</v>
      </c>
      <c r="C734" t="s">
        <v>59</v>
      </c>
      <c r="D734" t="s">
        <v>59</v>
      </c>
      <c r="E734" s="30">
        <v>4</v>
      </c>
      <c r="F734">
        <f t="shared" si="17"/>
        <v>1</v>
      </c>
    </row>
    <row r="735" spans="1:6" x14ac:dyDescent="0.2">
      <c r="A735" s="28">
        <v>41733</v>
      </c>
      <c r="B735" t="s">
        <v>440</v>
      </c>
      <c r="C735" t="s">
        <v>52</v>
      </c>
      <c r="D735" t="s">
        <v>52</v>
      </c>
      <c r="E735" s="30">
        <v>3</v>
      </c>
      <c r="F735">
        <f t="shared" si="17"/>
        <v>1</v>
      </c>
    </row>
    <row r="736" spans="1:6" x14ac:dyDescent="0.2">
      <c r="A736" s="28">
        <v>41733</v>
      </c>
      <c r="B736" t="s">
        <v>440</v>
      </c>
      <c r="C736" t="s">
        <v>53</v>
      </c>
      <c r="D736" t="s">
        <v>53</v>
      </c>
      <c r="E736" s="30">
        <v>3.67</v>
      </c>
      <c r="F736">
        <f t="shared" si="17"/>
        <v>1</v>
      </c>
    </row>
    <row r="737" spans="1:6" x14ac:dyDescent="0.2">
      <c r="A737" s="28">
        <v>41733</v>
      </c>
      <c r="B737" t="s">
        <v>440</v>
      </c>
      <c r="C737" t="s">
        <v>54</v>
      </c>
      <c r="D737" t="s">
        <v>54</v>
      </c>
      <c r="E737" s="30">
        <v>3</v>
      </c>
      <c r="F737">
        <f t="shared" si="17"/>
        <v>1</v>
      </c>
    </row>
    <row r="738" spans="1:6" x14ac:dyDescent="0.2">
      <c r="A738" s="28">
        <v>41733</v>
      </c>
      <c r="B738" t="s">
        <v>440</v>
      </c>
      <c r="C738" t="s">
        <v>55</v>
      </c>
      <c r="D738" t="s">
        <v>55</v>
      </c>
      <c r="E738" s="30">
        <v>24</v>
      </c>
      <c r="F738">
        <f t="shared" si="17"/>
        <v>1</v>
      </c>
    </row>
    <row r="739" spans="1:6" x14ac:dyDescent="0.2">
      <c r="A739" s="28">
        <v>41733</v>
      </c>
      <c r="B739" t="s">
        <v>440</v>
      </c>
      <c r="C739" t="s">
        <v>56</v>
      </c>
      <c r="D739" t="s">
        <v>56</v>
      </c>
      <c r="E739" s="30">
        <v>9</v>
      </c>
      <c r="F739">
        <f t="shared" si="17"/>
        <v>1</v>
      </c>
    </row>
    <row r="740" spans="1:6" x14ac:dyDescent="0.2">
      <c r="A740" s="28">
        <v>41733</v>
      </c>
      <c r="B740" t="s">
        <v>440</v>
      </c>
      <c r="C740" t="s">
        <v>57</v>
      </c>
      <c r="D740" t="s">
        <v>57</v>
      </c>
      <c r="E740" s="30">
        <v>3</v>
      </c>
      <c r="F740">
        <f t="shared" si="17"/>
        <v>1</v>
      </c>
    </row>
    <row r="741" spans="1:6" x14ac:dyDescent="0.2">
      <c r="A741" s="28">
        <v>41733</v>
      </c>
      <c r="B741" t="s">
        <v>440</v>
      </c>
      <c r="C741" t="s">
        <v>58</v>
      </c>
      <c r="D741" t="s">
        <v>58</v>
      </c>
      <c r="E741" s="30">
        <v>8</v>
      </c>
      <c r="F741">
        <f t="shared" si="17"/>
        <v>1</v>
      </c>
    </row>
    <row r="742" spans="1:6" x14ac:dyDescent="0.2">
      <c r="A742" s="28">
        <v>41733</v>
      </c>
      <c r="B742" t="s">
        <v>440</v>
      </c>
      <c r="C742" t="s">
        <v>59</v>
      </c>
      <c r="D742" t="s">
        <v>59</v>
      </c>
      <c r="E742" s="30">
        <v>2</v>
      </c>
      <c r="F742">
        <f t="shared" si="17"/>
        <v>1</v>
      </c>
    </row>
    <row r="743" spans="1:6" x14ac:dyDescent="0.2">
      <c r="A743" s="28">
        <v>41734</v>
      </c>
      <c r="B743" t="s">
        <v>441</v>
      </c>
      <c r="C743" t="s">
        <v>52</v>
      </c>
      <c r="D743" t="s">
        <v>52</v>
      </c>
      <c r="E743" s="30">
        <v>2</v>
      </c>
      <c r="F743">
        <f t="shared" si="17"/>
        <v>1</v>
      </c>
    </row>
    <row r="744" spans="1:6" x14ac:dyDescent="0.2">
      <c r="A744" s="28">
        <v>41734</v>
      </c>
      <c r="B744" t="s">
        <v>441</v>
      </c>
      <c r="C744" t="s">
        <v>53</v>
      </c>
      <c r="D744" t="s">
        <v>53</v>
      </c>
      <c r="E744" s="30">
        <v>7.68</v>
      </c>
      <c r="F744">
        <f t="shared" si="17"/>
        <v>1</v>
      </c>
    </row>
    <row r="745" spans="1:6" x14ac:dyDescent="0.2">
      <c r="A745" s="28">
        <v>41734</v>
      </c>
      <c r="B745" t="s">
        <v>441</v>
      </c>
      <c r="C745" t="s">
        <v>54</v>
      </c>
      <c r="D745" t="s">
        <v>54</v>
      </c>
      <c r="E745" s="30">
        <v>10</v>
      </c>
      <c r="F745">
        <f t="shared" si="17"/>
        <v>1</v>
      </c>
    </row>
    <row r="746" spans="1:6" x14ac:dyDescent="0.2">
      <c r="A746" s="28">
        <v>41734</v>
      </c>
      <c r="B746" t="s">
        <v>441</v>
      </c>
      <c r="C746" t="s">
        <v>55</v>
      </c>
      <c r="D746" t="s">
        <v>55</v>
      </c>
      <c r="E746" s="30">
        <v>25.6</v>
      </c>
      <c r="F746">
        <f t="shared" si="17"/>
        <v>1</v>
      </c>
    </row>
    <row r="747" spans="1:6" x14ac:dyDescent="0.2">
      <c r="A747" s="28">
        <v>41734</v>
      </c>
      <c r="B747" t="s">
        <v>441</v>
      </c>
      <c r="C747" t="s">
        <v>56</v>
      </c>
      <c r="D747" t="s">
        <v>56</v>
      </c>
      <c r="E747" s="30">
        <v>5</v>
      </c>
      <c r="F747">
        <f t="shared" si="17"/>
        <v>1</v>
      </c>
    </row>
    <row r="748" spans="1:6" x14ac:dyDescent="0.2">
      <c r="A748" s="28">
        <v>41734</v>
      </c>
      <c r="B748" t="s">
        <v>441</v>
      </c>
      <c r="C748" t="s">
        <v>57</v>
      </c>
      <c r="D748" t="s">
        <v>57</v>
      </c>
      <c r="E748" s="30">
        <v>0</v>
      </c>
      <c r="F748">
        <f t="shared" si="17"/>
        <v>1</v>
      </c>
    </row>
    <row r="749" spans="1:6" x14ac:dyDescent="0.2">
      <c r="A749" s="28">
        <v>41734</v>
      </c>
      <c r="B749" t="s">
        <v>441</v>
      </c>
      <c r="C749" t="s">
        <v>58</v>
      </c>
      <c r="D749" t="s">
        <v>58</v>
      </c>
      <c r="E749" s="30">
        <v>5</v>
      </c>
      <c r="F749">
        <f t="shared" si="17"/>
        <v>1</v>
      </c>
    </row>
    <row r="750" spans="1:6" x14ac:dyDescent="0.2">
      <c r="A750" s="28">
        <v>41734</v>
      </c>
      <c r="B750" t="s">
        <v>441</v>
      </c>
      <c r="C750" t="s">
        <v>59</v>
      </c>
      <c r="D750" t="s">
        <v>59</v>
      </c>
      <c r="E750" s="30">
        <v>3</v>
      </c>
      <c r="F750">
        <f t="shared" si="17"/>
        <v>1</v>
      </c>
    </row>
    <row r="751" spans="1:6" x14ac:dyDescent="0.2">
      <c r="A751" s="28">
        <v>41735</v>
      </c>
      <c r="B751" t="s">
        <v>447</v>
      </c>
      <c r="C751" t="s">
        <v>52</v>
      </c>
      <c r="D751" t="s">
        <v>52</v>
      </c>
      <c r="E751" s="30">
        <v>2</v>
      </c>
      <c r="F751">
        <f t="shared" si="17"/>
        <v>1</v>
      </c>
    </row>
    <row r="752" spans="1:6" x14ac:dyDescent="0.2">
      <c r="A752" s="28">
        <v>41735</v>
      </c>
      <c r="B752" t="s">
        <v>447</v>
      </c>
      <c r="C752" t="s">
        <v>53</v>
      </c>
      <c r="D752" t="s">
        <v>53</v>
      </c>
      <c r="E752" s="30">
        <v>1</v>
      </c>
      <c r="F752">
        <f t="shared" si="17"/>
        <v>1</v>
      </c>
    </row>
    <row r="753" spans="1:6" x14ac:dyDescent="0.2">
      <c r="A753" s="28">
        <v>41735</v>
      </c>
      <c r="B753" t="s">
        <v>447</v>
      </c>
      <c r="C753" t="s">
        <v>54</v>
      </c>
      <c r="D753" t="s">
        <v>54</v>
      </c>
      <c r="E753" s="30">
        <v>1</v>
      </c>
      <c r="F753">
        <f t="shared" si="17"/>
        <v>1</v>
      </c>
    </row>
    <row r="754" spans="1:6" x14ac:dyDescent="0.2">
      <c r="A754" s="28">
        <v>41735</v>
      </c>
      <c r="B754" t="s">
        <v>447</v>
      </c>
      <c r="C754" t="s">
        <v>55</v>
      </c>
      <c r="D754" t="s">
        <v>55</v>
      </c>
      <c r="E754" s="30">
        <v>19</v>
      </c>
      <c r="F754">
        <f t="shared" si="17"/>
        <v>1</v>
      </c>
    </row>
    <row r="755" spans="1:6" x14ac:dyDescent="0.2">
      <c r="A755" s="28">
        <v>41735</v>
      </c>
      <c r="B755" t="s">
        <v>447</v>
      </c>
      <c r="C755" t="s">
        <v>56</v>
      </c>
      <c r="D755" t="s">
        <v>56</v>
      </c>
      <c r="E755" s="30">
        <v>1</v>
      </c>
      <c r="F755">
        <f t="shared" si="17"/>
        <v>1</v>
      </c>
    </row>
    <row r="756" spans="1:6" x14ac:dyDescent="0.2">
      <c r="A756" s="28">
        <v>41735</v>
      </c>
      <c r="B756" t="s">
        <v>447</v>
      </c>
      <c r="C756" t="s">
        <v>57</v>
      </c>
      <c r="D756" t="s">
        <v>57</v>
      </c>
      <c r="E756" s="30">
        <v>0</v>
      </c>
      <c r="F756">
        <f t="shared" si="17"/>
        <v>1</v>
      </c>
    </row>
    <row r="757" spans="1:6" x14ac:dyDescent="0.2">
      <c r="A757" s="28">
        <v>41735</v>
      </c>
      <c r="B757" t="s">
        <v>447</v>
      </c>
      <c r="C757" t="s">
        <v>58</v>
      </c>
      <c r="D757" t="s">
        <v>58</v>
      </c>
      <c r="E757" s="30">
        <v>0</v>
      </c>
      <c r="F757">
        <f t="shared" si="17"/>
        <v>1</v>
      </c>
    </row>
    <row r="758" spans="1:6" x14ac:dyDescent="0.2">
      <c r="A758" s="28">
        <v>41735</v>
      </c>
      <c r="B758" t="s">
        <v>447</v>
      </c>
      <c r="C758" t="s">
        <v>59</v>
      </c>
      <c r="D758" t="s">
        <v>59</v>
      </c>
      <c r="E758" s="30">
        <v>1</v>
      </c>
      <c r="F758">
        <f t="shared" si="17"/>
        <v>1</v>
      </c>
    </row>
    <row r="759" spans="1:6" x14ac:dyDescent="0.2">
      <c r="A759" s="28">
        <v>41736</v>
      </c>
      <c r="B759" t="s">
        <v>443</v>
      </c>
      <c r="C759" t="s">
        <v>52</v>
      </c>
      <c r="D759" t="s">
        <v>52</v>
      </c>
      <c r="E759" s="30">
        <v>6.34</v>
      </c>
      <c r="F759">
        <f t="shared" si="17"/>
        <v>1</v>
      </c>
    </row>
    <row r="760" spans="1:6" x14ac:dyDescent="0.2">
      <c r="A760" s="28">
        <v>41736</v>
      </c>
      <c r="B760" t="s">
        <v>443</v>
      </c>
      <c r="C760" t="s">
        <v>53</v>
      </c>
      <c r="D760" t="s">
        <v>53</v>
      </c>
      <c r="E760" s="30">
        <v>6</v>
      </c>
      <c r="F760">
        <f t="shared" si="17"/>
        <v>1</v>
      </c>
    </row>
    <row r="761" spans="1:6" x14ac:dyDescent="0.2">
      <c r="A761" s="28">
        <v>41736</v>
      </c>
      <c r="B761" t="s">
        <v>443</v>
      </c>
      <c r="C761" t="s">
        <v>54</v>
      </c>
      <c r="D761" t="s">
        <v>54</v>
      </c>
      <c r="E761" s="30">
        <v>6.5</v>
      </c>
      <c r="F761">
        <f t="shared" si="17"/>
        <v>1</v>
      </c>
    </row>
    <row r="762" spans="1:6" x14ac:dyDescent="0.2">
      <c r="A762" s="28">
        <v>41736</v>
      </c>
      <c r="B762" t="s">
        <v>443</v>
      </c>
      <c r="C762" t="s">
        <v>55</v>
      </c>
      <c r="D762" t="s">
        <v>55</v>
      </c>
      <c r="E762" s="30">
        <v>31.5</v>
      </c>
      <c r="F762">
        <f t="shared" si="17"/>
        <v>1</v>
      </c>
    </row>
    <row r="763" spans="1:6" x14ac:dyDescent="0.2">
      <c r="A763" s="28">
        <v>41736</v>
      </c>
      <c r="B763" t="s">
        <v>443</v>
      </c>
      <c r="C763" t="s">
        <v>56</v>
      </c>
      <c r="D763" t="s">
        <v>56</v>
      </c>
      <c r="E763" s="30">
        <v>4</v>
      </c>
      <c r="F763">
        <f t="shared" si="17"/>
        <v>1</v>
      </c>
    </row>
    <row r="764" spans="1:6" x14ac:dyDescent="0.2">
      <c r="A764" s="28">
        <v>41736</v>
      </c>
      <c r="B764" t="s">
        <v>443</v>
      </c>
      <c r="C764" t="s">
        <v>57</v>
      </c>
      <c r="D764" t="s">
        <v>57</v>
      </c>
      <c r="E764" s="30">
        <v>0</v>
      </c>
      <c r="F764">
        <f t="shared" si="17"/>
        <v>1</v>
      </c>
    </row>
    <row r="765" spans="1:6" x14ac:dyDescent="0.2">
      <c r="A765" s="28">
        <v>41736</v>
      </c>
      <c r="B765" t="s">
        <v>443</v>
      </c>
      <c r="C765" t="s">
        <v>58</v>
      </c>
      <c r="D765" t="s">
        <v>58</v>
      </c>
      <c r="E765" s="30">
        <v>0</v>
      </c>
      <c r="F765">
        <f t="shared" si="17"/>
        <v>1</v>
      </c>
    </row>
    <row r="766" spans="1:6" x14ac:dyDescent="0.2">
      <c r="A766" s="28">
        <v>41736</v>
      </c>
      <c r="B766" t="s">
        <v>443</v>
      </c>
      <c r="C766" t="s">
        <v>59</v>
      </c>
      <c r="D766" t="s">
        <v>59</v>
      </c>
      <c r="E766" s="30">
        <v>1</v>
      </c>
      <c r="F766">
        <f t="shared" si="17"/>
        <v>1</v>
      </c>
    </row>
    <row r="767" spans="1:6" x14ac:dyDescent="0.2">
      <c r="A767" s="28">
        <v>41737</v>
      </c>
      <c r="B767" t="s">
        <v>444</v>
      </c>
      <c r="C767" t="s">
        <v>52</v>
      </c>
      <c r="D767" t="s">
        <v>52</v>
      </c>
      <c r="E767" s="30">
        <v>4.34</v>
      </c>
      <c r="F767">
        <f t="shared" si="17"/>
        <v>1</v>
      </c>
    </row>
    <row r="768" spans="1:6" x14ac:dyDescent="0.2">
      <c r="A768" s="28">
        <v>41737</v>
      </c>
      <c r="B768" t="s">
        <v>444</v>
      </c>
      <c r="C768" t="s">
        <v>53</v>
      </c>
      <c r="D768" t="s">
        <v>53</v>
      </c>
      <c r="E768" s="30">
        <v>2.34</v>
      </c>
      <c r="F768">
        <f t="shared" si="17"/>
        <v>1</v>
      </c>
    </row>
    <row r="769" spans="1:6" x14ac:dyDescent="0.2">
      <c r="A769" s="28">
        <v>41737</v>
      </c>
      <c r="B769" t="s">
        <v>444</v>
      </c>
      <c r="C769" t="s">
        <v>54</v>
      </c>
      <c r="D769" t="s">
        <v>54</v>
      </c>
      <c r="E769" s="30">
        <v>1.7</v>
      </c>
      <c r="F769">
        <f t="shared" si="17"/>
        <v>1</v>
      </c>
    </row>
    <row r="770" spans="1:6" x14ac:dyDescent="0.2">
      <c r="A770" s="28">
        <v>41737</v>
      </c>
      <c r="B770" t="s">
        <v>444</v>
      </c>
      <c r="C770" t="s">
        <v>55</v>
      </c>
      <c r="D770" t="s">
        <v>55</v>
      </c>
      <c r="E770" s="30">
        <v>19</v>
      </c>
      <c r="F770">
        <f t="shared" si="17"/>
        <v>1</v>
      </c>
    </row>
    <row r="771" spans="1:6" x14ac:dyDescent="0.2">
      <c r="A771" s="28">
        <v>41737</v>
      </c>
      <c r="B771" t="s">
        <v>444</v>
      </c>
      <c r="C771" t="s">
        <v>56</v>
      </c>
      <c r="D771" t="s">
        <v>56</v>
      </c>
      <c r="E771" s="30">
        <v>6</v>
      </c>
      <c r="F771">
        <f t="shared" si="17"/>
        <v>1</v>
      </c>
    </row>
    <row r="772" spans="1:6" x14ac:dyDescent="0.2">
      <c r="A772" s="28">
        <v>41737</v>
      </c>
      <c r="B772" t="s">
        <v>444</v>
      </c>
      <c r="C772" t="s">
        <v>57</v>
      </c>
      <c r="D772" t="s">
        <v>57</v>
      </c>
      <c r="E772" s="30">
        <v>1</v>
      </c>
      <c r="F772">
        <f t="shared" si="17"/>
        <v>1</v>
      </c>
    </row>
    <row r="773" spans="1:6" x14ac:dyDescent="0.2">
      <c r="A773" s="28">
        <v>41737</v>
      </c>
      <c r="B773" t="s">
        <v>444</v>
      </c>
      <c r="C773" t="s">
        <v>58</v>
      </c>
      <c r="D773" t="s">
        <v>58</v>
      </c>
      <c r="E773" s="30">
        <v>0</v>
      </c>
      <c r="F773">
        <f t="shared" si="17"/>
        <v>1</v>
      </c>
    </row>
    <row r="774" spans="1:6" x14ac:dyDescent="0.2">
      <c r="A774" s="28">
        <v>41737</v>
      </c>
      <c r="B774" t="s">
        <v>444</v>
      </c>
      <c r="C774" t="s">
        <v>59</v>
      </c>
      <c r="D774" t="s">
        <v>59</v>
      </c>
      <c r="E774" s="30">
        <v>4.7</v>
      </c>
      <c r="F774">
        <f t="shared" si="17"/>
        <v>1</v>
      </c>
    </row>
    <row r="775" spans="1:6" x14ac:dyDescent="0.2">
      <c r="A775" s="28">
        <v>41738</v>
      </c>
      <c r="B775" t="s">
        <v>445</v>
      </c>
      <c r="C775" t="s">
        <v>52</v>
      </c>
      <c r="D775" t="s">
        <v>52</v>
      </c>
      <c r="E775" s="30">
        <v>6</v>
      </c>
      <c r="F775">
        <f t="shared" ref="F775:F838" si="18">SUBTOTAL(103,E775)</f>
        <v>1</v>
      </c>
    </row>
    <row r="776" spans="1:6" x14ac:dyDescent="0.2">
      <c r="A776" s="28">
        <v>41738</v>
      </c>
      <c r="B776" t="s">
        <v>445</v>
      </c>
      <c r="C776" t="s">
        <v>53</v>
      </c>
      <c r="D776" t="s">
        <v>53</v>
      </c>
      <c r="E776" s="30">
        <v>1.02</v>
      </c>
      <c r="F776">
        <f t="shared" si="18"/>
        <v>1</v>
      </c>
    </row>
    <row r="777" spans="1:6" x14ac:dyDescent="0.2">
      <c r="A777" s="28">
        <v>41738</v>
      </c>
      <c r="B777" t="s">
        <v>445</v>
      </c>
      <c r="C777" t="s">
        <v>54</v>
      </c>
      <c r="D777" t="s">
        <v>54</v>
      </c>
      <c r="E777" s="30">
        <v>1</v>
      </c>
      <c r="F777">
        <f t="shared" si="18"/>
        <v>1</v>
      </c>
    </row>
    <row r="778" spans="1:6" x14ac:dyDescent="0.2">
      <c r="A778" s="28">
        <v>41738</v>
      </c>
      <c r="B778" t="s">
        <v>445</v>
      </c>
      <c r="C778" t="s">
        <v>55</v>
      </c>
      <c r="D778" t="s">
        <v>55</v>
      </c>
      <c r="E778" s="30">
        <v>18</v>
      </c>
      <c r="F778">
        <f t="shared" si="18"/>
        <v>1</v>
      </c>
    </row>
    <row r="779" spans="1:6" x14ac:dyDescent="0.2">
      <c r="A779" s="28">
        <v>41738</v>
      </c>
      <c r="B779" t="s">
        <v>445</v>
      </c>
      <c r="C779" t="s">
        <v>56</v>
      </c>
      <c r="D779" t="s">
        <v>56</v>
      </c>
      <c r="E779" s="30">
        <v>2</v>
      </c>
      <c r="F779">
        <f t="shared" si="18"/>
        <v>1</v>
      </c>
    </row>
    <row r="780" spans="1:6" x14ac:dyDescent="0.2">
      <c r="A780" s="28">
        <v>41738</v>
      </c>
      <c r="B780" t="s">
        <v>445</v>
      </c>
      <c r="C780" t="s">
        <v>57</v>
      </c>
      <c r="D780" t="s">
        <v>57</v>
      </c>
      <c r="E780" s="30">
        <v>1</v>
      </c>
      <c r="F780">
        <f t="shared" si="18"/>
        <v>1</v>
      </c>
    </row>
    <row r="781" spans="1:6" x14ac:dyDescent="0.2">
      <c r="A781" s="28">
        <v>41738</v>
      </c>
      <c r="B781" t="s">
        <v>445</v>
      </c>
      <c r="C781" t="s">
        <v>58</v>
      </c>
      <c r="D781" t="s">
        <v>58</v>
      </c>
      <c r="E781" s="30">
        <v>2</v>
      </c>
      <c r="F781">
        <f t="shared" si="18"/>
        <v>1</v>
      </c>
    </row>
    <row r="782" spans="1:6" x14ac:dyDescent="0.2">
      <c r="A782" s="28">
        <v>41738</v>
      </c>
      <c r="B782" t="s">
        <v>445</v>
      </c>
      <c r="C782" t="s">
        <v>59</v>
      </c>
      <c r="D782" t="s">
        <v>59</v>
      </c>
      <c r="E782" s="30">
        <v>2.6</v>
      </c>
      <c r="F782">
        <f t="shared" si="18"/>
        <v>1</v>
      </c>
    </row>
    <row r="783" spans="1:6" x14ac:dyDescent="0.2">
      <c r="A783" s="28">
        <v>41739</v>
      </c>
      <c r="B783" t="s">
        <v>446</v>
      </c>
      <c r="C783" t="s">
        <v>52</v>
      </c>
      <c r="D783" t="s">
        <v>52</v>
      </c>
      <c r="E783" s="30">
        <v>3.33</v>
      </c>
      <c r="F783">
        <f t="shared" si="18"/>
        <v>1</v>
      </c>
    </row>
    <row r="784" spans="1:6" x14ac:dyDescent="0.2">
      <c r="A784" s="28">
        <v>41739</v>
      </c>
      <c r="B784" t="s">
        <v>446</v>
      </c>
      <c r="C784" t="s">
        <v>53</v>
      </c>
      <c r="D784" t="s">
        <v>53</v>
      </c>
      <c r="E784" s="30">
        <v>1.68</v>
      </c>
      <c r="F784">
        <f t="shared" si="18"/>
        <v>1</v>
      </c>
    </row>
    <row r="785" spans="1:6" x14ac:dyDescent="0.2">
      <c r="A785" s="28">
        <v>41739</v>
      </c>
      <c r="B785" t="s">
        <v>446</v>
      </c>
      <c r="C785" t="s">
        <v>54</v>
      </c>
      <c r="D785" t="s">
        <v>54</v>
      </c>
      <c r="E785" s="30">
        <v>1</v>
      </c>
      <c r="F785">
        <f t="shared" si="18"/>
        <v>1</v>
      </c>
    </row>
    <row r="786" spans="1:6" x14ac:dyDescent="0.2">
      <c r="A786" s="28">
        <v>41739</v>
      </c>
      <c r="B786" t="s">
        <v>446</v>
      </c>
      <c r="C786" t="s">
        <v>55</v>
      </c>
      <c r="D786" t="s">
        <v>55</v>
      </c>
      <c r="E786" s="30">
        <v>18</v>
      </c>
      <c r="F786">
        <f t="shared" si="18"/>
        <v>1</v>
      </c>
    </row>
    <row r="787" spans="1:6" x14ac:dyDescent="0.2">
      <c r="A787" s="28">
        <v>41739</v>
      </c>
      <c r="B787" t="s">
        <v>446</v>
      </c>
      <c r="C787" t="s">
        <v>56</v>
      </c>
      <c r="D787" t="s">
        <v>56</v>
      </c>
      <c r="E787" s="30">
        <v>10</v>
      </c>
      <c r="F787">
        <f t="shared" si="18"/>
        <v>1</v>
      </c>
    </row>
    <row r="788" spans="1:6" x14ac:dyDescent="0.2">
      <c r="A788" s="28">
        <v>41739</v>
      </c>
      <c r="B788" t="s">
        <v>446</v>
      </c>
      <c r="C788" t="s">
        <v>57</v>
      </c>
      <c r="D788" t="s">
        <v>57</v>
      </c>
      <c r="E788" s="30">
        <v>0</v>
      </c>
      <c r="F788">
        <f t="shared" si="18"/>
        <v>1</v>
      </c>
    </row>
    <row r="789" spans="1:6" x14ac:dyDescent="0.2">
      <c r="A789" s="28">
        <v>41739</v>
      </c>
      <c r="B789" t="s">
        <v>446</v>
      </c>
      <c r="C789" t="s">
        <v>58</v>
      </c>
      <c r="D789" t="s">
        <v>58</v>
      </c>
      <c r="E789" s="30">
        <v>4</v>
      </c>
      <c r="F789">
        <f t="shared" si="18"/>
        <v>1</v>
      </c>
    </row>
    <row r="790" spans="1:6" x14ac:dyDescent="0.2">
      <c r="A790" s="28">
        <v>41739</v>
      </c>
      <c r="B790" t="s">
        <v>446</v>
      </c>
      <c r="C790" t="s">
        <v>59</v>
      </c>
      <c r="D790" t="s">
        <v>59</v>
      </c>
      <c r="E790" s="30">
        <v>4</v>
      </c>
      <c r="F790">
        <f t="shared" si="18"/>
        <v>1</v>
      </c>
    </row>
    <row r="791" spans="1:6" x14ac:dyDescent="0.2">
      <c r="A791" s="28">
        <v>41740</v>
      </c>
      <c r="B791" t="s">
        <v>440</v>
      </c>
      <c r="C791" t="s">
        <v>52</v>
      </c>
      <c r="D791" t="s">
        <v>52</v>
      </c>
      <c r="E791" s="30">
        <v>6</v>
      </c>
      <c r="F791">
        <f t="shared" si="18"/>
        <v>1</v>
      </c>
    </row>
    <row r="792" spans="1:6" x14ac:dyDescent="0.2">
      <c r="A792" s="28">
        <v>41740</v>
      </c>
      <c r="B792" t="s">
        <v>440</v>
      </c>
      <c r="C792" t="s">
        <v>53</v>
      </c>
      <c r="D792" t="s">
        <v>53</v>
      </c>
      <c r="E792" s="30">
        <v>4</v>
      </c>
      <c r="F792">
        <f t="shared" si="18"/>
        <v>1</v>
      </c>
    </row>
    <row r="793" spans="1:6" x14ac:dyDescent="0.2">
      <c r="A793" s="28">
        <v>41740</v>
      </c>
      <c r="B793" t="s">
        <v>440</v>
      </c>
      <c r="C793" t="s">
        <v>54</v>
      </c>
      <c r="D793" t="s">
        <v>54</v>
      </c>
      <c r="E793" s="30">
        <v>3</v>
      </c>
      <c r="F793">
        <f t="shared" si="18"/>
        <v>1</v>
      </c>
    </row>
    <row r="794" spans="1:6" x14ac:dyDescent="0.2">
      <c r="A794" s="28">
        <v>41740</v>
      </c>
      <c r="B794" t="s">
        <v>440</v>
      </c>
      <c r="C794" t="s">
        <v>55</v>
      </c>
      <c r="D794" t="s">
        <v>55</v>
      </c>
      <c r="E794" s="30">
        <v>25</v>
      </c>
      <c r="F794">
        <f t="shared" si="18"/>
        <v>1</v>
      </c>
    </row>
    <row r="795" spans="1:6" x14ac:dyDescent="0.2">
      <c r="A795" s="28">
        <v>41740</v>
      </c>
      <c r="B795" t="s">
        <v>440</v>
      </c>
      <c r="C795" t="s">
        <v>56</v>
      </c>
      <c r="D795" t="s">
        <v>56</v>
      </c>
      <c r="E795" s="30">
        <v>2</v>
      </c>
      <c r="F795">
        <f t="shared" si="18"/>
        <v>1</v>
      </c>
    </row>
    <row r="796" spans="1:6" x14ac:dyDescent="0.2">
      <c r="A796" s="28">
        <v>41740</v>
      </c>
      <c r="B796" t="s">
        <v>440</v>
      </c>
      <c r="C796" t="s">
        <v>57</v>
      </c>
      <c r="D796" t="s">
        <v>57</v>
      </c>
      <c r="E796" s="30">
        <v>2</v>
      </c>
      <c r="F796">
        <f t="shared" si="18"/>
        <v>1</v>
      </c>
    </row>
    <row r="797" spans="1:6" x14ac:dyDescent="0.2">
      <c r="A797" s="28">
        <v>41740</v>
      </c>
      <c r="B797" t="s">
        <v>440</v>
      </c>
      <c r="C797" t="s">
        <v>58</v>
      </c>
      <c r="D797" t="s">
        <v>58</v>
      </c>
      <c r="E797" s="30">
        <v>0</v>
      </c>
      <c r="F797">
        <f t="shared" si="18"/>
        <v>1</v>
      </c>
    </row>
    <row r="798" spans="1:6" x14ac:dyDescent="0.2">
      <c r="A798" s="28">
        <v>41740</v>
      </c>
      <c r="B798" t="s">
        <v>440</v>
      </c>
      <c r="C798" t="s">
        <v>59</v>
      </c>
      <c r="D798" t="s">
        <v>59</v>
      </c>
      <c r="E798" s="30">
        <v>2</v>
      </c>
      <c r="F798">
        <f t="shared" si="18"/>
        <v>1</v>
      </c>
    </row>
    <row r="799" spans="1:6" x14ac:dyDescent="0.2">
      <c r="A799" s="28">
        <v>41741</v>
      </c>
      <c r="B799" t="s">
        <v>441</v>
      </c>
      <c r="C799" t="s">
        <v>52</v>
      </c>
      <c r="D799" t="s">
        <v>52</v>
      </c>
      <c r="E799" s="30">
        <v>7.02</v>
      </c>
      <c r="F799">
        <f t="shared" si="18"/>
        <v>1</v>
      </c>
    </row>
    <row r="800" spans="1:6" x14ac:dyDescent="0.2">
      <c r="A800" s="28">
        <v>41741</v>
      </c>
      <c r="B800" t="s">
        <v>441</v>
      </c>
      <c r="C800" t="s">
        <v>53</v>
      </c>
      <c r="D800" t="s">
        <v>53</v>
      </c>
      <c r="E800" s="30">
        <v>3.34</v>
      </c>
      <c r="F800">
        <f t="shared" si="18"/>
        <v>1</v>
      </c>
    </row>
    <row r="801" spans="1:6" x14ac:dyDescent="0.2">
      <c r="A801" s="28">
        <v>41741</v>
      </c>
      <c r="B801" t="s">
        <v>441</v>
      </c>
      <c r="C801" t="s">
        <v>54</v>
      </c>
      <c r="D801" t="s">
        <v>54</v>
      </c>
      <c r="E801" s="30">
        <v>6</v>
      </c>
      <c r="F801">
        <f t="shared" si="18"/>
        <v>1</v>
      </c>
    </row>
    <row r="802" spans="1:6" x14ac:dyDescent="0.2">
      <c r="A802" s="28">
        <v>41741</v>
      </c>
      <c r="B802" t="s">
        <v>441</v>
      </c>
      <c r="C802" t="s">
        <v>55</v>
      </c>
      <c r="D802" t="s">
        <v>55</v>
      </c>
      <c r="E802" s="30">
        <v>23.5</v>
      </c>
      <c r="F802">
        <f t="shared" si="18"/>
        <v>1</v>
      </c>
    </row>
    <row r="803" spans="1:6" x14ac:dyDescent="0.2">
      <c r="A803" s="28">
        <v>41741</v>
      </c>
      <c r="B803" t="s">
        <v>441</v>
      </c>
      <c r="C803" t="s">
        <v>56</v>
      </c>
      <c r="D803" t="s">
        <v>56</v>
      </c>
      <c r="E803" s="30">
        <v>19</v>
      </c>
      <c r="F803">
        <f t="shared" si="18"/>
        <v>1</v>
      </c>
    </row>
    <row r="804" spans="1:6" x14ac:dyDescent="0.2">
      <c r="A804" s="28">
        <v>41741</v>
      </c>
      <c r="B804" t="s">
        <v>441</v>
      </c>
      <c r="C804" t="s">
        <v>57</v>
      </c>
      <c r="D804" t="s">
        <v>57</v>
      </c>
      <c r="E804" s="30">
        <v>0</v>
      </c>
      <c r="F804">
        <f t="shared" si="18"/>
        <v>1</v>
      </c>
    </row>
    <row r="805" spans="1:6" x14ac:dyDescent="0.2">
      <c r="A805" s="28">
        <v>41741</v>
      </c>
      <c r="B805" t="s">
        <v>441</v>
      </c>
      <c r="C805" t="s">
        <v>58</v>
      </c>
      <c r="D805" t="s">
        <v>58</v>
      </c>
      <c r="E805" s="30">
        <v>11</v>
      </c>
      <c r="F805">
        <f t="shared" si="18"/>
        <v>1</v>
      </c>
    </row>
    <row r="806" spans="1:6" x14ac:dyDescent="0.2">
      <c r="A806" s="28">
        <v>41741</v>
      </c>
      <c r="B806" t="s">
        <v>441</v>
      </c>
      <c r="C806" t="s">
        <v>59</v>
      </c>
      <c r="D806" t="s">
        <v>59</v>
      </c>
      <c r="E806" s="30">
        <v>4</v>
      </c>
      <c r="F806">
        <f t="shared" si="18"/>
        <v>1</v>
      </c>
    </row>
    <row r="807" spans="1:6" x14ac:dyDescent="0.2">
      <c r="A807" s="28">
        <v>41742</v>
      </c>
      <c r="B807" t="s">
        <v>447</v>
      </c>
      <c r="C807" t="s">
        <v>52</v>
      </c>
      <c r="D807" t="s">
        <v>52</v>
      </c>
      <c r="E807" s="30">
        <v>3</v>
      </c>
      <c r="F807">
        <f t="shared" si="18"/>
        <v>1</v>
      </c>
    </row>
    <row r="808" spans="1:6" x14ac:dyDescent="0.2">
      <c r="A808" s="28">
        <v>41742</v>
      </c>
      <c r="B808" t="s">
        <v>447</v>
      </c>
      <c r="C808" t="s">
        <v>53</v>
      </c>
      <c r="D808" t="s">
        <v>53</v>
      </c>
      <c r="E808" s="30">
        <v>2</v>
      </c>
      <c r="F808">
        <f t="shared" si="18"/>
        <v>1</v>
      </c>
    </row>
    <row r="809" spans="1:6" x14ac:dyDescent="0.2">
      <c r="A809" s="28">
        <v>41742</v>
      </c>
      <c r="B809" t="s">
        <v>447</v>
      </c>
      <c r="C809" t="s">
        <v>54</v>
      </c>
      <c r="D809" t="s">
        <v>54</v>
      </c>
      <c r="E809" s="30">
        <v>2</v>
      </c>
      <c r="F809">
        <f t="shared" si="18"/>
        <v>1</v>
      </c>
    </row>
    <row r="810" spans="1:6" x14ac:dyDescent="0.2">
      <c r="A810" s="28">
        <v>41742</v>
      </c>
      <c r="B810" t="s">
        <v>447</v>
      </c>
      <c r="C810" t="s">
        <v>55</v>
      </c>
      <c r="D810" t="s">
        <v>55</v>
      </c>
      <c r="E810" s="30">
        <v>6</v>
      </c>
      <c r="F810">
        <f t="shared" si="18"/>
        <v>1</v>
      </c>
    </row>
    <row r="811" spans="1:6" x14ac:dyDescent="0.2">
      <c r="A811" s="28">
        <v>41742</v>
      </c>
      <c r="B811" t="s">
        <v>447</v>
      </c>
      <c r="C811" t="s">
        <v>56</v>
      </c>
      <c r="D811" t="s">
        <v>56</v>
      </c>
      <c r="E811" s="30">
        <v>3</v>
      </c>
      <c r="F811">
        <f t="shared" si="18"/>
        <v>1</v>
      </c>
    </row>
    <row r="812" spans="1:6" x14ac:dyDescent="0.2">
      <c r="A812" s="28">
        <v>41742</v>
      </c>
      <c r="B812" t="s">
        <v>447</v>
      </c>
      <c r="C812" t="s">
        <v>57</v>
      </c>
      <c r="D812" t="s">
        <v>57</v>
      </c>
      <c r="E812" s="30">
        <v>0</v>
      </c>
      <c r="F812">
        <f t="shared" si="18"/>
        <v>1</v>
      </c>
    </row>
    <row r="813" spans="1:6" x14ac:dyDescent="0.2">
      <c r="A813" s="28">
        <v>41742</v>
      </c>
      <c r="B813" t="s">
        <v>447</v>
      </c>
      <c r="C813" t="s">
        <v>58</v>
      </c>
      <c r="D813" t="s">
        <v>58</v>
      </c>
      <c r="E813" s="30">
        <v>5</v>
      </c>
      <c r="F813">
        <f t="shared" si="18"/>
        <v>1</v>
      </c>
    </row>
    <row r="814" spans="1:6" x14ac:dyDescent="0.2">
      <c r="A814" s="28">
        <v>41742</v>
      </c>
      <c r="B814" t="s">
        <v>447</v>
      </c>
      <c r="C814" t="s">
        <v>59</v>
      </c>
      <c r="D814" t="s">
        <v>59</v>
      </c>
      <c r="E814" s="30">
        <v>2</v>
      </c>
      <c r="F814">
        <f t="shared" si="18"/>
        <v>1</v>
      </c>
    </row>
    <row r="815" spans="1:6" x14ac:dyDescent="0.2">
      <c r="A815" s="28">
        <v>41743</v>
      </c>
      <c r="B815" t="s">
        <v>443</v>
      </c>
      <c r="C815" t="s">
        <v>52</v>
      </c>
      <c r="D815" t="s">
        <v>52</v>
      </c>
      <c r="E815" s="30">
        <v>1.34</v>
      </c>
      <c r="F815">
        <f t="shared" si="18"/>
        <v>1</v>
      </c>
    </row>
    <row r="816" spans="1:6" x14ac:dyDescent="0.2">
      <c r="A816" s="28">
        <v>41743</v>
      </c>
      <c r="B816" t="s">
        <v>443</v>
      </c>
      <c r="C816" t="s">
        <v>53</v>
      </c>
      <c r="D816" t="s">
        <v>53</v>
      </c>
      <c r="E816" s="30">
        <v>4.68</v>
      </c>
      <c r="F816">
        <f t="shared" si="18"/>
        <v>1</v>
      </c>
    </row>
    <row r="817" spans="1:6" x14ac:dyDescent="0.2">
      <c r="A817" s="28">
        <v>41743</v>
      </c>
      <c r="B817" t="s">
        <v>443</v>
      </c>
      <c r="C817" t="s">
        <v>54</v>
      </c>
      <c r="D817" t="s">
        <v>54</v>
      </c>
      <c r="E817" s="30">
        <v>5.35</v>
      </c>
      <c r="F817">
        <f t="shared" si="18"/>
        <v>1</v>
      </c>
    </row>
    <row r="818" spans="1:6" x14ac:dyDescent="0.2">
      <c r="A818" s="28">
        <v>41743</v>
      </c>
      <c r="B818" t="s">
        <v>443</v>
      </c>
      <c r="C818" t="s">
        <v>55</v>
      </c>
      <c r="D818" t="s">
        <v>55</v>
      </c>
      <c r="E818" s="30">
        <v>28.28</v>
      </c>
      <c r="F818">
        <f t="shared" si="18"/>
        <v>1</v>
      </c>
    </row>
    <row r="819" spans="1:6" x14ac:dyDescent="0.2">
      <c r="A819" s="28">
        <v>41743</v>
      </c>
      <c r="B819" t="s">
        <v>443</v>
      </c>
      <c r="C819" t="s">
        <v>56</v>
      </c>
      <c r="D819" t="s">
        <v>56</v>
      </c>
      <c r="E819" s="30">
        <v>10</v>
      </c>
      <c r="F819">
        <f t="shared" si="18"/>
        <v>1</v>
      </c>
    </row>
    <row r="820" spans="1:6" x14ac:dyDescent="0.2">
      <c r="A820" s="28">
        <v>41743</v>
      </c>
      <c r="B820" t="s">
        <v>443</v>
      </c>
      <c r="C820" t="s">
        <v>57</v>
      </c>
      <c r="D820" t="s">
        <v>57</v>
      </c>
      <c r="E820" s="30">
        <v>0</v>
      </c>
      <c r="F820">
        <f t="shared" si="18"/>
        <v>1</v>
      </c>
    </row>
    <row r="821" spans="1:6" x14ac:dyDescent="0.2">
      <c r="A821" s="28">
        <v>41743</v>
      </c>
      <c r="B821" t="s">
        <v>443</v>
      </c>
      <c r="C821" t="s">
        <v>58</v>
      </c>
      <c r="D821" t="s">
        <v>58</v>
      </c>
      <c r="E821" s="30">
        <v>5</v>
      </c>
      <c r="F821">
        <f t="shared" si="18"/>
        <v>1</v>
      </c>
    </row>
    <row r="822" spans="1:6" x14ac:dyDescent="0.2">
      <c r="A822" s="28">
        <v>41743</v>
      </c>
      <c r="B822" t="s">
        <v>443</v>
      </c>
      <c r="C822" t="s">
        <v>59</v>
      </c>
      <c r="D822" t="s">
        <v>59</v>
      </c>
      <c r="E822" s="30">
        <v>5</v>
      </c>
      <c r="F822">
        <f t="shared" si="18"/>
        <v>1</v>
      </c>
    </row>
    <row r="823" spans="1:6" x14ac:dyDescent="0.2">
      <c r="A823" s="28">
        <v>41744</v>
      </c>
      <c r="B823" t="s">
        <v>444</v>
      </c>
      <c r="C823" t="s">
        <v>52</v>
      </c>
      <c r="D823" t="s">
        <v>52</v>
      </c>
      <c r="E823" s="30">
        <v>4.34</v>
      </c>
      <c r="F823">
        <f t="shared" si="18"/>
        <v>1</v>
      </c>
    </row>
    <row r="824" spans="1:6" x14ac:dyDescent="0.2">
      <c r="A824" s="28">
        <v>41744</v>
      </c>
      <c r="B824" t="s">
        <v>444</v>
      </c>
      <c r="C824" t="s">
        <v>53</v>
      </c>
      <c r="D824" t="s">
        <v>53</v>
      </c>
      <c r="E824" s="30">
        <v>3</v>
      </c>
      <c r="F824">
        <f t="shared" si="18"/>
        <v>1</v>
      </c>
    </row>
    <row r="825" spans="1:6" x14ac:dyDescent="0.2">
      <c r="A825" s="28">
        <v>41744</v>
      </c>
      <c r="B825" t="s">
        <v>444</v>
      </c>
      <c r="C825" t="s">
        <v>54</v>
      </c>
      <c r="D825" t="s">
        <v>54</v>
      </c>
      <c r="E825" s="30">
        <v>6.4</v>
      </c>
      <c r="F825">
        <f t="shared" si="18"/>
        <v>1</v>
      </c>
    </row>
    <row r="826" spans="1:6" x14ac:dyDescent="0.2">
      <c r="A826" s="28">
        <v>41744</v>
      </c>
      <c r="B826" t="s">
        <v>444</v>
      </c>
      <c r="C826" t="s">
        <v>55</v>
      </c>
      <c r="D826" t="s">
        <v>55</v>
      </c>
      <c r="E826" s="30">
        <v>18.7</v>
      </c>
      <c r="F826">
        <f t="shared" si="18"/>
        <v>1</v>
      </c>
    </row>
    <row r="827" spans="1:6" x14ac:dyDescent="0.2">
      <c r="A827" s="28">
        <v>41744</v>
      </c>
      <c r="B827" t="s">
        <v>444</v>
      </c>
      <c r="C827" t="s">
        <v>56</v>
      </c>
      <c r="D827" t="s">
        <v>56</v>
      </c>
      <c r="E827" s="30">
        <v>12</v>
      </c>
      <c r="F827">
        <f t="shared" si="18"/>
        <v>1</v>
      </c>
    </row>
    <row r="828" spans="1:6" x14ac:dyDescent="0.2">
      <c r="A828" s="28">
        <v>41744</v>
      </c>
      <c r="B828" t="s">
        <v>444</v>
      </c>
      <c r="C828" t="s">
        <v>57</v>
      </c>
      <c r="D828" t="s">
        <v>57</v>
      </c>
      <c r="E828" s="30">
        <v>0</v>
      </c>
      <c r="F828">
        <f t="shared" si="18"/>
        <v>1</v>
      </c>
    </row>
    <row r="829" spans="1:6" x14ac:dyDescent="0.2">
      <c r="A829" s="28">
        <v>41744</v>
      </c>
      <c r="B829" t="s">
        <v>444</v>
      </c>
      <c r="C829" t="s">
        <v>58</v>
      </c>
      <c r="D829" t="s">
        <v>58</v>
      </c>
      <c r="E829" s="30">
        <v>10</v>
      </c>
      <c r="F829">
        <f t="shared" si="18"/>
        <v>1</v>
      </c>
    </row>
    <row r="830" spans="1:6" x14ac:dyDescent="0.2">
      <c r="A830" s="28">
        <v>41744</v>
      </c>
      <c r="B830" t="s">
        <v>444</v>
      </c>
      <c r="C830" t="s">
        <v>59</v>
      </c>
      <c r="D830" t="s">
        <v>59</v>
      </c>
      <c r="E830" s="30">
        <v>1</v>
      </c>
      <c r="F830">
        <f t="shared" si="18"/>
        <v>1</v>
      </c>
    </row>
    <row r="831" spans="1:6" x14ac:dyDescent="0.2">
      <c r="A831" s="28">
        <v>41745</v>
      </c>
      <c r="B831" t="s">
        <v>445</v>
      </c>
      <c r="C831" t="s">
        <v>52</v>
      </c>
      <c r="D831" t="s">
        <v>52</v>
      </c>
      <c r="E831" s="30">
        <v>2</v>
      </c>
      <c r="F831">
        <f t="shared" si="18"/>
        <v>1</v>
      </c>
    </row>
    <row r="832" spans="1:6" x14ac:dyDescent="0.2">
      <c r="A832" s="28">
        <v>41745</v>
      </c>
      <c r="B832" t="s">
        <v>445</v>
      </c>
      <c r="C832" t="s">
        <v>53</v>
      </c>
      <c r="D832" t="s">
        <v>53</v>
      </c>
      <c r="E832" s="30">
        <v>1.01</v>
      </c>
      <c r="F832">
        <f t="shared" si="18"/>
        <v>1</v>
      </c>
    </row>
    <row r="833" spans="1:6" x14ac:dyDescent="0.2">
      <c r="A833" s="28">
        <v>41745</v>
      </c>
      <c r="B833" t="s">
        <v>445</v>
      </c>
      <c r="C833" t="s">
        <v>54</v>
      </c>
      <c r="D833" t="s">
        <v>54</v>
      </c>
      <c r="E833" s="30">
        <v>4.2</v>
      </c>
      <c r="F833">
        <f t="shared" si="18"/>
        <v>1</v>
      </c>
    </row>
    <row r="834" spans="1:6" x14ac:dyDescent="0.2">
      <c r="A834" s="28">
        <v>41745</v>
      </c>
      <c r="B834" t="s">
        <v>445</v>
      </c>
      <c r="C834" t="s">
        <v>55</v>
      </c>
      <c r="D834" t="s">
        <v>55</v>
      </c>
      <c r="E834" s="30">
        <v>25.62</v>
      </c>
      <c r="F834">
        <f t="shared" si="18"/>
        <v>1</v>
      </c>
    </row>
    <row r="835" spans="1:6" x14ac:dyDescent="0.2">
      <c r="A835" s="28">
        <v>41745</v>
      </c>
      <c r="B835" t="s">
        <v>445</v>
      </c>
      <c r="C835" t="s">
        <v>56</v>
      </c>
      <c r="D835" t="s">
        <v>56</v>
      </c>
      <c r="E835" s="30">
        <v>1</v>
      </c>
      <c r="F835">
        <f t="shared" si="18"/>
        <v>1</v>
      </c>
    </row>
    <row r="836" spans="1:6" x14ac:dyDescent="0.2">
      <c r="A836" s="28">
        <v>41745</v>
      </c>
      <c r="B836" t="s">
        <v>445</v>
      </c>
      <c r="C836" t="s">
        <v>57</v>
      </c>
      <c r="D836" t="s">
        <v>57</v>
      </c>
      <c r="E836" s="30">
        <v>0</v>
      </c>
      <c r="F836">
        <f t="shared" si="18"/>
        <v>1</v>
      </c>
    </row>
    <row r="837" spans="1:6" x14ac:dyDescent="0.2">
      <c r="A837" s="28">
        <v>41745</v>
      </c>
      <c r="B837" t="s">
        <v>445</v>
      </c>
      <c r="C837" t="s">
        <v>58</v>
      </c>
      <c r="D837" t="s">
        <v>58</v>
      </c>
      <c r="E837" s="30">
        <v>6</v>
      </c>
      <c r="F837">
        <f t="shared" si="18"/>
        <v>1</v>
      </c>
    </row>
    <row r="838" spans="1:6" x14ac:dyDescent="0.2">
      <c r="A838" s="28">
        <v>41745</v>
      </c>
      <c r="B838" t="s">
        <v>445</v>
      </c>
      <c r="C838" t="s">
        <v>59</v>
      </c>
      <c r="D838" t="s">
        <v>59</v>
      </c>
      <c r="E838" s="30">
        <v>4</v>
      </c>
      <c r="F838">
        <f t="shared" si="18"/>
        <v>1</v>
      </c>
    </row>
    <row r="839" spans="1:6" x14ac:dyDescent="0.2">
      <c r="A839" s="28">
        <v>41746</v>
      </c>
      <c r="B839" t="s">
        <v>446</v>
      </c>
      <c r="C839" t="s">
        <v>52</v>
      </c>
      <c r="D839" t="s">
        <v>52</v>
      </c>
      <c r="E839" s="30">
        <v>5.34</v>
      </c>
      <c r="F839">
        <f t="shared" ref="F839:F902" si="19">SUBTOTAL(103,E839)</f>
        <v>1</v>
      </c>
    </row>
    <row r="840" spans="1:6" x14ac:dyDescent="0.2">
      <c r="A840" s="28">
        <v>41746</v>
      </c>
      <c r="B840" t="s">
        <v>446</v>
      </c>
      <c r="C840" t="s">
        <v>53</v>
      </c>
      <c r="D840" t="s">
        <v>53</v>
      </c>
      <c r="E840" s="30">
        <v>0.34</v>
      </c>
      <c r="F840">
        <f t="shared" si="19"/>
        <v>1</v>
      </c>
    </row>
    <row r="841" spans="1:6" x14ac:dyDescent="0.2">
      <c r="A841" s="28">
        <v>41746</v>
      </c>
      <c r="B841" t="s">
        <v>446</v>
      </c>
      <c r="C841" t="s">
        <v>54</v>
      </c>
      <c r="D841" t="s">
        <v>54</v>
      </c>
      <c r="E841" s="30">
        <v>7.2</v>
      </c>
      <c r="F841">
        <f t="shared" si="19"/>
        <v>1</v>
      </c>
    </row>
    <row r="842" spans="1:6" x14ac:dyDescent="0.2">
      <c r="A842" s="28">
        <v>41746</v>
      </c>
      <c r="B842" t="s">
        <v>446</v>
      </c>
      <c r="C842" t="s">
        <v>55</v>
      </c>
      <c r="D842" t="s">
        <v>55</v>
      </c>
      <c r="E842" s="30">
        <v>16</v>
      </c>
      <c r="F842">
        <f t="shared" si="19"/>
        <v>1</v>
      </c>
    </row>
    <row r="843" spans="1:6" x14ac:dyDescent="0.2">
      <c r="A843" s="28">
        <v>41746</v>
      </c>
      <c r="B843" t="s">
        <v>446</v>
      </c>
      <c r="C843" t="s">
        <v>56</v>
      </c>
      <c r="D843" t="s">
        <v>56</v>
      </c>
      <c r="E843" s="30">
        <v>19</v>
      </c>
      <c r="F843">
        <f t="shared" si="19"/>
        <v>1</v>
      </c>
    </row>
    <row r="844" spans="1:6" x14ac:dyDescent="0.2">
      <c r="A844" s="28">
        <v>41746</v>
      </c>
      <c r="B844" t="s">
        <v>446</v>
      </c>
      <c r="C844" t="s">
        <v>57</v>
      </c>
      <c r="D844" t="s">
        <v>57</v>
      </c>
      <c r="E844" s="30">
        <v>0</v>
      </c>
      <c r="F844">
        <f t="shared" si="19"/>
        <v>1</v>
      </c>
    </row>
    <row r="845" spans="1:6" x14ac:dyDescent="0.2">
      <c r="A845" s="28">
        <v>41746</v>
      </c>
      <c r="B845" t="s">
        <v>446</v>
      </c>
      <c r="C845" t="s">
        <v>58</v>
      </c>
      <c r="D845" t="s">
        <v>58</v>
      </c>
      <c r="E845" s="30">
        <v>0</v>
      </c>
      <c r="F845">
        <f t="shared" si="19"/>
        <v>1</v>
      </c>
    </row>
    <row r="846" spans="1:6" x14ac:dyDescent="0.2">
      <c r="A846" s="28">
        <v>41746</v>
      </c>
      <c r="B846" t="s">
        <v>446</v>
      </c>
      <c r="C846" t="s">
        <v>59</v>
      </c>
      <c r="D846" t="s">
        <v>59</v>
      </c>
      <c r="E846" s="30">
        <v>0</v>
      </c>
      <c r="F846">
        <f t="shared" si="19"/>
        <v>1</v>
      </c>
    </row>
    <row r="847" spans="1:6" x14ac:dyDescent="0.2">
      <c r="A847" s="28">
        <v>41747</v>
      </c>
      <c r="B847" t="s">
        <v>440</v>
      </c>
      <c r="C847" t="s">
        <v>52</v>
      </c>
      <c r="D847" t="s">
        <v>52</v>
      </c>
      <c r="E847" s="30">
        <v>7</v>
      </c>
      <c r="F847">
        <f t="shared" si="19"/>
        <v>1</v>
      </c>
    </row>
    <row r="848" spans="1:6" x14ac:dyDescent="0.2">
      <c r="A848" s="28">
        <v>41747</v>
      </c>
      <c r="B848" t="s">
        <v>440</v>
      </c>
      <c r="C848" t="s">
        <v>53</v>
      </c>
      <c r="D848" t="s">
        <v>53</v>
      </c>
      <c r="E848" s="30">
        <v>7</v>
      </c>
      <c r="F848">
        <f t="shared" si="19"/>
        <v>1</v>
      </c>
    </row>
    <row r="849" spans="1:6" x14ac:dyDescent="0.2">
      <c r="A849" s="28">
        <v>41747</v>
      </c>
      <c r="B849" t="s">
        <v>440</v>
      </c>
      <c r="C849" t="s">
        <v>54</v>
      </c>
      <c r="D849" t="s">
        <v>54</v>
      </c>
      <c r="E849" s="30">
        <v>8</v>
      </c>
      <c r="F849">
        <f t="shared" si="19"/>
        <v>1</v>
      </c>
    </row>
    <row r="850" spans="1:6" x14ac:dyDescent="0.2">
      <c r="A850" s="28">
        <v>41747</v>
      </c>
      <c r="B850" t="s">
        <v>440</v>
      </c>
      <c r="C850" t="s">
        <v>55</v>
      </c>
      <c r="D850" t="s">
        <v>55</v>
      </c>
      <c r="E850" s="30">
        <v>23.3</v>
      </c>
      <c r="F850">
        <f t="shared" si="19"/>
        <v>1</v>
      </c>
    </row>
    <row r="851" spans="1:6" x14ac:dyDescent="0.2">
      <c r="A851" s="28">
        <v>41747</v>
      </c>
      <c r="B851" t="s">
        <v>440</v>
      </c>
      <c r="C851" t="s">
        <v>56</v>
      </c>
      <c r="D851" t="s">
        <v>56</v>
      </c>
      <c r="E851" s="30">
        <v>10</v>
      </c>
      <c r="F851">
        <f t="shared" si="19"/>
        <v>1</v>
      </c>
    </row>
    <row r="852" spans="1:6" x14ac:dyDescent="0.2">
      <c r="A852" s="28">
        <v>41747</v>
      </c>
      <c r="B852" t="s">
        <v>440</v>
      </c>
      <c r="C852" t="s">
        <v>57</v>
      </c>
      <c r="D852" t="s">
        <v>57</v>
      </c>
      <c r="E852" s="30">
        <v>1</v>
      </c>
      <c r="F852">
        <f t="shared" si="19"/>
        <v>1</v>
      </c>
    </row>
    <row r="853" spans="1:6" x14ac:dyDescent="0.2">
      <c r="A853" s="28">
        <v>41747</v>
      </c>
      <c r="B853" t="s">
        <v>440</v>
      </c>
      <c r="C853" t="s">
        <v>58</v>
      </c>
      <c r="D853" t="s">
        <v>58</v>
      </c>
      <c r="E853" s="30">
        <v>0</v>
      </c>
      <c r="F853">
        <f t="shared" si="19"/>
        <v>1</v>
      </c>
    </row>
    <row r="854" spans="1:6" x14ac:dyDescent="0.2">
      <c r="A854" s="28">
        <v>41747</v>
      </c>
      <c r="B854" t="s">
        <v>440</v>
      </c>
      <c r="C854" t="s">
        <v>59</v>
      </c>
      <c r="D854" t="s">
        <v>59</v>
      </c>
      <c r="E854" s="30">
        <v>5</v>
      </c>
      <c r="F854">
        <f t="shared" si="19"/>
        <v>1</v>
      </c>
    </row>
    <row r="855" spans="1:6" x14ac:dyDescent="0.2">
      <c r="A855" s="28">
        <v>41748</v>
      </c>
      <c r="B855" t="s">
        <v>441</v>
      </c>
      <c r="C855" t="s">
        <v>52</v>
      </c>
      <c r="D855" t="s">
        <v>52</v>
      </c>
      <c r="E855" s="30">
        <v>7.34</v>
      </c>
      <c r="F855">
        <f t="shared" si="19"/>
        <v>1</v>
      </c>
    </row>
    <row r="856" spans="1:6" x14ac:dyDescent="0.2">
      <c r="A856" s="28">
        <v>41748</v>
      </c>
      <c r="B856" t="s">
        <v>441</v>
      </c>
      <c r="C856" t="s">
        <v>53</v>
      </c>
      <c r="D856" t="s">
        <v>53</v>
      </c>
      <c r="E856" s="30">
        <v>3.35</v>
      </c>
      <c r="F856">
        <f t="shared" si="19"/>
        <v>1</v>
      </c>
    </row>
    <row r="857" spans="1:6" x14ac:dyDescent="0.2">
      <c r="A857" s="28">
        <v>41748</v>
      </c>
      <c r="B857" t="s">
        <v>441</v>
      </c>
      <c r="C857" t="s">
        <v>54</v>
      </c>
      <c r="D857" t="s">
        <v>54</v>
      </c>
      <c r="E857" s="30">
        <v>4</v>
      </c>
      <c r="F857">
        <f t="shared" si="19"/>
        <v>1</v>
      </c>
    </row>
    <row r="858" spans="1:6" x14ac:dyDescent="0.2">
      <c r="A858" s="28">
        <v>41748</v>
      </c>
      <c r="B858" t="s">
        <v>441</v>
      </c>
      <c r="C858" t="s">
        <v>55</v>
      </c>
      <c r="D858" t="s">
        <v>55</v>
      </c>
      <c r="E858" s="30">
        <v>22.3</v>
      </c>
      <c r="F858">
        <f t="shared" si="19"/>
        <v>1</v>
      </c>
    </row>
    <row r="859" spans="1:6" x14ac:dyDescent="0.2">
      <c r="A859" s="28">
        <v>41748</v>
      </c>
      <c r="B859" t="s">
        <v>441</v>
      </c>
      <c r="C859" t="s">
        <v>56</v>
      </c>
      <c r="D859" t="s">
        <v>56</v>
      </c>
      <c r="E859" s="30">
        <v>7</v>
      </c>
      <c r="F859">
        <f t="shared" si="19"/>
        <v>1</v>
      </c>
    </row>
    <row r="860" spans="1:6" x14ac:dyDescent="0.2">
      <c r="A860" s="28">
        <v>41748</v>
      </c>
      <c r="B860" t="s">
        <v>441</v>
      </c>
      <c r="C860" t="s">
        <v>57</v>
      </c>
      <c r="D860" t="s">
        <v>57</v>
      </c>
      <c r="E860" s="30">
        <v>0</v>
      </c>
      <c r="F860">
        <f t="shared" si="19"/>
        <v>1</v>
      </c>
    </row>
    <row r="861" spans="1:6" x14ac:dyDescent="0.2">
      <c r="A861" s="28">
        <v>41748</v>
      </c>
      <c r="B861" t="s">
        <v>441</v>
      </c>
      <c r="C861" t="s">
        <v>58</v>
      </c>
      <c r="D861" t="s">
        <v>58</v>
      </c>
      <c r="E861" s="30">
        <v>3</v>
      </c>
      <c r="F861">
        <f t="shared" si="19"/>
        <v>1</v>
      </c>
    </row>
    <row r="862" spans="1:6" x14ac:dyDescent="0.2">
      <c r="A862" s="28">
        <v>41748</v>
      </c>
      <c r="B862" t="s">
        <v>441</v>
      </c>
      <c r="C862" t="s">
        <v>59</v>
      </c>
      <c r="D862" t="s">
        <v>59</v>
      </c>
      <c r="E862" s="30">
        <v>5</v>
      </c>
      <c r="F862">
        <f t="shared" si="19"/>
        <v>1</v>
      </c>
    </row>
    <row r="863" spans="1:6" x14ac:dyDescent="0.2">
      <c r="A863" s="28">
        <v>41749</v>
      </c>
      <c r="B863" t="s">
        <v>447</v>
      </c>
      <c r="C863" t="s">
        <v>52</v>
      </c>
      <c r="D863" t="s">
        <v>52</v>
      </c>
      <c r="E863" s="30">
        <v>6.34</v>
      </c>
      <c r="F863">
        <f t="shared" si="19"/>
        <v>1</v>
      </c>
    </row>
    <row r="864" spans="1:6" x14ac:dyDescent="0.2">
      <c r="A864" s="28">
        <v>41749</v>
      </c>
      <c r="B864" t="s">
        <v>447</v>
      </c>
      <c r="C864" t="s">
        <v>53</v>
      </c>
      <c r="D864" t="s">
        <v>53</v>
      </c>
      <c r="E864" s="30">
        <v>2</v>
      </c>
      <c r="F864">
        <f t="shared" si="19"/>
        <v>1</v>
      </c>
    </row>
    <row r="865" spans="1:6" x14ac:dyDescent="0.2">
      <c r="A865" s="28">
        <v>41749</v>
      </c>
      <c r="B865" t="s">
        <v>447</v>
      </c>
      <c r="C865" t="s">
        <v>54</v>
      </c>
      <c r="D865" t="s">
        <v>54</v>
      </c>
      <c r="E865" s="30">
        <v>2</v>
      </c>
      <c r="F865">
        <f t="shared" si="19"/>
        <v>1</v>
      </c>
    </row>
    <row r="866" spans="1:6" x14ac:dyDescent="0.2">
      <c r="A866" s="28">
        <v>41749</v>
      </c>
      <c r="B866" t="s">
        <v>447</v>
      </c>
      <c r="C866" t="s">
        <v>55</v>
      </c>
      <c r="D866" t="s">
        <v>55</v>
      </c>
      <c r="E866" s="30">
        <v>20</v>
      </c>
      <c r="F866">
        <f t="shared" si="19"/>
        <v>1</v>
      </c>
    </row>
    <row r="867" spans="1:6" x14ac:dyDescent="0.2">
      <c r="A867" s="28">
        <v>41749</v>
      </c>
      <c r="B867" t="s">
        <v>447</v>
      </c>
      <c r="C867" t="s">
        <v>56</v>
      </c>
      <c r="D867" t="s">
        <v>56</v>
      </c>
      <c r="E867" s="30">
        <v>7</v>
      </c>
      <c r="F867">
        <f t="shared" si="19"/>
        <v>1</v>
      </c>
    </row>
    <row r="868" spans="1:6" x14ac:dyDescent="0.2">
      <c r="A868" s="28">
        <v>41749</v>
      </c>
      <c r="B868" t="s">
        <v>447</v>
      </c>
      <c r="C868" t="s">
        <v>57</v>
      </c>
      <c r="D868" t="s">
        <v>57</v>
      </c>
      <c r="E868" s="30">
        <v>0</v>
      </c>
      <c r="F868">
        <f t="shared" si="19"/>
        <v>1</v>
      </c>
    </row>
    <row r="869" spans="1:6" x14ac:dyDescent="0.2">
      <c r="A869" s="28">
        <v>41749</v>
      </c>
      <c r="B869" t="s">
        <v>447</v>
      </c>
      <c r="C869" t="s">
        <v>58</v>
      </c>
      <c r="D869" t="s">
        <v>58</v>
      </c>
      <c r="E869" s="30">
        <v>0</v>
      </c>
      <c r="F869">
        <f t="shared" si="19"/>
        <v>1</v>
      </c>
    </row>
    <row r="870" spans="1:6" x14ac:dyDescent="0.2">
      <c r="A870" s="28">
        <v>41749</v>
      </c>
      <c r="B870" t="s">
        <v>447</v>
      </c>
      <c r="C870" t="s">
        <v>59</v>
      </c>
      <c r="D870" t="s">
        <v>59</v>
      </c>
      <c r="E870" s="30">
        <v>4</v>
      </c>
      <c r="F870">
        <f t="shared" si="19"/>
        <v>1</v>
      </c>
    </row>
    <row r="871" spans="1:6" x14ac:dyDescent="0.2">
      <c r="A871" s="28">
        <v>41750</v>
      </c>
      <c r="B871" t="s">
        <v>443</v>
      </c>
      <c r="C871" t="s">
        <v>52</v>
      </c>
      <c r="D871" t="s">
        <v>52</v>
      </c>
      <c r="E871" s="30">
        <v>1.34</v>
      </c>
      <c r="F871">
        <f t="shared" si="19"/>
        <v>1</v>
      </c>
    </row>
    <row r="872" spans="1:6" x14ac:dyDescent="0.2">
      <c r="A872" s="28">
        <v>41750</v>
      </c>
      <c r="B872" t="s">
        <v>443</v>
      </c>
      <c r="C872" t="s">
        <v>53</v>
      </c>
      <c r="D872" t="s">
        <v>53</v>
      </c>
      <c r="E872" s="30">
        <v>1.68</v>
      </c>
      <c r="F872">
        <f t="shared" si="19"/>
        <v>1</v>
      </c>
    </row>
    <row r="873" spans="1:6" x14ac:dyDescent="0.2">
      <c r="A873" s="28">
        <v>41750</v>
      </c>
      <c r="B873" t="s">
        <v>443</v>
      </c>
      <c r="C873" t="s">
        <v>54</v>
      </c>
      <c r="D873" t="s">
        <v>54</v>
      </c>
      <c r="E873" s="30">
        <v>2.1</v>
      </c>
      <c r="F873">
        <f t="shared" si="19"/>
        <v>1</v>
      </c>
    </row>
    <row r="874" spans="1:6" x14ac:dyDescent="0.2">
      <c r="A874" s="28">
        <v>41750</v>
      </c>
      <c r="B874" t="s">
        <v>443</v>
      </c>
      <c r="C874" t="s">
        <v>55</v>
      </c>
      <c r="D874" t="s">
        <v>55</v>
      </c>
      <c r="E874" s="30">
        <v>13.5</v>
      </c>
      <c r="F874">
        <f t="shared" si="19"/>
        <v>1</v>
      </c>
    </row>
    <row r="875" spans="1:6" x14ac:dyDescent="0.2">
      <c r="A875" s="28">
        <v>41750</v>
      </c>
      <c r="B875" t="s">
        <v>443</v>
      </c>
      <c r="C875" t="s">
        <v>56</v>
      </c>
      <c r="D875" t="s">
        <v>56</v>
      </c>
      <c r="E875" s="30">
        <v>8</v>
      </c>
      <c r="F875">
        <f t="shared" si="19"/>
        <v>1</v>
      </c>
    </row>
    <row r="876" spans="1:6" x14ac:dyDescent="0.2">
      <c r="A876" s="28">
        <v>41750</v>
      </c>
      <c r="B876" t="s">
        <v>443</v>
      </c>
      <c r="C876" t="s">
        <v>57</v>
      </c>
      <c r="D876" t="s">
        <v>57</v>
      </c>
      <c r="E876" s="30">
        <v>0</v>
      </c>
      <c r="F876">
        <f t="shared" si="19"/>
        <v>1</v>
      </c>
    </row>
    <row r="877" spans="1:6" x14ac:dyDescent="0.2">
      <c r="A877" s="28">
        <v>41750</v>
      </c>
      <c r="B877" t="s">
        <v>443</v>
      </c>
      <c r="C877" t="s">
        <v>58</v>
      </c>
      <c r="D877" t="s">
        <v>58</v>
      </c>
      <c r="E877" s="30">
        <v>0</v>
      </c>
      <c r="F877">
        <f t="shared" si="19"/>
        <v>1</v>
      </c>
    </row>
    <row r="878" spans="1:6" x14ac:dyDescent="0.2">
      <c r="A878" s="28">
        <v>41750</v>
      </c>
      <c r="B878" t="s">
        <v>443</v>
      </c>
      <c r="C878" t="s">
        <v>59</v>
      </c>
      <c r="D878" t="s">
        <v>59</v>
      </c>
      <c r="E878" s="30">
        <v>1</v>
      </c>
      <c r="F878">
        <f t="shared" si="19"/>
        <v>1</v>
      </c>
    </row>
    <row r="879" spans="1:6" x14ac:dyDescent="0.2">
      <c r="A879" s="28">
        <v>41751</v>
      </c>
      <c r="B879" t="s">
        <v>444</v>
      </c>
      <c r="C879" t="s">
        <v>52</v>
      </c>
      <c r="D879" t="s">
        <v>52</v>
      </c>
      <c r="E879" s="30">
        <v>5.34</v>
      </c>
      <c r="F879">
        <f t="shared" si="19"/>
        <v>1</v>
      </c>
    </row>
    <row r="880" spans="1:6" x14ac:dyDescent="0.2">
      <c r="A880" s="28">
        <v>41751</v>
      </c>
      <c r="B880" t="s">
        <v>444</v>
      </c>
      <c r="C880" t="s">
        <v>53</v>
      </c>
      <c r="D880" t="s">
        <v>53</v>
      </c>
      <c r="E880" s="30">
        <v>7.165</v>
      </c>
      <c r="F880">
        <f t="shared" si="19"/>
        <v>1</v>
      </c>
    </row>
    <row r="881" spans="1:6" x14ac:dyDescent="0.2">
      <c r="A881" s="28">
        <v>41751</v>
      </c>
      <c r="B881" t="s">
        <v>444</v>
      </c>
      <c r="C881" t="s">
        <v>54</v>
      </c>
      <c r="D881" t="s">
        <v>54</v>
      </c>
      <c r="E881" s="30">
        <v>3.3</v>
      </c>
      <c r="F881">
        <f t="shared" si="19"/>
        <v>1</v>
      </c>
    </row>
    <row r="882" spans="1:6" x14ac:dyDescent="0.2">
      <c r="A882" s="28">
        <v>41751</v>
      </c>
      <c r="B882" t="s">
        <v>444</v>
      </c>
      <c r="C882" t="s">
        <v>55</v>
      </c>
      <c r="D882" t="s">
        <v>55</v>
      </c>
      <c r="E882" s="30">
        <v>32</v>
      </c>
      <c r="F882">
        <f t="shared" si="19"/>
        <v>1</v>
      </c>
    </row>
    <row r="883" spans="1:6" x14ac:dyDescent="0.2">
      <c r="A883" s="28">
        <v>41751</v>
      </c>
      <c r="B883" t="s">
        <v>444</v>
      </c>
      <c r="C883" t="s">
        <v>56</v>
      </c>
      <c r="D883" t="s">
        <v>56</v>
      </c>
      <c r="E883" s="30">
        <v>8</v>
      </c>
      <c r="F883">
        <f t="shared" si="19"/>
        <v>1</v>
      </c>
    </row>
    <row r="884" spans="1:6" x14ac:dyDescent="0.2">
      <c r="A884" s="28">
        <v>41751</v>
      </c>
      <c r="B884" t="s">
        <v>444</v>
      </c>
      <c r="C884" t="s">
        <v>57</v>
      </c>
      <c r="D884" t="s">
        <v>57</v>
      </c>
      <c r="E884" s="30">
        <v>1</v>
      </c>
      <c r="F884">
        <f t="shared" si="19"/>
        <v>1</v>
      </c>
    </row>
    <row r="885" spans="1:6" x14ac:dyDescent="0.2">
      <c r="A885" s="28">
        <v>41751</v>
      </c>
      <c r="B885" t="s">
        <v>444</v>
      </c>
      <c r="C885" t="s">
        <v>58</v>
      </c>
      <c r="D885" t="s">
        <v>58</v>
      </c>
      <c r="E885" s="30">
        <v>0</v>
      </c>
      <c r="F885">
        <f t="shared" si="19"/>
        <v>1</v>
      </c>
    </row>
    <row r="886" spans="1:6" x14ac:dyDescent="0.2">
      <c r="A886" s="28">
        <v>41751</v>
      </c>
      <c r="B886" t="s">
        <v>444</v>
      </c>
      <c r="C886" t="s">
        <v>59</v>
      </c>
      <c r="D886" t="s">
        <v>59</v>
      </c>
      <c r="E886" s="30">
        <v>1</v>
      </c>
      <c r="F886">
        <f t="shared" si="19"/>
        <v>1</v>
      </c>
    </row>
    <row r="887" spans="1:6" x14ac:dyDescent="0.2">
      <c r="A887" s="28">
        <v>41752</v>
      </c>
      <c r="B887" t="s">
        <v>445</v>
      </c>
      <c r="C887" t="s">
        <v>52</v>
      </c>
      <c r="D887" t="s">
        <v>52</v>
      </c>
      <c r="E887" s="30">
        <v>6.34</v>
      </c>
      <c r="F887">
        <f t="shared" si="19"/>
        <v>1</v>
      </c>
    </row>
    <row r="888" spans="1:6" x14ac:dyDescent="0.2">
      <c r="A888" s="28">
        <v>41752</v>
      </c>
      <c r="B888" t="s">
        <v>445</v>
      </c>
      <c r="C888" t="s">
        <v>53</v>
      </c>
      <c r="D888" t="s">
        <v>53</v>
      </c>
      <c r="E888" s="30">
        <v>2.34</v>
      </c>
      <c r="F888">
        <f t="shared" si="19"/>
        <v>1</v>
      </c>
    </row>
    <row r="889" spans="1:6" x14ac:dyDescent="0.2">
      <c r="A889" s="28">
        <v>41752</v>
      </c>
      <c r="B889" t="s">
        <v>445</v>
      </c>
      <c r="C889" t="s">
        <v>54</v>
      </c>
      <c r="D889" t="s">
        <v>54</v>
      </c>
      <c r="E889" s="30">
        <v>3</v>
      </c>
      <c r="F889">
        <f t="shared" si="19"/>
        <v>1</v>
      </c>
    </row>
    <row r="890" spans="1:6" x14ac:dyDescent="0.2">
      <c r="A890" s="28">
        <v>41752</v>
      </c>
      <c r="B890" t="s">
        <v>445</v>
      </c>
      <c r="C890" t="s">
        <v>55</v>
      </c>
      <c r="D890" t="s">
        <v>55</v>
      </c>
      <c r="E890" s="30">
        <v>24.9</v>
      </c>
      <c r="F890">
        <f t="shared" si="19"/>
        <v>1</v>
      </c>
    </row>
    <row r="891" spans="1:6" x14ac:dyDescent="0.2">
      <c r="A891" s="28">
        <v>41752</v>
      </c>
      <c r="B891" t="s">
        <v>445</v>
      </c>
      <c r="C891" t="s">
        <v>56</v>
      </c>
      <c r="D891" t="s">
        <v>56</v>
      </c>
      <c r="E891" s="30">
        <v>8</v>
      </c>
      <c r="F891">
        <f t="shared" si="19"/>
        <v>1</v>
      </c>
    </row>
    <row r="892" spans="1:6" x14ac:dyDescent="0.2">
      <c r="A892" s="28">
        <v>41752</v>
      </c>
      <c r="B892" t="s">
        <v>445</v>
      </c>
      <c r="C892" t="s">
        <v>57</v>
      </c>
      <c r="D892" t="s">
        <v>57</v>
      </c>
      <c r="E892" s="30">
        <v>1</v>
      </c>
      <c r="F892">
        <f t="shared" si="19"/>
        <v>1</v>
      </c>
    </row>
    <row r="893" spans="1:6" x14ac:dyDescent="0.2">
      <c r="A893" s="28">
        <v>41752</v>
      </c>
      <c r="B893" t="s">
        <v>445</v>
      </c>
      <c r="C893" t="s">
        <v>58</v>
      </c>
      <c r="D893" t="s">
        <v>58</v>
      </c>
      <c r="E893" s="30">
        <v>2</v>
      </c>
      <c r="F893">
        <f t="shared" si="19"/>
        <v>1</v>
      </c>
    </row>
    <row r="894" spans="1:6" x14ac:dyDescent="0.2">
      <c r="A894" s="28">
        <v>41752</v>
      </c>
      <c r="B894" t="s">
        <v>445</v>
      </c>
      <c r="C894" t="s">
        <v>59</v>
      </c>
      <c r="D894" t="s">
        <v>59</v>
      </c>
      <c r="E894" s="30">
        <v>1</v>
      </c>
      <c r="F894">
        <f t="shared" si="19"/>
        <v>1</v>
      </c>
    </row>
    <row r="895" spans="1:6" x14ac:dyDescent="0.2">
      <c r="A895" s="28">
        <v>41753</v>
      </c>
      <c r="B895" t="s">
        <v>446</v>
      </c>
      <c r="C895" t="s">
        <v>52</v>
      </c>
      <c r="D895" t="s">
        <v>52</v>
      </c>
      <c r="E895" s="30">
        <v>2</v>
      </c>
      <c r="F895">
        <f t="shared" si="19"/>
        <v>1</v>
      </c>
    </row>
    <row r="896" spans="1:6" x14ac:dyDescent="0.2">
      <c r="A896" s="28">
        <v>41753</v>
      </c>
      <c r="B896" t="s">
        <v>446</v>
      </c>
      <c r="C896" t="s">
        <v>53</v>
      </c>
      <c r="D896" t="s">
        <v>53</v>
      </c>
      <c r="E896" s="30">
        <v>2</v>
      </c>
      <c r="F896">
        <f t="shared" si="19"/>
        <v>1</v>
      </c>
    </row>
    <row r="897" spans="1:6" x14ac:dyDescent="0.2">
      <c r="A897" s="28">
        <v>41753</v>
      </c>
      <c r="B897" t="s">
        <v>446</v>
      </c>
      <c r="C897" t="s">
        <v>54</v>
      </c>
      <c r="D897" t="s">
        <v>54</v>
      </c>
      <c r="E897" s="30">
        <v>1.1000000000000001</v>
      </c>
      <c r="F897">
        <f t="shared" si="19"/>
        <v>1</v>
      </c>
    </row>
    <row r="898" spans="1:6" x14ac:dyDescent="0.2">
      <c r="A898" s="28">
        <v>41753</v>
      </c>
      <c r="B898" t="s">
        <v>446</v>
      </c>
      <c r="C898" t="s">
        <v>55</v>
      </c>
      <c r="D898" t="s">
        <v>55</v>
      </c>
      <c r="E898" s="30">
        <v>26</v>
      </c>
      <c r="F898">
        <f t="shared" si="19"/>
        <v>1</v>
      </c>
    </row>
    <row r="899" spans="1:6" x14ac:dyDescent="0.2">
      <c r="A899" s="28">
        <v>41753</v>
      </c>
      <c r="B899" t="s">
        <v>446</v>
      </c>
      <c r="C899" t="s">
        <v>56</v>
      </c>
      <c r="D899" t="s">
        <v>56</v>
      </c>
      <c r="E899" s="30">
        <v>6</v>
      </c>
      <c r="F899">
        <f t="shared" si="19"/>
        <v>1</v>
      </c>
    </row>
    <row r="900" spans="1:6" x14ac:dyDescent="0.2">
      <c r="A900" s="28">
        <v>41753</v>
      </c>
      <c r="B900" t="s">
        <v>446</v>
      </c>
      <c r="C900" t="s">
        <v>57</v>
      </c>
      <c r="D900" t="s">
        <v>57</v>
      </c>
      <c r="E900" s="30">
        <v>0</v>
      </c>
      <c r="F900">
        <f t="shared" si="19"/>
        <v>1</v>
      </c>
    </row>
    <row r="901" spans="1:6" x14ac:dyDescent="0.2">
      <c r="A901" s="28">
        <v>41753</v>
      </c>
      <c r="B901" t="s">
        <v>446</v>
      </c>
      <c r="C901" t="s">
        <v>58</v>
      </c>
      <c r="D901" t="s">
        <v>58</v>
      </c>
      <c r="E901" s="30">
        <v>6</v>
      </c>
      <c r="F901">
        <f t="shared" si="19"/>
        <v>1</v>
      </c>
    </row>
    <row r="902" spans="1:6" x14ac:dyDescent="0.2">
      <c r="A902" s="28">
        <v>41753</v>
      </c>
      <c r="B902" t="s">
        <v>446</v>
      </c>
      <c r="C902" t="s">
        <v>59</v>
      </c>
      <c r="D902" t="s">
        <v>59</v>
      </c>
      <c r="E902" s="30">
        <v>2</v>
      </c>
      <c r="F902">
        <f t="shared" si="19"/>
        <v>1</v>
      </c>
    </row>
    <row r="903" spans="1:6" x14ac:dyDescent="0.2">
      <c r="A903" s="28">
        <v>41754</v>
      </c>
      <c r="B903" t="s">
        <v>440</v>
      </c>
      <c r="C903" t="s">
        <v>52</v>
      </c>
      <c r="D903" t="s">
        <v>52</v>
      </c>
      <c r="E903" s="30">
        <v>3</v>
      </c>
      <c r="F903">
        <f t="shared" ref="F903:F966" si="20">SUBTOTAL(103,E903)</f>
        <v>1</v>
      </c>
    </row>
    <row r="904" spans="1:6" x14ac:dyDescent="0.2">
      <c r="A904" s="28">
        <v>41754</v>
      </c>
      <c r="B904" t="s">
        <v>440</v>
      </c>
      <c r="C904" t="s">
        <v>53</v>
      </c>
      <c r="D904" t="s">
        <v>53</v>
      </c>
      <c r="E904" s="30">
        <v>2.02</v>
      </c>
      <c r="F904">
        <f t="shared" si="20"/>
        <v>1</v>
      </c>
    </row>
    <row r="905" spans="1:6" x14ac:dyDescent="0.2">
      <c r="A905" s="28">
        <v>41754</v>
      </c>
      <c r="B905" t="s">
        <v>440</v>
      </c>
      <c r="C905" t="s">
        <v>54</v>
      </c>
      <c r="D905" t="s">
        <v>54</v>
      </c>
      <c r="E905" s="30">
        <v>5</v>
      </c>
      <c r="F905">
        <f t="shared" si="20"/>
        <v>1</v>
      </c>
    </row>
    <row r="906" spans="1:6" x14ac:dyDescent="0.2">
      <c r="A906" s="28">
        <v>41754</v>
      </c>
      <c r="B906" t="s">
        <v>440</v>
      </c>
      <c r="C906" t="s">
        <v>55</v>
      </c>
      <c r="D906" t="s">
        <v>55</v>
      </c>
      <c r="E906" s="30">
        <v>24.9</v>
      </c>
      <c r="F906">
        <f t="shared" si="20"/>
        <v>1</v>
      </c>
    </row>
    <row r="907" spans="1:6" x14ac:dyDescent="0.2">
      <c r="A907" s="28">
        <v>41754</v>
      </c>
      <c r="B907" t="s">
        <v>440</v>
      </c>
      <c r="C907" t="s">
        <v>56</v>
      </c>
      <c r="D907" t="s">
        <v>56</v>
      </c>
      <c r="E907" s="30">
        <v>10</v>
      </c>
      <c r="F907">
        <f t="shared" si="20"/>
        <v>1</v>
      </c>
    </row>
    <row r="908" spans="1:6" x14ac:dyDescent="0.2">
      <c r="A908" s="28">
        <v>41754</v>
      </c>
      <c r="B908" t="s">
        <v>440</v>
      </c>
      <c r="C908" t="s">
        <v>57</v>
      </c>
      <c r="D908" t="s">
        <v>57</v>
      </c>
      <c r="E908" s="30">
        <v>1</v>
      </c>
      <c r="F908">
        <f t="shared" si="20"/>
        <v>1</v>
      </c>
    </row>
    <row r="909" spans="1:6" x14ac:dyDescent="0.2">
      <c r="A909" s="28">
        <v>41754</v>
      </c>
      <c r="B909" t="s">
        <v>440</v>
      </c>
      <c r="C909" t="s">
        <v>58</v>
      </c>
      <c r="D909" t="s">
        <v>58</v>
      </c>
      <c r="E909" s="30">
        <v>1</v>
      </c>
      <c r="F909">
        <f t="shared" si="20"/>
        <v>1</v>
      </c>
    </row>
    <row r="910" spans="1:6" x14ac:dyDescent="0.2">
      <c r="A910" s="28">
        <v>41754</v>
      </c>
      <c r="B910" t="s">
        <v>440</v>
      </c>
      <c r="C910" t="s">
        <v>59</v>
      </c>
      <c r="D910" t="s">
        <v>59</v>
      </c>
      <c r="E910" s="30">
        <v>3</v>
      </c>
      <c r="F910">
        <f t="shared" si="20"/>
        <v>1</v>
      </c>
    </row>
    <row r="911" spans="1:6" x14ac:dyDescent="0.2">
      <c r="A911" s="28">
        <v>41755</v>
      </c>
      <c r="B911" t="s">
        <v>441</v>
      </c>
      <c r="C911" t="s">
        <v>52</v>
      </c>
      <c r="D911" t="s">
        <v>52</v>
      </c>
      <c r="E911" s="30">
        <v>4.34</v>
      </c>
      <c r="F911">
        <f t="shared" si="20"/>
        <v>1</v>
      </c>
    </row>
    <row r="912" spans="1:6" x14ac:dyDescent="0.2">
      <c r="A912" s="28">
        <v>41755</v>
      </c>
      <c r="B912" t="s">
        <v>441</v>
      </c>
      <c r="C912" t="s">
        <v>53</v>
      </c>
      <c r="D912" t="s">
        <v>53</v>
      </c>
      <c r="E912" s="30">
        <v>2.67</v>
      </c>
      <c r="F912">
        <f t="shared" si="20"/>
        <v>1</v>
      </c>
    </row>
    <row r="913" spans="1:6" x14ac:dyDescent="0.2">
      <c r="A913" s="28">
        <v>41755</v>
      </c>
      <c r="B913" t="s">
        <v>441</v>
      </c>
      <c r="C913" t="s">
        <v>54</v>
      </c>
      <c r="D913" t="s">
        <v>54</v>
      </c>
      <c r="E913" s="30">
        <v>5.5</v>
      </c>
      <c r="F913">
        <f t="shared" si="20"/>
        <v>1</v>
      </c>
    </row>
    <row r="914" spans="1:6" x14ac:dyDescent="0.2">
      <c r="A914" s="28">
        <v>41755</v>
      </c>
      <c r="B914" t="s">
        <v>441</v>
      </c>
      <c r="C914" t="s">
        <v>55</v>
      </c>
      <c r="D914" t="s">
        <v>55</v>
      </c>
      <c r="E914" s="30">
        <v>35</v>
      </c>
      <c r="F914">
        <f t="shared" si="20"/>
        <v>1</v>
      </c>
    </row>
    <row r="915" spans="1:6" x14ac:dyDescent="0.2">
      <c r="A915" s="28">
        <v>41755</v>
      </c>
      <c r="B915" t="s">
        <v>441</v>
      </c>
      <c r="C915" t="s">
        <v>56</v>
      </c>
      <c r="D915" t="s">
        <v>56</v>
      </c>
      <c r="E915" s="30">
        <v>12</v>
      </c>
      <c r="F915">
        <f t="shared" si="20"/>
        <v>1</v>
      </c>
    </row>
    <row r="916" spans="1:6" x14ac:dyDescent="0.2">
      <c r="A916" s="28">
        <v>41755</v>
      </c>
      <c r="B916" t="s">
        <v>441</v>
      </c>
      <c r="C916" t="s">
        <v>57</v>
      </c>
      <c r="D916" t="s">
        <v>57</v>
      </c>
      <c r="E916" s="30">
        <v>1</v>
      </c>
      <c r="F916">
        <f t="shared" si="20"/>
        <v>1</v>
      </c>
    </row>
    <row r="917" spans="1:6" x14ac:dyDescent="0.2">
      <c r="A917" s="28">
        <v>41755</v>
      </c>
      <c r="B917" t="s">
        <v>441</v>
      </c>
      <c r="C917" t="s">
        <v>58</v>
      </c>
      <c r="D917" t="s">
        <v>58</v>
      </c>
      <c r="E917" s="30">
        <v>6</v>
      </c>
      <c r="F917">
        <f t="shared" si="20"/>
        <v>1</v>
      </c>
    </row>
    <row r="918" spans="1:6" x14ac:dyDescent="0.2">
      <c r="A918" s="28">
        <v>41755</v>
      </c>
      <c r="B918" t="s">
        <v>441</v>
      </c>
      <c r="C918" t="s">
        <v>59</v>
      </c>
      <c r="D918" t="s">
        <v>59</v>
      </c>
      <c r="E918" s="30">
        <v>4</v>
      </c>
      <c r="F918">
        <f t="shared" si="20"/>
        <v>1</v>
      </c>
    </row>
    <row r="919" spans="1:6" x14ac:dyDescent="0.2">
      <c r="A919" s="28">
        <v>41756</v>
      </c>
      <c r="B919" t="s">
        <v>447</v>
      </c>
      <c r="C919" t="s">
        <v>52</v>
      </c>
      <c r="D919" t="s">
        <v>52</v>
      </c>
      <c r="E919" s="30">
        <v>4</v>
      </c>
      <c r="F919">
        <f t="shared" si="20"/>
        <v>1</v>
      </c>
    </row>
    <row r="920" spans="1:6" x14ac:dyDescent="0.2">
      <c r="A920" s="28">
        <v>41756</v>
      </c>
      <c r="B920" t="s">
        <v>447</v>
      </c>
      <c r="C920" t="s">
        <v>53</v>
      </c>
      <c r="D920" t="s">
        <v>53</v>
      </c>
      <c r="E920" s="30">
        <v>2.34</v>
      </c>
      <c r="F920">
        <f t="shared" si="20"/>
        <v>1</v>
      </c>
    </row>
    <row r="921" spans="1:6" x14ac:dyDescent="0.2">
      <c r="A921" s="28">
        <v>41756</v>
      </c>
      <c r="B921" t="s">
        <v>447</v>
      </c>
      <c r="C921" t="s">
        <v>54</v>
      </c>
      <c r="D921" t="s">
        <v>54</v>
      </c>
      <c r="E921" s="30">
        <v>2</v>
      </c>
      <c r="F921">
        <f t="shared" si="20"/>
        <v>1</v>
      </c>
    </row>
    <row r="922" spans="1:6" x14ac:dyDescent="0.2">
      <c r="A922" s="28">
        <v>41756</v>
      </c>
      <c r="B922" t="s">
        <v>447</v>
      </c>
      <c r="C922" t="s">
        <v>55</v>
      </c>
      <c r="D922" t="s">
        <v>55</v>
      </c>
      <c r="E922" s="30">
        <v>26.2</v>
      </c>
      <c r="F922">
        <f t="shared" si="20"/>
        <v>1</v>
      </c>
    </row>
    <row r="923" spans="1:6" x14ac:dyDescent="0.2">
      <c r="A923" s="28">
        <v>41756</v>
      </c>
      <c r="B923" t="s">
        <v>447</v>
      </c>
      <c r="C923" t="s">
        <v>56</v>
      </c>
      <c r="D923" t="s">
        <v>56</v>
      </c>
      <c r="E923" s="30">
        <v>2</v>
      </c>
      <c r="F923">
        <f t="shared" si="20"/>
        <v>1</v>
      </c>
    </row>
    <row r="924" spans="1:6" x14ac:dyDescent="0.2">
      <c r="A924" s="28">
        <v>41756</v>
      </c>
      <c r="B924" t="s">
        <v>447</v>
      </c>
      <c r="C924" t="s">
        <v>57</v>
      </c>
      <c r="D924" t="s">
        <v>57</v>
      </c>
      <c r="E924" s="30">
        <v>0</v>
      </c>
      <c r="F924">
        <f t="shared" si="20"/>
        <v>1</v>
      </c>
    </row>
    <row r="925" spans="1:6" x14ac:dyDescent="0.2">
      <c r="A925" s="28">
        <v>41756</v>
      </c>
      <c r="B925" t="s">
        <v>447</v>
      </c>
      <c r="C925" t="s">
        <v>58</v>
      </c>
      <c r="D925" t="s">
        <v>58</v>
      </c>
      <c r="E925" s="30">
        <v>1</v>
      </c>
      <c r="F925">
        <f t="shared" si="20"/>
        <v>1</v>
      </c>
    </row>
    <row r="926" spans="1:6" x14ac:dyDescent="0.2">
      <c r="A926" s="28">
        <v>41756</v>
      </c>
      <c r="B926" t="s">
        <v>447</v>
      </c>
      <c r="C926" t="s">
        <v>59</v>
      </c>
      <c r="D926" t="s">
        <v>59</v>
      </c>
      <c r="E926" s="30">
        <v>1</v>
      </c>
      <c r="F926">
        <f t="shared" si="20"/>
        <v>1</v>
      </c>
    </row>
    <row r="927" spans="1:6" x14ac:dyDescent="0.2">
      <c r="A927" s="28">
        <v>41757</v>
      </c>
      <c r="B927" t="s">
        <v>443</v>
      </c>
      <c r="C927" t="s">
        <v>52</v>
      </c>
      <c r="D927" t="s">
        <v>52</v>
      </c>
      <c r="E927" s="30">
        <v>1.34</v>
      </c>
      <c r="F927">
        <f t="shared" si="20"/>
        <v>1</v>
      </c>
    </row>
    <row r="928" spans="1:6" x14ac:dyDescent="0.2">
      <c r="A928" s="28">
        <v>41757</v>
      </c>
      <c r="B928" t="s">
        <v>443</v>
      </c>
      <c r="C928" t="s">
        <v>53</v>
      </c>
      <c r="D928" t="s">
        <v>53</v>
      </c>
      <c r="E928" s="30">
        <v>3.09</v>
      </c>
      <c r="F928">
        <f t="shared" si="20"/>
        <v>1</v>
      </c>
    </row>
    <row r="929" spans="1:6" x14ac:dyDescent="0.2">
      <c r="A929" s="28">
        <v>41757</v>
      </c>
      <c r="B929" t="s">
        <v>443</v>
      </c>
      <c r="C929" t="s">
        <v>54</v>
      </c>
      <c r="D929" t="s">
        <v>54</v>
      </c>
      <c r="E929" s="30">
        <v>3</v>
      </c>
      <c r="F929">
        <f t="shared" si="20"/>
        <v>1</v>
      </c>
    </row>
    <row r="930" spans="1:6" x14ac:dyDescent="0.2">
      <c r="A930" s="28">
        <v>41757</v>
      </c>
      <c r="B930" t="s">
        <v>443</v>
      </c>
      <c r="C930" t="s">
        <v>55</v>
      </c>
      <c r="D930" t="s">
        <v>55</v>
      </c>
      <c r="E930" s="30">
        <v>29.1</v>
      </c>
      <c r="F930">
        <f t="shared" si="20"/>
        <v>1</v>
      </c>
    </row>
    <row r="931" spans="1:6" x14ac:dyDescent="0.2">
      <c r="A931" s="28">
        <v>41757</v>
      </c>
      <c r="B931" t="s">
        <v>443</v>
      </c>
      <c r="C931" t="s">
        <v>56</v>
      </c>
      <c r="D931" t="s">
        <v>56</v>
      </c>
      <c r="E931" s="30">
        <v>8</v>
      </c>
      <c r="F931">
        <f t="shared" si="20"/>
        <v>1</v>
      </c>
    </row>
    <row r="932" spans="1:6" x14ac:dyDescent="0.2">
      <c r="A932" s="28">
        <v>41757</v>
      </c>
      <c r="B932" t="s">
        <v>443</v>
      </c>
      <c r="C932" t="s">
        <v>57</v>
      </c>
      <c r="D932" t="s">
        <v>57</v>
      </c>
      <c r="E932" s="30">
        <v>2</v>
      </c>
      <c r="F932">
        <f t="shared" si="20"/>
        <v>1</v>
      </c>
    </row>
    <row r="933" spans="1:6" x14ac:dyDescent="0.2">
      <c r="A933" s="28">
        <v>41757</v>
      </c>
      <c r="B933" t="s">
        <v>443</v>
      </c>
      <c r="C933" t="s">
        <v>58</v>
      </c>
      <c r="D933" t="s">
        <v>58</v>
      </c>
      <c r="E933" s="30">
        <v>0</v>
      </c>
      <c r="F933">
        <f t="shared" si="20"/>
        <v>1</v>
      </c>
    </row>
    <row r="934" spans="1:6" x14ac:dyDescent="0.2">
      <c r="A934" s="28">
        <v>41757</v>
      </c>
      <c r="B934" t="s">
        <v>443</v>
      </c>
      <c r="C934" t="s">
        <v>59</v>
      </c>
      <c r="D934" t="s">
        <v>59</v>
      </c>
      <c r="E934" s="30">
        <v>2</v>
      </c>
      <c r="F934">
        <f t="shared" si="20"/>
        <v>1</v>
      </c>
    </row>
    <row r="935" spans="1:6" x14ac:dyDescent="0.2">
      <c r="A935" s="28">
        <v>41758</v>
      </c>
      <c r="B935" t="s">
        <v>444</v>
      </c>
      <c r="C935" t="s">
        <v>52</v>
      </c>
      <c r="D935" t="s">
        <v>52</v>
      </c>
      <c r="E935" s="30">
        <v>3.33</v>
      </c>
      <c r="F935">
        <f t="shared" si="20"/>
        <v>1</v>
      </c>
    </row>
    <row r="936" spans="1:6" x14ac:dyDescent="0.2">
      <c r="A936" s="28">
        <v>41758</v>
      </c>
      <c r="B936" t="s">
        <v>444</v>
      </c>
      <c r="C936" t="s">
        <v>53</v>
      </c>
      <c r="D936" t="s">
        <v>53</v>
      </c>
      <c r="E936" s="30">
        <v>4.0199999999999996</v>
      </c>
      <c r="F936">
        <f t="shared" si="20"/>
        <v>1</v>
      </c>
    </row>
    <row r="937" spans="1:6" x14ac:dyDescent="0.2">
      <c r="A937" s="28">
        <v>41758</v>
      </c>
      <c r="B937" t="s">
        <v>444</v>
      </c>
      <c r="C937" t="s">
        <v>54</v>
      </c>
      <c r="D937" t="s">
        <v>54</v>
      </c>
      <c r="E937" s="30">
        <v>4.4000000000000004</v>
      </c>
      <c r="F937">
        <f t="shared" si="20"/>
        <v>1</v>
      </c>
    </row>
    <row r="938" spans="1:6" x14ac:dyDescent="0.2">
      <c r="A938" s="28">
        <v>41758</v>
      </c>
      <c r="B938" t="s">
        <v>444</v>
      </c>
      <c r="C938" t="s">
        <v>55</v>
      </c>
      <c r="D938" t="s">
        <v>55</v>
      </c>
      <c r="E938" s="30">
        <v>30.3</v>
      </c>
      <c r="F938">
        <f t="shared" si="20"/>
        <v>1</v>
      </c>
    </row>
    <row r="939" spans="1:6" x14ac:dyDescent="0.2">
      <c r="A939" s="28">
        <v>41758</v>
      </c>
      <c r="B939" t="s">
        <v>444</v>
      </c>
      <c r="C939" t="s">
        <v>56</v>
      </c>
      <c r="D939" t="s">
        <v>56</v>
      </c>
      <c r="E939" s="30">
        <v>6</v>
      </c>
      <c r="F939">
        <f t="shared" si="20"/>
        <v>1</v>
      </c>
    </row>
    <row r="940" spans="1:6" x14ac:dyDescent="0.2">
      <c r="A940" s="28">
        <v>41758</v>
      </c>
      <c r="B940" t="s">
        <v>444</v>
      </c>
      <c r="C940" t="s">
        <v>57</v>
      </c>
      <c r="D940" t="s">
        <v>57</v>
      </c>
      <c r="E940" s="30">
        <v>1</v>
      </c>
      <c r="F940">
        <f t="shared" si="20"/>
        <v>1</v>
      </c>
    </row>
    <row r="941" spans="1:6" x14ac:dyDescent="0.2">
      <c r="A941" s="28">
        <v>41758</v>
      </c>
      <c r="B941" t="s">
        <v>444</v>
      </c>
      <c r="C941" t="s">
        <v>58</v>
      </c>
      <c r="D941" t="s">
        <v>58</v>
      </c>
      <c r="E941" s="30">
        <v>5</v>
      </c>
      <c r="F941">
        <f t="shared" si="20"/>
        <v>1</v>
      </c>
    </row>
    <row r="942" spans="1:6" x14ac:dyDescent="0.2">
      <c r="A942" s="28">
        <v>41758</v>
      </c>
      <c r="B942" t="s">
        <v>444</v>
      </c>
      <c r="C942" t="s">
        <v>59</v>
      </c>
      <c r="D942" t="s">
        <v>59</v>
      </c>
      <c r="E942" s="30">
        <v>0.4</v>
      </c>
      <c r="F942">
        <f t="shared" si="20"/>
        <v>1</v>
      </c>
    </row>
    <row r="943" spans="1:6" x14ac:dyDescent="0.2">
      <c r="A943" s="28">
        <v>41759</v>
      </c>
      <c r="B943" t="s">
        <v>445</v>
      </c>
      <c r="C943" t="s">
        <v>52</v>
      </c>
      <c r="D943" t="s">
        <v>52</v>
      </c>
      <c r="E943" s="30">
        <v>4.34</v>
      </c>
      <c r="F943">
        <f t="shared" si="20"/>
        <v>1</v>
      </c>
    </row>
    <row r="944" spans="1:6" x14ac:dyDescent="0.2">
      <c r="A944" s="28">
        <v>41759</v>
      </c>
      <c r="B944" t="s">
        <v>445</v>
      </c>
      <c r="C944" t="s">
        <v>53</v>
      </c>
      <c r="D944" t="s">
        <v>53</v>
      </c>
      <c r="E944" s="30">
        <v>2.68</v>
      </c>
      <c r="F944">
        <f t="shared" si="20"/>
        <v>1</v>
      </c>
    </row>
    <row r="945" spans="1:6" x14ac:dyDescent="0.2">
      <c r="A945" s="28">
        <v>41759</v>
      </c>
      <c r="B945" t="s">
        <v>445</v>
      </c>
      <c r="C945" t="s">
        <v>54</v>
      </c>
      <c r="D945" t="s">
        <v>54</v>
      </c>
      <c r="E945" s="30">
        <v>7</v>
      </c>
      <c r="F945">
        <f t="shared" si="20"/>
        <v>1</v>
      </c>
    </row>
    <row r="946" spans="1:6" x14ac:dyDescent="0.2">
      <c r="A946" s="28">
        <v>41759</v>
      </c>
      <c r="B946" t="s">
        <v>445</v>
      </c>
      <c r="C946" t="s">
        <v>55</v>
      </c>
      <c r="D946" t="s">
        <v>55</v>
      </c>
      <c r="E946" s="30">
        <v>43.1</v>
      </c>
      <c r="F946">
        <f t="shared" si="20"/>
        <v>1</v>
      </c>
    </row>
    <row r="947" spans="1:6" x14ac:dyDescent="0.2">
      <c r="A947" s="28">
        <v>41759</v>
      </c>
      <c r="B947" t="s">
        <v>445</v>
      </c>
      <c r="C947" t="s">
        <v>56</v>
      </c>
      <c r="D947" t="s">
        <v>56</v>
      </c>
      <c r="E947" s="30">
        <v>11</v>
      </c>
      <c r="F947">
        <f t="shared" si="20"/>
        <v>1</v>
      </c>
    </row>
    <row r="948" spans="1:6" x14ac:dyDescent="0.2">
      <c r="A948" s="28">
        <v>41759</v>
      </c>
      <c r="B948" t="s">
        <v>445</v>
      </c>
      <c r="C948" t="s">
        <v>57</v>
      </c>
      <c r="D948" t="s">
        <v>57</v>
      </c>
      <c r="E948" s="30">
        <v>0</v>
      </c>
      <c r="F948">
        <f t="shared" si="20"/>
        <v>1</v>
      </c>
    </row>
    <row r="949" spans="1:6" x14ac:dyDescent="0.2">
      <c r="A949" s="28">
        <v>41759</v>
      </c>
      <c r="B949" t="s">
        <v>445</v>
      </c>
      <c r="C949" t="s">
        <v>58</v>
      </c>
      <c r="D949" t="s">
        <v>58</v>
      </c>
      <c r="E949" s="30">
        <v>7</v>
      </c>
      <c r="F949">
        <f t="shared" si="20"/>
        <v>1</v>
      </c>
    </row>
    <row r="950" spans="1:6" x14ac:dyDescent="0.2">
      <c r="A950" s="28">
        <v>41759</v>
      </c>
      <c r="B950" t="s">
        <v>445</v>
      </c>
      <c r="C950" t="s">
        <v>59</v>
      </c>
      <c r="D950" t="s">
        <v>59</v>
      </c>
      <c r="E950" s="30">
        <v>4</v>
      </c>
      <c r="F950">
        <f t="shared" si="20"/>
        <v>1</v>
      </c>
    </row>
    <row r="951" spans="1:6" x14ac:dyDescent="0.2">
      <c r="A951" s="28">
        <v>41760</v>
      </c>
      <c r="B951" t="s">
        <v>446</v>
      </c>
      <c r="C951" t="s">
        <v>52</v>
      </c>
      <c r="D951" t="s">
        <v>52</v>
      </c>
      <c r="E951" s="30">
        <v>1.67</v>
      </c>
      <c r="F951">
        <f t="shared" si="20"/>
        <v>1</v>
      </c>
    </row>
    <row r="952" spans="1:6" x14ac:dyDescent="0.2">
      <c r="A952" s="28">
        <v>41760</v>
      </c>
      <c r="B952" t="s">
        <v>446</v>
      </c>
      <c r="C952" t="s">
        <v>53</v>
      </c>
      <c r="D952" t="s">
        <v>53</v>
      </c>
      <c r="E952" s="30">
        <v>6</v>
      </c>
      <c r="F952">
        <f t="shared" si="20"/>
        <v>1</v>
      </c>
    </row>
    <row r="953" spans="1:6" x14ac:dyDescent="0.2">
      <c r="A953" s="28">
        <v>41760</v>
      </c>
      <c r="B953" t="s">
        <v>446</v>
      </c>
      <c r="C953" t="s">
        <v>54</v>
      </c>
      <c r="D953" t="s">
        <v>54</v>
      </c>
      <c r="E953" s="30">
        <v>3</v>
      </c>
      <c r="F953">
        <f t="shared" si="20"/>
        <v>1</v>
      </c>
    </row>
    <row r="954" spans="1:6" x14ac:dyDescent="0.2">
      <c r="A954" s="28">
        <v>41760</v>
      </c>
      <c r="B954" t="s">
        <v>446</v>
      </c>
      <c r="C954" t="s">
        <v>55</v>
      </c>
      <c r="D954" t="s">
        <v>55</v>
      </c>
      <c r="E954" s="30">
        <v>12</v>
      </c>
      <c r="F954">
        <f t="shared" si="20"/>
        <v>1</v>
      </c>
    </row>
    <row r="955" spans="1:6" x14ac:dyDescent="0.2">
      <c r="A955" s="28">
        <v>41760</v>
      </c>
      <c r="B955" t="s">
        <v>446</v>
      </c>
      <c r="C955" t="s">
        <v>56</v>
      </c>
      <c r="D955" t="s">
        <v>56</v>
      </c>
      <c r="E955" s="30">
        <v>3</v>
      </c>
      <c r="F955">
        <f t="shared" si="20"/>
        <v>1</v>
      </c>
    </row>
    <row r="956" spans="1:6" x14ac:dyDescent="0.2">
      <c r="A956" s="28">
        <v>41760</v>
      </c>
      <c r="B956" t="s">
        <v>446</v>
      </c>
      <c r="C956" t="s">
        <v>57</v>
      </c>
      <c r="D956" t="s">
        <v>57</v>
      </c>
      <c r="E956" s="30">
        <v>0</v>
      </c>
      <c r="F956">
        <f t="shared" si="20"/>
        <v>1</v>
      </c>
    </row>
    <row r="957" spans="1:6" x14ac:dyDescent="0.2">
      <c r="A957" s="28">
        <v>41760</v>
      </c>
      <c r="B957" t="s">
        <v>446</v>
      </c>
      <c r="C957" t="s">
        <v>58</v>
      </c>
      <c r="D957" t="s">
        <v>58</v>
      </c>
      <c r="E957" s="30">
        <v>1</v>
      </c>
      <c r="F957">
        <f t="shared" si="20"/>
        <v>1</v>
      </c>
    </row>
    <row r="958" spans="1:6" x14ac:dyDescent="0.2">
      <c r="A958" s="28">
        <v>41760</v>
      </c>
      <c r="B958" t="s">
        <v>446</v>
      </c>
      <c r="C958" t="s">
        <v>59</v>
      </c>
      <c r="D958" t="s">
        <v>59</v>
      </c>
      <c r="E958" s="30">
        <v>4</v>
      </c>
      <c r="F958">
        <f t="shared" si="20"/>
        <v>1</v>
      </c>
    </row>
    <row r="959" spans="1:6" x14ac:dyDescent="0.2">
      <c r="A959" s="28">
        <v>41761</v>
      </c>
      <c r="B959" t="s">
        <v>440</v>
      </c>
      <c r="C959" t="s">
        <v>52</v>
      </c>
      <c r="D959" t="s">
        <v>52</v>
      </c>
      <c r="E959" s="30">
        <v>7.34</v>
      </c>
      <c r="F959">
        <f t="shared" si="20"/>
        <v>1</v>
      </c>
    </row>
    <row r="960" spans="1:6" x14ac:dyDescent="0.2">
      <c r="A960" s="28">
        <v>41761</v>
      </c>
      <c r="B960" t="s">
        <v>440</v>
      </c>
      <c r="C960" t="s">
        <v>53</v>
      </c>
      <c r="D960" t="s">
        <v>53</v>
      </c>
      <c r="E960" s="30">
        <v>7.34</v>
      </c>
      <c r="F960">
        <f t="shared" si="20"/>
        <v>1</v>
      </c>
    </row>
    <row r="961" spans="1:6" x14ac:dyDescent="0.2">
      <c r="A961" s="28">
        <v>41761</v>
      </c>
      <c r="B961" t="s">
        <v>440</v>
      </c>
      <c r="C961" t="s">
        <v>54</v>
      </c>
      <c r="D961" t="s">
        <v>54</v>
      </c>
      <c r="E961" s="30">
        <v>6.3</v>
      </c>
      <c r="F961">
        <f t="shared" si="20"/>
        <v>1</v>
      </c>
    </row>
    <row r="962" spans="1:6" x14ac:dyDescent="0.2">
      <c r="A962" s="28">
        <v>41761</v>
      </c>
      <c r="B962" t="s">
        <v>440</v>
      </c>
      <c r="C962" t="s">
        <v>55</v>
      </c>
      <c r="D962" t="s">
        <v>55</v>
      </c>
      <c r="E962" s="30">
        <v>39.5</v>
      </c>
      <c r="F962">
        <f t="shared" si="20"/>
        <v>1</v>
      </c>
    </row>
    <row r="963" spans="1:6" x14ac:dyDescent="0.2">
      <c r="A963" s="28">
        <v>41761</v>
      </c>
      <c r="B963" t="s">
        <v>440</v>
      </c>
      <c r="C963" t="s">
        <v>56</v>
      </c>
      <c r="D963" t="s">
        <v>56</v>
      </c>
      <c r="E963" s="30">
        <v>16</v>
      </c>
      <c r="F963">
        <f t="shared" si="20"/>
        <v>1</v>
      </c>
    </row>
    <row r="964" spans="1:6" x14ac:dyDescent="0.2">
      <c r="A964" s="28">
        <v>41761</v>
      </c>
      <c r="B964" t="s">
        <v>440</v>
      </c>
      <c r="C964" t="s">
        <v>57</v>
      </c>
      <c r="D964" t="s">
        <v>57</v>
      </c>
      <c r="E964" s="30">
        <v>1</v>
      </c>
      <c r="F964">
        <f t="shared" si="20"/>
        <v>1</v>
      </c>
    </row>
    <row r="965" spans="1:6" x14ac:dyDescent="0.2">
      <c r="A965" s="28">
        <v>41761</v>
      </c>
      <c r="B965" t="s">
        <v>440</v>
      </c>
      <c r="C965" t="s">
        <v>58</v>
      </c>
      <c r="D965" t="s">
        <v>58</v>
      </c>
      <c r="E965" s="30">
        <v>12</v>
      </c>
      <c r="F965">
        <f t="shared" si="20"/>
        <v>1</v>
      </c>
    </row>
    <row r="966" spans="1:6" x14ac:dyDescent="0.2">
      <c r="A966" s="28">
        <v>41761</v>
      </c>
      <c r="B966" t="s">
        <v>440</v>
      </c>
      <c r="C966" t="s">
        <v>59</v>
      </c>
      <c r="D966" t="s">
        <v>59</v>
      </c>
      <c r="E966" s="30">
        <v>2</v>
      </c>
      <c r="F966">
        <f t="shared" si="20"/>
        <v>1</v>
      </c>
    </row>
    <row r="967" spans="1:6" x14ac:dyDescent="0.2">
      <c r="A967" s="28">
        <v>41762</v>
      </c>
      <c r="B967" t="s">
        <v>441</v>
      </c>
      <c r="C967" t="s">
        <v>52</v>
      </c>
      <c r="D967" t="s">
        <v>52</v>
      </c>
      <c r="E967" s="30">
        <v>4</v>
      </c>
      <c r="F967">
        <f t="shared" ref="F967:F1030" si="21">SUBTOTAL(103,E967)</f>
        <v>1</v>
      </c>
    </row>
    <row r="968" spans="1:6" x14ac:dyDescent="0.2">
      <c r="A968" s="28">
        <v>41762</v>
      </c>
      <c r="B968" t="s">
        <v>441</v>
      </c>
      <c r="C968" t="s">
        <v>53</v>
      </c>
      <c r="D968" t="s">
        <v>53</v>
      </c>
      <c r="E968" s="30">
        <v>5.34</v>
      </c>
      <c r="F968">
        <f t="shared" si="21"/>
        <v>1</v>
      </c>
    </row>
    <row r="969" spans="1:6" x14ac:dyDescent="0.2">
      <c r="A969" s="28">
        <v>41762</v>
      </c>
      <c r="B969" t="s">
        <v>441</v>
      </c>
      <c r="C969" t="s">
        <v>54</v>
      </c>
      <c r="D969" t="s">
        <v>54</v>
      </c>
      <c r="E969" s="30">
        <v>2</v>
      </c>
      <c r="F969">
        <f t="shared" si="21"/>
        <v>1</v>
      </c>
    </row>
    <row r="970" spans="1:6" x14ac:dyDescent="0.2">
      <c r="A970" s="28">
        <v>41762</v>
      </c>
      <c r="B970" t="s">
        <v>441</v>
      </c>
      <c r="C970" t="s">
        <v>55</v>
      </c>
      <c r="D970" t="s">
        <v>55</v>
      </c>
      <c r="E970" s="30">
        <v>14.6</v>
      </c>
      <c r="F970">
        <f t="shared" si="21"/>
        <v>1</v>
      </c>
    </row>
    <row r="971" spans="1:6" x14ac:dyDescent="0.2">
      <c r="A971" s="28">
        <v>41762</v>
      </c>
      <c r="B971" t="s">
        <v>441</v>
      </c>
      <c r="C971" t="s">
        <v>56</v>
      </c>
      <c r="D971" t="s">
        <v>56</v>
      </c>
      <c r="E971" s="30">
        <v>5</v>
      </c>
      <c r="F971">
        <f t="shared" si="21"/>
        <v>1</v>
      </c>
    </row>
    <row r="972" spans="1:6" x14ac:dyDescent="0.2">
      <c r="A972" s="28">
        <v>41762</v>
      </c>
      <c r="B972" t="s">
        <v>441</v>
      </c>
      <c r="C972" t="s">
        <v>57</v>
      </c>
      <c r="D972" t="s">
        <v>57</v>
      </c>
      <c r="E972" s="30">
        <v>2</v>
      </c>
      <c r="F972">
        <f t="shared" si="21"/>
        <v>1</v>
      </c>
    </row>
    <row r="973" spans="1:6" x14ac:dyDescent="0.2">
      <c r="A973" s="28">
        <v>41762</v>
      </c>
      <c r="B973" t="s">
        <v>441</v>
      </c>
      <c r="C973" t="s">
        <v>58</v>
      </c>
      <c r="D973" t="s">
        <v>58</v>
      </c>
      <c r="E973" s="30">
        <v>0</v>
      </c>
      <c r="F973">
        <f t="shared" si="21"/>
        <v>1</v>
      </c>
    </row>
    <row r="974" spans="1:6" x14ac:dyDescent="0.2">
      <c r="A974" s="28">
        <v>41762</v>
      </c>
      <c r="B974" t="s">
        <v>441</v>
      </c>
      <c r="C974" t="s">
        <v>59</v>
      </c>
      <c r="D974" t="s">
        <v>59</v>
      </c>
      <c r="E974" s="30">
        <v>2.5</v>
      </c>
      <c r="F974">
        <f t="shared" si="21"/>
        <v>1</v>
      </c>
    </row>
    <row r="975" spans="1:6" x14ac:dyDescent="0.2">
      <c r="A975" s="28">
        <v>41763</v>
      </c>
      <c r="B975" t="s">
        <v>447</v>
      </c>
      <c r="C975" t="s">
        <v>52</v>
      </c>
      <c r="D975" t="s">
        <v>52</v>
      </c>
      <c r="E975" s="30">
        <v>1.67</v>
      </c>
      <c r="F975">
        <f t="shared" si="21"/>
        <v>1</v>
      </c>
    </row>
    <row r="976" spans="1:6" x14ac:dyDescent="0.2">
      <c r="A976" s="28">
        <v>41763</v>
      </c>
      <c r="B976" t="s">
        <v>447</v>
      </c>
      <c r="C976" t="s">
        <v>53</v>
      </c>
      <c r="D976" t="s">
        <v>53</v>
      </c>
      <c r="E976" s="30">
        <v>4.6900000000000004</v>
      </c>
      <c r="F976">
        <f t="shared" si="21"/>
        <v>1</v>
      </c>
    </row>
    <row r="977" spans="1:6" x14ac:dyDescent="0.2">
      <c r="A977" s="28">
        <v>41763</v>
      </c>
      <c r="B977" t="s">
        <v>447</v>
      </c>
      <c r="C977" t="s">
        <v>54</v>
      </c>
      <c r="D977" t="s">
        <v>54</v>
      </c>
      <c r="E977" s="30">
        <v>1.2</v>
      </c>
      <c r="F977">
        <f t="shared" si="21"/>
        <v>1</v>
      </c>
    </row>
    <row r="978" spans="1:6" x14ac:dyDescent="0.2">
      <c r="A978" s="28">
        <v>41763</v>
      </c>
      <c r="B978" t="s">
        <v>447</v>
      </c>
      <c r="C978" t="s">
        <v>55</v>
      </c>
      <c r="D978" t="s">
        <v>55</v>
      </c>
      <c r="E978" s="30">
        <v>20</v>
      </c>
      <c r="F978">
        <f t="shared" si="21"/>
        <v>1</v>
      </c>
    </row>
    <row r="979" spans="1:6" x14ac:dyDescent="0.2">
      <c r="A979" s="28">
        <v>41763</v>
      </c>
      <c r="B979" t="s">
        <v>447</v>
      </c>
      <c r="C979" t="s">
        <v>56</v>
      </c>
      <c r="D979" t="s">
        <v>56</v>
      </c>
      <c r="E979" s="30">
        <v>3</v>
      </c>
      <c r="F979">
        <f t="shared" si="21"/>
        <v>1</v>
      </c>
    </row>
    <row r="980" spans="1:6" x14ac:dyDescent="0.2">
      <c r="A980" s="28">
        <v>41763</v>
      </c>
      <c r="B980" t="s">
        <v>447</v>
      </c>
      <c r="C980" t="s">
        <v>57</v>
      </c>
      <c r="D980" t="s">
        <v>57</v>
      </c>
      <c r="E980" s="30">
        <v>0</v>
      </c>
      <c r="F980">
        <f t="shared" si="21"/>
        <v>1</v>
      </c>
    </row>
    <row r="981" spans="1:6" x14ac:dyDescent="0.2">
      <c r="A981" s="28">
        <v>41763</v>
      </c>
      <c r="B981" t="s">
        <v>447</v>
      </c>
      <c r="C981" t="s">
        <v>58</v>
      </c>
      <c r="D981" t="s">
        <v>58</v>
      </c>
      <c r="E981" s="30">
        <v>0</v>
      </c>
      <c r="F981">
        <f t="shared" si="21"/>
        <v>1</v>
      </c>
    </row>
    <row r="982" spans="1:6" x14ac:dyDescent="0.2">
      <c r="A982" s="28">
        <v>41763</v>
      </c>
      <c r="B982" t="s">
        <v>447</v>
      </c>
      <c r="C982" t="s">
        <v>59</v>
      </c>
      <c r="D982" t="s">
        <v>59</v>
      </c>
      <c r="E982" s="30">
        <v>3</v>
      </c>
      <c r="F982">
        <f t="shared" si="21"/>
        <v>1</v>
      </c>
    </row>
    <row r="983" spans="1:6" x14ac:dyDescent="0.2">
      <c r="A983" s="28">
        <v>41764</v>
      </c>
      <c r="B983" t="s">
        <v>443</v>
      </c>
      <c r="C983" t="s">
        <v>52</v>
      </c>
      <c r="D983" t="s">
        <v>52</v>
      </c>
      <c r="E983" s="30">
        <v>3</v>
      </c>
      <c r="F983">
        <f t="shared" si="21"/>
        <v>1</v>
      </c>
    </row>
    <row r="984" spans="1:6" x14ac:dyDescent="0.2">
      <c r="A984" s="28">
        <v>41764</v>
      </c>
      <c r="B984" t="s">
        <v>443</v>
      </c>
      <c r="C984" t="s">
        <v>53</v>
      </c>
      <c r="D984" t="s">
        <v>53</v>
      </c>
      <c r="E984" s="30">
        <v>5.7850000000000001</v>
      </c>
      <c r="F984">
        <f t="shared" si="21"/>
        <v>1</v>
      </c>
    </row>
    <row r="985" spans="1:6" x14ac:dyDescent="0.2">
      <c r="A985" s="28">
        <v>41764</v>
      </c>
      <c r="B985" t="s">
        <v>443</v>
      </c>
      <c r="C985" t="s">
        <v>54</v>
      </c>
      <c r="D985" t="s">
        <v>54</v>
      </c>
      <c r="E985" s="30">
        <v>5</v>
      </c>
      <c r="F985">
        <f t="shared" si="21"/>
        <v>1</v>
      </c>
    </row>
    <row r="986" spans="1:6" x14ac:dyDescent="0.2">
      <c r="A986" s="28">
        <v>41764</v>
      </c>
      <c r="B986" t="s">
        <v>443</v>
      </c>
      <c r="C986" t="s">
        <v>55</v>
      </c>
      <c r="D986" t="s">
        <v>55</v>
      </c>
      <c r="E986" s="30">
        <v>20</v>
      </c>
      <c r="F986">
        <f t="shared" si="21"/>
        <v>1</v>
      </c>
    </row>
    <row r="987" spans="1:6" x14ac:dyDescent="0.2">
      <c r="A987" s="28">
        <v>41764</v>
      </c>
      <c r="B987" t="s">
        <v>443</v>
      </c>
      <c r="C987" t="s">
        <v>56</v>
      </c>
      <c r="D987" t="s">
        <v>56</v>
      </c>
      <c r="E987" s="30">
        <v>7</v>
      </c>
      <c r="F987">
        <f t="shared" si="21"/>
        <v>1</v>
      </c>
    </row>
    <row r="988" spans="1:6" x14ac:dyDescent="0.2">
      <c r="A988" s="28">
        <v>41764</v>
      </c>
      <c r="B988" t="s">
        <v>443</v>
      </c>
      <c r="C988" t="s">
        <v>57</v>
      </c>
      <c r="D988" t="s">
        <v>57</v>
      </c>
      <c r="E988" s="30">
        <v>0</v>
      </c>
      <c r="F988">
        <f t="shared" si="21"/>
        <v>1</v>
      </c>
    </row>
    <row r="989" spans="1:6" x14ac:dyDescent="0.2">
      <c r="A989" s="28">
        <v>41764</v>
      </c>
      <c r="B989" t="s">
        <v>443</v>
      </c>
      <c r="C989" t="s">
        <v>58</v>
      </c>
      <c r="D989" t="s">
        <v>58</v>
      </c>
      <c r="E989" s="30">
        <v>3</v>
      </c>
      <c r="F989">
        <f t="shared" si="21"/>
        <v>1</v>
      </c>
    </row>
    <row r="990" spans="1:6" x14ac:dyDescent="0.2">
      <c r="A990" s="28">
        <v>41764</v>
      </c>
      <c r="B990" t="s">
        <v>443</v>
      </c>
      <c r="C990" t="s">
        <v>59</v>
      </c>
      <c r="D990" t="s">
        <v>59</v>
      </c>
      <c r="E990" s="30">
        <v>4</v>
      </c>
      <c r="F990">
        <f t="shared" si="21"/>
        <v>1</v>
      </c>
    </row>
    <row r="991" spans="1:6" x14ac:dyDescent="0.2">
      <c r="A991" s="28">
        <v>41765</v>
      </c>
      <c r="B991" t="s">
        <v>444</v>
      </c>
      <c r="C991" t="s">
        <v>52</v>
      </c>
      <c r="D991" t="s">
        <v>52</v>
      </c>
      <c r="E991" s="30">
        <v>7.34</v>
      </c>
      <c r="F991">
        <f t="shared" si="21"/>
        <v>1</v>
      </c>
    </row>
    <row r="992" spans="1:6" x14ac:dyDescent="0.2">
      <c r="A992" s="28">
        <v>41765</v>
      </c>
      <c r="B992" t="s">
        <v>444</v>
      </c>
      <c r="C992" t="s">
        <v>53</v>
      </c>
      <c r="D992" t="s">
        <v>53</v>
      </c>
      <c r="E992" s="30">
        <v>4.3600000000000003</v>
      </c>
      <c r="F992">
        <f t="shared" si="21"/>
        <v>1</v>
      </c>
    </row>
    <row r="993" spans="1:6" x14ac:dyDescent="0.2">
      <c r="A993" s="28">
        <v>41765</v>
      </c>
      <c r="B993" t="s">
        <v>444</v>
      </c>
      <c r="C993" t="s">
        <v>54</v>
      </c>
      <c r="D993" t="s">
        <v>54</v>
      </c>
      <c r="E993" s="30">
        <v>4</v>
      </c>
      <c r="F993">
        <f t="shared" si="21"/>
        <v>1</v>
      </c>
    </row>
    <row r="994" spans="1:6" x14ac:dyDescent="0.2">
      <c r="A994" s="28">
        <v>41765</v>
      </c>
      <c r="B994" t="s">
        <v>444</v>
      </c>
      <c r="C994" t="s">
        <v>55</v>
      </c>
      <c r="D994" t="s">
        <v>55</v>
      </c>
      <c r="E994" s="30">
        <v>22</v>
      </c>
      <c r="F994">
        <f t="shared" si="21"/>
        <v>1</v>
      </c>
    </row>
    <row r="995" spans="1:6" x14ac:dyDescent="0.2">
      <c r="A995" s="28">
        <v>41765</v>
      </c>
      <c r="B995" t="s">
        <v>444</v>
      </c>
      <c r="C995" t="s">
        <v>56</v>
      </c>
      <c r="D995" t="s">
        <v>56</v>
      </c>
      <c r="E995" s="30">
        <v>10</v>
      </c>
      <c r="F995">
        <f t="shared" si="21"/>
        <v>1</v>
      </c>
    </row>
    <row r="996" spans="1:6" x14ac:dyDescent="0.2">
      <c r="A996" s="28">
        <v>41765</v>
      </c>
      <c r="B996" t="s">
        <v>444</v>
      </c>
      <c r="C996" t="s">
        <v>57</v>
      </c>
      <c r="D996" t="s">
        <v>57</v>
      </c>
      <c r="E996" s="30">
        <v>2</v>
      </c>
      <c r="F996">
        <f t="shared" si="21"/>
        <v>1</v>
      </c>
    </row>
    <row r="997" spans="1:6" x14ac:dyDescent="0.2">
      <c r="A997" s="28">
        <v>41765</v>
      </c>
      <c r="B997" t="s">
        <v>444</v>
      </c>
      <c r="C997" t="s">
        <v>58</v>
      </c>
      <c r="D997" t="s">
        <v>58</v>
      </c>
      <c r="E997" s="30">
        <v>6</v>
      </c>
      <c r="F997">
        <f t="shared" si="21"/>
        <v>1</v>
      </c>
    </row>
    <row r="998" spans="1:6" x14ac:dyDescent="0.2">
      <c r="A998" s="28">
        <v>41765</v>
      </c>
      <c r="B998" t="s">
        <v>444</v>
      </c>
      <c r="C998" t="s">
        <v>59</v>
      </c>
      <c r="D998" t="s">
        <v>59</v>
      </c>
      <c r="E998" s="30">
        <v>5</v>
      </c>
      <c r="F998">
        <f t="shared" si="21"/>
        <v>1</v>
      </c>
    </row>
    <row r="999" spans="1:6" x14ac:dyDescent="0.2">
      <c r="A999" s="28">
        <v>41766</v>
      </c>
      <c r="B999" t="s">
        <v>445</v>
      </c>
      <c r="C999" t="s">
        <v>52</v>
      </c>
      <c r="D999" t="s">
        <v>52</v>
      </c>
      <c r="E999" s="30">
        <v>3.33</v>
      </c>
      <c r="F999">
        <f t="shared" si="21"/>
        <v>1</v>
      </c>
    </row>
    <row r="1000" spans="1:6" x14ac:dyDescent="0.2">
      <c r="A1000" s="28">
        <v>41766</v>
      </c>
      <c r="B1000" t="s">
        <v>445</v>
      </c>
      <c r="C1000" t="s">
        <v>53</v>
      </c>
      <c r="D1000" t="s">
        <v>53</v>
      </c>
      <c r="E1000" s="30">
        <v>6.32</v>
      </c>
      <c r="F1000">
        <f t="shared" si="21"/>
        <v>1</v>
      </c>
    </row>
    <row r="1001" spans="1:6" x14ac:dyDescent="0.2">
      <c r="A1001" s="28">
        <v>41766</v>
      </c>
      <c r="B1001" t="s">
        <v>445</v>
      </c>
      <c r="C1001" t="s">
        <v>54</v>
      </c>
      <c r="D1001" t="s">
        <v>54</v>
      </c>
      <c r="E1001" s="30">
        <v>3</v>
      </c>
      <c r="F1001">
        <f t="shared" si="21"/>
        <v>1</v>
      </c>
    </row>
    <row r="1002" spans="1:6" x14ac:dyDescent="0.2">
      <c r="A1002" s="28">
        <v>41766</v>
      </c>
      <c r="B1002" t="s">
        <v>445</v>
      </c>
      <c r="C1002" t="s">
        <v>55</v>
      </c>
      <c r="D1002" t="s">
        <v>55</v>
      </c>
      <c r="E1002" s="30">
        <v>16.8</v>
      </c>
      <c r="F1002">
        <f t="shared" si="21"/>
        <v>1</v>
      </c>
    </row>
    <row r="1003" spans="1:6" x14ac:dyDescent="0.2">
      <c r="A1003" s="28">
        <v>41766</v>
      </c>
      <c r="B1003" t="s">
        <v>445</v>
      </c>
      <c r="C1003" t="s">
        <v>56</v>
      </c>
      <c r="D1003" t="s">
        <v>56</v>
      </c>
      <c r="E1003" s="30">
        <v>8</v>
      </c>
      <c r="F1003">
        <f t="shared" si="21"/>
        <v>1</v>
      </c>
    </row>
    <row r="1004" spans="1:6" x14ac:dyDescent="0.2">
      <c r="A1004" s="28">
        <v>41766</v>
      </c>
      <c r="B1004" t="s">
        <v>445</v>
      </c>
      <c r="C1004" t="s">
        <v>57</v>
      </c>
      <c r="D1004" t="s">
        <v>57</v>
      </c>
      <c r="E1004" s="30">
        <v>1</v>
      </c>
      <c r="F1004">
        <f t="shared" si="21"/>
        <v>1</v>
      </c>
    </row>
    <row r="1005" spans="1:6" x14ac:dyDescent="0.2">
      <c r="A1005" s="28">
        <v>41766</v>
      </c>
      <c r="B1005" t="s">
        <v>445</v>
      </c>
      <c r="C1005" t="s">
        <v>58</v>
      </c>
      <c r="D1005" t="s">
        <v>58</v>
      </c>
      <c r="E1005" s="30">
        <v>3</v>
      </c>
      <c r="F1005">
        <f t="shared" si="21"/>
        <v>1</v>
      </c>
    </row>
    <row r="1006" spans="1:6" x14ac:dyDescent="0.2">
      <c r="A1006" s="28">
        <v>41766</v>
      </c>
      <c r="B1006" t="s">
        <v>445</v>
      </c>
      <c r="C1006" t="s">
        <v>59</v>
      </c>
      <c r="D1006" t="s">
        <v>59</v>
      </c>
      <c r="E1006" s="30">
        <v>11</v>
      </c>
      <c r="F1006">
        <f t="shared" si="21"/>
        <v>1</v>
      </c>
    </row>
    <row r="1007" spans="1:6" x14ac:dyDescent="0.2">
      <c r="A1007" s="28">
        <v>41767</v>
      </c>
      <c r="B1007" t="s">
        <v>446</v>
      </c>
      <c r="C1007" t="s">
        <v>52</v>
      </c>
      <c r="D1007" t="s">
        <v>52</v>
      </c>
      <c r="E1007" s="30">
        <v>2</v>
      </c>
      <c r="F1007">
        <f t="shared" si="21"/>
        <v>1</v>
      </c>
    </row>
    <row r="1008" spans="1:6" x14ac:dyDescent="0.2">
      <c r="A1008" s="28">
        <v>41767</v>
      </c>
      <c r="B1008" t="s">
        <v>446</v>
      </c>
      <c r="C1008" t="s">
        <v>53</v>
      </c>
      <c r="D1008" t="s">
        <v>53</v>
      </c>
      <c r="E1008" s="30">
        <v>2.34</v>
      </c>
      <c r="F1008">
        <f t="shared" si="21"/>
        <v>1</v>
      </c>
    </row>
    <row r="1009" spans="1:6" x14ac:dyDescent="0.2">
      <c r="A1009" s="28">
        <v>41767</v>
      </c>
      <c r="B1009" t="s">
        <v>446</v>
      </c>
      <c r="C1009" t="s">
        <v>54</v>
      </c>
      <c r="D1009" t="s">
        <v>54</v>
      </c>
      <c r="E1009" s="30">
        <v>3.4</v>
      </c>
      <c r="F1009">
        <f t="shared" si="21"/>
        <v>1</v>
      </c>
    </row>
    <row r="1010" spans="1:6" x14ac:dyDescent="0.2">
      <c r="A1010" s="28">
        <v>41767</v>
      </c>
      <c r="B1010" t="s">
        <v>446</v>
      </c>
      <c r="C1010" t="s">
        <v>55</v>
      </c>
      <c r="D1010" t="s">
        <v>55</v>
      </c>
      <c r="E1010" s="30">
        <v>20.399999999999999</v>
      </c>
      <c r="F1010">
        <f t="shared" si="21"/>
        <v>1</v>
      </c>
    </row>
    <row r="1011" spans="1:6" x14ac:dyDescent="0.2">
      <c r="A1011" s="28">
        <v>41767</v>
      </c>
      <c r="B1011" t="s">
        <v>446</v>
      </c>
      <c r="C1011" t="s">
        <v>56</v>
      </c>
      <c r="D1011" t="s">
        <v>56</v>
      </c>
      <c r="E1011" s="30">
        <v>10</v>
      </c>
      <c r="F1011">
        <f t="shared" si="21"/>
        <v>1</v>
      </c>
    </row>
    <row r="1012" spans="1:6" x14ac:dyDescent="0.2">
      <c r="A1012" s="28">
        <v>41767</v>
      </c>
      <c r="B1012" t="s">
        <v>446</v>
      </c>
      <c r="C1012" t="s">
        <v>57</v>
      </c>
      <c r="D1012" t="s">
        <v>57</v>
      </c>
      <c r="E1012" s="30">
        <v>3</v>
      </c>
      <c r="F1012">
        <f t="shared" si="21"/>
        <v>1</v>
      </c>
    </row>
    <row r="1013" spans="1:6" x14ac:dyDescent="0.2">
      <c r="A1013" s="28">
        <v>41767</v>
      </c>
      <c r="B1013" t="s">
        <v>446</v>
      </c>
      <c r="C1013" t="s">
        <v>58</v>
      </c>
      <c r="D1013" t="s">
        <v>58</v>
      </c>
      <c r="E1013" s="30">
        <v>0</v>
      </c>
      <c r="F1013">
        <f t="shared" si="21"/>
        <v>1</v>
      </c>
    </row>
    <row r="1014" spans="1:6" x14ac:dyDescent="0.2">
      <c r="A1014" s="28">
        <v>41767</v>
      </c>
      <c r="B1014" t="s">
        <v>446</v>
      </c>
      <c r="C1014" t="s">
        <v>59</v>
      </c>
      <c r="D1014" t="s">
        <v>59</v>
      </c>
      <c r="E1014" s="30">
        <v>5</v>
      </c>
      <c r="F1014">
        <f t="shared" si="21"/>
        <v>1</v>
      </c>
    </row>
    <row r="1015" spans="1:6" x14ac:dyDescent="0.2">
      <c r="A1015" s="28">
        <v>41768</v>
      </c>
      <c r="B1015" t="s">
        <v>440</v>
      </c>
      <c r="C1015" t="s">
        <v>52</v>
      </c>
      <c r="D1015" t="s">
        <v>52</v>
      </c>
      <c r="E1015" s="30">
        <v>2</v>
      </c>
      <c r="F1015">
        <f t="shared" si="21"/>
        <v>1</v>
      </c>
    </row>
    <row r="1016" spans="1:6" x14ac:dyDescent="0.2">
      <c r="A1016" s="28">
        <v>41768</v>
      </c>
      <c r="B1016" t="s">
        <v>440</v>
      </c>
      <c r="C1016" t="s">
        <v>53</v>
      </c>
      <c r="D1016" t="s">
        <v>53</v>
      </c>
      <c r="E1016" s="30">
        <v>5</v>
      </c>
      <c r="F1016">
        <f t="shared" si="21"/>
        <v>1</v>
      </c>
    </row>
    <row r="1017" spans="1:6" x14ac:dyDescent="0.2">
      <c r="A1017" s="28">
        <v>41768</v>
      </c>
      <c r="B1017" t="s">
        <v>440</v>
      </c>
      <c r="C1017" t="s">
        <v>54</v>
      </c>
      <c r="D1017" t="s">
        <v>54</v>
      </c>
      <c r="E1017" s="30">
        <v>4.2</v>
      </c>
      <c r="F1017">
        <f t="shared" si="21"/>
        <v>1</v>
      </c>
    </row>
    <row r="1018" spans="1:6" x14ac:dyDescent="0.2">
      <c r="A1018" s="28">
        <v>41768</v>
      </c>
      <c r="B1018" t="s">
        <v>440</v>
      </c>
      <c r="C1018" t="s">
        <v>55</v>
      </c>
      <c r="D1018" t="s">
        <v>55</v>
      </c>
      <c r="E1018" s="30">
        <v>16</v>
      </c>
      <c r="F1018">
        <f t="shared" si="21"/>
        <v>1</v>
      </c>
    </row>
    <row r="1019" spans="1:6" x14ac:dyDescent="0.2">
      <c r="A1019" s="28">
        <v>41768</v>
      </c>
      <c r="B1019" t="s">
        <v>440</v>
      </c>
      <c r="C1019" t="s">
        <v>56</v>
      </c>
      <c r="D1019" t="s">
        <v>56</v>
      </c>
      <c r="E1019" s="30">
        <v>12</v>
      </c>
      <c r="F1019">
        <f t="shared" si="21"/>
        <v>1</v>
      </c>
    </row>
    <row r="1020" spans="1:6" x14ac:dyDescent="0.2">
      <c r="A1020" s="28">
        <v>41768</v>
      </c>
      <c r="B1020" t="s">
        <v>440</v>
      </c>
      <c r="C1020" t="s">
        <v>57</v>
      </c>
      <c r="D1020" t="s">
        <v>57</v>
      </c>
      <c r="E1020" s="30">
        <v>2</v>
      </c>
      <c r="F1020">
        <f t="shared" si="21"/>
        <v>1</v>
      </c>
    </row>
    <row r="1021" spans="1:6" x14ac:dyDescent="0.2">
      <c r="A1021" s="28">
        <v>41768</v>
      </c>
      <c r="B1021" t="s">
        <v>440</v>
      </c>
      <c r="C1021" t="s">
        <v>58</v>
      </c>
      <c r="D1021" t="s">
        <v>58</v>
      </c>
      <c r="E1021" s="30">
        <v>1</v>
      </c>
      <c r="F1021">
        <f t="shared" si="21"/>
        <v>1</v>
      </c>
    </row>
    <row r="1022" spans="1:6" x14ac:dyDescent="0.2">
      <c r="A1022" s="28">
        <v>41768</v>
      </c>
      <c r="B1022" t="s">
        <v>440</v>
      </c>
      <c r="C1022" t="s">
        <v>59</v>
      </c>
      <c r="D1022" t="s">
        <v>59</v>
      </c>
      <c r="E1022" s="30">
        <v>2</v>
      </c>
      <c r="F1022">
        <f t="shared" si="21"/>
        <v>1</v>
      </c>
    </row>
    <row r="1023" spans="1:6" x14ac:dyDescent="0.2">
      <c r="A1023" s="28">
        <v>41769</v>
      </c>
      <c r="B1023" t="s">
        <v>441</v>
      </c>
      <c r="C1023" t="s">
        <v>52</v>
      </c>
      <c r="D1023" t="s">
        <v>52</v>
      </c>
      <c r="E1023" s="30">
        <v>5</v>
      </c>
      <c r="F1023">
        <f t="shared" si="21"/>
        <v>1</v>
      </c>
    </row>
    <row r="1024" spans="1:6" x14ac:dyDescent="0.2">
      <c r="A1024" s="28">
        <v>41769</v>
      </c>
      <c r="B1024" t="s">
        <v>441</v>
      </c>
      <c r="C1024" t="s">
        <v>53</v>
      </c>
      <c r="D1024" t="s">
        <v>53</v>
      </c>
      <c r="E1024" s="30">
        <v>6</v>
      </c>
      <c r="F1024">
        <f t="shared" si="21"/>
        <v>1</v>
      </c>
    </row>
    <row r="1025" spans="1:6" x14ac:dyDescent="0.2">
      <c r="A1025" s="28">
        <v>41769</v>
      </c>
      <c r="B1025" t="s">
        <v>441</v>
      </c>
      <c r="C1025" t="s">
        <v>54</v>
      </c>
      <c r="D1025" t="s">
        <v>54</v>
      </c>
      <c r="E1025" s="30">
        <v>9</v>
      </c>
      <c r="F1025">
        <f t="shared" si="21"/>
        <v>1</v>
      </c>
    </row>
    <row r="1026" spans="1:6" x14ac:dyDescent="0.2">
      <c r="A1026" s="28">
        <v>41769</v>
      </c>
      <c r="B1026" t="s">
        <v>441</v>
      </c>
      <c r="C1026" t="s">
        <v>55</v>
      </c>
      <c r="D1026" t="s">
        <v>55</v>
      </c>
      <c r="E1026" s="30">
        <v>39.4</v>
      </c>
      <c r="F1026">
        <f t="shared" si="21"/>
        <v>1</v>
      </c>
    </row>
    <row r="1027" spans="1:6" x14ac:dyDescent="0.2">
      <c r="A1027" s="28">
        <v>41769</v>
      </c>
      <c r="B1027" t="s">
        <v>441</v>
      </c>
      <c r="C1027" t="s">
        <v>56</v>
      </c>
      <c r="D1027" t="s">
        <v>56</v>
      </c>
      <c r="E1027" s="30">
        <v>15</v>
      </c>
      <c r="F1027">
        <f t="shared" si="21"/>
        <v>1</v>
      </c>
    </row>
    <row r="1028" spans="1:6" x14ac:dyDescent="0.2">
      <c r="A1028" s="28">
        <v>41769</v>
      </c>
      <c r="B1028" t="s">
        <v>441</v>
      </c>
      <c r="C1028" t="s">
        <v>57</v>
      </c>
      <c r="D1028" t="s">
        <v>57</v>
      </c>
      <c r="E1028" s="30">
        <v>3</v>
      </c>
      <c r="F1028">
        <f t="shared" si="21"/>
        <v>1</v>
      </c>
    </row>
    <row r="1029" spans="1:6" x14ac:dyDescent="0.2">
      <c r="A1029" s="28">
        <v>41769</v>
      </c>
      <c r="B1029" t="s">
        <v>441</v>
      </c>
      <c r="C1029" t="s">
        <v>58</v>
      </c>
      <c r="D1029" t="s">
        <v>58</v>
      </c>
      <c r="E1029" s="30">
        <v>1</v>
      </c>
      <c r="F1029">
        <f t="shared" si="21"/>
        <v>1</v>
      </c>
    </row>
    <row r="1030" spans="1:6" x14ac:dyDescent="0.2">
      <c r="A1030" s="28">
        <v>41769</v>
      </c>
      <c r="B1030" t="s">
        <v>441</v>
      </c>
      <c r="C1030" t="s">
        <v>59</v>
      </c>
      <c r="D1030" t="s">
        <v>59</v>
      </c>
      <c r="E1030" s="30">
        <v>5</v>
      </c>
      <c r="F1030">
        <f t="shared" si="21"/>
        <v>1</v>
      </c>
    </row>
    <row r="1031" spans="1:6" x14ac:dyDescent="0.2">
      <c r="A1031" s="28">
        <v>41770</v>
      </c>
      <c r="B1031" t="s">
        <v>447</v>
      </c>
      <c r="C1031" t="s">
        <v>52</v>
      </c>
      <c r="D1031" t="s">
        <v>52</v>
      </c>
      <c r="E1031" s="30">
        <v>2</v>
      </c>
      <c r="F1031">
        <f t="shared" ref="F1031:F1094" si="22">SUBTOTAL(103,E1031)</f>
        <v>1</v>
      </c>
    </row>
    <row r="1032" spans="1:6" x14ac:dyDescent="0.2">
      <c r="A1032" s="28">
        <v>41770</v>
      </c>
      <c r="B1032" t="s">
        <v>447</v>
      </c>
      <c r="C1032" t="s">
        <v>53</v>
      </c>
      <c r="D1032" t="s">
        <v>53</v>
      </c>
      <c r="E1032" s="30">
        <v>2.68</v>
      </c>
      <c r="F1032">
        <f t="shared" si="22"/>
        <v>1</v>
      </c>
    </row>
    <row r="1033" spans="1:6" x14ac:dyDescent="0.2">
      <c r="A1033" s="28">
        <v>41770</v>
      </c>
      <c r="B1033" t="s">
        <v>447</v>
      </c>
      <c r="C1033" t="s">
        <v>54</v>
      </c>
      <c r="D1033" t="s">
        <v>54</v>
      </c>
      <c r="E1033" s="30">
        <v>1</v>
      </c>
      <c r="F1033">
        <f t="shared" si="22"/>
        <v>1</v>
      </c>
    </row>
    <row r="1034" spans="1:6" x14ac:dyDescent="0.2">
      <c r="A1034" s="28">
        <v>41770</v>
      </c>
      <c r="B1034" t="s">
        <v>447</v>
      </c>
      <c r="C1034" t="s">
        <v>55</v>
      </c>
      <c r="D1034" t="s">
        <v>55</v>
      </c>
      <c r="E1034" s="30">
        <v>17</v>
      </c>
      <c r="F1034">
        <f t="shared" si="22"/>
        <v>1</v>
      </c>
    </row>
    <row r="1035" spans="1:6" x14ac:dyDescent="0.2">
      <c r="A1035" s="28">
        <v>41770</v>
      </c>
      <c r="B1035" t="s">
        <v>447</v>
      </c>
      <c r="C1035" t="s">
        <v>56</v>
      </c>
      <c r="D1035" t="s">
        <v>56</v>
      </c>
      <c r="E1035" s="30">
        <v>7</v>
      </c>
      <c r="F1035">
        <f t="shared" si="22"/>
        <v>1</v>
      </c>
    </row>
    <row r="1036" spans="1:6" x14ac:dyDescent="0.2">
      <c r="A1036" s="28">
        <v>41770</v>
      </c>
      <c r="B1036" t="s">
        <v>447</v>
      </c>
      <c r="C1036" t="s">
        <v>57</v>
      </c>
      <c r="D1036" t="s">
        <v>57</v>
      </c>
      <c r="E1036" s="30">
        <v>0</v>
      </c>
      <c r="F1036">
        <f t="shared" si="22"/>
        <v>1</v>
      </c>
    </row>
    <row r="1037" spans="1:6" x14ac:dyDescent="0.2">
      <c r="A1037" s="28">
        <v>41770</v>
      </c>
      <c r="B1037" t="s">
        <v>447</v>
      </c>
      <c r="C1037" t="s">
        <v>58</v>
      </c>
      <c r="D1037" t="s">
        <v>58</v>
      </c>
      <c r="E1037" s="30">
        <v>1</v>
      </c>
      <c r="F1037">
        <f t="shared" si="22"/>
        <v>1</v>
      </c>
    </row>
    <row r="1038" spans="1:6" x14ac:dyDescent="0.2">
      <c r="A1038" s="28">
        <v>41770</v>
      </c>
      <c r="B1038" t="s">
        <v>447</v>
      </c>
      <c r="C1038" t="s">
        <v>59</v>
      </c>
      <c r="D1038" t="s">
        <v>59</v>
      </c>
      <c r="E1038" s="30">
        <v>4</v>
      </c>
      <c r="F1038">
        <f t="shared" si="22"/>
        <v>1</v>
      </c>
    </row>
    <row r="1039" spans="1:6" x14ac:dyDescent="0.2">
      <c r="A1039" s="28">
        <v>41771</v>
      </c>
      <c r="B1039" t="s">
        <v>443</v>
      </c>
      <c r="C1039" t="s">
        <v>52</v>
      </c>
      <c r="D1039" t="s">
        <v>52</v>
      </c>
      <c r="E1039" s="30">
        <v>4.34</v>
      </c>
      <c r="F1039">
        <f t="shared" si="22"/>
        <v>1</v>
      </c>
    </row>
    <row r="1040" spans="1:6" x14ac:dyDescent="0.2">
      <c r="A1040" s="28">
        <v>41771</v>
      </c>
      <c r="B1040" t="s">
        <v>443</v>
      </c>
      <c r="C1040" t="s">
        <v>53</v>
      </c>
      <c r="D1040" t="s">
        <v>53</v>
      </c>
      <c r="E1040" s="30">
        <v>3.34</v>
      </c>
      <c r="F1040">
        <f t="shared" si="22"/>
        <v>1</v>
      </c>
    </row>
    <row r="1041" spans="1:6" x14ac:dyDescent="0.2">
      <c r="A1041" s="28">
        <v>41771</v>
      </c>
      <c r="B1041" t="s">
        <v>443</v>
      </c>
      <c r="C1041" t="s">
        <v>54</v>
      </c>
      <c r="D1041" t="s">
        <v>54</v>
      </c>
      <c r="E1041" s="30">
        <v>9</v>
      </c>
      <c r="F1041">
        <f t="shared" si="22"/>
        <v>1</v>
      </c>
    </row>
    <row r="1042" spans="1:6" x14ac:dyDescent="0.2">
      <c r="A1042" s="28">
        <v>41771</v>
      </c>
      <c r="B1042" t="s">
        <v>443</v>
      </c>
      <c r="C1042" t="s">
        <v>55</v>
      </c>
      <c r="D1042" t="s">
        <v>55</v>
      </c>
      <c r="E1042" s="30">
        <v>12</v>
      </c>
      <c r="F1042">
        <f t="shared" si="22"/>
        <v>1</v>
      </c>
    </row>
    <row r="1043" spans="1:6" x14ac:dyDescent="0.2">
      <c r="A1043" s="28">
        <v>41771</v>
      </c>
      <c r="B1043" t="s">
        <v>443</v>
      </c>
      <c r="C1043" t="s">
        <v>56</v>
      </c>
      <c r="D1043" t="s">
        <v>56</v>
      </c>
      <c r="E1043" s="30">
        <v>8</v>
      </c>
      <c r="F1043">
        <f t="shared" si="22"/>
        <v>1</v>
      </c>
    </row>
    <row r="1044" spans="1:6" x14ac:dyDescent="0.2">
      <c r="A1044" s="28">
        <v>41771</v>
      </c>
      <c r="B1044" t="s">
        <v>443</v>
      </c>
      <c r="C1044" t="s">
        <v>57</v>
      </c>
      <c r="D1044" t="s">
        <v>57</v>
      </c>
      <c r="E1044" s="30">
        <v>0</v>
      </c>
      <c r="F1044">
        <f t="shared" si="22"/>
        <v>1</v>
      </c>
    </row>
    <row r="1045" spans="1:6" x14ac:dyDescent="0.2">
      <c r="A1045" s="28">
        <v>41771</v>
      </c>
      <c r="B1045" t="s">
        <v>443</v>
      </c>
      <c r="C1045" t="s">
        <v>58</v>
      </c>
      <c r="D1045" t="s">
        <v>58</v>
      </c>
      <c r="E1045" s="30">
        <v>5</v>
      </c>
      <c r="F1045">
        <f t="shared" si="22"/>
        <v>1</v>
      </c>
    </row>
    <row r="1046" spans="1:6" x14ac:dyDescent="0.2">
      <c r="A1046" s="28">
        <v>41771</v>
      </c>
      <c r="B1046" t="s">
        <v>443</v>
      </c>
      <c r="C1046" t="s">
        <v>59</v>
      </c>
      <c r="D1046" t="s">
        <v>59</v>
      </c>
      <c r="E1046" s="30">
        <v>2</v>
      </c>
      <c r="F1046">
        <f t="shared" si="22"/>
        <v>1</v>
      </c>
    </row>
    <row r="1047" spans="1:6" x14ac:dyDescent="0.2">
      <c r="A1047" s="28">
        <v>41772</v>
      </c>
      <c r="B1047" t="s">
        <v>444</v>
      </c>
      <c r="C1047" t="s">
        <v>52</v>
      </c>
      <c r="D1047" t="s">
        <v>52</v>
      </c>
      <c r="E1047" s="30">
        <v>3.68</v>
      </c>
      <c r="F1047">
        <f t="shared" si="22"/>
        <v>1</v>
      </c>
    </row>
    <row r="1048" spans="1:6" x14ac:dyDescent="0.2">
      <c r="A1048" s="28">
        <v>41772</v>
      </c>
      <c r="B1048" t="s">
        <v>444</v>
      </c>
      <c r="C1048" t="s">
        <v>53</v>
      </c>
      <c r="D1048" t="s">
        <v>53</v>
      </c>
      <c r="E1048" s="30">
        <v>0.34</v>
      </c>
      <c r="F1048">
        <f t="shared" si="22"/>
        <v>1</v>
      </c>
    </row>
    <row r="1049" spans="1:6" x14ac:dyDescent="0.2">
      <c r="A1049" s="28">
        <v>41772</v>
      </c>
      <c r="B1049" t="s">
        <v>444</v>
      </c>
      <c r="C1049" t="s">
        <v>54</v>
      </c>
      <c r="D1049" t="s">
        <v>54</v>
      </c>
      <c r="E1049" s="30">
        <v>6.2</v>
      </c>
      <c r="F1049">
        <f t="shared" si="22"/>
        <v>1</v>
      </c>
    </row>
    <row r="1050" spans="1:6" x14ac:dyDescent="0.2">
      <c r="A1050" s="28">
        <v>41772</v>
      </c>
      <c r="B1050" t="s">
        <v>444</v>
      </c>
      <c r="C1050" t="s">
        <v>55</v>
      </c>
      <c r="D1050" t="s">
        <v>55</v>
      </c>
      <c r="E1050" s="30">
        <v>32</v>
      </c>
      <c r="F1050">
        <f t="shared" si="22"/>
        <v>1</v>
      </c>
    </row>
    <row r="1051" spans="1:6" x14ac:dyDescent="0.2">
      <c r="A1051" s="28">
        <v>41772</v>
      </c>
      <c r="B1051" t="s">
        <v>444</v>
      </c>
      <c r="C1051" t="s">
        <v>56</v>
      </c>
      <c r="D1051" t="s">
        <v>56</v>
      </c>
      <c r="E1051" s="30">
        <v>7</v>
      </c>
      <c r="F1051">
        <f t="shared" si="22"/>
        <v>1</v>
      </c>
    </row>
    <row r="1052" spans="1:6" x14ac:dyDescent="0.2">
      <c r="A1052" s="28">
        <v>41772</v>
      </c>
      <c r="B1052" t="s">
        <v>444</v>
      </c>
      <c r="C1052" t="s">
        <v>57</v>
      </c>
      <c r="D1052" t="s">
        <v>57</v>
      </c>
      <c r="E1052" s="30">
        <v>0</v>
      </c>
      <c r="F1052">
        <f t="shared" si="22"/>
        <v>1</v>
      </c>
    </row>
    <row r="1053" spans="1:6" x14ac:dyDescent="0.2">
      <c r="A1053" s="28">
        <v>41772</v>
      </c>
      <c r="B1053" t="s">
        <v>444</v>
      </c>
      <c r="C1053" t="s">
        <v>58</v>
      </c>
      <c r="D1053" t="s">
        <v>58</v>
      </c>
      <c r="E1053" s="30">
        <v>25</v>
      </c>
      <c r="F1053">
        <f t="shared" si="22"/>
        <v>1</v>
      </c>
    </row>
    <row r="1054" spans="1:6" x14ac:dyDescent="0.2">
      <c r="A1054" s="28">
        <v>41772</v>
      </c>
      <c r="B1054" t="s">
        <v>444</v>
      </c>
      <c r="C1054" t="s">
        <v>59</v>
      </c>
      <c r="D1054" t="s">
        <v>59</v>
      </c>
      <c r="E1054" s="30">
        <v>7.5</v>
      </c>
      <c r="F1054">
        <f t="shared" si="22"/>
        <v>1</v>
      </c>
    </row>
    <row r="1055" spans="1:6" x14ac:dyDescent="0.2">
      <c r="A1055" s="28">
        <v>41773</v>
      </c>
      <c r="B1055" t="s">
        <v>445</v>
      </c>
      <c r="C1055" t="s">
        <v>52</v>
      </c>
      <c r="D1055" t="s">
        <v>52</v>
      </c>
      <c r="E1055" s="30">
        <v>1</v>
      </c>
      <c r="F1055">
        <f t="shared" si="22"/>
        <v>1</v>
      </c>
    </row>
    <row r="1056" spans="1:6" x14ac:dyDescent="0.2">
      <c r="A1056" s="28">
        <v>41773</v>
      </c>
      <c r="B1056" t="s">
        <v>445</v>
      </c>
      <c r="C1056" t="s">
        <v>53</v>
      </c>
      <c r="D1056" t="s">
        <v>53</v>
      </c>
      <c r="E1056" s="30">
        <v>4.0199999999999996</v>
      </c>
      <c r="F1056">
        <f t="shared" si="22"/>
        <v>1</v>
      </c>
    </row>
    <row r="1057" spans="1:6" x14ac:dyDescent="0.2">
      <c r="A1057" s="28">
        <v>41773</v>
      </c>
      <c r="B1057" t="s">
        <v>445</v>
      </c>
      <c r="C1057" t="s">
        <v>54</v>
      </c>
      <c r="D1057" t="s">
        <v>54</v>
      </c>
      <c r="E1057" s="30">
        <v>6</v>
      </c>
      <c r="F1057">
        <f t="shared" si="22"/>
        <v>1</v>
      </c>
    </row>
    <row r="1058" spans="1:6" x14ac:dyDescent="0.2">
      <c r="A1058" s="28">
        <v>41773</v>
      </c>
      <c r="B1058" t="s">
        <v>445</v>
      </c>
      <c r="C1058" t="s">
        <v>55</v>
      </c>
      <c r="D1058" t="s">
        <v>55</v>
      </c>
      <c r="E1058" s="30">
        <v>24.3</v>
      </c>
      <c r="F1058">
        <f t="shared" si="22"/>
        <v>1</v>
      </c>
    </row>
    <row r="1059" spans="1:6" x14ac:dyDescent="0.2">
      <c r="A1059" s="28">
        <v>41773</v>
      </c>
      <c r="B1059" t="s">
        <v>445</v>
      </c>
      <c r="C1059" t="s">
        <v>56</v>
      </c>
      <c r="D1059" t="s">
        <v>56</v>
      </c>
      <c r="E1059" s="30">
        <v>4</v>
      </c>
      <c r="F1059">
        <f t="shared" si="22"/>
        <v>1</v>
      </c>
    </row>
    <row r="1060" spans="1:6" x14ac:dyDescent="0.2">
      <c r="A1060" s="28">
        <v>41773</v>
      </c>
      <c r="B1060" t="s">
        <v>445</v>
      </c>
      <c r="C1060" t="s">
        <v>57</v>
      </c>
      <c r="D1060" t="s">
        <v>57</v>
      </c>
      <c r="E1060" s="30">
        <v>0</v>
      </c>
      <c r="F1060">
        <f t="shared" si="22"/>
        <v>1</v>
      </c>
    </row>
    <row r="1061" spans="1:6" x14ac:dyDescent="0.2">
      <c r="A1061" s="28">
        <v>41773</v>
      </c>
      <c r="B1061" t="s">
        <v>445</v>
      </c>
      <c r="C1061" t="s">
        <v>58</v>
      </c>
      <c r="D1061" t="s">
        <v>58</v>
      </c>
      <c r="E1061" s="30">
        <v>0</v>
      </c>
      <c r="F1061">
        <f t="shared" si="22"/>
        <v>1</v>
      </c>
    </row>
    <row r="1062" spans="1:6" x14ac:dyDescent="0.2">
      <c r="A1062" s="28">
        <v>41773</v>
      </c>
      <c r="B1062" t="s">
        <v>445</v>
      </c>
      <c r="C1062" t="s">
        <v>59</v>
      </c>
      <c r="D1062" t="s">
        <v>59</v>
      </c>
      <c r="E1062" s="30">
        <v>3</v>
      </c>
      <c r="F1062">
        <f t="shared" si="22"/>
        <v>1</v>
      </c>
    </row>
    <row r="1063" spans="1:6" x14ac:dyDescent="0.2">
      <c r="A1063" s="28">
        <v>41774</v>
      </c>
      <c r="B1063" t="s">
        <v>446</v>
      </c>
      <c r="C1063" t="s">
        <v>52</v>
      </c>
      <c r="D1063" t="s">
        <v>52</v>
      </c>
      <c r="E1063" s="30">
        <v>2.34</v>
      </c>
      <c r="F1063">
        <f t="shared" si="22"/>
        <v>1</v>
      </c>
    </row>
    <row r="1064" spans="1:6" x14ac:dyDescent="0.2">
      <c r="A1064" s="28">
        <v>41774</v>
      </c>
      <c r="B1064" t="s">
        <v>446</v>
      </c>
      <c r="C1064" t="s">
        <v>53</v>
      </c>
      <c r="D1064" t="s">
        <v>53</v>
      </c>
      <c r="E1064" s="30">
        <v>2.02</v>
      </c>
      <c r="F1064">
        <f t="shared" si="22"/>
        <v>1</v>
      </c>
    </row>
    <row r="1065" spans="1:6" x14ac:dyDescent="0.2">
      <c r="A1065" s="28">
        <v>41774</v>
      </c>
      <c r="B1065" t="s">
        <v>446</v>
      </c>
      <c r="C1065" t="s">
        <v>54</v>
      </c>
      <c r="D1065" t="s">
        <v>54</v>
      </c>
      <c r="E1065" s="30">
        <v>3</v>
      </c>
      <c r="F1065">
        <f t="shared" si="22"/>
        <v>1</v>
      </c>
    </row>
    <row r="1066" spans="1:6" x14ac:dyDescent="0.2">
      <c r="A1066" s="28">
        <v>41774</v>
      </c>
      <c r="B1066" t="s">
        <v>446</v>
      </c>
      <c r="C1066" t="s">
        <v>55</v>
      </c>
      <c r="D1066" t="s">
        <v>55</v>
      </c>
      <c r="E1066" s="30">
        <v>19.3</v>
      </c>
      <c r="F1066">
        <f t="shared" si="22"/>
        <v>1</v>
      </c>
    </row>
    <row r="1067" spans="1:6" x14ac:dyDescent="0.2">
      <c r="A1067" s="28">
        <v>41774</v>
      </c>
      <c r="B1067" t="s">
        <v>446</v>
      </c>
      <c r="C1067" t="s">
        <v>56</v>
      </c>
      <c r="D1067" t="s">
        <v>56</v>
      </c>
      <c r="E1067" s="30">
        <v>7</v>
      </c>
      <c r="F1067">
        <f t="shared" si="22"/>
        <v>1</v>
      </c>
    </row>
    <row r="1068" spans="1:6" x14ac:dyDescent="0.2">
      <c r="A1068" s="28">
        <v>41774</v>
      </c>
      <c r="B1068" t="s">
        <v>446</v>
      </c>
      <c r="C1068" t="s">
        <v>57</v>
      </c>
      <c r="D1068" t="s">
        <v>57</v>
      </c>
      <c r="E1068" s="30">
        <v>0</v>
      </c>
      <c r="F1068">
        <f t="shared" si="22"/>
        <v>1</v>
      </c>
    </row>
    <row r="1069" spans="1:6" x14ac:dyDescent="0.2">
      <c r="A1069" s="28">
        <v>41774</v>
      </c>
      <c r="B1069" t="s">
        <v>446</v>
      </c>
      <c r="C1069" t="s">
        <v>58</v>
      </c>
      <c r="D1069" t="s">
        <v>58</v>
      </c>
      <c r="E1069" s="30">
        <v>1</v>
      </c>
      <c r="F1069">
        <f t="shared" si="22"/>
        <v>1</v>
      </c>
    </row>
    <row r="1070" spans="1:6" x14ac:dyDescent="0.2">
      <c r="A1070" s="28">
        <v>41774</v>
      </c>
      <c r="B1070" t="s">
        <v>446</v>
      </c>
      <c r="C1070" t="s">
        <v>59</v>
      </c>
      <c r="D1070" t="s">
        <v>59</v>
      </c>
      <c r="E1070" s="30">
        <v>2</v>
      </c>
      <c r="F1070">
        <f t="shared" si="22"/>
        <v>1</v>
      </c>
    </row>
    <row r="1071" spans="1:6" x14ac:dyDescent="0.2">
      <c r="A1071" s="28">
        <v>41775</v>
      </c>
      <c r="B1071" t="s">
        <v>440</v>
      </c>
      <c r="C1071" t="s">
        <v>52</v>
      </c>
      <c r="D1071" t="s">
        <v>52</v>
      </c>
      <c r="E1071" s="30">
        <v>5.34</v>
      </c>
      <c r="F1071">
        <f t="shared" si="22"/>
        <v>1</v>
      </c>
    </row>
    <row r="1072" spans="1:6" x14ac:dyDescent="0.2">
      <c r="A1072" s="28">
        <v>41775</v>
      </c>
      <c r="B1072" t="s">
        <v>440</v>
      </c>
      <c r="C1072" t="s">
        <v>53</v>
      </c>
      <c r="D1072" t="s">
        <v>53</v>
      </c>
      <c r="E1072" s="30">
        <v>7</v>
      </c>
      <c r="F1072">
        <f t="shared" si="22"/>
        <v>1</v>
      </c>
    </row>
    <row r="1073" spans="1:6" x14ac:dyDescent="0.2">
      <c r="A1073" s="28">
        <v>41775</v>
      </c>
      <c r="B1073" t="s">
        <v>440</v>
      </c>
      <c r="C1073" t="s">
        <v>54</v>
      </c>
      <c r="D1073" t="s">
        <v>54</v>
      </c>
      <c r="E1073" s="30">
        <v>3</v>
      </c>
      <c r="F1073">
        <f t="shared" si="22"/>
        <v>1</v>
      </c>
    </row>
    <row r="1074" spans="1:6" x14ac:dyDescent="0.2">
      <c r="A1074" s="28">
        <v>41775</v>
      </c>
      <c r="B1074" t="s">
        <v>440</v>
      </c>
      <c r="C1074" t="s">
        <v>55</v>
      </c>
      <c r="D1074" t="s">
        <v>55</v>
      </c>
      <c r="E1074" s="30">
        <v>22</v>
      </c>
      <c r="F1074">
        <f t="shared" si="22"/>
        <v>1</v>
      </c>
    </row>
    <row r="1075" spans="1:6" x14ac:dyDescent="0.2">
      <c r="A1075" s="28">
        <v>41775</v>
      </c>
      <c r="B1075" t="s">
        <v>440</v>
      </c>
      <c r="C1075" t="s">
        <v>56</v>
      </c>
      <c r="D1075" t="s">
        <v>56</v>
      </c>
      <c r="E1075" s="30">
        <v>10</v>
      </c>
      <c r="F1075">
        <f t="shared" si="22"/>
        <v>1</v>
      </c>
    </row>
    <row r="1076" spans="1:6" x14ac:dyDescent="0.2">
      <c r="A1076" s="28">
        <v>41775</v>
      </c>
      <c r="B1076" t="s">
        <v>440</v>
      </c>
      <c r="C1076" t="s">
        <v>57</v>
      </c>
      <c r="D1076" t="s">
        <v>57</v>
      </c>
      <c r="E1076" s="30">
        <v>1</v>
      </c>
      <c r="F1076">
        <f t="shared" si="22"/>
        <v>1</v>
      </c>
    </row>
    <row r="1077" spans="1:6" x14ac:dyDescent="0.2">
      <c r="A1077" s="28">
        <v>41775</v>
      </c>
      <c r="B1077" t="s">
        <v>440</v>
      </c>
      <c r="C1077" t="s">
        <v>58</v>
      </c>
      <c r="D1077" t="s">
        <v>58</v>
      </c>
      <c r="E1077" s="30">
        <v>11</v>
      </c>
      <c r="F1077">
        <f t="shared" si="22"/>
        <v>1</v>
      </c>
    </row>
    <row r="1078" spans="1:6" x14ac:dyDescent="0.2">
      <c r="A1078" s="28">
        <v>41775</v>
      </c>
      <c r="B1078" t="s">
        <v>440</v>
      </c>
      <c r="C1078" t="s">
        <v>59</v>
      </c>
      <c r="D1078" t="s">
        <v>59</v>
      </c>
      <c r="E1078" s="30">
        <v>1</v>
      </c>
      <c r="F1078">
        <f t="shared" si="22"/>
        <v>1</v>
      </c>
    </row>
    <row r="1079" spans="1:6" x14ac:dyDescent="0.2">
      <c r="A1079" s="28">
        <v>41776</v>
      </c>
      <c r="B1079" t="s">
        <v>441</v>
      </c>
      <c r="C1079" t="s">
        <v>52</v>
      </c>
      <c r="D1079" t="s">
        <v>52</v>
      </c>
      <c r="E1079" s="30">
        <v>2.34</v>
      </c>
      <c r="F1079">
        <f t="shared" si="22"/>
        <v>1</v>
      </c>
    </row>
    <row r="1080" spans="1:6" x14ac:dyDescent="0.2">
      <c r="A1080" s="28">
        <v>41776</v>
      </c>
      <c r="B1080" t="s">
        <v>441</v>
      </c>
      <c r="C1080" t="s">
        <v>53</v>
      </c>
      <c r="D1080" t="s">
        <v>53</v>
      </c>
      <c r="E1080" s="30">
        <v>7.68</v>
      </c>
      <c r="F1080">
        <f t="shared" si="22"/>
        <v>1</v>
      </c>
    </row>
    <row r="1081" spans="1:6" x14ac:dyDescent="0.2">
      <c r="A1081" s="28">
        <v>41776</v>
      </c>
      <c r="B1081" t="s">
        <v>441</v>
      </c>
      <c r="C1081" t="s">
        <v>54</v>
      </c>
      <c r="D1081" t="s">
        <v>54</v>
      </c>
      <c r="E1081" s="30">
        <v>3</v>
      </c>
      <c r="F1081">
        <f t="shared" si="22"/>
        <v>1</v>
      </c>
    </row>
    <row r="1082" spans="1:6" x14ac:dyDescent="0.2">
      <c r="A1082" s="28">
        <v>41776</v>
      </c>
      <c r="B1082" t="s">
        <v>441</v>
      </c>
      <c r="C1082" t="s">
        <v>55</v>
      </c>
      <c r="D1082" t="s">
        <v>55</v>
      </c>
      <c r="E1082" s="30">
        <v>35</v>
      </c>
      <c r="F1082">
        <f t="shared" si="22"/>
        <v>1</v>
      </c>
    </row>
    <row r="1083" spans="1:6" x14ac:dyDescent="0.2">
      <c r="A1083" s="28">
        <v>41776</v>
      </c>
      <c r="B1083" t="s">
        <v>441</v>
      </c>
      <c r="C1083" t="s">
        <v>56</v>
      </c>
      <c r="D1083" t="s">
        <v>56</v>
      </c>
      <c r="E1083" s="30">
        <v>14</v>
      </c>
      <c r="F1083">
        <f t="shared" si="22"/>
        <v>1</v>
      </c>
    </row>
    <row r="1084" spans="1:6" x14ac:dyDescent="0.2">
      <c r="A1084" s="28">
        <v>41776</v>
      </c>
      <c r="B1084" t="s">
        <v>441</v>
      </c>
      <c r="C1084" t="s">
        <v>57</v>
      </c>
      <c r="D1084" t="s">
        <v>57</v>
      </c>
      <c r="E1084" s="30">
        <v>1</v>
      </c>
      <c r="F1084">
        <f t="shared" si="22"/>
        <v>1</v>
      </c>
    </row>
    <row r="1085" spans="1:6" x14ac:dyDescent="0.2">
      <c r="A1085" s="28">
        <v>41776</v>
      </c>
      <c r="B1085" t="s">
        <v>441</v>
      </c>
      <c r="C1085" t="s">
        <v>58</v>
      </c>
      <c r="D1085" t="s">
        <v>58</v>
      </c>
      <c r="E1085" s="30">
        <v>0</v>
      </c>
      <c r="F1085">
        <f t="shared" si="22"/>
        <v>1</v>
      </c>
    </row>
    <row r="1086" spans="1:6" x14ac:dyDescent="0.2">
      <c r="A1086" s="28">
        <v>41776</v>
      </c>
      <c r="B1086" t="s">
        <v>441</v>
      </c>
      <c r="C1086" t="s">
        <v>59</v>
      </c>
      <c r="D1086" t="s">
        <v>59</v>
      </c>
      <c r="E1086" s="30">
        <v>2</v>
      </c>
      <c r="F1086">
        <f t="shared" si="22"/>
        <v>1</v>
      </c>
    </row>
    <row r="1087" spans="1:6" x14ac:dyDescent="0.2">
      <c r="A1087" s="28">
        <v>41777</v>
      </c>
      <c r="B1087" t="s">
        <v>447</v>
      </c>
      <c r="C1087" t="s">
        <v>52</v>
      </c>
      <c r="D1087" t="s">
        <v>52</v>
      </c>
      <c r="E1087" s="30">
        <v>3.34</v>
      </c>
      <c r="F1087">
        <f t="shared" si="22"/>
        <v>1</v>
      </c>
    </row>
    <row r="1088" spans="1:6" x14ac:dyDescent="0.2">
      <c r="A1088" s="28">
        <v>41777</v>
      </c>
      <c r="B1088" t="s">
        <v>447</v>
      </c>
      <c r="C1088" t="s">
        <v>53</v>
      </c>
      <c r="D1088" t="s">
        <v>53</v>
      </c>
      <c r="E1088" s="30">
        <v>2</v>
      </c>
      <c r="F1088">
        <f t="shared" si="22"/>
        <v>1</v>
      </c>
    </row>
    <row r="1089" spans="1:6" x14ac:dyDescent="0.2">
      <c r="A1089" s="28">
        <v>41777</v>
      </c>
      <c r="B1089" t="s">
        <v>447</v>
      </c>
      <c r="C1089" t="s">
        <v>54</v>
      </c>
      <c r="D1089" t="s">
        <v>54</v>
      </c>
      <c r="E1089" s="30">
        <v>5</v>
      </c>
      <c r="F1089">
        <f t="shared" si="22"/>
        <v>1</v>
      </c>
    </row>
    <row r="1090" spans="1:6" x14ac:dyDescent="0.2">
      <c r="A1090" s="28">
        <v>41777</v>
      </c>
      <c r="B1090" t="s">
        <v>447</v>
      </c>
      <c r="C1090" t="s">
        <v>55</v>
      </c>
      <c r="D1090" t="s">
        <v>55</v>
      </c>
      <c r="E1090" s="30">
        <v>9.4</v>
      </c>
      <c r="F1090">
        <f t="shared" si="22"/>
        <v>1</v>
      </c>
    </row>
    <row r="1091" spans="1:6" x14ac:dyDescent="0.2">
      <c r="A1091" s="28">
        <v>41777</v>
      </c>
      <c r="B1091" t="s">
        <v>447</v>
      </c>
      <c r="C1091" t="s">
        <v>56</v>
      </c>
      <c r="D1091" t="s">
        <v>56</v>
      </c>
      <c r="E1091" s="30">
        <v>6</v>
      </c>
      <c r="F1091">
        <f t="shared" si="22"/>
        <v>1</v>
      </c>
    </row>
    <row r="1092" spans="1:6" x14ac:dyDescent="0.2">
      <c r="A1092" s="28">
        <v>41777</v>
      </c>
      <c r="B1092" t="s">
        <v>447</v>
      </c>
      <c r="C1092" t="s">
        <v>57</v>
      </c>
      <c r="D1092" t="s">
        <v>57</v>
      </c>
      <c r="E1092" s="30">
        <v>0</v>
      </c>
      <c r="F1092">
        <f t="shared" si="22"/>
        <v>1</v>
      </c>
    </row>
    <row r="1093" spans="1:6" x14ac:dyDescent="0.2">
      <c r="A1093" s="28">
        <v>41777</v>
      </c>
      <c r="B1093" t="s">
        <v>447</v>
      </c>
      <c r="C1093" t="s">
        <v>58</v>
      </c>
      <c r="D1093" t="s">
        <v>58</v>
      </c>
      <c r="E1093" s="30">
        <v>0</v>
      </c>
      <c r="F1093">
        <f t="shared" si="22"/>
        <v>1</v>
      </c>
    </row>
    <row r="1094" spans="1:6" x14ac:dyDescent="0.2">
      <c r="A1094" s="28">
        <v>41777</v>
      </c>
      <c r="B1094" t="s">
        <v>447</v>
      </c>
      <c r="C1094" t="s">
        <v>59</v>
      </c>
      <c r="D1094" t="s">
        <v>59</v>
      </c>
      <c r="E1094" s="30">
        <v>1</v>
      </c>
      <c r="F1094">
        <f t="shared" si="22"/>
        <v>1</v>
      </c>
    </row>
    <row r="1095" spans="1:6" x14ac:dyDescent="0.2">
      <c r="A1095" s="28">
        <v>41778</v>
      </c>
      <c r="B1095" t="s">
        <v>443</v>
      </c>
      <c r="C1095" t="s">
        <v>52</v>
      </c>
      <c r="D1095" t="s">
        <v>52</v>
      </c>
      <c r="E1095" s="30">
        <v>8.34</v>
      </c>
      <c r="F1095">
        <f t="shared" ref="F1095:F1158" si="23">SUBTOTAL(103,E1095)</f>
        <v>1</v>
      </c>
    </row>
    <row r="1096" spans="1:6" x14ac:dyDescent="0.2">
      <c r="A1096" s="28">
        <v>41778</v>
      </c>
      <c r="B1096" t="s">
        <v>443</v>
      </c>
      <c r="C1096" t="s">
        <v>53</v>
      </c>
      <c r="D1096" t="s">
        <v>53</v>
      </c>
      <c r="E1096" s="30">
        <v>3.84</v>
      </c>
      <c r="F1096">
        <f t="shared" si="23"/>
        <v>1</v>
      </c>
    </row>
    <row r="1097" spans="1:6" x14ac:dyDescent="0.2">
      <c r="A1097" s="28">
        <v>41778</v>
      </c>
      <c r="B1097" t="s">
        <v>443</v>
      </c>
      <c r="C1097" t="s">
        <v>54</v>
      </c>
      <c r="D1097" t="s">
        <v>54</v>
      </c>
      <c r="E1097" s="30">
        <v>6.1</v>
      </c>
      <c r="F1097">
        <f t="shared" si="23"/>
        <v>1</v>
      </c>
    </row>
    <row r="1098" spans="1:6" x14ac:dyDescent="0.2">
      <c r="A1098" s="28">
        <v>41778</v>
      </c>
      <c r="B1098" t="s">
        <v>443</v>
      </c>
      <c r="C1098" t="s">
        <v>55</v>
      </c>
      <c r="D1098" t="s">
        <v>55</v>
      </c>
      <c r="E1098" s="30">
        <v>12.8</v>
      </c>
      <c r="F1098">
        <f t="shared" si="23"/>
        <v>1</v>
      </c>
    </row>
    <row r="1099" spans="1:6" x14ac:dyDescent="0.2">
      <c r="A1099" s="28">
        <v>41778</v>
      </c>
      <c r="B1099" t="s">
        <v>443</v>
      </c>
      <c r="C1099" t="s">
        <v>56</v>
      </c>
      <c r="D1099" t="s">
        <v>56</v>
      </c>
      <c r="E1099" s="30">
        <v>5</v>
      </c>
      <c r="F1099">
        <f t="shared" si="23"/>
        <v>1</v>
      </c>
    </row>
    <row r="1100" spans="1:6" x14ac:dyDescent="0.2">
      <c r="A1100" s="28">
        <v>41778</v>
      </c>
      <c r="B1100" t="s">
        <v>443</v>
      </c>
      <c r="C1100" t="s">
        <v>57</v>
      </c>
      <c r="D1100" t="s">
        <v>57</v>
      </c>
      <c r="E1100" s="30">
        <v>0</v>
      </c>
      <c r="F1100">
        <f t="shared" si="23"/>
        <v>1</v>
      </c>
    </row>
    <row r="1101" spans="1:6" x14ac:dyDescent="0.2">
      <c r="A1101" s="28">
        <v>41778</v>
      </c>
      <c r="B1101" t="s">
        <v>443</v>
      </c>
      <c r="C1101" t="s">
        <v>58</v>
      </c>
      <c r="D1101" t="s">
        <v>58</v>
      </c>
      <c r="E1101" s="30">
        <v>3</v>
      </c>
      <c r="F1101">
        <f t="shared" si="23"/>
        <v>1</v>
      </c>
    </row>
    <row r="1102" spans="1:6" x14ac:dyDescent="0.2">
      <c r="A1102" s="28">
        <v>41778</v>
      </c>
      <c r="B1102" t="s">
        <v>443</v>
      </c>
      <c r="C1102" t="s">
        <v>59</v>
      </c>
      <c r="D1102" t="s">
        <v>59</v>
      </c>
      <c r="E1102" s="30">
        <v>9</v>
      </c>
      <c r="F1102">
        <f t="shared" si="23"/>
        <v>1</v>
      </c>
    </row>
    <row r="1103" spans="1:6" x14ac:dyDescent="0.2">
      <c r="A1103" s="28">
        <v>41779</v>
      </c>
      <c r="B1103" t="s">
        <v>444</v>
      </c>
      <c r="C1103" t="s">
        <v>52</v>
      </c>
      <c r="D1103" t="s">
        <v>52</v>
      </c>
      <c r="E1103" s="30">
        <v>1</v>
      </c>
      <c r="F1103">
        <f t="shared" si="23"/>
        <v>1</v>
      </c>
    </row>
    <row r="1104" spans="1:6" x14ac:dyDescent="0.2">
      <c r="A1104" s="28">
        <v>41779</v>
      </c>
      <c r="B1104" t="s">
        <v>444</v>
      </c>
      <c r="C1104" t="s">
        <v>53</v>
      </c>
      <c r="D1104" t="s">
        <v>53</v>
      </c>
      <c r="E1104" s="30">
        <v>2.375</v>
      </c>
      <c r="F1104">
        <f t="shared" si="23"/>
        <v>1</v>
      </c>
    </row>
    <row r="1105" spans="1:6" x14ac:dyDescent="0.2">
      <c r="A1105" s="28">
        <v>41779</v>
      </c>
      <c r="B1105" t="s">
        <v>444</v>
      </c>
      <c r="C1105" t="s">
        <v>54</v>
      </c>
      <c r="D1105" t="s">
        <v>54</v>
      </c>
      <c r="E1105" s="30">
        <v>7</v>
      </c>
      <c r="F1105">
        <f t="shared" si="23"/>
        <v>1</v>
      </c>
    </row>
    <row r="1106" spans="1:6" x14ac:dyDescent="0.2">
      <c r="A1106" s="28">
        <v>41779</v>
      </c>
      <c r="B1106" t="s">
        <v>444</v>
      </c>
      <c r="C1106" t="s">
        <v>55</v>
      </c>
      <c r="D1106" t="s">
        <v>55</v>
      </c>
      <c r="E1106" s="30">
        <v>27</v>
      </c>
      <c r="F1106">
        <f t="shared" si="23"/>
        <v>1</v>
      </c>
    </row>
    <row r="1107" spans="1:6" x14ac:dyDescent="0.2">
      <c r="A1107" s="28">
        <v>41779</v>
      </c>
      <c r="B1107" t="s">
        <v>444</v>
      </c>
      <c r="C1107" t="s">
        <v>56</v>
      </c>
      <c r="D1107" t="s">
        <v>56</v>
      </c>
      <c r="E1107" s="30">
        <v>10</v>
      </c>
      <c r="F1107">
        <f t="shared" si="23"/>
        <v>1</v>
      </c>
    </row>
    <row r="1108" spans="1:6" x14ac:dyDescent="0.2">
      <c r="A1108" s="28">
        <v>41779</v>
      </c>
      <c r="B1108" t="s">
        <v>444</v>
      </c>
      <c r="C1108" t="s">
        <v>57</v>
      </c>
      <c r="D1108" t="s">
        <v>57</v>
      </c>
      <c r="E1108" s="30">
        <v>1</v>
      </c>
      <c r="F1108">
        <f t="shared" si="23"/>
        <v>1</v>
      </c>
    </row>
    <row r="1109" spans="1:6" x14ac:dyDescent="0.2">
      <c r="A1109" s="28">
        <v>41779</v>
      </c>
      <c r="B1109" t="s">
        <v>444</v>
      </c>
      <c r="C1109" t="s">
        <v>58</v>
      </c>
      <c r="D1109" t="s">
        <v>58</v>
      </c>
      <c r="E1109" s="30">
        <v>0</v>
      </c>
      <c r="F1109">
        <f t="shared" si="23"/>
        <v>1</v>
      </c>
    </row>
    <row r="1110" spans="1:6" x14ac:dyDescent="0.2">
      <c r="A1110" s="28">
        <v>41779</v>
      </c>
      <c r="B1110" t="s">
        <v>444</v>
      </c>
      <c r="C1110" t="s">
        <v>59</v>
      </c>
      <c r="D1110" t="s">
        <v>59</v>
      </c>
      <c r="E1110" s="30">
        <v>3.6</v>
      </c>
      <c r="F1110">
        <f t="shared" si="23"/>
        <v>1</v>
      </c>
    </row>
    <row r="1111" spans="1:6" x14ac:dyDescent="0.2">
      <c r="A1111" s="28">
        <v>41780</v>
      </c>
      <c r="B1111" t="s">
        <v>445</v>
      </c>
      <c r="C1111" t="s">
        <v>52</v>
      </c>
      <c r="D1111" t="s">
        <v>52</v>
      </c>
      <c r="E1111" s="30">
        <v>2</v>
      </c>
      <c r="F1111">
        <f t="shared" si="23"/>
        <v>1</v>
      </c>
    </row>
    <row r="1112" spans="1:6" x14ac:dyDescent="0.2">
      <c r="A1112" s="28">
        <v>41780</v>
      </c>
      <c r="B1112" t="s">
        <v>445</v>
      </c>
      <c r="C1112" t="s">
        <v>53</v>
      </c>
      <c r="D1112" t="s">
        <v>53</v>
      </c>
      <c r="E1112" s="30">
        <v>4.68</v>
      </c>
      <c r="F1112">
        <f t="shared" si="23"/>
        <v>1</v>
      </c>
    </row>
    <row r="1113" spans="1:6" x14ac:dyDescent="0.2">
      <c r="A1113" s="28">
        <v>41780</v>
      </c>
      <c r="B1113" t="s">
        <v>445</v>
      </c>
      <c r="C1113" t="s">
        <v>54</v>
      </c>
      <c r="D1113" t="s">
        <v>54</v>
      </c>
      <c r="E1113" s="30">
        <v>9.5</v>
      </c>
      <c r="F1113">
        <f t="shared" si="23"/>
        <v>1</v>
      </c>
    </row>
    <row r="1114" spans="1:6" x14ac:dyDescent="0.2">
      <c r="A1114" s="28">
        <v>41780</v>
      </c>
      <c r="B1114" t="s">
        <v>445</v>
      </c>
      <c r="C1114" t="s">
        <v>55</v>
      </c>
      <c r="D1114" t="s">
        <v>55</v>
      </c>
      <c r="E1114" s="30">
        <v>15.4</v>
      </c>
      <c r="F1114">
        <f t="shared" si="23"/>
        <v>1</v>
      </c>
    </row>
    <row r="1115" spans="1:6" x14ac:dyDescent="0.2">
      <c r="A1115" s="28">
        <v>41780</v>
      </c>
      <c r="B1115" t="s">
        <v>445</v>
      </c>
      <c r="C1115" t="s">
        <v>56</v>
      </c>
      <c r="D1115" t="s">
        <v>56</v>
      </c>
      <c r="E1115" s="30">
        <v>6</v>
      </c>
      <c r="F1115">
        <f t="shared" si="23"/>
        <v>1</v>
      </c>
    </row>
    <row r="1116" spans="1:6" x14ac:dyDescent="0.2">
      <c r="A1116" s="28">
        <v>41780</v>
      </c>
      <c r="B1116" t="s">
        <v>445</v>
      </c>
      <c r="C1116" t="s">
        <v>57</v>
      </c>
      <c r="D1116" t="s">
        <v>57</v>
      </c>
      <c r="E1116" s="30">
        <v>1</v>
      </c>
      <c r="F1116">
        <f t="shared" si="23"/>
        <v>1</v>
      </c>
    </row>
    <row r="1117" spans="1:6" x14ac:dyDescent="0.2">
      <c r="A1117" s="28">
        <v>41780</v>
      </c>
      <c r="B1117" t="s">
        <v>445</v>
      </c>
      <c r="C1117" t="s">
        <v>58</v>
      </c>
      <c r="D1117" t="s">
        <v>58</v>
      </c>
      <c r="E1117" s="30">
        <v>0</v>
      </c>
      <c r="F1117">
        <f t="shared" si="23"/>
        <v>1</v>
      </c>
    </row>
    <row r="1118" spans="1:6" x14ac:dyDescent="0.2">
      <c r="A1118" s="28">
        <v>41780</v>
      </c>
      <c r="B1118" t="s">
        <v>445</v>
      </c>
      <c r="C1118" t="s">
        <v>59</v>
      </c>
      <c r="D1118" t="s">
        <v>59</v>
      </c>
      <c r="E1118" s="30">
        <v>3</v>
      </c>
      <c r="F1118">
        <f t="shared" si="23"/>
        <v>1</v>
      </c>
    </row>
    <row r="1119" spans="1:6" x14ac:dyDescent="0.2">
      <c r="A1119" s="28">
        <v>41781</v>
      </c>
      <c r="B1119" t="s">
        <v>446</v>
      </c>
      <c r="C1119" t="s">
        <v>52</v>
      </c>
      <c r="D1119" t="s">
        <v>52</v>
      </c>
      <c r="E1119" s="30">
        <v>3.68</v>
      </c>
      <c r="F1119">
        <f t="shared" si="23"/>
        <v>1</v>
      </c>
    </row>
    <row r="1120" spans="1:6" x14ac:dyDescent="0.2">
      <c r="A1120" s="28">
        <v>41781</v>
      </c>
      <c r="B1120" t="s">
        <v>446</v>
      </c>
      <c r="C1120" t="s">
        <v>53</v>
      </c>
      <c r="D1120" t="s">
        <v>53</v>
      </c>
      <c r="E1120" s="30">
        <v>1.33</v>
      </c>
      <c r="F1120">
        <f t="shared" si="23"/>
        <v>1</v>
      </c>
    </row>
    <row r="1121" spans="1:6" x14ac:dyDescent="0.2">
      <c r="A1121" s="28">
        <v>41781</v>
      </c>
      <c r="B1121" t="s">
        <v>446</v>
      </c>
      <c r="C1121" t="s">
        <v>54</v>
      </c>
      <c r="D1121" t="s">
        <v>54</v>
      </c>
      <c r="E1121" s="30">
        <v>1.2</v>
      </c>
      <c r="F1121">
        <f t="shared" si="23"/>
        <v>1</v>
      </c>
    </row>
    <row r="1122" spans="1:6" x14ac:dyDescent="0.2">
      <c r="A1122" s="28">
        <v>41781</v>
      </c>
      <c r="B1122" t="s">
        <v>446</v>
      </c>
      <c r="C1122" t="s">
        <v>55</v>
      </c>
      <c r="D1122" t="s">
        <v>55</v>
      </c>
      <c r="E1122" s="30">
        <v>8</v>
      </c>
      <c r="F1122">
        <f t="shared" si="23"/>
        <v>1</v>
      </c>
    </row>
    <row r="1123" spans="1:6" x14ac:dyDescent="0.2">
      <c r="A1123" s="28">
        <v>41781</v>
      </c>
      <c r="B1123" t="s">
        <v>446</v>
      </c>
      <c r="C1123" t="s">
        <v>56</v>
      </c>
      <c r="D1123" t="s">
        <v>56</v>
      </c>
      <c r="E1123" s="30">
        <v>8</v>
      </c>
      <c r="F1123">
        <f t="shared" si="23"/>
        <v>1</v>
      </c>
    </row>
    <row r="1124" spans="1:6" x14ac:dyDescent="0.2">
      <c r="A1124" s="28">
        <v>41781</v>
      </c>
      <c r="B1124" t="s">
        <v>446</v>
      </c>
      <c r="C1124" t="s">
        <v>57</v>
      </c>
      <c r="D1124" t="s">
        <v>57</v>
      </c>
      <c r="E1124" s="30">
        <v>0</v>
      </c>
      <c r="F1124">
        <f t="shared" si="23"/>
        <v>1</v>
      </c>
    </row>
    <row r="1125" spans="1:6" x14ac:dyDescent="0.2">
      <c r="A1125" s="28">
        <v>41781</v>
      </c>
      <c r="B1125" t="s">
        <v>446</v>
      </c>
      <c r="C1125" t="s">
        <v>58</v>
      </c>
      <c r="D1125" t="s">
        <v>58</v>
      </c>
      <c r="E1125" s="30">
        <v>2</v>
      </c>
      <c r="F1125">
        <f t="shared" si="23"/>
        <v>1</v>
      </c>
    </row>
    <row r="1126" spans="1:6" x14ac:dyDescent="0.2">
      <c r="A1126" s="28">
        <v>41781</v>
      </c>
      <c r="B1126" t="s">
        <v>446</v>
      </c>
      <c r="C1126" t="s">
        <v>59</v>
      </c>
      <c r="D1126" t="s">
        <v>59</v>
      </c>
      <c r="E1126" s="30">
        <v>4</v>
      </c>
      <c r="F1126">
        <f t="shared" si="23"/>
        <v>1</v>
      </c>
    </row>
    <row r="1127" spans="1:6" x14ac:dyDescent="0.2">
      <c r="A1127" s="28">
        <v>41782</v>
      </c>
      <c r="B1127" t="s">
        <v>440</v>
      </c>
      <c r="C1127" t="s">
        <v>52</v>
      </c>
      <c r="D1127" t="s">
        <v>52</v>
      </c>
      <c r="E1127" s="30">
        <v>5</v>
      </c>
      <c r="F1127">
        <f t="shared" si="23"/>
        <v>1</v>
      </c>
    </row>
    <row r="1128" spans="1:6" x14ac:dyDescent="0.2">
      <c r="A1128" s="28">
        <v>41782</v>
      </c>
      <c r="B1128" t="s">
        <v>440</v>
      </c>
      <c r="C1128" t="s">
        <v>53</v>
      </c>
      <c r="D1128" t="s">
        <v>53</v>
      </c>
      <c r="E1128" s="30">
        <v>2.34</v>
      </c>
      <c r="F1128">
        <f t="shared" si="23"/>
        <v>1</v>
      </c>
    </row>
    <row r="1129" spans="1:6" x14ac:dyDescent="0.2">
      <c r="A1129" s="28">
        <v>41782</v>
      </c>
      <c r="B1129" t="s">
        <v>440</v>
      </c>
      <c r="C1129" t="s">
        <v>54</v>
      </c>
      <c r="D1129" t="s">
        <v>54</v>
      </c>
      <c r="E1129" s="30">
        <v>3.9</v>
      </c>
      <c r="F1129">
        <f t="shared" si="23"/>
        <v>1</v>
      </c>
    </row>
    <row r="1130" spans="1:6" x14ac:dyDescent="0.2">
      <c r="A1130" s="28">
        <v>41782</v>
      </c>
      <c r="B1130" t="s">
        <v>440</v>
      </c>
      <c r="C1130" t="s">
        <v>55</v>
      </c>
      <c r="D1130" t="s">
        <v>55</v>
      </c>
      <c r="E1130" s="30">
        <v>17.5</v>
      </c>
      <c r="F1130">
        <f t="shared" si="23"/>
        <v>1</v>
      </c>
    </row>
    <row r="1131" spans="1:6" x14ac:dyDescent="0.2">
      <c r="A1131" s="28">
        <v>41782</v>
      </c>
      <c r="B1131" t="s">
        <v>440</v>
      </c>
      <c r="C1131" t="s">
        <v>56</v>
      </c>
      <c r="D1131" t="s">
        <v>56</v>
      </c>
      <c r="E1131" s="30">
        <v>8</v>
      </c>
      <c r="F1131">
        <f t="shared" si="23"/>
        <v>1</v>
      </c>
    </row>
    <row r="1132" spans="1:6" x14ac:dyDescent="0.2">
      <c r="A1132" s="28">
        <v>41782</v>
      </c>
      <c r="B1132" t="s">
        <v>440</v>
      </c>
      <c r="C1132" t="s">
        <v>57</v>
      </c>
      <c r="D1132" t="s">
        <v>57</v>
      </c>
      <c r="E1132" s="30">
        <v>2</v>
      </c>
      <c r="F1132">
        <f t="shared" si="23"/>
        <v>1</v>
      </c>
    </row>
    <row r="1133" spans="1:6" x14ac:dyDescent="0.2">
      <c r="A1133" s="28">
        <v>41782</v>
      </c>
      <c r="B1133" t="s">
        <v>440</v>
      </c>
      <c r="C1133" t="s">
        <v>58</v>
      </c>
      <c r="D1133" t="s">
        <v>58</v>
      </c>
      <c r="E1133" s="30">
        <v>10</v>
      </c>
      <c r="F1133">
        <f t="shared" si="23"/>
        <v>1</v>
      </c>
    </row>
    <row r="1134" spans="1:6" x14ac:dyDescent="0.2">
      <c r="A1134" s="28">
        <v>41782</v>
      </c>
      <c r="B1134" t="s">
        <v>440</v>
      </c>
      <c r="C1134" t="s">
        <v>59</v>
      </c>
      <c r="D1134" t="s">
        <v>59</v>
      </c>
      <c r="E1134" s="30">
        <v>7</v>
      </c>
      <c r="F1134">
        <f t="shared" si="23"/>
        <v>1</v>
      </c>
    </row>
    <row r="1135" spans="1:6" x14ac:dyDescent="0.2">
      <c r="A1135" s="28">
        <v>41783</v>
      </c>
      <c r="B1135" t="s">
        <v>441</v>
      </c>
      <c r="C1135" t="s">
        <v>52</v>
      </c>
      <c r="D1135" t="s">
        <v>52</v>
      </c>
      <c r="E1135" s="30">
        <v>3</v>
      </c>
      <c r="F1135">
        <f t="shared" si="23"/>
        <v>1</v>
      </c>
    </row>
    <row r="1136" spans="1:6" x14ac:dyDescent="0.2">
      <c r="A1136" s="28">
        <v>41783</v>
      </c>
      <c r="B1136" t="s">
        <v>441</v>
      </c>
      <c r="C1136" t="s">
        <v>53</v>
      </c>
      <c r="D1136" t="s">
        <v>53</v>
      </c>
      <c r="E1136" s="30">
        <v>4.7130000000000001</v>
      </c>
      <c r="F1136">
        <f t="shared" si="23"/>
        <v>1</v>
      </c>
    </row>
    <row r="1137" spans="1:6" x14ac:dyDescent="0.2">
      <c r="A1137" s="28">
        <v>41783</v>
      </c>
      <c r="B1137" t="s">
        <v>441</v>
      </c>
      <c r="C1137" t="s">
        <v>54</v>
      </c>
      <c r="D1137" t="s">
        <v>54</v>
      </c>
      <c r="E1137" s="30">
        <v>5</v>
      </c>
      <c r="F1137">
        <f t="shared" si="23"/>
        <v>1</v>
      </c>
    </row>
    <row r="1138" spans="1:6" x14ac:dyDescent="0.2">
      <c r="A1138" s="28">
        <v>41783</v>
      </c>
      <c r="B1138" t="s">
        <v>441</v>
      </c>
      <c r="C1138" t="s">
        <v>55</v>
      </c>
      <c r="D1138" t="s">
        <v>55</v>
      </c>
      <c r="E1138" s="30">
        <v>28</v>
      </c>
      <c r="F1138">
        <f t="shared" si="23"/>
        <v>1</v>
      </c>
    </row>
    <row r="1139" spans="1:6" x14ac:dyDescent="0.2">
      <c r="A1139" s="28">
        <v>41783</v>
      </c>
      <c r="B1139" t="s">
        <v>441</v>
      </c>
      <c r="C1139" t="s">
        <v>56</v>
      </c>
      <c r="D1139" t="s">
        <v>56</v>
      </c>
      <c r="E1139" s="30">
        <v>11</v>
      </c>
      <c r="F1139">
        <f t="shared" si="23"/>
        <v>1</v>
      </c>
    </row>
    <row r="1140" spans="1:6" x14ac:dyDescent="0.2">
      <c r="A1140" s="28">
        <v>41783</v>
      </c>
      <c r="B1140" t="s">
        <v>441</v>
      </c>
      <c r="C1140" t="s">
        <v>57</v>
      </c>
      <c r="D1140" t="s">
        <v>57</v>
      </c>
      <c r="E1140" s="30">
        <v>1</v>
      </c>
      <c r="F1140">
        <f t="shared" si="23"/>
        <v>1</v>
      </c>
    </row>
    <row r="1141" spans="1:6" x14ac:dyDescent="0.2">
      <c r="A1141" s="28">
        <v>41783</v>
      </c>
      <c r="B1141" t="s">
        <v>441</v>
      </c>
      <c r="C1141" t="s">
        <v>58</v>
      </c>
      <c r="D1141" t="s">
        <v>58</v>
      </c>
      <c r="E1141" s="30">
        <v>0</v>
      </c>
      <c r="F1141">
        <f t="shared" si="23"/>
        <v>1</v>
      </c>
    </row>
    <row r="1142" spans="1:6" x14ac:dyDescent="0.2">
      <c r="A1142" s="28">
        <v>41783</v>
      </c>
      <c r="B1142" t="s">
        <v>441</v>
      </c>
      <c r="C1142" t="s">
        <v>59</v>
      </c>
      <c r="D1142" t="s">
        <v>59</v>
      </c>
      <c r="E1142" s="30">
        <v>9</v>
      </c>
      <c r="F1142">
        <f t="shared" si="23"/>
        <v>1</v>
      </c>
    </row>
    <row r="1143" spans="1:6" x14ac:dyDescent="0.2">
      <c r="A1143" s="28">
        <v>41784</v>
      </c>
      <c r="B1143" t="s">
        <v>447</v>
      </c>
      <c r="C1143" t="s">
        <v>52</v>
      </c>
      <c r="D1143" t="s">
        <v>52</v>
      </c>
      <c r="E1143" s="30">
        <v>2</v>
      </c>
      <c r="F1143">
        <f t="shared" si="23"/>
        <v>1</v>
      </c>
    </row>
    <row r="1144" spans="1:6" x14ac:dyDescent="0.2">
      <c r="A1144" s="28">
        <v>41784</v>
      </c>
      <c r="B1144" t="s">
        <v>447</v>
      </c>
      <c r="C1144" t="s">
        <v>53</v>
      </c>
      <c r="D1144" t="s">
        <v>53</v>
      </c>
      <c r="E1144" s="30">
        <v>3</v>
      </c>
      <c r="F1144">
        <f t="shared" si="23"/>
        <v>1</v>
      </c>
    </row>
    <row r="1145" spans="1:6" x14ac:dyDescent="0.2">
      <c r="A1145" s="28">
        <v>41784</v>
      </c>
      <c r="B1145" t="s">
        <v>447</v>
      </c>
      <c r="C1145" t="s">
        <v>54</v>
      </c>
      <c r="D1145" t="s">
        <v>54</v>
      </c>
      <c r="E1145" s="30">
        <v>1</v>
      </c>
      <c r="F1145">
        <f t="shared" si="23"/>
        <v>1</v>
      </c>
    </row>
    <row r="1146" spans="1:6" x14ac:dyDescent="0.2">
      <c r="A1146" s="28">
        <v>41784</v>
      </c>
      <c r="B1146" t="s">
        <v>447</v>
      </c>
      <c r="C1146" t="s">
        <v>55</v>
      </c>
      <c r="D1146" t="s">
        <v>55</v>
      </c>
      <c r="E1146" s="30">
        <v>7</v>
      </c>
      <c r="F1146">
        <f t="shared" si="23"/>
        <v>1</v>
      </c>
    </row>
    <row r="1147" spans="1:6" x14ac:dyDescent="0.2">
      <c r="A1147" s="28">
        <v>41784</v>
      </c>
      <c r="B1147" t="s">
        <v>447</v>
      </c>
      <c r="C1147" t="s">
        <v>56</v>
      </c>
      <c r="D1147" t="s">
        <v>56</v>
      </c>
      <c r="E1147" s="30">
        <v>8</v>
      </c>
      <c r="F1147">
        <f t="shared" si="23"/>
        <v>1</v>
      </c>
    </row>
    <row r="1148" spans="1:6" x14ac:dyDescent="0.2">
      <c r="A1148" s="28">
        <v>41784</v>
      </c>
      <c r="B1148" t="s">
        <v>447</v>
      </c>
      <c r="C1148" t="s">
        <v>57</v>
      </c>
      <c r="D1148" t="s">
        <v>57</v>
      </c>
      <c r="E1148" s="30">
        <v>0</v>
      </c>
      <c r="F1148">
        <f t="shared" si="23"/>
        <v>1</v>
      </c>
    </row>
    <row r="1149" spans="1:6" x14ac:dyDescent="0.2">
      <c r="A1149" s="28">
        <v>41784</v>
      </c>
      <c r="B1149" t="s">
        <v>447</v>
      </c>
      <c r="C1149" t="s">
        <v>58</v>
      </c>
      <c r="D1149" t="s">
        <v>58</v>
      </c>
      <c r="E1149" s="30">
        <v>5</v>
      </c>
      <c r="F1149">
        <f t="shared" si="23"/>
        <v>1</v>
      </c>
    </row>
    <row r="1150" spans="1:6" x14ac:dyDescent="0.2">
      <c r="A1150" s="28">
        <v>41784</v>
      </c>
      <c r="B1150" t="s">
        <v>447</v>
      </c>
      <c r="C1150" t="s">
        <v>59</v>
      </c>
      <c r="D1150" t="s">
        <v>59</v>
      </c>
      <c r="E1150" s="30">
        <v>1</v>
      </c>
      <c r="F1150">
        <f t="shared" si="23"/>
        <v>1</v>
      </c>
    </row>
    <row r="1151" spans="1:6" x14ac:dyDescent="0.2">
      <c r="A1151" s="28">
        <v>41785</v>
      </c>
      <c r="B1151" t="s">
        <v>443</v>
      </c>
      <c r="C1151" t="s">
        <v>52</v>
      </c>
      <c r="D1151" t="s">
        <v>52</v>
      </c>
      <c r="E1151" s="30">
        <v>2.68</v>
      </c>
      <c r="F1151">
        <f t="shared" si="23"/>
        <v>1</v>
      </c>
    </row>
    <row r="1152" spans="1:6" x14ac:dyDescent="0.2">
      <c r="A1152" s="28">
        <v>41785</v>
      </c>
      <c r="B1152" t="s">
        <v>443</v>
      </c>
      <c r="C1152" t="s">
        <v>53</v>
      </c>
      <c r="D1152" t="s">
        <v>53</v>
      </c>
      <c r="E1152" s="30">
        <v>3.34</v>
      </c>
      <c r="F1152">
        <f t="shared" si="23"/>
        <v>1</v>
      </c>
    </row>
    <row r="1153" spans="1:6" x14ac:dyDescent="0.2">
      <c r="A1153" s="28">
        <v>41785</v>
      </c>
      <c r="B1153" t="s">
        <v>443</v>
      </c>
      <c r="C1153" t="s">
        <v>54</v>
      </c>
      <c r="D1153" t="s">
        <v>54</v>
      </c>
      <c r="E1153" s="30">
        <v>7.4</v>
      </c>
      <c r="F1153">
        <f t="shared" si="23"/>
        <v>1</v>
      </c>
    </row>
    <row r="1154" spans="1:6" x14ac:dyDescent="0.2">
      <c r="A1154" s="28">
        <v>41785</v>
      </c>
      <c r="B1154" t="s">
        <v>443</v>
      </c>
      <c r="C1154" t="s">
        <v>55</v>
      </c>
      <c r="D1154" t="s">
        <v>55</v>
      </c>
      <c r="E1154" s="30">
        <v>18</v>
      </c>
      <c r="F1154">
        <f t="shared" si="23"/>
        <v>1</v>
      </c>
    </row>
    <row r="1155" spans="1:6" x14ac:dyDescent="0.2">
      <c r="A1155" s="28">
        <v>41785</v>
      </c>
      <c r="B1155" t="s">
        <v>443</v>
      </c>
      <c r="C1155" t="s">
        <v>56</v>
      </c>
      <c r="D1155" t="s">
        <v>56</v>
      </c>
      <c r="E1155" s="30">
        <v>7</v>
      </c>
      <c r="F1155">
        <f t="shared" si="23"/>
        <v>1</v>
      </c>
    </row>
    <row r="1156" spans="1:6" x14ac:dyDescent="0.2">
      <c r="A1156" s="28">
        <v>41785</v>
      </c>
      <c r="B1156" t="s">
        <v>443</v>
      </c>
      <c r="C1156" t="s">
        <v>57</v>
      </c>
      <c r="D1156" t="s">
        <v>57</v>
      </c>
      <c r="E1156" s="30">
        <v>1</v>
      </c>
      <c r="F1156">
        <f t="shared" si="23"/>
        <v>1</v>
      </c>
    </row>
    <row r="1157" spans="1:6" x14ac:dyDescent="0.2">
      <c r="A1157" s="28">
        <v>41785</v>
      </c>
      <c r="B1157" t="s">
        <v>443</v>
      </c>
      <c r="C1157" t="s">
        <v>58</v>
      </c>
      <c r="D1157" t="s">
        <v>58</v>
      </c>
      <c r="E1157" s="30">
        <v>0</v>
      </c>
      <c r="F1157">
        <f t="shared" si="23"/>
        <v>1</v>
      </c>
    </row>
    <row r="1158" spans="1:6" x14ac:dyDescent="0.2">
      <c r="A1158" s="28">
        <v>41785</v>
      </c>
      <c r="B1158" t="s">
        <v>443</v>
      </c>
      <c r="C1158" t="s">
        <v>59</v>
      </c>
      <c r="D1158" t="s">
        <v>59</v>
      </c>
      <c r="E1158" s="30">
        <v>5</v>
      </c>
      <c r="F1158">
        <f t="shared" si="23"/>
        <v>1</v>
      </c>
    </row>
    <row r="1159" spans="1:6" x14ac:dyDescent="0.2">
      <c r="A1159" s="28">
        <v>41786</v>
      </c>
      <c r="B1159" t="s">
        <v>444</v>
      </c>
      <c r="C1159" t="s">
        <v>52</v>
      </c>
      <c r="D1159" t="s">
        <v>52</v>
      </c>
      <c r="E1159" s="30">
        <v>0</v>
      </c>
      <c r="F1159">
        <f t="shared" ref="F1159:F1222" si="24">SUBTOTAL(103,E1159)</f>
        <v>1</v>
      </c>
    </row>
    <row r="1160" spans="1:6" x14ac:dyDescent="0.2">
      <c r="A1160" s="28">
        <v>41786</v>
      </c>
      <c r="B1160" t="s">
        <v>444</v>
      </c>
      <c r="C1160" t="s">
        <v>53</v>
      </c>
      <c r="D1160" t="s">
        <v>53</v>
      </c>
      <c r="E1160" s="30">
        <v>2.34</v>
      </c>
      <c r="F1160">
        <f t="shared" si="24"/>
        <v>1</v>
      </c>
    </row>
    <row r="1161" spans="1:6" x14ac:dyDescent="0.2">
      <c r="A1161" s="28">
        <v>41786</v>
      </c>
      <c r="B1161" t="s">
        <v>444</v>
      </c>
      <c r="C1161" t="s">
        <v>54</v>
      </c>
      <c r="D1161" t="s">
        <v>54</v>
      </c>
      <c r="E1161" s="30">
        <v>5</v>
      </c>
      <c r="F1161">
        <f t="shared" si="24"/>
        <v>1</v>
      </c>
    </row>
    <row r="1162" spans="1:6" x14ac:dyDescent="0.2">
      <c r="A1162" s="28">
        <v>41786</v>
      </c>
      <c r="B1162" t="s">
        <v>444</v>
      </c>
      <c r="C1162" t="s">
        <v>55</v>
      </c>
      <c r="D1162" t="s">
        <v>55</v>
      </c>
      <c r="E1162" s="30">
        <v>28.6</v>
      </c>
      <c r="F1162">
        <f t="shared" si="24"/>
        <v>1</v>
      </c>
    </row>
    <row r="1163" spans="1:6" x14ac:dyDescent="0.2">
      <c r="A1163" s="28">
        <v>41786</v>
      </c>
      <c r="B1163" t="s">
        <v>444</v>
      </c>
      <c r="C1163" t="s">
        <v>56</v>
      </c>
      <c r="D1163" t="s">
        <v>56</v>
      </c>
      <c r="E1163" s="30">
        <v>12</v>
      </c>
      <c r="F1163">
        <f t="shared" si="24"/>
        <v>1</v>
      </c>
    </row>
    <row r="1164" spans="1:6" x14ac:dyDescent="0.2">
      <c r="A1164" s="28">
        <v>41786</v>
      </c>
      <c r="B1164" t="s">
        <v>444</v>
      </c>
      <c r="C1164" t="s">
        <v>57</v>
      </c>
      <c r="D1164" t="s">
        <v>57</v>
      </c>
      <c r="E1164" s="30">
        <v>1</v>
      </c>
      <c r="F1164">
        <f t="shared" si="24"/>
        <v>1</v>
      </c>
    </row>
    <row r="1165" spans="1:6" x14ac:dyDescent="0.2">
      <c r="A1165" s="28">
        <v>41786</v>
      </c>
      <c r="B1165" t="s">
        <v>444</v>
      </c>
      <c r="C1165" t="s">
        <v>58</v>
      </c>
      <c r="D1165" t="s">
        <v>58</v>
      </c>
      <c r="E1165" s="30">
        <v>1</v>
      </c>
      <c r="F1165">
        <f t="shared" si="24"/>
        <v>1</v>
      </c>
    </row>
    <row r="1166" spans="1:6" x14ac:dyDescent="0.2">
      <c r="A1166" s="28">
        <v>41786</v>
      </c>
      <c r="B1166" t="s">
        <v>444</v>
      </c>
      <c r="C1166" t="s">
        <v>59</v>
      </c>
      <c r="D1166" t="s">
        <v>59</v>
      </c>
      <c r="E1166" s="30">
        <v>6</v>
      </c>
      <c r="F1166">
        <f t="shared" si="24"/>
        <v>1</v>
      </c>
    </row>
    <row r="1167" spans="1:6" x14ac:dyDescent="0.2">
      <c r="A1167" s="28">
        <v>41787</v>
      </c>
      <c r="B1167" t="s">
        <v>445</v>
      </c>
      <c r="C1167" t="s">
        <v>52</v>
      </c>
      <c r="D1167" t="s">
        <v>52</v>
      </c>
      <c r="E1167" s="30">
        <v>1.34</v>
      </c>
      <c r="F1167">
        <f t="shared" si="24"/>
        <v>1</v>
      </c>
    </row>
    <row r="1168" spans="1:6" x14ac:dyDescent="0.2">
      <c r="A1168" s="28">
        <v>41787</v>
      </c>
      <c r="B1168" t="s">
        <v>445</v>
      </c>
      <c r="C1168" t="s">
        <v>53</v>
      </c>
      <c r="D1168" t="s">
        <v>53</v>
      </c>
      <c r="E1168" s="30">
        <v>5.0199999999999996</v>
      </c>
      <c r="F1168">
        <f t="shared" si="24"/>
        <v>1</v>
      </c>
    </row>
    <row r="1169" spans="1:6" x14ac:dyDescent="0.2">
      <c r="A1169" s="28">
        <v>41787</v>
      </c>
      <c r="B1169" t="s">
        <v>445</v>
      </c>
      <c r="C1169" t="s">
        <v>54</v>
      </c>
      <c r="D1169" t="s">
        <v>54</v>
      </c>
      <c r="E1169" s="30">
        <v>1.4</v>
      </c>
      <c r="F1169">
        <f t="shared" si="24"/>
        <v>1</v>
      </c>
    </row>
    <row r="1170" spans="1:6" x14ac:dyDescent="0.2">
      <c r="A1170" s="28">
        <v>41787</v>
      </c>
      <c r="B1170" t="s">
        <v>445</v>
      </c>
      <c r="C1170" t="s">
        <v>55</v>
      </c>
      <c r="D1170" t="s">
        <v>55</v>
      </c>
      <c r="E1170" s="30">
        <v>10.28</v>
      </c>
      <c r="F1170">
        <f t="shared" si="24"/>
        <v>1</v>
      </c>
    </row>
    <row r="1171" spans="1:6" x14ac:dyDescent="0.2">
      <c r="A1171" s="28">
        <v>41787</v>
      </c>
      <c r="B1171" t="s">
        <v>445</v>
      </c>
      <c r="C1171" t="s">
        <v>56</v>
      </c>
      <c r="D1171" t="s">
        <v>56</v>
      </c>
      <c r="E1171" s="30">
        <v>9</v>
      </c>
      <c r="F1171">
        <f t="shared" si="24"/>
        <v>1</v>
      </c>
    </row>
    <row r="1172" spans="1:6" x14ac:dyDescent="0.2">
      <c r="A1172" s="28">
        <v>41787</v>
      </c>
      <c r="B1172" t="s">
        <v>445</v>
      </c>
      <c r="C1172" t="s">
        <v>57</v>
      </c>
      <c r="D1172" t="s">
        <v>57</v>
      </c>
      <c r="E1172" s="30">
        <v>0</v>
      </c>
      <c r="F1172">
        <f t="shared" si="24"/>
        <v>1</v>
      </c>
    </row>
    <row r="1173" spans="1:6" x14ac:dyDescent="0.2">
      <c r="A1173" s="28">
        <v>41787</v>
      </c>
      <c r="B1173" t="s">
        <v>445</v>
      </c>
      <c r="C1173" t="s">
        <v>58</v>
      </c>
      <c r="D1173" t="s">
        <v>58</v>
      </c>
      <c r="E1173" s="30">
        <v>2</v>
      </c>
      <c r="F1173">
        <f t="shared" si="24"/>
        <v>1</v>
      </c>
    </row>
    <row r="1174" spans="1:6" x14ac:dyDescent="0.2">
      <c r="A1174" s="28">
        <v>41787</v>
      </c>
      <c r="B1174" t="s">
        <v>445</v>
      </c>
      <c r="C1174" t="s">
        <v>59</v>
      </c>
      <c r="D1174" t="s">
        <v>59</v>
      </c>
      <c r="E1174" s="30">
        <v>5.0999999999999996</v>
      </c>
      <c r="F1174">
        <f t="shared" si="24"/>
        <v>1</v>
      </c>
    </row>
    <row r="1175" spans="1:6" x14ac:dyDescent="0.2">
      <c r="A1175" s="28">
        <v>41788</v>
      </c>
      <c r="B1175" t="s">
        <v>446</v>
      </c>
      <c r="C1175" t="s">
        <v>52</v>
      </c>
      <c r="D1175" t="s">
        <v>52</v>
      </c>
      <c r="E1175" s="30">
        <v>4</v>
      </c>
      <c r="F1175">
        <f t="shared" si="24"/>
        <v>1</v>
      </c>
    </row>
    <row r="1176" spans="1:6" x14ac:dyDescent="0.2">
      <c r="A1176" s="28">
        <v>41788</v>
      </c>
      <c r="B1176" t="s">
        <v>446</v>
      </c>
      <c r="C1176" t="s">
        <v>53</v>
      </c>
      <c r="D1176" t="s">
        <v>53</v>
      </c>
      <c r="E1176" s="30">
        <v>5.34</v>
      </c>
      <c r="F1176">
        <f t="shared" si="24"/>
        <v>1</v>
      </c>
    </row>
    <row r="1177" spans="1:6" x14ac:dyDescent="0.2">
      <c r="A1177" s="28">
        <v>41788</v>
      </c>
      <c r="B1177" t="s">
        <v>446</v>
      </c>
      <c r="C1177" t="s">
        <v>54</v>
      </c>
      <c r="D1177" t="s">
        <v>54</v>
      </c>
      <c r="E1177" s="30">
        <v>6.3</v>
      </c>
      <c r="F1177">
        <f t="shared" si="24"/>
        <v>1</v>
      </c>
    </row>
    <row r="1178" spans="1:6" x14ac:dyDescent="0.2">
      <c r="A1178" s="28">
        <v>41788</v>
      </c>
      <c r="B1178" t="s">
        <v>446</v>
      </c>
      <c r="C1178" t="s">
        <v>55</v>
      </c>
      <c r="D1178" t="s">
        <v>55</v>
      </c>
      <c r="E1178" s="30">
        <v>27</v>
      </c>
      <c r="F1178">
        <f t="shared" si="24"/>
        <v>1</v>
      </c>
    </row>
    <row r="1179" spans="1:6" x14ac:dyDescent="0.2">
      <c r="A1179" s="28">
        <v>41788</v>
      </c>
      <c r="B1179" t="s">
        <v>446</v>
      </c>
      <c r="C1179" t="s">
        <v>56</v>
      </c>
      <c r="D1179" t="s">
        <v>56</v>
      </c>
      <c r="E1179" s="30">
        <v>13</v>
      </c>
      <c r="F1179">
        <f t="shared" si="24"/>
        <v>1</v>
      </c>
    </row>
    <row r="1180" spans="1:6" x14ac:dyDescent="0.2">
      <c r="A1180" s="28">
        <v>41788</v>
      </c>
      <c r="B1180" t="s">
        <v>446</v>
      </c>
      <c r="C1180" t="s">
        <v>57</v>
      </c>
      <c r="D1180" t="s">
        <v>57</v>
      </c>
      <c r="E1180" s="30">
        <v>0</v>
      </c>
      <c r="F1180">
        <f t="shared" si="24"/>
        <v>1</v>
      </c>
    </row>
    <row r="1181" spans="1:6" x14ac:dyDescent="0.2">
      <c r="A1181" s="28">
        <v>41788</v>
      </c>
      <c r="B1181" t="s">
        <v>446</v>
      </c>
      <c r="C1181" t="s">
        <v>58</v>
      </c>
      <c r="D1181" t="s">
        <v>58</v>
      </c>
      <c r="E1181" s="30">
        <v>0</v>
      </c>
      <c r="F1181">
        <f t="shared" si="24"/>
        <v>1</v>
      </c>
    </row>
    <row r="1182" spans="1:6" x14ac:dyDescent="0.2">
      <c r="A1182" s="28">
        <v>41788</v>
      </c>
      <c r="B1182" t="s">
        <v>446</v>
      </c>
      <c r="C1182" t="s">
        <v>59</v>
      </c>
      <c r="D1182" t="s">
        <v>59</v>
      </c>
      <c r="E1182" s="30">
        <v>2</v>
      </c>
      <c r="F1182">
        <f t="shared" si="24"/>
        <v>1</v>
      </c>
    </row>
    <row r="1183" spans="1:6" x14ac:dyDescent="0.2">
      <c r="A1183" s="28">
        <v>41789</v>
      </c>
      <c r="B1183" t="s">
        <v>440</v>
      </c>
      <c r="C1183" t="s">
        <v>52</v>
      </c>
      <c r="D1183" t="s">
        <v>52</v>
      </c>
      <c r="E1183" s="30">
        <v>3.02</v>
      </c>
      <c r="F1183">
        <f t="shared" si="24"/>
        <v>1</v>
      </c>
    </row>
    <row r="1184" spans="1:6" x14ac:dyDescent="0.2">
      <c r="A1184" s="28">
        <v>41789</v>
      </c>
      <c r="B1184" t="s">
        <v>440</v>
      </c>
      <c r="C1184" t="s">
        <v>53</v>
      </c>
      <c r="D1184" t="s">
        <v>53</v>
      </c>
      <c r="E1184" s="30">
        <v>2.02</v>
      </c>
      <c r="F1184">
        <f t="shared" si="24"/>
        <v>1</v>
      </c>
    </row>
    <row r="1185" spans="1:6" x14ac:dyDescent="0.2">
      <c r="A1185" s="28">
        <v>41789</v>
      </c>
      <c r="B1185" t="s">
        <v>440</v>
      </c>
      <c r="C1185" t="s">
        <v>54</v>
      </c>
      <c r="D1185" t="s">
        <v>54</v>
      </c>
      <c r="E1185" s="30">
        <v>2</v>
      </c>
      <c r="F1185">
        <f t="shared" si="24"/>
        <v>1</v>
      </c>
    </row>
    <row r="1186" spans="1:6" x14ac:dyDescent="0.2">
      <c r="A1186" s="28">
        <v>41789</v>
      </c>
      <c r="B1186" t="s">
        <v>440</v>
      </c>
      <c r="C1186" t="s">
        <v>55</v>
      </c>
      <c r="D1186" t="s">
        <v>55</v>
      </c>
      <c r="E1186" s="30">
        <v>21.5</v>
      </c>
      <c r="F1186">
        <f t="shared" si="24"/>
        <v>1</v>
      </c>
    </row>
    <row r="1187" spans="1:6" x14ac:dyDescent="0.2">
      <c r="A1187" s="28">
        <v>41789</v>
      </c>
      <c r="B1187" t="s">
        <v>440</v>
      </c>
      <c r="C1187" t="s">
        <v>56</v>
      </c>
      <c r="D1187" t="s">
        <v>56</v>
      </c>
      <c r="E1187" s="30">
        <v>14</v>
      </c>
      <c r="F1187">
        <f t="shared" si="24"/>
        <v>1</v>
      </c>
    </row>
    <row r="1188" spans="1:6" x14ac:dyDescent="0.2">
      <c r="A1188" s="28">
        <v>41789</v>
      </c>
      <c r="B1188" t="s">
        <v>440</v>
      </c>
      <c r="C1188" t="s">
        <v>57</v>
      </c>
      <c r="D1188" t="s">
        <v>57</v>
      </c>
      <c r="E1188" s="30">
        <v>0</v>
      </c>
      <c r="F1188">
        <f t="shared" si="24"/>
        <v>1</v>
      </c>
    </row>
    <row r="1189" spans="1:6" x14ac:dyDescent="0.2">
      <c r="A1189" s="28">
        <v>41789</v>
      </c>
      <c r="B1189" t="s">
        <v>440</v>
      </c>
      <c r="C1189" t="s">
        <v>58</v>
      </c>
      <c r="D1189" t="s">
        <v>58</v>
      </c>
      <c r="E1189" s="30">
        <v>0</v>
      </c>
      <c r="F1189">
        <f t="shared" si="24"/>
        <v>1</v>
      </c>
    </row>
    <row r="1190" spans="1:6" x14ac:dyDescent="0.2">
      <c r="A1190" s="28">
        <v>41789</v>
      </c>
      <c r="B1190" t="s">
        <v>440</v>
      </c>
      <c r="C1190" t="s">
        <v>59</v>
      </c>
      <c r="D1190" t="s">
        <v>59</v>
      </c>
      <c r="E1190" s="30">
        <v>5</v>
      </c>
      <c r="F1190">
        <f t="shared" si="24"/>
        <v>1</v>
      </c>
    </row>
    <row r="1191" spans="1:6" x14ac:dyDescent="0.2">
      <c r="A1191" s="28">
        <v>41790</v>
      </c>
      <c r="B1191" t="s">
        <v>441</v>
      </c>
      <c r="C1191" t="s">
        <v>52</v>
      </c>
      <c r="D1191" t="s">
        <v>52</v>
      </c>
      <c r="E1191" s="30">
        <v>5.67</v>
      </c>
      <c r="F1191">
        <f t="shared" si="24"/>
        <v>1</v>
      </c>
    </row>
    <row r="1192" spans="1:6" x14ac:dyDescent="0.2">
      <c r="A1192" s="28">
        <v>41790</v>
      </c>
      <c r="B1192" t="s">
        <v>441</v>
      </c>
      <c r="C1192" t="s">
        <v>53</v>
      </c>
      <c r="D1192" t="s">
        <v>53</v>
      </c>
      <c r="E1192" s="30">
        <v>3.34</v>
      </c>
      <c r="F1192">
        <f t="shared" si="24"/>
        <v>1</v>
      </c>
    </row>
    <row r="1193" spans="1:6" x14ac:dyDescent="0.2">
      <c r="A1193" s="28">
        <v>41790</v>
      </c>
      <c r="B1193" t="s">
        <v>441</v>
      </c>
      <c r="C1193" t="s">
        <v>54</v>
      </c>
      <c r="D1193" t="s">
        <v>54</v>
      </c>
      <c r="E1193" s="30">
        <v>2</v>
      </c>
      <c r="F1193">
        <f t="shared" si="24"/>
        <v>1</v>
      </c>
    </row>
    <row r="1194" spans="1:6" x14ac:dyDescent="0.2">
      <c r="A1194" s="28">
        <v>41790</v>
      </c>
      <c r="B1194" t="s">
        <v>441</v>
      </c>
      <c r="C1194" t="s">
        <v>55</v>
      </c>
      <c r="D1194" t="s">
        <v>55</v>
      </c>
      <c r="E1194" s="30">
        <v>28</v>
      </c>
      <c r="F1194">
        <f t="shared" si="24"/>
        <v>1</v>
      </c>
    </row>
    <row r="1195" spans="1:6" x14ac:dyDescent="0.2">
      <c r="A1195" s="28">
        <v>41790</v>
      </c>
      <c r="B1195" t="s">
        <v>441</v>
      </c>
      <c r="C1195" t="s">
        <v>56</v>
      </c>
      <c r="D1195" t="s">
        <v>56</v>
      </c>
      <c r="E1195" s="30">
        <v>10</v>
      </c>
      <c r="F1195">
        <f t="shared" si="24"/>
        <v>1</v>
      </c>
    </row>
    <row r="1196" spans="1:6" x14ac:dyDescent="0.2">
      <c r="A1196" s="28">
        <v>41790</v>
      </c>
      <c r="B1196" t="s">
        <v>441</v>
      </c>
      <c r="C1196" t="s">
        <v>57</v>
      </c>
      <c r="D1196" t="s">
        <v>57</v>
      </c>
      <c r="E1196" s="30">
        <v>0</v>
      </c>
      <c r="F1196">
        <f t="shared" si="24"/>
        <v>1</v>
      </c>
    </row>
    <row r="1197" spans="1:6" x14ac:dyDescent="0.2">
      <c r="A1197" s="28">
        <v>41790</v>
      </c>
      <c r="B1197" t="s">
        <v>441</v>
      </c>
      <c r="C1197" t="s">
        <v>58</v>
      </c>
      <c r="D1197" t="s">
        <v>58</v>
      </c>
      <c r="E1197" s="30">
        <v>15</v>
      </c>
      <c r="F1197">
        <f t="shared" si="24"/>
        <v>1</v>
      </c>
    </row>
    <row r="1198" spans="1:6" x14ac:dyDescent="0.2">
      <c r="A1198" s="28">
        <v>41790</v>
      </c>
      <c r="B1198" t="s">
        <v>441</v>
      </c>
      <c r="C1198" t="s">
        <v>59</v>
      </c>
      <c r="D1198" t="s">
        <v>59</v>
      </c>
      <c r="E1198" s="30">
        <v>2</v>
      </c>
      <c r="F1198">
        <f t="shared" si="24"/>
        <v>1</v>
      </c>
    </row>
    <row r="1199" spans="1:6" x14ac:dyDescent="0.2">
      <c r="A1199" s="28">
        <v>41791</v>
      </c>
      <c r="B1199" t="s">
        <v>447</v>
      </c>
      <c r="C1199" t="s">
        <v>52</v>
      </c>
      <c r="D1199" t="s">
        <v>52</v>
      </c>
      <c r="E1199" s="30">
        <v>1</v>
      </c>
      <c r="F1199">
        <f t="shared" si="24"/>
        <v>1</v>
      </c>
    </row>
    <row r="1200" spans="1:6" x14ac:dyDescent="0.2">
      <c r="A1200" s="28">
        <v>41791</v>
      </c>
      <c r="B1200" t="s">
        <v>447</v>
      </c>
      <c r="C1200" t="s">
        <v>53</v>
      </c>
      <c r="D1200" t="s">
        <v>53</v>
      </c>
      <c r="E1200" s="30">
        <v>0.68</v>
      </c>
      <c r="F1200">
        <f t="shared" si="24"/>
        <v>1</v>
      </c>
    </row>
    <row r="1201" spans="1:6" x14ac:dyDescent="0.2">
      <c r="A1201" s="28">
        <v>41791</v>
      </c>
      <c r="B1201" t="s">
        <v>447</v>
      </c>
      <c r="C1201" t="s">
        <v>54</v>
      </c>
      <c r="D1201" t="s">
        <v>54</v>
      </c>
      <c r="E1201" s="30">
        <v>1</v>
      </c>
      <c r="F1201">
        <f t="shared" si="24"/>
        <v>1</v>
      </c>
    </row>
    <row r="1202" spans="1:6" x14ac:dyDescent="0.2">
      <c r="A1202" s="28">
        <v>41791</v>
      </c>
      <c r="B1202" t="s">
        <v>447</v>
      </c>
      <c r="C1202" t="s">
        <v>55</v>
      </c>
      <c r="D1202" t="s">
        <v>55</v>
      </c>
      <c r="E1202" s="30">
        <v>10</v>
      </c>
      <c r="F1202">
        <f t="shared" si="24"/>
        <v>1</v>
      </c>
    </row>
    <row r="1203" spans="1:6" x14ac:dyDescent="0.2">
      <c r="A1203" s="28">
        <v>41791</v>
      </c>
      <c r="B1203" t="s">
        <v>447</v>
      </c>
      <c r="C1203" t="s">
        <v>56</v>
      </c>
      <c r="D1203" t="s">
        <v>56</v>
      </c>
      <c r="E1203" s="30">
        <v>4</v>
      </c>
      <c r="F1203">
        <f t="shared" si="24"/>
        <v>1</v>
      </c>
    </row>
    <row r="1204" spans="1:6" x14ac:dyDescent="0.2">
      <c r="A1204" s="28">
        <v>41791</v>
      </c>
      <c r="B1204" t="s">
        <v>447</v>
      </c>
      <c r="C1204" t="s">
        <v>57</v>
      </c>
      <c r="D1204" t="s">
        <v>57</v>
      </c>
      <c r="E1204" s="30">
        <v>1</v>
      </c>
      <c r="F1204">
        <f t="shared" si="24"/>
        <v>1</v>
      </c>
    </row>
    <row r="1205" spans="1:6" x14ac:dyDescent="0.2">
      <c r="A1205" s="28">
        <v>41791</v>
      </c>
      <c r="B1205" t="s">
        <v>447</v>
      </c>
      <c r="C1205" t="s">
        <v>58</v>
      </c>
      <c r="D1205" t="s">
        <v>58</v>
      </c>
      <c r="E1205" s="30">
        <v>1</v>
      </c>
      <c r="F1205">
        <f t="shared" si="24"/>
        <v>1</v>
      </c>
    </row>
    <row r="1206" spans="1:6" x14ac:dyDescent="0.2">
      <c r="A1206" s="28">
        <v>41791</v>
      </c>
      <c r="B1206" t="s">
        <v>447</v>
      </c>
      <c r="C1206" t="s">
        <v>59</v>
      </c>
      <c r="D1206" t="s">
        <v>59</v>
      </c>
      <c r="E1206" s="30">
        <v>3</v>
      </c>
      <c r="F1206">
        <f t="shared" si="24"/>
        <v>1</v>
      </c>
    </row>
    <row r="1207" spans="1:6" x14ac:dyDescent="0.2">
      <c r="A1207" s="28">
        <v>41792</v>
      </c>
      <c r="B1207" t="s">
        <v>443</v>
      </c>
      <c r="C1207" t="s">
        <v>52</v>
      </c>
      <c r="D1207" t="s">
        <v>52</v>
      </c>
      <c r="E1207" s="30">
        <v>4</v>
      </c>
      <c r="F1207">
        <f t="shared" si="24"/>
        <v>1</v>
      </c>
    </row>
    <row r="1208" spans="1:6" x14ac:dyDescent="0.2">
      <c r="A1208" s="28">
        <v>41792</v>
      </c>
      <c r="B1208" t="s">
        <v>443</v>
      </c>
      <c r="C1208" t="s">
        <v>53</v>
      </c>
      <c r="D1208" t="s">
        <v>53</v>
      </c>
      <c r="E1208" s="30">
        <v>4.34</v>
      </c>
      <c r="F1208">
        <f t="shared" si="24"/>
        <v>1</v>
      </c>
    </row>
    <row r="1209" spans="1:6" x14ac:dyDescent="0.2">
      <c r="A1209" s="28">
        <v>41792</v>
      </c>
      <c r="B1209" t="s">
        <v>443</v>
      </c>
      <c r="C1209" t="s">
        <v>54</v>
      </c>
      <c r="D1209" t="s">
        <v>54</v>
      </c>
      <c r="E1209" s="30">
        <v>10</v>
      </c>
      <c r="F1209">
        <f t="shared" si="24"/>
        <v>1</v>
      </c>
    </row>
    <row r="1210" spans="1:6" x14ac:dyDescent="0.2">
      <c r="A1210" s="28">
        <v>41792</v>
      </c>
      <c r="B1210" t="s">
        <v>443</v>
      </c>
      <c r="C1210" t="s">
        <v>55</v>
      </c>
      <c r="D1210" t="s">
        <v>55</v>
      </c>
      <c r="E1210" s="30">
        <v>23.3</v>
      </c>
      <c r="F1210">
        <f t="shared" si="24"/>
        <v>1</v>
      </c>
    </row>
    <row r="1211" spans="1:6" x14ac:dyDescent="0.2">
      <c r="A1211" s="28">
        <v>41792</v>
      </c>
      <c r="B1211" t="s">
        <v>443</v>
      </c>
      <c r="C1211" t="s">
        <v>56</v>
      </c>
      <c r="D1211" t="s">
        <v>56</v>
      </c>
      <c r="E1211" s="30">
        <v>16</v>
      </c>
      <c r="F1211">
        <f t="shared" si="24"/>
        <v>1</v>
      </c>
    </row>
    <row r="1212" spans="1:6" x14ac:dyDescent="0.2">
      <c r="A1212" s="28">
        <v>41792</v>
      </c>
      <c r="B1212" t="s">
        <v>443</v>
      </c>
      <c r="C1212" t="s">
        <v>57</v>
      </c>
      <c r="D1212" t="s">
        <v>57</v>
      </c>
      <c r="E1212" s="30">
        <v>3</v>
      </c>
      <c r="F1212">
        <f t="shared" si="24"/>
        <v>1</v>
      </c>
    </row>
    <row r="1213" spans="1:6" x14ac:dyDescent="0.2">
      <c r="A1213" s="28">
        <v>41792</v>
      </c>
      <c r="B1213" t="s">
        <v>443</v>
      </c>
      <c r="C1213" t="s">
        <v>58</v>
      </c>
      <c r="D1213" t="s">
        <v>58</v>
      </c>
      <c r="E1213" s="30">
        <v>0</v>
      </c>
      <c r="F1213">
        <f t="shared" si="24"/>
        <v>1</v>
      </c>
    </row>
    <row r="1214" spans="1:6" x14ac:dyDescent="0.2">
      <c r="A1214" s="28">
        <v>41792</v>
      </c>
      <c r="B1214" t="s">
        <v>443</v>
      </c>
      <c r="C1214" t="s">
        <v>59</v>
      </c>
      <c r="D1214" t="s">
        <v>59</v>
      </c>
      <c r="E1214" s="30">
        <v>3</v>
      </c>
      <c r="F1214">
        <f t="shared" si="24"/>
        <v>1</v>
      </c>
    </row>
    <row r="1215" spans="1:6" x14ac:dyDescent="0.2">
      <c r="A1215" s="28">
        <v>41793</v>
      </c>
      <c r="B1215" t="s">
        <v>444</v>
      </c>
      <c r="C1215" t="s">
        <v>52</v>
      </c>
      <c r="D1215" t="s">
        <v>52</v>
      </c>
      <c r="E1215" s="30">
        <v>3</v>
      </c>
      <c r="F1215">
        <f t="shared" si="24"/>
        <v>1</v>
      </c>
    </row>
    <row r="1216" spans="1:6" x14ac:dyDescent="0.2">
      <c r="A1216" s="28">
        <v>41793</v>
      </c>
      <c r="B1216" t="s">
        <v>444</v>
      </c>
      <c r="C1216" t="s">
        <v>53</v>
      </c>
      <c r="D1216" t="s">
        <v>53</v>
      </c>
      <c r="E1216" s="30">
        <v>2</v>
      </c>
      <c r="F1216">
        <f t="shared" si="24"/>
        <v>1</v>
      </c>
    </row>
    <row r="1217" spans="1:6" x14ac:dyDescent="0.2">
      <c r="A1217" s="28">
        <v>41793</v>
      </c>
      <c r="B1217" t="s">
        <v>444</v>
      </c>
      <c r="C1217" t="s">
        <v>54</v>
      </c>
      <c r="D1217" t="s">
        <v>54</v>
      </c>
      <c r="E1217" s="30">
        <v>2.4</v>
      </c>
      <c r="F1217">
        <f t="shared" si="24"/>
        <v>1</v>
      </c>
    </row>
    <row r="1218" spans="1:6" x14ac:dyDescent="0.2">
      <c r="A1218" s="28">
        <v>41793</v>
      </c>
      <c r="B1218" t="s">
        <v>444</v>
      </c>
      <c r="C1218" t="s">
        <v>55</v>
      </c>
      <c r="D1218" t="s">
        <v>55</v>
      </c>
      <c r="E1218" s="30">
        <v>24</v>
      </c>
      <c r="F1218">
        <f t="shared" si="24"/>
        <v>1</v>
      </c>
    </row>
    <row r="1219" spans="1:6" x14ac:dyDescent="0.2">
      <c r="A1219" s="28">
        <v>41793</v>
      </c>
      <c r="B1219" t="s">
        <v>444</v>
      </c>
      <c r="C1219" t="s">
        <v>56</v>
      </c>
      <c r="D1219" t="s">
        <v>56</v>
      </c>
      <c r="E1219" s="30">
        <v>7</v>
      </c>
      <c r="F1219">
        <f t="shared" si="24"/>
        <v>1</v>
      </c>
    </row>
    <row r="1220" spans="1:6" x14ac:dyDescent="0.2">
      <c r="A1220" s="28">
        <v>41793</v>
      </c>
      <c r="B1220" t="s">
        <v>444</v>
      </c>
      <c r="C1220" t="s">
        <v>57</v>
      </c>
      <c r="D1220" t="s">
        <v>57</v>
      </c>
      <c r="E1220" s="30">
        <v>2</v>
      </c>
      <c r="F1220">
        <f t="shared" si="24"/>
        <v>1</v>
      </c>
    </row>
    <row r="1221" spans="1:6" x14ac:dyDescent="0.2">
      <c r="A1221" s="28">
        <v>41793</v>
      </c>
      <c r="B1221" t="s">
        <v>444</v>
      </c>
      <c r="C1221" t="s">
        <v>58</v>
      </c>
      <c r="D1221" t="s">
        <v>58</v>
      </c>
      <c r="E1221" s="30">
        <v>5</v>
      </c>
      <c r="F1221">
        <f t="shared" si="24"/>
        <v>1</v>
      </c>
    </row>
    <row r="1222" spans="1:6" x14ac:dyDescent="0.2">
      <c r="A1222" s="28">
        <v>41793</v>
      </c>
      <c r="B1222" t="s">
        <v>444</v>
      </c>
      <c r="C1222" t="s">
        <v>59</v>
      </c>
      <c r="D1222" t="s">
        <v>59</v>
      </c>
      <c r="E1222" s="30">
        <v>3</v>
      </c>
      <c r="F1222">
        <f t="shared" si="24"/>
        <v>1</v>
      </c>
    </row>
    <row r="1223" spans="1:6" x14ac:dyDescent="0.2">
      <c r="A1223" s="28">
        <v>41794</v>
      </c>
      <c r="B1223" t="s">
        <v>445</v>
      </c>
      <c r="C1223" t="s">
        <v>52</v>
      </c>
      <c r="D1223" t="s">
        <v>52</v>
      </c>
      <c r="E1223" s="30">
        <v>1</v>
      </c>
      <c r="F1223">
        <f t="shared" ref="F1223:F1286" si="25">SUBTOTAL(103,E1223)</f>
        <v>1</v>
      </c>
    </row>
    <row r="1224" spans="1:6" x14ac:dyDescent="0.2">
      <c r="A1224" s="28">
        <v>41794</v>
      </c>
      <c r="B1224" t="s">
        <v>445</v>
      </c>
      <c r="C1224" t="s">
        <v>53</v>
      </c>
      <c r="D1224" t="s">
        <v>53</v>
      </c>
      <c r="E1224" s="30">
        <v>4.68</v>
      </c>
      <c r="F1224">
        <f t="shared" si="25"/>
        <v>1</v>
      </c>
    </row>
    <row r="1225" spans="1:6" x14ac:dyDescent="0.2">
      <c r="A1225" s="28">
        <v>41794</v>
      </c>
      <c r="B1225" t="s">
        <v>445</v>
      </c>
      <c r="C1225" t="s">
        <v>54</v>
      </c>
      <c r="D1225" t="s">
        <v>54</v>
      </c>
      <c r="E1225" s="30">
        <v>3.5</v>
      </c>
      <c r="F1225">
        <f t="shared" si="25"/>
        <v>1</v>
      </c>
    </row>
    <row r="1226" spans="1:6" x14ac:dyDescent="0.2">
      <c r="A1226" s="28">
        <v>41794</v>
      </c>
      <c r="B1226" t="s">
        <v>445</v>
      </c>
      <c r="C1226" t="s">
        <v>55</v>
      </c>
      <c r="D1226" t="s">
        <v>55</v>
      </c>
      <c r="E1226" s="30">
        <v>24</v>
      </c>
      <c r="F1226">
        <f t="shared" si="25"/>
        <v>1</v>
      </c>
    </row>
    <row r="1227" spans="1:6" x14ac:dyDescent="0.2">
      <c r="A1227" s="28">
        <v>41794</v>
      </c>
      <c r="B1227" t="s">
        <v>445</v>
      </c>
      <c r="C1227" t="s">
        <v>56</v>
      </c>
      <c r="D1227" t="s">
        <v>56</v>
      </c>
      <c r="E1227" s="30">
        <v>6</v>
      </c>
      <c r="F1227">
        <f t="shared" si="25"/>
        <v>1</v>
      </c>
    </row>
    <row r="1228" spans="1:6" x14ac:dyDescent="0.2">
      <c r="A1228" s="28">
        <v>41794</v>
      </c>
      <c r="B1228" t="s">
        <v>445</v>
      </c>
      <c r="C1228" t="s">
        <v>57</v>
      </c>
      <c r="D1228" t="s">
        <v>57</v>
      </c>
      <c r="E1228" s="30">
        <v>0</v>
      </c>
      <c r="F1228">
        <f t="shared" si="25"/>
        <v>1</v>
      </c>
    </row>
    <row r="1229" spans="1:6" x14ac:dyDescent="0.2">
      <c r="A1229" s="28">
        <v>41794</v>
      </c>
      <c r="B1229" t="s">
        <v>445</v>
      </c>
      <c r="C1229" t="s">
        <v>58</v>
      </c>
      <c r="D1229" t="s">
        <v>58</v>
      </c>
      <c r="E1229" s="30">
        <v>1</v>
      </c>
      <c r="F1229">
        <f t="shared" si="25"/>
        <v>1</v>
      </c>
    </row>
    <row r="1230" spans="1:6" x14ac:dyDescent="0.2">
      <c r="A1230" s="28">
        <v>41794</v>
      </c>
      <c r="B1230" t="s">
        <v>445</v>
      </c>
      <c r="C1230" t="s">
        <v>59</v>
      </c>
      <c r="D1230" t="s">
        <v>59</v>
      </c>
      <c r="E1230" s="30">
        <v>2.5</v>
      </c>
      <c r="F1230">
        <f t="shared" si="25"/>
        <v>1</v>
      </c>
    </row>
    <row r="1231" spans="1:6" x14ac:dyDescent="0.2">
      <c r="A1231" s="28">
        <v>41795</v>
      </c>
      <c r="B1231" t="s">
        <v>446</v>
      </c>
      <c r="C1231" t="s">
        <v>52</v>
      </c>
      <c r="D1231" t="s">
        <v>52</v>
      </c>
      <c r="E1231" s="30">
        <v>0.34</v>
      </c>
      <c r="F1231">
        <f t="shared" si="25"/>
        <v>1</v>
      </c>
    </row>
    <row r="1232" spans="1:6" x14ac:dyDescent="0.2">
      <c r="A1232" s="28">
        <v>41795</v>
      </c>
      <c r="B1232" t="s">
        <v>446</v>
      </c>
      <c r="C1232" t="s">
        <v>53</v>
      </c>
      <c r="D1232" t="s">
        <v>53</v>
      </c>
      <c r="E1232" s="30">
        <v>4.68</v>
      </c>
      <c r="F1232">
        <f t="shared" si="25"/>
        <v>1</v>
      </c>
    </row>
    <row r="1233" spans="1:6" x14ac:dyDescent="0.2">
      <c r="A1233" s="28">
        <v>41795</v>
      </c>
      <c r="B1233" t="s">
        <v>446</v>
      </c>
      <c r="C1233" t="s">
        <v>54</v>
      </c>
      <c r="D1233" t="s">
        <v>54</v>
      </c>
      <c r="E1233" s="30">
        <v>4.5</v>
      </c>
      <c r="F1233">
        <f t="shared" si="25"/>
        <v>1</v>
      </c>
    </row>
    <row r="1234" spans="1:6" x14ac:dyDescent="0.2">
      <c r="A1234" s="28">
        <v>41795</v>
      </c>
      <c r="B1234" t="s">
        <v>446</v>
      </c>
      <c r="C1234" t="s">
        <v>55</v>
      </c>
      <c r="D1234" t="s">
        <v>55</v>
      </c>
      <c r="E1234" s="30">
        <v>22.5</v>
      </c>
      <c r="F1234">
        <f t="shared" si="25"/>
        <v>1</v>
      </c>
    </row>
    <row r="1235" spans="1:6" x14ac:dyDescent="0.2">
      <c r="A1235" s="28">
        <v>41795</v>
      </c>
      <c r="B1235" t="s">
        <v>446</v>
      </c>
      <c r="C1235" t="s">
        <v>56</v>
      </c>
      <c r="D1235" t="s">
        <v>56</v>
      </c>
      <c r="E1235" s="30">
        <v>4</v>
      </c>
      <c r="F1235">
        <f t="shared" si="25"/>
        <v>1</v>
      </c>
    </row>
    <row r="1236" spans="1:6" x14ac:dyDescent="0.2">
      <c r="A1236" s="28">
        <v>41795</v>
      </c>
      <c r="B1236" t="s">
        <v>446</v>
      </c>
      <c r="C1236" t="s">
        <v>57</v>
      </c>
      <c r="D1236" t="s">
        <v>57</v>
      </c>
      <c r="E1236" s="30">
        <v>0</v>
      </c>
      <c r="F1236">
        <f t="shared" si="25"/>
        <v>1</v>
      </c>
    </row>
    <row r="1237" spans="1:6" x14ac:dyDescent="0.2">
      <c r="A1237" s="28">
        <v>41795</v>
      </c>
      <c r="B1237" t="s">
        <v>446</v>
      </c>
      <c r="C1237" t="s">
        <v>58</v>
      </c>
      <c r="D1237" t="s">
        <v>58</v>
      </c>
      <c r="E1237" s="30">
        <v>0</v>
      </c>
      <c r="F1237">
        <f t="shared" si="25"/>
        <v>1</v>
      </c>
    </row>
    <row r="1238" spans="1:6" x14ac:dyDescent="0.2">
      <c r="A1238" s="28">
        <v>41795</v>
      </c>
      <c r="B1238" t="s">
        <v>446</v>
      </c>
      <c r="C1238" t="s">
        <v>59</v>
      </c>
      <c r="D1238" t="s">
        <v>59</v>
      </c>
      <c r="E1238" s="30">
        <v>5</v>
      </c>
      <c r="F1238">
        <f t="shared" si="25"/>
        <v>1</v>
      </c>
    </row>
    <row r="1239" spans="1:6" x14ac:dyDescent="0.2">
      <c r="A1239" s="28">
        <v>41796</v>
      </c>
      <c r="B1239" t="s">
        <v>440</v>
      </c>
      <c r="C1239" t="s">
        <v>52</v>
      </c>
      <c r="D1239" t="s">
        <v>52</v>
      </c>
      <c r="E1239" s="30">
        <v>5</v>
      </c>
      <c r="F1239">
        <f t="shared" si="25"/>
        <v>1</v>
      </c>
    </row>
    <row r="1240" spans="1:6" x14ac:dyDescent="0.2">
      <c r="A1240" s="28">
        <v>41796</v>
      </c>
      <c r="B1240" t="s">
        <v>440</v>
      </c>
      <c r="C1240" t="s">
        <v>53</v>
      </c>
      <c r="D1240" t="s">
        <v>53</v>
      </c>
      <c r="E1240" s="30">
        <v>1.68</v>
      </c>
      <c r="F1240">
        <f t="shared" si="25"/>
        <v>1</v>
      </c>
    </row>
    <row r="1241" spans="1:6" x14ac:dyDescent="0.2">
      <c r="A1241" s="28">
        <v>41796</v>
      </c>
      <c r="B1241" t="s">
        <v>440</v>
      </c>
      <c r="C1241" t="s">
        <v>54</v>
      </c>
      <c r="D1241" t="s">
        <v>54</v>
      </c>
      <c r="E1241" s="30">
        <v>3</v>
      </c>
      <c r="F1241">
        <f t="shared" si="25"/>
        <v>1</v>
      </c>
    </row>
    <row r="1242" spans="1:6" x14ac:dyDescent="0.2">
      <c r="A1242" s="28">
        <v>41796</v>
      </c>
      <c r="B1242" t="s">
        <v>440</v>
      </c>
      <c r="C1242" t="s">
        <v>55</v>
      </c>
      <c r="D1242" t="s">
        <v>55</v>
      </c>
      <c r="E1242" s="30">
        <v>16.625</v>
      </c>
      <c r="F1242">
        <f t="shared" si="25"/>
        <v>1</v>
      </c>
    </row>
    <row r="1243" spans="1:6" x14ac:dyDescent="0.2">
      <c r="A1243" s="28">
        <v>41796</v>
      </c>
      <c r="B1243" t="s">
        <v>440</v>
      </c>
      <c r="C1243" t="s">
        <v>56</v>
      </c>
      <c r="D1243" t="s">
        <v>56</v>
      </c>
      <c r="E1243" s="30">
        <v>15</v>
      </c>
      <c r="F1243">
        <f t="shared" si="25"/>
        <v>1</v>
      </c>
    </row>
    <row r="1244" spans="1:6" x14ac:dyDescent="0.2">
      <c r="A1244" s="28">
        <v>41796</v>
      </c>
      <c r="B1244" t="s">
        <v>440</v>
      </c>
      <c r="C1244" t="s">
        <v>57</v>
      </c>
      <c r="D1244" t="s">
        <v>57</v>
      </c>
      <c r="E1244" s="30">
        <v>2</v>
      </c>
      <c r="F1244">
        <f t="shared" si="25"/>
        <v>1</v>
      </c>
    </row>
    <row r="1245" spans="1:6" x14ac:dyDescent="0.2">
      <c r="A1245" s="28">
        <v>41796</v>
      </c>
      <c r="B1245" t="s">
        <v>440</v>
      </c>
      <c r="C1245" t="s">
        <v>58</v>
      </c>
      <c r="D1245" t="s">
        <v>58</v>
      </c>
      <c r="E1245" s="30">
        <v>1</v>
      </c>
      <c r="F1245">
        <f t="shared" si="25"/>
        <v>1</v>
      </c>
    </row>
    <row r="1246" spans="1:6" x14ac:dyDescent="0.2">
      <c r="A1246" s="28">
        <v>41796</v>
      </c>
      <c r="B1246" t="s">
        <v>440</v>
      </c>
      <c r="C1246" t="s">
        <v>59</v>
      </c>
      <c r="D1246" t="s">
        <v>59</v>
      </c>
      <c r="E1246" s="30">
        <v>5</v>
      </c>
      <c r="F1246">
        <f t="shared" si="25"/>
        <v>1</v>
      </c>
    </row>
    <row r="1247" spans="1:6" x14ac:dyDescent="0.2">
      <c r="A1247" s="28">
        <v>41797</v>
      </c>
      <c r="B1247" t="s">
        <v>441</v>
      </c>
      <c r="C1247" t="s">
        <v>52</v>
      </c>
      <c r="D1247" t="s">
        <v>52</v>
      </c>
      <c r="E1247" s="30">
        <v>9</v>
      </c>
      <c r="F1247">
        <f t="shared" si="25"/>
        <v>1</v>
      </c>
    </row>
    <row r="1248" spans="1:6" x14ac:dyDescent="0.2">
      <c r="A1248" s="28">
        <v>41797</v>
      </c>
      <c r="B1248" t="s">
        <v>441</v>
      </c>
      <c r="C1248" t="s">
        <v>53</v>
      </c>
      <c r="D1248" t="s">
        <v>53</v>
      </c>
      <c r="E1248" s="30">
        <v>3.68</v>
      </c>
      <c r="F1248">
        <f t="shared" si="25"/>
        <v>1</v>
      </c>
    </row>
    <row r="1249" spans="1:6" x14ac:dyDescent="0.2">
      <c r="A1249" s="28">
        <v>41797</v>
      </c>
      <c r="B1249" t="s">
        <v>441</v>
      </c>
      <c r="C1249" t="s">
        <v>54</v>
      </c>
      <c r="D1249" t="s">
        <v>54</v>
      </c>
      <c r="E1249" s="30">
        <v>7.5</v>
      </c>
      <c r="F1249">
        <f t="shared" si="25"/>
        <v>1</v>
      </c>
    </row>
    <row r="1250" spans="1:6" x14ac:dyDescent="0.2">
      <c r="A1250" s="28">
        <v>41797</v>
      </c>
      <c r="B1250" t="s">
        <v>441</v>
      </c>
      <c r="C1250" t="s">
        <v>55</v>
      </c>
      <c r="D1250" t="s">
        <v>55</v>
      </c>
      <c r="E1250" s="30">
        <v>33</v>
      </c>
      <c r="F1250">
        <f t="shared" si="25"/>
        <v>1</v>
      </c>
    </row>
    <row r="1251" spans="1:6" x14ac:dyDescent="0.2">
      <c r="A1251" s="28">
        <v>41797</v>
      </c>
      <c r="B1251" t="s">
        <v>441</v>
      </c>
      <c r="C1251" t="s">
        <v>56</v>
      </c>
      <c r="D1251" t="s">
        <v>56</v>
      </c>
      <c r="E1251" s="30">
        <v>8</v>
      </c>
      <c r="F1251">
        <f t="shared" si="25"/>
        <v>1</v>
      </c>
    </row>
    <row r="1252" spans="1:6" x14ac:dyDescent="0.2">
      <c r="A1252" s="28">
        <v>41797</v>
      </c>
      <c r="B1252" t="s">
        <v>441</v>
      </c>
      <c r="C1252" t="s">
        <v>57</v>
      </c>
      <c r="D1252" t="s">
        <v>57</v>
      </c>
      <c r="E1252" s="30">
        <v>1</v>
      </c>
      <c r="F1252">
        <f t="shared" si="25"/>
        <v>1</v>
      </c>
    </row>
    <row r="1253" spans="1:6" x14ac:dyDescent="0.2">
      <c r="A1253" s="28">
        <v>41797</v>
      </c>
      <c r="B1253" t="s">
        <v>441</v>
      </c>
      <c r="C1253" t="s">
        <v>58</v>
      </c>
      <c r="D1253" t="s">
        <v>58</v>
      </c>
      <c r="E1253" s="30">
        <v>6</v>
      </c>
      <c r="F1253">
        <f t="shared" si="25"/>
        <v>1</v>
      </c>
    </row>
    <row r="1254" spans="1:6" x14ac:dyDescent="0.2">
      <c r="A1254" s="28">
        <v>41797</v>
      </c>
      <c r="B1254" t="s">
        <v>441</v>
      </c>
      <c r="C1254" t="s">
        <v>59</v>
      </c>
      <c r="D1254" t="s">
        <v>59</v>
      </c>
      <c r="E1254" s="30">
        <v>7</v>
      </c>
      <c r="F1254">
        <f t="shared" si="25"/>
        <v>1</v>
      </c>
    </row>
    <row r="1255" spans="1:6" x14ac:dyDescent="0.2">
      <c r="A1255" s="28">
        <v>41798</v>
      </c>
      <c r="B1255" t="s">
        <v>447</v>
      </c>
      <c r="C1255" t="s">
        <v>52</v>
      </c>
      <c r="D1255" t="s">
        <v>52</v>
      </c>
      <c r="E1255" s="30">
        <v>1</v>
      </c>
      <c r="F1255">
        <f t="shared" si="25"/>
        <v>1</v>
      </c>
    </row>
    <row r="1256" spans="1:6" x14ac:dyDescent="0.2">
      <c r="A1256" s="28">
        <v>41798</v>
      </c>
      <c r="B1256" t="s">
        <v>447</v>
      </c>
      <c r="C1256" t="s">
        <v>53</v>
      </c>
      <c r="D1256" t="s">
        <v>53</v>
      </c>
      <c r="E1256" s="30">
        <v>2</v>
      </c>
      <c r="F1256">
        <f t="shared" si="25"/>
        <v>1</v>
      </c>
    </row>
    <row r="1257" spans="1:6" x14ac:dyDescent="0.2">
      <c r="A1257" s="28">
        <v>41798</v>
      </c>
      <c r="B1257" t="s">
        <v>447</v>
      </c>
      <c r="C1257" t="s">
        <v>54</v>
      </c>
      <c r="D1257" t="s">
        <v>54</v>
      </c>
      <c r="E1257" s="30">
        <v>3</v>
      </c>
      <c r="F1257">
        <f t="shared" si="25"/>
        <v>1</v>
      </c>
    </row>
    <row r="1258" spans="1:6" x14ac:dyDescent="0.2">
      <c r="A1258" s="28">
        <v>41798</v>
      </c>
      <c r="B1258" t="s">
        <v>447</v>
      </c>
      <c r="C1258" t="s">
        <v>55</v>
      </c>
      <c r="D1258" t="s">
        <v>55</v>
      </c>
      <c r="E1258" s="30">
        <v>11</v>
      </c>
      <c r="F1258">
        <f t="shared" si="25"/>
        <v>1</v>
      </c>
    </row>
    <row r="1259" spans="1:6" x14ac:dyDescent="0.2">
      <c r="A1259" s="28">
        <v>41798</v>
      </c>
      <c r="B1259" t="s">
        <v>447</v>
      </c>
      <c r="C1259" t="s">
        <v>56</v>
      </c>
      <c r="D1259" t="s">
        <v>56</v>
      </c>
      <c r="E1259" s="30">
        <v>8</v>
      </c>
      <c r="F1259">
        <f t="shared" si="25"/>
        <v>1</v>
      </c>
    </row>
    <row r="1260" spans="1:6" x14ac:dyDescent="0.2">
      <c r="A1260" s="28">
        <v>41798</v>
      </c>
      <c r="B1260" t="s">
        <v>447</v>
      </c>
      <c r="C1260" t="s">
        <v>57</v>
      </c>
      <c r="D1260" t="s">
        <v>57</v>
      </c>
      <c r="E1260" s="30">
        <v>0</v>
      </c>
      <c r="F1260">
        <f t="shared" si="25"/>
        <v>1</v>
      </c>
    </row>
    <row r="1261" spans="1:6" x14ac:dyDescent="0.2">
      <c r="A1261" s="28">
        <v>41798</v>
      </c>
      <c r="B1261" t="s">
        <v>447</v>
      </c>
      <c r="C1261" t="s">
        <v>58</v>
      </c>
      <c r="D1261" t="s">
        <v>58</v>
      </c>
      <c r="E1261" s="30">
        <v>6</v>
      </c>
      <c r="F1261">
        <f t="shared" si="25"/>
        <v>1</v>
      </c>
    </row>
    <row r="1262" spans="1:6" x14ac:dyDescent="0.2">
      <c r="A1262" s="28">
        <v>41798</v>
      </c>
      <c r="B1262" t="s">
        <v>447</v>
      </c>
      <c r="C1262" t="s">
        <v>59</v>
      </c>
      <c r="D1262" t="s">
        <v>59</v>
      </c>
      <c r="E1262" s="30">
        <v>2</v>
      </c>
      <c r="F1262">
        <f t="shared" si="25"/>
        <v>1</v>
      </c>
    </row>
    <row r="1263" spans="1:6" x14ac:dyDescent="0.2">
      <c r="A1263" s="28">
        <v>41799</v>
      </c>
      <c r="B1263" t="s">
        <v>443</v>
      </c>
      <c r="C1263" t="s">
        <v>52</v>
      </c>
      <c r="D1263" t="s">
        <v>52</v>
      </c>
      <c r="E1263" s="30">
        <v>6.33</v>
      </c>
      <c r="F1263">
        <f t="shared" si="25"/>
        <v>1</v>
      </c>
    </row>
    <row r="1264" spans="1:6" x14ac:dyDescent="0.2">
      <c r="A1264" s="28">
        <v>41799</v>
      </c>
      <c r="B1264" t="s">
        <v>443</v>
      </c>
      <c r="C1264" t="s">
        <v>53</v>
      </c>
      <c r="D1264" t="s">
        <v>53</v>
      </c>
      <c r="E1264" s="30">
        <v>1.34</v>
      </c>
      <c r="F1264">
        <f t="shared" si="25"/>
        <v>1</v>
      </c>
    </row>
    <row r="1265" spans="1:6" x14ac:dyDescent="0.2">
      <c r="A1265" s="28">
        <v>41799</v>
      </c>
      <c r="B1265" t="s">
        <v>443</v>
      </c>
      <c r="C1265" t="s">
        <v>54</v>
      </c>
      <c r="D1265" t="s">
        <v>54</v>
      </c>
      <c r="E1265" s="30">
        <v>5</v>
      </c>
      <c r="F1265">
        <f t="shared" si="25"/>
        <v>1</v>
      </c>
    </row>
    <row r="1266" spans="1:6" x14ac:dyDescent="0.2">
      <c r="A1266" s="28">
        <v>41799</v>
      </c>
      <c r="B1266" t="s">
        <v>443</v>
      </c>
      <c r="C1266" t="s">
        <v>55</v>
      </c>
      <c r="D1266" t="s">
        <v>55</v>
      </c>
      <c r="E1266" s="30">
        <v>18</v>
      </c>
      <c r="F1266">
        <f t="shared" si="25"/>
        <v>1</v>
      </c>
    </row>
    <row r="1267" spans="1:6" x14ac:dyDescent="0.2">
      <c r="A1267" s="28">
        <v>41799</v>
      </c>
      <c r="B1267" t="s">
        <v>443</v>
      </c>
      <c r="C1267" t="s">
        <v>56</v>
      </c>
      <c r="D1267" t="s">
        <v>56</v>
      </c>
      <c r="E1267" s="30">
        <v>17</v>
      </c>
      <c r="F1267">
        <f t="shared" si="25"/>
        <v>1</v>
      </c>
    </row>
    <row r="1268" spans="1:6" x14ac:dyDescent="0.2">
      <c r="A1268" s="28">
        <v>41799</v>
      </c>
      <c r="B1268" t="s">
        <v>443</v>
      </c>
      <c r="C1268" t="s">
        <v>57</v>
      </c>
      <c r="D1268" t="s">
        <v>57</v>
      </c>
      <c r="E1268" s="30">
        <v>4</v>
      </c>
      <c r="F1268">
        <f t="shared" si="25"/>
        <v>1</v>
      </c>
    </row>
    <row r="1269" spans="1:6" x14ac:dyDescent="0.2">
      <c r="A1269" s="28">
        <v>41799</v>
      </c>
      <c r="B1269" t="s">
        <v>443</v>
      </c>
      <c r="C1269" t="s">
        <v>58</v>
      </c>
      <c r="D1269" t="s">
        <v>58</v>
      </c>
      <c r="E1269" s="30">
        <v>0</v>
      </c>
      <c r="F1269">
        <f t="shared" si="25"/>
        <v>1</v>
      </c>
    </row>
    <row r="1270" spans="1:6" x14ac:dyDescent="0.2">
      <c r="A1270" s="28">
        <v>41799</v>
      </c>
      <c r="B1270" t="s">
        <v>443</v>
      </c>
      <c r="C1270" t="s">
        <v>59</v>
      </c>
      <c r="D1270" t="s">
        <v>59</v>
      </c>
      <c r="E1270" s="30">
        <v>11</v>
      </c>
      <c r="F1270">
        <f t="shared" si="25"/>
        <v>1</v>
      </c>
    </row>
    <row r="1271" spans="1:6" x14ac:dyDescent="0.2">
      <c r="A1271" s="28">
        <v>41800</v>
      </c>
      <c r="B1271" t="s">
        <v>444</v>
      </c>
      <c r="C1271" t="s">
        <v>52</v>
      </c>
      <c r="D1271" t="s">
        <v>52</v>
      </c>
      <c r="E1271" s="30">
        <v>8.68</v>
      </c>
      <c r="F1271">
        <f t="shared" si="25"/>
        <v>1</v>
      </c>
    </row>
    <row r="1272" spans="1:6" x14ac:dyDescent="0.2">
      <c r="A1272" s="28">
        <v>41800</v>
      </c>
      <c r="B1272" t="s">
        <v>444</v>
      </c>
      <c r="C1272" t="s">
        <v>53</v>
      </c>
      <c r="D1272" t="s">
        <v>53</v>
      </c>
      <c r="E1272" s="30">
        <v>2.68</v>
      </c>
      <c r="F1272">
        <f t="shared" si="25"/>
        <v>1</v>
      </c>
    </row>
    <row r="1273" spans="1:6" x14ac:dyDescent="0.2">
      <c r="A1273" s="28">
        <v>41800</v>
      </c>
      <c r="B1273" t="s">
        <v>444</v>
      </c>
      <c r="C1273" t="s">
        <v>54</v>
      </c>
      <c r="D1273" t="s">
        <v>54</v>
      </c>
      <c r="E1273" s="30">
        <v>4.3</v>
      </c>
      <c r="F1273">
        <f t="shared" si="25"/>
        <v>1</v>
      </c>
    </row>
    <row r="1274" spans="1:6" x14ac:dyDescent="0.2">
      <c r="A1274" s="28">
        <v>41800</v>
      </c>
      <c r="B1274" t="s">
        <v>444</v>
      </c>
      <c r="C1274" t="s">
        <v>55</v>
      </c>
      <c r="D1274" t="s">
        <v>55</v>
      </c>
      <c r="E1274" s="30">
        <v>23</v>
      </c>
      <c r="F1274">
        <f t="shared" si="25"/>
        <v>1</v>
      </c>
    </row>
    <row r="1275" spans="1:6" x14ac:dyDescent="0.2">
      <c r="A1275" s="28">
        <v>41800</v>
      </c>
      <c r="B1275" t="s">
        <v>444</v>
      </c>
      <c r="C1275" t="s">
        <v>56</v>
      </c>
      <c r="D1275" t="s">
        <v>56</v>
      </c>
      <c r="E1275" s="30">
        <v>16</v>
      </c>
      <c r="F1275">
        <f t="shared" si="25"/>
        <v>1</v>
      </c>
    </row>
    <row r="1276" spans="1:6" x14ac:dyDescent="0.2">
      <c r="A1276" s="28">
        <v>41800</v>
      </c>
      <c r="B1276" t="s">
        <v>444</v>
      </c>
      <c r="C1276" t="s">
        <v>57</v>
      </c>
      <c r="D1276" t="s">
        <v>57</v>
      </c>
      <c r="E1276" s="30">
        <v>2</v>
      </c>
      <c r="F1276">
        <f t="shared" si="25"/>
        <v>1</v>
      </c>
    </row>
    <row r="1277" spans="1:6" x14ac:dyDescent="0.2">
      <c r="A1277" s="28">
        <v>41800</v>
      </c>
      <c r="B1277" t="s">
        <v>444</v>
      </c>
      <c r="C1277" t="s">
        <v>58</v>
      </c>
      <c r="D1277" t="s">
        <v>58</v>
      </c>
      <c r="E1277" s="30">
        <v>2</v>
      </c>
      <c r="F1277">
        <f t="shared" si="25"/>
        <v>1</v>
      </c>
    </row>
    <row r="1278" spans="1:6" x14ac:dyDescent="0.2">
      <c r="A1278" s="28">
        <v>41800</v>
      </c>
      <c r="B1278" t="s">
        <v>444</v>
      </c>
      <c r="C1278" t="s">
        <v>59</v>
      </c>
      <c r="D1278" t="s">
        <v>59</v>
      </c>
      <c r="E1278" s="30">
        <v>6.5</v>
      </c>
      <c r="F1278">
        <f t="shared" si="25"/>
        <v>1</v>
      </c>
    </row>
    <row r="1279" spans="1:6" x14ac:dyDescent="0.2">
      <c r="A1279" s="28">
        <v>41801</v>
      </c>
      <c r="B1279" t="s">
        <v>445</v>
      </c>
      <c r="C1279" t="s">
        <v>52</v>
      </c>
      <c r="D1279" t="s">
        <v>52</v>
      </c>
      <c r="E1279" s="30">
        <v>4.34</v>
      </c>
      <c r="F1279">
        <f t="shared" si="25"/>
        <v>1</v>
      </c>
    </row>
    <row r="1280" spans="1:6" x14ac:dyDescent="0.2">
      <c r="A1280" s="28">
        <v>41801</v>
      </c>
      <c r="B1280" t="s">
        <v>445</v>
      </c>
      <c r="C1280" t="s">
        <v>53</v>
      </c>
      <c r="D1280" t="s">
        <v>53</v>
      </c>
      <c r="E1280" s="30">
        <v>0.68</v>
      </c>
      <c r="F1280">
        <f t="shared" si="25"/>
        <v>1</v>
      </c>
    </row>
    <row r="1281" spans="1:6" x14ac:dyDescent="0.2">
      <c r="A1281" s="28">
        <v>41801</v>
      </c>
      <c r="B1281" t="s">
        <v>445</v>
      </c>
      <c r="C1281" t="s">
        <v>54</v>
      </c>
      <c r="D1281" t="s">
        <v>54</v>
      </c>
      <c r="E1281" s="30">
        <v>2.2999999999999998</v>
      </c>
      <c r="F1281">
        <f t="shared" si="25"/>
        <v>1</v>
      </c>
    </row>
    <row r="1282" spans="1:6" x14ac:dyDescent="0.2">
      <c r="A1282" s="28">
        <v>41801</v>
      </c>
      <c r="B1282" t="s">
        <v>445</v>
      </c>
      <c r="C1282" t="s">
        <v>55</v>
      </c>
      <c r="D1282" t="s">
        <v>55</v>
      </c>
      <c r="E1282" s="30">
        <v>12.5</v>
      </c>
      <c r="F1282">
        <f t="shared" si="25"/>
        <v>1</v>
      </c>
    </row>
    <row r="1283" spans="1:6" x14ac:dyDescent="0.2">
      <c r="A1283" s="28">
        <v>41801</v>
      </c>
      <c r="B1283" t="s">
        <v>445</v>
      </c>
      <c r="C1283" t="s">
        <v>56</v>
      </c>
      <c r="D1283" t="s">
        <v>56</v>
      </c>
      <c r="E1283" s="30">
        <v>16</v>
      </c>
      <c r="F1283">
        <f t="shared" si="25"/>
        <v>1</v>
      </c>
    </row>
    <row r="1284" spans="1:6" x14ac:dyDescent="0.2">
      <c r="A1284" s="28">
        <v>41801</v>
      </c>
      <c r="B1284" t="s">
        <v>445</v>
      </c>
      <c r="C1284" t="s">
        <v>57</v>
      </c>
      <c r="D1284" t="s">
        <v>57</v>
      </c>
      <c r="E1284" s="30">
        <v>2</v>
      </c>
      <c r="F1284">
        <f t="shared" si="25"/>
        <v>1</v>
      </c>
    </row>
    <row r="1285" spans="1:6" x14ac:dyDescent="0.2">
      <c r="A1285" s="28">
        <v>41801</v>
      </c>
      <c r="B1285" t="s">
        <v>445</v>
      </c>
      <c r="C1285" t="s">
        <v>58</v>
      </c>
      <c r="D1285" t="s">
        <v>58</v>
      </c>
      <c r="E1285" s="30">
        <v>12</v>
      </c>
      <c r="F1285">
        <f t="shared" si="25"/>
        <v>1</v>
      </c>
    </row>
    <row r="1286" spans="1:6" x14ac:dyDescent="0.2">
      <c r="A1286" s="28">
        <v>41801</v>
      </c>
      <c r="B1286" t="s">
        <v>445</v>
      </c>
      <c r="C1286" t="s">
        <v>59</v>
      </c>
      <c r="D1286" t="s">
        <v>59</v>
      </c>
      <c r="E1286" s="30">
        <v>9</v>
      </c>
      <c r="F1286">
        <f t="shared" si="25"/>
        <v>1</v>
      </c>
    </row>
    <row r="1287" spans="1:6" x14ac:dyDescent="0.2">
      <c r="A1287" s="28">
        <v>41802</v>
      </c>
      <c r="B1287" t="s">
        <v>446</v>
      </c>
      <c r="C1287" t="s">
        <v>52</v>
      </c>
      <c r="D1287" t="s">
        <v>52</v>
      </c>
      <c r="E1287" s="30">
        <v>4.34</v>
      </c>
      <c r="F1287">
        <f t="shared" ref="F1287:F1350" si="26">SUBTOTAL(103,E1287)</f>
        <v>1</v>
      </c>
    </row>
    <row r="1288" spans="1:6" x14ac:dyDescent="0.2">
      <c r="A1288" s="28">
        <v>41802</v>
      </c>
      <c r="B1288" t="s">
        <v>446</v>
      </c>
      <c r="C1288" t="s">
        <v>53</v>
      </c>
      <c r="D1288" t="s">
        <v>53</v>
      </c>
      <c r="E1288" s="30">
        <v>3</v>
      </c>
      <c r="F1288">
        <f t="shared" si="26"/>
        <v>1</v>
      </c>
    </row>
    <row r="1289" spans="1:6" x14ac:dyDescent="0.2">
      <c r="A1289" s="28">
        <v>41802</v>
      </c>
      <c r="B1289" t="s">
        <v>446</v>
      </c>
      <c r="C1289" t="s">
        <v>54</v>
      </c>
      <c r="D1289" t="s">
        <v>54</v>
      </c>
      <c r="E1289" s="30">
        <v>1</v>
      </c>
      <c r="F1289">
        <f t="shared" si="26"/>
        <v>1</v>
      </c>
    </row>
    <row r="1290" spans="1:6" x14ac:dyDescent="0.2">
      <c r="A1290" s="28">
        <v>41802</v>
      </c>
      <c r="B1290" t="s">
        <v>446</v>
      </c>
      <c r="C1290" t="s">
        <v>55</v>
      </c>
      <c r="D1290" t="s">
        <v>55</v>
      </c>
      <c r="E1290" s="30">
        <v>15.8</v>
      </c>
      <c r="F1290">
        <f t="shared" si="26"/>
        <v>1</v>
      </c>
    </row>
    <row r="1291" spans="1:6" x14ac:dyDescent="0.2">
      <c r="A1291" s="28">
        <v>41802</v>
      </c>
      <c r="B1291" t="s">
        <v>446</v>
      </c>
      <c r="C1291" t="s">
        <v>56</v>
      </c>
      <c r="D1291" t="s">
        <v>56</v>
      </c>
      <c r="E1291" s="30">
        <v>12</v>
      </c>
      <c r="F1291">
        <f t="shared" si="26"/>
        <v>1</v>
      </c>
    </row>
    <row r="1292" spans="1:6" x14ac:dyDescent="0.2">
      <c r="A1292" s="28">
        <v>41802</v>
      </c>
      <c r="B1292" t="s">
        <v>446</v>
      </c>
      <c r="C1292" t="s">
        <v>57</v>
      </c>
      <c r="D1292" t="s">
        <v>57</v>
      </c>
      <c r="E1292" s="30">
        <v>0</v>
      </c>
      <c r="F1292">
        <f t="shared" si="26"/>
        <v>1</v>
      </c>
    </row>
    <row r="1293" spans="1:6" x14ac:dyDescent="0.2">
      <c r="A1293" s="28">
        <v>41802</v>
      </c>
      <c r="B1293" t="s">
        <v>446</v>
      </c>
      <c r="C1293" t="s">
        <v>58</v>
      </c>
      <c r="D1293" t="s">
        <v>58</v>
      </c>
      <c r="E1293" s="30">
        <v>2</v>
      </c>
      <c r="F1293">
        <f t="shared" si="26"/>
        <v>1</v>
      </c>
    </row>
    <row r="1294" spans="1:6" x14ac:dyDescent="0.2">
      <c r="A1294" s="28">
        <v>41802</v>
      </c>
      <c r="B1294" t="s">
        <v>446</v>
      </c>
      <c r="C1294" t="s">
        <v>59</v>
      </c>
      <c r="D1294" t="s">
        <v>59</v>
      </c>
      <c r="E1294" s="30">
        <v>3</v>
      </c>
      <c r="F1294">
        <f t="shared" si="26"/>
        <v>1</v>
      </c>
    </row>
    <row r="1295" spans="1:6" x14ac:dyDescent="0.2">
      <c r="A1295" s="28">
        <v>41803</v>
      </c>
      <c r="B1295" t="s">
        <v>440</v>
      </c>
      <c r="C1295" t="s">
        <v>52</v>
      </c>
      <c r="D1295" t="s">
        <v>52</v>
      </c>
      <c r="E1295" s="30">
        <v>1</v>
      </c>
      <c r="F1295">
        <f t="shared" si="26"/>
        <v>1</v>
      </c>
    </row>
    <row r="1296" spans="1:6" x14ac:dyDescent="0.2">
      <c r="A1296" s="28">
        <v>41803</v>
      </c>
      <c r="B1296" t="s">
        <v>440</v>
      </c>
      <c r="C1296" t="s">
        <v>53</v>
      </c>
      <c r="D1296" t="s">
        <v>53</v>
      </c>
      <c r="E1296" s="30">
        <v>2.68</v>
      </c>
      <c r="F1296">
        <f t="shared" si="26"/>
        <v>1</v>
      </c>
    </row>
    <row r="1297" spans="1:6" x14ac:dyDescent="0.2">
      <c r="A1297" s="28">
        <v>41803</v>
      </c>
      <c r="B1297" t="s">
        <v>440</v>
      </c>
      <c r="C1297" t="s">
        <v>54</v>
      </c>
      <c r="D1297" t="s">
        <v>54</v>
      </c>
      <c r="E1297" s="30">
        <v>5</v>
      </c>
      <c r="F1297">
        <f t="shared" si="26"/>
        <v>1</v>
      </c>
    </row>
    <row r="1298" spans="1:6" x14ac:dyDescent="0.2">
      <c r="A1298" s="28">
        <v>41803</v>
      </c>
      <c r="B1298" t="s">
        <v>440</v>
      </c>
      <c r="C1298" t="s">
        <v>55</v>
      </c>
      <c r="D1298" t="s">
        <v>55</v>
      </c>
      <c r="E1298" s="30">
        <v>10</v>
      </c>
      <c r="F1298">
        <f t="shared" si="26"/>
        <v>1</v>
      </c>
    </row>
    <row r="1299" spans="1:6" x14ac:dyDescent="0.2">
      <c r="A1299" s="28">
        <v>41803</v>
      </c>
      <c r="B1299" t="s">
        <v>440</v>
      </c>
      <c r="C1299" t="s">
        <v>56</v>
      </c>
      <c r="D1299" t="s">
        <v>56</v>
      </c>
      <c r="E1299" s="30">
        <v>11</v>
      </c>
      <c r="F1299">
        <f t="shared" si="26"/>
        <v>1</v>
      </c>
    </row>
    <row r="1300" spans="1:6" x14ac:dyDescent="0.2">
      <c r="A1300" s="28">
        <v>41803</v>
      </c>
      <c r="B1300" t="s">
        <v>440</v>
      </c>
      <c r="C1300" t="s">
        <v>57</v>
      </c>
      <c r="D1300" t="s">
        <v>57</v>
      </c>
      <c r="E1300" s="30">
        <v>0</v>
      </c>
      <c r="F1300">
        <f t="shared" si="26"/>
        <v>1</v>
      </c>
    </row>
    <row r="1301" spans="1:6" x14ac:dyDescent="0.2">
      <c r="A1301" s="28">
        <v>41803</v>
      </c>
      <c r="B1301" t="s">
        <v>440</v>
      </c>
      <c r="C1301" t="s">
        <v>58</v>
      </c>
      <c r="D1301" t="s">
        <v>58</v>
      </c>
      <c r="E1301" s="30">
        <v>3</v>
      </c>
      <c r="F1301">
        <f t="shared" si="26"/>
        <v>1</v>
      </c>
    </row>
    <row r="1302" spans="1:6" x14ac:dyDescent="0.2">
      <c r="A1302" s="28">
        <v>41803</v>
      </c>
      <c r="B1302" t="s">
        <v>440</v>
      </c>
      <c r="C1302" t="s">
        <v>59</v>
      </c>
      <c r="D1302" t="s">
        <v>59</v>
      </c>
      <c r="E1302" s="30">
        <v>1</v>
      </c>
      <c r="F1302">
        <f t="shared" si="26"/>
        <v>1</v>
      </c>
    </row>
    <row r="1303" spans="1:6" x14ac:dyDescent="0.2">
      <c r="A1303" s="28">
        <v>41804</v>
      </c>
      <c r="B1303" t="s">
        <v>441</v>
      </c>
      <c r="C1303" t="s">
        <v>52</v>
      </c>
      <c r="D1303" t="s">
        <v>52</v>
      </c>
      <c r="E1303" s="30">
        <v>4</v>
      </c>
      <c r="F1303">
        <f t="shared" si="26"/>
        <v>1</v>
      </c>
    </row>
    <row r="1304" spans="1:6" x14ac:dyDescent="0.2">
      <c r="A1304" s="28">
        <v>41804</v>
      </c>
      <c r="B1304" t="s">
        <v>441</v>
      </c>
      <c r="C1304" t="s">
        <v>53</v>
      </c>
      <c r="D1304" t="s">
        <v>53</v>
      </c>
      <c r="E1304" s="30">
        <v>5.0199999999999996</v>
      </c>
      <c r="F1304">
        <f t="shared" si="26"/>
        <v>1</v>
      </c>
    </row>
    <row r="1305" spans="1:6" x14ac:dyDescent="0.2">
      <c r="A1305" s="28">
        <v>41804</v>
      </c>
      <c r="B1305" t="s">
        <v>441</v>
      </c>
      <c r="C1305" t="s">
        <v>54</v>
      </c>
      <c r="D1305" t="s">
        <v>54</v>
      </c>
      <c r="E1305" s="30">
        <v>6</v>
      </c>
      <c r="F1305">
        <f t="shared" si="26"/>
        <v>1</v>
      </c>
    </row>
    <row r="1306" spans="1:6" x14ac:dyDescent="0.2">
      <c r="A1306" s="28">
        <v>41804</v>
      </c>
      <c r="B1306" t="s">
        <v>441</v>
      </c>
      <c r="C1306" t="s">
        <v>55</v>
      </c>
      <c r="D1306" t="s">
        <v>55</v>
      </c>
      <c r="E1306" s="30">
        <v>8</v>
      </c>
      <c r="F1306">
        <f t="shared" si="26"/>
        <v>1</v>
      </c>
    </row>
    <row r="1307" spans="1:6" x14ac:dyDescent="0.2">
      <c r="A1307" s="28">
        <v>41804</v>
      </c>
      <c r="B1307" t="s">
        <v>441</v>
      </c>
      <c r="C1307" t="s">
        <v>56</v>
      </c>
      <c r="D1307" t="s">
        <v>56</v>
      </c>
      <c r="E1307" s="30">
        <v>10</v>
      </c>
      <c r="F1307">
        <f t="shared" si="26"/>
        <v>1</v>
      </c>
    </row>
    <row r="1308" spans="1:6" x14ac:dyDescent="0.2">
      <c r="A1308" s="28">
        <v>41804</v>
      </c>
      <c r="B1308" t="s">
        <v>441</v>
      </c>
      <c r="C1308" t="s">
        <v>57</v>
      </c>
      <c r="D1308" t="s">
        <v>57</v>
      </c>
      <c r="E1308" s="30">
        <v>0</v>
      </c>
      <c r="F1308">
        <f t="shared" si="26"/>
        <v>1</v>
      </c>
    </row>
    <row r="1309" spans="1:6" x14ac:dyDescent="0.2">
      <c r="A1309" s="28">
        <v>41804</v>
      </c>
      <c r="B1309" t="s">
        <v>441</v>
      </c>
      <c r="C1309" t="s">
        <v>58</v>
      </c>
      <c r="D1309" t="s">
        <v>58</v>
      </c>
      <c r="E1309" s="30">
        <v>1</v>
      </c>
      <c r="F1309">
        <f t="shared" si="26"/>
        <v>1</v>
      </c>
    </row>
    <row r="1310" spans="1:6" x14ac:dyDescent="0.2">
      <c r="A1310" s="28">
        <v>41804</v>
      </c>
      <c r="B1310" t="s">
        <v>441</v>
      </c>
      <c r="C1310" t="s">
        <v>59</v>
      </c>
      <c r="D1310" t="s">
        <v>59</v>
      </c>
      <c r="E1310" s="30">
        <v>3</v>
      </c>
      <c r="F1310">
        <f t="shared" si="26"/>
        <v>1</v>
      </c>
    </row>
    <row r="1311" spans="1:6" x14ac:dyDescent="0.2">
      <c r="A1311" s="28">
        <v>41805</v>
      </c>
      <c r="B1311" t="s">
        <v>447</v>
      </c>
      <c r="C1311" t="s">
        <v>52</v>
      </c>
      <c r="D1311" t="s">
        <v>52</v>
      </c>
      <c r="E1311" s="30">
        <v>0.34</v>
      </c>
      <c r="F1311">
        <f t="shared" si="26"/>
        <v>1</v>
      </c>
    </row>
    <row r="1312" spans="1:6" x14ac:dyDescent="0.2">
      <c r="A1312" s="28">
        <v>41805</v>
      </c>
      <c r="B1312" t="s">
        <v>447</v>
      </c>
      <c r="C1312" t="s">
        <v>53</v>
      </c>
      <c r="D1312" t="s">
        <v>53</v>
      </c>
      <c r="E1312" s="30">
        <v>2</v>
      </c>
      <c r="F1312">
        <f t="shared" si="26"/>
        <v>1</v>
      </c>
    </row>
    <row r="1313" spans="1:6" x14ac:dyDescent="0.2">
      <c r="A1313" s="28">
        <v>41805</v>
      </c>
      <c r="B1313" t="s">
        <v>447</v>
      </c>
      <c r="C1313" t="s">
        <v>54</v>
      </c>
      <c r="D1313" t="s">
        <v>54</v>
      </c>
      <c r="E1313" s="30">
        <v>0</v>
      </c>
      <c r="F1313">
        <f t="shared" si="26"/>
        <v>1</v>
      </c>
    </row>
    <row r="1314" spans="1:6" x14ac:dyDescent="0.2">
      <c r="A1314" s="28">
        <v>41805</v>
      </c>
      <c r="B1314" t="s">
        <v>447</v>
      </c>
      <c r="C1314" t="s">
        <v>55</v>
      </c>
      <c r="D1314" t="s">
        <v>55</v>
      </c>
      <c r="E1314" s="30">
        <v>8</v>
      </c>
      <c r="F1314">
        <f t="shared" si="26"/>
        <v>1</v>
      </c>
    </row>
    <row r="1315" spans="1:6" x14ac:dyDescent="0.2">
      <c r="A1315" s="28">
        <v>41805</v>
      </c>
      <c r="B1315" t="s">
        <v>447</v>
      </c>
      <c r="C1315" t="s">
        <v>56</v>
      </c>
      <c r="D1315" t="s">
        <v>56</v>
      </c>
      <c r="E1315" s="30">
        <v>5</v>
      </c>
      <c r="F1315">
        <f t="shared" si="26"/>
        <v>1</v>
      </c>
    </row>
    <row r="1316" spans="1:6" x14ac:dyDescent="0.2">
      <c r="A1316" s="28">
        <v>41805</v>
      </c>
      <c r="B1316" t="s">
        <v>447</v>
      </c>
      <c r="C1316" t="s">
        <v>57</v>
      </c>
      <c r="D1316" t="s">
        <v>57</v>
      </c>
      <c r="E1316" s="30">
        <v>0</v>
      </c>
      <c r="F1316">
        <f t="shared" si="26"/>
        <v>1</v>
      </c>
    </row>
    <row r="1317" spans="1:6" x14ac:dyDescent="0.2">
      <c r="A1317" s="28">
        <v>41805</v>
      </c>
      <c r="B1317" t="s">
        <v>447</v>
      </c>
      <c r="C1317" t="s">
        <v>58</v>
      </c>
      <c r="D1317" t="s">
        <v>58</v>
      </c>
      <c r="E1317" s="30">
        <v>0</v>
      </c>
      <c r="F1317">
        <f t="shared" si="26"/>
        <v>1</v>
      </c>
    </row>
    <row r="1318" spans="1:6" x14ac:dyDescent="0.2">
      <c r="A1318" s="28">
        <v>41805</v>
      </c>
      <c r="B1318" t="s">
        <v>447</v>
      </c>
      <c r="C1318" t="s">
        <v>59</v>
      </c>
      <c r="D1318" t="s">
        <v>59</v>
      </c>
      <c r="E1318" s="30">
        <v>3.3</v>
      </c>
      <c r="F1318">
        <f t="shared" si="26"/>
        <v>1</v>
      </c>
    </row>
    <row r="1319" spans="1:6" x14ac:dyDescent="0.2">
      <c r="A1319" s="28">
        <v>41806</v>
      </c>
      <c r="B1319" t="s">
        <v>443</v>
      </c>
      <c r="C1319" t="s">
        <v>52</v>
      </c>
      <c r="D1319" t="s">
        <v>52</v>
      </c>
      <c r="E1319" s="30">
        <v>4.34</v>
      </c>
      <c r="F1319">
        <f t="shared" si="26"/>
        <v>1</v>
      </c>
    </row>
    <row r="1320" spans="1:6" x14ac:dyDescent="0.2">
      <c r="A1320" s="28">
        <v>41806</v>
      </c>
      <c r="B1320" t="s">
        <v>443</v>
      </c>
      <c r="C1320" t="s">
        <v>53</v>
      </c>
      <c r="D1320" t="s">
        <v>53</v>
      </c>
      <c r="E1320" s="30">
        <v>4.34</v>
      </c>
      <c r="F1320">
        <f t="shared" si="26"/>
        <v>1</v>
      </c>
    </row>
    <row r="1321" spans="1:6" x14ac:dyDescent="0.2">
      <c r="A1321" s="28">
        <v>41806</v>
      </c>
      <c r="B1321" t="s">
        <v>443</v>
      </c>
      <c r="C1321" t="s">
        <v>54</v>
      </c>
      <c r="D1321" t="s">
        <v>54</v>
      </c>
      <c r="E1321" s="30">
        <v>7.4</v>
      </c>
      <c r="F1321">
        <f t="shared" si="26"/>
        <v>1</v>
      </c>
    </row>
    <row r="1322" spans="1:6" x14ac:dyDescent="0.2">
      <c r="A1322" s="28">
        <v>41806</v>
      </c>
      <c r="B1322" t="s">
        <v>443</v>
      </c>
      <c r="C1322" t="s">
        <v>55</v>
      </c>
      <c r="D1322" t="s">
        <v>55</v>
      </c>
      <c r="E1322" s="30">
        <v>12.2</v>
      </c>
      <c r="F1322">
        <f t="shared" si="26"/>
        <v>1</v>
      </c>
    </row>
    <row r="1323" spans="1:6" x14ac:dyDescent="0.2">
      <c r="A1323" s="28">
        <v>41806</v>
      </c>
      <c r="B1323" t="s">
        <v>443</v>
      </c>
      <c r="C1323" t="s">
        <v>56</v>
      </c>
      <c r="D1323" t="s">
        <v>56</v>
      </c>
      <c r="E1323" s="30">
        <v>11</v>
      </c>
      <c r="F1323">
        <f t="shared" si="26"/>
        <v>1</v>
      </c>
    </row>
    <row r="1324" spans="1:6" x14ac:dyDescent="0.2">
      <c r="A1324" s="28">
        <v>41806</v>
      </c>
      <c r="B1324" t="s">
        <v>443</v>
      </c>
      <c r="C1324" t="s">
        <v>57</v>
      </c>
      <c r="D1324" t="s">
        <v>57</v>
      </c>
      <c r="E1324" s="30">
        <v>0</v>
      </c>
      <c r="F1324">
        <f t="shared" si="26"/>
        <v>1</v>
      </c>
    </row>
    <row r="1325" spans="1:6" x14ac:dyDescent="0.2">
      <c r="A1325" s="28">
        <v>41806</v>
      </c>
      <c r="B1325" t="s">
        <v>443</v>
      </c>
      <c r="C1325" t="s">
        <v>58</v>
      </c>
      <c r="D1325" t="s">
        <v>58</v>
      </c>
      <c r="E1325" s="30">
        <v>5</v>
      </c>
      <c r="F1325">
        <f t="shared" si="26"/>
        <v>1</v>
      </c>
    </row>
    <row r="1326" spans="1:6" x14ac:dyDescent="0.2">
      <c r="A1326" s="28">
        <v>41806</v>
      </c>
      <c r="B1326" t="s">
        <v>443</v>
      </c>
      <c r="C1326" t="s">
        <v>59</v>
      </c>
      <c r="D1326" t="s">
        <v>59</v>
      </c>
      <c r="E1326" s="30">
        <v>5</v>
      </c>
      <c r="F1326">
        <f t="shared" si="26"/>
        <v>1</v>
      </c>
    </row>
    <row r="1327" spans="1:6" x14ac:dyDescent="0.2">
      <c r="A1327" s="28">
        <v>41807</v>
      </c>
      <c r="B1327" t="s">
        <v>444</v>
      </c>
      <c r="C1327" t="s">
        <v>52</v>
      </c>
      <c r="D1327" t="s">
        <v>52</v>
      </c>
      <c r="E1327" s="30">
        <v>5</v>
      </c>
      <c r="F1327">
        <f t="shared" si="26"/>
        <v>1</v>
      </c>
    </row>
    <row r="1328" spans="1:6" x14ac:dyDescent="0.2">
      <c r="A1328" s="28">
        <v>41807</v>
      </c>
      <c r="B1328" t="s">
        <v>444</v>
      </c>
      <c r="C1328" t="s">
        <v>53</v>
      </c>
      <c r="D1328" t="s">
        <v>53</v>
      </c>
      <c r="E1328" s="30">
        <v>2.34</v>
      </c>
      <c r="F1328">
        <f t="shared" si="26"/>
        <v>1</v>
      </c>
    </row>
    <row r="1329" spans="1:6" x14ac:dyDescent="0.2">
      <c r="A1329" s="28">
        <v>41807</v>
      </c>
      <c r="B1329" t="s">
        <v>444</v>
      </c>
      <c r="C1329" t="s">
        <v>54</v>
      </c>
      <c r="D1329" t="s">
        <v>54</v>
      </c>
      <c r="E1329" s="30">
        <v>4</v>
      </c>
      <c r="F1329">
        <f t="shared" si="26"/>
        <v>1</v>
      </c>
    </row>
    <row r="1330" spans="1:6" x14ac:dyDescent="0.2">
      <c r="A1330" s="28">
        <v>41807</v>
      </c>
      <c r="B1330" t="s">
        <v>444</v>
      </c>
      <c r="C1330" t="s">
        <v>55</v>
      </c>
      <c r="D1330" t="s">
        <v>55</v>
      </c>
      <c r="E1330" s="30">
        <v>14</v>
      </c>
      <c r="F1330">
        <f t="shared" si="26"/>
        <v>1</v>
      </c>
    </row>
    <row r="1331" spans="1:6" x14ac:dyDescent="0.2">
      <c r="A1331" s="28">
        <v>41807</v>
      </c>
      <c r="B1331" t="s">
        <v>444</v>
      </c>
      <c r="C1331" t="s">
        <v>56</v>
      </c>
      <c r="D1331" t="s">
        <v>56</v>
      </c>
      <c r="E1331" s="30">
        <v>12</v>
      </c>
      <c r="F1331">
        <f t="shared" si="26"/>
        <v>1</v>
      </c>
    </row>
    <row r="1332" spans="1:6" x14ac:dyDescent="0.2">
      <c r="A1332" s="28">
        <v>41807</v>
      </c>
      <c r="B1332" t="s">
        <v>444</v>
      </c>
      <c r="C1332" t="s">
        <v>57</v>
      </c>
      <c r="D1332" t="s">
        <v>57</v>
      </c>
      <c r="E1332" s="30">
        <v>2</v>
      </c>
      <c r="F1332">
        <f t="shared" si="26"/>
        <v>1</v>
      </c>
    </row>
    <row r="1333" spans="1:6" x14ac:dyDescent="0.2">
      <c r="A1333" s="28">
        <v>41807</v>
      </c>
      <c r="B1333" t="s">
        <v>444</v>
      </c>
      <c r="C1333" t="s">
        <v>58</v>
      </c>
      <c r="D1333" t="s">
        <v>58</v>
      </c>
      <c r="E1333" s="30">
        <v>0</v>
      </c>
      <c r="F1333">
        <f t="shared" si="26"/>
        <v>1</v>
      </c>
    </row>
    <row r="1334" spans="1:6" x14ac:dyDescent="0.2">
      <c r="A1334" s="28">
        <v>41807</v>
      </c>
      <c r="B1334" t="s">
        <v>444</v>
      </c>
      <c r="C1334" t="s">
        <v>59</v>
      </c>
      <c r="D1334" t="s">
        <v>59</v>
      </c>
      <c r="E1334" s="30">
        <v>3</v>
      </c>
      <c r="F1334">
        <f t="shared" si="26"/>
        <v>1</v>
      </c>
    </row>
    <row r="1335" spans="1:6" x14ac:dyDescent="0.2">
      <c r="A1335" s="28">
        <v>41808</v>
      </c>
      <c r="B1335" t="s">
        <v>445</v>
      </c>
      <c r="C1335" t="s">
        <v>52</v>
      </c>
      <c r="D1335" t="s">
        <v>52</v>
      </c>
      <c r="E1335" s="30">
        <v>2</v>
      </c>
      <c r="F1335">
        <f t="shared" si="26"/>
        <v>1</v>
      </c>
    </row>
    <row r="1336" spans="1:6" x14ac:dyDescent="0.2">
      <c r="A1336" s="28">
        <v>41808</v>
      </c>
      <c r="B1336" t="s">
        <v>445</v>
      </c>
      <c r="C1336" t="s">
        <v>53</v>
      </c>
      <c r="D1336" t="s">
        <v>53</v>
      </c>
      <c r="E1336" s="30">
        <v>2</v>
      </c>
      <c r="F1336">
        <f t="shared" si="26"/>
        <v>1</v>
      </c>
    </row>
    <row r="1337" spans="1:6" x14ac:dyDescent="0.2">
      <c r="A1337" s="28">
        <v>41808</v>
      </c>
      <c r="B1337" t="s">
        <v>445</v>
      </c>
      <c r="C1337" t="s">
        <v>54</v>
      </c>
      <c r="D1337" t="s">
        <v>54</v>
      </c>
      <c r="E1337" s="30">
        <v>4.7</v>
      </c>
      <c r="F1337">
        <f t="shared" si="26"/>
        <v>1</v>
      </c>
    </row>
    <row r="1338" spans="1:6" x14ac:dyDescent="0.2">
      <c r="A1338" s="28">
        <v>41808</v>
      </c>
      <c r="B1338" t="s">
        <v>445</v>
      </c>
      <c r="C1338" t="s">
        <v>55</v>
      </c>
      <c r="D1338" t="s">
        <v>55</v>
      </c>
      <c r="E1338" s="30">
        <v>18</v>
      </c>
      <c r="F1338">
        <f t="shared" si="26"/>
        <v>1</v>
      </c>
    </row>
    <row r="1339" spans="1:6" x14ac:dyDescent="0.2">
      <c r="A1339" s="28">
        <v>41808</v>
      </c>
      <c r="B1339" t="s">
        <v>445</v>
      </c>
      <c r="C1339" t="s">
        <v>56</v>
      </c>
      <c r="D1339" t="s">
        <v>56</v>
      </c>
      <c r="E1339" s="30">
        <v>6</v>
      </c>
      <c r="F1339">
        <f t="shared" si="26"/>
        <v>1</v>
      </c>
    </row>
    <row r="1340" spans="1:6" x14ac:dyDescent="0.2">
      <c r="A1340" s="28">
        <v>41808</v>
      </c>
      <c r="B1340" t="s">
        <v>445</v>
      </c>
      <c r="C1340" t="s">
        <v>57</v>
      </c>
      <c r="D1340" t="s">
        <v>57</v>
      </c>
      <c r="E1340" s="30">
        <v>0</v>
      </c>
      <c r="F1340">
        <f t="shared" si="26"/>
        <v>1</v>
      </c>
    </row>
    <row r="1341" spans="1:6" x14ac:dyDescent="0.2">
      <c r="A1341" s="28">
        <v>41808</v>
      </c>
      <c r="B1341" t="s">
        <v>445</v>
      </c>
      <c r="C1341" t="s">
        <v>58</v>
      </c>
      <c r="D1341" t="s">
        <v>58</v>
      </c>
      <c r="E1341" s="30">
        <v>1</v>
      </c>
      <c r="F1341">
        <f t="shared" si="26"/>
        <v>1</v>
      </c>
    </row>
    <row r="1342" spans="1:6" x14ac:dyDescent="0.2">
      <c r="A1342" s="28">
        <v>41808</v>
      </c>
      <c r="B1342" t="s">
        <v>445</v>
      </c>
      <c r="C1342" t="s">
        <v>59</v>
      </c>
      <c r="D1342" t="s">
        <v>59</v>
      </c>
      <c r="E1342" s="30">
        <v>3</v>
      </c>
      <c r="F1342">
        <f t="shared" si="26"/>
        <v>1</v>
      </c>
    </row>
    <row r="1343" spans="1:6" x14ac:dyDescent="0.2">
      <c r="A1343" s="28">
        <v>41809</v>
      </c>
      <c r="B1343" t="s">
        <v>446</v>
      </c>
      <c r="C1343" t="s">
        <v>52</v>
      </c>
      <c r="D1343" t="s">
        <v>52</v>
      </c>
      <c r="E1343" s="30">
        <v>3</v>
      </c>
      <c r="F1343">
        <f t="shared" si="26"/>
        <v>1</v>
      </c>
    </row>
    <row r="1344" spans="1:6" x14ac:dyDescent="0.2">
      <c r="A1344" s="28">
        <v>41809</v>
      </c>
      <c r="B1344" t="s">
        <v>446</v>
      </c>
      <c r="C1344" t="s">
        <v>53</v>
      </c>
      <c r="D1344" t="s">
        <v>53</v>
      </c>
      <c r="E1344" s="30">
        <v>3.33</v>
      </c>
      <c r="F1344">
        <f t="shared" si="26"/>
        <v>1</v>
      </c>
    </row>
    <row r="1345" spans="1:6" x14ac:dyDescent="0.2">
      <c r="A1345" s="28">
        <v>41809</v>
      </c>
      <c r="B1345" t="s">
        <v>446</v>
      </c>
      <c r="C1345" t="s">
        <v>54</v>
      </c>
      <c r="D1345" t="s">
        <v>54</v>
      </c>
      <c r="E1345" s="30">
        <v>1</v>
      </c>
      <c r="F1345">
        <f t="shared" si="26"/>
        <v>1</v>
      </c>
    </row>
    <row r="1346" spans="1:6" x14ac:dyDescent="0.2">
      <c r="A1346" s="28">
        <v>41809</v>
      </c>
      <c r="B1346" t="s">
        <v>446</v>
      </c>
      <c r="C1346" t="s">
        <v>55</v>
      </c>
      <c r="D1346" t="s">
        <v>55</v>
      </c>
      <c r="E1346" s="30">
        <v>14</v>
      </c>
      <c r="F1346">
        <f t="shared" si="26"/>
        <v>1</v>
      </c>
    </row>
    <row r="1347" spans="1:6" x14ac:dyDescent="0.2">
      <c r="A1347" s="28">
        <v>41809</v>
      </c>
      <c r="B1347" t="s">
        <v>446</v>
      </c>
      <c r="C1347" t="s">
        <v>56</v>
      </c>
      <c r="D1347" t="s">
        <v>56</v>
      </c>
      <c r="E1347" s="30">
        <v>8</v>
      </c>
      <c r="F1347">
        <f t="shared" si="26"/>
        <v>1</v>
      </c>
    </row>
    <row r="1348" spans="1:6" x14ac:dyDescent="0.2">
      <c r="A1348" s="28">
        <v>41809</v>
      </c>
      <c r="B1348" t="s">
        <v>446</v>
      </c>
      <c r="C1348" t="s">
        <v>57</v>
      </c>
      <c r="D1348" t="s">
        <v>57</v>
      </c>
      <c r="E1348" s="30">
        <v>0</v>
      </c>
      <c r="F1348">
        <f t="shared" si="26"/>
        <v>1</v>
      </c>
    </row>
    <row r="1349" spans="1:6" x14ac:dyDescent="0.2">
      <c r="A1349" s="28">
        <v>41809</v>
      </c>
      <c r="B1349" t="s">
        <v>446</v>
      </c>
      <c r="C1349" t="s">
        <v>58</v>
      </c>
      <c r="D1349" t="s">
        <v>58</v>
      </c>
      <c r="E1349" s="30">
        <v>0</v>
      </c>
      <c r="F1349">
        <f t="shared" si="26"/>
        <v>1</v>
      </c>
    </row>
    <row r="1350" spans="1:6" x14ac:dyDescent="0.2">
      <c r="A1350" s="28">
        <v>41809</v>
      </c>
      <c r="B1350" t="s">
        <v>446</v>
      </c>
      <c r="C1350" t="s">
        <v>59</v>
      </c>
      <c r="D1350" t="s">
        <v>59</v>
      </c>
      <c r="E1350" s="30">
        <v>1</v>
      </c>
      <c r="F1350">
        <f t="shared" si="26"/>
        <v>1</v>
      </c>
    </row>
    <row r="1351" spans="1:6" x14ac:dyDescent="0.2">
      <c r="A1351" s="28">
        <v>41810</v>
      </c>
      <c r="B1351" t="s">
        <v>440</v>
      </c>
      <c r="C1351" t="s">
        <v>52</v>
      </c>
      <c r="D1351" t="s">
        <v>52</v>
      </c>
      <c r="E1351" s="30">
        <v>7.34</v>
      </c>
      <c r="F1351">
        <f t="shared" ref="F1351:F1414" si="27">SUBTOTAL(103,E1351)</f>
        <v>1</v>
      </c>
    </row>
    <row r="1352" spans="1:6" x14ac:dyDescent="0.2">
      <c r="A1352" s="28">
        <v>41810</v>
      </c>
      <c r="B1352" t="s">
        <v>440</v>
      </c>
      <c r="C1352" t="s">
        <v>53</v>
      </c>
      <c r="D1352" t="s">
        <v>53</v>
      </c>
      <c r="E1352" s="30">
        <v>2.02</v>
      </c>
      <c r="F1352">
        <f t="shared" si="27"/>
        <v>1</v>
      </c>
    </row>
    <row r="1353" spans="1:6" x14ac:dyDescent="0.2">
      <c r="A1353" s="28">
        <v>41810</v>
      </c>
      <c r="B1353" t="s">
        <v>440</v>
      </c>
      <c r="C1353" t="s">
        <v>54</v>
      </c>
      <c r="D1353" t="s">
        <v>54</v>
      </c>
      <c r="E1353" s="30">
        <v>3</v>
      </c>
      <c r="F1353">
        <f t="shared" si="27"/>
        <v>1</v>
      </c>
    </row>
    <row r="1354" spans="1:6" x14ac:dyDescent="0.2">
      <c r="A1354" s="28">
        <v>41810</v>
      </c>
      <c r="B1354" t="s">
        <v>440</v>
      </c>
      <c r="C1354" t="s">
        <v>55</v>
      </c>
      <c r="D1354" t="s">
        <v>55</v>
      </c>
      <c r="E1354" s="30">
        <v>14.5</v>
      </c>
      <c r="F1354">
        <f t="shared" si="27"/>
        <v>1</v>
      </c>
    </row>
    <row r="1355" spans="1:6" x14ac:dyDescent="0.2">
      <c r="A1355" s="28">
        <v>41810</v>
      </c>
      <c r="B1355" t="s">
        <v>440</v>
      </c>
      <c r="C1355" t="s">
        <v>56</v>
      </c>
      <c r="D1355" t="s">
        <v>56</v>
      </c>
      <c r="E1355" s="30">
        <v>9</v>
      </c>
      <c r="F1355">
        <f t="shared" si="27"/>
        <v>1</v>
      </c>
    </row>
    <row r="1356" spans="1:6" x14ac:dyDescent="0.2">
      <c r="A1356" s="28">
        <v>41810</v>
      </c>
      <c r="B1356" t="s">
        <v>440</v>
      </c>
      <c r="C1356" t="s">
        <v>57</v>
      </c>
      <c r="D1356" t="s">
        <v>57</v>
      </c>
      <c r="E1356" s="30">
        <v>0</v>
      </c>
      <c r="F1356">
        <f t="shared" si="27"/>
        <v>1</v>
      </c>
    </row>
    <row r="1357" spans="1:6" x14ac:dyDescent="0.2">
      <c r="A1357" s="28">
        <v>41810</v>
      </c>
      <c r="B1357" t="s">
        <v>440</v>
      </c>
      <c r="C1357" t="s">
        <v>58</v>
      </c>
      <c r="D1357" t="s">
        <v>58</v>
      </c>
      <c r="E1357" s="30">
        <v>3</v>
      </c>
      <c r="F1357">
        <f t="shared" si="27"/>
        <v>1</v>
      </c>
    </row>
    <row r="1358" spans="1:6" x14ac:dyDescent="0.2">
      <c r="A1358" s="28">
        <v>41810</v>
      </c>
      <c r="B1358" t="s">
        <v>440</v>
      </c>
      <c r="C1358" t="s">
        <v>59</v>
      </c>
      <c r="D1358" t="s">
        <v>59</v>
      </c>
      <c r="E1358" s="30">
        <v>6</v>
      </c>
      <c r="F1358">
        <f t="shared" si="27"/>
        <v>1</v>
      </c>
    </row>
    <row r="1359" spans="1:6" x14ac:dyDescent="0.2">
      <c r="A1359" s="28">
        <v>41811</v>
      </c>
      <c r="B1359" t="s">
        <v>441</v>
      </c>
      <c r="C1359" t="s">
        <v>52</v>
      </c>
      <c r="D1359" t="s">
        <v>52</v>
      </c>
      <c r="E1359" s="30">
        <v>6</v>
      </c>
      <c r="F1359">
        <f t="shared" si="27"/>
        <v>1</v>
      </c>
    </row>
    <row r="1360" spans="1:6" x14ac:dyDescent="0.2">
      <c r="A1360" s="28">
        <v>41811</v>
      </c>
      <c r="B1360" t="s">
        <v>441</v>
      </c>
      <c r="C1360" t="s">
        <v>53</v>
      </c>
      <c r="D1360" t="s">
        <v>53</v>
      </c>
      <c r="E1360" s="30">
        <v>5.68</v>
      </c>
      <c r="F1360">
        <f t="shared" si="27"/>
        <v>1</v>
      </c>
    </row>
    <row r="1361" spans="1:6" x14ac:dyDescent="0.2">
      <c r="A1361" s="28">
        <v>41811</v>
      </c>
      <c r="B1361" t="s">
        <v>441</v>
      </c>
      <c r="C1361" t="s">
        <v>54</v>
      </c>
      <c r="D1361" t="s">
        <v>54</v>
      </c>
      <c r="E1361" s="30">
        <v>2</v>
      </c>
      <c r="F1361">
        <f t="shared" si="27"/>
        <v>1</v>
      </c>
    </row>
    <row r="1362" spans="1:6" x14ac:dyDescent="0.2">
      <c r="A1362" s="28">
        <v>41811</v>
      </c>
      <c r="B1362" t="s">
        <v>441</v>
      </c>
      <c r="C1362" t="s">
        <v>55</v>
      </c>
      <c r="D1362" t="s">
        <v>55</v>
      </c>
      <c r="E1362" s="30">
        <v>16</v>
      </c>
      <c r="F1362">
        <f t="shared" si="27"/>
        <v>1</v>
      </c>
    </row>
    <row r="1363" spans="1:6" x14ac:dyDescent="0.2">
      <c r="A1363" s="28">
        <v>41811</v>
      </c>
      <c r="B1363" t="s">
        <v>441</v>
      </c>
      <c r="C1363" t="s">
        <v>56</v>
      </c>
      <c r="D1363" t="s">
        <v>56</v>
      </c>
      <c r="E1363" s="30">
        <v>12</v>
      </c>
      <c r="F1363">
        <f t="shared" si="27"/>
        <v>1</v>
      </c>
    </row>
    <row r="1364" spans="1:6" x14ac:dyDescent="0.2">
      <c r="A1364" s="28">
        <v>41811</v>
      </c>
      <c r="B1364" t="s">
        <v>441</v>
      </c>
      <c r="C1364" t="s">
        <v>57</v>
      </c>
      <c r="D1364" t="s">
        <v>57</v>
      </c>
      <c r="E1364" s="30">
        <v>3</v>
      </c>
      <c r="F1364">
        <f t="shared" si="27"/>
        <v>1</v>
      </c>
    </row>
    <row r="1365" spans="1:6" x14ac:dyDescent="0.2">
      <c r="A1365" s="28">
        <v>41811</v>
      </c>
      <c r="B1365" t="s">
        <v>441</v>
      </c>
      <c r="C1365" t="s">
        <v>58</v>
      </c>
      <c r="D1365" t="s">
        <v>58</v>
      </c>
      <c r="E1365" s="30">
        <v>0</v>
      </c>
      <c r="F1365">
        <f t="shared" si="27"/>
        <v>1</v>
      </c>
    </row>
    <row r="1366" spans="1:6" x14ac:dyDescent="0.2">
      <c r="A1366" s="28">
        <v>41811</v>
      </c>
      <c r="B1366" t="s">
        <v>441</v>
      </c>
      <c r="C1366" t="s">
        <v>59</v>
      </c>
      <c r="D1366" t="s">
        <v>59</v>
      </c>
      <c r="E1366" s="30">
        <v>3</v>
      </c>
      <c r="F1366">
        <f t="shared" si="27"/>
        <v>1</v>
      </c>
    </row>
    <row r="1367" spans="1:6" x14ac:dyDescent="0.2">
      <c r="A1367" s="28">
        <v>41812</v>
      </c>
      <c r="B1367" t="s">
        <v>447</v>
      </c>
      <c r="C1367" t="s">
        <v>52</v>
      </c>
      <c r="D1367" t="s">
        <v>52</v>
      </c>
      <c r="E1367" s="30">
        <v>4</v>
      </c>
      <c r="F1367">
        <f t="shared" si="27"/>
        <v>1</v>
      </c>
    </row>
    <row r="1368" spans="1:6" x14ac:dyDescent="0.2">
      <c r="A1368" s="28">
        <v>41812</v>
      </c>
      <c r="B1368" t="s">
        <v>447</v>
      </c>
      <c r="C1368" t="s">
        <v>53</v>
      </c>
      <c r="D1368" t="s">
        <v>53</v>
      </c>
      <c r="E1368" s="30">
        <v>1.02</v>
      </c>
      <c r="F1368">
        <f t="shared" si="27"/>
        <v>1</v>
      </c>
    </row>
    <row r="1369" spans="1:6" x14ac:dyDescent="0.2">
      <c r="A1369" s="28">
        <v>41812</v>
      </c>
      <c r="B1369" t="s">
        <v>447</v>
      </c>
      <c r="C1369" t="s">
        <v>54</v>
      </c>
      <c r="D1369" t="s">
        <v>54</v>
      </c>
      <c r="E1369" s="30">
        <v>4</v>
      </c>
      <c r="F1369">
        <f t="shared" si="27"/>
        <v>1</v>
      </c>
    </row>
    <row r="1370" spans="1:6" x14ac:dyDescent="0.2">
      <c r="A1370" s="28">
        <v>41812</v>
      </c>
      <c r="B1370" t="s">
        <v>447</v>
      </c>
      <c r="C1370" t="s">
        <v>55</v>
      </c>
      <c r="D1370" t="s">
        <v>55</v>
      </c>
      <c r="E1370" s="30">
        <v>18</v>
      </c>
      <c r="F1370">
        <f t="shared" si="27"/>
        <v>1</v>
      </c>
    </row>
    <row r="1371" spans="1:6" x14ac:dyDescent="0.2">
      <c r="A1371" s="28">
        <v>41812</v>
      </c>
      <c r="B1371" t="s">
        <v>447</v>
      </c>
      <c r="C1371" t="s">
        <v>56</v>
      </c>
      <c r="D1371" t="s">
        <v>56</v>
      </c>
      <c r="E1371" s="30">
        <v>8</v>
      </c>
      <c r="F1371">
        <f t="shared" si="27"/>
        <v>1</v>
      </c>
    </row>
    <row r="1372" spans="1:6" x14ac:dyDescent="0.2">
      <c r="A1372" s="28">
        <v>41812</v>
      </c>
      <c r="B1372" t="s">
        <v>447</v>
      </c>
      <c r="C1372" t="s">
        <v>57</v>
      </c>
      <c r="D1372" t="s">
        <v>57</v>
      </c>
      <c r="E1372" s="30">
        <v>0</v>
      </c>
      <c r="F1372">
        <f t="shared" si="27"/>
        <v>1</v>
      </c>
    </row>
    <row r="1373" spans="1:6" x14ac:dyDescent="0.2">
      <c r="A1373" s="28">
        <v>41812</v>
      </c>
      <c r="B1373" t="s">
        <v>447</v>
      </c>
      <c r="C1373" t="s">
        <v>58</v>
      </c>
      <c r="D1373" t="s">
        <v>58</v>
      </c>
      <c r="E1373" s="30">
        <v>2</v>
      </c>
      <c r="F1373">
        <f t="shared" si="27"/>
        <v>1</v>
      </c>
    </row>
    <row r="1374" spans="1:6" x14ac:dyDescent="0.2">
      <c r="A1374" s="28">
        <v>41812</v>
      </c>
      <c r="B1374" t="s">
        <v>447</v>
      </c>
      <c r="C1374" t="s">
        <v>59</v>
      </c>
      <c r="D1374" t="s">
        <v>59</v>
      </c>
      <c r="E1374" s="30">
        <v>3</v>
      </c>
      <c r="F1374">
        <f t="shared" si="27"/>
        <v>1</v>
      </c>
    </row>
    <row r="1375" spans="1:6" x14ac:dyDescent="0.2">
      <c r="A1375" s="28">
        <v>41813</v>
      </c>
      <c r="B1375" t="s">
        <v>443</v>
      </c>
      <c r="C1375" t="s">
        <v>52</v>
      </c>
      <c r="D1375" t="s">
        <v>52</v>
      </c>
      <c r="E1375" s="30">
        <v>2.34</v>
      </c>
      <c r="F1375">
        <f t="shared" si="27"/>
        <v>1</v>
      </c>
    </row>
    <row r="1376" spans="1:6" x14ac:dyDescent="0.2">
      <c r="A1376" s="28">
        <v>41813</v>
      </c>
      <c r="B1376" t="s">
        <v>443</v>
      </c>
      <c r="C1376" t="s">
        <v>53</v>
      </c>
      <c r="D1376" t="s">
        <v>53</v>
      </c>
      <c r="E1376" s="30">
        <v>7.68</v>
      </c>
      <c r="F1376">
        <f t="shared" si="27"/>
        <v>1</v>
      </c>
    </row>
    <row r="1377" spans="1:6" x14ac:dyDescent="0.2">
      <c r="A1377" s="28">
        <v>41813</v>
      </c>
      <c r="B1377" t="s">
        <v>443</v>
      </c>
      <c r="C1377" t="s">
        <v>54</v>
      </c>
      <c r="D1377" t="s">
        <v>54</v>
      </c>
      <c r="E1377" s="30">
        <v>3</v>
      </c>
      <c r="F1377">
        <f t="shared" si="27"/>
        <v>1</v>
      </c>
    </row>
    <row r="1378" spans="1:6" x14ac:dyDescent="0.2">
      <c r="A1378" s="28">
        <v>41813</v>
      </c>
      <c r="B1378" t="s">
        <v>443</v>
      </c>
      <c r="C1378" t="s">
        <v>55</v>
      </c>
      <c r="D1378" t="s">
        <v>55</v>
      </c>
      <c r="E1378" s="30">
        <v>25.2</v>
      </c>
      <c r="F1378">
        <f t="shared" si="27"/>
        <v>1</v>
      </c>
    </row>
    <row r="1379" spans="1:6" x14ac:dyDescent="0.2">
      <c r="A1379" s="28">
        <v>41813</v>
      </c>
      <c r="B1379" t="s">
        <v>443</v>
      </c>
      <c r="C1379" t="s">
        <v>56</v>
      </c>
      <c r="D1379" t="s">
        <v>56</v>
      </c>
      <c r="E1379" s="30">
        <v>12</v>
      </c>
      <c r="F1379">
        <f t="shared" si="27"/>
        <v>1</v>
      </c>
    </row>
    <row r="1380" spans="1:6" x14ac:dyDescent="0.2">
      <c r="A1380" s="28">
        <v>41813</v>
      </c>
      <c r="B1380" t="s">
        <v>443</v>
      </c>
      <c r="C1380" t="s">
        <v>57</v>
      </c>
      <c r="D1380" t="s">
        <v>57</v>
      </c>
      <c r="E1380" s="30">
        <v>0</v>
      </c>
      <c r="F1380">
        <f t="shared" si="27"/>
        <v>1</v>
      </c>
    </row>
    <row r="1381" spans="1:6" x14ac:dyDescent="0.2">
      <c r="A1381" s="28">
        <v>41813</v>
      </c>
      <c r="B1381" t="s">
        <v>443</v>
      </c>
      <c r="C1381" t="s">
        <v>58</v>
      </c>
      <c r="D1381" t="s">
        <v>58</v>
      </c>
      <c r="E1381" s="30">
        <v>2</v>
      </c>
      <c r="F1381">
        <f t="shared" si="27"/>
        <v>1</v>
      </c>
    </row>
    <row r="1382" spans="1:6" x14ac:dyDescent="0.2">
      <c r="A1382" s="28">
        <v>41813</v>
      </c>
      <c r="B1382" t="s">
        <v>443</v>
      </c>
      <c r="C1382" t="s">
        <v>59</v>
      </c>
      <c r="D1382" t="s">
        <v>59</v>
      </c>
      <c r="E1382" s="30">
        <v>3</v>
      </c>
      <c r="F1382">
        <f t="shared" si="27"/>
        <v>1</v>
      </c>
    </row>
    <row r="1383" spans="1:6" x14ac:dyDescent="0.2">
      <c r="A1383" s="28">
        <v>41814</v>
      </c>
      <c r="B1383" t="s">
        <v>444</v>
      </c>
      <c r="C1383" t="s">
        <v>52</v>
      </c>
      <c r="D1383" t="s">
        <v>52</v>
      </c>
      <c r="E1383" s="30">
        <v>3</v>
      </c>
      <c r="F1383">
        <f t="shared" si="27"/>
        <v>1</v>
      </c>
    </row>
    <row r="1384" spans="1:6" x14ac:dyDescent="0.2">
      <c r="A1384" s="28">
        <v>41814</v>
      </c>
      <c r="B1384" t="s">
        <v>444</v>
      </c>
      <c r="C1384" t="s">
        <v>53</v>
      </c>
      <c r="D1384" t="s">
        <v>53</v>
      </c>
      <c r="E1384" s="30">
        <v>5.14</v>
      </c>
      <c r="F1384">
        <f t="shared" si="27"/>
        <v>1</v>
      </c>
    </row>
    <row r="1385" spans="1:6" x14ac:dyDescent="0.2">
      <c r="A1385" s="28">
        <v>41814</v>
      </c>
      <c r="B1385" t="s">
        <v>444</v>
      </c>
      <c r="C1385" t="s">
        <v>54</v>
      </c>
      <c r="D1385" t="s">
        <v>54</v>
      </c>
      <c r="E1385" s="30">
        <v>4</v>
      </c>
      <c r="F1385">
        <f t="shared" si="27"/>
        <v>1</v>
      </c>
    </row>
    <row r="1386" spans="1:6" x14ac:dyDescent="0.2">
      <c r="A1386" s="28">
        <v>41814</v>
      </c>
      <c r="B1386" t="s">
        <v>444</v>
      </c>
      <c r="C1386" t="s">
        <v>55</v>
      </c>
      <c r="D1386" t="s">
        <v>55</v>
      </c>
      <c r="E1386" s="30">
        <v>16.2</v>
      </c>
      <c r="F1386">
        <f t="shared" si="27"/>
        <v>1</v>
      </c>
    </row>
    <row r="1387" spans="1:6" x14ac:dyDescent="0.2">
      <c r="A1387" s="28">
        <v>41814</v>
      </c>
      <c r="B1387" t="s">
        <v>444</v>
      </c>
      <c r="C1387" t="s">
        <v>56</v>
      </c>
      <c r="D1387" t="s">
        <v>56</v>
      </c>
      <c r="E1387" s="30">
        <v>23</v>
      </c>
      <c r="F1387">
        <f t="shared" si="27"/>
        <v>1</v>
      </c>
    </row>
    <row r="1388" spans="1:6" x14ac:dyDescent="0.2">
      <c r="A1388" s="28">
        <v>41814</v>
      </c>
      <c r="B1388" t="s">
        <v>444</v>
      </c>
      <c r="C1388" t="s">
        <v>57</v>
      </c>
      <c r="D1388" t="s">
        <v>57</v>
      </c>
      <c r="E1388" s="30">
        <v>0</v>
      </c>
      <c r="F1388">
        <f t="shared" si="27"/>
        <v>1</v>
      </c>
    </row>
    <row r="1389" spans="1:6" x14ac:dyDescent="0.2">
      <c r="A1389" s="28">
        <v>41814</v>
      </c>
      <c r="B1389" t="s">
        <v>444</v>
      </c>
      <c r="C1389" t="s">
        <v>58</v>
      </c>
      <c r="D1389" t="s">
        <v>58</v>
      </c>
      <c r="E1389" s="30">
        <v>2</v>
      </c>
      <c r="F1389">
        <f t="shared" si="27"/>
        <v>1</v>
      </c>
    </row>
    <row r="1390" spans="1:6" x14ac:dyDescent="0.2">
      <c r="A1390" s="28">
        <v>41814</v>
      </c>
      <c r="B1390" t="s">
        <v>444</v>
      </c>
      <c r="C1390" t="s">
        <v>59</v>
      </c>
      <c r="D1390" t="s">
        <v>59</v>
      </c>
      <c r="E1390" s="30">
        <v>4</v>
      </c>
      <c r="F1390">
        <f t="shared" si="27"/>
        <v>1</v>
      </c>
    </row>
    <row r="1391" spans="1:6" x14ac:dyDescent="0.2">
      <c r="A1391" s="28">
        <v>41815</v>
      </c>
      <c r="B1391" t="s">
        <v>445</v>
      </c>
      <c r="C1391" t="s">
        <v>52</v>
      </c>
      <c r="D1391" t="s">
        <v>52</v>
      </c>
      <c r="E1391" s="30">
        <v>8</v>
      </c>
      <c r="F1391">
        <f t="shared" si="27"/>
        <v>1</v>
      </c>
    </row>
    <row r="1392" spans="1:6" x14ac:dyDescent="0.2">
      <c r="A1392" s="28">
        <v>41815</v>
      </c>
      <c r="B1392" t="s">
        <v>445</v>
      </c>
      <c r="C1392" t="s">
        <v>53</v>
      </c>
      <c r="D1392" t="s">
        <v>53</v>
      </c>
      <c r="E1392" s="30">
        <v>5.34</v>
      </c>
      <c r="F1392">
        <f t="shared" si="27"/>
        <v>1</v>
      </c>
    </row>
    <row r="1393" spans="1:6" x14ac:dyDescent="0.2">
      <c r="A1393" s="28">
        <v>41815</v>
      </c>
      <c r="B1393" t="s">
        <v>445</v>
      </c>
      <c r="C1393" t="s">
        <v>54</v>
      </c>
      <c r="D1393" t="s">
        <v>54</v>
      </c>
      <c r="E1393" s="30">
        <v>7</v>
      </c>
      <c r="F1393">
        <f t="shared" si="27"/>
        <v>1</v>
      </c>
    </row>
    <row r="1394" spans="1:6" x14ac:dyDescent="0.2">
      <c r="A1394" s="28">
        <v>41815</v>
      </c>
      <c r="B1394" t="s">
        <v>445</v>
      </c>
      <c r="C1394" t="s">
        <v>55</v>
      </c>
      <c r="D1394" t="s">
        <v>55</v>
      </c>
      <c r="E1394" s="30">
        <v>33.799999999999997</v>
      </c>
      <c r="F1394">
        <f t="shared" si="27"/>
        <v>1</v>
      </c>
    </row>
    <row r="1395" spans="1:6" x14ac:dyDescent="0.2">
      <c r="A1395" s="28">
        <v>41815</v>
      </c>
      <c r="B1395" t="s">
        <v>445</v>
      </c>
      <c r="C1395" t="s">
        <v>56</v>
      </c>
      <c r="D1395" t="s">
        <v>56</v>
      </c>
      <c r="E1395" s="30">
        <v>19</v>
      </c>
      <c r="F1395">
        <f t="shared" si="27"/>
        <v>1</v>
      </c>
    </row>
    <row r="1396" spans="1:6" x14ac:dyDescent="0.2">
      <c r="A1396" s="28">
        <v>41815</v>
      </c>
      <c r="B1396" t="s">
        <v>445</v>
      </c>
      <c r="C1396" t="s">
        <v>57</v>
      </c>
      <c r="D1396" t="s">
        <v>57</v>
      </c>
      <c r="E1396" s="30">
        <v>0</v>
      </c>
      <c r="F1396">
        <f t="shared" si="27"/>
        <v>1</v>
      </c>
    </row>
    <row r="1397" spans="1:6" x14ac:dyDescent="0.2">
      <c r="A1397" s="28">
        <v>41815</v>
      </c>
      <c r="B1397" t="s">
        <v>445</v>
      </c>
      <c r="C1397" t="s">
        <v>58</v>
      </c>
      <c r="D1397" t="s">
        <v>58</v>
      </c>
      <c r="E1397" s="30">
        <v>0</v>
      </c>
      <c r="F1397">
        <f t="shared" si="27"/>
        <v>1</v>
      </c>
    </row>
    <row r="1398" spans="1:6" x14ac:dyDescent="0.2">
      <c r="A1398" s="28">
        <v>41815</v>
      </c>
      <c r="B1398" t="s">
        <v>445</v>
      </c>
      <c r="C1398" t="s">
        <v>59</v>
      </c>
      <c r="D1398" t="s">
        <v>59</v>
      </c>
      <c r="E1398" s="30">
        <v>1</v>
      </c>
      <c r="F1398">
        <f t="shared" si="27"/>
        <v>1</v>
      </c>
    </row>
    <row r="1399" spans="1:6" x14ac:dyDescent="0.2">
      <c r="A1399" s="28">
        <v>41816</v>
      </c>
      <c r="B1399" t="s">
        <v>446</v>
      </c>
      <c r="C1399" t="s">
        <v>52</v>
      </c>
      <c r="D1399" t="s">
        <v>52</v>
      </c>
      <c r="E1399" s="30">
        <v>3</v>
      </c>
      <c r="F1399">
        <f t="shared" si="27"/>
        <v>1</v>
      </c>
    </row>
    <row r="1400" spans="1:6" x14ac:dyDescent="0.2">
      <c r="A1400" s="28">
        <v>41816</v>
      </c>
      <c r="B1400" t="s">
        <v>446</v>
      </c>
      <c r="C1400" t="s">
        <v>53</v>
      </c>
      <c r="D1400" t="s">
        <v>53</v>
      </c>
      <c r="E1400" s="30">
        <v>2</v>
      </c>
      <c r="F1400">
        <f t="shared" si="27"/>
        <v>1</v>
      </c>
    </row>
    <row r="1401" spans="1:6" x14ac:dyDescent="0.2">
      <c r="A1401" s="28">
        <v>41816</v>
      </c>
      <c r="B1401" t="s">
        <v>446</v>
      </c>
      <c r="C1401" t="s">
        <v>54</v>
      </c>
      <c r="D1401" t="s">
        <v>54</v>
      </c>
      <c r="E1401" s="30">
        <v>11.3</v>
      </c>
      <c r="F1401">
        <f t="shared" si="27"/>
        <v>1</v>
      </c>
    </row>
    <row r="1402" spans="1:6" x14ac:dyDescent="0.2">
      <c r="A1402" s="28">
        <v>41816</v>
      </c>
      <c r="B1402" t="s">
        <v>446</v>
      </c>
      <c r="C1402" t="s">
        <v>55</v>
      </c>
      <c r="D1402" t="s">
        <v>55</v>
      </c>
      <c r="E1402" s="30">
        <v>19.3</v>
      </c>
      <c r="F1402">
        <f t="shared" si="27"/>
        <v>1</v>
      </c>
    </row>
    <row r="1403" spans="1:6" x14ac:dyDescent="0.2">
      <c r="A1403" s="28">
        <v>41816</v>
      </c>
      <c r="B1403" t="s">
        <v>446</v>
      </c>
      <c r="C1403" t="s">
        <v>56</v>
      </c>
      <c r="D1403" t="s">
        <v>56</v>
      </c>
      <c r="E1403" s="30">
        <v>14</v>
      </c>
      <c r="F1403">
        <f t="shared" si="27"/>
        <v>1</v>
      </c>
    </row>
    <row r="1404" spans="1:6" x14ac:dyDescent="0.2">
      <c r="A1404" s="28">
        <v>41816</v>
      </c>
      <c r="B1404" t="s">
        <v>446</v>
      </c>
      <c r="C1404" t="s">
        <v>57</v>
      </c>
      <c r="D1404" t="s">
        <v>57</v>
      </c>
      <c r="E1404" s="30">
        <v>0</v>
      </c>
      <c r="F1404">
        <f t="shared" si="27"/>
        <v>1</v>
      </c>
    </row>
    <row r="1405" spans="1:6" x14ac:dyDescent="0.2">
      <c r="A1405" s="28">
        <v>41816</v>
      </c>
      <c r="B1405" t="s">
        <v>446</v>
      </c>
      <c r="C1405" t="s">
        <v>58</v>
      </c>
      <c r="D1405" t="s">
        <v>58</v>
      </c>
      <c r="E1405" s="30">
        <v>0</v>
      </c>
      <c r="F1405">
        <f t="shared" si="27"/>
        <v>1</v>
      </c>
    </row>
    <row r="1406" spans="1:6" x14ac:dyDescent="0.2">
      <c r="A1406" s="28">
        <v>41816</v>
      </c>
      <c r="B1406" t="s">
        <v>446</v>
      </c>
      <c r="C1406" t="s">
        <v>59</v>
      </c>
      <c r="D1406" t="s">
        <v>59</v>
      </c>
      <c r="E1406" s="30">
        <v>1</v>
      </c>
      <c r="F1406">
        <f t="shared" si="27"/>
        <v>1</v>
      </c>
    </row>
    <row r="1407" spans="1:6" x14ac:dyDescent="0.2">
      <c r="A1407" s="28">
        <v>41817</v>
      </c>
      <c r="B1407" t="s">
        <v>440</v>
      </c>
      <c r="C1407" t="s">
        <v>52</v>
      </c>
      <c r="D1407" t="s">
        <v>52</v>
      </c>
      <c r="E1407" s="30">
        <v>4.34</v>
      </c>
      <c r="F1407">
        <f t="shared" si="27"/>
        <v>1</v>
      </c>
    </row>
    <row r="1408" spans="1:6" x14ac:dyDescent="0.2">
      <c r="A1408" s="28">
        <v>41817</v>
      </c>
      <c r="B1408" t="s">
        <v>440</v>
      </c>
      <c r="C1408" t="s">
        <v>53</v>
      </c>
      <c r="D1408" t="s">
        <v>53</v>
      </c>
      <c r="E1408" s="30">
        <v>1</v>
      </c>
      <c r="F1408">
        <f t="shared" si="27"/>
        <v>1</v>
      </c>
    </row>
    <row r="1409" spans="1:6" x14ac:dyDescent="0.2">
      <c r="A1409" s="28">
        <v>41817</v>
      </c>
      <c r="B1409" t="s">
        <v>440</v>
      </c>
      <c r="C1409" t="s">
        <v>54</v>
      </c>
      <c r="D1409" t="s">
        <v>54</v>
      </c>
      <c r="E1409" s="30">
        <v>6</v>
      </c>
      <c r="F1409">
        <f t="shared" si="27"/>
        <v>1</v>
      </c>
    </row>
    <row r="1410" spans="1:6" x14ac:dyDescent="0.2">
      <c r="A1410" s="28">
        <v>41817</v>
      </c>
      <c r="B1410" t="s">
        <v>440</v>
      </c>
      <c r="C1410" t="s">
        <v>55</v>
      </c>
      <c r="D1410" t="s">
        <v>55</v>
      </c>
      <c r="E1410" s="30">
        <v>32.299999999999997</v>
      </c>
      <c r="F1410">
        <f t="shared" si="27"/>
        <v>1</v>
      </c>
    </row>
    <row r="1411" spans="1:6" x14ac:dyDescent="0.2">
      <c r="A1411" s="28">
        <v>41817</v>
      </c>
      <c r="B1411" t="s">
        <v>440</v>
      </c>
      <c r="C1411" t="s">
        <v>56</v>
      </c>
      <c r="D1411" t="s">
        <v>56</v>
      </c>
      <c r="E1411" s="30">
        <v>13</v>
      </c>
      <c r="F1411">
        <f t="shared" si="27"/>
        <v>1</v>
      </c>
    </row>
    <row r="1412" spans="1:6" x14ac:dyDescent="0.2">
      <c r="A1412" s="28">
        <v>41817</v>
      </c>
      <c r="B1412" t="s">
        <v>440</v>
      </c>
      <c r="C1412" t="s">
        <v>57</v>
      </c>
      <c r="D1412" t="s">
        <v>57</v>
      </c>
      <c r="E1412" s="30">
        <v>0</v>
      </c>
      <c r="F1412">
        <f t="shared" si="27"/>
        <v>1</v>
      </c>
    </row>
    <row r="1413" spans="1:6" x14ac:dyDescent="0.2">
      <c r="A1413" s="28">
        <v>41817</v>
      </c>
      <c r="B1413" t="s">
        <v>440</v>
      </c>
      <c r="C1413" t="s">
        <v>58</v>
      </c>
      <c r="D1413" t="s">
        <v>58</v>
      </c>
      <c r="E1413" s="30">
        <v>1</v>
      </c>
      <c r="F1413">
        <f t="shared" si="27"/>
        <v>1</v>
      </c>
    </row>
    <row r="1414" spans="1:6" x14ac:dyDescent="0.2">
      <c r="A1414" s="28">
        <v>41817</v>
      </c>
      <c r="B1414" t="s">
        <v>440</v>
      </c>
      <c r="C1414" t="s">
        <v>59</v>
      </c>
      <c r="D1414" t="s">
        <v>59</v>
      </c>
      <c r="E1414" s="30">
        <v>3</v>
      </c>
      <c r="F1414">
        <f t="shared" si="27"/>
        <v>1</v>
      </c>
    </row>
    <row r="1415" spans="1:6" x14ac:dyDescent="0.2">
      <c r="A1415" s="28">
        <v>41818</v>
      </c>
      <c r="B1415" t="s">
        <v>441</v>
      </c>
      <c r="C1415" t="s">
        <v>52</v>
      </c>
      <c r="D1415" t="s">
        <v>52</v>
      </c>
      <c r="E1415" s="30">
        <v>0.34</v>
      </c>
      <c r="F1415">
        <f t="shared" ref="F1415:F1478" si="28">SUBTOTAL(103,E1415)</f>
        <v>1</v>
      </c>
    </row>
    <row r="1416" spans="1:6" x14ac:dyDescent="0.2">
      <c r="A1416" s="28">
        <v>41818</v>
      </c>
      <c r="B1416" t="s">
        <v>441</v>
      </c>
      <c r="C1416" t="s">
        <v>53</v>
      </c>
      <c r="D1416" t="s">
        <v>53</v>
      </c>
      <c r="E1416" s="30">
        <v>5.34</v>
      </c>
      <c r="F1416">
        <f t="shared" si="28"/>
        <v>1</v>
      </c>
    </row>
    <row r="1417" spans="1:6" x14ac:dyDescent="0.2">
      <c r="A1417" s="28">
        <v>41818</v>
      </c>
      <c r="B1417" t="s">
        <v>441</v>
      </c>
      <c r="C1417" t="s">
        <v>54</v>
      </c>
      <c r="D1417" t="s">
        <v>54</v>
      </c>
      <c r="E1417" s="30">
        <v>5</v>
      </c>
      <c r="F1417">
        <f t="shared" si="28"/>
        <v>1</v>
      </c>
    </row>
    <row r="1418" spans="1:6" x14ac:dyDescent="0.2">
      <c r="A1418" s="28">
        <v>41818</v>
      </c>
      <c r="B1418" t="s">
        <v>441</v>
      </c>
      <c r="C1418" t="s">
        <v>55</v>
      </c>
      <c r="D1418" t="s">
        <v>55</v>
      </c>
      <c r="E1418" s="30">
        <v>20</v>
      </c>
      <c r="F1418">
        <f t="shared" si="28"/>
        <v>1</v>
      </c>
    </row>
    <row r="1419" spans="1:6" x14ac:dyDescent="0.2">
      <c r="A1419" s="28">
        <v>41818</v>
      </c>
      <c r="B1419" t="s">
        <v>441</v>
      </c>
      <c r="C1419" t="s">
        <v>56</v>
      </c>
      <c r="D1419" t="s">
        <v>56</v>
      </c>
      <c r="E1419" s="30">
        <v>14</v>
      </c>
      <c r="F1419">
        <f t="shared" si="28"/>
        <v>1</v>
      </c>
    </row>
    <row r="1420" spans="1:6" x14ac:dyDescent="0.2">
      <c r="A1420" s="28">
        <v>41818</v>
      </c>
      <c r="B1420" t="s">
        <v>441</v>
      </c>
      <c r="C1420" t="s">
        <v>57</v>
      </c>
      <c r="D1420" t="s">
        <v>57</v>
      </c>
      <c r="E1420" s="30">
        <v>1</v>
      </c>
      <c r="F1420">
        <f t="shared" si="28"/>
        <v>1</v>
      </c>
    </row>
    <row r="1421" spans="1:6" x14ac:dyDescent="0.2">
      <c r="A1421" s="28">
        <v>41818</v>
      </c>
      <c r="B1421" t="s">
        <v>441</v>
      </c>
      <c r="C1421" t="s">
        <v>58</v>
      </c>
      <c r="D1421" t="s">
        <v>58</v>
      </c>
      <c r="E1421" s="30">
        <v>1</v>
      </c>
      <c r="F1421">
        <f t="shared" si="28"/>
        <v>1</v>
      </c>
    </row>
    <row r="1422" spans="1:6" x14ac:dyDescent="0.2">
      <c r="A1422" s="28">
        <v>41818</v>
      </c>
      <c r="B1422" t="s">
        <v>441</v>
      </c>
      <c r="C1422" t="s">
        <v>59</v>
      </c>
      <c r="D1422" t="s">
        <v>59</v>
      </c>
      <c r="E1422" s="30">
        <v>5</v>
      </c>
      <c r="F1422">
        <f t="shared" si="28"/>
        <v>1</v>
      </c>
    </row>
    <row r="1423" spans="1:6" x14ac:dyDescent="0.2">
      <c r="A1423" s="28">
        <v>41819</v>
      </c>
      <c r="B1423" t="s">
        <v>447</v>
      </c>
      <c r="C1423" t="s">
        <v>52</v>
      </c>
      <c r="D1423" t="s">
        <v>52</v>
      </c>
      <c r="E1423" s="30">
        <v>0</v>
      </c>
      <c r="F1423">
        <f t="shared" si="28"/>
        <v>1</v>
      </c>
    </row>
    <row r="1424" spans="1:6" x14ac:dyDescent="0.2">
      <c r="A1424" s="28">
        <v>41819</v>
      </c>
      <c r="B1424" t="s">
        <v>447</v>
      </c>
      <c r="C1424" t="s">
        <v>53</v>
      </c>
      <c r="D1424" t="s">
        <v>53</v>
      </c>
      <c r="E1424" s="30">
        <v>1</v>
      </c>
      <c r="F1424">
        <f t="shared" si="28"/>
        <v>1</v>
      </c>
    </row>
    <row r="1425" spans="1:6" x14ac:dyDescent="0.2">
      <c r="A1425" s="28">
        <v>41819</v>
      </c>
      <c r="B1425" t="s">
        <v>447</v>
      </c>
      <c r="C1425" t="s">
        <v>54</v>
      </c>
      <c r="D1425" t="s">
        <v>54</v>
      </c>
      <c r="E1425" s="30">
        <v>1</v>
      </c>
      <c r="F1425">
        <f t="shared" si="28"/>
        <v>1</v>
      </c>
    </row>
    <row r="1426" spans="1:6" x14ac:dyDescent="0.2">
      <c r="A1426" s="28">
        <v>41819</v>
      </c>
      <c r="B1426" t="s">
        <v>447</v>
      </c>
      <c r="C1426" t="s">
        <v>55</v>
      </c>
      <c r="D1426" t="s">
        <v>55</v>
      </c>
      <c r="E1426" s="30">
        <v>10</v>
      </c>
      <c r="F1426">
        <f t="shared" si="28"/>
        <v>1</v>
      </c>
    </row>
    <row r="1427" spans="1:6" x14ac:dyDescent="0.2">
      <c r="A1427" s="28">
        <v>41819</v>
      </c>
      <c r="B1427" t="s">
        <v>447</v>
      </c>
      <c r="C1427" t="s">
        <v>56</v>
      </c>
      <c r="D1427" t="s">
        <v>56</v>
      </c>
      <c r="E1427" s="30">
        <v>1</v>
      </c>
      <c r="F1427">
        <f t="shared" si="28"/>
        <v>1</v>
      </c>
    </row>
    <row r="1428" spans="1:6" x14ac:dyDescent="0.2">
      <c r="A1428" s="28">
        <v>41819</v>
      </c>
      <c r="B1428" t="s">
        <v>447</v>
      </c>
      <c r="C1428" t="s">
        <v>57</v>
      </c>
      <c r="D1428" t="s">
        <v>57</v>
      </c>
      <c r="E1428" s="30">
        <v>0</v>
      </c>
      <c r="F1428">
        <f t="shared" si="28"/>
        <v>1</v>
      </c>
    </row>
    <row r="1429" spans="1:6" x14ac:dyDescent="0.2">
      <c r="A1429" s="28">
        <v>41819</v>
      </c>
      <c r="B1429" t="s">
        <v>447</v>
      </c>
      <c r="C1429" t="s">
        <v>58</v>
      </c>
      <c r="D1429" t="s">
        <v>58</v>
      </c>
      <c r="E1429" s="30">
        <v>0</v>
      </c>
      <c r="F1429">
        <f t="shared" si="28"/>
        <v>1</v>
      </c>
    </row>
    <row r="1430" spans="1:6" x14ac:dyDescent="0.2">
      <c r="A1430" s="28">
        <v>41819</v>
      </c>
      <c r="B1430" t="s">
        <v>447</v>
      </c>
      <c r="C1430" t="s">
        <v>59</v>
      </c>
      <c r="D1430" t="s">
        <v>59</v>
      </c>
      <c r="E1430" s="30">
        <v>1</v>
      </c>
      <c r="F1430">
        <f t="shared" si="28"/>
        <v>1</v>
      </c>
    </row>
    <row r="1431" spans="1:6" x14ac:dyDescent="0.2">
      <c r="A1431" s="28">
        <v>41820</v>
      </c>
      <c r="B1431" t="s">
        <v>443</v>
      </c>
      <c r="C1431" t="s">
        <v>52</v>
      </c>
      <c r="D1431" t="s">
        <v>52</v>
      </c>
      <c r="E1431" s="30">
        <v>6</v>
      </c>
      <c r="F1431">
        <f t="shared" si="28"/>
        <v>1</v>
      </c>
    </row>
    <row r="1432" spans="1:6" x14ac:dyDescent="0.2">
      <c r="A1432" s="28">
        <v>41820</v>
      </c>
      <c r="B1432" t="s">
        <v>443</v>
      </c>
      <c r="C1432" t="s">
        <v>53</v>
      </c>
      <c r="D1432" t="s">
        <v>53</v>
      </c>
      <c r="E1432" s="30">
        <v>5.34</v>
      </c>
      <c r="F1432">
        <f t="shared" si="28"/>
        <v>1</v>
      </c>
    </row>
    <row r="1433" spans="1:6" x14ac:dyDescent="0.2">
      <c r="A1433" s="28">
        <v>41820</v>
      </c>
      <c r="B1433" t="s">
        <v>443</v>
      </c>
      <c r="C1433" t="s">
        <v>54</v>
      </c>
      <c r="D1433" t="s">
        <v>54</v>
      </c>
      <c r="E1433" s="30">
        <v>1</v>
      </c>
      <c r="F1433">
        <f t="shared" si="28"/>
        <v>1</v>
      </c>
    </row>
    <row r="1434" spans="1:6" x14ac:dyDescent="0.2">
      <c r="A1434" s="28">
        <v>41820</v>
      </c>
      <c r="B1434" t="s">
        <v>443</v>
      </c>
      <c r="C1434" t="s">
        <v>55</v>
      </c>
      <c r="D1434" t="s">
        <v>55</v>
      </c>
      <c r="E1434" s="30">
        <v>25</v>
      </c>
      <c r="F1434">
        <f t="shared" si="28"/>
        <v>1</v>
      </c>
    </row>
    <row r="1435" spans="1:6" x14ac:dyDescent="0.2">
      <c r="A1435" s="28">
        <v>41820</v>
      </c>
      <c r="B1435" t="s">
        <v>443</v>
      </c>
      <c r="C1435" t="s">
        <v>56</v>
      </c>
      <c r="D1435" t="s">
        <v>56</v>
      </c>
      <c r="E1435" s="30">
        <v>6</v>
      </c>
      <c r="F1435">
        <f t="shared" si="28"/>
        <v>1</v>
      </c>
    </row>
    <row r="1436" spans="1:6" x14ac:dyDescent="0.2">
      <c r="A1436" s="28">
        <v>41820</v>
      </c>
      <c r="B1436" t="s">
        <v>443</v>
      </c>
      <c r="C1436" t="s">
        <v>57</v>
      </c>
      <c r="D1436" t="s">
        <v>57</v>
      </c>
      <c r="E1436" s="30">
        <v>0</v>
      </c>
      <c r="F1436">
        <f t="shared" si="28"/>
        <v>1</v>
      </c>
    </row>
    <row r="1437" spans="1:6" x14ac:dyDescent="0.2">
      <c r="A1437" s="28">
        <v>41820</v>
      </c>
      <c r="B1437" t="s">
        <v>443</v>
      </c>
      <c r="C1437" t="s">
        <v>58</v>
      </c>
      <c r="D1437" t="s">
        <v>58</v>
      </c>
      <c r="E1437" s="30">
        <v>0</v>
      </c>
      <c r="F1437">
        <f t="shared" si="28"/>
        <v>1</v>
      </c>
    </row>
    <row r="1438" spans="1:6" x14ac:dyDescent="0.2">
      <c r="A1438" s="28">
        <v>41820</v>
      </c>
      <c r="B1438" t="s">
        <v>443</v>
      </c>
      <c r="C1438" t="s">
        <v>59</v>
      </c>
      <c r="D1438" t="s">
        <v>59</v>
      </c>
      <c r="E1438" s="30">
        <v>0</v>
      </c>
      <c r="F1438">
        <f t="shared" si="28"/>
        <v>1</v>
      </c>
    </row>
    <row r="1439" spans="1:6" x14ac:dyDescent="0.2">
      <c r="A1439" s="28">
        <v>41821</v>
      </c>
      <c r="B1439" t="s">
        <v>444</v>
      </c>
      <c r="C1439" t="s">
        <v>52</v>
      </c>
      <c r="D1439" t="s">
        <v>52</v>
      </c>
      <c r="E1439" s="30">
        <v>4.34</v>
      </c>
      <c r="F1439">
        <f t="shared" si="28"/>
        <v>1</v>
      </c>
    </row>
    <row r="1440" spans="1:6" x14ac:dyDescent="0.2">
      <c r="A1440" s="28">
        <v>41821</v>
      </c>
      <c r="B1440" t="s">
        <v>444</v>
      </c>
      <c r="C1440" t="s">
        <v>53</v>
      </c>
      <c r="D1440" t="s">
        <v>53</v>
      </c>
      <c r="E1440" s="30">
        <v>2.34</v>
      </c>
      <c r="F1440">
        <f t="shared" si="28"/>
        <v>1</v>
      </c>
    </row>
    <row r="1441" spans="1:6" x14ac:dyDescent="0.2">
      <c r="A1441" s="28">
        <v>41821</v>
      </c>
      <c r="B1441" t="s">
        <v>444</v>
      </c>
      <c r="C1441" t="s">
        <v>54</v>
      </c>
      <c r="D1441" t="s">
        <v>54</v>
      </c>
      <c r="E1441" s="30">
        <v>2</v>
      </c>
      <c r="F1441">
        <f t="shared" si="28"/>
        <v>1</v>
      </c>
    </row>
    <row r="1442" spans="1:6" x14ac:dyDescent="0.2">
      <c r="A1442" s="28">
        <v>41821</v>
      </c>
      <c r="B1442" t="s">
        <v>444</v>
      </c>
      <c r="C1442" t="s">
        <v>55</v>
      </c>
      <c r="D1442" t="s">
        <v>55</v>
      </c>
      <c r="E1442" s="30">
        <v>19</v>
      </c>
      <c r="F1442">
        <f t="shared" si="28"/>
        <v>1</v>
      </c>
    </row>
    <row r="1443" spans="1:6" x14ac:dyDescent="0.2">
      <c r="A1443" s="28">
        <v>41821</v>
      </c>
      <c r="B1443" t="s">
        <v>444</v>
      </c>
      <c r="C1443" t="s">
        <v>56</v>
      </c>
      <c r="D1443" t="s">
        <v>56</v>
      </c>
      <c r="E1443" s="30">
        <v>10</v>
      </c>
      <c r="F1443">
        <f t="shared" si="28"/>
        <v>1</v>
      </c>
    </row>
    <row r="1444" spans="1:6" x14ac:dyDescent="0.2">
      <c r="A1444" s="28">
        <v>41821</v>
      </c>
      <c r="B1444" t="s">
        <v>444</v>
      </c>
      <c r="C1444" t="s">
        <v>57</v>
      </c>
      <c r="D1444" t="s">
        <v>57</v>
      </c>
      <c r="E1444" s="30">
        <v>0</v>
      </c>
      <c r="F1444">
        <f t="shared" si="28"/>
        <v>1</v>
      </c>
    </row>
    <row r="1445" spans="1:6" x14ac:dyDescent="0.2">
      <c r="A1445" s="28">
        <v>41821</v>
      </c>
      <c r="B1445" t="s">
        <v>444</v>
      </c>
      <c r="C1445" t="s">
        <v>58</v>
      </c>
      <c r="D1445" t="s">
        <v>58</v>
      </c>
      <c r="E1445" s="30">
        <v>0</v>
      </c>
      <c r="F1445">
        <f t="shared" si="28"/>
        <v>1</v>
      </c>
    </row>
    <row r="1446" spans="1:6" x14ac:dyDescent="0.2">
      <c r="A1446" s="28">
        <v>41821</v>
      </c>
      <c r="B1446" t="s">
        <v>444</v>
      </c>
      <c r="C1446" t="s">
        <v>59</v>
      </c>
      <c r="D1446" t="s">
        <v>59</v>
      </c>
      <c r="E1446" s="30">
        <v>2</v>
      </c>
      <c r="F1446">
        <f t="shared" si="28"/>
        <v>1</v>
      </c>
    </row>
    <row r="1447" spans="1:6" x14ac:dyDescent="0.2">
      <c r="A1447" s="28">
        <v>41822</v>
      </c>
      <c r="B1447" t="s">
        <v>445</v>
      </c>
      <c r="C1447" t="s">
        <v>52</v>
      </c>
      <c r="D1447" t="s">
        <v>52</v>
      </c>
      <c r="E1447" s="30">
        <v>3</v>
      </c>
      <c r="F1447">
        <f t="shared" si="28"/>
        <v>1</v>
      </c>
    </row>
    <row r="1448" spans="1:6" x14ac:dyDescent="0.2">
      <c r="A1448" s="28">
        <v>41822</v>
      </c>
      <c r="B1448" t="s">
        <v>445</v>
      </c>
      <c r="C1448" t="s">
        <v>53</v>
      </c>
      <c r="D1448" t="s">
        <v>53</v>
      </c>
      <c r="E1448" s="30">
        <v>0.34</v>
      </c>
      <c r="F1448">
        <f t="shared" si="28"/>
        <v>1</v>
      </c>
    </row>
    <row r="1449" spans="1:6" x14ac:dyDescent="0.2">
      <c r="A1449" s="28">
        <v>41822</v>
      </c>
      <c r="B1449" t="s">
        <v>445</v>
      </c>
      <c r="C1449" t="s">
        <v>54</v>
      </c>
      <c r="D1449" t="s">
        <v>54</v>
      </c>
      <c r="E1449" s="30">
        <v>4</v>
      </c>
      <c r="F1449">
        <f t="shared" si="28"/>
        <v>1</v>
      </c>
    </row>
    <row r="1450" spans="1:6" x14ac:dyDescent="0.2">
      <c r="A1450" s="28">
        <v>41822</v>
      </c>
      <c r="B1450" t="s">
        <v>445</v>
      </c>
      <c r="C1450" t="s">
        <v>55</v>
      </c>
      <c r="D1450" t="s">
        <v>55</v>
      </c>
      <c r="E1450" s="30">
        <v>21.6</v>
      </c>
      <c r="F1450">
        <f t="shared" si="28"/>
        <v>1</v>
      </c>
    </row>
    <row r="1451" spans="1:6" x14ac:dyDescent="0.2">
      <c r="A1451" s="28">
        <v>41822</v>
      </c>
      <c r="B1451" t="s">
        <v>445</v>
      </c>
      <c r="C1451" t="s">
        <v>56</v>
      </c>
      <c r="D1451" t="s">
        <v>56</v>
      </c>
      <c r="E1451" s="30">
        <v>7</v>
      </c>
      <c r="F1451">
        <f t="shared" si="28"/>
        <v>1</v>
      </c>
    </row>
    <row r="1452" spans="1:6" x14ac:dyDescent="0.2">
      <c r="A1452" s="28">
        <v>41822</v>
      </c>
      <c r="B1452" t="s">
        <v>445</v>
      </c>
      <c r="C1452" t="s">
        <v>57</v>
      </c>
      <c r="D1452" t="s">
        <v>57</v>
      </c>
      <c r="E1452" s="30">
        <v>0</v>
      </c>
      <c r="F1452">
        <f t="shared" si="28"/>
        <v>1</v>
      </c>
    </row>
    <row r="1453" spans="1:6" x14ac:dyDescent="0.2">
      <c r="A1453" s="28">
        <v>41822</v>
      </c>
      <c r="B1453" t="s">
        <v>445</v>
      </c>
      <c r="C1453" t="s">
        <v>58</v>
      </c>
      <c r="D1453" t="s">
        <v>58</v>
      </c>
      <c r="E1453" s="30">
        <v>6</v>
      </c>
      <c r="F1453">
        <f t="shared" si="28"/>
        <v>1</v>
      </c>
    </row>
    <row r="1454" spans="1:6" x14ac:dyDescent="0.2">
      <c r="A1454" s="28">
        <v>41822</v>
      </c>
      <c r="B1454" t="s">
        <v>445</v>
      </c>
      <c r="C1454" t="s">
        <v>59</v>
      </c>
      <c r="D1454" t="s">
        <v>59</v>
      </c>
      <c r="E1454" s="30">
        <v>3</v>
      </c>
      <c r="F1454">
        <f t="shared" si="28"/>
        <v>1</v>
      </c>
    </row>
    <row r="1455" spans="1:6" x14ac:dyDescent="0.2">
      <c r="A1455" s="28">
        <v>41823</v>
      </c>
      <c r="B1455" t="s">
        <v>446</v>
      </c>
      <c r="C1455" t="s">
        <v>52</v>
      </c>
      <c r="D1455" t="s">
        <v>52</v>
      </c>
      <c r="E1455" s="30">
        <v>2.33</v>
      </c>
      <c r="F1455">
        <f t="shared" si="28"/>
        <v>1</v>
      </c>
    </row>
    <row r="1456" spans="1:6" x14ac:dyDescent="0.2">
      <c r="A1456" s="28">
        <v>41823</v>
      </c>
      <c r="B1456" t="s">
        <v>446</v>
      </c>
      <c r="C1456" t="s">
        <v>53</v>
      </c>
      <c r="D1456" t="s">
        <v>53</v>
      </c>
      <c r="E1456" s="30">
        <v>5.68</v>
      </c>
      <c r="F1456">
        <f t="shared" si="28"/>
        <v>1</v>
      </c>
    </row>
    <row r="1457" spans="1:6" x14ac:dyDescent="0.2">
      <c r="A1457" s="28">
        <v>41823</v>
      </c>
      <c r="B1457" t="s">
        <v>446</v>
      </c>
      <c r="C1457" t="s">
        <v>54</v>
      </c>
      <c r="D1457" t="s">
        <v>54</v>
      </c>
      <c r="E1457" s="30">
        <v>7</v>
      </c>
      <c r="F1457">
        <f t="shared" si="28"/>
        <v>1</v>
      </c>
    </row>
    <row r="1458" spans="1:6" x14ac:dyDescent="0.2">
      <c r="A1458" s="28">
        <v>41823</v>
      </c>
      <c r="B1458" t="s">
        <v>446</v>
      </c>
      <c r="C1458" t="s">
        <v>55</v>
      </c>
      <c r="D1458" t="s">
        <v>55</v>
      </c>
      <c r="E1458" s="30">
        <v>12.5</v>
      </c>
      <c r="F1458">
        <f t="shared" si="28"/>
        <v>1</v>
      </c>
    </row>
    <row r="1459" spans="1:6" x14ac:dyDescent="0.2">
      <c r="A1459" s="28">
        <v>41823</v>
      </c>
      <c r="B1459" t="s">
        <v>446</v>
      </c>
      <c r="C1459" t="s">
        <v>56</v>
      </c>
      <c r="D1459" t="s">
        <v>56</v>
      </c>
      <c r="E1459" s="30">
        <v>7</v>
      </c>
      <c r="F1459">
        <f t="shared" si="28"/>
        <v>1</v>
      </c>
    </row>
    <row r="1460" spans="1:6" x14ac:dyDescent="0.2">
      <c r="A1460" s="28">
        <v>41823</v>
      </c>
      <c r="B1460" t="s">
        <v>446</v>
      </c>
      <c r="C1460" t="s">
        <v>57</v>
      </c>
      <c r="D1460" t="s">
        <v>57</v>
      </c>
      <c r="E1460" s="30">
        <v>2</v>
      </c>
      <c r="F1460">
        <f t="shared" si="28"/>
        <v>1</v>
      </c>
    </row>
    <row r="1461" spans="1:6" x14ac:dyDescent="0.2">
      <c r="A1461" s="28">
        <v>41823</v>
      </c>
      <c r="B1461" t="s">
        <v>446</v>
      </c>
      <c r="C1461" t="s">
        <v>58</v>
      </c>
      <c r="D1461" t="s">
        <v>58</v>
      </c>
      <c r="E1461" s="30">
        <v>0</v>
      </c>
      <c r="F1461">
        <f t="shared" si="28"/>
        <v>1</v>
      </c>
    </row>
    <row r="1462" spans="1:6" x14ac:dyDescent="0.2">
      <c r="A1462" s="28">
        <v>41823</v>
      </c>
      <c r="B1462" t="s">
        <v>446</v>
      </c>
      <c r="C1462" t="s">
        <v>59</v>
      </c>
      <c r="D1462" t="s">
        <v>59</v>
      </c>
      <c r="E1462" s="30">
        <v>2</v>
      </c>
      <c r="F1462">
        <f t="shared" si="28"/>
        <v>1</v>
      </c>
    </row>
    <row r="1463" spans="1:6" x14ac:dyDescent="0.2">
      <c r="A1463" s="28">
        <v>41824</v>
      </c>
      <c r="B1463" t="s">
        <v>440</v>
      </c>
      <c r="C1463" t="s">
        <v>52</v>
      </c>
      <c r="D1463" t="s">
        <v>52</v>
      </c>
      <c r="E1463" s="30">
        <v>4.34</v>
      </c>
      <c r="F1463">
        <f t="shared" si="28"/>
        <v>1</v>
      </c>
    </row>
    <row r="1464" spans="1:6" x14ac:dyDescent="0.2">
      <c r="A1464" s="28">
        <v>41824</v>
      </c>
      <c r="B1464" t="s">
        <v>440</v>
      </c>
      <c r="C1464" t="s">
        <v>53</v>
      </c>
      <c r="D1464" t="s">
        <v>53</v>
      </c>
      <c r="E1464" s="30">
        <v>4.7</v>
      </c>
      <c r="F1464">
        <f t="shared" si="28"/>
        <v>1</v>
      </c>
    </row>
    <row r="1465" spans="1:6" x14ac:dyDescent="0.2">
      <c r="A1465" s="28">
        <v>41824</v>
      </c>
      <c r="B1465" t="s">
        <v>440</v>
      </c>
      <c r="C1465" t="s">
        <v>54</v>
      </c>
      <c r="D1465" t="s">
        <v>54</v>
      </c>
      <c r="E1465" s="30">
        <v>7</v>
      </c>
      <c r="F1465">
        <f t="shared" si="28"/>
        <v>1</v>
      </c>
    </row>
    <row r="1466" spans="1:6" x14ac:dyDescent="0.2">
      <c r="A1466" s="28">
        <v>41824</v>
      </c>
      <c r="B1466" t="s">
        <v>440</v>
      </c>
      <c r="C1466" t="s">
        <v>55</v>
      </c>
      <c r="D1466" t="s">
        <v>55</v>
      </c>
      <c r="E1466" s="30">
        <v>10.5</v>
      </c>
      <c r="F1466">
        <f t="shared" si="28"/>
        <v>1</v>
      </c>
    </row>
    <row r="1467" spans="1:6" x14ac:dyDescent="0.2">
      <c r="A1467" s="28">
        <v>41824</v>
      </c>
      <c r="B1467" t="s">
        <v>440</v>
      </c>
      <c r="C1467" t="s">
        <v>56</v>
      </c>
      <c r="D1467" t="s">
        <v>56</v>
      </c>
      <c r="E1467" s="30">
        <v>14</v>
      </c>
      <c r="F1467">
        <f t="shared" si="28"/>
        <v>1</v>
      </c>
    </row>
    <row r="1468" spans="1:6" x14ac:dyDescent="0.2">
      <c r="A1468" s="28">
        <v>41824</v>
      </c>
      <c r="B1468" t="s">
        <v>440</v>
      </c>
      <c r="C1468" t="s">
        <v>57</v>
      </c>
      <c r="D1468" t="s">
        <v>57</v>
      </c>
      <c r="E1468" s="30">
        <v>0</v>
      </c>
      <c r="F1468">
        <f t="shared" si="28"/>
        <v>1</v>
      </c>
    </row>
    <row r="1469" spans="1:6" x14ac:dyDescent="0.2">
      <c r="A1469" s="28">
        <v>41824</v>
      </c>
      <c r="B1469" t="s">
        <v>440</v>
      </c>
      <c r="C1469" t="s">
        <v>58</v>
      </c>
      <c r="D1469" t="s">
        <v>58</v>
      </c>
      <c r="E1469" s="30">
        <v>2</v>
      </c>
      <c r="F1469">
        <f t="shared" si="28"/>
        <v>1</v>
      </c>
    </row>
    <row r="1470" spans="1:6" x14ac:dyDescent="0.2">
      <c r="A1470" s="28">
        <v>41824</v>
      </c>
      <c r="B1470" t="s">
        <v>440</v>
      </c>
      <c r="C1470" t="s">
        <v>59</v>
      </c>
      <c r="D1470" t="s">
        <v>59</v>
      </c>
      <c r="E1470" s="30">
        <v>3</v>
      </c>
      <c r="F1470">
        <f t="shared" si="28"/>
        <v>1</v>
      </c>
    </row>
    <row r="1471" spans="1:6" x14ac:dyDescent="0.2">
      <c r="A1471" s="28">
        <v>41825</v>
      </c>
      <c r="B1471" t="s">
        <v>441</v>
      </c>
      <c r="C1471" t="s">
        <v>52</v>
      </c>
      <c r="D1471" t="s">
        <v>52</v>
      </c>
      <c r="E1471" s="30">
        <v>3.34</v>
      </c>
      <c r="F1471">
        <f t="shared" si="28"/>
        <v>1</v>
      </c>
    </row>
    <row r="1472" spans="1:6" x14ac:dyDescent="0.2">
      <c r="A1472" s="28">
        <v>41825</v>
      </c>
      <c r="B1472" t="s">
        <v>441</v>
      </c>
      <c r="C1472" t="s">
        <v>53</v>
      </c>
      <c r="D1472" t="s">
        <v>53</v>
      </c>
      <c r="E1472" s="30">
        <v>4.34</v>
      </c>
      <c r="F1472">
        <f t="shared" si="28"/>
        <v>1</v>
      </c>
    </row>
    <row r="1473" spans="1:6" x14ac:dyDescent="0.2">
      <c r="A1473" s="28">
        <v>41825</v>
      </c>
      <c r="B1473" t="s">
        <v>441</v>
      </c>
      <c r="C1473" t="s">
        <v>54</v>
      </c>
      <c r="D1473" t="s">
        <v>54</v>
      </c>
      <c r="E1473" s="30">
        <v>6</v>
      </c>
      <c r="F1473">
        <f t="shared" si="28"/>
        <v>1</v>
      </c>
    </row>
    <row r="1474" spans="1:6" x14ac:dyDescent="0.2">
      <c r="A1474" s="28">
        <v>41825</v>
      </c>
      <c r="B1474" t="s">
        <v>441</v>
      </c>
      <c r="C1474" t="s">
        <v>55</v>
      </c>
      <c r="D1474" t="s">
        <v>55</v>
      </c>
      <c r="E1474" s="30">
        <v>37</v>
      </c>
      <c r="F1474">
        <f t="shared" si="28"/>
        <v>1</v>
      </c>
    </row>
    <row r="1475" spans="1:6" x14ac:dyDescent="0.2">
      <c r="A1475" s="28">
        <v>41825</v>
      </c>
      <c r="B1475" t="s">
        <v>441</v>
      </c>
      <c r="C1475" t="s">
        <v>56</v>
      </c>
      <c r="D1475" t="s">
        <v>56</v>
      </c>
      <c r="E1475" s="30">
        <v>11</v>
      </c>
      <c r="F1475">
        <f t="shared" si="28"/>
        <v>1</v>
      </c>
    </row>
    <row r="1476" spans="1:6" x14ac:dyDescent="0.2">
      <c r="A1476" s="28">
        <v>41825</v>
      </c>
      <c r="B1476" t="s">
        <v>441</v>
      </c>
      <c r="C1476" t="s">
        <v>57</v>
      </c>
      <c r="D1476" t="s">
        <v>57</v>
      </c>
      <c r="E1476" s="30">
        <v>1</v>
      </c>
      <c r="F1476">
        <f t="shared" si="28"/>
        <v>1</v>
      </c>
    </row>
    <row r="1477" spans="1:6" x14ac:dyDescent="0.2">
      <c r="A1477" s="28">
        <v>41825</v>
      </c>
      <c r="B1477" t="s">
        <v>441</v>
      </c>
      <c r="C1477" t="s">
        <v>58</v>
      </c>
      <c r="D1477" t="s">
        <v>58</v>
      </c>
      <c r="E1477" s="30">
        <v>0</v>
      </c>
      <c r="F1477">
        <f t="shared" si="28"/>
        <v>1</v>
      </c>
    </row>
    <row r="1478" spans="1:6" x14ac:dyDescent="0.2">
      <c r="A1478" s="28">
        <v>41825</v>
      </c>
      <c r="B1478" t="s">
        <v>441</v>
      </c>
      <c r="C1478" t="s">
        <v>59</v>
      </c>
      <c r="D1478" t="s">
        <v>59</v>
      </c>
      <c r="E1478" s="30">
        <v>0</v>
      </c>
      <c r="F1478">
        <f t="shared" si="28"/>
        <v>1</v>
      </c>
    </row>
    <row r="1479" spans="1:6" x14ac:dyDescent="0.2">
      <c r="A1479" s="28">
        <v>41826</v>
      </c>
      <c r="B1479" t="s">
        <v>447</v>
      </c>
      <c r="C1479" t="s">
        <v>52</v>
      </c>
      <c r="D1479" t="s">
        <v>52</v>
      </c>
      <c r="E1479" s="30">
        <v>4</v>
      </c>
      <c r="F1479">
        <f t="shared" ref="F1479:F1542" si="29">SUBTOTAL(103,E1479)</f>
        <v>1</v>
      </c>
    </row>
    <row r="1480" spans="1:6" x14ac:dyDescent="0.2">
      <c r="A1480" s="28">
        <v>41826</v>
      </c>
      <c r="B1480" t="s">
        <v>447</v>
      </c>
      <c r="C1480" t="s">
        <v>53</v>
      </c>
      <c r="D1480" t="s">
        <v>53</v>
      </c>
      <c r="E1480" s="30">
        <v>2</v>
      </c>
      <c r="F1480">
        <f t="shared" si="29"/>
        <v>1</v>
      </c>
    </row>
    <row r="1481" spans="1:6" x14ac:dyDescent="0.2">
      <c r="A1481" s="28">
        <v>41826</v>
      </c>
      <c r="B1481" t="s">
        <v>447</v>
      </c>
      <c r="C1481" t="s">
        <v>54</v>
      </c>
      <c r="D1481" t="s">
        <v>54</v>
      </c>
      <c r="E1481" s="30">
        <v>3</v>
      </c>
      <c r="F1481">
        <f t="shared" si="29"/>
        <v>1</v>
      </c>
    </row>
    <row r="1482" spans="1:6" x14ac:dyDescent="0.2">
      <c r="A1482" s="28">
        <v>41826</v>
      </c>
      <c r="B1482" t="s">
        <v>447</v>
      </c>
      <c r="C1482" t="s">
        <v>55</v>
      </c>
      <c r="D1482" t="s">
        <v>55</v>
      </c>
      <c r="E1482" s="30">
        <v>10.199999999999999</v>
      </c>
      <c r="F1482">
        <f t="shared" si="29"/>
        <v>1</v>
      </c>
    </row>
    <row r="1483" spans="1:6" x14ac:dyDescent="0.2">
      <c r="A1483" s="28">
        <v>41826</v>
      </c>
      <c r="B1483" t="s">
        <v>447</v>
      </c>
      <c r="C1483" t="s">
        <v>56</v>
      </c>
      <c r="D1483" t="s">
        <v>56</v>
      </c>
      <c r="E1483" s="30">
        <v>9</v>
      </c>
      <c r="F1483">
        <f t="shared" si="29"/>
        <v>1</v>
      </c>
    </row>
    <row r="1484" spans="1:6" x14ac:dyDescent="0.2">
      <c r="A1484" s="28">
        <v>41826</v>
      </c>
      <c r="B1484" t="s">
        <v>447</v>
      </c>
      <c r="C1484" t="s">
        <v>57</v>
      </c>
      <c r="D1484" t="s">
        <v>57</v>
      </c>
      <c r="E1484" s="30">
        <v>0</v>
      </c>
      <c r="F1484">
        <f t="shared" si="29"/>
        <v>1</v>
      </c>
    </row>
    <row r="1485" spans="1:6" x14ac:dyDescent="0.2">
      <c r="A1485" s="28">
        <v>41826</v>
      </c>
      <c r="B1485" t="s">
        <v>447</v>
      </c>
      <c r="C1485" t="s">
        <v>58</v>
      </c>
      <c r="D1485" t="s">
        <v>58</v>
      </c>
      <c r="E1485" s="30">
        <v>0</v>
      </c>
      <c r="F1485">
        <f t="shared" si="29"/>
        <v>1</v>
      </c>
    </row>
    <row r="1486" spans="1:6" x14ac:dyDescent="0.2">
      <c r="A1486" s="28">
        <v>41826</v>
      </c>
      <c r="B1486" t="s">
        <v>447</v>
      </c>
      <c r="C1486" t="s">
        <v>59</v>
      </c>
      <c r="D1486" t="s">
        <v>59</v>
      </c>
      <c r="E1486" s="30">
        <v>0</v>
      </c>
      <c r="F1486">
        <f t="shared" si="29"/>
        <v>1</v>
      </c>
    </row>
    <row r="1487" spans="1:6" x14ac:dyDescent="0.2">
      <c r="A1487" s="28">
        <v>41827</v>
      </c>
      <c r="B1487" t="s">
        <v>443</v>
      </c>
      <c r="C1487" t="s">
        <v>52</v>
      </c>
      <c r="D1487" t="s">
        <v>52</v>
      </c>
      <c r="E1487" s="30">
        <v>2</v>
      </c>
      <c r="F1487">
        <f t="shared" si="29"/>
        <v>1</v>
      </c>
    </row>
    <row r="1488" spans="1:6" x14ac:dyDescent="0.2">
      <c r="A1488" s="28">
        <v>41827</v>
      </c>
      <c r="B1488" t="s">
        <v>443</v>
      </c>
      <c r="C1488" t="s">
        <v>53</v>
      </c>
      <c r="D1488" t="s">
        <v>53</v>
      </c>
      <c r="E1488" s="30">
        <v>3.34</v>
      </c>
      <c r="F1488">
        <f t="shared" si="29"/>
        <v>1</v>
      </c>
    </row>
    <row r="1489" spans="1:6" x14ac:dyDescent="0.2">
      <c r="A1489" s="28">
        <v>41827</v>
      </c>
      <c r="B1489" t="s">
        <v>443</v>
      </c>
      <c r="C1489" t="s">
        <v>54</v>
      </c>
      <c r="D1489" t="s">
        <v>54</v>
      </c>
      <c r="E1489" s="30">
        <v>4</v>
      </c>
      <c r="F1489">
        <f t="shared" si="29"/>
        <v>1</v>
      </c>
    </row>
    <row r="1490" spans="1:6" x14ac:dyDescent="0.2">
      <c r="A1490" s="28">
        <v>41827</v>
      </c>
      <c r="B1490" t="s">
        <v>443</v>
      </c>
      <c r="C1490" t="s">
        <v>55</v>
      </c>
      <c r="D1490" t="s">
        <v>55</v>
      </c>
      <c r="E1490" s="30">
        <v>13</v>
      </c>
      <c r="F1490">
        <f t="shared" si="29"/>
        <v>1</v>
      </c>
    </row>
    <row r="1491" spans="1:6" x14ac:dyDescent="0.2">
      <c r="A1491" s="28">
        <v>41827</v>
      </c>
      <c r="B1491" t="s">
        <v>443</v>
      </c>
      <c r="C1491" t="s">
        <v>56</v>
      </c>
      <c r="D1491" t="s">
        <v>56</v>
      </c>
      <c r="E1491" s="30">
        <v>11</v>
      </c>
      <c r="F1491">
        <f t="shared" si="29"/>
        <v>1</v>
      </c>
    </row>
    <row r="1492" spans="1:6" x14ac:dyDescent="0.2">
      <c r="A1492" s="28">
        <v>41827</v>
      </c>
      <c r="B1492" t="s">
        <v>443</v>
      </c>
      <c r="C1492" t="s">
        <v>57</v>
      </c>
      <c r="D1492" t="s">
        <v>57</v>
      </c>
      <c r="E1492" s="30">
        <v>0</v>
      </c>
      <c r="F1492">
        <f t="shared" si="29"/>
        <v>1</v>
      </c>
    </row>
    <row r="1493" spans="1:6" x14ac:dyDescent="0.2">
      <c r="A1493" s="28">
        <v>41827</v>
      </c>
      <c r="B1493" t="s">
        <v>443</v>
      </c>
      <c r="C1493" t="s">
        <v>58</v>
      </c>
      <c r="D1493" t="s">
        <v>58</v>
      </c>
      <c r="E1493" s="30">
        <v>0</v>
      </c>
      <c r="F1493">
        <f t="shared" si="29"/>
        <v>1</v>
      </c>
    </row>
    <row r="1494" spans="1:6" x14ac:dyDescent="0.2">
      <c r="A1494" s="28">
        <v>41827</v>
      </c>
      <c r="B1494" t="s">
        <v>443</v>
      </c>
      <c r="C1494" t="s">
        <v>59</v>
      </c>
      <c r="D1494" t="s">
        <v>59</v>
      </c>
      <c r="E1494" s="30">
        <v>4</v>
      </c>
      <c r="F1494">
        <f t="shared" si="29"/>
        <v>1</v>
      </c>
    </row>
    <row r="1495" spans="1:6" x14ac:dyDescent="0.2">
      <c r="A1495" s="28">
        <v>41828</v>
      </c>
      <c r="B1495" t="s">
        <v>444</v>
      </c>
      <c r="C1495" t="s">
        <v>52</v>
      </c>
      <c r="D1495" t="s">
        <v>52</v>
      </c>
      <c r="E1495" s="30">
        <v>6.34</v>
      </c>
      <c r="F1495">
        <f t="shared" si="29"/>
        <v>1</v>
      </c>
    </row>
    <row r="1496" spans="1:6" x14ac:dyDescent="0.2">
      <c r="A1496" s="28">
        <v>41828</v>
      </c>
      <c r="B1496" t="s">
        <v>444</v>
      </c>
      <c r="C1496" t="s">
        <v>53</v>
      </c>
      <c r="D1496" t="s">
        <v>53</v>
      </c>
      <c r="E1496" s="30">
        <v>2.34</v>
      </c>
      <c r="F1496">
        <f t="shared" si="29"/>
        <v>1</v>
      </c>
    </row>
    <row r="1497" spans="1:6" x14ac:dyDescent="0.2">
      <c r="A1497" s="28">
        <v>41828</v>
      </c>
      <c r="B1497" t="s">
        <v>444</v>
      </c>
      <c r="C1497" t="s">
        <v>54</v>
      </c>
      <c r="D1497" t="s">
        <v>54</v>
      </c>
      <c r="E1497" s="30">
        <v>3</v>
      </c>
      <c r="F1497">
        <f t="shared" si="29"/>
        <v>1</v>
      </c>
    </row>
    <row r="1498" spans="1:6" x14ac:dyDescent="0.2">
      <c r="A1498" s="28">
        <v>41828</v>
      </c>
      <c r="B1498" t="s">
        <v>444</v>
      </c>
      <c r="C1498" t="s">
        <v>55</v>
      </c>
      <c r="D1498" t="s">
        <v>55</v>
      </c>
      <c r="E1498" s="30">
        <v>14</v>
      </c>
      <c r="F1498">
        <f t="shared" si="29"/>
        <v>1</v>
      </c>
    </row>
    <row r="1499" spans="1:6" x14ac:dyDescent="0.2">
      <c r="A1499" s="28">
        <v>41828</v>
      </c>
      <c r="B1499" t="s">
        <v>444</v>
      </c>
      <c r="C1499" t="s">
        <v>56</v>
      </c>
      <c r="D1499" t="s">
        <v>56</v>
      </c>
      <c r="E1499" s="30">
        <v>3</v>
      </c>
      <c r="F1499">
        <f t="shared" si="29"/>
        <v>1</v>
      </c>
    </row>
    <row r="1500" spans="1:6" x14ac:dyDescent="0.2">
      <c r="A1500" s="28">
        <v>41828</v>
      </c>
      <c r="B1500" t="s">
        <v>444</v>
      </c>
      <c r="C1500" t="s">
        <v>57</v>
      </c>
      <c r="D1500" t="s">
        <v>57</v>
      </c>
      <c r="E1500" s="30">
        <v>0</v>
      </c>
      <c r="F1500">
        <f t="shared" si="29"/>
        <v>1</v>
      </c>
    </row>
    <row r="1501" spans="1:6" x14ac:dyDescent="0.2">
      <c r="A1501" s="28">
        <v>41828</v>
      </c>
      <c r="B1501" t="s">
        <v>444</v>
      </c>
      <c r="C1501" t="s">
        <v>58</v>
      </c>
      <c r="D1501" t="s">
        <v>58</v>
      </c>
      <c r="E1501" s="30">
        <v>5</v>
      </c>
      <c r="F1501">
        <f t="shared" si="29"/>
        <v>1</v>
      </c>
    </row>
    <row r="1502" spans="1:6" x14ac:dyDescent="0.2">
      <c r="A1502" s="28">
        <v>41828</v>
      </c>
      <c r="B1502" t="s">
        <v>444</v>
      </c>
      <c r="C1502" t="s">
        <v>59</v>
      </c>
      <c r="D1502" t="s">
        <v>59</v>
      </c>
      <c r="E1502" s="30">
        <v>1</v>
      </c>
      <c r="F1502">
        <f t="shared" si="29"/>
        <v>1</v>
      </c>
    </row>
    <row r="1503" spans="1:6" x14ac:dyDescent="0.2">
      <c r="A1503" s="28">
        <v>41829</v>
      </c>
      <c r="B1503" t="s">
        <v>445</v>
      </c>
      <c r="C1503" t="s">
        <v>52</v>
      </c>
      <c r="D1503" t="s">
        <v>52</v>
      </c>
      <c r="E1503" s="30">
        <v>3</v>
      </c>
      <c r="F1503">
        <f t="shared" si="29"/>
        <v>1</v>
      </c>
    </row>
    <row r="1504" spans="1:6" x14ac:dyDescent="0.2">
      <c r="A1504" s="28">
        <v>41829</v>
      </c>
      <c r="B1504" t="s">
        <v>445</v>
      </c>
      <c r="C1504" t="s">
        <v>53</v>
      </c>
      <c r="D1504" t="s">
        <v>53</v>
      </c>
      <c r="E1504" s="30">
        <v>6.34</v>
      </c>
      <c r="F1504">
        <f t="shared" si="29"/>
        <v>1</v>
      </c>
    </row>
    <row r="1505" spans="1:6" x14ac:dyDescent="0.2">
      <c r="A1505" s="28">
        <v>41829</v>
      </c>
      <c r="B1505" t="s">
        <v>445</v>
      </c>
      <c r="C1505" t="s">
        <v>54</v>
      </c>
      <c r="D1505" t="s">
        <v>54</v>
      </c>
      <c r="E1505" s="30">
        <v>5</v>
      </c>
      <c r="F1505">
        <f t="shared" si="29"/>
        <v>1</v>
      </c>
    </row>
    <row r="1506" spans="1:6" x14ac:dyDescent="0.2">
      <c r="A1506" s="28">
        <v>41829</v>
      </c>
      <c r="B1506" t="s">
        <v>445</v>
      </c>
      <c r="C1506" t="s">
        <v>55</v>
      </c>
      <c r="D1506" t="s">
        <v>55</v>
      </c>
      <c r="E1506" s="30">
        <v>13</v>
      </c>
      <c r="F1506">
        <f t="shared" si="29"/>
        <v>1</v>
      </c>
    </row>
    <row r="1507" spans="1:6" x14ac:dyDescent="0.2">
      <c r="A1507" s="28">
        <v>41829</v>
      </c>
      <c r="B1507" t="s">
        <v>445</v>
      </c>
      <c r="C1507" t="s">
        <v>56</v>
      </c>
      <c r="D1507" t="s">
        <v>56</v>
      </c>
      <c r="E1507" s="30">
        <v>6</v>
      </c>
      <c r="F1507">
        <f t="shared" si="29"/>
        <v>1</v>
      </c>
    </row>
    <row r="1508" spans="1:6" x14ac:dyDescent="0.2">
      <c r="A1508" s="28">
        <v>41829</v>
      </c>
      <c r="B1508" t="s">
        <v>445</v>
      </c>
      <c r="C1508" t="s">
        <v>57</v>
      </c>
      <c r="D1508" t="s">
        <v>57</v>
      </c>
      <c r="E1508" s="30">
        <v>4</v>
      </c>
      <c r="F1508">
        <f t="shared" si="29"/>
        <v>1</v>
      </c>
    </row>
    <row r="1509" spans="1:6" x14ac:dyDescent="0.2">
      <c r="A1509" s="28">
        <v>41829</v>
      </c>
      <c r="B1509" t="s">
        <v>445</v>
      </c>
      <c r="C1509" t="s">
        <v>58</v>
      </c>
      <c r="D1509" t="s">
        <v>58</v>
      </c>
      <c r="E1509" s="30">
        <v>0</v>
      </c>
      <c r="F1509">
        <f t="shared" si="29"/>
        <v>1</v>
      </c>
    </row>
    <row r="1510" spans="1:6" x14ac:dyDescent="0.2">
      <c r="A1510" s="28">
        <v>41829</v>
      </c>
      <c r="B1510" t="s">
        <v>445</v>
      </c>
      <c r="C1510" t="s">
        <v>59</v>
      </c>
      <c r="D1510" t="s">
        <v>59</v>
      </c>
      <c r="E1510" s="30">
        <v>2.2000000000000002</v>
      </c>
      <c r="F1510">
        <f t="shared" si="29"/>
        <v>1</v>
      </c>
    </row>
    <row r="1511" spans="1:6" x14ac:dyDescent="0.2">
      <c r="A1511" s="28">
        <v>41830</v>
      </c>
      <c r="B1511" t="s">
        <v>446</v>
      </c>
      <c r="C1511" t="s">
        <v>52</v>
      </c>
      <c r="D1511" t="s">
        <v>52</v>
      </c>
      <c r="E1511" s="30">
        <v>2.33</v>
      </c>
      <c r="F1511">
        <f t="shared" si="29"/>
        <v>1</v>
      </c>
    </row>
    <row r="1512" spans="1:6" x14ac:dyDescent="0.2">
      <c r="A1512" s="28">
        <v>41830</v>
      </c>
      <c r="B1512" t="s">
        <v>446</v>
      </c>
      <c r="C1512" t="s">
        <v>53</v>
      </c>
      <c r="D1512" t="s">
        <v>53</v>
      </c>
      <c r="E1512" s="30">
        <v>4.66</v>
      </c>
      <c r="F1512">
        <f t="shared" si="29"/>
        <v>1</v>
      </c>
    </row>
    <row r="1513" spans="1:6" x14ac:dyDescent="0.2">
      <c r="A1513" s="28">
        <v>41830</v>
      </c>
      <c r="B1513" t="s">
        <v>446</v>
      </c>
      <c r="C1513" t="s">
        <v>54</v>
      </c>
      <c r="D1513" t="s">
        <v>54</v>
      </c>
      <c r="E1513" s="30">
        <v>8</v>
      </c>
      <c r="F1513">
        <f t="shared" si="29"/>
        <v>1</v>
      </c>
    </row>
    <row r="1514" spans="1:6" x14ac:dyDescent="0.2">
      <c r="A1514" s="28">
        <v>41830</v>
      </c>
      <c r="B1514" t="s">
        <v>446</v>
      </c>
      <c r="C1514" t="s">
        <v>55</v>
      </c>
      <c r="D1514" t="s">
        <v>55</v>
      </c>
      <c r="E1514" s="30">
        <v>21.2</v>
      </c>
      <c r="F1514">
        <f t="shared" si="29"/>
        <v>1</v>
      </c>
    </row>
    <row r="1515" spans="1:6" x14ac:dyDescent="0.2">
      <c r="A1515" s="28">
        <v>41830</v>
      </c>
      <c r="B1515" t="s">
        <v>446</v>
      </c>
      <c r="C1515" t="s">
        <v>56</v>
      </c>
      <c r="D1515" t="s">
        <v>56</v>
      </c>
      <c r="E1515" s="30">
        <v>32</v>
      </c>
      <c r="F1515">
        <f t="shared" si="29"/>
        <v>1</v>
      </c>
    </row>
    <row r="1516" spans="1:6" x14ac:dyDescent="0.2">
      <c r="A1516" s="28">
        <v>41830</v>
      </c>
      <c r="B1516" t="s">
        <v>446</v>
      </c>
      <c r="C1516" t="s">
        <v>57</v>
      </c>
      <c r="D1516" t="s">
        <v>57</v>
      </c>
      <c r="E1516" s="30">
        <v>0</v>
      </c>
      <c r="F1516">
        <f t="shared" si="29"/>
        <v>1</v>
      </c>
    </row>
    <row r="1517" spans="1:6" x14ac:dyDescent="0.2">
      <c r="A1517" s="28">
        <v>41830</v>
      </c>
      <c r="B1517" t="s">
        <v>446</v>
      </c>
      <c r="C1517" t="s">
        <v>58</v>
      </c>
      <c r="D1517" t="s">
        <v>58</v>
      </c>
      <c r="E1517" s="30">
        <v>5</v>
      </c>
      <c r="F1517">
        <f t="shared" si="29"/>
        <v>1</v>
      </c>
    </row>
    <row r="1518" spans="1:6" x14ac:dyDescent="0.2">
      <c r="A1518" s="28">
        <v>41830</v>
      </c>
      <c r="B1518" t="s">
        <v>446</v>
      </c>
      <c r="C1518" t="s">
        <v>59</v>
      </c>
      <c r="D1518" t="s">
        <v>59</v>
      </c>
      <c r="E1518" s="30">
        <v>4</v>
      </c>
      <c r="F1518">
        <f t="shared" si="29"/>
        <v>1</v>
      </c>
    </row>
    <row r="1519" spans="1:6" x14ac:dyDescent="0.2">
      <c r="A1519" s="28">
        <v>41831</v>
      </c>
      <c r="B1519" t="s">
        <v>440</v>
      </c>
      <c r="C1519" t="s">
        <v>52</v>
      </c>
      <c r="D1519" t="s">
        <v>52</v>
      </c>
      <c r="E1519" s="30">
        <v>2</v>
      </c>
      <c r="F1519">
        <f t="shared" si="29"/>
        <v>1</v>
      </c>
    </row>
    <row r="1520" spans="1:6" x14ac:dyDescent="0.2">
      <c r="A1520" s="28">
        <v>41831</v>
      </c>
      <c r="B1520" t="s">
        <v>440</v>
      </c>
      <c r="C1520" t="s">
        <v>53</v>
      </c>
      <c r="D1520" t="s">
        <v>53</v>
      </c>
      <c r="E1520" s="30">
        <v>1.68</v>
      </c>
      <c r="F1520">
        <f t="shared" si="29"/>
        <v>1</v>
      </c>
    </row>
    <row r="1521" spans="1:6" x14ac:dyDescent="0.2">
      <c r="A1521" s="28">
        <v>41831</v>
      </c>
      <c r="B1521" t="s">
        <v>440</v>
      </c>
      <c r="C1521" t="s">
        <v>54</v>
      </c>
      <c r="D1521" t="s">
        <v>54</v>
      </c>
      <c r="E1521" s="30">
        <v>3.2</v>
      </c>
      <c r="F1521">
        <f t="shared" si="29"/>
        <v>1</v>
      </c>
    </row>
    <row r="1522" spans="1:6" x14ac:dyDescent="0.2">
      <c r="A1522" s="28">
        <v>41831</v>
      </c>
      <c r="B1522" t="s">
        <v>440</v>
      </c>
      <c r="C1522" t="s">
        <v>55</v>
      </c>
      <c r="D1522" t="s">
        <v>55</v>
      </c>
      <c r="E1522" s="30">
        <v>16.5</v>
      </c>
      <c r="F1522">
        <f t="shared" si="29"/>
        <v>1</v>
      </c>
    </row>
    <row r="1523" spans="1:6" x14ac:dyDescent="0.2">
      <c r="A1523" s="28">
        <v>41831</v>
      </c>
      <c r="B1523" t="s">
        <v>440</v>
      </c>
      <c r="C1523" t="s">
        <v>56</v>
      </c>
      <c r="D1523" t="s">
        <v>56</v>
      </c>
      <c r="E1523" s="30">
        <v>17</v>
      </c>
      <c r="F1523">
        <f t="shared" si="29"/>
        <v>1</v>
      </c>
    </row>
    <row r="1524" spans="1:6" x14ac:dyDescent="0.2">
      <c r="A1524" s="28">
        <v>41831</v>
      </c>
      <c r="B1524" t="s">
        <v>440</v>
      </c>
      <c r="C1524" t="s">
        <v>57</v>
      </c>
      <c r="D1524" t="s">
        <v>57</v>
      </c>
      <c r="E1524" s="30">
        <v>0</v>
      </c>
      <c r="F1524">
        <f t="shared" si="29"/>
        <v>1</v>
      </c>
    </row>
    <row r="1525" spans="1:6" x14ac:dyDescent="0.2">
      <c r="A1525" s="28">
        <v>41831</v>
      </c>
      <c r="B1525" t="s">
        <v>440</v>
      </c>
      <c r="C1525" t="s">
        <v>58</v>
      </c>
      <c r="D1525" t="s">
        <v>58</v>
      </c>
      <c r="E1525" s="30">
        <v>5</v>
      </c>
      <c r="F1525">
        <f t="shared" si="29"/>
        <v>1</v>
      </c>
    </row>
    <row r="1526" spans="1:6" x14ac:dyDescent="0.2">
      <c r="A1526" s="28">
        <v>41831</v>
      </c>
      <c r="B1526" t="s">
        <v>440</v>
      </c>
      <c r="C1526" t="s">
        <v>59</v>
      </c>
      <c r="D1526" t="s">
        <v>59</v>
      </c>
      <c r="E1526" s="30">
        <v>1</v>
      </c>
      <c r="F1526">
        <f t="shared" si="29"/>
        <v>1</v>
      </c>
    </row>
    <row r="1527" spans="1:6" x14ac:dyDescent="0.2">
      <c r="A1527" s="28">
        <v>41832</v>
      </c>
      <c r="B1527" t="s">
        <v>441</v>
      </c>
      <c r="C1527" t="s">
        <v>52</v>
      </c>
      <c r="D1527" t="s">
        <v>52</v>
      </c>
      <c r="E1527" s="30">
        <v>8.34</v>
      </c>
      <c r="F1527">
        <f t="shared" si="29"/>
        <v>1</v>
      </c>
    </row>
    <row r="1528" spans="1:6" x14ac:dyDescent="0.2">
      <c r="A1528" s="28">
        <v>41832</v>
      </c>
      <c r="B1528" t="s">
        <v>441</v>
      </c>
      <c r="C1528" t="s">
        <v>53</v>
      </c>
      <c r="D1528" t="s">
        <v>53</v>
      </c>
      <c r="E1528" s="30">
        <v>2.68</v>
      </c>
      <c r="F1528">
        <f t="shared" si="29"/>
        <v>1</v>
      </c>
    </row>
    <row r="1529" spans="1:6" x14ac:dyDescent="0.2">
      <c r="A1529" s="28">
        <v>41832</v>
      </c>
      <c r="B1529" t="s">
        <v>441</v>
      </c>
      <c r="C1529" t="s">
        <v>54</v>
      </c>
      <c r="D1529" t="s">
        <v>54</v>
      </c>
      <c r="E1529" s="30">
        <v>10.5</v>
      </c>
      <c r="F1529">
        <f t="shared" si="29"/>
        <v>1</v>
      </c>
    </row>
    <row r="1530" spans="1:6" x14ac:dyDescent="0.2">
      <c r="A1530" s="28">
        <v>41832</v>
      </c>
      <c r="B1530" t="s">
        <v>441</v>
      </c>
      <c r="C1530" t="s">
        <v>55</v>
      </c>
      <c r="D1530" t="s">
        <v>55</v>
      </c>
      <c r="E1530" s="30">
        <v>28.1</v>
      </c>
      <c r="F1530">
        <f t="shared" si="29"/>
        <v>1</v>
      </c>
    </row>
    <row r="1531" spans="1:6" x14ac:dyDescent="0.2">
      <c r="A1531" s="28">
        <v>41832</v>
      </c>
      <c r="B1531" t="s">
        <v>441</v>
      </c>
      <c r="C1531" t="s">
        <v>56</v>
      </c>
      <c r="D1531" t="s">
        <v>56</v>
      </c>
      <c r="E1531" s="30">
        <v>12</v>
      </c>
      <c r="F1531">
        <f t="shared" si="29"/>
        <v>1</v>
      </c>
    </row>
    <row r="1532" spans="1:6" x14ac:dyDescent="0.2">
      <c r="A1532" s="28">
        <v>41832</v>
      </c>
      <c r="B1532" t="s">
        <v>441</v>
      </c>
      <c r="C1532" t="s">
        <v>57</v>
      </c>
      <c r="D1532" t="s">
        <v>57</v>
      </c>
      <c r="E1532" s="30">
        <v>3</v>
      </c>
      <c r="F1532">
        <f t="shared" si="29"/>
        <v>1</v>
      </c>
    </row>
    <row r="1533" spans="1:6" x14ac:dyDescent="0.2">
      <c r="A1533" s="28">
        <v>41832</v>
      </c>
      <c r="B1533" t="s">
        <v>441</v>
      </c>
      <c r="C1533" t="s">
        <v>58</v>
      </c>
      <c r="D1533" t="s">
        <v>58</v>
      </c>
      <c r="E1533" s="30">
        <v>12</v>
      </c>
      <c r="F1533">
        <f t="shared" si="29"/>
        <v>1</v>
      </c>
    </row>
    <row r="1534" spans="1:6" x14ac:dyDescent="0.2">
      <c r="A1534" s="28">
        <v>41832</v>
      </c>
      <c r="B1534" t="s">
        <v>441</v>
      </c>
      <c r="C1534" t="s">
        <v>59</v>
      </c>
      <c r="D1534" t="s">
        <v>59</v>
      </c>
      <c r="E1534" s="30">
        <v>4</v>
      </c>
      <c r="F1534">
        <f t="shared" si="29"/>
        <v>1</v>
      </c>
    </row>
    <row r="1535" spans="1:6" x14ac:dyDescent="0.2">
      <c r="A1535" s="28">
        <v>41833</v>
      </c>
      <c r="B1535" t="s">
        <v>447</v>
      </c>
      <c r="C1535" t="s">
        <v>52</v>
      </c>
      <c r="D1535" t="s">
        <v>52</v>
      </c>
      <c r="E1535" s="30">
        <v>2</v>
      </c>
      <c r="F1535">
        <f t="shared" si="29"/>
        <v>1</v>
      </c>
    </row>
    <row r="1536" spans="1:6" x14ac:dyDescent="0.2">
      <c r="A1536" s="28">
        <v>41833</v>
      </c>
      <c r="B1536" t="s">
        <v>447</v>
      </c>
      <c r="C1536" t="s">
        <v>53</v>
      </c>
      <c r="D1536" t="s">
        <v>53</v>
      </c>
      <c r="E1536" s="30">
        <v>1.34</v>
      </c>
      <c r="F1536">
        <f t="shared" si="29"/>
        <v>1</v>
      </c>
    </row>
    <row r="1537" spans="1:6" x14ac:dyDescent="0.2">
      <c r="A1537" s="28">
        <v>41833</v>
      </c>
      <c r="B1537" t="s">
        <v>447</v>
      </c>
      <c r="C1537" t="s">
        <v>54</v>
      </c>
      <c r="D1537" t="s">
        <v>54</v>
      </c>
      <c r="E1537" s="30">
        <v>1</v>
      </c>
      <c r="F1537">
        <f t="shared" si="29"/>
        <v>1</v>
      </c>
    </row>
    <row r="1538" spans="1:6" x14ac:dyDescent="0.2">
      <c r="A1538" s="28">
        <v>41833</v>
      </c>
      <c r="B1538" t="s">
        <v>447</v>
      </c>
      <c r="C1538" t="s">
        <v>55</v>
      </c>
      <c r="D1538" t="s">
        <v>55</v>
      </c>
      <c r="E1538" s="30">
        <v>17</v>
      </c>
      <c r="F1538">
        <f t="shared" si="29"/>
        <v>1</v>
      </c>
    </row>
    <row r="1539" spans="1:6" x14ac:dyDescent="0.2">
      <c r="A1539" s="28">
        <v>41833</v>
      </c>
      <c r="B1539" t="s">
        <v>447</v>
      </c>
      <c r="C1539" t="s">
        <v>56</v>
      </c>
      <c r="D1539" t="s">
        <v>56</v>
      </c>
      <c r="E1539" s="30">
        <v>2</v>
      </c>
      <c r="F1539">
        <f t="shared" si="29"/>
        <v>1</v>
      </c>
    </row>
    <row r="1540" spans="1:6" x14ac:dyDescent="0.2">
      <c r="A1540" s="28">
        <v>41833</v>
      </c>
      <c r="B1540" t="s">
        <v>447</v>
      </c>
      <c r="C1540" t="s">
        <v>57</v>
      </c>
      <c r="D1540" t="s">
        <v>57</v>
      </c>
      <c r="E1540" s="30">
        <v>0</v>
      </c>
      <c r="F1540">
        <f t="shared" si="29"/>
        <v>1</v>
      </c>
    </row>
    <row r="1541" spans="1:6" x14ac:dyDescent="0.2">
      <c r="A1541" s="28">
        <v>41833</v>
      </c>
      <c r="B1541" t="s">
        <v>447</v>
      </c>
      <c r="C1541" t="s">
        <v>58</v>
      </c>
      <c r="D1541" t="s">
        <v>58</v>
      </c>
      <c r="E1541" s="30">
        <v>0</v>
      </c>
      <c r="F1541">
        <f t="shared" si="29"/>
        <v>1</v>
      </c>
    </row>
    <row r="1542" spans="1:6" x14ac:dyDescent="0.2">
      <c r="A1542" s="28">
        <v>41833</v>
      </c>
      <c r="B1542" t="s">
        <v>447</v>
      </c>
      <c r="C1542" t="s">
        <v>59</v>
      </c>
      <c r="D1542" t="s">
        <v>59</v>
      </c>
      <c r="E1542" s="30">
        <v>0</v>
      </c>
      <c r="F1542">
        <f t="shared" si="29"/>
        <v>1</v>
      </c>
    </row>
    <row r="1543" spans="1:6" x14ac:dyDescent="0.2">
      <c r="A1543" s="28">
        <v>41834</v>
      </c>
      <c r="B1543" t="s">
        <v>443</v>
      </c>
      <c r="C1543" t="s">
        <v>52</v>
      </c>
      <c r="D1543" t="s">
        <v>52</v>
      </c>
      <c r="E1543" s="30">
        <v>5</v>
      </c>
      <c r="F1543">
        <f t="shared" ref="F1543:F1606" si="30">SUBTOTAL(103,E1543)</f>
        <v>1</v>
      </c>
    </row>
    <row r="1544" spans="1:6" x14ac:dyDescent="0.2">
      <c r="A1544" s="28">
        <v>41834</v>
      </c>
      <c r="B1544" t="s">
        <v>443</v>
      </c>
      <c r="C1544" t="s">
        <v>53</v>
      </c>
      <c r="D1544" t="s">
        <v>53</v>
      </c>
      <c r="E1544" s="30">
        <v>3.04</v>
      </c>
      <c r="F1544">
        <f t="shared" si="30"/>
        <v>1</v>
      </c>
    </row>
    <row r="1545" spans="1:6" x14ac:dyDescent="0.2">
      <c r="A1545" s="28">
        <v>41834</v>
      </c>
      <c r="B1545" t="s">
        <v>443</v>
      </c>
      <c r="C1545" t="s">
        <v>54</v>
      </c>
      <c r="D1545" t="s">
        <v>54</v>
      </c>
      <c r="E1545" s="30">
        <v>3</v>
      </c>
      <c r="F1545">
        <f t="shared" si="30"/>
        <v>1</v>
      </c>
    </row>
    <row r="1546" spans="1:6" x14ac:dyDescent="0.2">
      <c r="A1546" s="28">
        <v>41834</v>
      </c>
      <c r="B1546" t="s">
        <v>443</v>
      </c>
      <c r="C1546" t="s">
        <v>55</v>
      </c>
      <c r="D1546" t="s">
        <v>55</v>
      </c>
      <c r="E1546" s="30">
        <v>11.8</v>
      </c>
      <c r="F1546">
        <f t="shared" si="30"/>
        <v>1</v>
      </c>
    </row>
    <row r="1547" spans="1:6" x14ac:dyDescent="0.2">
      <c r="A1547" s="28">
        <v>41834</v>
      </c>
      <c r="B1547" t="s">
        <v>443</v>
      </c>
      <c r="C1547" t="s">
        <v>56</v>
      </c>
      <c r="D1547" t="s">
        <v>56</v>
      </c>
      <c r="E1547" s="30">
        <v>19</v>
      </c>
      <c r="F1547">
        <f t="shared" si="30"/>
        <v>1</v>
      </c>
    </row>
    <row r="1548" spans="1:6" x14ac:dyDescent="0.2">
      <c r="A1548" s="28">
        <v>41834</v>
      </c>
      <c r="B1548" t="s">
        <v>443</v>
      </c>
      <c r="C1548" t="s">
        <v>57</v>
      </c>
      <c r="D1548" t="s">
        <v>57</v>
      </c>
      <c r="E1548" s="30">
        <v>1</v>
      </c>
      <c r="F1548">
        <f t="shared" si="30"/>
        <v>1</v>
      </c>
    </row>
    <row r="1549" spans="1:6" x14ac:dyDescent="0.2">
      <c r="A1549" s="28">
        <v>41834</v>
      </c>
      <c r="B1549" t="s">
        <v>443</v>
      </c>
      <c r="C1549" t="s">
        <v>58</v>
      </c>
      <c r="D1549" t="s">
        <v>58</v>
      </c>
      <c r="E1549" s="30">
        <v>2</v>
      </c>
      <c r="F1549">
        <f t="shared" si="30"/>
        <v>1</v>
      </c>
    </row>
    <row r="1550" spans="1:6" x14ac:dyDescent="0.2">
      <c r="A1550" s="28">
        <v>41834</v>
      </c>
      <c r="B1550" t="s">
        <v>443</v>
      </c>
      <c r="C1550" t="s">
        <v>59</v>
      </c>
      <c r="D1550" t="s">
        <v>59</v>
      </c>
      <c r="E1550" s="30">
        <v>2</v>
      </c>
      <c r="F1550">
        <f t="shared" si="30"/>
        <v>1</v>
      </c>
    </row>
    <row r="1551" spans="1:6" x14ac:dyDescent="0.2">
      <c r="A1551" s="28">
        <v>41835</v>
      </c>
      <c r="B1551" t="s">
        <v>444</v>
      </c>
      <c r="C1551" t="s">
        <v>52</v>
      </c>
      <c r="D1551" t="s">
        <v>52</v>
      </c>
      <c r="E1551" s="30">
        <v>3.34</v>
      </c>
      <c r="F1551">
        <f t="shared" si="30"/>
        <v>1</v>
      </c>
    </row>
    <row r="1552" spans="1:6" x14ac:dyDescent="0.2">
      <c r="A1552" s="28">
        <v>41835</v>
      </c>
      <c r="B1552" t="s">
        <v>444</v>
      </c>
      <c r="C1552" t="s">
        <v>53</v>
      </c>
      <c r="D1552" t="s">
        <v>53</v>
      </c>
      <c r="E1552" s="30">
        <v>1.68</v>
      </c>
      <c r="F1552">
        <f t="shared" si="30"/>
        <v>1</v>
      </c>
    </row>
    <row r="1553" spans="1:6" x14ac:dyDescent="0.2">
      <c r="A1553" s="28">
        <v>41835</v>
      </c>
      <c r="B1553" t="s">
        <v>444</v>
      </c>
      <c r="C1553" t="s">
        <v>54</v>
      </c>
      <c r="D1553" t="s">
        <v>54</v>
      </c>
      <c r="E1553" s="30">
        <v>1</v>
      </c>
      <c r="F1553">
        <f t="shared" si="30"/>
        <v>1</v>
      </c>
    </row>
    <row r="1554" spans="1:6" x14ac:dyDescent="0.2">
      <c r="A1554" s="28">
        <v>41835</v>
      </c>
      <c r="B1554" t="s">
        <v>444</v>
      </c>
      <c r="C1554" t="s">
        <v>55</v>
      </c>
      <c r="D1554" t="s">
        <v>55</v>
      </c>
      <c r="E1554" s="30">
        <v>15.6</v>
      </c>
      <c r="F1554">
        <f t="shared" si="30"/>
        <v>1</v>
      </c>
    </row>
    <row r="1555" spans="1:6" x14ac:dyDescent="0.2">
      <c r="A1555" s="28">
        <v>41835</v>
      </c>
      <c r="B1555" t="s">
        <v>444</v>
      </c>
      <c r="C1555" t="s">
        <v>56</v>
      </c>
      <c r="D1555" t="s">
        <v>56</v>
      </c>
      <c r="E1555" s="30">
        <v>18</v>
      </c>
      <c r="F1555">
        <f t="shared" si="30"/>
        <v>1</v>
      </c>
    </row>
    <row r="1556" spans="1:6" x14ac:dyDescent="0.2">
      <c r="A1556" s="28">
        <v>41835</v>
      </c>
      <c r="B1556" t="s">
        <v>444</v>
      </c>
      <c r="C1556" t="s">
        <v>57</v>
      </c>
      <c r="D1556" t="s">
        <v>57</v>
      </c>
      <c r="E1556" s="30">
        <v>0</v>
      </c>
      <c r="F1556">
        <f t="shared" si="30"/>
        <v>1</v>
      </c>
    </row>
    <row r="1557" spans="1:6" x14ac:dyDescent="0.2">
      <c r="A1557" s="28">
        <v>41835</v>
      </c>
      <c r="B1557" t="s">
        <v>444</v>
      </c>
      <c r="C1557" t="s">
        <v>58</v>
      </c>
      <c r="D1557" t="s">
        <v>58</v>
      </c>
      <c r="E1557" s="30">
        <v>0</v>
      </c>
      <c r="F1557">
        <f t="shared" si="30"/>
        <v>1</v>
      </c>
    </row>
    <row r="1558" spans="1:6" x14ac:dyDescent="0.2">
      <c r="A1558" s="28">
        <v>41835</v>
      </c>
      <c r="B1558" t="s">
        <v>444</v>
      </c>
      <c r="C1558" t="s">
        <v>59</v>
      </c>
      <c r="D1558" t="s">
        <v>59</v>
      </c>
      <c r="E1558" s="30">
        <v>1.3</v>
      </c>
      <c r="F1558">
        <f t="shared" si="30"/>
        <v>1</v>
      </c>
    </row>
    <row r="1559" spans="1:6" x14ac:dyDescent="0.2">
      <c r="A1559" s="28">
        <v>41836</v>
      </c>
      <c r="B1559" t="s">
        <v>445</v>
      </c>
      <c r="C1559" t="s">
        <v>52</v>
      </c>
      <c r="D1559" t="s">
        <v>52</v>
      </c>
      <c r="E1559" s="30">
        <v>4</v>
      </c>
      <c r="F1559">
        <f t="shared" si="30"/>
        <v>1</v>
      </c>
    </row>
    <row r="1560" spans="1:6" x14ac:dyDescent="0.2">
      <c r="A1560" s="28">
        <v>41836</v>
      </c>
      <c r="B1560" t="s">
        <v>445</v>
      </c>
      <c r="C1560" t="s">
        <v>53</v>
      </c>
      <c r="D1560" t="s">
        <v>53</v>
      </c>
      <c r="E1560" s="30">
        <v>3.34</v>
      </c>
      <c r="F1560">
        <f t="shared" si="30"/>
        <v>1</v>
      </c>
    </row>
    <row r="1561" spans="1:6" x14ac:dyDescent="0.2">
      <c r="A1561" s="28">
        <v>41836</v>
      </c>
      <c r="B1561" t="s">
        <v>445</v>
      </c>
      <c r="C1561" t="s">
        <v>54</v>
      </c>
      <c r="D1561" t="s">
        <v>54</v>
      </c>
      <c r="E1561" s="30">
        <v>3</v>
      </c>
      <c r="F1561">
        <f t="shared" si="30"/>
        <v>1</v>
      </c>
    </row>
    <row r="1562" spans="1:6" x14ac:dyDescent="0.2">
      <c r="A1562" s="28">
        <v>41836</v>
      </c>
      <c r="B1562" t="s">
        <v>445</v>
      </c>
      <c r="C1562" t="s">
        <v>55</v>
      </c>
      <c r="D1562" t="s">
        <v>55</v>
      </c>
      <c r="E1562" s="30">
        <v>13</v>
      </c>
      <c r="F1562">
        <f t="shared" si="30"/>
        <v>1</v>
      </c>
    </row>
    <row r="1563" spans="1:6" x14ac:dyDescent="0.2">
      <c r="A1563" s="28">
        <v>41836</v>
      </c>
      <c r="B1563" t="s">
        <v>445</v>
      </c>
      <c r="C1563" t="s">
        <v>56</v>
      </c>
      <c r="D1563" t="s">
        <v>56</v>
      </c>
      <c r="E1563" s="30">
        <v>12</v>
      </c>
      <c r="F1563">
        <f t="shared" si="30"/>
        <v>1</v>
      </c>
    </row>
    <row r="1564" spans="1:6" x14ac:dyDescent="0.2">
      <c r="A1564" s="28">
        <v>41836</v>
      </c>
      <c r="B1564" t="s">
        <v>445</v>
      </c>
      <c r="C1564" t="s">
        <v>57</v>
      </c>
      <c r="D1564" t="s">
        <v>57</v>
      </c>
      <c r="E1564" s="30">
        <v>1</v>
      </c>
      <c r="F1564">
        <f t="shared" si="30"/>
        <v>1</v>
      </c>
    </row>
    <row r="1565" spans="1:6" x14ac:dyDescent="0.2">
      <c r="A1565" s="28">
        <v>41836</v>
      </c>
      <c r="B1565" t="s">
        <v>445</v>
      </c>
      <c r="C1565" t="s">
        <v>58</v>
      </c>
      <c r="D1565" t="s">
        <v>58</v>
      </c>
      <c r="E1565" s="30">
        <v>4</v>
      </c>
      <c r="F1565">
        <f t="shared" si="30"/>
        <v>1</v>
      </c>
    </row>
    <row r="1566" spans="1:6" x14ac:dyDescent="0.2">
      <c r="A1566" s="28">
        <v>41836</v>
      </c>
      <c r="B1566" t="s">
        <v>445</v>
      </c>
      <c r="C1566" t="s">
        <v>59</v>
      </c>
      <c r="D1566" t="s">
        <v>59</v>
      </c>
      <c r="E1566" s="30">
        <v>0</v>
      </c>
      <c r="F1566">
        <f t="shared" si="30"/>
        <v>1</v>
      </c>
    </row>
    <row r="1567" spans="1:6" x14ac:dyDescent="0.2">
      <c r="A1567" s="28">
        <v>41837</v>
      </c>
      <c r="B1567" t="s">
        <v>446</v>
      </c>
      <c r="C1567" t="s">
        <v>52</v>
      </c>
      <c r="D1567" t="s">
        <v>52</v>
      </c>
      <c r="E1567" s="30">
        <v>2</v>
      </c>
      <c r="F1567">
        <f t="shared" si="30"/>
        <v>1</v>
      </c>
    </row>
    <row r="1568" spans="1:6" x14ac:dyDescent="0.2">
      <c r="A1568" s="28">
        <v>41837</v>
      </c>
      <c r="B1568" t="s">
        <v>446</v>
      </c>
      <c r="C1568" t="s">
        <v>53</v>
      </c>
      <c r="D1568" t="s">
        <v>53</v>
      </c>
      <c r="E1568" s="30">
        <v>3</v>
      </c>
      <c r="F1568">
        <f t="shared" si="30"/>
        <v>1</v>
      </c>
    </row>
    <row r="1569" spans="1:6" x14ac:dyDescent="0.2">
      <c r="A1569" s="28">
        <v>41837</v>
      </c>
      <c r="B1569" t="s">
        <v>446</v>
      </c>
      <c r="C1569" t="s">
        <v>54</v>
      </c>
      <c r="D1569" t="s">
        <v>54</v>
      </c>
      <c r="E1569" s="30">
        <v>5</v>
      </c>
      <c r="F1569">
        <f t="shared" si="30"/>
        <v>1</v>
      </c>
    </row>
    <row r="1570" spans="1:6" x14ac:dyDescent="0.2">
      <c r="A1570" s="28">
        <v>41837</v>
      </c>
      <c r="B1570" t="s">
        <v>446</v>
      </c>
      <c r="C1570" t="s">
        <v>55</v>
      </c>
      <c r="D1570" t="s">
        <v>55</v>
      </c>
      <c r="E1570" s="30">
        <v>25</v>
      </c>
      <c r="F1570">
        <f t="shared" si="30"/>
        <v>1</v>
      </c>
    </row>
    <row r="1571" spans="1:6" x14ac:dyDescent="0.2">
      <c r="A1571" s="28">
        <v>41837</v>
      </c>
      <c r="B1571" t="s">
        <v>446</v>
      </c>
      <c r="C1571" t="s">
        <v>56</v>
      </c>
      <c r="D1571" t="s">
        <v>56</v>
      </c>
      <c r="E1571" s="30">
        <v>14</v>
      </c>
      <c r="F1571">
        <f t="shared" si="30"/>
        <v>1</v>
      </c>
    </row>
    <row r="1572" spans="1:6" x14ac:dyDescent="0.2">
      <c r="A1572" s="28">
        <v>41837</v>
      </c>
      <c r="B1572" t="s">
        <v>446</v>
      </c>
      <c r="C1572" t="s">
        <v>57</v>
      </c>
      <c r="D1572" t="s">
        <v>57</v>
      </c>
      <c r="E1572" s="30">
        <v>1</v>
      </c>
      <c r="F1572">
        <f t="shared" si="30"/>
        <v>1</v>
      </c>
    </row>
    <row r="1573" spans="1:6" x14ac:dyDescent="0.2">
      <c r="A1573" s="28">
        <v>41837</v>
      </c>
      <c r="B1573" t="s">
        <v>446</v>
      </c>
      <c r="C1573" t="s">
        <v>58</v>
      </c>
      <c r="D1573" t="s">
        <v>58</v>
      </c>
      <c r="E1573" s="30">
        <v>0</v>
      </c>
      <c r="F1573">
        <f t="shared" si="30"/>
        <v>1</v>
      </c>
    </row>
    <row r="1574" spans="1:6" x14ac:dyDescent="0.2">
      <c r="A1574" s="28">
        <v>41837</v>
      </c>
      <c r="B1574" t="s">
        <v>446</v>
      </c>
      <c r="C1574" t="s">
        <v>59</v>
      </c>
      <c r="D1574" t="s">
        <v>59</v>
      </c>
      <c r="E1574" s="30">
        <v>1</v>
      </c>
      <c r="F1574">
        <f t="shared" si="30"/>
        <v>1</v>
      </c>
    </row>
    <row r="1575" spans="1:6" x14ac:dyDescent="0.2">
      <c r="A1575" s="28">
        <v>41838</v>
      </c>
      <c r="B1575" t="s">
        <v>440</v>
      </c>
      <c r="C1575" t="s">
        <v>52</v>
      </c>
      <c r="D1575" t="s">
        <v>52</v>
      </c>
      <c r="E1575" s="30">
        <v>9</v>
      </c>
      <c r="F1575">
        <f t="shared" si="30"/>
        <v>1</v>
      </c>
    </row>
    <row r="1576" spans="1:6" x14ac:dyDescent="0.2">
      <c r="A1576" s="28">
        <v>41838</v>
      </c>
      <c r="B1576" t="s">
        <v>440</v>
      </c>
      <c r="C1576" t="s">
        <v>53</v>
      </c>
      <c r="D1576" t="s">
        <v>53</v>
      </c>
      <c r="E1576" s="30">
        <v>2.34</v>
      </c>
      <c r="F1576">
        <f t="shared" si="30"/>
        <v>1</v>
      </c>
    </row>
    <row r="1577" spans="1:6" x14ac:dyDescent="0.2">
      <c r="A1577" s="28">
        <v>41838</v>
      </c>
      <c r="B1577" t="s">
        <v>440</v>
      </c>
      <c r="C1577" t="s">
        <v>54</v>
      </c>
      <c r="D1577" t="s">
        <v>54</v>
      </c>
      <c r="E1577" s="30">
        <v>1.5</v>
      </c>
      <c r="F1577">
        <f t="shared" si="30"/>
        <v>1</v>
      </c>
    </row>
    <row r="1578" spans="1:6" x14ac:dyDescent="0.2">
      <c r="A1578" s="28">
        <v>41838</v>
      </c>
      <c r="B1578" t="s">
        <v>440</v>
      </c>
      <c r="C1578" t="s">
        <v>55</v>
      </c>
      <c r="D1578" t="s">
        <v>55</v>
      </c>
      <c r="E1578" s="30">
        <v>14.2</v>
      </c>
      <c r="F1578">
        <f t="shared" si="30"/>
        <v>1</v>
      </c>
    </row>
    <row r="1579" spans="1:6" x14ac:dyDescent="0.2">
      <c r="A1579" s="28">
        <v>41838</v>
      </c>
      <c r="B1579" t="s">
        <v>440</v>
      </c>
      <c r="C1579" t="s">
        <v>56</v>
      </c>
      <c r="D1579" t="s">
        <v>56</v>
      </c>
      <c r="E1579" s="30">
        <v>6</v>
      </c>
      <c r="F1579">
        <f t="shared" si="30"/>
        <v>1</v>
      </c>
    </row>
    <row r="1580" spans="1:6" x14ac:dyDescent="0.2">
      <c r="A1580" s="28">
        <v>41838</v>
      </c>
      <c r="B1580" t="s">
        <v>440</v>
      </c>
      <c r="C1580" t="s">
        <v>57</v>
      </c>
      <c r="D1580" t="s">
        <v>57</v>
      </c>
      <c r="E1580" s="30">
        <v>3</v>
      </c>
      <c r="F1580">
        <f t="shared" si="30"/>
        <v>1</v>
      </c>
    </row>
    <row r="1581" spans="1:6" x14ac:dyDescent="0.2">
      <c r="A1581" s="28">
        <v>41838</v>
      </c>
      <c r="B1581" t="s">
        <v>440</v>
      </c>
      <c r="C1581" t="s">
        <v>58</v>
      </c>
      <c r="D1581" t="s">
        <v>58</v>
      </c>
      <c r="E1581" s="30">
        <v>0</v>
      </c>
      <c r="F1581">
        <f t="shared" si="30"/>
        <v>1</v>
      </c>
    </row>
    <row r="1582" spans="1:6" x14ac:dyDescent="0.2">
      <c r="A1582" s="28">
        <v>41838</v>
      </c>
      <c r="B1582" t="s">
        <v>440</v>
      </c>
      <c r="C1582" t="s">
        <v>59</v>
      </c>
      <c r="D1582" t="s">
        <v>59</v>
      </c>
      <c r="E1582" s="30">
        <v>4</v>
      </c>
      <c r="F1582">
        <f t="shared" si="30"/>
        <v>1</v>
      </c>
    </row>
    <row r="1583" spans="1:6" x14ac:dyDescent="0.2">
      <c r="A1583" s="28">
        <v>41839</v>
      </c>
      <c r="B1583" t="s">
        <v>441</v>
      </c>
      <c r="C1583" t="s">
        <v>52</v>
      </c>
      <c r="D1583" t="s">
        <v>52</v>
      </c>
      <c r="E1583" s="30">
        <v>7.33</v>
      </c>
      <c r="F1583">
        <f t="shared" si="30"/>
        <v>1</v>
      </c>
    </row>
    <row r="1584" spans="1:6" x14ac:dyDescent="0.2">
      <c r="A1584" s="28">
        <v>41839</v>
      </c>
      <c r="B1584" t="s">
        <v>441</v>
      </c>
      <c r="C1584" t="s">
        <v>53</v>
      </c>
      <c r="D1584" t="s">
        <v>53</v>
      </c>
      <c r="E1584" s="30">
        <v>7.02</v>
      </c>
      <c r="F1584">
        <f t="shared" si="30"/>
        <v>1</v>
      </c>
    </row>
    <row r="1585" spans="1:6" x14ac:dyDescent="0.2">
      <c r="A1585" s="28">
        <v>41839</v>
      </c>
      <c r="B1585" t="s">
        <v>441</v>
      </c>
      <c r="C1585" t="s">
        <v>54</v>
      </c>
      <c r="D1585" t="s">
        <v>54</v>
      </c>
      <c r="E1585" s="30">
        <v>6</v>
      </c>
      <c r="F1585">
        <f t="shared" si="30"/>
        <v>1</v>
      </c>
    </row>
    <row r="1586" spans="1:6" x14ac:dyDescent="0.2">
      <c r="A1586" s="28">
        <v>41839</v>
      </c>
      <c r="B1586" t="s">
        <v>441</v>
      </c>
      <c r="C1586" t="s">
        <v>55</v>
      </c>
      <c r="D1586" t="s">
        <v>55</v>
      </c>
      <c r="E1586" s="30">
        <v>8.4</v>
      </c>
      <c r="F1586">
        <f t="shared" si="30"/>
        <v>1</v>
      </c>
    </row>
    <row r="1587" spans="1:6" x14ac:dyDescent="0.2">
      <c r="A1587" s="28">
        <v>41839</v>
      </c>
      <c r="B1587" t="s">
        <v>441</v>
      </c>
      <c r="C1587" t="s">
        <v>56</v>
      </c>
      <c r="D1587" t="s">
        <v>56</v>
      </c>
      <c r="E1587" s="30">
        <v>10</v>
      </c>
      <c r="F1587">
        <f t="shared" si="30"/>
        <v>1</v>
      </c>
    </row>
    <row r="1588" spans="1:6" x14ac:dyDescent="0.2">
      <c r="A1588" s="28">
        <v>41839</v>
      </c>
      <c r="B1588" t="s">
        <v>441</v>
      </c>
      <c r="C1588" t="s">
        <v>57</v>
      </c>
      <c r="D1588" t="s">
        <v>57</v>
      </c>
      <c r="E1588" s="30">
        <v>0</v>
      </c>
      <c r="F1588">
        <f t="shared" si="30"/>
        <v>1</v>
      </c>
    </row>
    <row r="1589" spans="1:6" x14ac:dyDescent="0.2">
      <c r="A1589" s="28">
        <v>41839</v>
      </c>
      <c r="B1589" t="s">
        <v>441</v>
      </c>
      <c r="C1589" t="s">
        <v>58</v>
      </c>
      <c r="D1589" t="s">
        <v>58</v>
      </c>
      <c r="E1589" s="30">
        <v>6</v>
      </c>
      <c r="F1589">
        <f t="shared" si="30"/>
        <v>1</v>
      </c>
    </row>
    <row r="1590" spans="1:6" x14ac:dyDescent="0.2">
      <c r="A1590" s="28">
        <v>41839</v>
      </c>
      <c r="B1590" t="s">
        <v>441</v>
      </c>
      <c r="C1590" t="s">
        <v>59</v>
      </c>
      <c r="D1590" t="s">
        <v>59</v>
      </c>
      <c r="E1590" s="30">
        <v>6</v>
      </c>
      <c r="F1590">
        <f t="shared" si="30"/>
        <v>1</v>
      </c>
    </row>
    <row r="1591" spans="1:6" x14ac:dyDescent="0.2">
      <c r="A1591" s="28">
        <v>41840</v>
      </c>
      <c r="B1591" t="s">
        <v>447</v>
      </c>
      <c r="C1591" t="s">
        <v>52</v>
      </c>
      <c r="D1591" t="s">
        <v>52</v>
      </c>
      <c r="E1591" s="30">
        <v>3</v>
      </c>
      <c r="F1591">
        <f t="shared" si="30"/>
        <v>1</v>
      </c>
    </row>
    <row r="1592" spans="1:6" x14ac:dyDescent="0.2">
      <c r="A1592" s="28">
        <v>41840</v>
      </c>
      <c r="B1592" t="s">
        <v>447</v>
      </c>
      <c r="C1592" t="s">
        <v>53</v>
      </c>
      <c r="D1592" t="s">
        <v>53</v>
      </c>
      <c r="E1592" s="30">
        <v>0.34</v>
      </c>
      <c r="F1592">
        <f t="shared" si="30"/>
        <v>1</v>
      </c>
    </row>
    <row r="1593" spans="1:6" x14ac:dyDescent="0.2">
      <c r="A1593" s="28">
        <v>41840</v>
      </c>
      <c r="B1593" t="s">
        <v>447</v>
      </c>
      <c r="C1593" t="s">
        <v>54</v>
      </c>
      <c r="D1593" t="s">
        <v>54</v>
      </c>
      <c r="E1593" s="30">
        <v>1</v>
      </c>
      <c r="F1593">
        <f t="shared" si="30"/>
        <v>1</v>
      </c>
    </row>
    <row r="1594" spans="1:6" x14ac:dyDescent="0.2">
      <c r="A1594" s="28">
        <v>41840</v>
      </c>
      <c r="B1594" t="s">
        <v>447</v>
      </c>
      <c r="C1594" t="s">
        <v>55</v>
      </c>
      <c r="D1594" t="s">
        <v>55</v>
      </c>
      <c r="E1594" s="30">
        <v>8</v>
      </c>
      <c r="F1594">
        <f t="shared" si="30"/>
        <v>1</v>
      </c>
    </row>
    <row r="1595" spans="1:6" x14ac:dyDescent="0.2">
      <c r="A1595" s="28">
        <v>41840</v>
      </c>
      <c r="B1595" t="s">
        <v>447</v>
      </c>
      <c r="C1595" t="s">
        <v>56</v>
      </c>
      <c r="D1595" t="s">
        <v>56</v>
      </c>
      <c r="E1595" s="30">
        <v>5</v>
      </c>
      <c r="F1595">
        <f t="shared" si="30"/>
        <v>1</v>
      </c>
    </row>
    <row r="1596" spans="1:6" x14ac:dyDescent="0.2">
      <c r="A1596" s="28">
        <v>41840</v>
      </c>
      <c r="B1596" t="s">
        <v>447</v>
      </c>
      <c r="C1596" t="s">
        <v>57</v>
      </c>
      <c r="D1596" t="s">
        <v>57</v>
      </c>
      <c r="E1596" s="30">
        <v>0</v>
      </c>
      <c r="F1596">
        <f t="shared" si="30"/>
        <v>1</v>
      </c>
    </row>
    <row r="1597" spans="1:6" x14ac:dyDescent="0.2">
      <c r="A1597" s="28">
        <v>41840</v>
      </c>
      <c r="B1597" t="s">
        <v>447</v>
      </c>
      <c r="C1597" t="s">
        <v>58</v>
      </c>
      <c r="D1597" t="s">
        <v>58</v>
      </c>
      <c r="E1597" s="30">
        <v>0</v>
      </c>
      <c r="F1597">
        <f t="shared" si="30"/>
        <v>1</v>
      </c>
    </row>
    <row r="1598" spans="1:6" x14ac:dyDescent="0.2">
      <c r="A1598" s="28">
        <v>41840</v>
      </c>
      <c r="B1598" t="s">
        <v>447</v>
      </c>
      <c r="C1598" t="s">
        <v>59</v>
      </c>
      <c r="D1598" t="s">
        <v>59</v>
      </c>
      <c r="E1598" s="30">
        <v>0.1</v>
      </c>
      <c r="F1598">
        <f t="shared" si="30"/>
        <v>1</v>
      </c>
    </row>
    <row r="1599" spans="1:6" x14ac:dyDescent="0.2">
      <c r="A1599" s="28">
        <v>41841</v>
      </c>
      <c r="B1599" t="s">
        <v>443</v>
      </c>
      <c r="C1599" t="s">
        <v>52</v>
      </c>
      <c r="D1599" t="s">
        <v>52</v>
      </c>
      <c r="E1599" s="30">
        <v>3</v>
      </c>
      <c r="F1599">
        <f t="shared" si="30"/>
        <v>1</v>
      </c>
    </row>
    <row r="1600" spans="1:6" x14ac:dyDescent="0.2">
      <c r="A1600" s="28">
        <v>41841</v>
      </c>
      <c r="B1600" t="s">
        <v>443</v>
      </c>
      <c r="C1600" t="s">
        <v>53</v>
      </c>
      <c r="D1600" t="s">
        <v>53</v>
      </c>
      <c r="E1600" s="30">
        <v>4.68</v>
      </c>
      <c r="F1600">
        <f t="shared" si="30"/>
        <v>1</v>
      </c>
    </row>
    <row r="1601" spans="1:6" x14ac:dyDescent="0.2">
      <c r="A1601" s="28">
        <v>41841</v>
      </c>
      <c r="B1601" t="s">
        <v>443</v>
      </c>
      <c r="C1601" t="s">
        <v>54</v>
      </c>
      <c r="D1601" t="s">
        <v>54</v>
      </c>
      <c r="E1601" s="30">
        <v>8</v>
      </c>
      <c r="F1601">
        <f t="shared" si="30"/>
        <v>1</v>
      </c>
    </row>
    <row r="1602" spans="1:6" x14ac:dyDescent="0.2">
      <c r="A1602" s="28">
        <v>41841</v>
      </c>
      <c r="B1602" t="s">
        <v>443</v>
      </c>
      <c r="C1602" t="s">
        <v>55</v>
      </c>
      <c r="D1602" t="s">
        <v>55</v>
      </c>
      <c r="E1602" s="30">
        <v>20</v>
      </c>
      <c r="F1602">
        <f t="shared" si="30"/>
        <v>1</v>
      </c>
    </row>
    <row r="1603" spans="1:6" x14ac:dyDescent="0.2">
      <c r="A1603" s="28">
        <v>41841</v>
      </c>
      <c r="B1603" t="s">
        <v>443</v>
      </c>
      <c r="C1603" t="s">
        <v>56</v>
      </c>
      <c r="D1603" t="s">
        <v>56</v>
      </c>
      <c r="E1603" s="30">
        <v>13</v>
      </c>
      <c r="F1603">
        <f t="shared" si="30"/>
        <v>1</v>
      </c>
    </row>
    <row r="1604" spans="1:6" x14ac:dyDescent="0.2">
      <c r="A1604" s="28">
        <v>41841</v>
      </c>
      <c r="B1604" t="s">
        <v>443</v>
      </c>
      <c r="C1604" t="s">
        <v>57</v>
      </c>
      <c r="D1604" t="s">
        <v>57</v>
      </c>
      <c r="E1604" s="30">
        <v>1</v>
      </c>
      <c r="F1604">
        <f t="shared" si="30"/>
        <v>1</v>
      </c>
    </row>
    <row r="1605" spans="1:6" x14ac:dyDescent="0.2">
      <c r="A1605" s="28">
        <v>41841</v>
      </c>
      <c r="B1605" t="s">
        <v>443</v>
      </c>
      <c r="C1605" t="s">
        <v>58</v>
      </c>
      <c r="D1605" t="s">
        <v>58</v>
      </c>
      <c r="E1605" s="30">
        <v>0</v>
      </c>
      <c r="F1605">
        <f t="shared" si="30"/>
        <v>1</v>
      </c>
    </row>
    <row r="1606" spans="1:6" x14ac:dyDescent="0.2">
      <c r="A1606" s="28">
        <v>41841</v>
      </c>
      <c r="B1606" t="s">
        <v>443</v>
      </c>
      <c r="C1606" t="s">
        <v>59</v>
      </c>
      <c r="D1606" t="s">
        <v>59</v>
      </c>
      <c r="E1606" s="30">
        <v>2</v>
      </c>
      <c r="F1606">
        <f t="shared" si="30"/>
        <v>1</v>
      </c>
    </row>
    <row r="1607" spans="1:6" x14ac:dyDescent="0.2">
      <c r="A1607" s="28">
        <v>41842</v>
      </c>
      <c r="B1607" t="s">
        <v>444</v>
      </c>
      <c r="C1607" t="s">
        <v>52</v>
      </c>
      <c r="D1607" t="s">
        <v>52</v>
      </c>
      <c r="E1607" s="30">
        <v>5</v>
      </c>
      <c r="F1607">
        <f t="shared" ref="F1607:F1670" si="31">SUBTOTAL(103,E1607)</f>
        <v>1</v>
      </c>
    </row>
    <row r="1608" spans="1:6" x14ac:dyDescent="0.2">
      <c r="A1608" s="28">
        <v>41842</v>
      </c>
      <c r="B1608" t="s">
        <v>444</v>
      </c>
      <c r="C1608" t="s">
        <v>53</v>
      </c>
      <c r="D1608" t="s">
        <v>53</v>
      </c>
      <c r="E1608" s="30">
        <v>5.68</v>
      </c>
      <c r="F1608">
        <f t="shared" si="31"/>
        <v>1</v>
      </c>
    </row>
    <row r="1609" spans="1:6" x14ac:dyDescent="0.2">
      <c r="A1609" s="28">
        <v>41842</v>
      </c>
      <c r="B1609" t="s">
        <v>444</v>
      </c>
      <c r="C1609" t="s">
        <v>54</v>
      </c>
      <c r="D1609" t="s">
        <v>54</v>
      </c>
      <c r="E1609" s="30">
        <v>3</v>
      </c>
      <c r="F1609">
        <f t="shared" si="31"/>
        <v>1</v>
      </c>
    </row>
    <row r="1610" spans="1:6" x14ac:dyDescent="0.2">
      <c r="A1610" s="28">
        <v>41842</v>
      </c>
      <c r="B1610" t="s">
        <v>444</v>
      </c>
      <c r="C1610" t="s">
        <v>55</v>
      </c>
      <c r="D1610" t="s">
        <v>55</v>
      </c>
      <c r="E1610" s="30">
        <v>9</v>
      </c>
      <c r="F1610">
        <f t="shared" si="31"/>
        <v>1</v>
      </c>
    </row>
    <row r="1611" spans="1:6" x14ac:dyDescent="0.2">
      <c r="A1611" s="28">
        <v>41842</v>
      </c>
      <c r="B1611" t="s">
        <v>444</v>
      </c>
      <c r="C1611" t="s">
        <v>56</v>
      </c>
      <c r="D1611" t="s">
        <v>56</v>
      </c>
      <c r="E1611" s="30">
        <v>7</v>
      </c>
      <c r="F1611">
        <f t="shared" si="31"/>
        <v>1</v>
      </c>
    </row>
    <row r="1612" spans="1:6" x14ac:dyDescent="0.2">
      <c r="A1612" s="28">
        <v>41842</v>
      </c>
      <c r="B1612" t="s">
        <v>444</v>
      </c>
      <c r="C1612" t="s">
        <v>57</v>
      </c>
      <c r="D1612" t="s">
        <v>57</v>
      </c>
      <c r="E1612" s="30">
        <v>0</v>
      </c>
      <c r="F1612">
        <f t="shared" si="31"/>
        <v>1</v>
      </c>
    </row>
    <row r="1613" spans="1:6" x14ac:dyDescent="0.2">
      <c r="A1613" s="28">
        <v>41842</v>
      </c>
      <c r="B1613" t="s">
        <v>444</v>
      </c>
      <c r="C1613" t="s">
        <v>58</v>
      </c>
      <c r="D1613" t="s">
        <v>58</v>
      </c>
      <c r="E1613" s="30">
        <v>1</v>
      </c>
      <c r="F1613">
        <f t="shared" si="31"/>
        <v>1</v>
      </c>
    </row>
    <row r="1614" spans="1:6" x14ac:dyDescent="0.2">
      <c r="A1614" s="28">
        <v>41842</v>
      </c>
      <c r="B1614" t="s">
        <v>444</v>
      </c>
      <c r="C1614" t="s">
        <v>59</v>
      </c>
      <c r="D1614" t="s">
        <v>59</v>
      </c>
      <c r="E1614" s="30">
        <v>2</v>
      </c>
      <c r="F1614">
        <f t="shared" si="31"/>
        <v>1</v>
      </c>
    </row>
    <row r="1615" spans="1:6" x14ac:dyDescent="0.2">
      <c r="A1615" s="28">
        <v>41843</v>
      </c>
      <c r="B1615" t="s">
        <v>445</v>
      </c>
      <c r="C1615" t="s">
        <v>52</v>
      </c>
      <c r="D1615" t="s">
        <v>52</v>
      </c>
      <c r="E1615" s="30">
        <v>2.67</v>
      </c>
      <c r="F1615">
        <f t="shared" si="31"/>
        <v>1</v>
      </c>
    </row>
    <row r="1616" spans="1:6" x14ac:dyDescent="0.2">
      <c r="A1616" s="28">
        <v>41843</v>
      </c>
      <c r="B1616" t="s">
        <v>445</v>
      </c>
      <c r="C1616" t="s">
        <v>53</v>
      </c>
      <c r="D1616" t="s">
        <v>53</v>
      </c>
      <c r="E1616" s="30">
        <v>6.37</v>
      </c>
      <c r="F1616">
        <f t="shared" si="31"/>
        <v>1</v>
      </c>
    </row>
    <row r="1617" spans="1:6" x14ac:dyDescent="0.2">
      <c r="A1617" s="28">
        <v>41843</v>
      </c>
      <c r="B1617" t="s">
        <v>445</v>
      </c>
      <c r="C1617" t="s">
        <v>54</v>
      </c>
      <c r="D1617" t="s">
        <v>54</v>
      </c>
      <c r="E1617" s="30">
        <v>2</v>
      </c>
      <c r="F1617">
        <f t="shared" si="31"/>
        <v>1</v>
      </c>
    </row>
    <row r="1618" spans="1:6" x14ac:dyDescent="0.2">
      <c r="A1618" s="28">
        <v>41843</v>
      </c>
      <c r="B1618" t="s">
        <v>445</v>
      </c>
      <c r="C1618" t="s">
        <v>55</v>
      </c>
      <c r="D1618" t="s">
        <v>55</v>
      </c>
      <c r="E1618" s="30">
        <v>8</v>
      </c>
      <c r="F1618">
        <f t="shared" si="31"/>
        <v>1</v>
      </c>
    </row>
    <row r="1619" spans="1:6" x14ac:dyDescent="0.2">
      <c r="A1619" s="28">
        <v>41843</v>
      </c>
      <c r="B1619" t="s">
        <v>445</v>
      </c>
      <c r="C1619" t="s">
        <v>56</v>
      </c>
      <c r="D1619" t="s">
        <v>56</v>
      </c>
      <c r="E1619" s="30">
        <v>19</v>
      </c>
      <c r="F1619">
        <f t="shared" si="31"/>
        <v>1</v>
      </c>
    </row>
    <row r="1620" spans="1:6" x14ac:dyDescent="0.2">
      <c r="A1620" s="28">
        <v>41843</v>
      </c>
      <c r="B1620" t="s">
        <v>445</v>
      </c>
      <c r="C1620" t="s">
        <v>57</v>
      </c>
      <c r="D1620" t="s">
        <v>57</v>
      </c>
      <c r="E1620" s="30">
        <v>0</v>
      </c>
      <c r="F1620">
        <f t="shared" si="31"/>
        <v>1</v>
      </c>
    </row>
    <row r="1621" spans="1:6" x14ac:dyDescent="0.2">
      <c r="A1621" s="28">
        <v>41843</v>
      </c>
      <c r="B1621" t="s">
        <v>445</v>
      </c>
      <c r="C1621" t="s">
        <v>58</v>
      </c>
      <c r="D1621" t="s">
        <v>58</v>
      </c>
      <c r="E1621" s="30">
        <v>0</v>
      </c>
      <c r="F1621">
        <f t="shared" si="31"/>
        <v>1</v>
      </c>
    </row>
    <row r="1622" spans="1:6" x14ac:dyDescent="0.2">
      <c r="A1622" s="28">
        <v>41843</v>
      </c>
      <c r="B1622" t="s">
        <v>445</v>
      </c>
      <c r="C1622" t="s">
        <v>59</v>
      </c>
      <c r="D1622" t="s">
        <v>59</v>
      </c>
      <c r="E1622" s="30">
        <v>3</v>
      </c>
      <c r="F1622">
        <f t="shared" si="31"/>
        <v>1</v>
      </c>
    </row>
    <row r="1623" spans="1:6" x14ac:dyDescent="0.2">
      <c r="A1623" s="28">
        <v>41844</v>
      </c>
      <c r="B1623" t="s">
        <v>446</v>
      </c>
      <c r="C1623" t="s">
        <v>52</v>
      </c>
      <c r="D1623" t="s">
        <v>52</v>
      </c>
      <c r="E1623" s="30">
        <v>5.34</v>
      </c>
      <c r="F1623">
        <f t="shared" si="31"/>
        <v>1</v>
      </c>
    </row>
    <row r="1624" spans="1:6" x14ac:dyDescent="0.2">
      <c r="A1624" s="28">
        <v>41844</v>
      </c>
      <c r="B1624" t="s">
        <v>446</v>
      </c>
      <c r="C1624" t="s">
        <v>53</v>
      </c>
      <c r="D1624" t="s">
        <v>53</v>
      </c>
      <c r="E1624" s="30">
        <v>2</v>
      </c>
      <c r="F1624">
        <f t="shared" si="31"/>
        <v>1</v>
      </c>
    </row>
    <row r="1625" spans="1:6" x14ac:dyDescent="0.2">
      <c r="A1625" s="28">
        <v>41844</v>
      </c>
      <c r="B1625" t="s">
        <v>446</v>
      </c>
      <c r="C1625" t="s">
        <v>54</v>
      </c>
      <c r="D1625" t="s">
        <v>54</v>
      </c>
      <c r="E1625" s="30">
        <v>4.4000000000000004</v>
      </c>
      <c r="F1625">
        <f t="shared" si="31"/>
        <v>1</v>
      </c>
    </row>
    <row r="1626" spans="1:6" x14ac:dyDescent="0.2">
      <c r="A1626" s="28">
        <v>41844</v>
      </c>
      <c r="B1626" t="s">
        <v>446</v>
      </c>
      <c r="C1626" t="s">
        <v>55</v>
      </c>
      <c r="D1626" t="s">
        <v>55</v>
      </c>
      <c r="E1626" s="30">
        <v>23</v>
      </c>
      <c r="F1626">
        <f t="shared" si="31"/>
        <v>1</v>
      </c>
    </row>
    <row r="1627" spans="1:6" x14ac:dyDescent="0.2">
      <c r="A1627" s="28">
        <v>41844</v>
      </c>
      <c r="B1627" t="s">
        <v>446</v>
      </c>
      <c r="C1627" t="s">
        <v>56</v>
      </c>
      <c r="D1627" t="s">
        <v>56</v>
      </c>
      <c r="E1627" s="30">
        <v>5</v>
      </c>
      <c r="F1627">
        <f t="shared" si="31"/>
        <v>1</v>
      </c>
    </row>
    <row r="1628" spans="1:6" x14ac:dyDescent="0.2">
      <c r="A1628" s="28">
        <v>41844</v>
      </c>
      <c r="B1628" t="s">
        <v>446</v>
      </c>
      <c r="C1628" t="s">
        <v>57</v>
      </c>
      <c r="D1628" t="s">
        <v>57</v>
      </c>
      <c r="E1628" s="30">
        <v>0</v>
      </c>
      <c r="F1628">
        <f t="shared" si="31"/>
        <v>1</v>
      </c>
    </row>
    <row r="1629" spans="1:6" x14ac:dyDescent="0.2">
      <c r="A1629" s="28">
        <v>41844</v>
      </c>
      <c r="B1629" t="s">
        <v>446</v>
      </c>
      <c r="C1629" t="s">
        <v>58</v>
      </c>
      <c r="D1629" t="s">
        <v>58</v>
      </c>
      <c r="E1629" s="30">
        <v>0</v>
      </c>
      <c r="F1629">
        <f t="shared" si="31"/>
        <v>1</v>
      </c>
    </row>
    <row r="1630" spans="1:6" x14ac:dyDescent="0.2">
      <c r="A1630" s="28">
        <v>41844</v>
      </c>
      <c r="B1630" t="s">
        <v>446</v>
      </c>
      <c r="C1630" t="s">
        <v>59</v>
      </c>
      <c r="D1630" t="s">
        <v>59</v>
      </c>
      <c r="E1630" s="30">
        <v>2</v>
      </c>
      <c r="F1630">
        <f t="shared" si="31"/>
        <v>1</v>
      </c>
    </row>
    <row r="1631" spans="1:6" x14ac:dyDescent="0.2">
      <c r="A1631" s="28">
        <v>41845</v>
      </c>
      <c r="B1631" t="s">
        <v>440</v>
      </c>
      <c r="C1631" t="s">
        <v>52</v>
      </c>
      <c r="D1631" t="s">
        <v>52</v>
      </c>
      <c r="E1631" s="30">
        <v>5</v>
      </c>
      <c r="F1631">
        <f t="shared" si="31"/>
        <v>1</v>
      </c>
    </row>
    <row r="1632" spans="1:6" x14ac:dyDescent="0.2">
      <c r="A1632" s="28">
        <v>41845</v>
      </c>
      <c r="B1632" t="s">
        <v>440</v>
      </c>
      <c r="C1632" t="s">
        <v>53</v>
      </c>
      <c r="D1632" t="s">
        <v>53</v>
      </c>
      <c r="E1632" s="30">
        <v>2.02</v>
      </c>
      <c r="F1632">
        <f t="shared" si="31"/>
        <v>1</v>
      </c>
    </row>
    <row r="1633" spans="1:6" x14ac:dyDescent="0.2">
      <c r="A1633" s="28">
        <v>41845</v>
      </c>
      <c r="B1633" t="s">
        <v>440</v>
      </c>
      <c r="C1633" t="s">
        <v>54</v>
      </c>
      <c r="D1633" t="s">
        <v>54</v>
      </c>
      <c r="E1633" s="30">
        <v>7.5</v>
      </c>
      <c r="F1633">
        <f t="shared" si="31"/>
        <v>1</v>
      </c>
    </row>
    <row r="1634" spans="1:6" x14ac:dyDescent="0.2">
      <c r="A1634" s="28">
        <v>41845</v>
      </c>
      <c r="B1634" t="s">
        <v>440</v>
      </c>
      <c r="C1634" t="s">
        <v>55</v>
      </c>
      <c r="D1634" t="s">
        <v>55</v>
      </c>
      <c r="E1634" s="30">
        <v>10</v>
      </c>
      <c r="F1634">
        <f t="shared" si="31"/>
        <v>1</v>
      </c>
    </row>
    <row r="1635" spans="1:6" x14ac:dyDescent="0.2">
      <c r="A1635" s="28">
        <v>41845</v>
      </c>
      <c r="B1635" t="s">
        <v>440</v>
      </c>
      <c r="C1635" t="s">
        <v>56</v>
      </c>
      <c r="D1635" t="s">
        <v>56</v>
      </c>
      <c r="E1635" s="30">
        <v>15</v>
      </c>
      <c r="F1635">
        <f t="shared" si="31"/>
        <v>1</v>
      </c>
    </row>
    <row r="1636" spans="1:6" x14ac:dyDescent="0.2">
      <c r="A1636" s="28">
        <v>41845</v>
      </c>
      <c r="B1636" t="s">
        <v>440</v>
      </c>
      <c r="C1636" t="s">
        <v>57</v>
      </c>
      <c r="D1636" t="s">
        <v>57</v>
      </c>
      <c r="E1636" s="30">
        <v>1</v>
      </c>
      <c r="F1636">
        <f t="shared" si="31"/>
        <v>1</v>
      </c>
    </row>
    <row r="1637" spans="1:6" x14ac:dyDescent="0.2">
      <c r="A1637" s="28">
        <v>41845</v>
      </c>
      <c r="B1637" t="s">
        <v>440</v>
      </c>
      <c r="C1637" t="s">
        <v>58</v>
      </c>
      <c r="D1637" t="s">
        <v>58</v>
      </c>
      <c r="E1637" s="30">
        <v>1</v>
      </c>
      <c r="F1637">
        <f t="shared" si="31"/>
        <v>1</v>
      </c>
    </row>
    <row r="1638" spans="1:6" x14ac:dyDescent="0.2">
      <c r="A1638" s="28">
        <v>41845</v>
      </c>
      <c r="B1638" t="s">
        <v>440</v>
      </c>
      <c r="C1638" t="s">
        <v>59</v>
      </c>
      <c r="D1638" t="s">
        <v>59</v>
      </c>
      <c r="E1638" s="30">
        <v>2</v>
      </c>
      <c r="F1638">
        <f t="shared" si="31"/>
        <v>1</v>
      </c>
    </row>
    <row r="1639" spans="1:6" x14ac:dyDescent="0.2">
      <c r="A1639" s="28">
        <v>41846</v>
      </c>
      <c r="B1639" t="s">
        <v>441</v>
      </c>
      <c r="C1639" t="s">
        <v>52</v>
      </c>
      <c r="D1639" t="s">
        <v>52</v>
      </c>
      <c r="E1639" s="30">
        <v>4</v>
      </c>
      <c r="F1639">
        <f t="shared" si="31"/>
        <v>1</v>
      </c>
    </row>
    <row r="1640" spans="1:6" x14ac:dyDescent="0.2">
      <c r="A1640" s="28">
        <v>41846</v>
      </c>
      <c r="B1640" t="s">
        <v>441</v>
      </c>
      <c r="C1640" t="s">
        <v>53</v>
      </c>
      <c r="D1640" t="s">
        <v>53</v>
      </c>
      <c r="E1640" s="30">
        <v>6.68</v>
      </c>
      <c r="F1640">
        <f t="shared" si="31"/>
        <v>1</v>
      </c>
    </row>
    <row r="1641" spans="1:6" x14ac:dyDescent="0.2">
      <c r="A1641" s="28">
        <v>41846</v>
      </c>
      <c r="B1641" t="s">
        <v>441</v>
      </c>
      <c r="C1641" t="s">
        <v>54</v>
      </c>
      <c r="D1641" t="s">
        <v>54</v>
      </c>
      <c r="E1641" s="30">
        <v>6.2</v>
      </c>
      <c r="F1641">
        <f t="shared" si="31"/>
        <v>1</v>
      </c>
    </row>
    <row r="1642" spans="1:6" x14ac:dyDescent="0.2">
      <c r="A1642" s="28">
        <v>41846</v>
      </c>
      <c r="B1642" t="s">
        <v>441</v>
      </c>
      <c r="C1642" t="s">
        <v>55</v>
      </c>
      <c r="D1642" t="s">
        <v>55</v>
      </c>
      <c r="E1642" s="30">
        <v>36.200000000000003</v>
      </c>
      <c r="F1642">
        <f t="shared" si="31"/>
        <v>1</v>
      </c>
    </row>
    <row r="1643" spans="1:6" x14ac:dyDescent="0.2">
      <c r="A1643" s="28">
        <v>41846</v>
      </c>
      <c r="B1643" t="s">
        <v>441</v>
      </c>
      <c r="C1643" t="s">
        <v>56</v>
      </c>
      <c r="D1643" t="s">
        <v>56</v>
      </c>
      <c r="E1643" s="30">
        <v>13</v>
      </c>
      <c r="F1643">
        <f t="shared" si="31"/>
        <v>1</v>
      </c>
    </row>
    <row r="1644" spans="1:6" x14ac:dyDescent="0.2">
      <c r="A1644" s="28">
        <v>41846</v>
      </c>
      <c r="B1644" t="s">
        <v>441</v>
      </c>
      <c r="C1644" t="s">
        <v>57</v>
      </c>
      <c r="D1644" t="s">
        <v>57</v>
      </c>
      <c r="E1644" s="30">
        <v>0</v>
      </c>
      <c r="F1644">
        <f t="shared" si="31"/>
        <v>1</v>
      </c>
    </row>
    <row r="1645" spans="1:6" x14ac:dyDescent="0.2">
      <c r="A1645" s="28">
        <v>41846</v>
      </c>
      <c r="B1645" t="s">
        <v>441</v>
      </c>
      <c r="C1645" t="s">
        <v>58</v>
      </c>
      <c r="D1645" t="s">
        <v>58</v>
      </c>
      <c r="E1645" s="30">
        <v>0</v>
      </c>
      <c r="F1645">
        <f t="shared" si="31"/>
        <v>1</v>
      </c>
    </row>
    <row r="1646" spans="1:6" x14ac:dyDescent="0.2">
      <c r="A1646" s="28">
        <v>41846</v>
      </c>
      <c r="B1646" t="s">
        <v>441</v>
      </c>
      <c r="C1646" t="s">
        <v>59</v>
      </c>
      <c r="D1646" t="s">
        <v>59</v>
      </c>
      <c r="E1646" s="30">
        <v>4</v>
      </c>
      <c r="F1646">
        <f t="shared" si="31"/>
        <v>1</v>
      </c>
    </row>
    <row r="1647" spans="1:6" x14ac:dyDescent="0.2">
      <c r="A1647" s="28">
        <v>41847</v>
      </c>
      <c r="B1647" t="s">
        <v>447</v>
      </c>
      <c r="C1647" t="s">
        <v>52</v>
      </c>
      <c r="D1647" t="s">
        <v>52</v>
      </c>
      <c r="E1647" s="30">
        <v>3</v>
      </c>
      <c r="F1647">
        <f t="shared" si="31"/>
        <v>1</v>
      </c>
    </row>
    <row r="1648" spans="1:6" x14ac:dyDescent="0.2">
      <c r="A1648" s="28">
        <v>41847</v>
      </c>
      <c r="B1648" t="s">
        <v>447</v>
      </c>
      <c r="C1648" t="s">
        <v>53</v>
      </c>
      <c r="D1648" t="s">
        <v>53</v>
      </c>
      <c r="E1648" s="30">
        <v>1.34</v>
      </c>
      <c r="F1648">
        <f t="shared" si="31"/>
        <v>1</v>
      </c>
    </row>
    <row r="1649" spans="1:6" x14ac:dyDescent="0.2">
      <c r="A1649" s="28">
        <v>41847</v>
      </c>
      <c r="B1649" t="s">
        <v>447</v>
      </c>
      <c r="C1649" t="s">
        <v>54</v>
      </c>
      <c r="D1649" t="s">
        <v>54</v>
      </c>
      <c r="E1649" s="30">
        <v>2</v>
      </c>
      <c r="F1649">
        <f t="shared" si="31"/>
        <v>1</v>
      </c>
    </row>
    <row r="1650" spans="1:6" x14ac:dyDescent="0.2">
      <c r="A1650" s="28">
        <v>41847</v>
      </c>
      <c r="B1650" t="s">
        <v>447</v>
      </c>
      <c r="C1650" t="s">
        <v>55</v>
      </c>
      <c r="D1650" t="s">
        <v>55</v>
      </c>
      <c r="E1650" s="30">
        <v>10</v>
      </c>
      <c r="F1650">
        <f t="shared" si="31"/>
        <v>1</v>
      </c>
    </row>
    <row r="1651" spans="1:6" x14ac:dyDescent="0.2">
      <c r="A1651" s="28">
        <v>41847</v>
      </c>
      <c r="B1651" t="s">
        <v>447</v>
      </c>
      <c r="C1651" t="s">
        <v>56</v>
      </c>
      <c r="D1651" t="s">
        <v>56</v>
      </c>
      <c r="E1651" s="30">
        <v>5</v>
      </c>
      <c r="F1651">
        <f t="shared" si="31"/>
        <v>1</v>
      </c>
    </row>
    <row r="1652" spans="1:6" x14ac:dyDescent="0.2">
      <c r="A1652" s="28">
        <v>41847</v>
      </c>
      <c r="B1652" t="s">
        <v>447</v>
      </c>
      <c r="C1652" t="s">
        <v>57</v>
      </c>
      <c r="D1652" t="s">
        <v>57</v>
      </c>
      <c r="E1652" s="30">
        <v>0</v>
      </c>
      <c r="F1652">
        <f t="shared" si="31"/>
        <v>1</v>
      </c>
    </row>
    <row r="1653" spans="1:6" x14ac:dyDescent="0.2">
      <c r="A1653" s="28">
        <v>41847</v>
      </c>
      <c r="B1653" t="s">
        <v>447</v>
      </c>
      <c r="C1653" t="s">
        <v>58</v>
      </c>
      <c r="D1653" t="s">
        <v>58</v>
      </c>
      <c r="E1653" s="30">
        <v>6</v>
      </c>
      <c r="F1653">
        <f t="shared" si="31"/>
        <v>1</v>
      </c>
    </row>
    <row r="1654" spans="1:6" x14ac:dyDescent="0.2">
      <c r="A1654" s="28">
        <v>41847</v>
      </c>
      <c r="B1654" t="s">
        <v>447</v>
      </c>
      <c r="C1654" t="s">
        <v>59</v>
      </c>
      <c r="D1654" t="s">
        <v>59</v>
      </c>
      <c r="E1654" s="30">
        <v>1</v>
      </c>
      <c r="F1654">
        <f t="shared" si="31"/>
        <v>1</v>
      </c>
    </row>
    <row r="1655" spans="1:6" x14ac:dyDescent="0.2">
      <c r="A1655" s="28">
        <v>41848</v>
      </c>
      <c r="B1655" t="s">
        <v>443</v>
      </c>
      <c r="C1655" t="s">
        <v>52</v>
      </c>
      <c r="D1655" t="s">
        <v>52</v>
      </c>
      <c r="E1655" s="30">
        <v>2</v>
      </c>
      <c r="F1655">
        <f t="shared" si="31"/>
        <v>1</v>
      </c>
    </row>
    <row r="1656" spans="1:6" x14ac:dyDescent="0.2">
      <c r="A1656" s="28">
        <v>41848</v>
      </c>
      <c r="B1656" t="s">
        <v>443</v>
      </c>
      <c r="C1656" t="s">
        <v>53</v>
      </c>
      <c r="D1656" t="s">
        <v>53</v>
      </c>
      <c r="E1656" s="30">
        <v>1.34</v>
      </c>
      <c r="F1656">
        <f t="shared" si="31"/>
        <v>1</v>
      </c>
    </row>
    <row r="1657" spans="1:6" x14ac:dyDescent="0.2">
      <c r="A1657" s="28">
        <v>41848</v>
      </c>
      <c r="B1657" t="s">
        <v>443</v>
      </c>
      <c r="C1657" t="s">
        <v>54</v>
      </c>
      <c r="D1657" t="s">
        <v>54</v>
      </c>
      <c r="E1657" s="30">
        <v>2</v>
      </c>
      <c r="F1657">
        <f t="shared" si="31"/>
        <v>1</v>
      </c>
    </row>
    <row r="1658" spans="1:6" x14ac:dyDescent="0.2">
      <c r="A1658" s="28">
        <v>41848</v>
      </c>
      <c r="B1658" t="s">
        <v>443</v>
      </c>
      <c r="C1658" t="s">
        <v>55</v>
      </c>
      <c r="D1658" t="s">
        <v>55</v>
      </c>
      <c r="E1658" s="30">
        <v>9.1</v>
      </c>
      <c r="F1658">
        <f t="shared" si="31"/>
        <v>1</v>
      </c>
    </row>
    <row r="1659" spans="1:6" x14ac:dyDescent="0.2">
      <c r="A1659" s="28">
        <v>41848</v>
      </c>
      <c r="B1659" t="s">
        <v>443</v>
      </c>
      <c r="C1659" t="s">
        <v>56</v>
      </c>
      <c r="D1659" t="s">
        <v>56</v>
      </c>
      <c r="E1659" s="30">
        <v>9</v>
      </c>
      <c r="F1659">
        <f t="shared" si="31"/>
        <v>1</v>
      </c>
    </row>
    <row r="1660" spans="1:6" x14ac:dyDescent="0.2">
      <c r="A1660" s="28">
        <v>41848</v>
      </c>
      <c r="B1660" t="s">
        <v>443</v>
      </c>
      <c r="C1660" t="s">
        <v>57</v>
      </c>
      <c r="D1660" t="s">
        <v>57</v>
      </c>
      <c r="E1660" s="30">
        <v>0</v>
      </c>
      <c r="F1660">
        <f t="shared" si="31"/>
        <v>1</v>
      </c>
    </row>
    <row r="1661" spans="1:6" x14ac:dyDescent="0.2">
      <c r="A1661" s="28">
        <v>41848</v>
      </c>
      <c r="B1661" t="s">
        <v>443</v>
      </c>
      <c r="C1661" t="s">
        <v>58</v>
      </c>
      <c r="D1661" t="s">
        <v>58</v>
      </c>
      <c r="E1661" s="30">
        <v>0</v>
      </c>
      <c r="F1661">
        <f t="shared" si="31"/>
        <v>1</v>
      </c>
    </row>
    <row r="1662" spans="1:6" x14ac:dyDescent="0.2">
      <c r="A1662" s="28">
        <v>41848</v>
      </c>
      <c r="B1662" t="s">
        <v>443</v>
      </c>
      <c r="C1662" t="s">
        <v>59</v>
      </c>
      <c r="D1662" t="s">
        <v>59</v>
      </c>
      <c r="E1662" s="30">
        <v>2</v>
      </c>
      <c r="F1662">
        <f t="shared" si="31"/>
        <v>1</v>
      </c>
    </row>
    <row r="1663" spans="1:6" x14ac:dyDescent="0.2">
      <c r="A1663" s="28">
        <v>41849</v>
      </c>
      <c r="B1663" t="s">
        <v>444</v>
      </c>
      <c r="C1663" t="s">
        <v>52</v>
      </c>
      <c r="D1663" t="s">
        <v>52</v>
      </c>
      <c r="E1663" s="30">
        <v>2.34</v>
      </c>
      <c r="F1663">
        <f t="shared" si="31"/>
        <v>1</v>
      </c>
    </row>
    <row r="1664" spans="1:6" x14ac:dyDescent="0.2">
      <c r="A1664" s="28">
        <v>41849</v>
      </c>
      <c r="B1664" t="s">
        <v>444</v>
      </c>
      <c r="C1664" t="s">
        <v>53</v>
      </c>
      <c r="D1664" t="s">
        <v>53</v>
      </c>
      <c r="E1664" s="30">
        <v>0.68</v>
      </c>
      <c r="F1664">
        <f t="shared" si="31"/>
        <v>1</v>
      </c>
    </row>
    <row r="1665" spans="1:6" x14ac:dyDescent="0.2">
      <c r="A1665" s="28">
        <v>41849</v>
      </c>
      <c r="B1665" t="s">
        <v>444</v>
      </c>
      <c r="C1665" t="s">
        <v>54</v>
      </c>
      <c r="D1665" t="s">
        <v>54</v>
      </c>
      <c r="E1665" s="30">
        <v>1</v>
      </c>
      <c r="F1665">
        <f t="shared" si="31"/>
        <v>1</v>
      </c>
    </row>
    <row r="1666" spans="1:6" x14ac:dyDescent="0.2">
      <c r="A1666" s="28">
        <v>41849</v>
      </c>
      <c r="B1666" t="s">
        <v>444</v>
      </c>
      <c r="C1666" t="s">
        <v>55</v>
      </c>
      <c r="D1666" t="s">
        <v>55</v>
      </c>
      <c r="E1666" s="30">
        <v>13</v>
      </c>
      <c r="F1666">
        <f t="shared" si="31"/>
        <v>1</v>
      </c>
    </row>
    <row r="1667" spans="1:6" x14ac:dyDescent="0.2">
      <c r="A1667" s="28">
        <v>41849</v>
      </c>
      <c r="B1667" t="s">
        <v>444</v>
      </c>
      <c r="C1667" t="s">
        <v>56</v>
      </c>
      <c r="D1667" t="s">
        <v>56</v>
      </c>
      <c r="E1667" s="30">
        <v>15</v>
      </c>
      <c r="F1667">
        <f t="shared" si="31"/>
        <v>1</v>
      </c>
    </row>
    <row r="1668" spans="1:6" x14ac:dyDescent="0.2">
      <c r="A1668" s="28">
        <v>41849</v>
      </c>
      <c r="B1668" t="s">
        <v>444</v>
      </c>
      <c r="C1668" t="s">
        <v>57</v>
      </c>
      <c r="D1668" t="s">
        <v>57</v>
      </c>
      <c r="E1668" s="30">
        <v>3</v>
      </c>
      <c r="F1668">
        <f t="shared" si="31"/>
        <v>1</v>
      </c>
    </row>
    <row r="1669" spans="1:6" x14ac:dyDescent="0.2">
      <c r="A1669" s="28">
        <v>41849</v>
      </c>
      <c r="B1669" t="s">
        <v>444</v>
      </c>
      <c r="C1669" t="s">
        <v>58</v>
      </c>
      <c r="D1669" t="s">
        <v>58</v>
      </c>
      <c r="E1669" s="30">
        <v>0</v>
      </c>
      <c r="F1669">
        <f t="shared" si="31"/>
        <v>1</v>
      </c>
    </row>
    <row r="1670" spans="1:6" x14ac:dyDescent="0.2">
      <c r="A1670" s="28">
        <v>41849</v>
      </c>
      <c r="B1670" t="s">
        <v>444</v>
      </c>
      <c r="C1670" t="s">
        <v>59</v>
      </c>
      <c r="D1670" t="s">
        <v>59</v>
      </c>
      <c r="E1670" s="30">
        <v>5</v>
      </c>
      <c r="F1670">
        <f t="shared" si="31"/>
        <v>1</v>
      </c>
    </row>
    <row r="1671" spans="1:6" x14ac:dyDescent="0.2">
      <c r="A1671" s="28">
        <v>41850</v>
      </c>
      <c r="B1671" t="s">
        <v>445</v>
      </c>
      <c r="C1671" t="s">
        <v>52</v>
      </c>
      <c r="D1671" t="s">
        <v>52</v>
      </c>
      <c r="E1671" s="30">
        <v>0.68</v>
      </c>
      <c r="F1671">
        <f t="shared" ref="F1671:F1734" si="32">SUBTOTAL(103,E1671)</f>
        <v>1</v>
      </c>
    </row>
    <row r="1672" spans="1:6" x14ac:dyDescent="0.2">
      <c r="A1672" s="28">
        <v>41850</v>
      </c>
      <c r="B1672" t="s">
        <v>445</v>
      </c>
      <c r="C1672" t="s">
        <v>53</v>
      </c>
      <c r="D1672" t="s">
        <v>53</v>
      </c>
      <c r="E1672" s="30">
        <v>1.34</v>
      </c>
      <c r="F1672">
        <f t="shared" si="32"/>
        <v>1</v>
      </c>
    </row>
    <row r="1673" spans="1:6" x14ac:dyDescent="0.2">
      <c r="A1673" s="28">
        <v>41850</v>
      </c>
      <c r="B1673" t="s">
        <v>445</v>
      </c>
      <c r="C1673" t="s">
        <v>54</v>
      </c>
      <c r="D1673" t="s">
        <v>54</v>
      </c>
      <c r="E1673" s="30">
        <v>5</v>
      </c>
      <c r="F1673">
        <f t="shared" si="32"/>
        <v>1</v>
      </c>
    </row>
    <row r="1674" spans="1:6" x14ac:dyDescent="0.2">
      <c r="A1674" s="28">
        <v>41850</v>
      </c>
      <c r="B1674" t="s">
        <v>445</v>
      </c>
      <c r="C1674" t="s">
        <v>55</v>
      </c>
      <c r="D1674" t="s">
        <v>55</v>
      </c>
      <c r="E1674" s="30">
        <v>13.5</v>
      </c>
      <c r="F1674">
        <f t="shared" si="32"/>
        <v>1</v>
      </c>
    </row>
    <row r="1675" spans="1:6" x14ac:dyDescent="0.2">
      <c r="A1675" s="28">
        <v>41850</v>
      </c>
      <c r="B1675" t="s">
        <v>445</v>
      </c>
      <c r="C1675" t="s">
        <v>56</v>
      </c>
      <c r="D1675" t="s">
        <v>56</v>
      </c>
      <c r="E1675" s="30">
        <v>14</v>
      </c>
      <c r="F1675">
        <f t="shared" si="32"/>
        <v>1</v>
      </c>
    </row>
    <row r="1676" spans="1:6" x14ac:dyDescent="0.2">
      <c r="A1676" s="28">
        <v>41850</v>
      </c>
      <c r="B1676" t="s">
        <v>445</v>
      </c>
      <c r="C1676" t="s">
        <v>57</v>
      </c>
      <c r="D1676" t="s">
        <v>57</v>
      </c>
      <c r="E1676" s="30">
        <v>0</v>
      </c>
      <c r="F1676">
        <f t="shared" si="32"/>
        <v>1</v>
      </c>
    </row>
    <row r="1677" spans="1:6" x14ac:dyDescent="0.2">
      <c r="A1677" s="28">
        <v>41850</v>
      </c>
      <c r="B1677" t="s">
        <v>445</v>
      </c>
      <c r="C1677" t="s">
        <v>58</v>
      </c>
      <c r="D1677" t="s">
        <v>58</v>
      </c>
      <c r="E1677" s="30">
        <v>6</v>
      </c>
      <c r="F1677">
        <f t="shared" si="32"/>
        <v>1</v>
      </c>
    </row>
    <row r="1678" spans="1:6" x14ac:dyDescent="0.2">
      <c r="A1678" s="28">
        <v>41850</v>
      </c>
      <c r="B1678" t="s">
        <v>445</v>
      </c>
      <c r="C1678" t="s">
        <v>59</v>
      </c>
      <c r="D1678" t="s">
        <v>59</v>
      </c>
      <c r="E1678" s="30">
        <v>4.5</v>
      </c>
      <c r="F1678">
        <f t="shared" si="32"/>
        <v>1</v>
      </c>
    </row>
    <row r="1679" spans="1:6" x14ac:dyDescent="0.2">
      <c r="A1679" s="28">
        <v>41851</v>
      </c>
      <c r="B1679" t="s">
        <v>446</v>
      </c>
      <c r="C1679" t="s">
        <v>52</v>
      </c>
      <c r="D1679" t="s">
        <v>52</v>
      </c>
      <c r="E1679" s="30">
        <v>3</v>
      </c>
      <c r="F1679">
        <f t="shared" si="32"/>
        <v>1</v>
      </c>
    </row>
    <row r="1680" spans="1:6" x14ac:dyDescent="0.2">
      <c r="A1680" s="28">
        <v>41851</v>
      </c>
      <c r="B1680" t="s">
        <v>446</v>
      </c>
      <c r="C1680" t="s">
        <v>53</v>
      </c>
      <c r="D1680" t="s">
        <v>53</v>
      </c>
      <c r="E1680" s="30">
        <v>0.34</v>
      </c>
      <c r="F1680">
        <f t="shared" si="32"/>
        <v>1</v>
      </c>
    </row>
    <row r="1681" spans="1:6" x14ac:dyDescent="0.2">
      <c r="A1681" s="28">
        <v>41851</v>
      </c>
      <c r="B1681" t="s">
        <v>446</v>
      </c>
      <c r="C1681" t="s">
        <v>54</v>
      </c>
      <c r="D1681" t="s">
        <v>54</v>
      </c>
      <c r="E1681" s="30">
        <v>4</v>
      </c>
      <c r="F1681">
        <f t="shared" si="32"/>
        <v>1</v>
      </c>
    </row>
    <row r="1682" spans="1:6" x14ac:dyDescent="0.2">
      <c r="A1682" s="28">
        <v>41851</v>
      </c>
      <c r="B1682" t="s">
        <v>446</v>
      </c>
      <c r="C1682" t="s">
        <v>55</v>
      </c>
      <c r="D1682" t="s">
        <v>55</v>
      </c>
      <c r="E1682" s="30">
        <v>10.5</v>
      </c>
      <c r="F1682">
        <f t="shared" si="32"/>
        <v>1</v>
      </c>
    </row>
    <row r="1683" spans="1:6" x14ac:dyDescent="0.2">
      <c r="A1683" s="28">
        <v>41851</v>
      </c>
      <c r="B1683" t="s">
        <v>446</v>
      </c>
      <c r="C1683" t="s">
        <v>56</v>
      </c>
      <c r="D1683" t="s">
        <v>56</v>
      </c>
      <c r="E1683" s="30">
        <v>8</v>
      </c>
      <c r="F1683">
        <f t="shared" si="32"/>
        <v>1</v>
      </c>
    </row>
    <row r="1684" spans="1:6" x14ac:dyDescent="0.2">
      <c r="A1684" s="28">
        <v>41851</v>
      </c>
      <c r="B1684" t="s">
        <v>446</v>
      </c>
      <c r="C1684" t="s">
        <v>57</v>
      </c>
      <c r="D1684" t="s">
        <v>57</v>
      </c>
      <c r="E1684" s="30">
        <v>0</v>
      </c>
      <c r="F1684">
        <f t="shared" si="32"/>
        <v>1</v>
      </c>
    </row>
    <row r="1685" spans="1:6" x14ac:dyDescent="0.2">
      <c r="A1685" s="28">
        <v>41851</v>
      </c>
      <c r="B1685" t="s">
        <v>446</v>
      </c>
      <c r="C1685" t="s">
        <v>58</v>
      </c>
      <c r="D1685" t="s">
        <v>58</v>
      </c>
      <c r="E1685" s="30">
        <v>0</v>
      </c>
      <c r="F1685">
        <f t="shared" si="32"/>
        <v>1</v>
      </c>
    </row>
    <row r="1686" spans="1:6" x14ac:dyDescent="0.2">
      <c r="A1686" s="28">
        <v>41851</v>
      </c>
      <c r="B1686" t="s">
        <v>446</v>
      </c>
      <c r="C1686" t="s">
        <v>59</v>
      </c>
      <c r="D1686" t="s">
        <v>59</v>
      </c>
      <c r="E1686" s="30">
        <v>1</v>
      </c>
      <c r="F1686">
        <f t="shared" si="32"/>
        <v>1</v>
      </c>
    </row>
    <row r="1687" spans="1:6" x14ac:dyDescent="0.2">
      <c r="A1687" s="28">
        <v>41852</v>
      </c>
      <c r="B1687" t="s">
        <v>440</v>
      </c>
      <c r="C1687" t="s">
        <v>52</v>
      </c>
      <c r="D1687" t="s">
        <v>52</v>
      </c>
      <c r="E1687" s="30">
        <v>2</v>
      </c>
      <c r="F1687">
        <f t="shared" si="32"/>
        <v>1</v>
      </c>
    </row>
    <row r="1688" spans="1:6" x14ac:dyDescent="0.2">
      <c r="A1688" s="28">
        <v>41852</v>
      </c>
      <c r="B1688" t="s">
        <v>440</v>
      </c>
      <c r="C1688" t="s">
        <v>53</v>
      </c>
      <c r="D1688" t="s">
        <v>53</v>
      </c>
      <c r="E1688" s="30">
        <v>1</v>
      </c>
      <c r="F1688">
        <f t="shared" si="32"/>
        <v>1</v>
      </c>
    </row>
    <row r="1689" spans="1:6" x14ac:dyDescent="0.2">
      <c r="A1689" s="28">
        <v>41852</v>
      </c>
      <c r="B1689" t="s">
        <v>440</v>
      </c>
      <c r="C1689" t="s">
        <v>54</v>
      </c>
      <c r="D1689" t="s">
        <v>54</v>
      </c>
      <c r="E1689" s="30">
        <v>2.2000000000000002</v>
      </c>
      <c r="F1689">
        <f t="shared" si="32"/>
        <v>1</v>
      </c>
    </row>
    <row r="1690" spans="1:6" x14ac:dyDescent="0.2">
      <c r="A1690" s="28">
        <v>41852</v>
      </c>
      <c r="B1690" t="s">
        <v>440</v>
      </c>
      <c r="C1690" t="s">
        <v>55</v>
      </c>
      <c r="D1690" t="s">
        <v>55</v>
      </c>
      <c r="E1690" s="30">
        <v>14</v>
      </c>
      <c r="F1690">
        <f t="shared" si="32"/>
        <v>1</v>
      </c>
    </row>
    <row r="1691" spans="1:6" x14ac:dyDescent="0.2">
      <c r="A1691" s="28">
        <v>41852</v>
      </c>
      <c r="B1691" t="s">
        <v>440</v>
      </c>
      <c r="C1691" t="s">
        <v>56</v>
      </c>
      <c r="D1691" t="s">
        <v>56</v>
      </c>
      <c r="E1691" s="30">
        <v>17</v>
      </c>
      <c r="F1691">
        <f t="shared" si="32"/>
        <v>1</v>
      </c>
    </row>
    <row r="1692" spans="1:6" x14ac:dyDescent="0.2">
      <c r="A1692" s="28">
        <v>41852</v>
      </c>
      <c r="B1692" t="s">
        <v>440</v>
      </c>
      <c r="C1692" t="s">
        <v>57</v>
      </c>
      <c r="D1692" t="s">
        <v>57</v>
      </c>
      <c r="E1692" s="30">
        <v>1</v>
      </c>
      <c r="F1692">
        <f t="shared" si="32"/>
        <v>1</v>
      </c>
    </row>
    <row r="1693" spans="1:6" x14ac:dyDescent="0.2">
      <c r="A1693" s="28">
        <v>41852</v>
      </c>
      <c r="B1693" t="s">
        <v>440</v>
      </c>
      <c r="C1693" t="s">
        <v>58</v>
      </c>
      <c r="D1693" t="s">
        <v>58</v>
      </c>
      <c r="E1693" s="30">
        <v>0</v>
      </c>
      <c r="F1693">
        <f t="shared" si="32"/>
        <v>1</v>
      </c>
    </row>
    <row r="1694" spans="1:6" x14ac:dyDescent="0.2">
      <c r="A1694" s="28">
        <v>41852</v>
      </c>
      <c r="B1694" t="s">
        <v>440</v>
      </c>
      <c r="C1694" t="s">
        <v>59</v>
      </c>
      <c r="D1694" t="s">
        <v>59</v>
      </c>
      <c r="E1694" s="30">
        <v>1</v>
      </c>
      <c r="F1694">
        <f t="shared" si="32"/>
        <v>1</v>
      </c>
    </row>
    <row r="1695" spans="1:6" x14ac:dyDescent="0.2">
      <c r="A1695" s="28">
        <v>41853</v>
      </c>
      <c r="B1695" t="s">
        <v>441</v>
      </c>
      <c r="C1695" t="s">
        <v>52</v>
      </c>
      <c r="D1695" t="s">
        <v>52</v>
      </c>
      <c r="E1695" s="30">
        <v>5</v>
      </c>
      <c r="F1695">
        <f t="shared" si="32"/>
        <v>1</v>
      </c>
    </row>
    <row r="1696" spans="1:6" x14ac:dyDescent="0.2">
      <c r="A1696" s="28">
        <v>41853</v>
      </c>
      <c r="B1696" t="s">
        <v>441</v>
      </c>
      <c r="C1696" t="s">
        <v>53</v>
      </c>
      <c r="D1696" t="s">
        <v>53</v>
      </c>
      <c r="E1696" s="30">
        <v>2.0099999999999998</v>
      </c>
      <c r="F1696">
        <f t="shared" si="32"/>
        <v>1</v>
      </c>
    </row>
    <row r="1697" spans="1:6" x14ac:dyDescent="0.2">
      <c r="A1697" s="28">
        <v>41853</v>
      </c>
      <c r="B1697" t="s">
        <v>441</v>
      </c>
      <c r="C1697" t="s">
        <v>54</v>
      </c>
      <c r="D1697" t="s">
        <v>54</v>
      </c>
      <c r="E1697" s="30">
        <v>6</v>
      </c>
      <c r="F1697">
        <f t="shared" si="32"/>
        <v>1</v>
      </c>
    </row>
    <row r="1698" spans="1:6" x14ac:dyDescent="0.2">
      <c r="A1698" s="28">
        <v>41853</v>
      </c>
      <c r="B1698" t="s">
        <v>441</v>
      </c>
      <c r="C1698" t="s">
        <v>55</v>
      </c>
      <c r="D1698" t="s">
        <v>55</v>
      </c>
      <c r="E1698" s="30">
        <v>29</v>
      </c>
      <c r="F1698">
        <f t="shared" si="32"/>
        <v>1</v>
      </c>
    </row>
    <row r="1699" spans="1:6" x14ac:dyDescent="0.2">
      <c r="A1699" s="28">
        <v>41853</v>
      </c>
      <c r="B1699" t="s">
        <v>441</v>
      </c>
      <c r="C1699" t="s">
        <v>56</v>
      </c>
      <c r="D1699" t="s">
        <v>56</v>
      </c>
      <c r="E1699" s="30">
        <v>12</v>
      </c>
      <c r="F1699">
        <f t="shared" si="32"/>
        <v>1</v>
      </c>
    </row>
    <row r="1700" spans="1:6" x14ac:dyDescent="0.2">
      <c r="A1700" s="28">
        <v>41853</v>
      </c>
      <c r="B1700" t="s">
        <v>441</v>
      </c>
      <c r="C1700" t="s">
        <v>57</v>
      </c>
      <c r="D1700" t="s">
        <v>57</v>
      </c>
      <c r="E1700" s="30">
        <v>0</v>
      </c>
      <c r="F1700">
        <f t="shared" si="32"/>
        <v>1</v>
      </c>
    </row>
    <row r="1701" spans="1:6" x14ac:dyDescent="0.2">
      <c r="A1701" s="28">
        <v>41853</v>
      </c>
      <c r="B1701" t="s">
        <v>441</v>
      </c>
      <c r="C1701" t="s">
        <v>58</v>
      </c>
      <c r="D1701" t="s">
        <v>58</v>
      </c>
      <c r="E1701" s="30">
        <v>5</v>
      </c>
      <c r="F1701">
        <f t="shared" si="32"/>
        <v>1</v>
      </c>
    </row>
    <row r="1702" spans="1:6" x14ac:dyDescent="0.2">
      <c r="A1702" s="28">
        <v>41853</v>
      </c>
      <c r="B1702" t="s">
        <v>441</v>
      </c>
      <c r="C1702" t="s">
        <v>59</v>
      </c>
      <c r="D1702" t="s">
        <v>59</v>
      </c>
      <c r="E1702" s="30">
        <v>3</v>
      </c>
      <c r="F1702">
        <f t="shared" si="32"/>
        <v>1</v>
      </c>
    </row>
    <row r="1703" spans="1:6" x14ac:dyDescent="0.2">
      <c r="A1703" s="28">
        <v>41854</v>
      </c>
      <c r="B1703" t="s">
        <v>447</v>
      </c>
      <c r="C1703" t="s">
        <v>52</v>
      </c>
      <c r="D1703" t="s">
        <v>52</v>
      </c>
      <c r="E1703" s="30">
        <v>5</v>
      </c>
      <c r="F1703">
        <f t="shared" si="32"/>
        <v>1</v>
      </c>
    </row>
    <row r="1704" spans="1:6" x14ac:dyDescent="0.2">
      <c r="A1704" s="28">
        <v>41854</v>
      </c>
      <c r="B1704" t="s">
        <v>447</v>
      </c>
      <c r="C1704" t="s">
        <v>53</v>
      </c>
      <c r="D1704" t="s">
        <v>53</v>
      </c>
      <c r="E1704" s="30">
        <v>1</v>
      </c>
      <c r="F1704">
        <f t="shared" si="32"/>
        <v>1</v>
      </c>
    </row>
    <row r="1705" spans="1:6" x14ac:dyDescent="0.2">
      <c r="A1705" s="28">
        <v>41854</v>
      </c>
      <c r="B1705" t="s">
        <v>447</v>
      </c>
      <c r="C1705" t="s">
        <v>54</v>
      </c>
      <c r="D1705" t="s">
        <v>54</v>
      </c>
      <c r="E1705" s="30">
        <v>3</v>
      </c>
      <c r="F1705">
        <f t="shared" si="32"/>
        <v>1</v>
      </c>
    </row>
    <row r="1706" spans="1:6" x14ac:dyDescent="0.2">
      <c r="A1706" s="28">
        <v>41854</v>
      </c>
      <c r="B1706" t="s">
        <v>447</v>
      </c>
      <c r="C1706" t="s">
        <v>55</v>
      </c>
      <c r="D1706" t="s">
        <v>55</v>
      </c>
      <c r="E1706" s="30">
        <v>6</v>
      </c>
      <c r="F1706">
        <f t="shared" si="32"/>
        <v>1</v>
      </c>
    </row>
    <row r="1707" spans="1:6" x14ac:dyDescent="0.2">
      <c r="A1707" s="28">
        <v>41854</v>
      </c>
      <c r="B1707" t="s">
        <v>447</v>
      </c>
      <c r="C1707" t="s">
        <v>56</v>
      </c>
      <c r="D1707" t="s">
        <v>56</v>
      </c>
      <c r="E1707" s="30">
        <v>5</v>
      </c>
      <c r="F1707">
        <f t="shared" si="32"/>
        <v>1</v>
      </c>
    </row>
    <row r="1708" spans="1:6" x14ac:dyDescent="0.2">
      <c r="A1708" s="28">
        <v>41854</v>
      </c>
      <c r="B1708" t="s">
        <v>447</v>
      </c>
      <c r="C1708" t="s">
        <v>57</v>
      </c>
      <c r="D1708" t="s">
        <v>57</v>
      </c>
      <c r="E1708" s="30">
        <v>5</v>
      </c>
      <c r="F1708">
        <f t="shared" si="32"/>
        <v>1</v>
      </c>
    </row>
    <row r="1709" spans="1:6" x14ac:dyDescent="0.2">
      <c r="A1709" s="28">
        <v>41854</v>
      </c>
      <c r="B1709" t="s">
        <v>447</v>
      </c>
      <c r="C1709" t="s">
        <v>58</v>
      </c>
      <c r="D1709" t="s">
        <v>58</v>
      </c>
      <c r="E1709" s="30">
        <v>0</v>
      </c>
      <c r="F1709">
        <f t="shared" si="32"/>
        <v>1</v>
      </c>
    </row>
    <row r="1710" spans="1:6" x14ac:dyDescent="0.2">
      <c r="A1710" s="28">
        <v>41854</v>
      </c>
      <c r="B1710" t="s">
        <v>447</v>
      </c>
      <c r="C1710" t="s">
        <v>59</v>
      </c>
      <c r="D1710" t="s">
        <v>59</v>
      </c>
      <c r="E1710" s="30">
        <v>0</v>
      </c>
      <c r="F1710">
        <f t="shared" si="32"/>
        <v>1</v>
      </c>
    </row>
    <row r="1711" spans="1:6" x14ac:dyDescent="0.2">
      <c r="A1711" s="28">
        <v>41855</v>
      </c>
      <c r="B1711" t="s">
        <v>443</v>
      </c>
      <c r="C1711" t="s">
        <v>52</v>
      </c>
      <c r="D1711" t="s">
        <v>52</v>
      </c>
      <c r="E1711" s="30">
        <v>4</v>
      </c>
      <c r="F1711">
        <f t="shared" si="32"/>
        <v>1</v>
      </c>
    </row>
    <row r="1712" spans="1:6" x14ac:dyDescent="0.2">
      <c r="A1712" s="28">
        <v>41855</v>
      </c>
      <c r="B1712" t="s">
        <v>443</v>
      </c>
      <c r="C1712" t="s">
        <v>53</v>
      </c>
      <c r="D1712" t="s">
        <v>53</v>
      </c>
      <c r="E1712" s="30">
        <v>5.0199999999999996</v>
      </c>
      <c r="F1712">
        <f t="shared" si="32"/>
        <v>1</v>
      </c>
    </row>
    <row r="1713" spans="1:6" x14ac:dyDescent="0.2">
      <c r="A1713" s="28">
        <v>41855</v>
      </c>
      <c r="B1713" t="s">
        <v>443</v>
      </c>
      <c r="C1713" t="s">
        <v>54</v>
      </c>
      <c r="D1713" t="s">
        <v>54</v>
      </c>
      <c r="E1713" s="30">
        <v>6</v>
      </c>
      <c r="F1713">
        <f t="shared" si="32"/>
        <v>1</v>
      </c>
    </row>
    <row r="1714" spans="1:6" x14ac:dyDescent="0.2">
      <c r="A1714" s="28">
        <v>41855</v>
      </c>
      <c r="B1714" t="s">
        <v>443</v>
      </c>
      <c r="C1714" t="s">
        <v>55</v>
      </c>
      <c r="D1714" t="s">
        <v>55</v>
      </c>
      <c r="E1714" s="30">
        <v>21.5</v>
      </c>
      <c r="F1714">
        <f t="shared" si="32"/>
        <v>1</v>
      </c>
    </row>
    <row r="1715" spans="1:6" x14ac:dyDescent="0.2">
      <c r="A1715" s="28">
        <v>41855</v>
      </c>
      <c r="B1715" t="s">
        <v>443</v>
      </c>
      <c r="C1715" t="s">
        <v>56</v>
      </c>
      <c r="D1715" t="s">
        <v>56</v>
      </c>
      <c r="E1715" s="30">
        <v>14</v>
      </c>
      <c r="F1715">
        <f t="shared" si="32"/>
        <v>1</v>
      </c>
    </row>
    <row r="1716" spans="1:6" x14ac:dyDescent="0.2">
      <c r="A1716" s="28">
        <v>41855</v>
      </c>
      <c r="B1716" t="s">
        <v>443</v>
      </c>
      <c r="C1716" t="s">
        <v>57</v>
      </c>
      <c r="D1716" t="s">
        <v>57</v>
      </c>
      <c r="E1716" s="30">
        <v>0</v>
      </c>
      <c r="F1716">
        <f t="shared" si="32"/>
        <v>1</v>
      </c>
    </row>
    <row r="1717" spans="1:6" x14ac:dyDescent="0.2">
      <c r="A1717" s="28">
        <v>41855</v>
      </c>
      <c r="B1717" t="s">
        <v>443</v>
      </c>
      <c r="C1717" t="s">
        <v>58</v>
      </c>
      <c r="D1717" t="s">
        <v>58</v>
      </c>
      <c r="E1717" s="30">
        <v>0</v>
      </c>
      <c r="F1717">
        <f t="shared" si="32"/>
        <v>1</v>
      </c>
    </row>
    <row r="1718" spans="1:6" x14ac:dyDescent="0.2">
      <c r="A1718" s="28">
        <v>41855</v>
      </c>
      <c r="B1718" t="s">
        <v>443</v>
      </c>
      <c r="C1718" t="s">
        <v>59</v>
      </c>
      <c r="D1718" t="s">
        <v>59</v>
      </c>
      <c r="E1718" s="30">
        <v>4</v>
      </c>
      <c r="F1718">
        <f t="shared" si="32"/>
        <v>1</v>
      </c>
    </row>
    <row r="1719" spans="1:6" x14ac:dyDescent="0.2">
      <c r="A1719" s="28">
        <v>41856</v>
      </c>
      <c r="B1719" t="s">
        <v>444</v>
      </c>
      <c r="C1719" t="s">
        <v>52</v>
      </c>
      <c r="D1719" t="s">
        <v>52</v>
      </c>
      <c r="E1719" s="30">
        <v>2</v>
      </c>
      <c r="F1719">
        <f t="shared" si="32"/>
        <v>1</v>
      </c>
    </row>
    <row r="1720" spans="1:6" x14ac:dyDescent="0.2">
      <c r="A1720" s="28">
        <v>41856</v>
      </c>
      <c r="B1720" t="s">
        <v>444</v>
      </c>
      <c r="C1720" t="s">
        <v>53</v>
      </c>
      <c r="D1720" t="s">
        <v>53</v>
      </c>
      <c r="E1720" s="30">
        <v>1.34</v>
      </c>
      <c r="F1720">
        <f t="shared" si="32"/>
        <v>1</v>
      </c>
    </row>
    <row r="1721" spans="1:6" x14ac:dyDescent="0.2">
      <c r="A1721" s="28">
        <v>41856</v>
      </c>
      <c r="B1721" t="s">
        <v>444</v>
      </c>
      <c r="C1721" t="s">
        <v>54</v>
      </c>
      <c r="D1721" t="s">
        <v>54</v>
      </c>
      <c r="E1721" s="30">
        <v>3</v>
      </c>
      <c r="F1721">
        <f t="shared" si="32"/>
        <v>1</v>
      </c>
    </row>
    <row r="1722" spans="1:6" x14ac:dyDescent="0.2">
      <c r="A1722" s="28">
        <v>41856</v>
      </c>
      <c r="B1722" t="s">
        <v>444</v>
      </c>
      <c r="C1722" t="s">
        <v>55</v>
      </c>
      <c r="D1722" t="s">
        <v>55</v>
      </c>
      <c r="E1722" s="30">
        <v>17.100000000000001</v>
      </c>
      <c r="F1722">
        <f t="shared" si="32"/>
        <v>1</v>
      </c>
    </row>
    <row r="1723" spans="1:6" x14ac:dyDescent="0.2">
      <c r="A1723" s="28">
        <v>41856</v>
      </c>
      <c r="B1723" t="s">
        <v>444</v>
      </c>
      <c r="C1723" t="s">
        <v>56</v>
      </c>
      <c r="D1723" t="s">
        <v>56</v>
      </c>
      <c r="E1723" s="30">
        <v>9</v>
      </c>
      <c r="F1723">
        <f t="shared" si="32"/>
        <v>1</v>
      </c>
    </row>
    <row r="1724" spans="1:6" x14ac:dyDescent="0.2">
      <c r="A1724" s="28">
        <v>41856</v>
      </c>
      <c r="B1724" t="s">
        <v>444</v>
      </c>
      <c r="C1724" t="s">
        <v>57</v>
      </c>
      <c r="D1724" t="s">
        <v>57</v>
      </c>
      <c r="E1724" s="30">
        <v>0</v>
      </c>
      <c r="F1724">
        <f t="shared" si="32"/>
        <v>1</v>
      </c>
    </row>
    <row r="1725" spans="1:6" x14ac:dyDescent="0.2">
      <c r="A1725" s="28">
        <v>41856</v>
      </c>
      <c r="B1725" t="s">
        <v>444</v>
      </c>
      <c r="C1725" t="s">
        <v>58</v>
      </c>
      <c r="D1725" t="s">
        <v>58</v>
      </c>
      <c r="E1725" s="30">
        <v>0</v>
      </c>
      <c r="F1725">
        <f t="shared" si="32"/>
        <v>1</v>
      </c>
    </row>
    <row r="1726" spans="1:6" x14ac:dyDescent="0.2">
      <c r="A1726" s="28">
        <v>41856</v>
      </c>
      <c r="B1726" t="s">
        <v>444</v>
      </c>
      <c r="C1726" t="s">
        <v>59</v>
      </c>
      <c r="D1726" t="s">
        <v>59</v>
      </c>
      <c r="E1726" s="30">
        <v>0</v>
      </c>
      <c r="F1726">
        <f t="shared" si="32"/>
        <v>1</v>
      </c>
    </row>
    <row r="1727" spans="1:6" x14ac:dyDescent="0.2">
      <c r="A1727" s="28">
        <v>41857</v>
      </c>
      <c r="B1727" t="s">
        <v>445</v>
      </c>
      <c r="C1727" t="s">
        <v>52</v>
      </c>
      <c r="D1727" t="s">
        <v>52</v>
      </c>
      <c r="E1727" s="30">
        <v>6</v>
      </c>
      <c r="F1727">
        <f t="shared" si="32"/>
        <v>1</v>
      </c>
    </row>
    <row r="1728" spans="1:6" x14ac:dyDescent="0.2">
      <c r="A1728" s="28">
        <v>41857</v>
      </c>
      <c r="B1728" t="s">
        <v>445</v>
      </c>
      <c r="C1728" t="s">
        <v>53</v>
      </c>
      <c r="D1728" t="s">
        <v>53</v>
      </c>
      <c r="E1728" s="30">
        <v>5</v>
      </c>
      <c r="F1728">
        <f t="shared" si="32"/>
        <v>1</v>
      </c>
    </row>
    <row r="1729" spans="1:6" x14ac:dyDescent="0.2">
      <c r="A1729" s="28">
        <v>41857</v>
      </c>
      <c r="B1729" t="s">
        <v>445</v>
      </c>
      <c r="C1729" t="s">
        <v>54</v>
      </c>
      <c r="D1729" t="s">
        <v>54</v>
      </c>
      <c r="E1729" s="30">
        <v>1.4</v>
      </c>
      <c r="F1729">
        <f t="shared" si="32"/>
        <v>1</v>
      </c>
    </row>
    <row r="1730" spans="1:6" x14ac:dyDescent="0.2">
      <c r="A1730" s="28">
        <v>41857</v>
      </c>
      <c r="B1730" t="s">
        <v>445</v>
      </c>
      <c r="C1730" t="s">
        <v>55</v>
      </c>
      <c r="D1730" t="s">
        <v>55</v>
      </c>
      <c r="E1730" s="30">
        <v>17</v>
      </c>
      <c r="F1730">
        <f t="shared" si="32"/>
        <v>1</v>
      </c>
    </row>
    <row r="1731" spans="1:6" x14ac:dyDescent="0.2">
      <c r="A1731" s="28">
        <v>41857</v>
      </c>
      <c r="B1731" t="s">
        <v>445</v>
      </c>
      <c r="C1731" t="s">
        <v>56</v>
      </c>
      <c r="D1731" t="s">
        <v>56</v>
      </c>
      <c r="E1731" s="30">
        <v>7</v>
      </c>
      <c r="F1731">
        <f t="shared" si="32"/>
        <v>1</v>
      </c>
    </row>
    <row r="1732" spans="1:6" x14ac:dyDescent="0.2">
      <c r="A1732" s="28">
        <v>41857</v>
      </c>
      <c r="B1732" t="s">
        <v>445</v>
      </c>
      <c r="C1732" t="s">
        <v>57</v>
      </c>
      <c r="D1732" t="s">
        <v>57</v>
      </c>
      <c r="E1732" s="30">
        <v>1</v>
      </c>
      <c r="F1732">
        <f t="shared" si="32"/>
        <v>1</v>
      </c>
    </row>
    <row r="1733" spans="1:6" x14ac:dyDescent="0.2">
      <c r="A1733" s="28">
        <v>41857</v>
      </c>
      <c r="B1733" t="s">
        <v>445</v>
      </c>
      <c r="C1733" t="s">
        <v>58</v>
      </c>
      <c r="D1733" t="s">
        <v>58</v>
      </c>
      <c r="E1733" s="30">
        <v>1</v>
      </c>
      <c r="F1733">
        <f t="shared" si="32"/>
        <v>1</v>
      </c>
    </row>
    <row r="1734" spans="1:6" x14ac:dyDescent="0.2">
      <c r="A1734" s="28">
        <v>41857</v>
      </c>
      <c r="B1734" t="s">
        <v>445</v>
      </c>
      <c r="C1734" t="s">
        <v>59</v>
      </c>
      <c r="D1734" t="s">
        <v>59</v>
      </c>
      <c r="E1734" s="30">
        <v>1</v>
      </c>
      <c r="F1734">
        <f t="shared" si="32"/>
        <v>1</v>
      </c>
    </row>
    <row r="1735" spans="1:6" x14ac:dyDescent="0.2">
      <c r="A1735" s="28">
        <v>41858</v>
      </c>
      <c r="B1735" t="s">
        <v>446</v>
      </c>
      <c r="C1735" t="s">
        <v>52</v>
      </c>
      <c r="D1735" t="s">
        <v>52</v>
      </c>
      <c r="E1735" s="30">
        <v>3.34</v>
      </c>
      <c r="F1735">
        <f t="shared" ref="F1735:F1798" si="33">SUBTOTAL(103,E1735)</f>
        <v>1</v>
      </c>
    </row>
    <row r="1736" spans="1:6" x14ac:dyDescent="0.2">
      <c r="A1736" s="28">
        <v>41858</v>
      </c>
      <c r="B1736" t="s">
        <v>446</v>
      </c>
      <c r="C1736" t="s">
        <v>53</v>
      </c>
      <c r="D1736" t="s">
        <v>53</v>
      </c>
      <c r="E1736" s="30">
        <v>2.68</v>
      </c>
      <c r="F1736">
        <f t="shared" si="33"/>
        <v>1</v>
      </c>
    </row>
    <row r="1737" spans="1:6" x14ac:dyDescent="0.2">
      <c r="A1737" s="28">
        <v>41858</v>
      </c>
      <c r="B1737" t="s">
        <v>446</v>
      </c>
      <c r="C1737" t="s">
        <v>54</v>
      </c>
      <c r="D1737" t="s">
        <v>54</v>
      </c>
      <c r="E1737" s="30">
        <v>3</v>
      </c>
      <c r="F1737">
        <f t="shared" si="33"/>
        <v>1</v>
      </c>
    </row>
    <row r="1738" spans="1:6" x14ac:dyDescent="0.2">
      <c r="A1738" s="28">
        <v>41858</v>
      </c>
      <c r="B1738" t="s">
        <v>446</v>
      </c>
      <c r="C1738" t="s">
        <v>55</v>
      </c>
      <c r="D1738" t="s">
        <v>55</v>
      </c>
      <c r="E1738" s="30">
        <v>33</v>
      </c>
      <c r="F1738">
        <f t="shared" si="33"/>
        <v>1</v>
      </c>
    </row>
    <row r="1739" spans="1:6" x14ac:dyDescent="0.2">
      <c r="A1739" s="28">
        <v>41858</v>
      </c>
      <c r="B1739" t="s">
        <v>446</v>
      </c>
      <c r="C1739" t="s">
        <v>56</v>
      </c>
      <c r="D1739" t="s">
        <v>56</v>
      </c>
      <c r="E1739" s="30">
        <v>13</v>
      </c>
      <c r="F1739">
        <f t="shared" si="33"/>
        <v>1</v>
      </c>
    </row>
    <row r="1740" spans="1:6" x14ac:dyDescent="0.2">
      <c r="A1740" s="28">
        <v>41858</v>
      </c>
      <c r="B1740" t="s">
        <v>446</v>
      </c>
      <c r="C1740" t="s">
        <v>57</v>
      </c>
      <c r="D1740" t="s">
        <v>57</v>
      </c>
      <c r="E1740" s="30">
        <v>1</v>
      </c>
      <c r="F1740">
        <f t="shared" si="33"/>
        <v>1</v>
      </c>
    </row>
    <row r="1741" spans="1:6" x14ac:dyDescent="0.2">
      <c r="A1741" s="28">
        <v>41858</v>
      </c>
      <c r="B1741" t="s">
        <v>446</v>
      </c>
      <c r="C1741" t="s">
        <v>58</v>
      </c>
      <c r="D1741" t="s">
        <v>58</v>
      </c>
      <c r="E1741" s="30">
        <v>0</v>
      </c>
      <c r="F1741">
        <f t="shared" si="33"/>
        <v>1</v>
      </c>
    </row>
    <row r="1742" spans="1:6" x14ac:dyDescent="0.2">
      <c r="A1742" s="28">
        <v>41858</v>
      </c>
      <c r="B1742" t="s">
        <v>446</v>
      </c>
      <c r="C1742" t="s">
        <v>59</v>
      </c>
      <c r="D1742" t="s">
        <v>59</v>
      </c>
      <c r="E1742" s="30">
        <v>2</v>
      </c>
      <c r="F1742">
        <f t="shared" si="33"/>
        <v>1</v>
      </c>
    </row>
    <row r="1743" spans="1:6" x14ac:dyDescent="0.2">
      <c r="A1743" s="28">
        <v>41859</v>
      </c>
      <c r="B1743" t="s">
        <v>440</v>
      </c>
      <c r="C1743" t="s">
        <v>52</v>
      </c>
      <c r="D1743" t="s">
        <v>52</v>
      </c>
      <c r="E1743" s="30">
        <v>5.0199999999999996</v>
      </c>
      <c r="F1743">
        <f t="shared" si="33"/>
        <v>1</v>
      </c>
    </row>
    <row r="1744" spans="1:6" x14ac:dyDescent="0.2">
      <c r="A1744" s="28">
        <v>41859</v>
      </c>
      <c r="B1744" t="s">
        <v>440</v>
      </c>
      <c r="C1744" t="s">
        <v>53</v>
      </c>
      <c r="D1744" t="s">
        <v>53</v>
      </c>
      <c r="E1744" s="30">
        <v>4.0199999999999996</v>
      </c>
      <c r="F1744">
        <f t="shared" si="33"/>
        <v>1</v>
      </c>
    </row>
    <row r="1745" spans="1:6" x14ac:dyDescent="0.2">
      <c r="A1745" s="28">
        <v>41859</v>
      </c>
      <c r="B1745" t="s">
        <v>440</v>
      </c>
      <c r="C1745" t="s">
        <v>54</v>
      </c>
      <c r="D1745" t="s">
        <v>54</v>
      </c>
      <c r="E1745" s="30">
        <v>5</v>
      </c>
      <c r="F1745">
        <f t="shared" si="33"/>
        <v>1</v>
      </c>
    </row>
    <row r="1746" spans="1:6" x14ac:dyDescent="0.2">
      <c r="A1746" s="28">
        <v>41859</v>
      </c>
      <c r="B1746" t="s">
        <v>440</v>
      </c>
      <c r="C1746" t="s">
        <v>55</v>
      </c>
      <c r="D1746" t="s">
        <v>55</v>
      </c>
      <c r="E1746" s="30">
        <v>13</v>
      </c>
      <c r="F1746">
        <f t="shared" si="33"/>
        <v>1</v>
      </c>
    </row>
    <row r="1747" spans="1:6" x14ac:dyDescent="0.2">
      <c r="A1747" s="28">
        <v>41859</v>
      </c>
      <c r="B1747" t="s">
        <v>440</v>
      </c>
      <c r="C1747" t="s">
        <v>56</v>
      </c>
      <c r="D1747" t="s">
        <v>56</v>
      </c>
      <c r="E1747" s="30">
        <v>12</v>
      </c>
      <c r="F1747">
        <f t="shared" si="33"/>
        <v>1</v>
      </c>
    </row>
    <row r="1748" spans="1:6" x14ac:dyDescent="0.2">
      <c r="A1748" s="28">
        <v>41859</v>
      </c>
      <c r="B1748" t="s">
        <v>440</v>
      </c>
      <c r="C1748" t="s">
        <v>57</v>
      </c>
      <c r="D1748" t="s">
        <v>57</v>
      </c>
      <c r="E1748" s="30">
        <v>3</v>
      </c>
      <c r="F1748">
        <f t="shared" si="33"/>
        <v>1</v>
      </c>
    </row>
    <row r="1749" spans="1:6" x14ac:dyDescent="0.2">
      <c r="A1749" s="28">
        <v>41859</v>
      </c>
      <c r="B1749" t="s">
        <v>440</v>
      </c>
      <c r="C1749" t="s">
        <v>58</v>
      </c>
      <c r="D1749" t="s">
        <v>58</v>
      </c>
      <c r="E1749" s="30">
        <v>2</v>
      </c>
      <c r="F1749">
        <f t="shared" si="33"/>
        <v>1</v>
      </c>
    </row>
    <row r="1750" spans="1:6" x14ac:dyDescent="0.2">
      <c r="A1750" s="28">
        <v>41859</v>
      </c>
      <c r="B1750" t="s">
        <v>440</v>
      </c>
      <c r="C1750" t="s">
        <v>59</v>
      </c>
      <c r="D1750" t="s">
        <v>59</v>
      </c>
      <c r="E1750" s="30">
        <v>2</v>
      </c>
      <c r="F1750">
        <f t="shared" si="33"/>
        <v>1</v>
      </c>
    </row>
    <row r="1751" spans="1:6" x14ac:dyDescent="0.2">
      <c r="A1751" s="28">
        <v>41860</v>
      </c>
      <c r="B1751" t="s">
        <v>441</v>
      </c>
      <c r="C1751" t="s">
        <v>52</v>
      </c>
      <c r="D1751" t="s">
        <v>52</v>
      </c>
      <c r="E1751" s="30">
        <v>4</v>
      </c>
      <c r="F1751">
        <f t="shared" si="33"/>
        <v>1</v>
      </c>
    </row>
    <row r="1752" spans="1:6" x14ac:dyDescent="0.2">
      <c r="A1752" s="28">
        <v>41860</v>
      </c>
      <c r="B1752" t="s">
        <v>441</v>
      </c>
      <c r="C1752" t="s">
        <v>53</v>
      </c>
      <c r="D1752" t="s">
        <v>53</v>
      </c>
      <c r="E1752" s="30">
        <v>1.34</v>
      </c>
      <c r="F1752">
        <f t="shared" si="33"/>
        <v>1</v>
      </c>
    </row>
    <row r="1753" spans="1:6" x14ac:dyDescent="0.2">
      <c r="A1753" s="28">
        <v>41860</v>
      </c>
      <c r="B1753" t="s">
        <v>441</v>
      </c>
      <c r="C1753" t="s">
        <v>54</v>
      </c>
      <c r="D1753" t="s">
        <v>54</v>
      </c>
      <c r="E1753" s="30">
        <v>6</v>
      </c>
      <c r="F1753">
        <f t="shared" si="33"/>
        <v>1</v>
      </c>
    </row>
    <row r="1754" spans="1:6" x14ac:dyDescent="0.2">
      <c r="A1754" s="28">
        <v>41860</v>
      </c>
      <c r="B1754" t="s">
        <v>441</v>
      </c>
      <c r="C1754" t="s">
        <v>55</v>
      </c>
      <c r="D1754" t="s">
        <v>55</v>
      </c>
      <c r="E1754" s="30">
        <v>19</v>
      </c>
      <c r="F1754">
        <f t="shared" si="33"/>
        <v>1</v>
      </c>
    </row>
    <row r="1755" spans="1:6" x14ac:dyDescent="0.2">
      <c r="A1755" s="28">
        <v>41860</v>
      </c>
      <c r="B1755" t="s">
        <v>441</v>
      </c>
      <c r="C1755" t="s">
        <v>56</v>
      </c>
      <c r="D1755" t="s">
        <v>56</v>
      </c>
      <c r="E1755" s="30">
        <v>24</v>
      </c>
      <c r="F1755">
        <f t="shared" si="33"/>
        <v>1</v>
      </c>
    </row>
    <row r="1756" spans="1:6" x14ac:dyDescent="0.2">
      <c r="A1756" s="28">
        <v>41860</v>
      </c>
      <c r="B1756" t="s">
        <v>441</v>
      </c>
      <c r="C1756" t="s">
        <v>57</v>
      </c>
      <c r="D1756" t="s">
        <v>57</v>
      </c>
      <c r="E1756" s="30">
        <v>3</v>
      </c>
      <c r="F1756">
        <f t="shared" si="33"/>
        <v>1</v>
      </c>
    </row>
    <row r="1757" spans="1:6" x14ac:dyDescent="0.2">
      <c r="A1757" s="28">
        <v>41860</v>
      </c>
      <c r="B1757" t="s">
        <v>441</v>
      </c>
      <c r="C1757" t="s">
        <v>58</v>
      </c>
      <c r="D1757" t="s">
        <v>58</v>
      </c>
      <c r="E1757" s="30">
        <v>0</v>
      </c>
      <c r="F1757">
        <f t="shared" si="33"/>
        <v>1</v>
      </c>
    </row>
    <row r="1758" spans="1:6" x14ac:dyDescent="0.2">
      <c r="A1758" s="28">
        <v>41860</v>
      </c>
      <c r="B1758" t="s">
        <v>441</v>
      </c>
      <c r="C1758" t="s">
        <v>59</v>
      </c>
      <c r="D1758" t="s">
        <v>59</v>
      </c>
      <c r="E1758" s="30">
        <v>5.9</v>
      </c>
      <c r="F1758">
        <f t="shared" si="33"/>
        <v>1</v>
      </c>
    </row>
    <row r="1759" spans="1:6" x14ac:dyDescent="0.2">
      <c r="A1759" s="28">
        <v>41861</v>
      </c>
      <c r="B1759" t="s">
        <v>447</v>
      </c>
      <c r="C1759" t="s">
        <v>52</v>
      </c>
      <c r="D1759" t="s">
        <v>52</v>
      </c>
      <c r="E1759" s="30">
        <v>4</v>
      </c>
      <c r="F1759">
        <f t="shared" si="33"/>
        <v>1</v>
      </c>
    </row>
    <row r="1760" spans="1:6" x14ac:dyDescent="0.2">
      <c r="A1760" s="28">
        <v>41861</v>
      </c>
      <c r="B1760" t="s">
        <v>447</v>
      </c>
      <c r="C1760" t="s">
        <v>53</v>
      </c>
      <c r="D1760" t="s">
        <v>53</v>
      </c>
      <c r="E1760" s="30">
        <v>0.34</v>
      </c>
      <c r="F1760">
        <f t="shared" si="33"/>
        <v>1</v>
      </c>
    </row>
    <row r="1761" spans="1:6" x14ac:dyDescent="0.2">
      <c r="A1761" s="28">
        <v>41861</v>
      </c>
      <c r="B1761" t="s">
        <v>447</v>
      </c>
      <c r="C1761" t="s">
        <v>54</v>
      </c>
      <c r="D1761" t="s">
        <v>54</v>
      </c>
      <c r="E1761" s="30">
        <v>4</v>
      </c>
      <c r="F1761">
        <f t="shared" si="33"/>
        <v>1</v>
      </c>
    </row>
    <row r="1762" spans="1:6" x14ac:dyDescent="0.2">
      <c r="A1762" s="28">
        <v>41861</v>
      </c>
      <c r="B1762" t="s">
        <v>447</v>
      </c>
      <c r="C1762" t="s">
        <v>55</v>
      </c>
      <c r="D1762" t="s">
        <v>55</v>
      </c>
      <c r="E1762" s="30">
        <v>3</v>
      </c>
      <c r="F1762">
        <f t="shared" si="33"/>
        <v>1</v>
      </c>
    </row>
    <row r="1763" spans="1:6" x14ac:dyDescent="0.2">
      <c r="A1763" s="28">
        <v>41861</v>
      </c>
      <c r="B1763" t="s">
        <v>447</v>
      </c>
      <c r="C1763" t="s">
        <v>56</v>
      </c>
      <c r="D1763" t="s">
        <v>56</v>
      </c>
      <c r="E1763" s="30">
        <v>4</v>
      </c>
      <c r="F1763">
        <f t="shared" si="33"/>
        <v>1</v>
      </c>
    </row>
    <row r="1764" spans="1:6" x14ac:dyDescent="0.2">
      <c r="A1764" s="28">
        <v>41861</v>
      </c>
      <c r="B1764" t="s">
        <v>447</v>
      </c>
      <c r="C1764" t="s">
        <v>57</v>
      </c>
      <c r="D1764" t="s">
        <v>57</v>
      </c>
      <c r="E1764" s="30">
        <v>0</v>
      </c>
      <c r="F1764">
        <f t="shared" si="33"/>
        <v>1</v>
      </c>
    </row>
    <row r="1765" spans="1:6" x14ac:dyDescent="0.2">
      <c r="A1765" s="28">
        <v>41861</v>
      </c>
      <c r="B1765" t="s">
        <v>447</v>
      </c>
      <c r="C1765" t="s">
        <v>58</v>
      </c>
      <c r="D1765" t="s">
        <v>58</v>
      </c>
      <c r="E1765" s="30">
        <v>0</v>
      </c>
      <c r="F1765">
        <f t="shared" si="33"/>
        <v>1</v>
      </c>
    </row>
    <row r="1766" spans="1:6" x14ac:dyDescent="0.2">
      <c r="A1766" s="28">
        <v>41861</v>
      </c>
      <c r="B1766" t="s">
        <v>447</v>
      </c>
      <c r="C1766" t="s">
        <v>59</v>
      </c>
      <c r="D1766" t="s">
        <v>59</v>
      </c>
      <c r="E1766" s="30">
        <v>2</v>
      </c>
      <c r="F1766">
        <f t="shared" si="33"/>
        <v>1</v>
      </c>
    </row>
    <row r="1767" spans="1:6" x14ac:dyDescent="0.2">
      <c r="A1767" s="28">
        <v>41862</v>
      </c>
      <c r="B1767" t="s">
        <v>443</v>
      </c>
      <c r="C1767" t="s">
        <v>52</v>
      </c>
      <c r="D1767" t="s">
        <v>52</v>
      </c>
      <c r="E1767" s="30">
        <v>8</v>
      </c>
      <c r="F1767">
        <f t="shared" si="33"/>
        <v>1</v>
      </c>
    </row>
    <row r="1768" spans="1:6" x14ac:dyDescent="0.2">
      <c r="A1768" s="28">
        <v>41862</v>
      </c>
      <c r="B1768" t="s">
        <v>443</v>
      </c>
      <c r="C1768" t="s">
        <v>53</v>
      </c>
      <c r="D1768" t="s">
        <v>53</v>
      </c>
      <c r="E1768" s="30">
        <v>5.36</v>
      </c>
      <c r="F1768">
        <f t="shared" si="33"/>
        <v>1</v>
      </c>
    </row>
    <row r="1769" spans="1:6" x14ac:dyDescent="0.2">
      <c r="A1769" s="28">
        <v>41862</v>
      </c>
      <c r="B1769" t="s">
        <v>443</v>
      </c>
      <c r="C1769" t="s">
        <v>54</v>
      </c>
      <c r="D1769" t="s">
        <v>54</v>
      </c>
      <c r="E1769" s="30">
        <v>9.1999999999999993</v>
      </c>
      <c r="F1769">
        <f t="shared" si="33"/>
        <v>1</v>
      </c>
    </row>
    <row r="1770" spans="1:6" x14ac:dyDescent="0.2">
      <c r="A1770" s="28">
        <v>41862</v>
      </c>
      <c r="B1770" t="s">
        <v>443</v>
      </c>
      <c r="C1770" t="s">
        <v>55</v>
      </c>
      <c r="D1770" t="s">
        <v>55</v>
      </c>
      <c r="E1770" s="30">
        <v>20</v>
      </c>
      <c r="F1770">
        <f t="shared" si="33"/>
        <v>1</v>
      </c>
    </row>
    <row r="1771" spans="1:6" x14ac:dyDescent="0.2">
      <c r="A1771" s="28">
        <v>41862</v>
      </c>
      <c r="B1771" t="s">
        <v>443</v>
      </c>
      <c r="C1771" t="s">
        <v>56</v>
      </c>
      <c r="D1771" t="s">
        <v>56</v>
      </c>
      <c r="E1771" s="30">
        <v>18</v>
      </c>
      <c r="F1771">
        <f t="shared" si="33"/>
        <v>1</v>
      </c>
    </row>
    <row r="1772" spans="1:6" x14ac:dyDescent="0.2">
      <c r="A1772" s="28">
        <v>41862</v>
      </c>
      <c r="B1772" t="s">
        <v>443</v>
      </c>
      <c r="C1772" t="s">
        <v>57</v>
      </c>
      <c r="D1772" t="s">
        <v>57</v>
      </c>
      <c r="E1772" s="30">
        <v>0</v>
      </c>
      <c r="F1772">
        <f t="shared" si="33"/>
        <v>1</v>
      </c>
    </row>
    <row r="1773" spans="1:6" x14ac:dyDescent="0.2">
      <c r="A1773" s="28">
        <v>41862</v>
      </c>
      <c r="B1773" t="s">
        <v>443</v>
      </c>
      <c r="C1773" t="s">
        <v>58</v>
      </c>
      <c r="D1773" t="s">
        <v>58</v>
      </c>
      <c r="E1773" s="30">
        <v>0</v>
      </c>
      <c r="F1773">
        <f t="shared" si="33"/>
        <v>1</v>
      </c>
    </row>
    <row r="1774" spans="1:6" x14ac:dyDescent="0.2">
      <c r="A1774" s="28">
        <v>41862</v>
      </c>
      <c r="B1774" t="s">
        <v>443</v>
      </c>
      <c r="C1774" t="s">
        <v>59</v>
      </c>
      <c r="D1774" t="s">
        <v>59</v>
      </c>
      <c r="E1774" s="30">
        <v>2</v>
      </c>
      <c r="F1774">
        <f t="shared" si="33"/>
        <v>1</v>
      </c>
    </row>
    <row r="1775" spans="1:6" x14ac:dyDescent="0.2">
      <c r="A1775" s="28">
        <v>41863</v>
      </c>
      <c r="B1775" t="s">
        <v>444</v>
      </c>
      <c r="C1775" t="s">
        <v>52</v>
      </c>
      <c r="D1775" t="s">
        <v>52</v>
      </c>
      <c r="E1775" s="30">
        <v>0</v>
      </c>
      <c r="F1775">
        <f t="shared" si="33"/>
        <v>1</v>
      </c>
    </row>
    <row r="1776" spans="1:6" x14ac:dyDescent="0.2">
      <c r="A1776" s="28">
        <v>41863</v>
      </c>
      <c r="B1776" t="s">
        <v>444</v>
      </c>
      <c r="C1776" t="s">
        <v>53</v>
      </c>
      <c r="D1776" t="s">
        <v>53</v>
      </c>
      <c r="E1776" s="30">
        <v>1.36</v>
      </c>
      <c r="F1776">
        <f t="shared" si="33"/>
        <v>1</v>
      </c>
    </row>
    <row r="1777" spans="1:6" x14ac:dyDescent="0.2">
      <c r="A1777" s="28">
        <v>41863</v>
      </c>
      <c r="B1777" t="s">
        <v>444</v>
      </c>
      <c r="C1777" t="s">
        <v>54</v>
      </c>
      <c r="D1777" t="s">
        <v>54</v>
      </c>
      <c r="E1777" s="30">
        <v>4.5</v>
      </c>
      <c r="F1777">
        <f t="shared" si="33"/>
        <v>1</v>
      </c>
    </row>
    <row r="1778" spans="1:6" x14ac:dyDescent="0.2">
      <c r="A1778" s="28">
        <v>41863</v>
      </c>
      <c r="B1778" t="s">
        <v>444</v>
      </c>
      <c r="C1778" t="s">
        <v>55</v>
      </c>
      <c r="D1778" t="s">
        <v>55</v>
      </c>
      <c r="E1778" s="30">
        <v>10</v>
      </c>
      <c r="F1778">
        <f t="shared" si="33"/>
        <v>1</v>
      </c>
    </row>
    <row r="1779" spans="1:6" x14ac:dyDescent="0.2">
      <c r="A1779" s="28">
        <v>41863</v>
      </c>
      <c r="B1779" t="s">
        <v>444</v>
      </c>
      <c r="C1779" t="s">
        <v>56</v>
      </c>
      <c r="D1779" t="s">
        <v>56</v>
      </c>
      <c r="E1779" s="30">
        <v>8</v>
      </c>
      <c r="F1779">
        <f t="shared" si="33"/>
        <v>1</v>
      </c>
    </row>
    <row r="1780" spans="1:6" x14ac:dyDescent="0.2">
      <c r="A1780" s="28">
        <v>41863</v>
      </c>
      <c r="B1780" t="s">
        <v>444</v>
      </c>
      <c r="C1780" t="s">
        <v>57</v>
      </c>
      <c r="D1780" t="s">
        <v>57</v>
      </c>
      <c r="E1780" s="30">
        <v>1</v>
      </c>
      <c r="F1780">
        <f t="shared" si="33"/>
        <v>1</v>
      </c>
    </row>
    <row r="1781" spans="1:6" x14ac:dyDescent="0.2">
      <c r="A1781" s="28">
        <v>41863</v>
      </c>
      <c r="B1781" t="s">
        <v>444</v>
      </c>
      <c r="C1781" t="s">
        <v>58</v>
      </c>
      <c r="D1781" t="s">
        <v>58</v>
      </c>
      <c r="E1781" s="30">
        <v>0</v>
      </c>
      <c r="F1781">
        <f t="shared" si="33"/>
        <v>1</v>
      </c>
    </row>
    <row r="1782" spans="1:6" x14ac:dyDescent="0.2">
      <c r="A1782" s="28">
        <v>41863</v>
      </c>
      <c r="B1782" t="s">
        <v>444</v>
      </c>
      <c r="C1782" t="s">
        <v>59</v>
      </c>
      <c r="D1782" t="s">
        <v>59</v>
      </c>
      <c r="E1782" s="30">
        <v>4.5999999999999996</v>
      </c>
      <c r="F1782">
        <f t="shared" si="33"/>
        <v>1</v>
      </c>
    </row>
    <row r="1783" spans="1:6" x14ac:dyDescent="0.2">
      <c r="A1783" s="28">
        <v>41864</v>
      </c>
      <c r="B1783" t="s">
        <v>445</v>
      </c>
      <c r="C1783" t="s">
        <v>52</v>
      </c>
      <c r="D1783" t="s">
        <v>52</v>
      </c>
      <c r="E1783" s="30">
        <v>1.34</v>
      </c>
      <c r="F1783">
        <f t="shared" si="33"/>
        <v>1</v>
      </c>
    </row>
    <row r="1784" spans="1:6" x14ac:dyDescent="0.2">
      <c r="A1784" s="28">
        <v>41864</v>
      </c>
      <c r="B1784" t="s">
        <v>445</v>
      </c>
      <c r="C1784" t="s">
        <v>53</v>
      </c>
      <c r="D1784" t="s">
        <v>53</v>
      </c>
      <c r="E1784" s="30">
        <v>3.34</v>
      </c>
      <c r="F1784">
        <f t="shared" si="33"/>
        <v>1</v>
      </c>
    </row>
    <row r="1785" spans="1:6" x14ac:dyDescent="0.2">
      <c r="A1785" s="28">
        <v>41864</v>
      </c>
      <c r="B1785" t="s">
        <v>445</v>
      </c>
      <c r="C1785" t="s">
        <v>54</v>
      </c>
      <c r="D1785" t="s">
        <v>54</v>
      </c>
      <c r="E1785" s="30">
        <v>1</v>
      </c>
      <c r="F1785">
        <f t="shared" si="33"/>
        <v>1</v>
      </c>
    </row>
    <row r="1786" spans="1:6" x14ac:dyDescent="0.2">
      <c r="A1786" s="28">
        <v>41864</v>
      </c>
      <c r="B1786" t="s">
        <v>445</v>
      </c>
      <c r="C1786" t="s">
        <v>55</v>
      </c>
      <c r="D1786" t="s">
        <v>55</v>
      </c>
      <c r="E1786" s="30">
        <v>20.3</v>
      </c>
      <c r="F1786">
        <f t="shared" si="33"/>
        <v>1</v>
      </c>
    </row>
    <row r="1787" spans="1:6" x14ac:dyDescent="0.2">
      <c r="A1787" s="28">
        <v>41864</v>
      </c>
      <c r="B1787" t="s">
        <v>445</v>
      </c>
      <c r="C1787" t="s">
        <v>56</v>
      </c>
      <c r="D1787" t="s">
        <v>56</v>
      </c>
      <c r="E1787" s="30">
        <v>11</v>
      </c>
      <c r="F1787">
        <f t="shared" si="33"/>
        <v>1</v>
      </c>
    </row>
    <row r="1788" spans="1:6" x14ac:dyDescent="0.2">
      <c r="A1788" s="28">
        <v>41864</v>
      </c>
      <c r="B1788" t="s">
        <v>445</v>
      </c>
      <c r="C1788" t="s">
        <v>57</v>
      </c>
      <c r="D1788" t="s">
        <v>57</v>
      </c>
      <c r="E1788" s="30">
        <v>0</v>
      </c>
      <c r="F1788">
        <f t="shared" si="33"/>
        <v>1</v>
      </c>
    </row>
    <row r="1789" spans="1:6" x14ac:dyDescent="0.2">
      <c r="A1789" s="28">
        <v>41864</v>
      </c>
      <c r="B1789" t="s">
        <v>445</v>
      </c>
      <c r="C1789" t="s">
        <v>58</v>
      </c>
      <c r="D1789" t="s">
        <v>58</v>
      </c>
      <c r="E1789" s="30">
        <v>0</v>
      </c>
      <c r="F1789">
        <f t="shared" si="33"/>
        <v>1</v>
      </c>
    </row>
    <row r="1790" spans="1:6" x14ac:dyDescent="0.2">
      <c r="A1790" s="28">
        <v>41864</v>
      </c>
      <c r="B1790" t="s">
        <v>445</v>
      </c>
      <c r="C1790" t="s">
        <v>59</v>
      </c>
      <c r="D1790" t="s">
        <v>59</v>
      </c>
      <c r="E1790" s="30">
        <v>7</v>
      </c>
      <c r="F1790">
        <f t="shared" si="33"/>
        <v>1</v>
      </c>
    </row>
    <row r="1791" spans="1:6" x14ac:dyDescent="0.2">
      <c r="A1791" s="28">
        <v>41865</v>
      </c>
      <c r="B1791" t="s">
        <v>446</v>
      </c>
      <c r="C1791" t="s">
        <v>52</v>
      </c>
      <c r="D1791" t="s">
        <v>52</v>
      </c>
      <c r="E1791" s="30">
        <v>4</v>
      </c>
      <c r="F1791">
        <f t="shared" si="33"/>
        <v>1</v>
      </c>
    </row>
    <row r="1792" spans="1:6" x14ac:dyDescent="0.2">
      <c r="A1792" s="28">
        <v>41865</v>
      </c>
      <c r="B1792" t="s">
        <v>446</v>
      </c>
      <c r="C1792" t="s">
        <v>53</v>
      </c>
      <c r="D1792" t="s">
        <v>53</v>
      </c>
      <c r="E1792" s="30">
        <v>2.34</v>
      </c>
      <c r="F1792">
        <f t="shared" si="33"/>
        <v>1</v>
      </c>
    </row>
    <row r="1793" spans="1:6" x14ac:dyDescent="0.2">
      <c r="A1793" s="28">
        <v>41865</v>
      </c>
      <c r="B1793" t="s">
        <v>446</v>
      </c>
      <c r="C1793" t="s">
        <v>54</v>
      </c>
      <c r="D1793" t="s">
        <v>54</v>
      </c>
      <c r="E1793" s="30">
        <v>6</v>
      </c>
      <c r="F1793">
        <f t="shared" si="33"/>
        <v>1</v>
      </c>
    </row>
    <row r="1794" spans="1:6" x14ac:dyDescent="0.2">
      <c r="A1794" s="28">
        <v>41865</v>
      </c>
      <c r="B1794" t="s">
        <v>446</v>
      </c>
      <c r="C1794" t="s">
        <v>55</v>
      </c>
      <c r="D1794" t="s">
        <v>55</v>
      </c>
      <c r="E1794" s="30">
        <v>14.4</v>
      </c>
      <c r="F1794">
        <f t="shared" si="33"/>
        <v>1</v>
      </c>
    </row>
    <row r="1795" spans="1:6" x14ac:dyDescent="0.2">
      <c r="A1795" s="28">
        <v>41865</v>
      </c>
      <c r="B1795" t="s">
        <v>446</v>
      </c>
      <c r="C1795" t="s">
        <v>56</v>
      </c>
      <c r="D1795" t="s">
        <v>56</v>
      </c>
      <c r="E1795" s="30">
        <v>13</v>
      </c>
      <c r="F1795">
        <f t="shared" si="33"/>
        <v>1</v>
      </c>
    </row>
    <row r="1796" spans="1:6" x14ac:dyDescent="0.2">
      <c r="A1796" s="28">
        <v>41865</v>
      </c>
      <c r="B1796" t="s">
        <v>446</v>
      </c>
      <c r="C1796" t="s">
        <v>57</v>
      </c>
      <c r="D1796" t="s">
        <v>57</v>
      </c>
      <c r="E1796" s="30">
        <v>0</v>
      </c>
      <c r="F1796">
        <f t="shared" si="33"/>
        <v>1</v>
      </c>
    </row>
    <row r="1797" spans="1:6" x14ac:dyDescent="0.2">
      <c r="A1797" s="28">
        <v>41865</v>
      </c>
      <c r="B1797" t="s">
        <v>446</v>
      </c>
      <c r="C1797" t="s">
        <v>58</v>
      </c>
      <c r="D1797" t="s">
        <v>58</v>
      </c>
      <c r="E1797" s="30">
        <v>0</v>
      </c>
      <c r="F1797">
        <f t="shared" si="33"/>
        <v>1</v>
      </c>
    </row>
    <row r="1798" spans="1:6" x14ac:dyDescent="0.2">
      <c r="A1798" s="28">
        <v>41865</v>
      </c>
      <c r="B1798" t="s">
        <v>446</v>
      </c>
      <c r="C1798" t="s">
        <v>59</v>
      </c>
      <c r="D1798" t="s">
        <v>59</v>
      </c>
      <c r="E1798" s="30">
        <v>6</v>
      </c>
      <c r="F1798">
        <f t="shared" si="33"/>
        <v>1</v>
      </c>
    </row>
    <row r="1799" spans="1:6" x14ac:dyDescent="0.2">
      <c r="A1799" s="28">
        <v>41866</v>
      </c>
      <c r="B1799" t="s">
        <v>440</v>
      </c>
      <c r="C1799" t="s">
        <v>52</v>
      </c>
      <c r="D1799" t="s">
        <v>52</v>
      </c>
      <c r="E1799" s="30">
        <v>4.34</v>
      </c>
      <c r="F1799">
        <f t="shared" ref="F1799:F1862" si="34">SUBTOTAL(103,E1799)</f>
        <v>1</v>
      </c>
    </row>
    <row r="1800" spans="1:6" x14ac:dyDescent="0.2">
      <c r="A1800" s="28">
        <v>41866</v>
      </c>
      <c r="B1800" t="s">
        <v>440</v>
      </c>
      <c r="C1800" t="s">
        <v>53</v>
      </c>
      <c r="D1800" t="s">
        <v>53</v>
      </c>
      <c r="E1800" s="30">
        <v>4.0199999999999996</v>
      </c>
      <c r="F1800">
        <f t="shared" si="34"/>
        <v>1</v>
      </c>
    </row>
    <row r="1801" spans="1:6" x14ac:dyDescent="0.2">
      <c r="A1801" s="28">
        <v>41866</v>
      </c>
      <c r="B1801" t="s">
        <v>440</v>
      </c>
      <c r="C1801" t="s">
        <v>54</v>
      </c>
      <c r="D1801" t="s">
        <v>54</v>
      </c>
      <c r="E1801" s="30">
        <v>7</v>
      </c>
      <c r="F1801">
        <f t="shared" si="34"/>
        <v>1</v>
      </c>
    </row>
    <row r="1802" spans="1:6" x14ac:dyDescent="0.2">
      <c r="A1802" s="28">
        <v>41866</v>
      </c>
      <c r="B1802" t="s">
        <v>440</v>
      </c>
      <c r="C1802" t="s">
        <v>55</v>
      </c>
      <c r="D1802" t="s">
        <v>55</v>
      </c>
      <c r="E1802" s="30">
        <v>13.2</v>
      </c>
      <c r="F1802">
        <f t="shared" si="34"/>
        <v>1</v>
      </c>
    </row>
    <row r="1803" spans="1:6" x14ac:dyDescent="0.2">
      <c r="A1803" s="28">
        <v>41866</v>
      </c>
      <c r="B1803" t="s">
        <v>440</v>
      </c>
      <c r="C1803" t="s">
        <v>56</v>
      </c>
      <c r="D1803" t="s">
        <v>56</v>
      </c>
      <c r="E1803" s="30">
        <v>15</v>
      </c>
      <c r="F1803">
        <f t="shared" si="34"/>
        <v>1</v>
      </c>
    </row>
    <row r="1804" spans="1:6" x14ac:dyDescent="0.2">
      <c r="A1804" s="28">
        <v>41866</v>
      </c>
      <c r="B1804" t="s">
        <v>440</v>
      </c>
      <c r="C1804" t="s">
        <v>57</v>
      </c>
      <c r="D1804" t="s">
        <v>57</v>
      </c>
      <c r="E1804" s="30">
        <v>2</v>
      </c>
      <c r="F1804">
        <f t="shared" si="34"/>
        <v>1</v>
      </c>
    </row>
    <row r="1805" spans="1:6" x14ac:dyDescent="0.2">
      <c r="A1805" s="28">
        <v>41866</v>
      </c>
      <c r="B1805" t="s">
        <v>440</v>
      </c>
      <c r="C1805" t="s">
        <v>58</v>
      </c>
      <c r="D1805" t="s">
        <v>58</v>
      </c>
      <c r="E1805" s="30">
        <v>3</v>
      </c>
      <c r="F1805">
        <f t="shared" si="34"/>
        <v>1</v>
      </c>
    </row>
    <row r="1806" spans="1:6" x14ac:dyDescent="0.2">
      <c r="A1806" s="28">
        <v>41866</v>
      </c>
      <c r="B1806" t="s">
        <v>440</v>
      </c>
      <c r="C1806" t="s">
        <v>59</v>
      </c>
      <c r="D1806" t="s">
        <v>59</v>
      </c>
      <c r="E1806" s="30">
        <v>2</v>
      </c>
      <c r="F1806">
        <f t="shared" si="34"/>
        <v>1</v>
      </c>
    </row>
    <row r="1807" spans="1:6" x14ac:dyDescent="0.2">
      <c r="A1807" s="28">
        <v>41867</v>
      </c>
      <c r="B1807" t="s">
        <v>441</v>
      </c>
      <c r="C1807" t="s">
        <v>52</v>
      </c>
      <c r="D1807" t="s">
        <v>52</v>
      </c>
      <c r="E1807" s="30">
        <v>8</v>
      </c>
      <c r="F1807">
        <f t="shared" si="34"/>
        <v>1</v>
      </c>
    </row>
    <row r="1808" spans="1:6" x14ac:dyDescent="0.2">
      <c r="A1808" s="28">
        <v>41867</v>
      </c>
      <c r="B1808" t="s">
        <v>441</v>
      </c>
      <c r="C1808" t="s">
        <v>53</v>
      </c>
      <c r="D1808" t="s">
        <v>53</v>
      </c>
      <c r="E1808" s="30">
        <v>2.4300000000000002</v>
      </c>
      <c r="F1808">
        <f t="shared" si="34"/>
        <v>1</v>
      </c>
    </row>
    <row r="1809" spans="1:6" x14ac:dyDescent="0.2">
      <c r="A1809" s="28">
        <v>41867</v>
      </c>
      <c r="B1809" t="s">
        <v>441</v>
      </c>
      <c r="C1809" t="s">
        <v>54</v>
      </c>
      <c r="D1809" t="s">
        <v>54</v>
      </c>
      <c r="E1809" s="30">
        <v>5</v>
      </c>
      <c r="F1809">
        <f t="shared" si="34"/>
        <v>1</v>
      </c>
    </row>
    <row r="1810" spans="1:6" x14ac:dyDescent="0.2">
      <c r="A1810" s="28">
        <v>41867</v>
      </c>
      <c r="B1810" t="s">
        <v>441</v>
      </c>
      <c r="C1810" t="s">
        <v>55</v>
      </c>
      <c r="D1810" t="s">
        <v>55</v>
      </c>
      <c r="E1810" s="30">
        <v>19</v>
      </c>
      <c r="F1810">
        <f t="shared" si="34"/>
        <v>1</v>
      </c>
    </row>
    <row r="1811" spans="1:6" x14ac:dyDescent="0.2">
      <c r="A1811" s="28">
        <v>41867</v>
      </c>
      <c r="B1811" t="s">
        <v>441</v>
      </c>
      <c r="C1811" t="s">
        <v>56</v>
      </c>
      <c r="D1811" t="s">
        <v>56</v>
      </c>
      <c r="E1811" s="30">
        <v>27</v>
      </c>
      <c r="F1811">
        <f t="shared" si="34"/>
        <v>1</v>
      </c>
    </row>
    <row r="1812" spans="1:6" x14ac:dyDescent="0.2">
      <c r="A1812" s="28">
        <v>41867</v>
      </c>
      <c r="B1812" t="s">
        <v>441</v>
      </c>
      <c r="C1812" t="s">
        <v>57</v>
      </c>
      <c r="D1812" t="s">
        <v>57</v>
      </c>
      <c r="E1812" s="30">
        <v>2</v>
      </c>
      <c r="F1812">
        <f t="shared" si="34"/>
        <v>1</v>
      </c>
    </row>
    <row r="1813" spans="1:6" x14ac:dyDescent="0.2">
      <c r="A1813" s="28">
        <v>41867</v>
      </c>
      <c r="B1813" t="s">
        <v>441</v>
      </c>
      <c r="C1813" t="s">
        <v>58</v>
      </c>
      <c r="D1813" t="s">
        <v>58</v>
      </c>
      <c r="E1813" s="30">
        <v>0</v>
      </c>
      <c r="F1813">
        <f t="shared" si="34"/>
        <v>1</v>
      </c>
    </row>
    <row r="1814" spans="1:6" x14ac:dyDescent="0.2">
      <c r="A1814" s="28">
        <v>41867</v>
      </c>
      <c r="B1814" t="s">
        <v>441</v>
      </c>
      <c r="C1814" t="s">
        <v>59</v>
      </c>
      <c r="D1814" t="s">
        <v>59</v>
      </c>
      <c r="E1814" s="30">
        <v>1</v>
      </c>
      <c r="F1814">
        <f t="shared" si="34"/>
        <v>1</v>
      </c>
    </row>
    <row r="1815" spans="1:6" x14ac:dyDescent="0.2">
      <c r="A1815" s="28">
        <v>41868</v>
      </c>
      <c r="B1815" t="s">
        <v>447</v>
      </c>
      <c r="C1815" t="s">
        <v>52</v>
      </c>
      <c r="D1815" t="s">
        <v>52</v>
      </c>
      <c r="E1815" s="30">
        <v>0.34</v>
      </c>
      <c r="F1815">
        <f t="shared" si="34"/>
        <v>1</v>
      </c>
    </row>
    <row r="1816" spans="1:6" x14ac:dyDescent="0.2">
      <c r="A1816" s="28">
        <v>41868</v>
      </c>
      <c r="B1816" t="s">
        <v>447</v>
      </c>
      <c r="C1816" t="s">
        <v>53</v>
      </c>
      <c r="D1816" t="s">
        <v>53</v>
      </c>
      <c r="E1816" s="30">
        <v>0.68</v>
      </c>
      <c r="F1816">
        <f t="shared" si="34"/>
        <v>1</v>
      </c>
    </row>
    <row r="1817" spans="1:6" x14ac:dyDescent="0.2">
      <c r="A1817" s="28">
        <v>41868</v>
      </c>
      <c r="B1817" t="s">
        <v>447</v>
      </c>
      <c r="C1817" t="s">
        <v>54</v>
      </c>
      <c r="D1817" t="s">
        <v>54</v>
      </c>
      <c r="E1817" s="30">
        <v>2</v>
      </c>
      <c r="F1817">
        <f t="shared" si="34"/>
        <v>1</v>
      </c>
    </row>
    <row r="1818" spans="1:6" x14ac:dyDescent="0.2">
      <c r="A1818" s="28">
        <v>41868</v>
      </c>
      <c r="B1818" t="s">
        <v>447</v>
      </c>
      <c r="C1818" t="s">
        <v>55</v>
      </c>
      <c r="D1818" t="s">
        <v>55</v>
      </c>
      <c r="E1818" s="30">
        <v>6.5</v>
      </c>
      <c r="F1818">
        <f t="shared" si="34"/>
        <v>1</v>
      </c>
    </row>
    <row r="1819" spans="1:6" x14ac:dyDescent="0.2">
      <c r="A1819" s="28">
        <v>41868</v>
      </c>
      <c r="B1819" t="s">
        <v>447</v>
      </c>
      <c r="C1819" t="s">
        <v>56</v>
      </c>
      <c r="D1819" t="s">
        <v>56</v>
      </c>
      <c r="E1819" s="30">
        <v>7</v>
      </c>
      <c r="F1819">
        <f t="shared" si="34"/>
        <v>1</v>
      </c>
    </row>
    <row r="1820" spans="1:6" x14ac:dyDescent="0.2">
      <c r="A1820" s="28">
        <v>41868</v>
      </c>
      <c r="B1820" t="s">
        <v>447</v>
      </c>
      <c r="C1820" t="s">
        <v>57</v>
      </c>
      <c r="D1820" t="s">
        <v>57</v>
      </c>
      <c r="E1820" s="30">
        <v>0</v>
      </c>
      <c r="F1820">
        <f t="shared" si="34"/>
        <v>1</v>
      </c>
    </row>
    <row r="1821" spans="1:6" x14ac:dyDescent="0.2">
      <c r="A1821" s="28">
        <v>41868</v>
      </c>
      <c r="B1821" t="s">
        <v>447</v>
      </c>
      <c r="C1821" t="s">
        <v>58</v>
      </c>
      <c r="D1821" t="s">
        <v>58</v>
      </c>
      <c r="E1821" s="30">
        <v>0</v>
      </c>
      <c r="F1821">
        <f t="shared" si="34"/>
        <v>1</v>
      </c>
    </row>
    <row r="1822" spans="1:6" x14ac:dyDescent="0.2">
      <c r="A1822" s="28">
        <v>41868</v>
      </c>
      <c r="B1822" t="s">
        <v>447</v>
      </c>
      <c r="C1822" t="s">
        <v>59</v>
      </c>
      <c r="D1822" t="s">
        <v>59</v>
      </c>
      <c r="E1822" s="30">
        <v>1</v>
      </c>
      <c r="F1822">
        <f t="shared" si="34"/>
        <v>1</v>
      </c>
    </row>
    <row r="1823" spans="1:6" x14ac:dyDescent="0.2">
      <c r="A1823" s="28">
        <v>41869</v>
      </c>
      <c r="B1823" t="s">
        <v>443</v>
      </c>
      <c r="C1823" t="s">
        <v>52</v>
      </c>
      <c r="D1823" t="s">
        <v>52</v>
      </c>
      <c r="E1823" s="30">
        <v>4.34</v>
      </c>
      <c r="F1823">
        <f t="shared" si="34"/>
        <v>1</v>
      </c>
    </row>
    <row r="1824" spans="1:6" x14ac:dyDescent="0.2">
      <c r="A1824" s="28">
        <v>41869</v>
      </c>
      <c r="B1824" t="s">
        <v>443</v>
      </c>
      <c r="C1824" t="s">
        <v>53</v>
      </c>
      <c r="D1824" t="s">
        <v>53</v>
      </c>
      <c r="E1824" s="30">
        <v>6</v>
      </c>
      <c r="F1824">
        <f t="shared" si="34"/>
        <v>1</v>
      </c>
    </row>
    <row r="1825" spans="1:6" x14ac:dyDescent="0.2">
      <c r="A1825" s="28">
        <v>41869</v>
      </c>
      <c r="B1825" t="s">
        <v>443</v>
      </c>
      <c r="C1825" t="s">
        <v>54</v>
      </c>
      <c r="D1825" t="s">
        <v>54</v>
      </c>
      <c r="E1825" s="30">
        <v>3.1</v>
      </c>
      <c r="F1825">
        <f t="shared" si="34"/>
        <v>1</v>
      </c>
    </row>
    <row r="1826" spans="1:6" x14ac:dyDescent="0.2">
      <c r="A1826" s="28">
        <v>41869</v>
      </c>
      <c r="B1826" t="s">
        <v>443</v>
      </c>
      <c r="C1826" t="s">
        <v>55</v>
      </c>
      <c r="D1826" t="s">
        <v>55</v>
      </c>
      <c r="E1826" s="30">
        <v>16.5</v>
      </c>
      <c r="F1826">
        <f t="shared" si="34"/>
        <v>1</v>
      </c>
    </row>
    <row r="1827" spans="1:6" x14ac:dyDescent="0.2">
      <c r="A1827" s="28">
        <v>41869</v>
      </c>
      <c r="B1827" t="s">
        <v>443</v>
      </c>
      <c r="C1827" t="s">
        <v>56</v>
      </c>
      <c r="D1827" t="s">
        <v>56</v>
      </c>
      <c r="E1827" s="30">
        <v>21</v>
      </c>
      <c r="F1827">
        <f t="shared" si="34"/>
        <v>1</v>
      </c>
    </row>
    <row r="1828" spans="1:6" x14ac:dyDescent="0.2">
      <c r="A1828" s="28">
        <v>41869</v>
      </c>
      <c r="B1828" t="s">
        <v>443</v>
      </c>
      <c r="C1828" t="s">
        <v>57</v>
      </c>
      <c r="D1828" t="s">
        <v>57</v>
      </c>
      <c r="E1828" s="30">
        <v>3</v>
      </c>
      <c r="F1828">
        <f t="shared" si="34"/>
        <v>1</v>
      </c>
    </row>
    <row r="1829" spans="1:6" x14ac:dyDescent="0.2">
      <c r="A1829" s="28">
        <v>41869</v>
      </c>
      <c r="B1829" t="s">
        <v>443</v>
      </c>
      <c r="C1829" t="s">
        <v>58</v>
      </c>
      <c r="D1829" t="s">
        <v>58</v>
      </c>
      <c r="E1829" s="30">
        <v>10</v>
      </c>
      <c r="F1829">
        <f t="shared" si="34"/>
        <v>1</v>
      </c>
    </row>
    <row r="1830" spans="1:6" x14ac:dyDescent="0.2">
      <c r="A1830" s="28">
        <v>41869</v>
      </c>
      <c r="B1830" t="s">
        <v>443</v>
      </c>
      <c r="C1830" t="s">
        <v>59</v>
      </c>
      <c r="D1830" t="s">
        <v>59</v>
      </c>
      <c r="E1830" s="30">
        <v>2</v>
      </c>
      <c r="F1830">
        <f t="shared" si="34"/>
        <v>1</v>
      </c>
    </row>
    <row r="1831" spans="1:6" x14ac:dyDescent="0.2">
      <c r="A1831" s="28">
        <v>41870</v>
      </c>
      <c r="B1831" t="s">
        <v>444</v>
      </c>
      <c r="C1831" t="s">
        <v>52</v>
      </c>
      <c r="D1831" t="s">
        <v>52</v>
      </c>
      <c r="E1831" s="30">
        <v>11.34</v>
      </c>
      <c r="F1831">
        <f t="shared" si="34"/>
        <v>1</v>
      </c>
    </row>
    <row r="1832" spans="1:6" x14ac:dyDescent="0.2">
      <c r="A1832" s="28">
        <v>41870</v>
      </c>
      <c r="B1832" t="s">
        <v>444</v>
      </c>
      <c r="C1832" t="s">
        <v>53</v>
      </c>
      <c r="D1832" t="s">
        <v>53</v>
      </c>
      <c r="E1832" s="30">
        <v>6.35</v>
      </c>
      <c r="F1832">
        <f t="shared" si="34"/>
        <v>1</v>
      </c>
    </row>
    <row r="1833" spans="1:6" x14ac:dyDescent="0.2">
      <c r="A1833" s="28">
        <v>41870</v>
      </c>
      <c r="B1833" t="s">
        <v>444</v>
      </c>
      <c r="C1833" t="s">
        <v>54</v>
      </c>
      <c r="D1833" t="s">
        <v>54</v>
      </c>
      <c r="E1833" s="30">
        <v>5</v>
      </c>
      <c r="F1833">
        <f t="shared" si="34"/>
        <v>1</v>
      </c>
    </row>
    <row r="1834" spans="1:6" x14ac:dyDescent="0.2">
      <c r="A1834" s="28">
        <v>41870</v>
      </c>
      <c r="B1834" t="s">
        <v>444</v>
      </c>
      <c r="C1834" t="s">
        <v>55</v>
      </c>
      <c r="D1834" t="s">
        <v>55</v>
      </c>
      <c r="E1834" s="30">
        <v>16.100000000000001</v>
      </c>
      <c r="F1834">
        <f t="shared" si="34"/>
        <v>1</v>
      </c>
    </row>
    <row r="1835" spans="1:6" x14ac:dyDescent="0.2">
      <c r="A1835" s="28">
        <v>41870</v>
      </c>
      <c r="B1835" t="s">
        <v>444</v>
      </c>
      <c r="C1835" t="s">
        <v>56</v>
      </c>
      <c r="D1835" t="s">
        <v>56</v>
      </c>
      <c r="E1835" s="30">
        <v>13</v>
      </c>
      <c r="F1835">
        <f t="shared" si="34"/>
        <v>1</v>
      </c>
    </row>
    <row r="1836" spans="1:6" x14ac:dyDescent="0.2">
      <c r="A1836" s="28">
        <v>41870</v>
      </c>
      <c r="B1836" t="s">
        <v>444</v>
      </c>
      <c r="C1836" t="s">
        <v>57</v>
      </c>
      <c r="D1836" t="s">
        <v>57</v>
      </c>
      <c r="E1836" s="30">
        <v>1</v>
      </c>
      <c r="F1836">
        <f t="shared" si="34"/>
        <v>1</v>
      </c>
    </row>
    <row r="1837" spans="1:6" x14ac:dyDescent="0.2">
      <c r="A1837" s="28">
        <v>41870</v>
      </c>
      <c r="B1837" t="s">
        <v>444</v>
      </c>
      <c r="C1837" t="s">
        <v>58</v>
      </c>
      <c r="D1837" t="s">
        <v>58</v>
      </c>
      <c r="E1837" s="30">
        <v>3</v>
      </c>
      <c r="F1837">
        <f t="shared" si="34"/>
        <v>1</v>
      </c>
    </row>
    <row r="1838" spans="1:6" x14ac:dyDescent="0.2">
      <c r="A1838" s="28">
        <v>41870</v>
      </c>
      <c r="B1838" t="s">
        <v>444</v>
      </c>
      <c r="C1838" t="s">
        <v>59</v>
      </c>
      <c r="D1838" t="s">
        <v>59</v>
      </c>
      <c r="E1838" s="30">
        <v>1.1000000000000001</v>
      </c>
      <c r="F1838">
        <f t="shared" si="34"/>
        <v>1</v>
      </c>
    </row>
    <row r="1839" spans="1:6" x14ac:dyDescent="0.2">
      <c r="A1839" s="28">
        <v>41871</v>
      </c>
      <c r="B1839" t="s">
        <v>445</v>
      </c>
      <c r="C1839" t="s">
        <v>52</v>
      </c>
      <c r="D1839" t="s">
        <v>52</v>
      </c>
      <c r="E1839" s="30">
        <v>5.34</v>
      </c>
      <c r="F1839">
        <f t="shared" si="34"/>
        <v>1</v>
      </c>
    </row>
    <row r="1840" spans="1:6" x14ac:dyDescent="0.2">
      <c r="A1840" s="28">
        <v>41871</v>
      </c>
      <c r="B1840" t="s">
        <v>445</v>
      </c>
      <c r="C1840" t="s">
        <v>53</v>
      </c>
      <c r="D1840" t="s">
        <v>53</v>
      </c>
      <c r="E1840" s="30">
        <v>5.34</v>
      </c>
      <c r="F1840">
        <f t="shared" si="34"/>
        <v>1</v>
      </c>
    </row>
    <row r="1841" spans="1:6" x14ac:dyDescent="0.2">
      <c r="A1841" s="28">
        <v>41871</v>
      </c>
      <c r="B1841" t="s">
        <v>445</v>
      </c>
      <c r="C1841" t="s">
        <v>54</v>
      </c>
      <c r="D1841" t="s">
        <v>54</v>
      </c>
      <c r="E1841" s="30">
        <v>1.4</v>
      </c>
      <c r="F1841">
        <f t="shared" si="34"/>
        <v>1</v>
      </c>
    </row>
    <row r="1842" spans="1:6" x14ac:dyDescent="0.2">
      <c r="A1842" s="28">
        <v>41871</v>
      </c>
      <c r="B1842" t="s">
        <v>445</v>
      </c>
      <c r="C1842" t="s">
        <v>55</v>
      </c>
      <c r="D1842" t="s">
        <v>55</v>
      </c>
      <c r="E1842" s="30">
        <v>9</v>
      </c>
      <c r="F1842">
        <f t="shared" si="34"/>
        <v>1</v>
      </c>
    </row>
    <row r="1843" spans="1:6" x14ac:dyDescent="0.2">
      <c r="A1843" s="28">
        <v>41871</v>
      </c>
      <c r="B1843" t="s">
        <v>445</v>
      </c>
      <c r="C1843" t="s">
        <v>56</v>
      </c>
      <c r="D1843" t="s">
        <v>56</v>
      </c>
      <c r="E1843" s="30">
        <v>10</v>
      </c>
      <c r="F1843">
        <f t="shared" si="34"/>
        <v>1</v>
      </c>
    </row>
    <row r="1844" spans="1:6" x14ac:dyDescent="0.2">
      <c r="A1844" s="28">
        <v>41871</v>
      </c>
      <c r="B1844" t="s">
        <v>445</v>
      </c>
      <c r="C1844" t="s">
        <v>57</v>
      </c>
      <c r="D1844" t="s">
        <v>57</v>
      </c>
      <c r="E1844" s="30">
        <v>2</v>
      </c>
      <c r="F1844">
        <f t="shared" si="34"/>
        <v>1</v>
      </c>
    </row>
    <row r="1845" spans="1:6" x14ac:dyDescent="0.2">
      <c r="A1845" s="28">
        <v>41871</v>
      </c>
      <c r="B1845" t="s">
        <v>445</v>
      </c>
      <c r="C1845" t="s">
        <v>58</v>
      </c>
      <c r="D1845" t="s">
        <v>58</v>
      </c>
      <c r="E1845" s="30">
        <v>0</v>
      </c>
      <c r="F1845">
        <f t="shared" si="34"/>
        <v>1</v>
      </c>
    </row>
    <row r="1846" spans="1:6" x14ac:dyDescent="0.2">
      <c r="A1846" s="28">
        <v>41871</v>
      </c>
      <c r="B1846" t="s">
        <v>445</v>
      </c>
      <c r="C1846" t="s">
        <v>59</v>
      </c>
      <c r="D1846" t="s">
        <v>59</v>
      </c>
      <c r="E1846" s="30">
        <v>1</v>
      </c>
      <c r="F1846">
        <f t="shared" si="34"/>
        <v>1</v>
      </c>
    </row>
    <row r="1847" spans="1:6" x14ac:dyDescent="0.2">
      <c r="A1847" s="28">
        <v>41872</v>
      </c>
      <c r="B1847" t="s">
        <v>446</v>
      </c>
      <c r="C1847" t="s">
        <v>52</v>
      </c>
      <c r="D1847" t="s">
        <v>52</v>
      </c>
      <c r="E1847" s="30">
        <v>3</v>
      </c>
      <c r="F1847">
        <f t="shared" si="34"/>
        <v>1</v>
      </c>
    </row>
    <row r="1848" spans="1:6" x14ac:dyDescent="0.2">
      <c r="A1848" s="28">
        <v>41872</v>
      </c>
      <c r="B1848" t="s">
        <v>446</v>
      </c>
      <c r="C1848" t="s">
        <v>53</v>
      </c>
      <c r="D1848" t="s">
        <v>53</v>
      </c>
      <c r="E1848" s="30">
        <v>1</v>
      </c>
      <c r="F1848">
        <f t="shared" si="34"/>
        <v>1</v>
      </c>
    </row>
    <row r="1849" spans="1:6" x14ac:dyDescent="0.2">
      <c r="A1849" s="28">
        <v>41872</v>
      </c>
      <c r="B1849" t="s">
        <v>446</v>
      </c>
      <c r="C1849" t="s">
        <v>54</v>
      </c>
      <c r="D1849" t="s">
        <v>54</v>
      </c>
      <c r="E1849" s="30">
        <v>2</v>
      </c>
      <c r="F1849">
        <f t="shared" si="34"/>
        <v>1</v>
      </c>
    </row>
    <row r="1850" spans="1:6" x14ac:dyDescent="0.2">
      <c r="A1850" s="28">
        <v>41872</v>
      </c>
      <c r="B1850" t="s">
        <v>446</v>
      </c>
      <c r="C1850" t="s">
        <v>55</v>
      </c>
      <c r="D1850" t="s">
        <v>55</v>
      </c>
      <c r="E1850" s="30">
        <v>18</v>
      </c>
      <c r="F1850">
        <f t="shared" si="34"/>
        <v>1</v>
      </c>
    </row>
    <row r="1851" spans="1:6" x14ac:dyDescent="0.2">
      <c r="A1851" s="28">
        <v>41872</v>
      </c>
      <c r="B1851" t="s">
        <v>446</v>
      </c>
      <c r="C1851" t="s">
        <v>56</v>
      </c>
      <c r="D1851" t="s">
        <v>56</v>
      </c>
      <c r="E1851" s="30">
        <v>16</v>
      </c>
      <c r="F1851">
        <f t="shared" si="34"/>
        <v>1</v>
      </c>
    </row>
    <row r="1852" spans="1:6" x14ac:dyDescent="0.2">
      <c r="A1852" s="28">
        <v>41872</v>
      </c>
      <c r="B1852" t="s">
        <v>446</v>
      </c>
      <c r="C1852" t="s">
        <v>57</v>
      </c>
      <c r="D1852" t="s">
        <v>57</v>
      </c>
      <c r="E1852" s="30">
        <v>1</v>
      </c>
      <c r="F1852">
        <f t="shared" si="34"/>
        <v>1</v>
      </c>
    </row>
    <row r="1853" spans="1:6" x14ac:dyDescent="0.2">
      <c r="A1853" s="28">
        <v>41872</v>
      </c>
      <c r="B1853" t="s">
        <v>446</v>
      </c>
      <c r="C1853" t="s">
        <v>58</v>
      </c>
      <c r="D1853" t="s">
        <v>58</v>
      </c>
      <c r="E1853" s="30">
        <v>0</v>
      </c>
      <c r="F1853">
        <f t="shared" si="34"/>
        <v>1</v>
      </c>
    </row>
    <row r="1854" spans="1:6" x14ac:dyDescent="0.2">
      <c r="A1854" s="28">
        <v>41872</v>
      </c>
      <c r="B1854" t="s">
        <v>446</v>
      </c>
      <c r="C1854" t="s">
        <v>59</v>
      </c>
      <c r="D1854" t="s">
        <v>59</v>
      </c>
      <c r="E1854" s="30">
        <v>2.2000000000000002</v>
      </c>
      <c r="F1854">
        <f t="shared" si="34"/>
        <v>1</v>
      </c>
    </row>
    <row r="1855" spans="1:6" x14ac:dyDescent="0.2">
      <c r="A1855" s="28">
        <v>41873</v>
      </c>
      <c r="B1855" t="s">
        <v>440</v>
      </c>
      <c r="C1855" t="s">
        <v>52</v>
      </c>
      <c r="D1855" t="s">
        <v>52</v>
      </c>
      <c r="E1855" s="30">
        <v>6.34</v>
      </c>
      <c r="F1855">
        <f t="shared" si="34"/>
        <v>1</v>
      </c>
    </row>
    <row r="1856" spans="1:6" x14ac:dyDescent="0.2">
      <c r="A1856" s="28">
        <v>41873</v>
      </c>
      <c r="B1856" t="s">
        <v>440</v>
      </c>
      <c r="C1856" t="s">
        <v>53</v>
      </c>
      <c r="D1856" t="s">
        <v>53</v>
      </c>
      <c r="E1856" s="30">
        <v>1.34</v>
      </c>
      <c r="F1856">
        <f t="shared" si="34"/>
        <v>1</v>
      </c>
    </row>
    <row r="1857" spans="1:6" x14ac:dyDescent="0.2">
      <c r="A1857" s="28">
        <v>41873</v>
      </c>
      <c r="B1857" t="s">
        <v>440</v>
      </c>
      <c r="C1857" t="s">
        <v>54</v>
      </c>
      <c r="D1857" t="s">
        <v>54</v>
      </c>
      <c r="E1857" s="30">
        <v>5</v>
      </c>
      <c r="F1857">
        <f t="shared" si="34"/>
        <v>1</v>
      </c>
    </row>
    <row r="1858" spans="1:6" x14ac:dyDescent="0.2">
      <c r="A1858" s="28">
        <v>41873</v>
      </c>
      <c r="B1858" t="s">
        <v>440</v>
      </c>
      <c r="C1858" t="s">
        <v>55</v>
      </c>
      <c r="D1858" t="s">
        <v>55</v>
      </c>
      <c r="E1858" s="30">
        <v>19</v>
      </c>
      <c r="F1858">
        <f t="shared" si="34"/>
        <v>1</v>
      </c>
    </row>
    <row r="1859" spans="1:6" x14ac:dyDescent="0.2">
      <c r="A1859" s="28">
        <v>41873</v>
      </c>
      <c r="B1859" t="s">
        <v>440</v>
      </c>
      <c r="C1859" t="s">
        <v>56</v>
      </c>
      <c r="D1859" t="s">
        <v>56</v>
      </c>
      <c r="E1859" s="30">
        <v>15</v>
      </c>
      <c r="F1859">
        <f t="shared" si="34"/>
        <v>1</v>
      </c>
    </row>
    <row r="1860" spans="1:6" x14ac:dyDescent="0.2">
      <c r="A1860" s="28">
        <v>41873</v>
      </c>
      <c r="B1860" t="s">
        <v>440</v>
      </c>
      <c r="C1860" t="s">
        <v>57</v>
      </c>
      <c r="D1860" t="s">
        <v>57</v>
      </c>
      <c r="E1860" s="30">
        <v>0</v>
      </c>
      <c r="F1860">
        <f t="shared" si="34"/>
        <v>1</v>
      </c>
    </row>
    <row r="1861" spans="1:6" x14ac:dyDescent="0.2">
      <c r="A1861" s="28">
        <v>41873</v>
      </c>
      <c r="B1861" t="s">
        <v>440</v>
      </c>
      <c r="C1861" t="s">
        <v>58</v>
      </c>
      <c r="D1861" t="s">
        <v>58</v>
      </c>
      <c r="E1861" s="30">
        <v>0</v>
      </c>
      <c r="F1861">
        <f t="shared" si="34"/>
        <v>1</v>
      </c>
    </row>
    <row r="1862" spans="1:6" x14ac:dyDescent="0.2">
      <c r="A1862" s="28">
        <v>41873</v>
      </c>
      <c r="B1862" t="s">
        <v>440</v>
      </c>
      <c r="C1862" t="s">
        <v>59</v>
      </c>
      <c r="D1862" t="s">
        <v>59</v>
      </c>
      <c r="E1862" s="30">
        <v>1</v>
      </c>
      <c r="F1862">
        <f t="shared" si="34"/>
        <v>1</v>
      </c>
    </row>
    <row r="1863" spans="1:6" x14ac:dyDescent="0.2">
      <c r="A1863" s="28">
        <v>41874</v>
      </c>
      <c r="B1863" t="s">
        <v>441</v>
      </c>
      <c r="C1863" t="s">
        <v>52</v>
      </c>
      <c r="D1863" t="s">
        <v>52</v>
      </c>
      <c r="E1863" s="30">
        <v>3</v>
      </c>
      <c r="F1863">
        <f t="shared" ref="F1863:F1926" si="35">SUBTOTAL(103,E1863)</f>
        <v>1</v>
      </c>
    </row>
    <row r="1864" spans="1:6" x14ac:dyDescent="0.2">
      <c r="A1864" s="28">
        <v>41874</v>
      </c>
      <c r="B1864" t="s">
        <v>441</v>
      </c>
      <c r="C1864" t="s">
        <v>53</v>
      </c>
      <c r="D1864" t="s">
        <v>53</v>
      </c>
      <c r="E1864" s="30">
        <v>3.02</v>
      </c>
      <c r="F1864">
        <f t="shared" si="35"/>
        <v>1</v>
      </c>
    </row>
    <row r="1865" spans="1:6" x14ac:dyDescent="0.2">
      <c r="A1865" s="28">
        <v>41874</v>
      </c>
      <c r="B1865" t="s">
        <v>441</v>
      </c>
      <c r="C1865" t="s">
        <v>54</v>
      </c>
      <c r="D1865" t="s">
        <v>54</v>
      </c>
      <c r="E1865" s="30">
        <v>1</v>
      </c>
      <c r="F1865">
        <f t="shared" si="35"/>
        <v>1</v>
      </c>
    </row>
    <row r="1866" spans="1:6" x14ac:dyDescent="0.2">
      <c r="A1866" s="28">
        <v>41874</v>
      </c>
      <c r="B1866" t="s">
        <v>441</v>
      </c>
      <c r="C1866" t="s">
        <v>55</v>
      </c>
      <c r="D1866" t="s">
        <v>55</v>
      </c>
      <c r="E1866" s="30">
        <v>25.6</v>
      </c>
      <c r="F1866">
        <f t="shared" si="35"/>
        <v>1</v>
      </c>
    </row>
    <row r="1867" spans="1:6" x14ac:dyDescent="0.2">
      <c r="A1867" s="28">
        <v>41874</v>
      </c>
      <c r="B1867" t="s">
        <v>441</v>
      </c>
      <c r="C1867" t="s">
        <v>56</v>
      </c>
      <c r="D1867" t="s">
        <v>56</v>
      </c>
      <c r="E1867" s="30">
        <v>5</v>
      </c>
      <c r="F1867">
        <f t="shared" si="35"/>
        <v>1</v>
      </c>
    </row>
    <row r="1868" spans="1:6" x14ac:dyDescent="0.2">
      <c r="A1868" s="28">
        <v>41874</v>
      </c>
      <c r="B1868" t="s">
        <v>441</v>
      </c>
      <c r="C1868" t="s">
        <v>57</v>
      </c>
      <c r="D1868" t="s">
        <v>57</v>
      </c>
      <c r="E1868" s="30">
        <v>0</v>
      </c>
      <c r="F1868">
        <f t="shared" si="35"/>
        <v>1</v>
      </c>
    </row>
    <row r="1869" spans="1:6" x14ac:dyDescent="0.2">
      <c r="A1869" s="28">
        <v>41874</v>
      </c>
      <c r="B1869" t="s">
        <v>441</v>
      </c>
      <c r="C1869" t="s">
        <v>58</v>
      </c>
      <c r="D1869" t="s">
        <v>58</v>
      </c>
      <c r="E1869" s="30">
        <v>0</v>
      </c>
      <c r="F1869">
        <f t="shared" si="35"/>
        <v>1</v>
      </c>
    </row>
    <row r="1870" spans="1:6" x14ac:dyDescent="0.2">
      <c r="A1870" s="28">
        <v>41874</v>
      </c>
      <c r="B1870" t="s">
        <v>441</v>
      </c>
      <c r="C1870" t="s">
        <v>59</v>
      </c>
      <c r="D1870" t="s">
        <v>59</v>
      </c>
      <c r="E1870" s="30">
        <v>4</v>
      </c>
      <c r="F1870">
        <f t="shared" si="35"/>
        <v>1</v>
      </c>
    </row>
    <row r="1871" spans="1:6" x14ac:dyDescent="0.2">
      <c r="A1871" s="28">
        <v>41875</v>
      </c>
      <c r="B1871" t="s">
        <v>447</v>
      </c>
      <c r="C1871" t="s">
        <v>52</v>
      </c>
      <c r="D1871" t="s">
        <v>52</v>
      </c>
      <c r="E1871" s="30">
        <v>3</v>
      </c>
      <c r="F1871">
        <f t="shared" si="35"/>
        <v>1</v>
      </c>
    </row>
    <row r="1872" spans="1:6" x14ac:dyDescent="0.2">
      <c r="A1872" s="28">
        <v>41875</v>
      </c>
      <c r="B1872" t="s">
        <v>447</v>
      </c>
      <c r="C1872" t="s">
        <v>53</v>
      </c>
      <c r="D1872" t="s">
        <v>53</v>
      </c>
      <c r="E1872" s="30">
        <v>2.1749999999999998</v>
      </c>
      <c r="F1872">
        <f t="shared" si="35"/>
        <v>1</v>
      </c>
    </row>
    <row r="1873" spans="1:6" x14ac:dyDescent="0.2">
      <c r="A1873" s="28">
        <v>41875</v>
      </c>
      <c r="B1873" t="s">
        <v>447</v>
      </c>
      <c r="C1873" t="s">
        <v>54</v>
      </c>
      <c r="D1873" t="s">
        <v>54</v>
      </c>
      <c r="E1873" s="30">
        <v>3</v>
      </c>
      <c r="F1873">
        <f t="shared" si="35"/>
        <v>1</v>
      </c>
    </row>
    <row r="1874" spans="1:6" x14ac:dyDescent="0.2">
      <c r="A1874" s="28">
        <v>41875</v>
      </c>
      <c r="B1874" t="s">
        <v>447</v>
      </c>
      <c r="C1874" t="s">
        <v>55</v>
      </c>
      <c r="D1874" t="s">
        <v>55</v>
      </c>
      <c r="E1874" s="30">
        <v>7</v>
      </c>
      <c r="F1874">
        <f t="shared" si="35"/>
        <v>1</v>
      </c>
    </row>
    <row r="1875" spans="1:6" x14ac:dyDescent="0.2">
      <c r="A1875" s="28">
        <v>41875</v>
      </c>
      <c r="B1875" t="s">
        <v>447</v>
      </c>
      <c r="C1875" t="s">
        <v>56</v>
      </c>
      <c r="D1875" t="s">
        <v>56</v>
      </c>
      <c r="E1875" s="30">
        <v>12</v>
      </c>
      <c r="F1875">
        <f t="shared" si="35"/>
        <v>1</v>
      </c>
    </row>
    <row r="1876" spans="1:6" x14ac:dyDescent="0.2">
      <c r="A1876" s="28">
        <v>41875</v>
      </c>
      <c r="B1876" t="s">
        <v>447</v>
      </c>
      <c r="C1876" t="s">
        <v>57</v>
      </c>
      <c r="D1876" t="s">
        <v>57</v>
      </c>
      <c r="E1876" s="30">
        <v>0</v>
      </c>
      <c r="F1876">
        <f t="shared" si="35"/>
        <v>1</v>
      </c>
    </row>
    <row r="1877" spans="1:6" x14ac:dyDescent="0.2">
      <c r="A1877" s="28">
        <v>41875</v>
      </c>
      <c r="B1877" t="s">
        <v>447</v>
      </c>
      <c r="C1877" t="s">
        <v>58</v>
      </c>
      <c r="D1877" t="s">
        <v>58</v>
      </c>
      <c r="E1877" s="30">
        <v>1</v>
      </c>
      <c r="F1877">
        <f t="shared" si="35"/>
        <v>1</v>
      </c>
    </row>
    <row r="1878" spans="1:6" x14ac:dyDescent="0.2">
      <c r="A1878" s="28">
        <v>41875</v>
      </c>
      <c r="B1878" t="s">
        <v>447</v>
      </c>
      <c r="C1878" t="s">
        <v>59</v>
      </c>
      <c r="D1878" t="s">
        <v>59</v>
      </c>
      <c r="E1878" s="30">
        <v>0</v>
      </c>
      <c r="F1878">
        <f t="shared" si="35"/>
        <v>1</v>
      </c>
    </row>
    <row r="1879" spans="1:6" x14ac:dyDescent="0.2">
      <c r="A1879" s="28">
        <v>41876</v>
      </c>
      <c r="B1879" t="s">
        <v>443</v>
      </c>
      <c r="C1879" t="s">
        <v>52</v>
      </c>
      <c r="D1879" t="s">
        <v>52</v>
      </c>
      <c r="E1879" s="30">
        <v>4.01</v>
      </c>
      <c r="F1879">
        <f t="shared" si="35"/>
        <v>1</v>
      </c>
    </row>
    <row r="1880" spans="1:6" x14ac:dyDescent="0.2">
      <c r="A1880" s="28">
        <v>41876</v>
      </c>
      <c r="B1880" t="s">
        <v>443</v>
      </c>
      <c r="C1880" t="s">
        <v>53</v>
      </c>
      <c r="D1880" t="s">
        <v>53</v>
      </c>
      <c r="E1880" s="30">
        <v>3.1749999999999998</v>
      </c>
      <c r="F1880">
        <f t="shared" si="35"/>
        <v>1</v>
      </c>
    </row>
    <row r="1881" spans="1:6" x14ac:dyDescent="0.2">
      <c r="A1881" s="28">
        <v>41876</v>
      </c>
      <c r="B1881" t="s">
        <v>443</v>
      </c>
      <c r="C1881" t="s">
        <v>54</v>
      </c>
      <c r="D1881" t="s">
        <v>54</v>
      </c>
      <c r="E1881" s="30">
        <v>3</v>
      </c>
      <c r="F1881">
        <f t="shared" si="35"/>
        <v>1</v>
      </c>
    </row>
    <row r="1882" spans="1:6" x14ac:dyDescent="0.2">
      <c r="A1882" s="28">
        <v>41876</v>
      </c>
      <c r="B1882" t="s">
        <v>443</v>
      </c>
      <c r="C1882" t="s">
        <v>55</v>
      </c>
      <c r="D1882" t="s">
        <v>55</v>
      </c>
      <c r="E1882" s="30">
        <v>21.2</v>
      </c>
      <c r="F1882">
        <f t="shared" si="35"/>
        <v>1</v>
      </c>
    </row>
    <row r="1883" spans="1:6" x14ac:dyDescent="0.2">
      <c r="A1883" s="28">
        <v>41876</v>
      </c>
      <c r="B1883" t="s">
        <v>443</v>
      </c>
      <c r="C1883" t="s">
        <v>56</v>
      </c>
      <c r="D1883" t="s">
        <v>56</v>
      </c>
      <c r="E1883" s="30">
        <v>21</v>
      </c>
      <c r="F1883">
        <f t="shared" si="35"/>
        <v>1</v>
      </c>
    </row>
    <row r="1884" spans="1:6" x14ac:dyDescent="0.2">
      <c r="A1884" s="28">
        <v>41876</v>
      </c>
      <c r="B1884" t="s">
        <v>443</v>
      </c>
      <c r="C1884" t="s">
        <v>57</v>
      </c>
      <c r="D1884" t="s">
        <v>57</v>
      </c>
      <c r="E1884" s="30">
        <v>0</v>
      </c>
      <c r="F1884">
        <f t="shared" si="35"/>
        <v>1</v>
      </c>
    </row>
    <row r="1885" spans="1:6" x14ac:dyDescent="0.2">
      <c r="A1885" s="28">
        <v>41876</v>
      </c>
      <c r="B1885" t="s">
        <v>443</v>
      </c>
      <c r="C1885" t="s">
        <v>58</v>
      </c>
      <c r="D1885" t="s">
        <v>58</v>
      </c>
      <c r="E1885" s="30">
        <v>0</v>
      </c>
      <c r="F1885">
        <f t="shared" si="35"/>
        <v>1</v>
      </c>
    </row>
    <row r="1886" spans="1:6" x14ac:dyDescent="0.2">
      <c r="A1886" s="28">
        <v>41876</v>
      </c>
      <c r="B1886" t="s">
        <v>443</v>
      </c>
      <c r="C1886" t="s">
        <v>59</v>
      </c>
      <c r="D1886" t="s">
        <v>59</v>
      </c>
      <c r="E1886" s="30">
        <v>0</v>
      </c>
      <c r="F1886">
        <f t="shared" si="35"/>
        <v>1</v>
      </c>
    </row>
    <row r="1887" spans="1:6" x14ac:dyDescent="0.2">
      <c r="A1887" s="28">
        <v>41877</v>
      </c>
      <c r="B1887" t="s">
        <v>444</v>
      </c>
      <c r="C1887" t="s">
        <v>52</v>
      </c>
      <c r="D1887" t="s">
        <v>52</v>
      </c>
      <c r="E1887" s="30">
        <v>2.34</v>
      </c>
      <c r="F1887">
        <f t="shared" si="35"/>
        <v>1</v>
      </c>
    </row>
    <row r="1888" spans="1:6" x14ac:dyDescent="0.2">
      <c r="A1888" s="28">
        <v>41877</v>
      </c>
      <c r="B1888" t="s">
        <v>444</v>
      </c>
      <c r="C1888" t="s">
        <v>53</v>
      </c>
      <c r="D1888" t="s">
        <v>53</v>
      </c>
      <c r="E1888" s="30">
        <v>5.34</v>
      </c>
      <c r="F1888">
        <f t="shared" si="35"/>
        <v>1</v>
      </c>
    </row>
    <row r="1889" spans="1:6" x14ac:dyDescent="0.2">
      <c r="A1889" s="28">
        <v>41877</v>
      </c>
      <c r="B1889" t="s">
        <v>444</v>
      </c>
      <c r="C1889" t="s">
        <v>54</v>
      </c>
      <c r="D1889" t="s">
        <v>54</v>
      </c>
      <c r="E1889" s="30">
        <v>3</v>
      </c>
      <c r="F1889">
        <f t="shared" si="35"/>
        <v>1</v>
      </c>
    </row>
    <row r="1890" spans="1:6" x14ac:dyDescent="0.2">
      <c r="A1890" s="28">
        <v>41877</v>
      </c>
      <c r="B1890" t="s">
        <v>444</v>
      </c>
      <c r="C1890" t="s">
        <v>55</v>
      </c>
      <c r="D1890" t="s">
        <v>55</v>
      </c>
      <c r="E1890" s="30">
        <v>31</v>
      </c>
      <c r="F1890">
        <f t="shared" si="35"/>
        <v>1</v>
      </c>
    </row>
    <row r="1891" spans="1:6" x14ac:dyDescent="0.2">
      <c r="A1891" s="28">
        <v>41877</v>
      </c>
      <c r="B1891" t="s">
        <v>444</v>
      </c>
      <c r="C1891" t="s">
        <v>56</v>
      </c>
      <c r="D1891" t="s">
        <v>56</v>
      </c>
      <c r="E1891" s="30">
        <v>14</v>
      </c>
      <c r="F1891">
        <f t="shared" si="35"/>
        <v>1</v>
      </c>
    </row>
    <row r="1892" spans="1:6" x14ac:dyDescent="0.2">
      <c r="A1892" s="28">
        <v>41877</v>
      </c>
      <c r="B1892" t="s">
        <v>444</v>
      </c>
      <c r="C1892" t="s">
        <v>57</v>
      </c>
      <c r="D1892" t="s">
        <v>57</v>
      </c>
      <c r="E1892" s="30">
        <v>1</v>
      </c>
      <c r="F1892">
        <f t="shared" si="35"/>
        <v>1</v>
      </c>
    </row>
    <row r="1893" spans="1:6" x14ac:dyDescent="0.2">
      <c r="A1893" s="28">
        <v>41877</v>
      </c>
      <c r="B1893" t="s">
        <v>444</v>
      </c>
      <c r="C1893" t="s">
        <v>58</v>
      </c>
      <c r="D1893" t="s">
        <v>58</v>
      </c>
      <c r="E1893" s="30">
        <v>1</v>
      </c>
      <c r="F1893">
        <f t="shared" si="35"/>
        <v>1</v>
      </c>
    </row>
    <row r="1894" spans="1:6" x14ac:dyDescent="0.2">
      <c r="A1894" s="28">
        <v>41877</v>
      </c>
      <c r="B1894" t="s">
        <v>444</v>
      </c>
      <c r="C1894" t="s">
        <v>59</v>
      </c>
      <c r="D1894" t="s">
        <v>59</v>
      </c>
      <c r="E1894" s="30">
        <v>3</v>
      </c>
      <c r="F1894">
        <f t="shared" si="35"/>
        <v>1</v>
      </c>
    </row>
    <row r="1895" spans="1:6" x14ac:dyDescent="0.2">
      <c r="A1895" s="28">
        <v>41878</v>
      </c>
      <c r="B1895" t="s">
        <v>445</v>
      </c>
      <c r="C1895" t="s">
        <v>52</v>
      </c>
      <c r="D1895" t="s">
        <v>52</v>
      </c>
      <c r="E1895" s="30">
        <v>3.34</v>
      </c>
      <c r="F1895">
        <f t="shared" si="35"/>
        <v>1</v>
      </c>
    </row>
    <row r="1896" spans="1:6" x14ac:dyDescent="0.2">
      <c r="A1896" s="28">
        <v>41878</v>
      </c>
      <c r="B1896" t="s">
        <v>445</v>
      </c>
      <c r="C1896" t="s">
        <v>53</v>
      </c>
      <c r="D1896" t="s">
        <v>53</v>
      </c>
      <c r="E1896" s="30">
        <v>8.02</v>
      </c>
      <c r="F1896">
        <f t="shared" si="35"/>
        <v>1</v>
      </c>
    </row>
    <row r="1897" spans="1:6" x14ac:dyDescent="0.2">
      <c r="A1897" s="28">
        <v>41878</v>
      </c>
      <c r="B1897" t="s">
        <v>445</v>
      </c>
      <c r="C1897" t="s">
        <v>54</v>
      </c>
      <c r="D1897" t="s">
        <v>54</v>
      </c>
      <c r="E1897" s="30">
        <v>4</v>
      </c>
      <c r="F1897">
        <f t="shared" si="35"/>
        <v>1</v>
      </c>
    </row>
    <row r="1898" spans="1:6" x14ac:dyDescent="0.2">
      <c r="A1898" s="28">
        <v>41878</v>
      </c>
      <c r="B1898" t="s">
        <v>445</v>
      </c>
      <c r="C1898" t="s">
        <v>55</v>
      </c>
      <c r="D1898" t="s">
        <v>55</v>
      </c>
      <c r="E1898" s="30">
        <v>21</v>
      </c>
      <c r="F1898">
        <f t="shared" si="35"/>
        <v>1</v>
      </c>
    </row>
    <row r="1899" spans="1:6" x14ac:dyDescent="0.2">
      <c r="A1899" s="28">
        <v>41878</v>
      </c>
      <c r="B1899" t="s">
        <v>445</v>
      </c>
      <c r="C1899" t="s">
        <v>56</v>
      </c>
      <c r="D1899" t="s">
        <v>56</v>
      </c>
      <c r="E1899" s="30">
        <v>14</v>
      </c>
      <c r="F1899">
        <f t="shared" si="35"/>
        <v>1</v>
      </c>
    </row>
    <row r="1900" spans="1:6" x14ac:dyDescent="0.2">
      <c r="A1900" s="28">
        <v>41878</v>
      </c>
      <c r="B1900" t="s">
        <v>445</v>
      </c>
      <c r="C1900" t="s">
        <v>57</v>
      </c>
      <c r="D1900" t="s">
        <v>57</v>
      </c>
      <c r="E1900" s="30">
        <v>0</v>
      </c>
      <c r="F1900">
        <f t="shared" si="35"/>
        <v>1</v>
      </c>
    </row>
    <row r="1901" spans="1:6" x14ac:dyDescent="0.2">
      <c r="A1901" s="28">
        <v>41878</v>
      </c>
      <c r="B1901" t="s">
        <v>445</v>
      </c>
      <c r="C1901" t="s">
        <v>58</v>
      </c>
      <c r="D1901" t="s">
        <v>58</v>
      </c>
      <c r="E1901" s="30">
        <v>0</v>
      </c>
      <c r="F1901">
        <f t="shared" si="35"/>
        <v>1</v>
      </c>
    </row>
    <row r="1902" spans="1:6" x14ac:dyDescent="0.2">
      <c r="A1902" s="28">
        <v>41878</v>
      </c>
      <c r="B1902" t="s">
        <v>445</v>
      </c>
      <c r="C1902" t="s">
        <v>59</v>
      </c>
      <c r="D1902" t="s">
        <v>59</v>
      </c>
      <c r="E1902" s="30">
        <v>3</v>
      </c>
      <c r="F1902">
        <f t="shared" si="35"/>
        <v>1</v>
      </c>
    </row>
    <row r="1903" spans="1:6" x14ac:dyDescent="0.2">
      <c r="A1903" s="28">
        <v>41879</v>
      </c>
      <c r="B1903" t="s">
        <v>446</v>
      </c>
      <c r="C1903" t="s">
        <v>52</v>
      </c>
      <c r="D1903" t="s">
        <v>52</v>
      </c>
      <c r="E1903" s="30">
        <v>2.34</v>
      </c>
      <c r="F1903">
        <f t="shared" si="35"/>
        <v>1</v>
      </c>
    </row>
    <row r="1904" spans="1:6" x14ac:dyDescent="0.2">
      <c r="A1904" s="28">
        <v>41879</v>
      </c>
      <c r="B1904" t="s">
        <v>446</v>
      </c>
      <c r="C1904" t="s">
        <v>53</v>
      </c>
      <c r="D1904" t="s">
        <v>53</v>
      </c>
      <c r="E1904" s="30">
        <v>5.36</v>
      </c>
      <c r="F1904">
        <f t="shared" si="35"/>
        <v>1</v>
      </c>
    </row>
    <row r="1905" spans="1:6" x14ac:dyDescent="0.2">
      <c r="A1905" s="28">
        <v>41879</v>
      </c>
      <c r="B1905" t="s">
        <v>446</v>
      </c>
      <c r="C1905" t="s">
        <v>54</v>
      </c>
      <c r="D1905" t="s">
        <v>54</v>
      </c>
      <c r="E1905" s="30">
        <v>6</v>
      </c>
      <c r="F1905">
        <f t="shared" si="35"/>
        <v>1</v>
      </c>
    </row>
    <row r="1906" spans="1:6" x14ac:dyDescent="0.2">
      <c r="A1906" s="28">
        <v>41879</v>
      </c>
      <c r="B1906" t="s">
        <v>446</v>
      </c>
      <c r="C1906" t="s">
        <v>55</v>
      </c>
      <c r="D1906" t="s">
        <v>55</v>
      </c>
      <c r="E1906" s="30">
        <v>32.67</v>
      </c>
      <c r="F1906">
        <f t="shared" si="35"/>
        <v>1</v>
      </c>
    </row>
    <row r="1907" spans="1:6" x14ac:dyDescent="0.2">
      <c r="A1907" s="28">
        <v>41879</v>
      </c>
      <c r="B1907" t="s">
        <v>446</v>
      </c>
      <c r="C1907" t="s">
        <v>56</v>
      </c>
      <c r="D1907" t="s">
        <v>56</v>
      </c>
      <c r="E1907" s="30">
        <v>19</v>
      </c>
      <c r="F1907">
        <f t="shared" si="35"/>
        <v>1</v>
      </c>
    </row>
    <row r="1908" spans="1:6" x14ac:dyDescent="0.2">
      <c r="A1908" s="28">
        <v>41879</v>
      </c>
      <c r="B1908" t="s">
        <v>446</v>
      </c>
      <c r="C1908" t="s">
        <v>57</v>
      </c>
      <c r="D1908" t="s">
        <v>57</v>
      </c>
      <c r="E1908" s="30">
        <v>0</v>
      </c>
      <c r="F1908">
        <f t="shared" si="35"/>
        <v>1</v>
      </c>
    </row>
    <row r="1909" spans="1:6" x14ac:dyDescent="0.2">
      <c r="A1909" s="28">
        <v>41879</v>
      </c>
      <c r="B1909" t="s">
        <v>446</v>
      </c>
      <c r="C1909" t="s">
        <v>58</v>
      </c>
      <c r="D1909" t="s">
        <v>58</v>
      </c>
      <c r="E1909" s="30">
        <v>4</v>
      </c>
      <c r="F1909">
        <f t="shared" si="35"/>
        <v>1</v>
      </c>
    </row>
    <row r="1910" spans="1:6" x14ac:dyDescent="0.2">
      <c r="A1910" s="28">
        <v>41879</v>
      </c>
      <c r="B1910" t="s">
        <v>446</v>
      </c>
      <c r="C1910" t="s">
        <v>59</v>
      </c>
      <c r="D1910" t="s">
        <v>59</v>
      </c>
      <c r="E1910" s="30">
        <v>0</v>
      </c>
      <c r="F1910">
        <f t="shared" si="35"/>
        <v>1</v>
      </c>
    </row>
    <row r="1911" spans="1:6" x14ac:dyDescent="0.2">
      <c r="A1911" s="28">
        <v>41880</v>
      </c>
      <c r="B1911" t="s">
        <v>440</v>
      </c>
      <c r="C1911" t="s">
        <v>52</v>
      </c>
      <c r="D1911" t="s">
        <v>52</v>
      </c>
      <c r="E1911" s="30">
        <v>6.34</v>
      </c>
      <c r="F1911">
        <f t="shared" si="35"/>
        <v>1</v>
      </c>
    </row>
    <row r="1912" spans="1:6" x14ac:dyDescent="0.2">
      <c r="A1912" s="28">
        <v>41880</v>
      </c>
      <c r="B1912" t="s">
        <v>440</v>
      </c>
      <c r="C1912" t="s">
        <v>53</v>
      </c>
      <c r="D1912" t="s">
        <v>53</v>
      </c>
      <c r="E1912" s="30">
        <v>3.68</v>
      </c>
      <c r="F1912">
        <f t="shared" si="35"/>
        <v>1</v>
      </c>
    </row>
    <row r="1913" spans="1:6" x14ac:dyDescent="0.2">
      <c r="A1913" s="28">
        <v>41880</v>
      </c>
      <c r="B1913" t="s">
        <v>440</v>
      </c>
      <c r="C1913" t="s">
        <v>54</v>
      </c>
      <c r="D1913" t="s">
        <v>54</v>
      </c>
      <c r="E1913" s="30">
        <v>5</v>
      </c>
      <c r="F1913">
        <f t="shared" si="35"/>
        <v>1</v>
      </c>
    </row>
    <row r="1914" spans="1:6" x14ac:dyDescent="0.2">
      <c r="A1914" s="28">
        <v>41880</v>
      </c>
      <c r="B1914" t="s">
        <v>440</v>
      </c>
      <c r="C1914" t="s">
        <v>55</v>
      </c>
      <c r="D1914" t="s">
        <v>55</v>
      </c>
      <c r="E1914" s="30">
        <v>26.28</v>
      </c>
      <c r="F1914">
        <f t="shared" si="35"/>
        <v>1</v>
      </c>
    </row>
    <row r="1915" spans="1:6" x14ac:dyDescent="0.2">
      <c r="A1915" s="28">
        <v>41880</v>
      </c>
      <c r="B1915" t="s">
        <v>440</v>
      </c>
      <c r="C1915" t="s">
        <v>56</v>
      </c>
      <c r="D1915" t="s">
        <v>56</v>
      </c>
      <c r="E1915" s="30">
        <v>18</v>
      </c>
      <c r="F1915">
        <f t="shared" si="35"/>
        <v>1</v>
      </c>
    </row>
    <row r="1916" spans="1:6" x14ac:dyDescent="0.2">
      <c r="A1916" s="28">
        <v>41880</v>
      </c>
      <c r="B1916" t="s">
        <v>440</v>
      </c>
      <c r="C1916" t="s">
        <v>57</v>
      </c>
      <c r="D1916" t="s">
        <v>57</v>
      </c>
      <c r="E1916" s="30">
        <v>1</v>
      </c>
      <c r="F1916">
        <f t="shared" si="35"/>
        <v>1</v>
      </c>
    </row>
    <row r="1917" spans="1:6" x14ac:dyDescent="0.2">
      <c r="A1917" s="28">
        <v>41880</v>
      </c>
      <c r="B1917" t="s">
        <v>440</v>
      </c>
      <c r="C1917" t="s">
        <v>58</v>
      </c>
      <c r="D1917" t="s">
        <v>58</v>
      </c>
      <c r="E1917" s="30">
        <v>0</v>
      </c>
      <c r="F1917">
        <f t="shared" si="35"/>
        <v>1</v>
      </c>
    </row>
    <row r="1918" spans="1:6" x14ac:dyDescent="0.2">
      <c r="A1918" s="28">
        <v>41880</v>
      </c>
      <c r="B1918" t="s">
        <v>440</v>
      </c>
      <c r="C1918" t="s">
        <v>59</v>
      </c>
      <c r="D1918" t="s">
        <v>59</v>
      </c>
      <c r="E1918" s="30">
        <v>3</v>
      </c>
      <c r="F1918">
        <f t="shared" si="35"/>
        <v>1</v>
      </c>
    </row>
    <row r="1919" spans="1:6" x14ac:dyDescent="0.2">
      <c r="A1919" s="28">
        <v>41881</v>
      </c>
      <c r="B1919" t="s">
        <v>441</v>
      </c>
      <c r="C1919" t="s">
        <v>52</v>
      </c>
      <c r="D1919" t="s">
        <v>52</v>
      </c>
      <c r="E1919" s="30">
        <v>3.68</v>
      </c>
      <c r="F1919">
        <f t="shared" si="35"/>
        <v>1</v>
      </c>
    </row>
    <row r="1920" spans="1:6" x14ac:dyDescent="0.2">
      <c r="A1920" s="28">
        <v>41881</v>
      </c>
      <c r="B1920" t="s">
        <v>441</v>
      </c>
      <c r="C1920" t="s">
        <v>53</v>
      </c>
      <c r="D1920" t="s">
        <v>53</v>
      </c>
      <c r="E1920" s="30">
        <v>3.02</v>
      </c>
      <c r="F1920">
        <f t="shared" si="35"/>
        <v>1</v>
      </c>
    </row>
    <row r="1921" spans="1:6" x14ac:dyDescent="0.2">
      <c r="A1921" s="28">
        <v>41881</v>
      </c>
      <c r="B1921" t="s">
        <v>441</v>
      </c>
      <c r="C1921" t="s">
        <v>54</v>
      </c>
      <c r="D1921" t="s">
        <v>54</v>
      </c>
      <c r="E1921" s="30">
        <v>7</v>
      </c>
      <c r="F1921">
        <f t="shared" si="35"/>
        <v>1</v>
      </c>
    </row>
    <row r="1922" spans="1:6" x14ac:dyDescent="0.2">
      <c r="A1922" s="28">
        <v>41881</v>
      </c>
      <c r="B1922" t="s">
        <v>441</v>
      </c>
      <c r="C1922" t="s">
        <v>55</v>
      </c>
      <c r="D1922" t="s">
        <v>55</v>
      </c>
      <c r="E1922" s="30">
        <v>13</v>
      </c>
      <c r="F1922">
        <f t="shared" si="35"/>
        <v>1</v>
      </c>
    </row>
    <row r="1923" spans="1:6" x14ac:dyDescent="0.2">
      <c r="A1923" s="28">
        <v>41881</v>
      </c>
      <c r="B1923" t="s">
        <v>441</v>
      </c>
      <c r="C1923" t="s">
        <v>56</v>
      </c>
      <c r="D1923" t="s">
        <v>56</v>
      </c>
      <c r="E1923" s="30">
        <v>13</v>
      </c>
      <c r="F1923">
        <f t="shared" si="35"/>
        <v>1</v>
      </c>
    </row>
    <row r="1924" spans="1:6" x14ac:dyDescent="0.2">
      <c r="A1924" s="28">
        <v>41881</v>
      </c>
      <c r="B1924" t="s">
        <v>441</v>
      </c>
      <c r="C1924" t="s">
        <v>57</v>
      </c>
      <c r="D1924" t="s">
        <v>57</v>
      </c>
      <c r="E1924" s="30">
        <v>1</v>
      </c>
      <c r="F1924">
        <f t="shared" si="35"/>
        <v>1</v>
      </c>
    </row>
    <row r="1925" spans="1:6" x14ac:dyDescent="0.2">
      <c r="A1925" s="28">
        <v>41881</v>
      </c>
      <c r="B1925" t="s">
        <v>441</v>
      </c>
      <c r="C1925" t="s">
        <v>58</v>
      </c>
      <c r="D1925" t="s">
        <v>58</v>
      </c>
      <c r="E1925" s="30">
        <v>0</v>
      </c>
      <c r="F1925">
        <f t="shared" si="35"/>
        <v>1</v>
      </c>
    </row>
    <row r="1926" spans="1:6" x14ac:dyDescent="0.2">
      <c r="A1926" s="28">
        <v>41881</v>
      </c>
      <c r="B1926" t="s">
        <v>441</v>
      </c>
      <c r="C1926" t="s">
        <v>59</v>
      </c>
      <c r="D1926" t="s">
        <v>59</v>
      </c>
      <c r="E1926" s="30">
        <v>4</v>
      </c>
      <c r="F1926">
        <f t="shared" si="35"/>
        <v>1</v>
      </c>
    </row>
    <row r="1927" spans="1:6" x14ac:dyDescent="0.2">
      <c r="A1927" s="28">
        <v>41882</v>
      </c>
      <c r="B1927" t="s">
        <v>447</v>
      </c>
      <c r="C1927" t="s">
        <v>52</v>
      </c>
      <c r="D1927" t="s">
        <v>52</v>
      </c>
      <c r="E1927" s="30">
        <v>0</v>
      </c>
      <c r="F1927">
        <f t="shared" ref="F1927:F1990" si="36">SUBTOTAL(103,E1927)</f>
        <v>1</v>
      </c>
    </row>
    <row r="1928" spans="1:6" x14ac:dyDescent="0.2">
      <c r="A1928" s="28">
        <v>41882</v>
      </c>
      <c r="B1928" t="s">
        <v>447</v>
      </c>
      <c r="C1928" t="s">
        <v>53</v>
      </c>
      <c r="D1928" t="s">
        <v>53</v>
      </c>
      <c r="E1928" s="30">
        <v>2.68</v>
      </c>
      <c r="F1928">
        <f t="shared" si="36"/>
        <v>1</v>
      </c>
    </row>
    <row r="1929" spans="1:6" x14ac:dyDescent="0.2">
      <c r="A1929" s="28">
        <v>41882</v>
      </c>
      <c r="B1929" t="s">
        <v>447</v>
      </c>
      <c r="C1929" t="s">
        <v>54</v>
      </c>
      <c r="D1929" t="s">
        <v>54</v>
      </c>
      <c r="E1929" s="30">
        <v>1</v>
      </c>
      <c r="F1929">
        <f t="shared" si="36"/>
        <v>1</v>
      </c>
    </row>
    <row r="1930" spans="1:6" x14ac:dyDescent="0.2">
      <c r="A1930" s="28">
        <v>41882</v>
      </c>
      <c r="B1930" t="s">
        <v>447</v>
      </c>
      <c r="C1930" t="s">
        <v>55</v>
      </c>
      <c r="D1930" t="s">
        <v>55</v>
      </c>
      <c r="E1930" s="30">
        <v>15</v>
      </c>
      <c r="F1930">
        <f t="shared" si="36"/>
        <v>1</v>
      </c>
    </row>
    <row r="1931" spans="1:6" x14ac:dyDescent="0.2">
      <c r="A1931" s="28">
        <v>41882</v>
      </c>
      <c r="B1931" t="s">
        <v>447</v>
      </c>
      <c r="C1931" t="s">
        <v>56</v>
      </c>
      <c r="D1931" t="s">
        <v>56</v>
      </c>
      <c r="E1931" s="30">
        <v>13</v>
      </c>
      <c r="F1931">
        <f t="shared" si="36"/>
        <v>1</v>
      </c>
    </row>
    <row r="1932" spans="1:6" x14ac:dyDescent="0.2">
      <c r="A1932" s="28">
        <v>41882</v>
      </c>
      <c r="B1932" t="s">
        <v>447</v>
      </c>
      <c r="C1932" t="s">
        <v>57</v>
      </c>
      <c r="D1932" t="s">
        <v>57</v>
      </c>
      <c r="E1932" s="30">
        <v>0</v>
      </c>
      <c r="F1932">
        <f t="shared" si="36"/>
        <v>1</v>
      </c>
    </row>
    <row r="1933" spans="1:6" x14ac:dyDescent="0.2">
      <c r="A1933" s="28">
        <v>41882</v>
      </c>
      <c r="B1933" t="s">
        <v>447</v>
      </c>
      <c r="C1933" t="s">
        <v>58</v>
      </c>
      <c r="D1933" t="s">
        <v>58</v>
      </c>
      <c r="E1933" s="30">
        <v>7</v>
      </c>
      <c r="F1933">
        <f t="shared" si="36"/>
        <v>1</v>
      </c>
    </row>
    <row r="1934" spans="1:6" x14ac:dyDescent="0.2">
      <c r="A1934" s="28">
        <v>41882</v>
      </c>
      <c r="B1934" t="s">
        <v>447</v>
      </c>
      <c r="C1934" t="s">
        <v>59</v>
      </c>
      <c r="D1934" t="s">
        <v>59</v>
      </c>
      <c r="E1934" s="30">
        <v>2</v>
      </c>
      <c r="F1934">
        <f t="shared" si="36"/>
        <v>1</v>
      </c>
    </row>
    <row r="1935" spans="1:6" x14ac:dyDescent="0.2">
      <c r="A1935" s="28">
        <v>41883</v>
      </c>
      <c r="B1935" t="s">
        <v>443</v>
      </c>
      <c r="C1935" t="s">
        <v>52</v>
      </c>
      <c r="D1935" t="s">
        <v>52</v>
      </c>
      <c r="E1935" s="30">
        <v>3.34</v>
      </c>
      <c r="F1935">
        <f t="shared" si="36"/>
        <v>1</v>
      </c>
    </row>
    <row r="1936" spans="1:6" x14ac:dyDescent="0.2">
      <c r="A1936" s="28">
        <v>41883</v>
      </c>
      <c r="B1936" t="s">
        <v>443</v>
      </c>
      <c r="C1936" t="s">
        <v>53</v>
      </c>
      <c r="D1936" t="s">
        <v>53</v>
      </c>
      <c r="E1936" s="30">
        <v>1.7150000000000001</v>
      </c>
      <c r="F1936">
        <f t="shared" si="36"/>
        <v>1</v>
      </c>
    </row>
    <row r="1937" spans="1:6" x14ac:dyDescent="0.2">
      <c r="A1937" s="28">
        <v>41883</v>
      </c>
      <c r="B1937" t="s">
        <v>443</v>
      </c>
      <c r="C1937" t="s">
        <v>54</v>
      </c>
      <c r="D1937" t="s">
        <v>54</v>
      </c>
      <c r="E1937" s="30">
        <v>1</v>
      </c>
      <c r="F1937">
        <f t="shared" si="36"/>
        <v>1</v>
      </c>
    </row>
    <row r="1938" spans="1:6" x14ac:dyDescent="0.2">
      <c r="A1938" s="28">
        <v>41883</v>
      </c>
      <c r="B1938" t="s">
        <v>443</v>
      </c>
      <c r="C1938" t="s">
        <v>55</v>
      </c>
      <c r="D1938" t="s">
        <v>55</v>
      </c>
      <c r="E1938" s="30">
        <v>15.5</v>
      </c>
      <c r="F1938">
        <f t="shared" si="36"/>
        <v>1</v>
      </c>
    </row>
    <row r="1939" spans="1:6" x14ac:dyDescent="0.2">
      <c r="A1939" s="28">
        <v>41883</v>
      </c>
      <c r="B1939" t="s">
        <v>443</v>
      </c>
      <c r="C1939" t="s">
        <v>56</v>
      </c>
      <c r="D1939" t="s">
        <v>56</v>
      </c>
      <c r="E1939" s="30">
        <v>15</v>
      </c>
      <c r="F1939">
        <f t="shared" si="36"/>
        <v>1</v>
      </c>
    </row>
    <row r="1940" spans="1:6" x14ac:dyDescent="0.2">
      <c r="A1940" s="28">
        <v>41883</v>
      </c>
      <c r="B1940" t="s">
        <v>443</v>
      </c>
      <c r="C1940" t="s">
        <v>57</v>
      </c>
      <c r="D1940" t="s">
        <v>57</v>
      </c>
      <c r="E1940" s="30">
        <v>0</v>
      </c>
      <c r="F1940">
        <f t="shared" si="36"/>
        <v>1</v>
      </c>
    </row>
    <row r="1941" spans="1:6" x14ac:dyDescent="0.2">
      <c r="A1941" s="28">
        <v>41883</v>
      </c>
      <c r="B1941" t="s">
        <v>443</v>
      </c>
      <c r="C1941" t="s">
        <v>58</v>
      </c>
      <c r="D1941" t="s">
        <v>58</v>
      </c>
      <c r="E1941" s="30">
        <v>0</v>
      </c>
      <c r="F1941">
        <f t="shared" si="36"/>
        <v>1</v>
      </c>
    </row>
    <row r="1942" spans="1:6" x14ac:dyDescent="0.2">
      <c r="A1942" s="28">
        <v>41883</v>
      </c>
      <c r="B1942" t="s">
        <v>443</v>
      </c>
      <c r="C1942" t="s">
        <v>59</v>
      </c>
      <c r="D1942" t="s">
        <v>59</v>
      </c>
      <c r="E1942" s="30">
        <v>5.5</v>
      </c>
      <c r="F1942">
        <f t="shared" si="36"/>
        <v>1</v>
      </c>
    </row>
    <row r="1943" spans="1:6" x14ac:dyDescent="0.2">
      <c r="A1943" s="28">
        <v>41884</v>
      </c>
      <c r="B1943" t="s">
        <v>444</v>
      </c>
      <c r="C1943" t="s">
        <v>52</v>
      </c>
      <c r="D1943" t="s">
        <v>52</v>
      </c>
      <c r="E1943" s="30">
        <v>2.34</v>
      </c>
      <c r="F1943">
        <f t="shared" si="36"/>
        <v>1</v>
      </c>
    </row>
    <row r="1944" spans="1:6" x14ac:dyDescent="0.2">
      <c r="A1944" s="28">
        <v>41884</v>
      </c>
      <c r="B1944" t="s">
        <v>444</v>
      </c>
      <c r="C1944" t="s">
        <v>53</v>
      </c>
      <c r="D1944" t="s">
        <v>53</v>
      </c>
      <c r="E1944" s="30">
        <v>4.68</v>
      </c>
      <c r="F1944">
        <f t="shared" si="36"/>
        <v>1</v>
      </c>
    </row>
    <row r="1945" spans="1:6" x14ac:dyDescent="0.2">
      <c r="A1945" s="28">
        <v>41884</v>
      </c>
      <c r="B1945" t="s">
        <v>444</v>
      </c>
      <c r="C1945" t="s">
        <v>54</v>
      </c>
      <c r="D1945" t="s">
        <v>54</v>
      </c>
      <c r="E1945" s="30">
        <v>5.2</v>
      </c>
      <c r="F1945">
        <f t="shared" si="36"/>
        <v>1</v>
      </c>
    </row>
    <row r="1946" spans="1:6" x14ac:dyDescent="0.2">
      <c r="A1946" s="28">
        <v>41884</v>
      </c>
      <c r="B1946" t="s">
        <v>444</v>
      </c>
      <c r="C1946" t="s">
        <v>55</v>
      </c>
      <c r="D1946" t="s">
        <v>55</v>
      </c>
      <c r="E1946" s="30">
        <v>20.14</v>
      </c>
      <c r="F1946">
        <f t="shared" si="36"/>
        <v>1</v>
      </c>
    </row>
    <row r="1947" spans="1:6" x14ac:dyDescent="0.2">
      <c r="A1947" s="28">
        <v>41884</v>
      </c>
      <c r="B1947" t="s">
        <v>444</v>
      </c>
      <c r="C1947" t="s">
        <v>56</v>
      </c>
      <c r="D1947" t="s">
        <v>56</v>
      </c>
      <c r="E1947" s="30">
        <v>7</v>
      </c>
      <c r="F1947">
        <f t="shared" si="36"/>
        <v>1</v>
      </c>
    </row>
    <row r="1948" spans="1:6" x14ac:dyDescent="0.2">
      <c r="A1948" s="28">
        <v>41884</v>
      </c>
      <c r="B1948" t="s">
        <v>444</v>
      </c>
      <c r="C1948" t="s">
        <v>57</v>
      </c>
      <c r="D1948" t="s">
        <v>57</v>
      </c>
      <c r="E1948" s="30">
        <v>0</v>
      </c>
      <c r="F1948">
        <f t="shared" si="36"/>
        <v>1</v>
      </c>
    </row>
    <row r="1949" spans="1:6" x14ac:dyDescent="0.2">
      <c r="A1949" s="28">
        <v>41884</v>
      </c>
      <c r="B1949" t="s">
        <v>444</v>
      </c>
      <c r="C1949" t="s">
        <v>58</v>
      </c>
      <c r="D1949" t="s">
        <v>58</v>
      </c>
      <c r="E1949" s="30">
        <v>2</v>
      </c>
      <c r="F1949">
        <f t="shared" si="36"/>
        <v>1</v>
      </c>
    </row>
    <row r="1950" spans="1:6" x14ac:dyDescent="0.2">
      <c r="A1950" s="28">
        <v>41884</v>
      </c>
      <c r="B1950" t="s">
        <v>444</v>
      </c>
      <c r="C1950" t="s">
        <v>59</v>
      </c>
      <c r="D1950" t="s">
        <v>59</v>
      </c>
      <c r="E1950" s="30">
        <v>3</v>
      </c>
      <c r="F1950">
        <f t="shared" si="36"/>
        <v>1</v>
      </c>
    </row>
    <row r="1951" spans="1:6" x14ac:dyDescent="0.2">
      <c r="A1951" s="28">
        <v>41885</v>
      </c>
      <c r="B1951" t="s">
        <v>445</v>
      </c>
      <c r="C1951" t="s">
        <v>52</v>
      </c>
      <c r="D1951" t="s">
        <v>52</v>
      </c>
      <c r="E1951" s="30">
        <v>7</v>
      </c>
      <c r="F1951">
        <f t="shared" si="36"/>
        <v>1</v>
      </c>
    </row>
    <row r="1952" spans="1:6" x14ac:dyDescent="0.2">
      <c r="A1952" s="28">
        <v>41885</v>
      </c>
      <c r="B1952" t="s">
        <v>445</v>
      </c>
      <c r="C1952" t="s">
        <v>53</v>
      </c>
      <c r="D1952" t="s">
        <v>53</v>
      </c>
      <c r="E1952" s="30">
        <v>6.34</v>
      </c>
      <c r="F1952">
        <f t="shared" si="36"/>
        <v>1</v>
      </c>
    </row>
    <row r="1953" spans="1:6" x14ac:dyDescent="0.2">
      <c r="A1953" s="28">
        <v>41885</v>
      </c>
      <c r="B1953" t="s">
        <v>445</v>
      </c>
      <c r="C1953" t="s">
        <v>54</v>
      </c>
      <c r="D1953" t="s">
        <v>54</v>
      </c>
      <c r="E1953" s="30">
        <v>4</v>
      </c>
      <c r="F1953">
        <f t="shared" si="36"/>
        <v>1</v>
      </c>
    </row>
    <row r="1954" spans="1:6" x14ac:dyDescent="0.2">
      <c r="A1954" s="28">
        <v>41885</v>
      </c>
      <c r="B1954" t="s">
        <v>445</v>
      </c>
      <c r="C1954" t="s">
        <v>55</v>
      </c>
      <c r="D1954" t="s">
        <v>55</v>
      </c>
      <c r="E1954" s="30">
        <v>22.18</v>
      </c>
      <c r="F1954">
        <f t="shared" si="36"/>
        <v>1</v>
      </c>
    </row>
    <row r="1955" spans="1:6" x14ac:dyDescent="0.2">
      <c r="A1955" s="28">
        <v>41885</v>
      </c>
      <c r="B1955" t="s">
        <v>445</v>
      </c>
      <c r="C1955" t="s">
        <v>56</v>
      </c>
      <c r="D1955" t="s">
        <v>56</v>
      </c>
      <c r="E1955" s="30">
        <v>12</v>
      </c>
      <c r="F1955">
        <f t="shared" si="36"/>
        <v>1</v>
      </c>
    </row>
    <row r="1956" spans="1:6" x14ac:dyDescent="0.2">
      <c r="A1956" s="28">
        <v>41885</v>
      </c>
      <c r="B1956" t="s">
        <v>445</v>
      </c>
      <c r="C1956" t="s">
        <v>57</v>
      </c>
      <c r="D1956" t="s">
        <v>57</v>
      </c>
      <c r="E1956" s="30">
        <v>0</v>
      </c>
      <c r="F1956">
        <f t="shared" si="36"/>
        <v>1</v>
      </c>
    </row>
    <row r="1957" spans="1:6" x14ac:dyDescent="0.2">
      <c r="A1957" s="28">
        <v>41885</v>
      </c>
      <c r="B1957" t="s">
        <v>445</v>
      </c>
      <c r="C1957" t="s">
        <v>58</v>
      </c>
      <c r="D1957" t="s">
        <v>58</v>
      </c>
      <c r="E1957" s="30">
        <v>2</v>
      </c>
      <c r="F1957">
        <f t="shared" si="36"/>
        <v>1</v>
      </c>
    </row>
    <row r="1958" spans="1:6" x14ac:dyDescent="0.2">
      <c r="A1958" s="28">
        <v>41885</v>
      </c>
      <c r="B1958" t="s">
        <v>445</v>
      </c>
      <c r="C1958" t="s">
        <v>59</v>
      </c>
      <c r="D1958" t="s">
        <v>59</v>
      </c>
      <c r="E1958" s="30">
        <v>3</v>
      </c>
      <c r="F1958">
        <f t="shared" si="36"/>
        <v>1</v>
      </c>
    </row>
    <row r="1959" spans="1:6" x14ac:dyDescent="0.2">
      <c r="A1959" s="28">
        <v>41886</v>
      </c>
      <c r="B1959" t="s">
        <v>446</v>
      </c>
      <c r="C1959" t="s">
        <v>52</v>
      </c>
      <c r="D1959" t="s">
        <v>52</v>
      </c>
      <c r="E1959" s="30">
        <v>5.68</v>
      </c>
      <c r="F1959">
        <f t="shared" si="36"/>
        <v>1</v>
      </c>
    </row>
    <row r="1960" spans="1:6" x14ac:dyDescent="0.2">
      <c r="A1960" s="28">
        <v>41886</v>
      </c>
      <c r="B1960" t="s">
        <v>446</v>
      </c>
      <c r="C1960" t="s">
        <v>53</v>
      </c>
      <c r="D1960" t="s">
        <v>53</v>
      </c>
      <c r="E1960" s="30">
        <v>5.34</v>
      </c>
      <c r="F1960">
        <f t="shared" si="36"/>
        <v>1</v>
      </c>
    </row>
    <row r="1961" spans="1:6" x14ac:dyDescent="0.2">
      <c r="A1961" s="28">
        <v>41886</v>
      </c>
      <c r="B1961" t="s">
        <v>446</v>
      </c>
      <c r="C1961" t="s">
        <v>54</v>
      </c>
      <c r="D1961" t="s">
        <v>54</v>
      </c>
      <c r="E1961" s="30">
        <v>3</v>
      </c>
      <c r="F1961">
        <f t="shared" si="36"/>
        <v>1</v>
      </c>
    </row>
    <row r="1962" spans="1:6" x14ac:dyDescent="0.2">
      <c r="A1962" s="28">
        <v>41886</v>
      </c>
      <c r="B1962" t="s">
        <v>446</v>
      </c>
      <c r="C1962" t="s">
        <v>55</v>
      </c>
      <c r="D1962" t="s">
        <v>55</v>
      </c>
      <c r="E1962" s="30">
        <v>17.600000000000001</v>
      </c>
      <c r="F1962">
        <f t="shared" si="36"/>
        <v>1</v>
      </c>
    </row>
    <row r="1963" spans="1:6" x14ac:dyDescent="0.2">
      <c r="A1963" s="28">
        <v>41886</v>
      </c>
      <c r="B1963" t="s">
        <v>446</v>
      </c>
      <c r="C1963" t="s">
        <v>56</v>
      </c>
      <c r="D1963" t="s">
        <v>56</v>
      </c>
      <c r="E1963" s="30">
        <v>21</v>
      </c>
      <c r="F1963">
        <f t="shared" si="36"/>
        <v>1</v>
      </c>
    </row>
    <row r="1964" spans="1:6" x14ac:dyDescent="0.2">
      <c r="A1964" s="28">
        <v>41886</v>
      </c>
      <c r="B1964" t="s">
        <v>446</v>
      </c>
      <c r="C1964" t="s">
        <v>57</v>
      </c>
      <c r="D1964" t="s">
        <v>57</v>
      </c>
      <c r="E1964" s="30">
        <v>1</v>
      </c>
      <c r="F1964">
        <f t="shared" si="36"/>
        <v>1</v>
      </c>
    </row>
    <row r="1965" spans="1:6" x14ac:dyDescent="0.2">
      <c r="A1965" s="28">
        <v>41886</v>
      </c>
      <c r="B1965" t="s">
        <v>446</v>
      </c>
      <c r="C1965" t="s">
        <v>58</v>
      </c>
      <c r="D1965" t="s">
        <v>58</v>
      </c>
      <c r="E1965" s="30">
        <v>0</v>
      </c>
      <c r="F1965">
        <f t="shared" si="36"/>
        <v>1</v>
      </c>
    </row>
    <row r="1966" spans="1:6" x14ac:dyDescent="0.2">
      <c r="A1966" s="28">
        <v>41886</v>
      </c>
      <c r="B1966" t="s">
        <v>446</v>
      </c>
      <c r="C1966" t="s">
        <v>59</v>
      </c>
      <c r="D1966" t="s">
        <v>59</v>
      </c>
      <c r="E1966" s="30">
        <v>1</v>
      </c>
      <c r="F1966">
        <f t="shared" si="36"/>
        <v>1</v>
      </c>
    </row>
    <row r="1967" spans="1:6" x14ac:dyDescent="0.2">
      <c r="A1967" s="28">
        <v>41887</v>
      </c>
      <c r="B1967" t="s">
        <v>440</v>
      </c>
      <c r="C1967" t="s">
        <v>52</v>
      </c>
      <c r="D1967" t="s">
        <v>52</v>
      </c>
      <c r="E1967" s="30">
        <v>4</v>
      </c>
      <c r="F1967">
        <f t="shared" si="36"/>
        <v>1</v>
      </c>
    </row>
    <row r="1968" spans="1:6" x14ac:dyDescent="0.2">
      <c r="A1968" s="28">
        <v>41887</v>
      </c>
      <c r="B1968" t="s">
        <v>440</v>
      </c>
      <c r="C1968" t="s">
        <v>53</v>
      </c>
      <c r="D1968" t="s">
        <v>53</v>
      </c>
      <c r="E1968" s="30">
        <v>0.77900000000000003</v>
      </c>
      <c r="F1968">
        <f t="shared" si="36"/>
        <v>1</v>
      </c>
    </row>
    <row r="1969" spans="1:6" x14ac:dyDescent="0.2">
      <c r="A1969" s="28">
        <v>41887</v>
      </c>
      <c r="B1969" t="s">
        <v>440</v>
      </c>
      <c r="C1969" t="s">
        <v>54</v>
      </c>
      <c r="D1969" t="s">
        <v>54</v>
      </c>
      <c r="E1969" s="30">
        <v>3</v>
      </c>
      <c r="F1969">
        <f t="shared" si="36"/>
        <v>1</v>
      </c>
    </row>
    <row r="1970" spans="1:6" x14ac:dyDescent="0.2">
      <c r="A1970" s="28">
        <v>41887</v>
      </c>
      <c r="B1970" t="s">
        <v>440</v>
      </c>
      <c r="C1970" t="s">
        <v>55</v>
      </c>
      <c r="D1970" t="s">
        <v>55</v>
      </c>
      <c r="E1970" s="30">
        <v>15.6</v>
      </c>
      <c r="F1970">
        <f t="shared" si="36"/>
        <v>1</v>
      </c>
    </row>
    <row r="1971" spans="1:6" x14ac:dyDescent="0.2">
      <c r="A1971" s="28">
        <v>41887</v>
      </c>
      <c r="B1971" t="s">
        <v>440</v>
      </c>
      <c r="C1971" t="s">
        <v>56</v>
      </c>
      <c r="D1971" t="s">
        <v>56</v>
      </c>
      <c r="E1971" s="30">
        <v>15</v>
      </c>
      <c r="F1971">
        <f t="shared" si="36"/>
        <v>1</v>
      </c>
    </row>
    <row r="1972" spans="1:6" x14ac:dyDescent="0.2">
      <c r="A1972" s="28">
        <v>41887</v>
      </c>
      <c r="B1972" t="s">
        <v>440</v>
      </c>
      <c r="C1972" t="s">
        <v>57</v>
      </c>
      <c r="D1972" t="s">
        <v>57</v>
      </c>
      <c r="E1972" s="30">
        <v>2</v>
      </c>
      <c r="F1972">
        <f t="shared" si="36"/>
        <v>1</v>
      </c>
    </row>
    <row r="1973" spans="1:6" x14ac:dyDescent="0.2">
      <c r="A1973" s="28">
        <v>41887</v>
      </c>
      <c r="B1973" t="s">
        <v>440</v>
      </c>
      <c r="C1973" t="s">
        <v>58</v>
      </c>
      <c r="D1973" t="s">
        <v>58</v>
      </c>
      <c r="E1973" s="30">
        <v>0</v>
      </c>
      <c r="F1973">
        <f t="shared" si="36"/>
        <v>1</v>
      </c>
    </row>
    <row r="1974" spans="1:6" x14ac:dyDescent="0.2">
      <c r="A1974" s="28">
        <v>41887</v>
      </c>
      <c r="B1974" t="s">
        <v>440</v>
      </c>
      <c r="C1974" t="s">
        <v>59</v>
      </c>
      <c r="D1974" t="s">
        <v>59</v>
      </c>
      <c r="E1974" s="30">
        <v>2</v>
      </c>
      <c r="F1974">
        <f t="shared" si="36"/>
        <v>1</v>
      </c>
    </row>
    <row r="1975" spans="1:6" x14ac:dyDescent="0.2">
      <c r="A1975" s="28">
        <v>41888</v>
      </c>
      <c r="B1975" t="s">
        <v>441</v>
      </c>
      <c r="C1975" t="s">
        <v>52</v>
      </c>
      <c r="D1975" t="s">
        <v>52</v>
      </c>
      <c r="E1975" s="30">
        <v>5.34</v>
      </c>
      <c r="F1975">
        <f t="shared" si="36"/>
        <v>1</v>
      </c>
    </row>
    <row r="1976" spans="1:6" x14ac:dyDescent="0.2">
      <c r="A1976" s="28">
        <v>41888</v>
      </c>
      <c r="B1976" t="s">
        <v>441</v>
      </c>
      <c r="C1976" t="s">
        <v>53</v>
      </c>
      <c r="D1976" t="s">
        <v>53</v>
      </c>
      <c r="E1976" s="30">
        <v>5</v>
      </c>
      <c r="F1976">
        <f t="shared" si="36"/>
        <v>1</v>
      </c>
    </row>
    <row r="1977" spans="1:6" x14ac:dyDescent="0.2">
      <c r="A1977" s="28">
        <v>41888</v>
      </c>
      <c r="B1977" t="s">
        <v>441</v>
      </c>
      <c r="C1977" t="s">
        <v>54</v>
      </c>
      <c r="D1977" t="s">
        <v>54</v>
      </c>
      <c r="E1977" s="30">
        <v>2.4</v>
      </c>
      <c r="F1977">
        <f t="shared" si="36"/>
        <v>1</v>
      </c>
    </row>
    <row r="1978" spans="1:6" x14ac:dyDescent="0.2">
      <c r="A1978" s="28">
        <v>41888</v>
      </c>
      <c r="B1978" t="s">
        <v>441</v>
      </c>
      <c r="C1978" t="s">
        <v>55</v>
      </c>
      <c r="D1978" t="s">
        <v>55</v>
      </c>
      <c r="E1978" s="30">
        <v>15.7</v>
      </c>
      <c r="F1978">
        <f t="shared" si="36"/>
        <v>1</v>
      </c>
    </row>
    <row r="1979" spans="1:6" x14ac:dyDescent="0.2">
      <c r="A1979" s="28">
        <v>41888</v>
      </c>
      <c r="B1979" t="s">
        <v>441</v>
      </c>
      <c r="C1979" t="s">
        <v>56</v>
      </c>
      <c r="D1979" t="s">
        <v>56</v>
      </c>
      <c r="E1979" s="30">
        <v>30</v>
      </c>
      <c r="F1979">
        <f t="shared" si="36"/>
        <v>1</v>
      </c>
    </row>
    <row r="1980" spans="1:6" x14ac:dyDescent="0.2">
      <c r="A1980" s="28">
        <v>41888</v>
      </c>
      <c r="B1980" t="s">
        <v>441</v>
      </c>
      <c r="C1980" t="s">
        <v>57</v>
      </c>
      <c r="D1980" t="s">
        <v>57</v>
      </c>
      <c r="E1980" s="30">
        <v>2</v>
      </c>
      <c r="F1980">
        <f t="shared" si="36"/>
        <v>1</v>
      </c>
    </row>
    <row r="1981" spans="1:6" x14ac:dyDescent="0.2">
      <c r="A1981" s="28">
        <v>41888</v>
      </c>
      <c r="B1981" t="s">
        <v>441</v>
      </c>
      <c r="C1981" t="s">
        <v>58</v>
      </c>
      <c r="D1981" t="s">
        <v>58</v>
      </c>
      <c r="E1981" s="30">
        <v>5</v>
      </c>
      <c r="F1981">
        <f t="shared" si="36"/>
        <v>1</v>
      </c>
    </row>
    <row r="1982" spans="1:6" x14ac:dyDescent="0.2">
      <c r="A1982" s="28">
        <v>41888</v>
      </c>
      <c r="B1982" t="s">
        <v>441</v>
      </c>
      <c r="C1982" t="s">
        <v>59</v>
      </c>
      <c r="D1982" t="s">
        <v>59</v>
      </c>
      <c r="E1982" s="30">
        <v>3.1</v>
      </c>
      <c r="F1982">
        <f t="shared" si="36"/>
        <v>1</v>
      </c>
    </row>
    <row r="1983" spans="1:6" x14ac:dyDescent="0.2">
      <c r="A1983" s="28">
        <v>41889</v>
      </c>
      <c r="B1983" t="s">
        <v>447</v>
      </c>
      <c r="C1983" t="s">
        <v>52</v>
      </c>
      <c r="D1983" t="s">
        <v>52</v>
      </c>
      <c r="E1983" s="30">
        <v>2</v>
      </c>
      <c r="F1983">
        <f t="shared" si="36"/>
        <v>1</v>
      </c>
    </row>
    <row r="1984" spans="1:6" x14ac:dyDescent="0.2">
      <c r="A1984" s="28">
        <v>41889</v>
      </c>
      <c r="B1984" t="s">
        <v>447</v>
      </c>
      <c r="C1984" t="s">
        <v>53</v>
      </c>
      <c r="D1984" t="s">
        <v>53</v>
      </c>
      <c r="E1984" s="30">
        <v>5.5149999999999997</v>
      </c>
      <c r="F1984">
        <f t="shared" si="36"/>
        <v>1</v>
      </c>
    </row>
    <row r="1985" spans="1:6" x14ac:dyDescent="0.2">
      <c r="A1985" s="28">
        <v>41889</v>
      </c>
      <c r="B1985" t="s">
        <v>447</v>
      </c>
      <c r="C1985" t="s">
        <v>54</v>
      </c>
      <c r="D1985" t="s">
        <v>54</v>
      </c>
      <c r="E1985" s="30">
        <v>5</v>
      </c>
      <c r="F1985">
        <f t="shared" si="36"/>
        <v>1</v>
      </c>
    </row>
    <row r="1986" spans="1:6" x14ac:dyDescent="0.2">
      <c r="A1986" s="28">
        <v>41889</v>
      </c>
      <c r="B1986" t="s">
        <v>447</v>
      </c>
      <c r="C1986" t="s">
        <v>55</v>
      </c>
      <c r="D1986" t="s">
        <v>55</v>
      </c>
      <c r="E1986" s="30">
        <v>7</v>
      </c>
      <c r="F1986">
        <f t="shared" si="36"/>
        <v>1</v>
      </c>
    </row>
    <row r="1987" spans="1:6" x14ac:dyDescent="0.2">
      <c r="A1987" s="28">
        <v>41889</v>
      </c>
      <c r="B1987" t="s">
        <v>447</v>
      </c>
      <c r="C1987" t="s">
        <v>56</v>
      </c>
      <c r="D1987" t="s">
        <v>56</v>
      </c>
      <c r="E1987" s="30">
        <v>9</v>
      </c>
      <c r="F1987">
        <f t="shared" si="36"/>
        <v>1</v>
      </c>
    </row>
    <row r="1988" spans="1:6" x14ac:dyDescent="0.2">
      <c r="A1988" s="28">
        <v>41889</v>
      </c>
      <c r="B1988" t="s">
        <v>447</v>
      </c>
      <c r="C1988" t="s">
        <v>57</v>
      </c>
      <c r="D1988" t="s">
        <v>57</v>
      </c>
      <c r="E1988" s="30">
        <v>0</v>
      </c>
      <c r="F1988">
        <f t="shared" si="36"/>
        <v>1</v>
      </c>
    </row>
    <row r="1989" spans="1:6" x14ac:dyDescent="0.2">
      <c r="A1989" s="28">
        <v>41889</v>
      </c>
      <c r="B1989" t="s">
        <v>447</v>
      </c>
      <c r="C1989" t="s">
        <v>58</v>
      </c>
      <c r="D1989" t="s">
        <v>58</v>
      </c>
      <c r="E1989" s="30">
        <v>0</v>
      </c>
      <c r="F1989">
        <f t="shared" si="36"/>
        <v>1</v>
      </c>
    </row>
    <row r="1990" spans="1:6" x14ac:dyDescent="0.2">
      <c r="A1990" s="28">
        <v>41889</v>
      </c>
      <c r="B1990" t="s">
        <v>447</v>
      </c>
      <c r="C1990" t="s">
        <v>59</v>
      </c>
      <c r="D1990" t="s">
        <v>59</v>
      </c>
      <c r="E1990" s="30">
        <v>1</v>
      </c>
      <c r="F1990">
        <f t="shared" si="36"/>
        <v>1</v>
      </c>
    </row>
    <row r="1991" spans="1:6" x14ac:dyDescent="0.2">
      <c r="A1991" s="28">
        <v>41890</v>
      </c>
      <c r="B1991" t="s">
        <v>443</v>
      </c>
      <c r="C1991" t="s">
        <v>52</v>
      </c>
      <c r="D1991" t="s">
        <v>52</v>
      </c>
      <c r="E1991" s="30">
        <v>1</v>
      </c>
      <c r="F1991">
        <f t="shared" ref="F1991:F2054" si="37">SUBTOTAL(103,E1991)</f>
        <v>1</v>
      </c>
    </row>
    <row r="1992" spans="1:6" x14ac:dyDescent="0.2">
      <c r="A1992" s="28">
        <v>41890</v>
      </c>
      <c r="B1992" t="s">
        <v>443</v>
      </c>
      <c r="C1992" t="s">
        <v>53</v>
      </c>
      <c r="D1992" t="s">
        <v>53</v>
      </c>
      <c r="E1992" s="30">
        <v>5.36</v>
      </c>
      <c r="F1992">
        <f t="shared" si="37"/>
        <v>1</v>
      </c>
    </row>
    <row r="1993" spans="1:6" x14ac:dyDescent="0.2">
      <c r="A1993" s="28">
        <v>41890</v>
      </c>
      <c r="B1993" t="s">
        <v>443</v>
      </c>
      <c r="C1993" t="s">
        <v>54</v>
      </c>
      <c r="D1993" t="s">
        <v>54</v>
      </c>
      <c r="E1993" s="30">
        <v>3.5</v>
      </c>
      <c r="F1993">
        <f t="shared" si="37"/>
        <v>1</v>
      </c>
    </row>
    <row r="1994" spans="1:6" x14ac:dyDescent="0.2">
      <c r="A1994" s="28">
        <v>41890</v>
      </c>
      <c r="B1994" t="s">
        <v>443</v>
      </c>
      <c r="C1994" t="s">
        <v>55</v>
      </c>
      <c r="D1994" t="s">
        <v>55</v>
      </c>
      <c r="E1994" s="30">
        <v>20.8</v>
      </c>
      <c r="F1994">
        <f t="shared" si="37"/>
        <v>1</v>
      </c>
    </row>
    <row r="1995" spans="1:6" x14ac:dyDescent="0.2">
      <c r="A1995" s="28">
        <v>41890</v>
      </c>
      <c r="B1995" t="s">
        <v>443</v>
      </c>
      <c r="C1995" t="s">
        <v>56</v>
      </c>
      <c r="D1995" t="s">
        <v>56</v>
      </c>
      <c r="E1995" s="30">
        <v>15</v>
      </c>
      <c r="F1995">
        <f t="shared" si="37"/>
        <v>1</v>
      </c>
    </row>
    <row r="1996" spans="1:6" x14ac:dyDescent="0.2">
      <c r="A1996" s="28">
        <v>41890</v>
      </c>
      <c r="B1996" t="s">
        <v>443</v>
      </c>
      <c r="C1996" t="s">
        <v>57</v>
      </c>
      <c r="D1996" t="s">
        <v>57</v>
      </c>
      <c r="E1996" s="30">
        <v>0</v>
      </c>
      <c r="F1996">
        <f t="shared" si="37"/>
        <v>1</v>
      </c>
    </row>
    <row r="1997" spans="1:6" x14ac:dyDescent="0.2">
      <c r="A1997" s="28">
        <v>41890</v>
      </c>
      <c r="B1997" t="s">
        <v>443</v>
      </c>
      <c r="C1997" t="s">
        <v>58</v>
      </c>
      <c r="D1997" t="s">
        <v>58</v>
      </c>
      <c r="E1997" s="30">
        <v>1</v>
      </c>
      <c r="F1997">
        <f t="shared" si="37"/>
        <v>1</v>
      </c>
    </row>
    <row r="1998" spans="1:6" x14ac:dyDescent="0.2">
      <c r="A1998" s="28">
        <v>41890</v>
      </c>
      <c r="B1998" t="s">
        <v>443</v>
      </c>
      <c r="C1998" t="s">
        <v>59</v>
      </c>
      <c r="D1998" t="s">
        <v>59</v>
      </c>
      <c r="E1998" s="30">
        <v>4</v>
      </c>
      <c r="F1998">
        <f t="shared" si="37"/>
        <v>1</v>
      </c>
    </row>
    <row r="1999" spans="1:6" x14ac:dyDescent="0.2">
      <c r="A1999" s="28">
        <v>41891</v>
      </c>
      <c r="B1999" t="s">
        <v>444</v>
      </c>
      <c r="C1999" t="s">
        <v>52</v>
      </c>
      <c r="D1999" t="s">
        <v>52</v>
      </c>
      <c r="E1999" s="30">
        <v>6.34</v>
      </c>
      <c r="F1999">
        <f t="shared" si="37"/>
        <v>1</v>
      </c>
    </row>
    <row r="2000" spans="1:6" x14ac:dyDescent="0.2">
      <c r="A2000" s="28">
        <v>41891</v>
      </c>
      <c r="B2000" t="s">
        <v>444</v>
      </c>
      <c r="C2000" t="s">
        <v>53</v>
      </c>
      <c r="D2000" t="s">
        <v>53</v>
      </c>
      <c r="E2000" s="30">
        <v>2.34</v>
      </c>
      <c r="F2000">
        <f t="shared" si="37"/>
        <v>1</v>
      </c>
    </row>
    <row r="2001" spans="1:6" x14ac:dyDescent="0.2">
      <c r="A2001" s="28">
        <v>41891</v>
      </c>
      <c r="B2001" t="s">
        <v>444</v>
      </c>
      <c r="C2001" t="s">
        <v>54</v>
      </c>
      <c r="D2001" t="s">
        <v>54</v>
      </c>
      <c r="E2001" s="30">
        <v>4</v>
      </c>
      <c r="F2001">
        <f t="shared" si="37"/>
        <v>1</v>
      </c>
    </row>
    <row r="2002" spans="1:6" x14ac:dyDescent="0.2">
      <c r="A2002" s="28">
        <v>41891</v>
      </c>
      <c r="B2002" t="s">
        <v>444</v>
      </c>
      <c r="C2002" t="s">
        <v>55</v>
      </c>
      <c r="D2002" t="s">
        <v>55</v>
      </c>
      <c r="E2002" s="30">
        <v>29.2</v>
      </c>
      <c r="F2002">
        <f t="shared" si="37"/>
        <v>1</v>
      </c>
    </row>
    <row r="2003" spans="1:6" x14ac:dyDescent="0.2">
      <c r="A2003" s="28">
        <v>41891</v>
      </c>
      <c r="B2003" t="s">
        <v>444</v>
      </c>
      <c r="C2003" t="s">
        <v>56</v>
      </c>
      <c r="D2003" t="s">
        <v>56</v>
      </c>
      <c r="E2003" s="30">
        <v>17</v>
      </c>
      <c r="F2003">
        <f t="shared" si="37"/>
        <v>1</v>
      </c>
    </row>
    <row r="2004" spans="1:6" x14ac:dyDescent="0.2">
      <c r="A2004" s="28">
        <v>41891</v>
      </c>
      <c r="B2004" t="s">
        <v>444</v>
      </c>
      <c r="C2004" t="s">
        <v>57</v>
      </c>
      <c r="D2004" t="s">
        <v>57</v>
      </c>
      <c r="E2004" s="30">
        <v>0</v>
      </c>
      <c r="F2004">
        <f t="shared" si="37"/>
        <v>1</v>
      </c>
    </row>
    <row r="2005" spans="1:6" x14ac:dyDescent="0.2">
      <c r="A2005" s="28">
        <v>41891</v>
      </c>
      <c r="B2005" t="s">
        <v>444</v>
      </c>
      <c r="C2005" t="s">
        <v>58</v>
      </c>
      <c r="D2005" t="s">
        <v>58</v>
      </c>
      <c r="E2005" s="30">
        <v>2</v>
      </c>
      <c r="F2005">
        <f t="shared" si="37"/>
        <v>1</v>
      </c>
    </row>
    <row r="2006" spans="1:6" x14ac:dyDescent="0.2">
      <c r="A2006" s="28">
        <v>41891</v>
      </c>
      <c r="B2006" t="s">
        <v>444</v>
      </c>
      <c r="C2006" t="s">
        <v>59</v>
      </c>
      <c r="D2006" t="s">
        <v>59</v>
      </c>
      <c r="E2006" s="30">
        <v>1.2</v>
      </c>
      <c r="F2006">
        <f t="shared" si="37"/>
        <v>1</v>
      </c>
    </row>
    <row r="2007" spans="1:6" x14ac:dyDescent="0.2">
      <c r="A2007" s="28">
        <v>41892</v>
      </c>
      <c r="B2007" t="s">
        <v>445</v>
      </c>
      <c r="C2007" t="s">
        <v>52</v>
      </c>
      <c r="D2007" t="s">
        <v>52</v>
      </c>
      <c r="E2007" s="30">
        <v>4.34</v>
      </c>
      <c r="F2007">
        <f t="shared" si="37"/>
        <v>1</v>
      </c>
    </row>
    <row r="2008" spans="1:6" x14ac:dyDescent="0.2">
      <c r="A2008" s="28">
        <v>41892</v>
      </c>
      <c r="B2008" t="s">
        <v>445</v>
      </c>
      <c r="C2008" t="s">
        <v>53</v>
      </c>
      <c r="D2008" t="s">
        <v>53</v>
      </c>
      <c r="E2008" s="30">
        <v>3.34</v>
      </c>
      <c r="F2008">
        <f t="shared" si="37"/>
        <v>1</v>
      </c>
    </row>
    <row r="2009" spans="1:6" x14ac:dyDescent="0.2">
      <c r="A2009" s="28">
        <v>41892</v>
      </c>
      <c r="B2009" t="s">
        <v>445</v>
      </c>
      <c r="C2009" t="s">
        <v>54</v>
      </c>
      <c r="D2009" t="s">
        <v>54</v>
      </c>
      <c r="E2009" s="30">
        <v>3.5</v>
      </c>
      <c r="F2009">
        <f t="shared" si="37"/>
        <v>1</v>
      </c>
    </row>
    <row r="2010" spans="1:6" x14ac:dyDescent="0.2">
      <c r="A2010" s="28">
        <v>41892</v>
      </c>
      <c r="B2010" t="s">
        <v>445</v>
      </c>
      <c r="C2010" t="s">
        <v>55</v>
      </c>
      <c r="D2010" t="s">
        <v>55</v>
      </c>
      <c r="E2010" s="30">
        <v>37.799999999999997</v>
      </c>
      <c r="F2010">
        <f t="shared" si="37"/>
        <v>1</v>
      </c>
    </row>
    <row r="2011" spans="1:6" x14ac:dyDescent="0.2">
      <c r="A2011" s="28">
        <v>41892</v>
      </c>
      <c r="B2011" t="s">
        <v>445</v>
      </c>
      <c r="C2011" t="s">
        <v>56</v>
      </c>
      <c r="D2011" t="s">
        <v>56</v>
      </c>
      <c r="E2011" s="30">
        <v>12</v>
      </c>
      <c r="F2011">
        <f t="shared" si="37"/>
        <v>1</v>
      </c>
    </row>
    <row r="2012" spans="1:6" x14ac:dyDescent="0.2">
      <c r="A2012" s="28">
        <v>41892</v>
      </c>
      <c r="B2012" t="s">
        <v>445</v>
      </c>
      <c r="C2012" t="s">
        <v>57</v>
      </c>
      <c r="D2012" t="s">
        <v>57</v>
      </c>
      <c r="E2012" s="30">
        <v>0</v>
      </c>
      <c r="F2012">
        <f t="shared" si="37"/>
        <v>1</v>
      </c>
    </row>
    <row r="2013" spans="1:6" x14ac:dyDescent="0.2">
      <c r="A2013" s="28">
        <v>41892</v>
      </c>
      <c r="B2013" t="s">
        <v>445</v>
      </c>
      <c r="C2013" t="s">
        <v>58</v>
      </c>
      <c r="D2013" t="s">
        <v>58</v>
      </c>
      <c r="E2013" s="30">
        <v>0</v>
      </c>
      <c r="F2013">
        <f t="shared" si="37"/>
        <v>1</v>
      </c>
    </row>
    <row r="2014" spans="1:6" x14ac:dyDescent="0.2">
      <c r="A2014" s="28">
        <v>41892</v>
      </c>
      <c r="B2014" t="s">
        <v>445</v>
      </c>
      <c r="C2014" t="s">
        <v>59</v>
      </c>
      <c r="D2014" t="s">
        <v>59</v>
      </c>
      <c r="E2014" s="30">
        <v>1</v>
      </c>
      <c r="F2014">
        <f t="shared" si="37"/>
        <v>1</v>
      </c>
    </row>
    <row r="2015" spans="1:6" x14ac:dyDescent="0.2">
      <c r="A2015" s="28">
        <v>41893</v>
      </c>
      <c r="B2015" t="s">
        <v>446</v>
      </c>
      <c r="C2015" t="s">
        <v>52</v>
      </c>
      <c r="D2015" t="s">
        <v>52</v>
      </c>
      <c r="E2015" s="30">
        <v>0</v>
      </c>
      <c r="F2015">
        <f t="shared" si="37"/>
        <v>1</v>
      </c>
    </row>
    <row r="2016" spans="1:6" x14ac:dyDescent="0.2">
      <c r="A2016" s="28">
        <v>41893</v>
      </c>
      <c r="B2016" t="s">
        <v>446</v>
      </c>
      <c r="C2016" t="s">
        <v>53</v>
      </c>
      <c r="D2016" t="s">
        <v>53</v>
      </c>
      <c r="E2016" s="30">
        <v>1.34</v>
      </c>
      <c r="F2016">
        <f t="shared" si="37"/>
        <v>1</v>
      </c>
    </row>
    <row r="2017" spans="1:6" x14ac:dyDescent="0.2">
      <c r="A2017" s="28">
        <v>41893</v>
      </c>
      <c r="B2017" t="s">
        <v>446</v>
      </c>
      <c r="C2017" t="s">
        <v>54</v>
      </c>
      <c r="D2017" t="s">
        <v>54</v>
      </c>
      <c r="E2017" s="30">
        <v>4</v>
      </c>
      <c r="F2017">
        <f t="shared" si="37"/>
        <v>1</v>
      </c>
    </row>
    <row r="2018" spans="1:6" x14ac:dyDescent="0.2">
      <c r="A2018" s="28">
        <v>41893</v>
      </c>
      <c r="B2018" t="s">
        <v>446</v>
      </c>
      <c r="C2018" t="s">
        <v>55</v>
      </c>
      <c r="D2018" t="s">
        <v>55</v>
      </c>
      <c r="E2018" s="30">
        <v>32.200000000000003</v>
      </c>
      <c r="F2018">
        <f t="shared" si="37"/>
        <v>1</v>
      </c>
    </row>
    <row r="2019" spans="1:6" x14ac:dyDescent="0.2">
      <c r="A2019" s="28">
        <v>41893</v>
      </c>
      <c r="B2019" t="s">
        <v>446</v>
      </c>
      <c r="C2019" t="s">
        <v>56</v>
      </c>
      <c r="D2019" t="s">
        <v>56</v>
      </c>
      <c r="E2019" s="30">
        <v>15</v>
      </c>
      <c r="F2019">
        <f t="shared" si="37"/>
        <v>1</v>
      </c>
    </row>
    <row r="2020" spans="1:6" x14ac:dyDescent="0.2">
      <c r="A2020" s="28">
        <v>41893</v>
      </c>
      <c r="B2020" t="s">
        <v>446</v>
      </c>
      <c r="C2020" t="s">
        <v>57</v>
      </c>
      <c r="D2020" t="s">
        <v>57</v>
      </c>
      <c r="E2020" s="30">
        <v>0</v>
      </c>
      <c r="F2020">
        <f t="shared" si="37"/>
        <v>1</v>
      </c>
    </row>
    <row r="2021" spans="1:6" x14ac:dyDescent="0.2">
      <c r="A2021" s="28">
        <v>41893</v>
      </c>
      <c r="B2021" t="s">
        <v>446</v>
      </c>
      <c r="C2021" t="s">
        <v>58</v>
      </c>
      <c r="D2021" t="s">
        <v>58</v>
      </c>
      <c r="E2021" s="30">
        <v>10</v>
      </c>
      <c r="F2021">
        <f t="shared" si="37"/>
        <v>1</v>
      </c>
    </row>
    <row r="2022" spans="1:6" x14ac:dyDescent="0.2">
      <c r="A2022" s="28">
        <v>41893</v>
      </c>
      <c r="B2022" t="s">
        <v>446</v>
      </c>
      <c r="C2022" t="s">
        <v>59</v>
      </c>
      <c r="D2022" t="s">
        <v>59</v>
      </c>
      <c r="E2022" s="30">
        <v>0</v>
      </c>
      <c r="F2022">
        <f t="shared" si="37"/>
        <v>1</v>
      </c>
    </row>
    <row r="2023" spans="1:6" x14ac:dyDescent="0.2">
      <c r="A2023" s="28">
        <v>41894</v>
      </c>
      <c r="B2023" t="s">
        <v>440</v>
      </c>
      <c r="C2023" t="s">
        <v>52</v>
      </c>
      <c r="D2023" t="s">
        <v>52</v>
      </c>
      <c r="E2023" s="30">
        <v>2.68</v>
      </c>
      <c r="F2023">
        <f t="shared" si="37"/>
        <v>1</v>
      </c>
    </row>
    <row r="2024" spans="1:6" x14ac:dyDescent="0.2">
      <c r="A2024" s="28">
        <v>41894</v>
      </c>
      <c r="B2024" t="s">
        <v>440</v>
      </c>
      <c r="C2024" t="s">
        <v>53</v>
      </c>
      <c r="D2024" t="s">
        <v>53</v>
      </c>
      <c r="E2024" s="30">
        <v>2.67</v>
      </c>
      <c r="F2024">
        <f t="shared" si="37"/>
        <v>1</v>
      </c>
    </row>
    <row r="2025" spans="1:6" x14ac:dyDescent="0.2">
      <c r="A2025" s="28">
        <v>41894</v>
      </c>
      <c r="B2025" t="s">
        <v>440</v>
      </c>
      <c r="C2025" t="s">
        <v>54</v>
      </c>
      <c r="D2025" t="s">
        <v>54</v>
      </c>
      <c r="E2025" s="30">
        <v>1</v>
      </c>
      <c r="F2025">
        <f t="shared" si="37"/>
        <v>1</v>
      </c>
    </row>
    <row r="2026" spans="1:6" x14ac:dyDescent="0.2">
      <c r="A2026" s="28">
        <v>41894</v>
      </c>
      <c r="B2026" t="s">
        <v>440</v>
      </c>
      <c r="C2026" t="s">
        <v>55</v>
      </c>
      <c r="D2026" t="s">
        <v>55</v>
      </c>
      <c r="E2026" s="30">
        <v>20</v>
      </c>
      <c r="F2026">
        <f t="shared" si="37"/>
        <v>1</v>
      </c>
    </row>
    <row r="2027" spans="1:6" x14ac:dyDescent="0.2">
      <c r="A2027" s="28">
        <v>41894</v>
      </c>
      <c r="B2027" t="s">
        <v>440</v>
      </c>
      <c r="C2027" t="s">
        <v>56</v>
      </c>
      <c r="D2027" t="s">
        <v>56</v>
      </c>
      <c r="E2027" s="30">
        <v>19</v>
      </c>
      <c r="F2027">
        <f t="shared" si="37"/>
        <v>1</v>
      </c>
    </row>
    <row r="2028" spans="1:6" x14ac:dyDescent="0.2">
      <c r="A2028" s="28">
        <v>41894</v>
      </c>
      <c r="B2028" t="s">
        <v>440</v>
      </c>
      <c r="C2028" t="s">
        <v>57</v>
      </c>
      <c r="D2028" t="s">
        <v>57</v>
      </c>
      <c r="E2028" s="30">
        <v>0</v>
      </c>
      <c r="F2028">
        <f t="shared" si="37"/>
        <v>1</v>
      </c>
    </row>
    <row r="2029" spans="1:6" x14ac:dyDescent="0.2">
      <c r="A2029" s="28">
        <v>41894</v>
      </c>
      <c r="B2029" t="s">
        <v>440</v>
      </c>
      <c r="C2029" t="s">
        <v>58</v>
      </c>
      <c r="D2029" t="s">
        <v>58</v>
      </c>
      <c r="E2029" s="30">
        <v>8</v>
      </c>
      <c r="F2029">
        <f t="shared" si="37"/>
        <v>1</v>
      </c>
    </row>
    <row r="2030" spans="1:6" x14ac:dyDescent="0.2">
      <c r="A2030" s="28">
        <v>41894</v>
      </c>
      <c r="B2030" t="s">
        <v>440</v>
      </c>
      <c r="C2030" t="s">
        <v>59</v>
      </c>
      <c r="D2030" t="s">
        <v>59</v>
      </c>
      <c r="E2030" s="30">
        <v>1</v>
      </c>
      <c r="F2030">
        <f t="shared" si="37"/>
        <v>1</v>
      </c>
    </row>
    <row r="2031" spans="1:6" x14ac:dyDescent="0.2">
      <c r="A2031" s="28">
        <v>41895</v>
      </c>
      <c r="B2031" t="s">
        <v>441</v>
      </c>
      <c r="C2031" t="s">
        <v>52</v>
      </c>
      <c r="D2031" t="s">
        <v>52</v>
      </c>
      <c r="E2031" s="30">
        <v>3</v>
      </c>
      <c r="F2031">
        <f t="shared" si="37"/>
        <v>1</v>
      </c>
    </row>
    <row r="2032" spans="1:6" x14ac:dyDescent="0.2">
      <c r="A2032" s="28">
        <v>41895</v>
      </c>
      <c r="B2032" t="s">
        <v>441</v>
      </c>
      <c r="C2032" t="s">
        <v>53</v>
      </c>
      <c r="D2032" t="s">
        <v>53</v>
      </c>
      <c r="E2032" s="30">
        <v>5.36</v>
      </c>
      <c r="F2032">
        <f t="shared" si="37"/>
        <v>1</v>
      </c>
    </row>
    <row r="2033" spans="1:6" x14ac:dyDescent="0.2">
      <c r="A2033" s="28">
        <v>41895</v>
      </c>
      <c r="B2033" t="s">
        <v>441</v>
      </c>
      <c r="C2033" t="s">
        <v>54</v>
      </c>
      <c r="D2033" t="s">
        <v>54</v>
      </c>
      <c r="E2033" s="30">
        <v>4.4000000000000004</v>
      </c>
      <c r="F2033">
        <f t="shared" si="37"/>
        <v>1</v>
      </c>
    </row>
    <row r="2034" spans="1:6" x14ac:dyDescent="0.2">
      <c r="A2034" s="28">
        <v>41895</v>
      </c>
      <c r="B2034" t="s">
        <v>441</v>
      </c>
      <c r="C2034" t="s">
        <v>55</v>
      </c>
      <c r="D2034" t="s">
        <v>55</v>
      </c>
      <c r="E2034" s="30">
        <v>56.85</v>
      </c>
      <c r="F2034">
        <f t="shared" si="37"/>
        <v>1</v>
      </c>
    </row>
    <row r="2035" spans="1:6" x14ac:dyDescent="0.2">
      <c r="A2035" s="28">
        <v>41895</v>
      </c>
      <c r="B2035" t="s">
        <v>441</v>
      </c>
      <c r="C2035" t="s">
        <v>56</v>
      </c>
      <c r="D2035" t="s">
        <v>56</v>
      </c>
      <c r="E2035" s="30">
        <v>20</v>
      </c>
      <c r="F2035">
        <f t="shared" si="37"/>
        <v>1</v>
      </c>
    </row>
    <row r="2036" spans="1:6" x14ac:dyDescent="0.2">
      <c r="A2036" s="28">
        <v>41895</v>
      </c>
      <c r="B2036" t="s">
        <v>441</v>
      </c>
      <c r="C2036" t="s">
        <v>57</v>
      </c>
      <c r="D2036" t="s">
        <v>57</v>
      </c>
      <c r="E2036" s="30">
        <v>0</v>
      </c>
      <c r="F2036">
        <f t="shared" si="37"/>
        <v>1</v>
      </c>
    </row>
    <row r="2037" spans="1:6" x14ac:dyDescent="0.2">
      <c r="A2037" s="28">
        <v>41895</v>
      </c>
      <c r="B2037" t="s">
        <v>441</v>
      </c>
      <c r="C2037" t="s">
        <v>58</v>
      </c>
      <c r="D2037" t="s">
        <v>58</v>
      </c>
      <c r="E2037" s="30">
        <v>1</v>
      </c>
      <c r="F2037">
        <f t="shared" si="37"/>
        <v>1</v>
      </c>
    </row>
    <row r="2038" spans="1:6" x14ac:dyDescent="0.2">
      <c r="A2038" s="28">
        <v>41895</v>
      </c>
      <c r="B2038" t="s">
        <v>441</v>
      </c>
      <c r="C2038" t="s">
        <v>59</v>
      </c>
      <c r="D2038" t="s">
        <v>59</v>
      </c>
      <c r="E2038" s="30">
        <v>3</v>
      </c>
      <c r="F2038">
        <f t="shared" si="37"/>
        <v>1</v>
      </c>
    </row>
    <row r="2039" spans="1:6" x14ac:dyDescent="0.2">
      <c r="A2039" s="28">
        <v>41896</v>
      </c>
      <c r="B2039" t="s">
        <v>447</v>
      </c>
      <c r="C2039" t="s">
        <v>52</v>
      </c>
      <c r="D2039" t="s">
        <v>52</v>
      </c>
      <c r="E2039" s="30">
        <v>1.34</v>
      </c>
      <c r="F2039">
        <f t="shared" si="37"/>
        <v>1</v>
      </c>
    </row>
    <row r="2040" spans="1:6" x14ac:dyDescent="0.2">
      <c r="A2040" s="28">
        <v>41896</v>
      </c>
      <c r="B2040" t="s">
        <v>447</v>
      </c>
      <c r="C2040" t="s">
        <v>53</v>
      </c>
      <c r="D2040" t="s">
        <v>53</v>
      </c>
      <c r="E2040" s="30">
        <v>2</v>
      </c>
      <c r="F2040">
        <f t="shared" si="37"/>
        <v>1</v>
      </c>
    </row>
    <row r="2041" spans="1:6" x14ac:dyDescent="0.2">
      <c r="A2041" s="28">
        <v>41896</v>
      </c>
      <c r="B2041" t="s">
        <v>447</v>
      </c>
      <c r="C2041" t="s">
        <v>54</v>
      </c>
      <c r="D2041" t="s">
        <v>54</v>
      </c>
      <c r="E2041" s="30">
        <v>2</v>
      </c>
      <c r="F2041">
        <f t="shared" si="37"/>
        <v>1</v>
      </c>
    </row>
    <row r="2042" spans="1:6" x14ac:dyDescent="0.2">
      <c r="A2042" s="28">
        <v>41896</v>
      </c>
      <c r="B2042" t="s">
        <v>447</v>
      </c>
      <c r="C2042" t="s">
        <v>55</v>
      </c>
      <c r="D2042" t="s">
        <v>55</v>
      </c>
      <c r="E2042" s="30">
        <v>19.5</v>
      </c>
      <c r="F2042">
        <f t="shared" si="37"/>
        <v>1</v>
      </c>
    </row>
    <row r="2043" spans="1:6" x14ac:dyDescent="0.2">
      <c r="A2043" s="28">
        <v>41896</v>
      </c>
      <c r="B2043" t="s">
        <v>447</v>
      </c>
      <c r="C2043" t="s">
        <v>56</v>
      </c>
      <c r="D2043" t="s">
        <v>56</v>
      </c>
      <c r="E2043" s="30">
        <v>6</v>
      </c>
      <c r="F2043">
        <f t="shared" si="37"/>
        <v>1</v>
      </c>
    </row>
    <row r="2044" spans="1:6" x14ac:dyDescent="0.2">
      <c r="A2044" s="28">
        <v>41896</v>
      </c>
      <c r="B2044" t="s">
        <v>447</v>
      </c>
      <c r="C2044" t="s">
        <v>57</v>
      </c>
      <c r="D2044" t="s">
        <v>57</v>
      </c>
      <c r="E2044" s="30">
        <v>0</v>
      </c>
      <c r="F2044">
        <f t="shared" si="37"/>
        <v>1</v>
      </c>
    </row>
    <row r="2045" spans="1:6" x14ac:dyDescent="0.2">
      <c r="A2045" s="28">
        <v>41896</v>
      </c>
      <c r="B2045" t="s">
        <v>447</v>
      </c>
      <c r="C2045" t="s">
        <v>58</v>
      </c>
      <c r="D2045" t="s">
        <v>58</v>
      </c>
      <c r="E2045" s="30">
        <v>6</v>
      </c>
      <c r="F2045">
        <f t="shared" si="37"/>
        <v>1</v>
      </c>
    </row>
    <row r="2046" spans="1:6" x14ac:dyDescent="0.2">
      <c r="A2046" s="28">
        <v>41896</v>
      </c>
      <c r="B2046" t="s">
        <v>447</v>
      </c>
      <c r="C2046" t="s">
        <v>59</v>
      </c>
      <c r="D2046" t="s">
        <v>59</v>
      </c>
      <c r="E2046" s="30">
        <v>0</v>
      </c>
      <c r="F2046">
        <f t="shared" si="37"/>
        <v>1</v>
      </c>
    </row>
    <row r="2047" spans="1:6" x14ac:dyDescent="0.2">
      <c r="A2047" s="28">
        <v>41897</v>
      </c>
      <c r="B2047" t="s">
        <v>443</v>
      </c>
      <c r="C2047" t="s">
        <v>52</v>
      </c>
      <c r="D2047" t="s">
        <v>52</v>
      </c>
      <c r="E2047" s="30">
        <v>1.34</v>
      </c>
      <c r="F2047">
        <f t="shared" si="37"/>
        <v>1</v>
      </c>
    </row>
    <row r="2048" spans="1:6" x14ac:dyDescent="0.2">
      <c r="A2048" s="28">
        <v>41897</v>
      </c>
      <c r="B2048" t="s">
        <v>443</v>
      </c>
      <c r="C2048" t="s">
        <v>53</v>
      </c>
      <c r="D2048" t="s">
        <v>53</v>
      </c>
      <c r="E2048" s="30">
        <v>3</v>
      </c>
      <c r="F2048">
        <f t="shared" si="37"/>
        <v>1</v>
      </c>
    </row>
    <row r="2049" spans="1:6" x14ac:dyDescent="0.2">
      <c r="A2049" s="28">
        <v>41897</v>
      </c>
      <c r="B2049" t="s">
        <v>443</v>
      </c>
      <c r="C2049" t="s">
        <v>54</v>
      </c>
      <c r="D2049" t="s">
        <v>54</v>
      </c>
      <c r="E2049" s="30">
        <v>5.4</v>
      </c>
      <c r="F2049">
        <f t="shared" si="37"/>
        <v>1</v>
      </c>
    </row>
    <row r="2050" spans="1:6" x14ac:dyDescent="0.2">
      <c r="A2050" s="28">
        <v>41897</v>
      </c>
      <c r="B2050" t="s">
        <v>443</v>
      </c>
      <c r="C2050" t="s">
        <v>55</v>
      </c>
      <c r="D2050" t="s">
        <v>55</v>
      </c>
      <c r="E2050" s="30">
        <v>28.2</v>
      </c>
      <c r="F2050">
        <f t="shared" si="37"/>
        <v>1</v>
      </c>
    </row>
    <row r="2051" spans="1:6" x14ac:dyDescent="0.2">
      <c r="A2051" s="28">
        <v>41897</v>
      </c>
      <c r="B2051" t="s">
        <v>443</v>
      </c>
      <c r="C2051" t="s">
        <v>56</v>
      </c>
      <c r="D2051" t="s">
        <v>56</v>
      </c>
      <c r="E2051" s="30">
        <v>9</v>
      </c>
      <c r="F2051">
        <f t="shared" si="37"/>
        <v>1</v>
      </c>
    </row>
    <row r="2052" spans="1:6" x14ac:dyDescent="0.2">
      <c r="A2052" s="28">
        <v>41897</v>
      </c>
      <c r="B2052" t="s">
        <v>443</v>
      </c>
      <c r="C2052" t="s">
        <v>57</v>
      </c>
      <c r="D2052" t="s">
        <v>57</v>
      </c>
      <c r="E2052" s="30">
        <v>0</v>
      </c>
      <c r="F2052">
        <f t="shared" si="37"/>
        <v>1</v>
      </c>
    </row>
    <row r="2053" spans="1:6" x14ac:dyDescent="0.2">
      <c r="A2053" s="28">
        <v>41897</v>
      </c>
      <c r="B2053" t="s">
        <v>443</v>
      </c>
      <c r="C2053" t="s">
        <v>58</v>
      </c>
      <c r="D2053" t="s">
        <v>58</v>
      </c>
      <c r="E2053" s="30">
        <v>1</v>
      </c>
      <c r="F2053">
        <f t="shared" si="37"/>
        <v>1</v>
      </c>
    </row>
    <row r="2054" spans="1:6" x14ac:dyDescent="0.2">
      <c r="A2054" s="28">
        <v>41897</v>
      </c>
      <c r="B2054" t="s">
        <v>443</v>
      </c>
      <c r="C2054" t="s">
        <v>59</v>
      </c>
      <c r="D2054" t="s">
        <v>59</v>
      </c>
      <c r="E2054" s="30">
        <v>0</v>
      </c>
      <c r="F2054">
        <f t="shared" si="37"/>
        <v>1</v>
      </c>
    </row>
    <row r="2055" spans="1:6" x14ac:dyDescent="0.2">
      <c r="A2055" s="28">
        <v>41898</v>
      </c>
      <c r="B2055" t="s">
        <v>444</v>
      </c>
      <c r="C2055" t="s">
        <v>52</v>
      </c>
      <c r="D2055" t="s">
        <v>52</v>
      </c>
      <c r="E2055" s="30">
        <v>4</v>
      </c>
      <c r="F2055">
        <f t="shared" ref="F2055:F2118" si="38">SUBTOTAL(103,E2055)</f>
        <v>1</v>
      </c>
    </row>
    <row r="2056" spans="1:6" x14ac:dyDescent="0.2">
      <c r="A2056" s="28">
        <v>41898</v>
      </c>
      <c r="B2056" t="s">
        <v>444</v>
      </c>
      <c r="C2056" t="s">
        <v>53</v>
      </c>
      <c r="D2056" t="s">
        <v>53</v>
      </c>
      <c r="E2056" s="30">
        <v>2.68</v>
      </c>
      <c r="F2056">
        <f t="shared" si="38"/>
        <v>1</v>
      </c>
    </row>
    <row r="2057" spans="1:6" x14ac:dyDescent="0.2">
      <c r="A2057" s="28">
        <v>41898</v>
      </c>
      <c r="B2057" t="s">
        <v>444</v>
      </c>
      <c r="C2057" t="s">
        <v>54</v>
      </c>
      <c r="D2057" t="s">
        <v>54</v>
      </c>
      <c r="E2057" s="30">
        <v>0</v>
      </c>
      <c r="F2057">
        <f t="shared" si="38"/>
        <v>1</v>
      </c>
    </row>
    <row r="2058" spans="1:6" x14ac:dyDescent="0.2">
      <c r="A2058" s="28">
        <v>41898</v>
      </c>
      <c r="B2058" t="s">
        <v>444</v>
      </c>
      <c r="C2058" t="s">
        <v>55</v>
      </c>
      <c r="D2058" t="s">
        <v>55</v>
      </c>
      <c r="E2058" s="30">
        <v>59.3</v>
      </c>
      <c r="F2058">
        <f t="shared" si="38"/>
        <v>1</v>
      </c>
    </row>
    <row r="2059" spans="1:6" x14ac:dyDescent="0.2">
      <c r="A2059" s="28">
        <v>41898</v>
      </c>
      <c r="B2059" t="s">
        <v>444</v>
      </c>
      <c r="C2059" t="s">
        <v>56</v>
      </c>
      <c r="D2059" t="s">
        <v>56</v>
      </c>
      <c r="E2059" s="30">
        <v>13</v>
      </c>
      <c r="F2059">
        <f t="shared" si="38"/>
        <v>1</v>
      </c>
    </row>
    <row r="2060" spans="1:6" x14ac:dyDescent="0.2">
      <c r="A2060" s="28">
        <v>41898</v>
      </c>
      <c r="B2060" t="s">
        <v>444</v>
      </c>
      <c r="C2060" t="s">
        <v>57</v>
      </c>
      <c r="D2060" t="s">
        <v>57</v>
      </c>
      <c r="E2060" s="30">
        <v>0</v>
      </c>
      <c r="F2060">
        <f t="shared" si="38"/>
        <v>1</v>
      </c>
    </row>
    <row r="2061" spans="1:6" x14ac:dyDescent="0.2">
      <c r="A2061" s="28">
        <v>41898</v>
      </c>
      <c r="B2061" t="s">
        <v>444</v>
      </c>
      <c r="C2061" t="s">
        <v>58</v>
      </c>
      <c r="D2061" t="s">
        <v>58</v>
      </c>
      <c r="E2061" s="30">
        <v>0</v>
      </c>
      <c r="F2061">
        <f t="shared" si="38"/>
        <v>1</v>
      </c>
    </row>
    <row r="2062" spans="1:6" x14ac:dyDescent="0.2">
      <c r="A2062" s="28">
        <v>41898</v>
      </c>
      <c r="B2062" t="s">
        <v>444</v>
      </c>
      <c r="C2062" t="s">
        <v>59</v>
      </c>
      <c r="D2062" t="s">
        <v>59</v>
      </c>
      <c r="E2062" s="30">
        <v>0</v>
      </c>
      <c r="F2062">
        <f t="shared" si="38"/>
        <v>1</v>
      </c>
    </row>
    <row r="2063" spans="1:6" x14ac:dyDescent="0.2">
      <c r="A2063" s="28">
        <v>41899</v>
      </c>
      <c r="B2063" t="s">
        <v>445</v>
      </c>
      <c r="C2063" t="s">
        <v>52</v>
      </c>
      <c r="D2063" t="s">
        <v>52</v>
      </c>
      <c r="E2063" s="30">
        <v>2.34</v>
      </c>
      <c r="F2063">
        <f t="shared" si="38"/>
        <v>1</v>
      </c>
    </row>
    <row r="2064" spans="1:6" x14ac:dyDescent="0.2">
      <c r="A2064" s="28">
        <v>41899</v>
      </c>
      <c r="B2064" t="s">
        <v>445</v>
      </c>
      <c r="C2064" t="s">
        <v>53</v>
      </c>
      <c r="D2064" t="s">
        <v>53</v>
      </c>
      <c r="E2064" s="30">
        <v>6</v>
      </c>
      <c r="F2064">
        <f t="shared" si="38"/>
        <v>1</v>
      </c>
    </row>
    <row r="2065" spans="1:6" x14ac:dyDescent="0.2">
      <c r="A2065" s="28">
        <v>41899</v>
      </c>
      <c r="B2065" t="s">
        <v>445</v>
      </c>
      <c r="C2065" t="s">
        <v>54</v>
      </c>
      <c r="D2065" t="s">
        <v>54</v>
      </c>
      <c r="E2065" s="30">
        <v>4</v>
      </c>
      <c r="F2065">
        <f t="shared" si="38"/>
        <v>1</v>
      </c>
    </row>
    <row r="2066" spans="1:6" x14ac:dyDescent="0.2">
      <c r="A2066" s="28">
        <v>41899</v>
      </c>
      <c r="B2066" t="s">
        <v>445</v>
      </c>
      <c r="C2066" t="s">
        <v>55</v>
      </c>
      <c r="D2066" t="s">
        <v>55</v>
      </c>
      <c r="E2066" s="30">
        <v>39.6</v>
      </c>
      <c r="F2066">
        <f t="shared" si="38"/>
        <v>1</v>
      </c>
    </row>
    <row r="2067" spans="1:6" x14ac:dyDescent="0.2">
      <c r="A2067" s="28">
        <v>41899</v>
      </c>
      <c r="B2067" t="s">
        <v>445</v>
      </c>
      <c r="C2067" t="s">
        <v>56</v>
      </c>
      <c r="D2067" t="s">
        <v>56</v>
      </c>
      <c r="E2067" s="30">
        <v>11</v>
      </c>
      <c r="F2067">
        <f t="shared" si="38"/>
        <v>1</v>
      </c>
    </row>
    <row r="2068" spans="1:6" x14ac:dyDescent="0.2">
      <c r="A2068" s="28">
        <v>41899</v>
      </c>
      <c r="B2068" t="s">
        <v>445</v>
      </c>
      <c r="C2068" t="s">
        <v>57</v>
      </c>
      <c r="D2068" t="s">
        <v>57</v>
      </c>
      <c r="E2068" s="30">
        <v>2</v>
      </c>
      <c r="F2068">
        <f t="shared" si="38"/>
        <v>1</v>
      </c>
    </row>
    <row r="2069" spans="1:6" x14ac:dyDescent="0.2">
      <c r="A2069" s="28">
        <v>41899</v>
      </c>
      <c r="B2069" t="s">
        <v>445</v>
      </c>
      <c r="C2069" t="s">
        <v>58</v>
      </c>
      <c r="D2069" t="s">
        <v>58</v>
      </c>
      <c r="E2069" s="30">
        <v>19</v>
      </c>
      <c r="F2069">
        <f t="shared" si="38"/>
        <v>1</v>
      </c>
    </row>
    <row r="2070" spans="1:6" x14ac:dyDescent="0.2">
      <c r="A2070" s="28">
        <v>41899</v>
      </c>
      <c r="B2070" t="s">
        <v>445</v>
      </c>
      <c r="C2070" t="s">
        <v>59</v>
      </c>
      <c r="D2070" t="s">
        <v>59</v>
      </c>
      <c r="E2070" s="30">
        <v>4</v>
      </c>
      <c r="F2070">
        <f t="shared" si="38"/>
        <v>1</v>
      </c>
    </row>
    <row r="2071" spans="1:6" x14ac:dyDescent="0.2">
      <c r="A2071" s="28">
        <v>41900</v>
      </c>
      <c r="B2071" t="s">
        <v>446</v>
      </c>
      <c r="C2071" t="s">
        <v>52</v>
      </c>
      <c r="D2071" t="s">
        <v>52</v>
      </c>
      <c r="E2071" s="30">
        <v>3</v>
      </c>
      <c r="F2071">
        <f t="shared" si="38"/>
        <v>1</v>
      </c>
    </row>
    <row r="2072" spans="1:6" x14ac:dyDescent="0.2">
      <c r="A2072" s="28">
        <v>41900</v>
      </c>
      <c r="B2072" t="s">
        <v>446</v>
      </c>
      <c r="C2072" t="s">
        <v>53</v>
      </c>
      <c r="D2072" t="s">
        <v>53</v>
      </c>
      <c r="E2072" s="30">
        <v>2.02</v>
      </c>
      <c r="F2072">
        <f t="shared" si="38"/>
        <v>1</v>
      </c>
    </row>
    <row r="2073" spans="1:6" x14ac:dyDescent="0.2">
      <c r="A2073" s="28">
        <v>41900</v>
      </c>
      <c r="B2073" t="s">
        <v>446</v>
      </c>
      <c r="C2073" t="s">
        <v>54</v>
      </c>
      <c r="D2073" t="s">
        <v>54</v>
      </c>
      <c r="E2073" s="30">
        <v>1</v>
      </c>
      <c r="F2073">
        <f t="shared" si="38"/>
        <v>1</v>
      </c>
    </row>
    <row r="2074" spans="1:6" x14ac:dyDescent="0.2">
      <c r="A2074" s="28">
        <v>41900</v>
      </c>
      <c r="B2074" t="s">
        <v>446</v>
      </c>
      <c r="C2074" t="s">
        <v>55</v>
      </c>
      <c r="D2074" t="s">
        <v>55</v>
      </c>
      <c r="E2074" s="30">
        <v>44</v>
      </c>
      <c r="F2074">
        <f t="shared" si="38"/>
        <v>1</v>
      </c>
    </row>
    <row r="2075" spans="1:6" x14ac:dyDescent="0.2">
      <c r="A2075" s="28">
        <v>41900</v>
      </c>
      <c r="B2075" t="s">
        <v>446</v>
      </c>
      <c r="C2075" t="s">
        <v>56</v>
      </c>
      <c r="D2075" t="s">
        <v>56</v>
      </c>
      <c r="E2075" s="30">
        <v>7</v>
      </c>
      <c r="F2075">
        <f t="shared" si="38"/>
        <v>1</v>
      </c>
    </row>
    <row r="2076" spans="1:6" x14ac:dyDescent="0.2">
      <c r="A2076" s="28">
        <v>41900</v>
      </c>
      <c r="B2076" t="s">
        <v>446</v>
      </c>
      <c r="C2076" t="s">
        <v>57</v>
      </c>
      <c r="D2076" t="s">
        <v>57</v>
      </c>
      <c r="E2076" s="30">
        <v>0</v>
      </c>
      <c r="F2076">
        <f t="shared" si="38"/>
        <v>1</v>
      </c>
    </row>
    <row r="2077" spans="1:6" x14ac:dyDescent="0.2">
      <c r="A2077" s="28">
        <v>41900</v>
      </c>
      <c r="B2077" t="s">
        <v>446</v>
      </c>
      <c r="C2077" t="s">
        <v>58</v>
      </c>
      <c r="D2077" t="s">
        <v>58</v>
      </c>
      <c r="E2077" s="30">
        <v>0</v>
      </c>
      <c r="F2077">
        <f t="shared" si="38"/>
        <v>1</v>
      </c>
    </row>
    <row r="2078" spans="1:6" x14ac:dyDescent="0.2">
      <c r="A2078" s="28">
        <v>41900</v>
      </c>
      <c r="B2078" t="s">
        <v>446</v>
      </c>
      <c r="C2078" t="s">
        <v>59</v>
      </c>
      <c r="D2078" t="s">
        <v>59</v>
      </c>
      <c r="E2078" s="30">
        <v>1</v>
      </c>
      <c r="F2078">
        <f t="shared" si="38"/>
        <v>1</v>
      </c>
    </row>
    <row r="2079" spans="1:6" x14ac:dyDescent="0.2">
      <c r="A2079" s="28">
        <v>41901</v>
      </c>
      <c r="B2079" t="s">
        <v>440</v>
      </c>
      <c r="C2079" t="s">
        <v>52</v>
      </c>
      <c r="D2079" t="s">
        <v>52</v>
      </c>
      <c r="E2079" s="30">
        <v>2</v>
      </c>
      <c r="F2079">
        <f t="shared" si="38"/>
        <v>1</v>
      </c>
    </row>
    <row r="2080" spans="1:6" x14ac:dyDescent="0.2">
      <c r="A2080" s="28">
        <v>41901</v>
      </c>
      <c r="B2080" t="s">
        <v>440</v>
      </c>
      <c r="C2080" t="s">
        <v>53</v>
      </c>
      <c r="D2080" t="s">
        <v>53</v>
      </c>
      <c r="E2080" s="30">
        <v>4.34</v>
      </c>
      <c r="F2080">
        <f t="shared" si="38"/>
        <v>1</v>
      </c>
    </row>
    <row r="2081" spans="1:6" x14ac:dyDescent="0.2">
      <c r="A2081" s="28">
        <v>41901</v>
      </c>
      <c r="B2081" t="s">
        <v>440</v>
      </c>
      <c r="C2081" t="s">
        <v>54</v>
      </c>
      <c r="D2081" t="s">
        <v>54</v>
      </c>
      <c r="E2081" s="30">
        <v>7.8</v>
      </c>
      <c r="F2081">
        <f t="shared" si="38"/>
        <v>1</v>
      </c>
    </row>
    <row r="2082" spans="1:6" x14ac:dyDescent="0.2">
      <c r="A2082" s="28">
        <v>41901</v>
      </c>
      <c r="B2082" t="s">
        <v>440</v>
      </c>
      <c r="C2082" t="s">
        <v>55</v>
      </c>
      <c r="D2082" t="s">
        <v>55</v>
      </c>
      <c r="E2082" s="30">
        <v>23</v>
      </c>
      <c r="F2082">
        <f t="shared" si="38"/>
        <v>1</v>
      </c>
    </row>
    <row r="2083" spans="1:6" x14ac:dyDescent="0.2">
      <c r="A2083" s="28">
        <v>41901</v>
      </c>
      <c r="B2083" t="s">
        <v>440</v>
      </c>
      <c r="C2083" t="s">
        <v>56</v>
      </c>
      <c r="D2083" t="s">
        <v>56</v>
      </c>
      <c r="E2083" s="30">
        <v>8</v>
      </c>
      <c r="F2083">
        <f t="shared" si="38"/>
        <v>1</v>
      </c>
    </row>
    <row r="2084" spans="1:6" x14ac:dyDescent="0.2">
      <c r="A2084" s="28">
        <v>41901</v>
      </c>
      <c r="B2084" t="s">
        <v>440</v>
      </c>
      <c r="C2084" t="s">
        <v>57</v>
      </c>
      <c r="D2084" t="s">
        <v>57</v>
      </c>
      <c r="E2084" s="30">
        <v>0</v>
      </c>
      <c r="F2084">
        <f t="shared" si="38"/>
        <v>1</v>
      </c>
    </row>
    <row r="2085" spans="1:6" x14ac:dyDescent="0.2">
      <c r="A2085" s="28">
        <v>41901</v>
      </c>
      <c r="B2085" t="s">
        <v>440</v>
      </c>
      <c r="C2085" t="s">
        <v>58</v>
      </c>
      <c r="D2085" t="s">
        <v>58</v>
      </c>
      <c r="E2085" s="30">
        <v>22</v>
      </c>
      <c r="F2085">
        <f t="shared" si="38"/>
        <v>1</v>
      </c>
    </row>
    <row r="2086" spans="1:6" x14ac:dyDescent="0.2">
      <c r="A2086" s="28">
        <v>41901</v>
      </c>
      <c r="B2086" t="s">
        <v>440</v>
      </c>
      <c r="C2086" t="s">
        <v>59</v>
      </c>
      <c r="D2086" t="s">
        <v>59</v>
      </c>
      <c r="E2086" s="30">
        <v>0</v>
      </c>
      <c r="F2086">
        <f t="shared" si="38"/>
        <v>1</v>
      </c>
    </row>
    <row r="2087" spans="1:6" x14ac:dyDescent="0.2">
      <c r="A2087" s="28">
        <v>41902</v>
      </c>
      <c r="B2087" t="s">
        <v>441</v>
      </c>
      <c r="C2087" t="s">
        <v>52</v>
      </c>
      <c r="D2087" t="s">
        <v>52</v>
      </c>
      <c r="E2087" s="30">
        <v>4.34</v>
      </c>
      <c r="F2087">
        <f t="shared" si="38"/>
        <v>1</v>
      </c>
    </row>
    <row r="2088" spans="1:6" x14ac:dyDescent="0.2">
      <c r="A2088" s="28">
        <v>41902</v>
      </c>
      <c r="B2088" t="s">
        <v>441</v>
      </c>
      <c r="C2088" t="s">
        <v>53</v>
      </c>
      <c r="D2088" t="s">
        <v>53</v>
      </c>
      <c r="E2088" s="30">
        <v>1.855</v>
      </c>
      <c r="F2088">
        <f t="shared" si="38"/>
        <v>1</v>
      </c>
    </row>
    <row r="2089" spans="1:6" x14ac:dyDescent="0.2">
      <c r="A2089" s="28">
        <v>41902</v>
      </c>
      <c r="B2089" t="s">
        <v>441</v>
      </c>
      <c r="C2089" t="s">
        <v>54</v>
      </c>
      <c r="D2089" t="s">
        <v>54</v>
      </c>
      <c r="E2089" s="30">
        <v>4.5</v>
      </c>
      <c r="F2089">
        <f t="shared" si="38"/>
        <v>1</v>
      </c>
    </row>
    <row r="2090" spans="1:6" x14ac:dyDescent="0.2">
      <c r="A2090" s="28">
        <v>41902</v>
      </c>
      <c r="B2090" t="s">
        <v>441</v>
      </c>
      <c r="C2090" t="s">
        <v>55</v>
      </c>
      <c r="D2090" t="s">
        <v>55</v>
      </c>
      <c r="E2090" s="30">
        <v>20.6</v>
      </c>
      <c r="F2090">
        <f t="shared" si="38"/>
        <v>1</v>
      </c>
    </row>
    <row r="2091" spans="1:6" x14ac:dyDescent="0.2">
      <c r="A2091" s="28">
        <v>41902</v>
      </c>
      <c r="B2091" t="s">
        <v>441</v>
      </c>
      <c r="C2091" t="s">
        <v>56</v>
      </c>
      <c r="D2091" t="s">
        <v>56</v>
      </c>
      <c r="E2091" s="30">
        <v>14</v>
      </c>
      <c r="F2091">
        <f t="shared" si="38"/>
        <v>1</v>
      </c>
    </row>
    <row r="2092" spans="1:6" x14ac:dyDescent="0.2">
      <c r="A2092" s="28">
        <v>41902</v>
      </c>
      <c r="B2092" t="s">
        <v>441</v>
      </c>
      <c r="C2092" t="s">
        <v>57</v>
      </c>
      <c r="D2092" t="s">
        <v>57</v>
      </c>
      <c r="E2092" s="30">
        <v>1</v>
      </c>
      <c r="F2092">
        <f t="shared" si="38"/>
        <v>1</v>
      </c>
    </row>
    <row r="2093" spans="1:6" x14ac:dyDescent="0.2">
      <c r="A2093" s="28">
        <v>41902</v>
      </c>
      <c r="B2093" t="s">
        <v>441</v>
      </c>
      <c r="C2093" t="s">
        <v>58</v>
      </c>
      <c r="D2093" t="s">
        <v>58</v>
      </c>
      <c r="E2093" s="30">
        <v>2</v>
      </c>
      <c r="F2093">
        <f t="shared" si="38"/>
        <v>1</v>
      </c>
    </row>
    <row r="2094" spans="1:6" x14ac:dyDescent="0.2">
      <c r="A2094" s="28">
        <v>41902</v>
      </c>
      <c r="B2094" t="s">
        <v>441</v>
      </c>
      <c r="C2094" t="s">
        <v>59</v>
      </c>
      <c r="D2094" t="s">
        <v>59</v>
      </c>
      <c r="E2094" s="30">
        <v>0</v>
      </c>
      <c r="F2094">
        <f t="shared" si="38"/>
        <v>1</v>
      </c>
    </row>
    <row r="2095" spans="1:6" x14ac:dyDescent="0.2">
      <c r="A2095" s="28">
        <v>41903</v>
      </c>
      <c r="B2095" t="s">
        <v>447</v>
      </c>
      <c r="C2095" t="s">
        <v>52</v>
      </c>
      <c r="D2095" t="s">
        <v>52</v>
      </c>
      <c r="E2095" s="30">
        <v>1</v>
      </c>
      <c r="F2095">
        <f t="shared" si="38"/>
        <v>1</v>
      </c>
    </row>
    <row r="2096" spans="1:6" x14ac:dyDescent="0.2">
      <c r="A2096" s="28">
        <v>41903</v>
      </c>
      <c r="B2096" t="s">
        <v>447</v>
      </c>
      <c r="C2096" t="s">
        <v>53</v>
      </c>
      <c r="D2096" t="s">
        <v>53</v>
      </c>
      <c r="E2096" s="30">
        <v>3.02</v>
      </c>
      <c r="F2096">
        <f t="shared" si="38"/>
        <v>1</v>
      </c>
    </row>
    <row r="2097" spans="1:6" x14ac:dyDescent="0.2">
      <c r="A2097" s="28">
        <v>41903</v>
      </c>
      <c r="B2097" t="s">
        <v>447</v>
      </c>
      <c r="C2097" t="s">
        <v>54</v>
      </c>
      <c r="D2097" t="s">
        <v>54</v>
      </c>
      <c r="E2097" s="30">
        <v>6</v>
      </c>
      <c r="F2097">
        <f t="shared" si="38"/>
        <v>1</v>
      </c>
    </row>
    <row r="2098" spans="1:6" x14ac:dyDescent="0.2">
      <c r="A2098" s="28">
        <v>41903</v>
      </c>
      <c r="B2098" t="s">
        <v>447</v>
      </c>
      <c r="C2098" t="s">
        <v>55</v>
      </c>
      <c r="D2098" t="s">
        <v>55</v>
      </c>
      <c r="E2098" s="30">
        <v>12.4</v>
      </c>
      <c r="F2098">
        <f t="shared" si="38"/>
        <v>1</v>
      </c>
    </row>
    <row r="2099" spans="1:6" x14ac:dyDescent="0.2">
      <c r="A2099" s="28">
        <v>41903</v>
      </c>
      <c r="B2099" t="s">
        <v>447</v>
      </c>
      <c r="C2099" t="s">
        <v>56</v>
      </c>
      <c r="D2099" t="s">
        <v>56</v>
      </c>
      <c r="E2099" s="30">
        <v>7</v>
      </c>
      <c r="F2099">
        <f t="shared" si="38"/>
        <v>1</v>
      </c>
    </row>
    <row r="2100" spans="1:6" x14ac:dyDescent="0.2">
      <c r="A2100" s="28">
        <v>41903</v>
      </c>
      <c r="B2100" t="s">
        <v>447</v>
      </c>
      <c r="C2100" t="s">
        <v>57</v>
      </c>
      <c r="D2100" t="s">
        <v>57</v>
      </c>
      <c r="E2100" s="30">
        <v>0</v>
      </c>
      <c r="F2100">
        <f t="shared" si="38"/>
        <v>1</v>
      </c>
    </row>
    <row r="2101" spans="1:6" x14ac:dyDescent="0.2">
      <c r="A2101" s="28">
        <v>41903</v>
      </c>
      <c r="B2101" t="s">
        <v>447</v>
      </c>
      <c r="C2101" t="s">
        <v>58</v>
      </c>
      <c r="D2101" t="s">
        <v>58</v>
      </c>
      <c r="E2101" s="30">
        <v>0</v>
      </c>
      <c r="F2101">
        <f t="shared" si="38"/>
        <v>1</v>
      </c>
    </row>
    <row r="2102" spans="1:6" x14ac:dyDescent="0.2">
      <c r="A2102" s="28">
        <v>41903</v>
      </c>
      <c r="B2102" t="s">
        <v>447</v>
      </c>
      <c r="C2102" t="s">
        <v>59</v>
      </c>
      <c r="D2102" t="s">
        <v>59</v>
      </c>
      <c r="E2102" s="30">
        <v>3</v>
      </c>
      <c r="F2102">
        <f t="shared" si="38"/>
        <v>1</v>
      </c>
    </row>
    <row r="2103" spans="1:6" x14ac:dyDescent="0.2">
      <c r="A2103" s="28">
        <v>41904</v>
      </c>
      <c r="B2103" t="s">
        <v>443</v>
      </c>
      <c r="C2103" t="s">
        <v>52</v>
      </c>
      <c r="D2103" t="s">
        <v>52</v>
      </c>
      <c r="E2103" s="30">
        <v>3.34</v>
      </c>
      <c r="F2103">
        <f t="shared" si="38"/>
        <v>1</v>
      </c>
    </row>
    <row r="2104" spans="1:6" x14ac:dyDescent="0.2">
      <c r="A2104" s="28">
        <v>41904</v>
      </c>
      <c r="B2104" t="s">
        <v>443</v>
      </c>
      <c r="C2104" t="s">
        <v>53</v>
      </c>
      <c r="D2104" t="s">
        <v>53</v>
      </c>
      <c r="E2104" s="30">
        <v>4</v>
      </c>
      <c r="F2104">
        <f t="shared" si="38"/>
        <v>1</v>
      </c>
    </row>
    <row r="2105" spans="1:6" x14ac:dyDescent="0.2">
      <c r="A2105" s="28">
        <v>41904</v>
      </c>
      <c r="B2105" t="s">
        <v>443</v>
      </c>
      <c r="C2105" t="s">
        <v>54</v>
      </c>
      <c r="D2105" t="s">
        <v>54</v>
      </c>
      <c r="E2105" s="30">
        <v>5.5</v>
      </c>
      <c r="F2105">
        <f t="shared" si="38"/>
        <v>1</v>
      </c>
    </row>
    <row r="2106" spans="1:6" x14ac:dyDescent="0.2">
      <c r="A2106" s="28">
        <v>41904</v>
      </c>
      <c r="B2106" t="s">
        <v>443</v>
      </c>
      <c r="C2106" t="s">
        <v>55</v>
      </c>
      <c r="D2106" t="s">
        <v>55</v>
      </c>
      <c r="E2106" s="30">
        <v>34.200000000000003</v>
      </c>
      <c r="F2106">
        <f t="shared" si="38"/>
        <v>1</v>
      </c>
    </row>
    <row r="2107" spans="1:6" x14ac:dyDescent="0.2">
      <c r="A2107" s="28">
        <v>41904</v>
      </c>
      <c r="B2107" t="s">
        <v>443</v>
      </c>
      <c r="C2107" t="s">
        <v>56</v>
      </c>
      <c r="D2107" t="s">
        <v>56</v>
      </c>
      <c r="E2107" s="30">
        <v>10</v>
      </c>
      <c r="F2107">
        <f t="shared" si="38"/>
        <v>1</v>
      </c>
    </row>
    <row r="2108" spans="1:6" x14ac:dyDescent="0.2">
      <c r="A2108" s="28">
        <v>41904</v>
      </c>
      <c r="B2108" t="s">
        <v>443</v>
      </c>
      <c r="C2108" t="s">
        <v>57</v>
      </c>
      <c r="D2108" t="s">
        <v>57</v>
      </c>
      <c r="E2108" s="30">
        <v>1</v>
      </c>
      <c r="F2108">
        <f t="shared" si="38"/>
        <v>1</v>
      </c>
    </row>
    <row r="2109" spans="1:6" x14ac:dyDescent="0.2">
      <c r="A2109" s="28">
        <v>41904</v>
      </c>
      <c r="B2109" t="s">
        <v>443</v>
      </c>
      <c r="C2109" t="s">
        <v>58</v>
      </c>
      <c r="D2109" t="s">
        <v>58</v>
      </c>
      <c r="E2109" s="30">
        <v>0</v>
      </c>
      <c r="F2109">
        <f t="shared" si="38"/>
        <v>1</v>
      </c>
    </row>
    <row r="2110" spans="1:6" x14ac:dyDescent="0.2">
      <c r="A2110" s="28">
        <v>41904</v>
      </c>
      <c r="B2110" t="s">
        <v>443</v>
      </c>
      <c r="C2110" t="s">
        <v>59</v>
      </c>
      <c r="D2110" t="s">
        <v>59</v>
      </c>
      <c r="E2110" s="30">
        <v>2</v>
      </c>
      <c r="F2110">
        <f t="shared" si="38"/>
        <v>1</v>
      </c>
    </row>
    <row r="2111" spans="1:6" x14ac:dyDescent="0.2">
      <c r="A2111" s="28">
        <v>41905</v>
      </c>
      <c r="B2111" t="s">
        <v>444</v>
      </c>
      <c r="C2111" t="s">
        <v>52</v>
      </c>
      <c r="D2111" t="s">
        <v>52</v>
      </c>
      <c r="E2111" s="30">
        <v>3</v>
      </c>
      <c r="F2111">
        <f t="shared" si="38"/>
        <v>1</v>
      </c>
    </row>
    <row r="2112" spans="1:6" x14ac:dyDescent="0.2">
      <c r="A2112" s="28">
        <v>41905</v>
      </c>
      <c r="B2112" t="s">
        <v>444</v>
      </c>
      <c r="C2112" t="s">
        <v>53</v>
      </c>
      <c r="D2112" t="s">
        <v>53</v>
      </c>
      <c r="E2112" s="30">
        <v>3.34</v>
      </c>
      <c r="F2112">
        <f t="shared" si="38"/>
        <v>1</v>
      </c>
    </row>
    <row r="2113" spans="1:6" x14ac:dyDescent="0.2">
      <c r="A2113" s="28">
        <v>41905</v>
      </c>
      <c r="B2113" t="s">
        <v>444</v>
      </c>
      <c r="C2113" t="s">
        <v>54</v>
      </c>
      <c r="D2113" t="s">
        <v>54</v>
      </c>
      <c r="E2113" s="30">
        <v>5.5</v>
      </c>
      <c r="F2113">
        <f t="shared" si="38"/>
        <v>1</v>
      </c>
    </row>
    <row r="2114" spans="1:6" x14ac:dyDescent="0.2">
      <c r="A2114" s="28">
        <v>41905</v>
      </c>
      <c r="B2114" t="s">
        <v>444</v>
      </c>
      <c r="C2114" t="s">
        <v>55</v>
      </c>
      <c r="D2114" t="s">
        <v>55</v>
      </c>
      <c r="E2114" s="30">
        <v>26</v>
      </c>
      <c r="F2114">
        <f t="shared" si="38"/>
        <v>1</v>
      </c>
    </row>
    <row r="2115" spans="1:6" x14ac:dyDescent="0.2">
      <c r="A2115" s="28">
        <v>41905</v>
      </c>
      <c r="B2115" t="s">
        <v>444</v>
      </c>
      <c r="C2115" t="s">
        <v>56</v>
      </c>
      <c r="D2115" t="s">
        <v>56</v>
      </c>
      <c r="E2115" s="30">
        <v>10</v>
      </c>
      <c r="F2115">
        <f t="shared" si="38"/>
        <v>1</v>
      </c>
    </row>
    <row r="2116" spans="1:6" x14ac:dyDescent="0.2">
      <c r="A2116" s="28">
        <v>41905</v>
      </c>
      <c r="B2116" t="s">
        <v>444</v>
      </c>
      <c r="C2116" t="s">
        <v>57</v>
      </c>
      <c r="D2116" t="s">
        <v>57</v>
      </c>
      <c r="E2116" s="30">
        <v>0</v>
      </c>
      <c r="F2116">
        <f t="shared" si="38"/>
        <v>1</v>
      </c>
    </row>
    <row r="2117" spans="1:6" x14ac:dyDescent="0.2">
      <c r="A2117" s="28">
        <v>41905</v>
      </c>
      <c r="B2117" t="s">
        <v>444</v>
      </c>
      <c r="C2117" t="s">
        <v>58</v>
      </c>
      <c r="D2117" t="s">
        <v>58</v>
      </c>
      <c r="E2117" s="30">
        <v>1</v>
      </c>
      <c r="F2117">
        <f t="shared" si="38"/>
        <v>1</v>
      </c>
    </row>
    <row r="2118" spans="1:6" x14ac:dyDescent="0.2">
      <c r="A2118" s="28">
        <v>41905</v>
      </c>
      <c r="B2118" t="s">
        <v>444</v>
      </c>
      <c r="C2118" t="s">
        <v>59</v>
      </c>
      <c r="D2118" t="s">
        <v>59</v>
      </c>
      <c r="E2118" s="30">
        <v>2</v>
      </c>
      <c r="F2118">
        <f t="shared" si="38"/>
        <v>1</v>
      </c>
    </row>
    <row r="2119" spans="1:6" x14ac:dyDescent="0.2">
      <c r="A2119" s="28">
        <v>41906</v>
      </c>
      <c r="B2119" t="s">
        <v>445</v>
      </c>
      <c r="C2119" t="s">
        <v>52</v>
      </c>
      <c r="D2119" t="s">
        <v>52</v>
      </c>
      <c r="E2119" s="30">
        <v>6</v>
      </c>
      <c r="F2119">
        <f t="shared" ref="F2119:F2182" si="39">SUBTOTAL(103,E2119)</f>
        <v>1</v>
      </c>
    </row>
    <row r="2120" spans="1:6" x14ac:dyDescent="0.2">
      <c r="A2120" s="28">
        <v>41906</v>
      </c>
      <c r="B2120" t="s">
        <v>445</v>
      </c>
      <c r="C2120" t="s">
        <v>53</v>
      </c>
      <c r="D2120" t="s">
        <v>53</v>
      </c>
      <c r="E2120" s="30">
        <v>3.34</v>
      </c>
      <c r="F2120">
        <f t="shared" si="39"/>
        <v>1</v>
      </c>
    </row>
    <row r="2121" spans="1:6" x14ac:dyDescent="0.2">
      <c r="A2121" s="28">
        <v>41906</v>
      </c>
      <c r="B2121" t="s">
        <v>445</v>
      </c>
      <c r="C2121" t="s">
        <v>54</v>
      </c>
      <c r="D2121" t="s">
        <v>54</v>
      </c>
      <c r="E2121" s="30">
        <v>1.4</v>
      </c>
      <c r="F2121">
        <f t="shared" si="39"/>
        <v>1</v>
      </c>
    </row>
    <row r="2122" spans="1:6" x14ac:dyDescent="0.2">
      <c r="A2122" s="28">
        <v>41906</v>
      </c>
      <c r="B2122" t="s">
        <v>445</v>
      </c>
      <c r="C2122" t="s">
        <v>55</v>
      </c>
      <c r="D2122" t="s">
        <v>55</v>
      </c>
      <c r="E2122" s="30">
        <v>24.7</v>
      </c>
      <c r="F2122">
        <f t="shared" si="39"/>
        <v>1</v>
      </c>
    </row>
    <row r="2123" spans="1:6" x14ac:dyDescent="0.2">
      <c r="A2123" s="28">
        <v>41906</v>
      </c>
      <c r="B2123" t="s">
        <v>445</v>
      </c>
      <c r="C2123" t="s">
        <v>56</v>
      </c>
      <c r="D2123" t="s">
        <v>56</v>
      </c>
      <c r="E2123" s="30">
        <v>14</v>
      </c>
      <c r="F2123">
        <f t="shared" si="39"/>
        <v>1</v>
      </c>
    </row>
    <row r="2124" spans="1:6" x14ac:dyDescent="0.2">
      <c r="A2124" s="28">
        <v>41906</v>
      </c>
      <c r="B2124" t="s">
        <v>445</v>
      </c>
      <c r="C2124" t="s">
        <v>57</v>
      </c>
      <c r="D2124" t="s">
        <v>57</v>
      </c>
      <c r="E2124" s="30">
        <v>0</v>
      </c>
      <c r="F2124">
        <f t="shared" si="39"/>
        <v>1</v>
      </c>
    </row>
    <row r="2125" spans="1:6" x14ac:dyDescent="0.2">
      <c r="A2125" s="28">
        <v>41906</v>
      </c>
      <c r="B2125" t="s">
        <v>445</v>
      </c>
      <c r="C2125" t="s">
        <v>58</v>
      </c>
      <c r="D2125" t="s">
        <v>58</v>
      </c>
      <c r="E2125" s="30">
        <v>0</v>
      </c>
      <c r="F2125">
        <f t="shared" si="39"/>
        <v>1</v>
      </c>
    </row>
    <row r="2126" spans="1:6" x14ac:dyDescent="0.2">
      <c r="A2126" s="28">
        <v>41906</v>
      </c>
      <c r="B2126" t="s">
        <v>445</v>
      </c>
      <c r="C2126" t="s">
        <v>59</v>
      </c>
      <c r="D2126" t="s">
        <v>59</v>
      </c>
      <c r="E2126" s="30">
        <v>0</v>
      </c>
      <c r="F2126">
        <f t="shared" si="39"/>
        <v>1</v>
      </c>
    </row>
    <row r="2127" spans="1:6" x14ac:dyDescent="0.2">
      <c r="A2127" s="28">
        <v>41907</v>
      </c>
      <c r="B2127" t="s">
        <v>446</v>
      </c>
      <c r="C2127" t="s">
        <v>52</v>
      </c>
      <c r="D2127" t="s">
        <v>52</v>
      </c>
      <c r="E2127" s="30">
        <v>4.68</v>
      </c>
      <c r="F2127">
        <f t="shared" si="39"/>
        <v>1</v>
      </c>
    </row>
    <row r="2128" spans="1:6" x14ac:dyDescent="0.2">
      <c r="A2128" s="28">
        <v>41907</v>
      </c>
      <c r="B2128" t="s">
        <v>446</v>
      </c>
      <c r="C2128" t="s">
        <v>53</v>
      </c>
      <c r="D2128" t="s">
        <v>53</v>
      </c>
      <c r="E2128" s="30">
        <v>6.34</v>
      </c>
      <c r="F2128">
        <f t="shared" si="39"/>
        <v>1</v>
      </c>
    </row>
    <row r="2129" spans="1:6" x14ac:dyDescent="0.2">
      <c r="A2129" s="28">
        <v>41907</v>
      </c>
      <c r="B2129" t="s">
        <v>446</v>
      </c>
      <c r="C2129" t="s">
        <v>54</v>
      </c>
      <c r="D2129" t="s">
        <v>54</v>
      </c>
      <c r="E2129" s="30">
        <v>8.1999999999999993</v>
      </c>
      <c r="F2129">
        <f t="shared" si="39"/>
        <v>1</v>
      </c>
    </row>
    <row r="2130" spans="1:6" x14ac:dyDescent="0.2">
      <c r="A2130" s="28">
        <v>41907</v>
      </c>
      <c r="B2130" t="s">
        <v>446</v>
      </c>
      <c r="C2130" t="s">
        <v>55</v>
      </c>
      <c r="D2130" t="s">
        <v>55</v>
      </c>
      <c r="E2130" s="30">
        <v>49.15</v>
      </c>
      <c r="F2130">
        <f t="shared" si="39"/>
        <v>1</v>
      </c>
    </row>
    <row r="2131" spans="1:6" x14ac:dyDescent="0.2">
      <c r="A2131" s="28">
        <v>41907</v>
      </c>
      <c r="B2131" t="s">
        <v>446</v>
      </c>
      <c r="C2131" t="s">
        <v>56</v>
      </c>
      <c r="D2131" t="s">
        <v>56</v>
      </c>
      <c r="E2131" s="30">
        <v>15</v>
      </c>
      <c r="F2131">
        <f t="shared" si="39"/>
        <v>1</v>
      </c>
    </row>
    <row r="2132" spans="1:6" x14ac:dyDescent="0.2">
      <c r="A2132" s="28">
        <v>41907</v>
      </c>
      <c r="B2132" t="s">
        <v>446</v>
      </c>
      <c r="C2132" t="s">
        <v>57</v>
      </c>
      <c r="D2132" t="s">
        <v>57</v>
      </c>
      <c r="E2132" s="30">
        <v>1</v>
      </c>
      <c r="F2132">
        <f t="shared" si="39"/>
        <v>1</v>
      </c>
    </row>
    <row r="2133" spans="1:6" x14ac:dyDescent="0.2">
      <c r="A2133" s="28">
        <v>41907</v>
      </c>
      <c r="B2133" t="s">
        <v>446</v>
      </c>
      <c r="C2133" t="s">
        <v>58</v>
      </c>
      <c r="D2133" t="s">
        <v>58</v>
      </c>
      <c r="E2133" s="30">
        <v>1</v>
      </c>
      <c r="F2133">
        <f t="shared" si="39"/>
        <v>1</v>
      </c>
    </row>
    <row r="2134" spans="1:6" x14ac:dyDescent="0.2">
      <c r="A2134" s="28">
        <v>41907</v>
      </c>
      <c r="B2134" t="s">
        <v>446</v>
      </c>
      <c r="C2134" t="s">
        <v>59</v>
      </c>
      <c r="D2134" t="s">
        <v>59</v>
      </c>
      <c r="E2134" s="30">
        <v>5</v>
      </c>
      <c r="F2134">
        <f t="shared" si="39"/>
        <v>1</v>
      </c>
    </row>
    <row r="2135" spans="1:6" x14ac:dyDescent="0.2">
      <c r="A2135" s="28">
        <v>41908</v>
      </c>
      <c r="B2135" t="s">
        <v>440</v>
      </c>
      <c r="C2135" t="s">
        <v>52</v>
      </c>
      <c r="D2135" t="s">
        <v>52</v>
      </c>
      <c r="E2135" s="30">
        <v>4</v>
      </c>
      <c r="F2135">
        <f t="shared" si="39"/>
        <v>1</v>
      </c>
    </row>
    <row r="2136" spans="1:6" x14ac:dyDescent="0.2">
      <c r="A2136" s="28">
        <v>41908</v>
      </c>
      <c r="B2136" t="s">
        <v>440</v>
      </c>
      <c r="C2136" t="s">
        <v>53</v>
      </c>
      <c r="D2136" t="s">
        <v>53</v>
      </c>
      <c r="E2136" s="30">
        <v>3.68</v>
      </c>
      <c r="F2136">
        <f t="shared" si="39"/>
        <v>1</v>
      </c>
    </row>
    <row r="2137" spans="1:6" x14ac:dyDescent="0.2">
      <c r="A2137" s="28">
        <v>41908</v>
      </c>
      <c r="B2137" t="s">
        <v>440</v>
      </c>
      <c r="C2137" t="s">
        <v>54</v>
      </c>
      <c r="D2137" t="s">
        <v>54</v>
      </c>
      <c r="E2137" s="30">
        <v>3.5</v>
      </c>
      <c r="F2137">
        <f t="shared" si="39"/>
        <v>1</v>
      </c>
    </row>
    <row r="2138" spans="1:6" x14ac:dyDescent="0.2">
      <c r="A2138" s="28">
        <v>41908</v>
      </c>
      <c r="B2138" t="s">
        <v>440</v>
      </c>
      <c r="C2138" t="s">
        <v>55</v>
      </c>
      <c r="D2138" t="s">
        <v>55</v>
      </c>
      <c r="E2138" s="30">
        <v>38</v>
      </c>
      <c r="F2138">
        <f t="shared" si="39"/>
        <v>1</v>
      </c>
    </row>
    <row r="2139" spans="1:6" x14ac:dyDescent="0.2">
      <c r="A2139" s="28">
        <v>41908</v>
      </c>
      <c r="B2139" t="s">
        <v>440</v>
      </c>
      <c r="C2139" t="s">
        <v>56</v>
      </c>
      <c r="D2139" t="s">
        <v>56</v>
      </c>
      <c r="E2139" s="30">
        <v>22</v>
      </c>
      <c r="F2139">
        <f t="shared" si="39"/>
        <v>1</v>
      </c>
    </row>
    <row r="2140" spans="1:6" x14ac:dyDescent="0.2">
      <c r="A2140" s="28">
        <v>41908</v>
      </c>
      <c r="B2140" t="s">
        <v>440</v>
      </c>
      <c r="C2140" t="s">
        <v>57</v>
      </c>
      <c r="D2140" t="s">
        <v>57</v>
      </c>
      <c r="E2140" s="30">
        <v>2</v>
      </c>
      <c r="F2140">
        <f t="shared" si="39"/>
        <v>1</v>
      </c>
    </row>
    <row r="2141" spans="1:6" x14ac:dyDescent="0.2">
      <c r="A2141" s="28">
        <v>41908</v>
      </c>
      <c r="B2141" t="s">
        <v>440</v>
      </c>
      <c r="C2141" t="s">
        <v>58</v>
      </c>
      <c r="D2141" t="s">
        <v>58</v>
      </c>
      <c r="E2141" s="30">
        <v>0</v>
      </c>
      <c r="F2141">
        <f t="shared" si="39"/>
        <v>1</v>
      </c>
    </row>
    <row r="2142" spans="1:6" x14ac:dyDescent="0.2">
      <c r="A2142" s="28">
        <v>41908</v>
      </c>
      <c r="B2142" t="s">
        <v>440</v>
      </c>
      <c r="C2142" t="s">
        <v>59</v>
      </c>
      <c r="D2142" t="s">
        <v>59</v>
      </c>
      <c r="E2142" s="30">
        <v>1</v>
      </c>
      <c r="F2142">
        <f t="shared" si="39"/>
        <v>1</v>
      </c>
    </row>
    <row r="2143" spans="1:6" x14ac:dyDescent="0.2">
      <c r="A2143" s="28">
        <v>41909</v>
      </c>
      <c r="B2143" t="s">
        <v>441</v>
      </c>
      <c r="C2143" t="s">
        <v>52</v>
      </c>
      <c r="D2143" t="s">
        <v>52</v>
      </c>
      <c r="E2143" s="30">
        <v>4</v>
      </c>
      <c r="F2143">
        <f t="shared" si="39"/>
        <v>1</v>
      </c>
    </row>
    <row r="2144" spans="1:6" x14ac:dyDescent="0.2">
      <c r="A2144" s="28">
        <v>41909</v>
      </c>
      <c r="B2144" t="s">
        <v>441</v>
      </c>
      <c r="C2144" t="s">
        <v>53</v>
      </c>
      <c r="D2144" t="s">
        <v>53</v>
      </c>
      <c r="E2144" s="30">
        <v>2</v>
      </c>
      <c r="F2144">
        <f t="shared" si="39"/>
        <v>1</v>
      </c>
    </row>
    <row r="2145" spans="1:6" x14ac:dyDescent="0.2">
      <c r="A2145" s="28">
        <v>41909</v>
      </c>
      <c r="B2145" t="s">
        <v>441</v>
      </c>
      <c r="C2145" t="s">
        <v>54</v>
      </c>
      <c r="D2145" t="s">
        <v>54</v>
      </c>
      <c r="E2145" s="30">
        <v>6</v>
      </c>
      <c r="F2145">
        <f t="shared" si="39"/>
        <v>1</v>
      </c>
    </row>
    <row r="2146" spans="1:6" x14ac:dyDescent="0.2">
      <c r="A2146" s="28">
        <v>41909</v>
      </c>
      <c r="B2146" t="s">
        <v>441</v>
      </c>
      <c r="C2146" t="s">
        <v>55</v>
      </c>
      <c r="D2146" t="s">
        <v>55</v>
      </c>
      <c r="E2146" s="30">
        <v>46.3</v>
      </c>
      <c r="F2146">
        <f t="shared" si="39"/>
        <v>1</v>
      </c>
    </row>
    <row r="2147" spans="1:6" x14ac:dyDescent="0.2">
      <c r="A2147" s="28">
        <v>41909</v>
      </c>
      <c r="B2147" t="s">
        <v>441</v>
      </c>
      <c r="C2147" t="s">
        <v>56</v>
      </c>
      <c r="D2147" t="s">
        <v>56</v>
      </c>
      <c r="E2147" s="30">
        <v>18</v>
      </c>
      <c r="F2147">
        <f t="shared" si="39"/>
        <v>1</v>
      </c>
    </row>
    <row r="2148" spans="1:6" x14ac:dyDescent="0.2">
      <c r="A2148" s="28">
        <v>41909</v>
      </c>
      <c r="B2148" t="s">
        <v>441</v>
      </c>
      <c r="C2148" t="s">
        <v>57</v>
      </c>
      <c r="D2148" t="s">
        <v>57</v>
      </c>
      <c r="E2148" s="30">
        <v>0</v>
      </c>
      <c r="F2148">
        <f t="shared" si="39"/>
        <v>1</v>
      </c>
    </row>
    <row r="2149" spans="1:6" x14ac:dyDescent="0.2">
      <c r="A2149" s="28">
        <v>41909</v>
      </c>
      <c r="B2149" t="s">
        <v>441</v>
      </c>
      <c r="C2149" t="s">
        <v>58</v>
      </c>
      <c r="D2149" t="s">
        <v>58</v>
      </c>
      <c r="E2149" s="30">
        <v>0</v>
      </c>
      <c r="F2149">
        <f t="shared" si="39"/>
        <v>1</v>
      </c>
    </row>
    <row r="2150" spans="1:6" x14ac:dyDescent="0.2">
      <c r="A2150" s="28">
        <v>41909</v>
      </c>
      <c r="B2150" t="s">
        <v>441</v>
      </c>
      <c r="C2150" t="s">
        <v>59</v>
      </c>
      <c r="D2150" t="s">
        <v>59</v>
      </c>
      <c r="E2150" s="30">
        <v>4</v>
      </c>
      <c r="F2150">
        <f t="shared" si="39"/>
        <v>1</v>
      </c>
    </row>
    <row r="2151" spans="1:6" x14ac:dyDescent="0.2">
      <c r="A2151" s="28">
        <v>41910</v>
      </c>
      <c r="B2151" t="s">
        <v>447</v>
      </c>
      <c r="C2151" t="s">
        <v>52</v>
      </c>
      <c r="D2151" t="s">
        <v>52</v>
      </c>
      <c r="E2151" s="30">
        <v>0.34</v>
      </c>
      <c r="F2151">
        <f t="shared" si="39"/>
        <v>1</v>
      </c>
    </row>
    <row r="2152" spans="1:6" x14ac:dyDescent="0.2">
      <c r="A2152" s="28">
        <v>41910</v>
      </c>
      <c r="B2152" t="s">
        <v>447</v>
      </c>
      <c r="C2152" t="s">
        <v>53</v>
      </c>
      <c r="D2152" t="s">
        <v>53</v>
      </c>
      <c r="E2152" s="30">
        <v>2.68</v>
      </c>
      <c r="F2152">
        <f t="shared" si="39"/>
        <v>1</v>
      </c>
    </row>
    <row r="2153" spans="1:6" x14ac:dyDescent="0.2">
      <c r="A2153" s="28">
        <v>41910</v>
      </c>
      <c r="B2153" t="s">
        <v>447</v>
      </c>
      <c r="C2153" t="s">
        <v>54</v>
      </c>
      <c r="D2153" t="s">
        <v>54</v>
      </c>
      <c r="E2153" s="30">
        <v>1</v>
      </c>
      <c r="F2153">
        <f t="shared" si="39"/>
        <v>1</v>
      </c>
    </row>
    <row r="2154" spans="1:6" x14ac:dyDescent="0.2">
      <c r="A2154" s="28">
        <v>41910</v>
      </c>
      <c r="B2154" t="s">
        <v>447</v>
      </c>
      <c r="C2154" t="s">
        <v>55</v>
      </c>
      <c r="D2154" t="s">
        <v>55</v>
      </c>
      <c r="E2154" s="30">
        <v>21.2</v>
      </c>
      <c r="F2154">
        <f t="shared" si="39"/>
        <v>1</v>
      </c>
    </row>
    <row r="2155" spans="1:6" x14ac:dyDescent="0.2">
      <c r="A2155" s="28">
        <v>41910</v>
      </c>
      <c r="B2155" t="s">
        <v>447</v>
      </c>
      <c r="C2155" t="s">
        <v>56</v>
      </c>
      <c r="D2155" t="s">
        <v>56</v>
      </c>
      <c r="E2155" s="30">
        <v>6</v>
      </c>
      <c r="F2155">
        <f t="shared" si="39"/>
        <v>1</v>
      </c>
    </row>
    <row r="2156" spans="1:6" x14ac:dyDescent="0.2">
      <c r="A2156" s="28">
        <v>41910</v>
      </c>
      <c r="B2156" t="s">
        <v>447</v>
      </c>
      <c r="C2156" t="s">
        <v>57</v>
      </c>
      <c r="D2156" t="s">
        <v>57</v>
      </c>
      <c r="E2156" s="30">
        <v>0</v>
      </c>
      <c r="F2156">
        <f t="shared" si="39"/>
        <v>1</v>
      </c>
    </row>
    <row r="2157" spans="1:6" x14ac:dyDescent="0.2">
      <c r="A2157" s="28">
        <v>41910</v>
      </c>
      <c r="B2157" t="s">
        <v>447</v>
      </c>
      <c r="C2157" t="s">
        <v>58</v>
      </c>
      <c r="D2157" t="s">
        <v>58</v>
      </c>
      <c r="E2157" s="30">
        <v>0</v>
      </c>
      <c r="F2157">
        <f t="shared" si="39"/>
        <v>1</v>
      </c>
    </row>
    <row r="2158" spans="1:6" x14ac:dyDescent="0.2">
      <c r="A2158" s="28">
        <v>41910</v>
      </c>
      <c r="B2158" t="s">
        <v>447</v>
      </c>
      <c r="C2158" t="s">
        <v>59</v>
      </c>
      <c r="D2158" t="s">
        <v>59</v>
      </c>
      <c r="E2158" s="30">
        <v>2</v>
      </c>
      <c r="F2158">
        <f t="shared" si="39"/>
        <v>1</v>
      </c>
    </row>
    <row r="2159" spans="1:6" x14ac:dyDescent="0.2">
      <c r="A2159" s="28">
        <v>41911</v>
      </c>
      <c r="B2159" t="s">
        <v>443</v>
      </c>
      <c r="C2159" t="s">
        <v>52</v>
      </c>
      <c r="D2159" t="s">
        <v>52</v>
      </c>
      <c r="E2159" s="30">
        <v>7</v>
      </c>
      <c r="F2159">
        <f t="shared" si="39"/>
        <v>1</v>
      </c>
    </row>
    <row r="2160" spans="1:6" x14ac:dyDescent="0.2">
      <c r="A2160" s="28">
        <v>41911</v>
      </c>
      <c r="B2160" t="s">
        <v>443</v>
      </c>
      <c r="C2160" t="s">
        <v>53</v>
      </c>
      <c r="D2160" t="s">
        <v>53</v>
      </c>
      <c r="E2160" s="30">
        <v>3.68</v>
      </c>
      <c r="F2160">
        <f t="shared" si="39"/>
        <v>1</v>
      </c>
    </row>
    <row r="2161" spans="1:6" x14ac:dyDescent="0.2">
      <c r="A2161" s="28">
        <v>41911</v>
      </c>
      <c r="B2161" t="s">
        <v>443</v>
      </c>
      <c r="C2161" t="s">
        <v>54</v>
      </c>
      <c r="D2161" t="s">
        <v>54</v>
      </c>
      <c r="E2161" s="30">
        <v>2.2999999999999998</v>
      </c>
      <c r="F2161">
        <f t="shared" si="39"/>
        <v>1</v>
      </c>
    </row>
    <row r="2162" spans="1:6" x14ac:dyDescent="0.2">
      <c r="A2162" s="28">
        <v>41911</v>
      </c>
      <c r="B2162" t="s">
        <v>443</v>
      </c>
      <c r="C2162" t="s">
        <v>55</v>
      </c>
      <c r="D2162" t="s">
        <v>55</v>
      </c>
      <c r="E2162" s="30">
        <v>29.8</v>
      </c>
      <c r="F2162">
        <f t="shared" si="39"/>
        <v>1</v>
      </c>
    </row>
    <row r="2163" spans="1:6" x14ac:dyDescent="0.2">
      <c r="A2163" s="28">
        <v>41911</v>
      </c>
      <c r="B2163" t="s">
        <v>443</v>
      </c>
      <c r="C2163" t="s">
        <v>56</v>
      </c>
      <c r="D2163" t="s">
        <v>56</v>
      </c>
      <c r="E2163" s="30">
        <v>12</v>
      </c>
      <c r="F2163">
        <f t="shared" si="39"/>
        <v>1</v>
      </c>
    </row>
    <row r="2164" spans="1:6" x14ac:dyDescent="0.2">
      <c r="A2164" s="28">
        <v>41911</v>
      </c>
      <c r="B2164" t="s">
        <v>443</v>
      </c>
      <c r="C2164" t="s">
        <v>57</v>
      </c>
      <c r="D2164" t="s">
        <v>57</v>
      </c>
      <c r="E2164" s="30">
        <v>0</v>
      </c>
      <c r="F2164">
        <f t="shared" si="39"/>
        <v>1</v>
      </c>
    </row>
    <row r="2165" spans="1:6" x14ac:dyDescent="0.2">
      <c r="A2165" s="28">
        <v>41911</v>
      </c>
      <c r="B2165" t="s">
        <v>443</v>
      </c>
      <c r="C2165" t="s">
        <v>58</v>
      </c>
      <c r="D2165" t="s">
        <v>58</v>
      </c>
      <c r="E2165" s="30">
        <v>10</v>
      </c>
      <c r="F2165">
        <f t="shared" si="39"/>
        <v>1</v>
      </c>
    </row>
    <row r="2166" spans="1:6" x14ac:dyDescent="0.2">
      <c r="A2166" s="28">
        <v>41911</v>
      </c>
      <c r="B2166" t="s">
        <v>443</v>
      </c>
      <c r="C2166" t="s">
        <v>59</v>
      </c>
      <c r="D2166" t="s">
        <v>59</v>
      </c>
      <c r="E2166" s="30">
        <v>4</v>
      </c>
      <c r="F2166">
        <f t="shared" si="39"/>
        <v>1</v>
      </c>
    </row>
    <row r="2167" spans="1:6" x14ac:dyDescent="0.2">
      <c r="A2167" s="28">
        <v>41912</v>
      </c>
      <c r="B2167" t="s">
        <v>444</v>
      </c>
      <c r="C2167" t="s">
        <v>52</v>
      </c>
      <c r="D2167" t="s">
        <v>52</v>
      </c>
      <c r="E2167" s="30">
        <v>10</v>
      </c>
      <c r="F2167">
        <f t="shared" si="39"/>
        <v>1</v>
      </c>
    </row>
    <row r="2168" spans="1:6" x14ac:dyDescent="0.2">
      <c r="A2168" s="28">
        <v>41912</v>
      </c>
      <c r="B2168" t="s">
        <v>444</v>
      </c>
      <c r="C2168" t="s">
        <v>53</v>
      </c>
      <c r="D2168" t="s">
        <v>53</v>
      </c>
      <c r="E2168" s="30">
        <v>5.34</v>
      </c>
      <c r="F2168">
        <f t="shared" si="39"/>
        <v>1</v>
      </c>
    </row>
    <row r="2169" spans="1:6" x14ac:dyDescent="0.2">
      <c r="A2169" s="28">
        <v>41912</v>
      </c>
      <c r="B2169" t="s">
        <v>444</v>
      </c>
      <c r="C2169" t="s">
        <v>54</v>
      </c>
      <c r="D2169" t="s">
        <v>54</v>
      </c>
      <c r="E2169" s="30">
        <v>4</v>
      </c>
      <c r="F2169">
        <f t="shared" si="39"/>
        <v>1</v>
      </c>
    </row>
    <row r="2170" spans="1:6" x14ac:dyDescent="0.2">
      <c r="A2170" s="28">
        <v>41912</v>
      </c>
      <c r="B2170" t="s">
        <v>444</v>
      </c>
      <c r="C2170" t="s">
        <v>55</v>
      </c>
      <c r="D2170" t="s">
        <v>55</v>
      </c>
      <c r="E2170" s="30">
        <v>61.3</v>
      </c>
      <c r="F2170">
        <f t="shared" si="39"/>
        <v>1</v>
      </c>
    </row>
    <row r="2171" spans="1:6" x14ac:dyDescent="0.2">
      <c r="A2171" s="28">
        <v>41912</v>
      </c>
      <c r="B2171" t="s">
        <v>444</v>
      </c>
      <c r="C2171" t="s">
        <v>56</v>
      </c>
      <c r="D2171" t="s">
        <v>56</v>
      </c>
      <c r="E2171" s="30">
        <v>10</v>
      </c>
      <c r="F2171">
        <f t="shared" si="39"/>
        <v>1</v>
      </c>
    </row>
    <row r="2172" spans="1:6" x14ac:dyDescent="0.2">
      <c r="A2172" s="28">
        <v>41912</v>
      </c>
      <c r="B2172" t="s">
        <v>444</v>
      </c>
      <c r="C2172" t="s">
        <v>57</v>
      </c>
      <c r="D2172" t="s">
        <v>57</v>
      </c>
      <c r="E2172" s="30">
        <v>2</v>
      </c>
      <c r="F2172">
        <f t="shared" si="39"/>
        <v>1</v>
      </c>
    </row>
    <row r="2173" spans="1:6" x14ac:dyDescent="0.2">
      <c r="A2173" s="28">
        <v>41912</v>
      </c>
      <c r="B2173" t="s">
        <v>444</v>
      </c>
      <c r="C2173" t="s">
        <v>58</v>
      </c>
      <c r="D2173" t="s">
        <v>58</v>
      </c>
      <c r="E2173" s="30">
        <v>22</v>
      </c>
      <c r="F2173">
        <f t="shared" si="39"/>
        <v>1</v>
      </c>
    </row>
    <row r="2174" spans="1:6" x14ac:dyDescent="0.2">
      <c r="A2174" s="28">
        <v>41912</v>
      </c>
      <c r="B2174" t="s">
        <v>444</v>
      </c>
      <c r="C2174" t="s">
        <v>59</v>
      </c>
      <c r="D2174" t="s">
        <v>59</v>
      </c>
      <c r="E2174" s="30">
        <v>2</v>
      </c>
      <c r="F2174">
        <f t="shared" si="39"/>
        <v>1</v>
      </c>
    </row>
    <row r="2175" spans="1:6" x14ac:dyDescent="0.2">
      <c r="A2175" s="28">
        <v>41913</v>
      </c>
      <c r="B2175" t="s">
        <v>445</v>
      </c>
      <c r="C2175" t="s">
        <v>52</v>
      </c>
      <c r="D2175" t="s">
        <v>52</v>
      </c>
      <c r="E2175" s="30">
        <v>2.34</v>
      </c>
      <c r="F2175">
        <f t="shared" si="39"/>
        <v>1</v>
      </c>
    </row>
    <row r="2176" spans="1:6" x14ac:dyDescent="0.2">
      <c r="A2176" s="28">
        <v>41913</v>
      </c>
      <c r="B2176" t="s">
        <v>445</v>
      </c>
      <c r="C2176" t="s">
        <v>53</v>
      </c>
      <c r="D2176" t="s">
        <v>53</v>
      </c>
      <c r="E2176" s="30">
        <v>0</v>
      </c>
      <c r="F2176">
        <f t="shared" si="39"/>
        <v>1</v>
      </c>
    </row>
    <row r="2177" spans="1:6" x14ac:dyDescent="0.2">
      <c r="A2177" s="28">
        <v>41913</v>
      </c>
      <c r="B2177" t="s">
        <v>445</v>
      </c>
      <c r="C2177" t="s">
        <v>54</v>
      </c>
      <c r="D2177" t="s">
        <v>54</v>
      </c>
      <c r="E2177" s="30">
        <v>2.4</v>
      </c>
      <c r="F2177">
        <f t="shared" si="39"/>
        <v>1</v>
      </c>
    </row>
    <row r="2178" spans="1:6" x14ac:dyDescent="0.2">
      <c r="A2178" s="28">
        <v>41913</v>
      </c>
      <c r="B2178" t="s">
        <v>445</v>
      </c>
      <c r="C2178" t="s">
        <v>55</v>
      </c>
      <c r="D2178" t="s">
        <v>55</v>
      </c>
      <c r="E2178" s="30">
        <v>44</v>
      </c>
      <c r="F2178">
        <f t="shared" si="39"/>
        <v>1</v>
      </c>
    </row>
    <row r="2179" spans="1:6" x14ac:dyDescent="0.2">
      <c r="A2179" s="28">
        <v>41913</v>
      </c>
      <c r="B2179" t="s">
        <v>445</v>
      </c>
      <c r="C2179" t="s">
        <v>56</v>
      </c>
      <c r="D2179" t="s">
        <v>56</v>
      </c>
      <c r="E2179" s="30">
        <v>15</v>
      </c>
      <c r="F2179">
        <f t="shared" si="39"/>
        <v>1</v>
      </c>
    </row>
    <row r="2180" spans="1:6" x14ac:dyDescent="0.2">
      <c r="A2180" s="28">
        <v>41913</v>
      </c>
      <c r="B2180" t="s">
        <v>445</v>
      </c>
      <c r="C2180" t="s">
        <v>57</v>
      </c>
      <c r="D2180" t="s">
        <v>57</v>
      </c>
      <c r="E2180" s="30">
        <v>0</v>
      </c>
      <c r="F2180">
        <f t="shared" si="39"/>
        <v>1</v>
      </c>
    </row>
    <row r="2181" spans="1:6" x14ac:dyDescent="0.2">
      <c r="A2181" s="28">
        <v>41913</v>
      </c>
      <c r="B2181" t="s">
        <v>445</v>
      </c>
      <c r="C2181" t="s">
        <v>58</v>
      </c>
      <c r="D2181" t="s">
        <v>58</v>
      </c>
      <c r="E2181" s="30">
        <v>11</v>
      </c>
      <c r="F2181">
        <f t="shared" si="39"/>
        <v>1</v>
      </c>
    </row>
    <row r="2182" spans="1:6" x14ac:dyDescent="0.2">
      <c r="A2182" s="28">
        <v>41913</v>
      </c>
      <c r="B2182" t="s">
        <v>445</v>
      </c>
      <c r="C2182" t="s">
        <v>59</v>
      </c>
      <c r="D2182" t="s">
        <v>59</v>
      </c>
      <c r="E2182" s="30">
        <v>2</v>
      </c>
      <c r="F2182">
        <f t="shared" si="39"/>
        <v>1</v>
      </c>
    </row>
    <row r="2183" spans="1:6" x14ac:dyDescent="0.2">
      <c r="A2183" s="28">
        <v>41914</v>
      </c>
      <c r="B2183" t="s">
        <v>446</v>
      </c>
      <c r="C2183" t="s">
        <v>52</v>
      </c>
      <c r="D2183" t="s">
        <v>52</v>
      </c>
      <c r="E2183" s="30">
        <v>2</v>
      </c>
      <c r="F2183">
        <f t="shared" ref="F2183:F2246" si="40">SUBTOTAL(103,E2183)</f>
        <v>1</v>
      </c>
    </row>
    <row r="2184" spans="1:6" x14ac:dyDescent="0.2">
      <c r="A2184" s="28">
        <v>41914</v>
      </c>
      <c r="B2184" t="s">
        <v>446</v>
      </c>
      <c r="C2184" t="s">
        <v>53</v>
      </c>
      <c r="D2184" t="s">
        <v>53</v>
      </c>
      <c r="E2184" s="30">
        <v>4.99</v>
      </c>
      <c r="F2184">
        <f t="shared" si="40"/>
        <v>1</v>
      </c>
    </row>
    <row r="2185" spans="1:6" x14ac:dyDescent="0.2">
      <c r="A2185" s="28">
        <v>41914</v>
      </c>
      <c r="B2185" t="s">
        <v>446</v>
      </c>
      <c r="C2185" t="s">
        <v>54</v>
      </c>
      <c r="D2185" t="s">
        <v>54</v>
      </c>
      <c r="E2185" s="30">
        <v>5</v>
      </c>
      <c r="F2185">
        <f t="shared" si="40"/>
        <v>1</v>
      </c>
    </row>
    <row r="2186" spans="1:6" x14ac:dyDescent="0.2">
      <c r="A2186" s="28">
        <v>41914</v>
      </c>
      <c r="B2186" t="s">
        <v>446</v>
      </c>
      <c r="C2186" t="s">
        <v>55</v>
      </c>
      <c r="D2186" t="s">
        <v>55</v>
      </c>
      <c r="E2186" s="30">
        <v>23.9</v>
      </c>
      <c r="F2186">
        <f t="shared" si="40"/>
        <v>1</v>
      </c>
    </row>
    <row r="2187" spans="1:6" x14ac:dyDescent="0.2">
      <c r="A2187" s="28">
        <v>41914</v>
      </c>
      <c r="B2187" t="s">
        <v>446</v>
      </c>
      <c r="C2187" t="s">
        <v>56</v>
      </c>
      <c r="D2187" t="s">
        <v>56</v>
      </c>
      <c r="E2187" s="30">
        <v>11</v>
      </c>
      <c r="F2187">
        <f t="shared" si="40"/>
        <v>1</v>
      </c>
    </row>
    <row r="2188" spans="1:6" x14ac:dyDescent="0.2">
      <c r="A2188" s="28">
        <v>41914</v>
      </c>
      <c r="B2188" t="s">
        <v>446</v>
      </c>
      <c r="C2188" t="s">
        <v>57</v>
      </c>
      <c r="D2188" t="s">
        <v>57</v>
      </c>
      <c r="E2188" s="30">
        <v>0</v>
      </c>
      <c r="F2188">
        <f t="shared" si="40"/>
        <v>1</v>
      </c>
    </row>
    <row r="2189" spans="1:6" x14ac:dyDescent="0.2">
      <c r="A2189" s="28">
        <v>41914</v>
      </c>
      <c r="B2189" t="s">
        <v>446</v>
      </c>
      <c r="C2189" t="s">
        <v>58</v>
      </c>
      <c r="D2189" t="s">
        <v>58</v>
      </c>
      <c r="E2189" s="30">
        <v>2</v>
      </c>
      <c r="F2189">
        <f t="shared" si="40"/>
        <v>1</v>
      </c>
    </row>
    <row r="2190" spans="1:6" x14ac:dyDescent="0.2">
      <c r="A2190" s="28">
        <v>41914</v>
      </c>
      <c r="B2190" t="s">
        <v>446</v>
      </c>
      <c r="C2190" t="s">
        <v>59</v>
      </c>
      <c r="D2190" t="s">
        <v>59</v>
      </c>
      <c r="E2190" s="30">
        <v>1</v>
      </c>
      <c r="F2190">
        <f t="shared" si="40"/>
        <v>1</v>
      </c>
    </row>
    <row r="2191" spans="1:6" x14ac:dyDescent="0.2">
      <c r="A2191" s="28">
        <v>41915</v>
      </c>
      <c r="B2191" t="s">
        <v>440</v>
      </c>
      <c r="C2191" t="s">
        <v>52</v>
      </c>
      <c r="D2191" t="s">
        <v>52</v>
      </c>
      <c r="E2191" s="30">
        <v>4.33</v>
      </c>
      <c r="F2191">
        <f t="shared" si="40"/>
        <v>1</v>
      </c>
    </row>
    <row r="2192" spans="1:6" x14ac:dyDescent="0.2">
      <c r="A2192" s="28">
        <v>41915</v>
      </c>
      <c r="B2192" t="s">
        <v>440</v>
      </c>
      <c r="C2192" t="s">
        <v>53</v>
      </c>
      <c r="D2192" t="s">
        <v>53</v>
      </c>
      <c r="E2192" s="30">
        <v>1.34</v>
      </c>
      <c r="F2192">
        <f t="shared" si="40"/>
        <v>1</v>
      </c>
    </row>
    <row r="2193" spans="1:6" x14ac:dyDescent="0.2">
      <c r="A2193" s="28">
        <v>41915</v>
      </c>
      <c r="B2193" t="s">
        <v>440</v>
      </c>
      <c r="C2193" t="s">
        <v>54</v>
      </c>
      <c r="D2193" t="s">
        <v>54</v>
      </c>
      <c r="E2193" s="30">
        <v>5.9</v>
      </c>
      <c r="F2193">
        <f t="shared" si="40"/>
        <v>1</v>
      </c>
    </row>
    <row r="2194" spans="1:6" x14ac:dyDescent="0.2">
      <c r="A2194" s="28">
        <v>41915</v>
      </c>
      <c r="B2194" t="s">
        <v>440</v>
      </c>
      <c r="C2194" t="s">
        <v>55</v>
      </c>
      <c r="D2194" t="s">
        <v>55</v>
      </c>
      <c r="E2194" s="30">
        <v>44.14</v>
      </c>
      <c r="F2194">
        <f t="shared" si="40"/>
        <v>1</v>
      </c>
    </row>
    <row r="2195" spans="1:6" x14ac:dyDescent="0.2">
      <c r="A2195" s="28">
        <v>41915</v>
      </c>
      <c r="B2195" t="s">
        <v>440</v>
      </c>
      <c r="C2195" t="s">
        <v>56</v>
      </c>
      <c r="D2195" t="s">
        <v>56</v>
      </c>
      <c r="E2195" s="30">
        <v>12</v>
      </c>
      <c r="F2195">
        <f t="shared" si="40"/>
        <v>1</v>
      </c>
    </row>
    <row r="2196" spans="1:6" x14ac:dyDescent="0.2">
      <c r="A2196" s="28">
        <v>41915</v>
      </c>
      <c r="B2196" t="s">
        <v>440</v>
      </c>
      <c r="C2196" t="s">
        <v>57</v>
      </c>
      <c r="D2196" t="s">
        <v>57</v>
      </c>
      <c r="E2196" s="30">
        <v>0</v>
      </c>
      <c r="F2196">
        <f t="shared" si="40"/>
        <v>1</v>
      </c>
    </row>
    <row r="2197" spans="1:6" x14ac:dyDescent="0.2">
      <c r="A2197" s="28">
        <v>41915</v>
      </c>
      <c r="B2197" t="s">
        <v>440</v>
      </c>
      <c r="C2197" t="s">
        <v>58</v>
      </c>
      <c r="D2197" t="s">
        <v>58</v>
      </c>
      <c r="E2197" s="30">
        <v>11</v>
      </c>
      <c r="F2197">
        <f t="shared" si="40"/>
        <v>1</v>
      </c>
    </row>
    <row r="2198" spans="1:6" x14ac:dyDescent="0.2">
      <c r="A2198" s="28">
        <v>41915</v>
      </c>
      <c r="B2198" t="s">
        <v>440</v>
      </c>
      <c r="C2198" t="s">
        <v>59</v>
      </c>
      <c r="D2198" t="s">
        <v>59</v>
      </c>
      <c r="E2198" s="30">
        <v>2</v>
      </c>
      <c r="F2198">
        <f t="shared" si="40"/>
        <v>1</v>
      </c>
    </row>
    <row r="2199" spans="1:6" x14ac:dyDescent="0.2">
      <c r="A2199" s="28">
        <v>41916</v>
      </c>
      <c r="B2199" t="s">
        <v>441</v>
      </c>
      <c r="C2199" t="s">
        <v>52</v>
      </c>
      <c r="D2199" t="s">
        <v>52</v>
      </c>
      <c r="E2199" s="30">
        <v>4.68</v>
      </c>
      <c r="F2199">
        <f t="shared" si="40"/>
        <v>1</v>
      </c>
    </row>
    <row r="2200" spans="1:6" x14ac:dyDescent="0.2">
      <c r="A2200" s="28">
        <v>41916</v>
      </c>
      <c r="B2200" t="s">
        <v>441</v>
      </c>
      <c r="C2200" t="s">
        <v>53</v>
      </c>
      <c r="D2200" t="s">
        <v>53</v>
      </c>
      <c r="E2200" s="30">
        <v>7.766</v>
      </c>
      <c r="F2200">
        <f t="shared" si="40"/>
        <v>1</v>
      </c>
    </row>
    <row r="2201" spans="1:6" x14ac:dyDescent="0.2">
      <c r="A2201" s="28">
        <v>41916</v>
      </c>
      <c r="B2201" t="s">
        <v>441</v>
      </c>
      <c r="C2201" t="s">
        <v>54</v>
      </c>
      <c r="D2201" t="s">
        <v>54</v>
      </c>
      <c r="E2201" s="30">
        <v>8</v>
      </c>
      <c r="F2201">
        <f t="shared" si="40"/>
        <v>1</v>
      </c>
    </row>
    <row r="2202" spans="1:6" x14ac:dyDescent="0.2">
      <c r="A2202" s="28">
        <v>41916</v>
      </c>
      <c r="B2202" t="s">
        <v>441</v>
      </c>
      <c r="C2202" t="s">
        <v>55</v>
      </c>
      <c r="D2202" t="s">
        <v>55</v>
      </c>
      <c r="E2202" s="30">
        <v>49.9</v>
      </c>
      <c r="F2202">
        <f t="shared" si="40"/>
        <v>1</v>
      </c>
    </row>
    <row r="2203" spans="1:6" x14ac:dyDescent="0.2">
      <c r="A2203" s="28">
        <v>41916</v>
      </c>
      <c r="B2203" t="s">
        <v>441</v>
      </c>
      <c r="C2203" t="s">
        <v>56</v>
      </c>
      <c r="D2203" t="s">
        <v>56</v>
      </c>
      <c r="E2203" s="30">
        <v>12</v>
      </c>
      <c r="F2203">
        <f t="shared" si="40"/>
        <v>1</v>
      </c>
    </row>
    <row r="2204" spans="1:6" x14ac:dyDescent="0.2">
      <c r="A2204" s="28">
        <v>41916</v>
      </c>
      <c r="B2204" t="s">
        <v>441</v>
      </c>
      <c r="C2204" t="s">
        <v>57</v>
      </c>
      <c r="D2204" t="s">
        <v>57</v>
      </c>
      <c r="E2204" s="30">
        <v>1</v>
      </c>
      <c r="F2204">
        <f t="shared" si="40"/>
        <v>1</v>
      </c>
    </row>
    <row r="2205" spans="1:6" x14ac:dyDescent="0.2">
      <c r="A2205" s="28">
        <v>41916</v>
      </c>
      <c r="B2205" t="s">
        <v>441</v>
      </c>
      <c r="C2205" t="s">
        <v>58</v>
      </c>
      <c r="D2205" t="s">
        <v>58</v>
      </c>
      <c r="E2205" s="30">
        <v>25</v>
      </c>
      <c r="F2205">
        <f t="shared" si="40"/>
        <v>1</v>
      </c>
    </row>
    <row r="2206" spans="1:6" x14ac:dyDescent="0.2">
      <c r="A2206" s="28">
        <v>41916</v>
      </c>
      <c r="B2206" t="s">
        <v>441</v>
      </c>
      <c r="C2206" t="s">
        <v>59</v>
      </c>
      <c r="D2206" t="s">
        <v>59</v>
      </c>
      <c r="E2206" s="30">
        <v>0</v>
      </c>
      <c r="F2206">
        <f t="shared" si="40"/>
        <v>1</v>
      </c>
    </row>
    <row r="2207" spans="1:6" x14ac:dyDescent="0.2">
      <c r="A2207" s="28">
        <v>41917</v>
      </c>
      <c r="B2207" t="s">
        <v>447</v>
      </c>
      <c r="C2207" t="s">
        <v>52</v>
      </c>
      <c r="D2207" t="s">
        <v>52</v>
      </c>
      <c r="E2207" s="30">
        <v>2</v>
      </c>
      <c r="F2207">
        <f t="shared" si="40"/>
        <v>1</v>
      </c>
    </row>
    <row r="2208" spans="1:6" x14ac:dyDescent="0.2">
      <c r="A2208" s="28">
        <v>41917</v>
      </c>
      <c r="B2208" t="s">
        <v>447</v>
      </c>
      <c r="C2208" t="s">
        <v>53</v>
      </c>
      <c r="D2208" t="s">
        <v>53</v>
      </c>
      <c r="E2208" s="30">
        <v>3.34</v>
      </c>
      <c r="F2208">
        <f t="shared" si="40"/>
        <v>1</v>
      </c>
    </row>
    <row r="2209" spans="1:6" x14ac:dyDescent="0.2">
      <c r="A2209" s="28">
        <v>41917</v>
      </c>
      <c r="B2209" t="s">
        <v>447</v>
      </c>
      <c r="C2209" t="s">
        <v>54</v>
      </c>
      <c r="D2209" t="s">
        <v>54</v>
      </c>
      <c r="E2209" s="30">
        <v>3</v>
      </c>
      <c r="F2209">
        <f t="shared" si="40"/>
        <v>1</v>
      </c>
    </row>
    <row r="2210" spans="1:6" x14ac:dyDescent="0.2">
      <c r="A2210" s="28">
        <v>41917</v>
      </c>
      <c r="B2210" t="s">
        <v>447</v>
      </c>
      <c r="C2210" t="s">
        <v>55</v>
      </c>
      <c r="D2210" t="s">
        <v>55</v>
      </c>
      <c r="E2210" s="30">
        <v>19</v>
      </c>
      <c r="F2210">
        <f t="shared" si="40"/>
        <v>1</v>
      </c>
    </row>
    <row r="2211" spans="1:6" x14ac:dyDescent="0.2">
      <c r="A2211" s="28">
        <v>41917</v>
      </c>
      <c r="B2211" t="s">
        <v>447</v>
      </c>
      <c r="C2211" t="s">
        <v>56</v>
      </c>
      <c r="D2211" t="s">
        <v>56</v>
      </c>
      <c r="E2211" s="30">
        <v>1</v>
      </c>
      <c r="F2211">
        <f t="shared" si="40"/>
        <v>1</v>
      </c>
    </row>
    <row r="2212" spans="1:6" x14ac:dyDescent="0.2">
      <c r="A2212" s="28">
        <v>41917</v>
      </c>
      <c r="B2212" t="s">
        <v>447</v>
      </c>
      <c r="C2212" t="s">
        <v>57</v>
      </c>
      <c r="D2212" t="s">
        <v>57</v>
      </c>
      <c r="E2212" s="30">
        <v>0</v>
      </c>
      <c r="F2212">
        <f t="shared" si="40"/>
        <v>1</v>
      </c>
    </row>
    <row r="2213" spans="1:6" x14ac:dyDescent="0.2">
      <c r="A2213" s="28">
        <v>41917</v>
      </c>
      <c r="B2213" t="s">
        <v>447</v>
      </c>
      <c r="C2213" t="s">
        <v>58</v>
      </c>
      <c r="D2213" t="s">
        <v>58</v>
      </c>
      <c r="E2213" s="30">
        <v>0</v>
      </c>
      <c r="F2213">
        <f t="shared" si="40"/>
        <v>1</v>
      </c>
    </row>
    <row r="2214" spans="1:6" x14ac:dyDescent="0.2">
      <c r="A2214" s="28">
        <v>41917</v>
      </c>
      <c r="B2214" t="s">
        <v>447</v>
      </c>
      <c r="C2214" t="s">
        <v>59</v>
      </c>
      <c r="D2214" t="s">
        <v>59</v>
      </c>
      <c r="E2214" s="30">
        <v>3</v>
      </c>
      <c r="F2214">
        <f t="shared" si="40"/>
        <v>1</v>
      </c>
    </row>
    <row r="2215" spans="1:6" x14ac:dyDescent="0.2">
      <c r="A2215" s="28">
        <v>41918</v>
      </c>
      <c r="B2215" t="s">
        <v>443</v>
      </c>
      <c r="C2215" t="s">
        <v>52</v>
      </c>
      <c r="D2215" t="s">
        <v>52</v>
      </c>
      <c r="E2215" s="30">
        <v>5.34</v>
      </c>
      <c r="F2215">
        <f t="shared" si="40"/>
        <v>1</v>
      </c>
    </row>
    <row r="2216" spans="1:6" x14ac:dyDescent="0.2">
      <c r="A2216" s="28">
        <v>41918</v>
      </c>
      <c r="B2216" t="s">
        <v>443</v>
      </c>
      <c r="C2216" t="s">
        <v>53</v>
      </c>
      <c r="D2216" t="s">
        <v>53</v>
      </c>
      <c r="E2216" s="30">
        <v>1.365</v>
      </c>
      <c r="F2216">
        <f t="shared" si="40"/>
        <v>1</v>
      </c>
    </row>
    <row r="2217" spans="1:6" x14ac:dyDescent="0.2">
      <c r="A2217" s="28">
        <v>41918</v>
      </c>
      <c r="B2217" t="s">
        <v>443</v>
      </c>
      <c r="C2217" t="s">
        <v>54</v>
      </c>
      <c r="D2217" t="s">
        <v>54</v>
      </c>
      <c r="E2217" s="30">
        <v>2.4</v>
      </c>
      <c r="F2217">
        <f t="shared" si="40"/>
        <v>1</v>
      </c>
    </row>
    <row r="2218" spans="1:6" x14ac:dyDescent="0.2">
      <c r="A2218" s="28">
        <v>41918</v>
      </c>
      <c r="B2218" t="s">
        <v>443</v>
      </c>
      <c r="C2218" t="s">
        <v>55</v>
      </c>
      <c r="D2218" t="s">
        <v>55</v>
      </c>
      <c r="E2218" s="30">
        <v>69.875</v>
      </c>
      <c r="F2218">
        <f t="shared" si="40"/>
        <v>1</v>
      </c>
    </row>
    <row r="2219" spans="1:6" x14ac:dyDescent="0.2">
      <c r="A2219" s="28">
        <v>41918</v>
      </c>
      <c r="B2219" t="s">
        <v>443</v>
      </c>
      <c r="C2219" t="s">
        <v>56</v>
      </c>
      <c r="D2219" t="s">
        <v>56</v>
      </c>
      <c r="E2219" s="30">
        <v>13</v>
      </c>
      <c r="F2219">
        <f t="shared" si="40"/>
        <v>1</v>
      </c>
    </row>
    <row r="2220" spans="1:6" x14ac:dyDescent="0.2">
      <c r="A2220" s="28">
        <v>41918</v>
      </c>
      <c r="B2220" t="s">
        <v>443</v>
      </c>
      <c r="C2220" t="s">
        <v>57</v>
      </c>
      <c r="D2220" t="s">
        <v>57</v>
      </c>
      <c r="E2220" s="30">
        <v>1</v>
      </c>
      <c r="F2220">
        <f t="shared" si="40"/>
        <v>1</v>
      </c>
    </row>
    <row r="2221" spans="1:6" x14ac:dyDescent="0.2">
      <c r="A2221" s="28">
        <v>41918</v>
      </c>
      <c r="B2221" t="s">
        <v>443</v>
      </c>
      <c r="C2221" t="s">
        <v>58</v>
      </c>
      <c r="D2221" t="s">
        <v>58</v>
      </c>
      <c r="E2221" s="30">
        <v>0</v>
      </c>
      <c r="F2221">
        <f t="shared" si="40"/>
        <v>1</v>
      </c>
    </row>
    <row r="2222" spans="1:6" x14ac:dyDescent="0.2">
      <c r="A2222" s="28">
        <v>41918</v>
      </c>
      <c r="B2222" t="s">
        <v>443</v>
      </c>
      <c r="C2222" t="s">
        <v>59</v>
      </c>
      <c r="D2222" t="s">
        <v>59</v>
      </c>
      <c r="E2222" s="30">
        <v>1</v>
      </c>
      <c r="F2222">
        <f t="shared" si="40"/>
        <v>1</v>
      </c>
    </row>
    <row r="2223" spans="1:6" x14ac:dyDescent="0.2">
      <c r="A2223" s="28">
        <v>41919</v>
      </c>
      <c r="B2223" t="s">
        <v>444</v>
      </c>
      <c r="C2223" t="s">
        <v>52</v>
      </c>
      <c r="D2223" t="s">
        <v>52</v>
      </c>
      <c r="E2223" s="30">
        <v>3</v>
      </c>
      <c r="F2223">
        <f t="shared" si="40"/>
        <v>1</v>
      </c>
    </row>
    <row r="2224" spans="1:6" x14ac:dyDescent="0.2">
      <c r="A2224" s="28">
        <v>41919</v>
      </c>
      <c r="B2224" t="s">
        <v>444</v>
      </c>
      <c r="C2224" t="s">
        <v>53</v>
      </c>
      <c r="D2224" t="s">
        <v>53</v>
      </c>
      <c r="E2224" s="30">
        <v>4.34</v>
      </c>
      <c r="F2224">
        <f t="shared" si="40"/>
        <v>1</v>
      </c>
    </row>
    <row r="2225" spans="1:6" x14ac:dyDescent="0.2">
      <c r="A2225" s="28">
        <v>41919</v>
      </c>
      <c r="B2225" t="s">
        <v>444</v>
      </c>
      <c r="C2225" t="s">
        <v>54</v>
      </c>
      <c r="D2225" t="s">
        <v>54</v>
      </c>
      <c r="E2225" s="30">
        <v>2.2000000000000002</v>
      </c>
      <c r="F2225">
        <f t="shared" si="40"/>
        <v>1</v>
      </c>
    </row>
    <row r="2226" spans="1:6" x14ac:dyDescent="0.2">
      <c r="A2226" s="28">
        <v>41919</v>
      </c>
      <c r="B2226" t="s">
        <v>444</v>
      </c>
      <c r="C2226" t="s">
        <v>55</v>
      </c>
      <c r="D2226" t="s">
        <v>55</v>
      </c>
      <c r="E2226" s="30">
        <v>41.7</v>
      </c>
      <c r="F2226">
        <f t="shared" si="40"/>
        <v>1</v>
      </c>
    </row>
    <row r="2227" spans="1:6" x14ac:dyDescent="0.2">
      <c r="A2227" s="28">
        <v>41919</v>
      </c>
      <c r="B2227" t="s">
        <v>444</v>
      </c>
      <c r="C2227" t="s">
        <v>56</v>
      </c>
      <c r="D2227" t="s">
        <v>56</v>
      </c>
      <c r="E2227" s="30">
        <v>17</v>
      </c>
      <c r="F2227">
        <f t="shared" si="40"/>
        <v>1</v>
      </c>
    </row>
    <row r="2228" spans="1:6" x14ac:dyDescent="0.2">
      <c r="A2228" s="28">
        <v>41919</v>
      </c>
      <c r="B2228" t="s">
        <v>444</v>
      </c>
      <c r="C2228" t="s">
        <v>57</v>
      </c>
      <c r="D2228" t="s">
        <v>57</v>
      </c>
      <c r="E2228" s="30">
        <v>1</v>
      </c>
      <c r="F2228">
        <f t="shared" si="40"/>
        <v>1</v>
      </c>
    </row>
    <row r="2229" spans="1:6" x14ac:dyDescent="0.2">
      <c r="A2229" s="28">
        <v>41919</v>
      </c>
      <c r="B2229" t="s">
        <v>444</v>
      </c>
      <c r="C2229" t="s">
        <v>58</v>
      </c>
      <c r="D2229" t="s">
        <v>58</v>
      </c>
      <c r="E2229" s="30">
        <v>5</v>
      </c>
      <c r="F2229">
        <f t="shared" si="40"/>
        <v>1</v>
      </c>
    </row>
    <row r="2230" spans="1:6" x14ac:dyDescent="0.2">
      <c r="A2230" s="28">
        <v>41919</v>
      </c>
      <c r="B2230" t="s">
        <v>444</v>
      </c>
      <c r="C2230" t="s">
        <v>59</v>
      </c>
      <c r="D2230" t="s">
        <v>59</v>
      </c>
      <c r="E2230" s="30">
        <v>0</v>
      </c>
      <c r="F2230">
        <f t="shared" si="40"/>
        <v>1</v>
      </c>
    </row>
    <row r="2231" spans="1:6" x14ac:dyDescent="0.2">
      <c r="A2231" s="28">
        <v>41920</v>
      </c>
      <c r="B2231" t="s">
        <v>445</v>
      </c>
      <c r="C2231" t="s">
        <v>52</v>
      </c>
      <c r="D2231" t="s">
        <v>52</v>
      </c>
      <c r="E2231" s="30">
        <v>3.68</v>
      </c>
      <c r="F2231">
        <f t="shared" si="40"/>
        <v>1</v>
      </c>
    </row>
    <row r="2232" spans="1:6" x14ac:dyDescent="0.2">
      <c r="A2232" s="28">
        <v>41920</v>
      </c>
      <c r="B2232" t="s">
        <v>445</v>
      </c>
      <c r="C2232" t="s">
        <v>53</v>
      </c>
      <c r="D2232" t="s">
        <v>53</v>
      </c>
      <c r="E2232" s="30">
        <v>6</v>
      </c>
      <c r="F2232">
        <f t="shared" si="40"/>
        <v>1</v>
      </c>
    </row>
    <row r="2233" spans="1:6" x14ac:dyDescent="0.2">
      <c r="A2233" s="28">
        <v>41920</v>
      </c>
      <c r="B2233" t="s">
        <v>445</v>
      </c>
      <c r="C2233" t="s">
        <v>54</v>
      </c>
      <c r="D2233" t="s">
        <v>54</v>
      </c>
      <c r="E2233" s="30">
        <v>7</v>
      </c>
      <c r="F2233">
        <f t="shared" si="40"/>
        <v>1</v>
      </c>
    </row>
    <row r="2234" spans="1:6" x14ac:dyDescent="0.2">
      <c r="A2234" s="28">
        <v>41920</v>
      </c>
      <c r="B2234" t="s">
        <v>445</v>
      </c>
      <c r="C2234" t="s">
        <v>55</v>
      </c>
      <c r="D2234" t="s">
        <v>55</v>
      </c>
      <c r="E2234" s="30">
        <v>50</v>
      </c>
      <c r="F2234">
        <f t="shared" si="40"/>
        <v>1</v>
      </c>
    </row>
    <row r="2235" spans="1:6" x14ac:dyDescent="0.2">
      <c r="A2235" s="28">
        <v>41920</v>
      </c>
      <c r="B2235" t="s">
        <v>445</v>
      </c>
      <c r="C2235" t="s">
        <v>56</v>
      </c>
      <c r="D2235" t="s">
        <v>56</v>
      </c>
      <c r="E2235" s="30">
        <v>17</v>
      </c>
      <c r="F2235">
        <f t="shared" si="40"/>
        <v>1</v>
      </c>
    </row>
    <row r="2236" spans="1:6" x14ac:dyDescent="0.2">
      <c r="A2236" s="28">
        <v>41920</v>
      </c>
      <c r="B2236" t="s">
        <v>445</v>
      </c>
      <c r="C2236" t="s">
        <v>57</v>
      </c>
      <c r="D2236" t="s">
        <v>57</v>
      </c>
      <c r="E2236" s="30">
        <v>0</v>
      </c>
      <c r="F2236">
        <f t="shared" si="40"/>
        <v>1</v>
      </c>
    </row>
    <row r="2237" spans="1:6" x14ac:dyDescent="0.2">
      <c r="A2237" s="28">
        <v>41920</v>
      </c>
      <c r="B2237" t="s">
        <v>445</v>
      </c>
      <c r="C2237" t="s">
        <v>58</v>
      </c>
      <c r="D2237" t="s">
        <v>58</v>
      </c>
      <c r="E2237" s="30">
        <v>0</v>
      </c>
      <c r="F2237">
        <f t="shared" si="40"/>
        <v>1</v>
      </c>
    </row>
    <row r="2238" spans="1:6" x14ac:dyDescent="0.2">
      <c r="A2238" s="28">
        <v>41920</v>
      </c>
      <c r="B2238" t="s">
        <v>445</v>
      </c>
      <c r="C2238" t="s">
        <v>59</v>
      </c>
      <c r="D2238" t="s">
        <v>59</v>
      </c>
      <c r="E2238" s="30">
        <v>2</v>
      </c>
      <c r="F2238">
        <f t="shared" si="40"/>
        <v>1</v>
      </c>
    </row>
    <row r="2239" spans="1:6" x14ac:dyDescent="0.2">
      <c r="A2239" s="28">
        <v>41921</v>
      </c>
      <c r="B2239" t="s">
        <v>446</v>
      </c>
      <c r="C2239" t="s">
        <v>52</v>
      </c>
      <c r="D2239" t="s">
        <v>52</v>
      </c>
      <c r="E2239" s="30">
        <v>1</v>
      </c>
      <c r="F2239">
        <f t="shared" si="40"/>
        <v>1</v>
      </c>
    </row>
    <row r="2240" spans="1:6" x14ac:dyDescent="0.2">
      <c r="A2240" s="28">
        <v>41921</v>
      </c>
      <c r="B2240" t="s">
        <v>446</v>
      </c>
      <c r="C2240" t="s">
        <v>53</v>
      </c>
      <c r="D2240" t="s">
        <v>53</v>
      </c>
      <c r="E2240" s="30">
        <v>4.6900000000000004</v>
      </c>
      <c r="F2240">
        <f t="shared" si="40"/>
        <v>1</v>
      </c>
    </row>
    <row r="2241" spans="1:6" x14ac:dyDescent="0.2">
      <c r="A2241" s="28">
        <v>41921</v>
      </c>
      <c r="B2241" t="s">
        <v>446</v>
      </c>
      <c r="C2241" t="s">
        <v>54</v>
      </c>
      <c r="D2241" t="s">
        <v>54</v>
      </c>
      <c r="E2241" s="30">
        <v>6</v>
      </c>
      <c r="F2241">
        <f t="shared" si="40"/>
        <v>1</v>
      </c>
    </row>
    <row r="2242" spans="1:6" x14ac:dyDescent="0.2">
      <c r="A2242" s="28">
        <v>41921</v>
      </c>
      <c r="B2242" t="s">
        <v>446</v>
      </c>
      <c r="C2242" t="s">
        <v>55</v>
      </c>
      <c r="D2242" t="s">
        <v>55</v>
      </c>
      <c r="E2242" s="30">
        <v>48.2</v>
      </c>
      <c r="F2242">
        <f t="shared" si="40"/>
        <v>1</v>
      </c>
    </row>
    <row r="2243" spans="1:6" x14ac:dyDescent="0.2">
      <c r="A2243" s="28">
        <v>41921</v>
      </c>
      <c r="B2243" t="s">
        <v>446</v>
      </c>
      <c r="C2243" t="s">
        <v>56</v>
      </c>
      <c r="D2243" t="s">
        <v>56</v>
      </c>
      <c r="E2243" s="30">
        <v>10</v>
      </c>
      <c r="F2243">
        <f t="shared" si="40"/>
        <v>1</v>
      </c>
    </row>
    <row r="2244" spans="1:6" x14ac:dyDescent="0.2">
      <c r="A2244" s="28">
        <v>41921</v>
      </c>
      <c r="B2244" t="s">
        <v>446</v>
      </c>
      <c r="C2244" t="s">
        <v>57</v>
      </c>
      <c r="D2244" t="s">
        <v>57</v>
      </c>
      <c r="E2244" s="30">
        <v>2</v>
      </c>
      <c r="F2244">
        <f t="shared" si="40"/>
        <v>1</v>
      </c>
    </row>
    <row r="2245" spans="1:6" x14ac:dyDescent="0.2">
      <c r="A2245" s="28">
        <v>41921</v>
      </c>
      <c r="B2245" t="s">
        <v>446</v>
      </c>
      <c r="C2245" t="s">
        <v>58</v>
      </c>
      <c r="D2245" t="s">
        <v>58</v>
      </c>
      <c r="E2245" s="30">
        <v>5</v>
      </c>
      <c r="F2245">
        <f t="shared" si="40"/>
        <v>1</v>
      </c>
    </row>
    <row r="2246" spans="1:6" x14ac:dyDescent="0.2">
      <c r="A2246" s="28">
        <v>41921</v>
      </c>
      <c r="B2246" t="s">
        <v>446</v>
      </c>
      <c r="C2246" t="s">
        <v>59</v>
      </c>
      <c r="D2246" t="s">
        <v>59</v>
      </c>
      <c r="E2246" s="30">
        <v>0</v>
      </c>
      <c r="F2246">
        <f t="shared" si="40"/>
        <v>1</v>
      </c>
    </row>
    <row r="2247" spans="1:6" x14ac:dyDescent="0.2">
      <c r="A2247" s="28">
        <v>41922</v>
      </c>
      <c r="B2247" t="s">
        <v>440</v>
      </c>
      <c r="C2247" t="s">
        <v>52</v>
      </c>
      <c r="D2247" t="s">
        <v>52</v>
      </c>
      <c r="E2247" s="30">
        <v>4.34</v>
      </c>
      <c r="F2247">
        <f t="shared" ref="F2247:F2310" si="41">SUBTOTAL(103,E2247)</f>
        <v>1</v>
      </c>
    </row>
    <row r="2248" spans="1:6" x14ac:dyDescent="0.2">
      <c r="A2248" s="28">
        <v>41922</v>
      </c>
      <c r="B2248" t="s">
        <v>440</v>
      </c>
      <c r="C2248" t="s">
        <v>53</v>
      </c>
      <c r="D2248" t="s">
        <v>53</v>
      </c>
      <c r="E2248" s="30">
        <v>2.68</v>
      </c>
      <c r="F2248">
        <f t="shared" si="41"/>
        <v>1</v>
      </c>
    </row>
    <row r="2249" spans="1:6" x14ac:dyDescent="0.2">
      <c r="A2249" s="28">
        <v>41922</v>
      </c>
      <c r="B2249" t="s">
        <v>440</v>
      </c>
      <c r="C2249" t="s">
        <v>54</v>
      </c>
      <c r="D2249" t="s">
        <v>54</v>
      </c>
      <c r="E2249" s="30">
        <v>9</v>
      </c>
      <c r="F2249">
        <f t="shared" si="41"/>
        <v>1</v>
      </c>
    </row>
    <row r="2250" spans="1:6" x14ac:dyDescent="0.2">
      <c r="A2250" s="28">
        <v>41922</v>
      </c>
      <c r="B2250" t="s">
        <v>440</v>
      </c>
      <c r="C2250" t="s">
        <v>55</v>
      </c>
      <c r="D2250" t="s">
        <v>55</v>
      </c>
      <c r="E2250" s="30">
        <v>28.8</v>
      </c>
      <c r="F2250">
        <f t="shared" si="41"/>
        <v>1</v>
      </c>
    </row>
    <row r="2251" spans="1:6" x14ac:dyDescent="0.2">
      <c r="A2251" s="28">
        <v>41922</v>
      </c>
      <c r="B2251" t="s">
        <v>440</v>
      </c>
      <c r="C2251" t="s">
        <v>56</v>
      </c>
      <c r="D2251" t="s">
        <v>56</v>
      </c>
      <c r="E2251" s="30">
        <v>24</v>
      </c>
      <c r="F2251">
        <f t="shared" si="41"/>
        <v>1</v>
      </c>
    </row>
    <row r="2252" spans="1:6" x14ac:dyDescent="0.2">
      <c r="A2252" s="28">
        <v>41922</v>
      </c>
      <c r="B2252" t="s">
        <v>440</v>
      </c>
      <c r="C2252" t="s">
        <v>57</v>
      </c>
      <c r="D2252" t="s">
        <v>57</v>
      </c>
      <c r="E2252" s="30">
        <v>3</v>
      </c>
      <c r="F2252">
        <f t="shared" si="41"/>
        <v>1</v>
      </c>
    </row>
    <row r="2253" spans="1:6" x14ac:dyDescent="0.2">
      <c r="A2253" s="28">
        <v>41922</v>
      </c>
      <c r="B2253" t="s">
        <v>440</v>
      </c>
      <c r="C2253" t="s">
        <v>58</v>
      </c>
      <c r="D2253" t="s">
        <v>58</v>
      </c>
      <c r="E2253" s="30">
        <v>6</v>
      </c>
      <c r="F2253">
        <f t="shared" si="41"/>
        <v>1</v>
      </c>
    </row>
    <row r="2254" spans="1:6" x14ac:dyDescent="0.2">
      <c r="A2254" s="28">
        <v>41922</v>
      </c>
      <c r="B2254" t="s">
        <v>440</v>
      </c>
      <c r="C2254" t="s">
        <v>59</v>
      </c>
      <c r="D2254" t="s">
        <v>59</v>
      </c>
      <c r="E2254" s="30">
        <v>0.5</v>
      </c>
      <c r="F2254">
        <f t="shared" si="41"/>
        <v>1</v>
      </c>
    </row>
    <row r="2255" spans="1:6" x14ac:dyDescent="0.2">
      <c r="A2255" s="28">
        <v>41923</v>
      </c>
      <c r="B2255" t="s">
        <v>441</v>
      </c>
      <c r="C2255" t="s">
        <v>52</v>
      </c>
      <c r="D2255" t="s">
        <v>52</v>
      </c>
      <c r="E2255" s="30">
        <v>3.34</v>
      </c>
      <c r="F2255">
        <f t="shared" si="41"/>
        <v>1</v>
      </c>
    </row>
    <row r="2256" spans="1:6" x14ac:dyDescent="0.2">
      <c r="A2256" s="28">
        <v>41923</v>
      </c>
      <c r="B2256" t="s">
        <v>441</v>
      </c>
      <c r="C2256" t="s">
        <v>53</v>
      </c>
      <c r="D2256" t="s">
        <v>53</v>
      </c>
      <c r="E2256" s="30">
        <v>3.68</v>
      </c>
      <c r="F2256">
        <f t="shared" si="41"/>
        <v>1</v>
      </c>
    </row>
    <row r="2257" spans="1:6" x14ac:dyDescent="0.2">
      <c r="A2257" s="28">
        <v>41923</v>
      </c>
      <c r="B2257" t="s">
        <v>441</v>
      </c>
      <c r="C2257" t="s">
        <v>54</v>
      </c>
      <c r="D2257" t="s">
        <v>54</v>
      </c>
      <c r="E2257" s="30">
        <v>5</v>
      </c>
      <c r="F2257">
        <f t="shared" si="41"/>
        <v>1</v>
      </c>
    </row>
    <row r="2258" spans="1:6" x14ac:dyDescent="0.2">
      <c r="A2258" s="28">
        <v>41923</v>
      </c>
      <c r="B2258" t="s">
        <v>441</v>
      </c>
      <c r="C2258" t="s">
        <v>55</v>
      </c>
      <c r="D2258" t="s">
        <v>55</v>
      </c>
      <c r="E2258" s="30">
        <v>35.9</v>
      </c>
      <c r="F2258">
        <f t="shared" si="41"/>
        <v>1</v>
      </c>
    </row>
    <row r="2259" spans="1:6" x14ac:dyDescent="0.2">
      <c r="A2259" s="28">
        <v>41923</v>
      </c>
      <c r="B2259" t="s">
        <v>441</v>
      </c>
      <c r="C2259" t="s">
        <v>56</v>
      </c>
      <c r="D2259" t="s">
        <v>56</v>
      </c>
      <c r="E2259" s="30">
        <v>15</v>
      </c>
      <c r="F2259">
        <f t="shared" si="41"/>
        <v>1</v>
      </c>
    </row>
    <row r="2260" spans="1:6" x14ac:dyDescent="0.2">
      <c r="A2260" s="28">
        <v>41923</v>
      </c>
      <c r="B2260" t="s">
        <v>441</v>
      </c>
      <c r="C2260" t="s">
        <v>57</v>
      </c>
      <c r="D2260" t="s">
        <v>57</v>
      </c>
      <c r="E2260" s="30">
        <v>0</v>
      </c>
      <c r="F2260">
        <f t="shared" si="41"/>
        <v>1</v>
      </c>
    </row>
    <row r="2261" spans="1:6" x14ac:dyDescent="0.2">
      <c r="A2261" s="28">
        <v>41923</v>
      </c>
      <c r="B2261" t="s">
        <v>441</v>
      </c>
      <c r="C2261" t="s">
        <v>58</v>
      </c>
      <c r="D2261" t="s">
        <v>58</v>
      </c>
      <c r="E2261" s="30">
        <v>0</v>
      </c>
      <c r="F2261">
        <f t="shared" si="41"/>
        <v>1</v>
      </c>
    </row>
    <row r="2262" spans="1:6" x14ac:dyDescent="0.2">
      <c r="A2262" s="28">
        <v>41923</v>
      </c>
      <c r="B2262" t="s">
        <v>441</v>
      </c>
      <c r="C2262" t="s">
        <v>59</v>
      </c>
      <c r="D2262" t="s">
        <v>59</v>
      </c>
      <c r="E2262" s="30">
        <v>5</v>
      </c>
      <c r="F2262">
        <f t="shared" si="41"/>
        <v>1</v>
      </c>
    </row>
    <row r="2263" spans="1:6" x14ac:dyDescent="0.2">
      <c r="A2263" s="28">
        <v>41924</v>
      </c>
      <c r="B2263" t="s">
        <v>447</v>
      </c>
      <c r="C2263" t="s">
        <v>52</v>
      </c>
      <c r="D2263" t="s">
        <v>52</v>
      </c>
      <c r="E2263" s="30">
        <v>3</v>
      </c>
      <c r="F2263">
        <f t="shared" si="41"/>
        <v>1</v>
      </c>
    </row>
    <row r="2264" spans="1:6" x14ac:dyDescent="0.2">
      <c r="A2264" s="28">
        <v>41924</v>
      </c>
      <c r="B2264" t="s">
        <v>447</v>
      </c>
      <c r="C2264" t="s">
        <v>53</v>
      </c>
      <c r="D2264" t="s">
        <v>53</v>
      </c>
      <c r="E2264" s="30">
        <v>0.33</v>
      </c>
      <c r="F2264">
        <f t="shared" si="41"/>
        <v>1</v>
      </c>
    </row>
    <row r="2265" spans="1:6" x14ac:dyDescent="0.2">
      <c r="A2265" s="28">
        <v>41924</v>
      </c>
      <c r="B2265" t="s">
        <v>447</v>
      </c>
      <c r="C2265" t="s">
        <v>54</v>
      </c>
      <c r="D2265" t="s">
        <v>54</v>
      </c>
      <c r="E2265" s="30">
        <v>1.5</v>
      </c>
      <c r="F2265">
        <f t="shared" si="41"/>
        <v>1</v>
      </c>
    </row>
    <row r="2266" spans="1:6" x14ac:dyDescent="0.2">
      <c r="A2266" s="28">
        <v>41924</v>
      </c>
      <c r="B2266" t="s">
        <v>447</v>
      </c>
      <c r="C2266" t="s">
        <v>55</v>
      </c>
      <c r="D2266" t="s">
        <v>55</v>
      </c>
      <c r="E2266" s="30">
        <v>22.5</v>
      </c>
      <c r="F2266">
        <f t="shared" si="41"/>
        <v>1</v>
      </c>
    </row>
    <row r="2267" spans="1:6" x14ac:dyDescent="0.2">
      <c r="A2267" s="28">
        <v>41924</v>
      </c>
      <c r="B2267" t="s">
        <v>447</v>
      </c>
      <c r="C2267" t="s">
        <v>56</v>
      </c>
      <c r="D2267" t="s">
        <v>56</v>
      </c>
      <c r="E2267" s="30">
        <v>7</v>
      </c>
      <c r="F2267">
        <f t="shared" si="41"/>
        <v>1</v>
      </c>
    </row>
    <row r="2268" spans="1:6" x14ac:dyDescent="0.2">
      <c r="A2268" s="28">
        <v>41924</v>
      </c>
      <c r="B2268" t="s">
        <v>447</v>
      </c>
      <c r="C2268" t="s">
        <v>57</v>
      </c>
      <c r="D2268" t="s">
        <v>57</v>
      </c>
      <c r="E2268" s="30">
        <v>0</v>
      </c>
      <c r="F2268">
        <f t="shared" si="41"/>
        <v>1</v>
      </c>
    </row>
    <row r="2269" spans="1:6" x14ac:dyDescent="0.2">
      <c r="A2269" s="28">
        <v>41924</v>
      </c>
      <c r="B2269" t="s">
        <v>447</v>
      </c>
      <c r="C2269" t="s">
        <v>58</v>
      </c>
      <c r="D2269" t="s">
        <v>58</v>
      </c>
      <c r="E2269" s="30">
        <v>5</v>
      </c>
      <c r="F2269">
        <f t="shared" si="41"/>
        <v>1</v>
      </c>
    </row>
    <row r="2270" spans="1:6" x14ac:dyDescent="0.2">
      <c r="A2270" s="28">
        <v>41924</v>
      </c>
      <c r="B2270" t="s">
        <v>447</v>
      </c>
      <c r="C2270" t="s">
        <v>59</v>
      </c>
      <c r="D2270" t="s">
        <v>59</v>
      </c>
      <c r="E2270" s="30">
        <v>2</v>
      </c>
      <c r="F2270">
        <f t="shared" si="41"/>
        <v>1</v>
      </c>
    </row>
    <row r="2271" spans="1:6" x14ac:dyDescent="0.2">
      <c r="A2271" s="28">
        <v>41925</v>
      </c>
      <c r="B2271" t="s">
        <v>443</v>
      </c>
      <c r="C2271" t="s">
        <v>52</v>
      </c>
      <c r="D2271" t="s">
        <v>52</v>
      </c>
      <c r="E2271" s="30">
        <v>1.68</v>
      </c>
      <c r="F2271">
        <f t="shared" si="41"/>
        <v>1</v>
      </c>
    </row>
    <row r="2272" spans="1:6" x14ac:dyDescent="0.2">
      <c r="A2272" s="28">
        <v>41925</v>
      </c>
      <c r="B2272" t="s">
        <v>443</v>
      </c>
      <c r="C2272" t="s">
        <v>53</v>
      </c>
      <c r="D2272" t="s">
        <v>53</v>
      </c>
      <c r="E2272" s="30">
        <v>4</v>
      </c>
      <c r="F2272">
        <f t="shared" si="41"/>
        <v>1</v>
      </c>
    </row>
    <row r="2273" spans="1:6" x14ac:dyDescent="0.2">
      <c r="A2273" s="28">
        <v>41925</v>
      </c>
      <c r="B2273" t="s">
        <v>443</v>
      </c>
      <c r="C2273" t="s">
        <v>54</v>
      </c>
      <c r="D2273" t="s">
        <v>54</v>
      </c>
      <c r="E2273" s="30">
        <v>6.2</v>
      </c>
      <c r="F2273">
        <f t="shared" si="41"/>
        <v>1</v>
      </c>
    </row>
    <row r="2274" spans="1:6" x14ac:dyDescent="0.2">
      <c r="A2274" s="28">
        <v>41925</v>
      </c>
      <c r="B2274" t="s">
        <v>443</v>
      </c>
      <c r="C2274" t="s">
        <v>55</v>
      </c>
      <c r="D2274" t="s">
        <v>55</v>
      </c>
      <c r="E2274" s="30">
        <v>31.9</v>
      </c>
      <c r="F2274">
        <f t="shared" si="41"/>
        <v>1</v>
      </c>
    </row>
    <row r="2275" spans="1:6" x14ac:dyDescent="0.2">
      <c r="A2275" s="28">
        <v>41925</v>
      </c>
      <c r="B2275" t="s">
        <v>443</v>
      </c>
      <c r="C2275" t="s">
        <v>56</v>
      </c>
      <c r="D2275" t="s">
        <v>56</v>
      </c>
      <c r="E2275" s="30">
        <v>11</v>
      </c>
      <c r="F2275">
        <f t="shared" si="41"/>
        <v>1</v>
      </c>
    </row>
    <row r="2276" spans="1:6" x14ac:dyDescent="0.2">
      <c r="A2276" s="28">
        <v>41925</v>
      </c>
      <c r="B2276" t="s">
        <v>443</v>
      </c>
      <c r="C2276" t="s">
        <v>57</v>
      </c>
      <c r="D2276" t="s">
        <v>57</v>
      </c>
      <c r="E2276" s="30">
        <v>0</v>
      </c>
      <c r="F2276">
        <f t="shared" si="41"/>
        <v>1</v>
      </c>
    </row>
    <row r="2277" spans="1:6" x14ac:dyDescent="0.2">
      <c r="A2277" s="28">
        <v>41925</v>
      </c>
      <c r="B2277" t="s">
        <v>443</v>
      </c>
      <c r="C2277" t="s">
        <v>58</v>
      </c>
      <c r="D2277" t="s">
        <v>58</v>
      </c>
      <c r="E2277" s="30">
        <v>1</v>
      </c>
      <c r="F2277">
        <f t="shared" si="41"/>
        <v>1</v>
      </c>
    </row>
    <row r="2278" spans="1:6" x14ac:dyDescent="0.2">
      <c r="A2278" s="28">
        <v>41925</v>
      </c>
      <c r="B2278" t="s">
        <v>443</v>
      </c>
      <c r="C2278" t="s">
        <v>59</v>
      </c>
      <c r="D2278" t="s">
        <v>59</v>
      </c>
      <c r="E2278" s="30">
        <v>2</v>
      </c>
      <c r="F2278">
        <f t="shared" si="41"/>
        <v>1</v>
      </c>
    </row>
    <row r="2279" spans="1:6" x14ac:dyDescent="0.2">
      <c r="A2279" s="28">
        <v>41926</v>
      </c>
      <c r="B2279" t="s">
        <v>444</v>
      </c>
      <c r="C2279" t="s">
        <v>52</v>
      </c>
      <c r="D2279" t="s">
        <v>52</v>
      </c>
      <c r="E2279" s="30">
        <v>3</v>
      </c>
      <c r="F2279">
        <f t="shared" si="41"/>
        <v>1</v>
      </c>
    </row>
    <row r="2280" spans="1:6" x14ac:dyDescent="0.2">
      <c r="A2280" s="28">
        <v>41926</v>
      </c>
      <c r="B2280" t="s">
        <v>444</v>
      </c>
      <c r="C2280" t="s">
        <v>53</v>
      </c>
      <c r="D2280" t="s">
        <v>53</v>
      </c>
      <c r="E2280" s="30">
        <v>5.41</v>
      </c>
      <c r="F2280">
        <f t="shared" si="41"/>
        <v>1</v>
      </c>
    </row>
    <row r="2281" spans="1:6" x14ac:dyDescent="0.2">
      <c r="A2281" s="28">
        <v>41926</v>
      </c>
      <c r="B2281" t="s">
        <v>444</v>
      </c>
      <c r="C2281" t="s">
        <v>54</v>
      </c>
      <c r="D2281" t="s">
        <v>54</v>
      </c>
      <c r="E2281" s="30">
        <v>4.8</v>
      </c>
      <c r="F2281">
        <f t="shared" si="41"/>
        <v>1</v>
      </c>
    </row>
    <row r="2282" spans="1:6" x14ac:dyDescent="0.2">
      <c r="A2282" s="28">
        <v>41926</v>
      </c>
      <c r="B2282" t="s">
        <v>444</v>
      </c>
      <c r="C2282" t="s">
        <v>55</v>
      </c>
      <c r="D2282" t="s">
        <v>55</v>
      </c>
      <c r="E2282" s="30">
        <v>31.8</v>
      </c>
      <c r="F2282">
        <f t="shared" si="41"/>
        <v>1</v>
      </c>
    </row>
    <row r="2283" spans="1:6" x14ac:dyDescent="0.2">
      <c r="A2283" s="28">
        <v>41926</v>
      </c>
      <c r="B2283" t="s">
        <v>444</v>
      </c>
      <c r="C2283" t="s">
        <v>56</v>
      </c>
      <c r="D2283" t="s">
        <v>56</v>
      </c>
      <c r="E2283" s="30">
        <v>7</v>
      </c>
      <c r="F2283">
        <f t="shared" si="41"/>
        <v>1</v>
      </c>
    </row>
    <row r="2284" spans="1:6" x14ac:dyDescent="0.2">
      <c r="A2284" s="28">
        <v>41926</v>
      </c>
      <c r="B2284" t="s">
        <v>444</v>
      </c>
      <c r="C2284" t="s">
        <v>57</v>
      </c>
      <c r="D2284" t="s">
        <v>57</v>
      </c>
      <c r="E2284" s="30">
        <v>0</v>
      </c>
      <c r="F2284">
        <f t="shared" si="41"/>
        <v>1</v>
      </c>
    </row>
    <row r="2285" spans="1:6" x14ac:dyDescent="0.2">
      <c r="A2285" s="28">
        <v>41926</v>
      </c>
      <c r="B2285" t="s">
        <v>444</v>
      </c>
      <c r="C2285" t="s">
        <v>58</v>
      </c>
      <c r="D2285" t="s">
        <v>58</v>
      </c>
      <c r="E2285" s="30">
        <v>11</v>
      </c>
      <c r="F2285">
        <f t="shared" si="41"/>
        <v>1</v>
      </c>
    </row>
    <row r="2286" spans="1:6" x14ac:dyDescent="0.2">
      <c r="A2286" s="28">
        <v>41926</v>
      </c>
      <c r="B2286" t="s">
        <v>444</v>
      </c>
      <c r="C2286" t="s">
        <v>59</v>
      </c>
      <c r="D2286" t="s">
        <v>59</v>
      </c>
      <c r="E2286" s="30">
        <v>0</v>
      </c>
      <c r="F2286">
        <f t="shared" si="41"/>
        <v>1</v>
      </c>
    </row>
    <row r="2287" spans="1:6" x14ac:dyDescent="0.2">
      <c r="A2287" s="28">
        <v>41927</v>
      </c>
      <c r="B2287" t="s">
        <v>445</v>
      </c>
      <c r="C2287" t="s">
        <v>52</v>
      </c>
      <c r="D2287" t="s">
        <v>52</v>
      </c>
      <c r="E2287" s="30">
        <v>1.33</v>
      </c>
      <c r="F2287">
        <f t="shared" si="41"/>
        <v>1</v>
      </c>
    </row>
    <row r="2288" spans="1:6" x14ac:dyDescent="0.2">
      <c r="A2288" s="28">
        <v>41927</v>
      </c>
      <c r="B2288" t="s">
        <v>445</v>
      </c>
      <c r="C2288" t="s">
        <v>53</v>
      </c>
      <c r="D2288" t="s">
        <v>53</v>
      </c>
      <c r="E2288" s="30">
        <v>6.35</v>
      </c>
      <c r="F2288">
        <f t="shared" si="41"/>
        <v>1</v>
      </c>
    </row>
    <row r="2289" spans="1:6" x14ac:dyDescent="0.2">
      <c r="A2289" s="28">
        <v>41927</v>
      </c>
      <c r="B2289" t="s">
        <v>445</v>
      </c>
      <c r="C2289" t="s">
        <v>54</v>
      </c>
      <c r="D2289" t="s">
        <v>54</v>
      </c>
      <c r="E2289" s="30">
        <v>3.5</v>
      </c>
      <c r="F2289">
        <f t="shared" si="41"/>
        <v>1</v>
      </c>
    </row>
    <row r="2290" spans="1:6" x14ac:dyDescent="0.2">
      <c r="A2290" s="28">
        <v>41927</v>
      </c>
      <c r="B2290" t="s">
        <v>445</v>
      </c>
      <c r="C2290" t="s">
        <v>55</v>
      </c>
      <c r="D2290" t="s">
        <v>55</v>
      </c>
      <c r="E2290" s="30">
        <v>23.7</v>
      </c>
      <c r="F2290">
        <f t="shared" si="41"/>
        <v>1</v>
      </c>
    </row>
    <row r="2291" spans="1:6" x14ac:dyDescent="0.2">
      <c r="A2291" s="28">
        <v>41927</v>
      </c>
      <c r="B2291" t="s">
        <v>445</v>
      </c>
      <c r="C2291" t="s">
        <v>56</v>
      </c>
      <c r="D2291" t="s">
        <v>56</v>
      </c>
      <c r="E2291" s="30">
        <v>14</v>
      </c>
      <c r="F2291">
        <f t="shared" si="41"/>
        <v>1</v>
      </c>
    </row>
    <row r="2292" spans="1:6" x14ac:dyDescent="0.2">
      <c r="A2292" s="28">
        <v>41927</v>
      </c>
      <c r="B2292" t="s">
        <v>445</v>
      </c>
      <c r="C2292" t="s">
        <v>57</v>
      </c>
      <c r="D2292" t="s">
        <v>57</v>
      </c>
      <c r="E2292" s="30">
        <v>1</v>
      </c>
      <c r="F2292">
        <f t="shared" si="41"/>
        <v>1</v>
      </c>
    </row>
    <row r="2293" spans="1:6" x14ac:dyDescent="0.2">
      <c r="A2293" s="28">
        <v>41927</v>
      </c>
      <c r="B2293" t="s">
        <v>445</v>
      </c>
      <c r="C2293" t="s">
        <v>58</v>
      </c>
      <c r="D2293" t="s">
        <v>58</v>
      </c>
      <c r="E2293" s="30">
        <v>2</v>
      </c>
      <c r="F2293">
        <f t="shared" si="41"/>
        <v>1</v>
      </c>
    </row>
    <row r="2294" spans="1:6" x14ac:dyDescent="0.2">
      <c r="A2294" s="28">
        <v>41927</v>
      </c>
      <c r="B2294" t="s">
        <v>445</v>
      </c>
      <c r="C2294" t="s">
        <v>59</v>
      </c>
      <c r="D2294" t="s">
        <v>59</v>
      </c>
      <c r="E2294" s="30">
        <v>4</v>
      </c>
      <c r="F2294">
        <f t="shared" si="41"/>
        <v>1</v>
      </c>
    </row>
    <row r="2295" spans="1:6" x14ac:dyDescent="0.2">
      <c r="A2295" s="28">
        <v>41928</v>
      </c>
      <c r="B2295" t="s">
        <v>446</v>
      </c>
      <c r="C2295" t="s">
        <v>52</v>
      </c>
      <c r="D2295" t="s">
        <v>52</v>
      </c>
      <c r="E2295" s="30">
        <v>4</v>
      </c>
      <c r="F2295">
        <f t="shared" si="41"/>
        <v>1</v>
      </c>
    </row>
    <row r="2296" spans="1:6" x14ac:dyDescent="0.2">
      <c r="A2296" s="28">
        <v>41928</v>
      </c>
      <c r="B2296" t="s">
        <v>446</v>
      </c>
      <c r="C2296" t="s">
        <v>53</v>
      </c>
      <c r="D2296" t="s">
        <v>53</v>
      </c>
      <c r="E2296" s="30">
        <v>3.99</v>
      </c>
      <c r="F2296">
        <f t="shared" si="41"/>
        <v>1</v>
      </c>
    </row>
    <row r="2297" spans="1:6" x14ac:dyDescent="0.2">
      <c r="A2297" s="28">
        <v>41928</v>
      </c>
      <c r="B2297" t="s">
        <v>446</v>
      </c>
      <c r="C2297" t="s">
        <v>54</v>
      </c>
      <c r="D2297" t="s">
        <v>54</v>
      </c>
      <c r="E2297" s="30">
        <v>5</v>
      </c>
      <c r="F2297">
        <f t="shared" si="41"/>
        <v>1</v>
      </c>
    </row>
    <row r="2298" spans="1:6" x14ac:dyDescent="0.2">
      <c r="A2298" s="28">
        <v>41928</v>
      </c>
      <c r="B2298" t="s">
        <v>446</v>
      </c>
      <c r="C2298" t="s">
        <v>55</v>
      </c>
      <c r="D2298" t="s">
        <v>55</v>
      </c>
      <c r="E2298" s="30">
        <v>32.200000000000003</v>
      </c>
      <c r="F2298">
        <f t="shared" si="41"/>
        <v>1</v>
      </c>
    </row>
    <row r="2299" spans="1:6" x14ac:dyDescent="0.2">
      <c r="A2299" s="28">
        <v>41928</v>
      </c>
      <c r="B2299" t="s">
        <v>446</v>
      </c>
      <c r="C2299" t="s">
        <v>56</v>
      </c>
      <c r="D2299" t="s">
        <v>56</v>
      </c>
      <c r="E2299" s="30">
        <v>7</v>
      </c>
      <c r="F2299">
        <f t="shared" si="41"/>
        <v>1</v>
      </c>
    </row>
    <row r="2300" spans="1:6" x14ac:dyDescent="0.2">
      <c r="A2300" s="28">
        <v>41928</v>
      </c>
      <c r="B2300" t="s">
        <v>446</v>
      </c>
      <c r="C2300" t="s">
        <v>57</v>
      </c>
      <c r="D2300" t="s">
        <v>57</v>
      </c>
      <c r="E2300" s="30">
        <v>0</v>
      </c>
      <c r="F2300">
        <f t="shared" si="41"/>
        <v>1</v>
      </c>
    </row>
    <row r="2301" spans="1:6" x14ac:dyDescent="0.2">
      <c r="A2301" s="28">
        <v>41928</v>
      </c>
      <c r="B2301" t="s">
        <v>446</v>
      </c>
      <c r="C2301" t="s">
        <v>58</v>
      </c>
      <c r="D2301" t="s">
        <v>58</v>
      </c>
      <c r="E2301" s="30">
        <v>2</v>
      </c>
      <c r="F2301">
        <f t="shared" si="41"/>
        <v>1</v>
      </c>
    </row>
    <row r="2302" spans="1:6" x14ac:dyDescent="0.2">
      <c r="A2302" s="28">
        <v>41928</v>
      </c>
      <c r="B2302" t="s">
        <v>446</v>
      </c>
      <c r="C2302" t="s">
        <v>59</v>
      </c>
      <c r="D2302" t="s">
        <v>59</v>
      </c>
      <c r="E2302" s="30">
        <v>2.2999999999999998</v>
      </c>
      <c r="F2302">
        <f t="shared" si="41"/>
        <v>1</v>
      </c>
    </row>
    <row r="2303" spans="1:6" x14ac:dyDescent="0.2">
      <c r="A2303" s="28">
        <v>41929</v>
      </c>
      <c r="B2303" t="s">
        <v>440</v>
      </c>
      <c r="C2303" t="s">
        <v>52</v>
      </c>
      <c r="D2303" t="s">
        <v>52</v>
      </c>
      <c r="E2303" s="30">
        <v>3</v>
      </c>
      <c r="F2303">
        <f t="shared" si="41"/>
        <v>1</v>
      </c>
    </row>
    <row r="2304" spans="1:6" x14ac:dyDescent="0.2">
      <c r="A2304" s="28">
        <v>41929</v>
      </c>
      <c r="B2304" t="s">
        <v>440</v>
      </c>
      <c r="C2304" t="s">
        <v>53</v>
      </c>
      <c r="D2304" t="s">
        <v>53</v>
      </c>
      <c r="E2304" s="30">
        <v>2.34</v>
      </c>
      <c r="F2304">
        <f t="shared" si="41"/>
        <v>1</v>
      </c>
    </row>
    <row r="2305" spans="1:6" x14ac:dyDescent="0.2">
      <c r="A2305" s="28">
        <v>41929</v>
      </c>
      <c r="B2305" t="s">
        <v>440</v>
      </c>
      <c r="C2305" t="s">
        <v>54</v>
      </c>
      <c r="D2305" t="s">
        <v>54</v>
      </c>
      <c r="E2305" s="30">
        <v>3.4</v>
      </c>
      <c r="F2305">
        <f t="shared" si="41"/>
        <v>1</v>
      </c>
    </row>
    <row r="2306" spans="1:6" x14ac:dyDescent="0.2">
      <c r="A2306" s="28">
        <v>41929</v>
      </c>
      <c r="B2306" t="s">
        <v>440</v>
      </c>
      <c r="C2306" t="s">
        <v>55</v>
      </c>
      <c r="D2306" t="s">
        <v>55</v>
      </c>
      <c r="E2306" s="30">
        <v>42</v>
      </c>
      <c r="F2306">
        <f t="shared" si="41"/>
        <v>1</v>
      </c>
    </row>
    <row r="2307" spans="1:6" x14ac:dyDescent="0.2">
      <c r="A2307" s="28">
        <v>41929</v>
      </c>
      <c r="B2307" t="s">
        <v>440</v>
      </c>
      <c r="C2307" t="s">
        <v>56</v>
      </c>
      <c r="D2307" t="s">
        <v>56</v>
      </c>
      <c r="E2307" s="30">
        <v>22</v>
      </c>
      <c r="F2307">
        <f t="shared" si="41"/>
        <v>1</v>
      </c>
    </row>
    <row r="2308" spans="1:6" x14ac:dyDescent="0.2">
      <c r="A2308" s="28">
        <v>41929</v>
      </c>
      <c r="B2308" t="s">
        <v>440</v>
      </c>
      <c r="C2308" t="s">
        <v>57</v>
      </c>
      <c r="D2308" t="s">
        <v>57</v>
      </c>
      <c r="E2308" s="30">
        <v>3</v>
      </c>
      <c r="F2308">
        <f t="shared" si="41"/>
        <v>1</v>
      </c>
    </row>
    <row r="2309" spans="1:6" x14ac:dyDescent="0.2">
      <c r="A2309" s="28">
        <v>41929</v>
      </c>
      <c r="B2309" t="s">
        <v>440</v>
      </c>
      <c r="C2309" t="s">
        <v>58</v>
      </c>
      <c r="D2309" t="s">
        <v>58</v>
      </c>
      <c r="E2309" s="30">
        <v>0</v>
      </c>
      <c r="F2309">
        <f t="shared" si="41"/>
        <v>1</v>
      </c>
    </row>
    <row r="2310" spans="1:6" x14ac:dyDescent="0.2">
      <c r="A2310" s="28">
        <v>41929</v>
      </c>
      <c r="B2310" t="s">
        <v>440</v>
      </c>
      <c r="C2310" t="s">
        <v>59</v>
      </c>
      <c r="D2310" t="s">
        <v>59</v>
      </c>
      <c r="E2310" s="30">
        <v>2</v>
      </c>
      <c r="F2310">
        <f t="shared" si="41"/>
        <v>1</v>
      </c>
    </row>
    <row r="2311" spans="1:6" x14ac:dyDescent="0.2">
      <c r="A2311" s="28">
        <v>41930</v>
      </c>
      <c r="B2311" t="s">
        <v>441</v>
      </c>
      <c r="C2311" t="s">
        <v>52</v>
      </c>
      <c r="D2311" t="s">
        <v>52</v>
      </c>
      <c r="E2311" s="30">
        <v>4</v>
      </c>
      <c r="F2311">
        <f t="shared" ref="F2311:F2374" si="42">SUBTOTAL(103,E2311)</f>
        <v>1</v>
      </c>
    </row>
    <row r="2312" spans="1:6" x14ac:dyDescent="0.2">
      <c r="A2312" s="28">
        <v>41930</v>
      </c>
      <c r="B2312" t="s">
        <v>441</v>
      </c>
      <c r="C2312" t="s">
        <v>53</v>
      </c>
      <c r="D2312" t="s">
        <v>53</v>
      </c>
      <c r="E2312" s="30">
        <v>6</v>
      </c>
      <c r="F2312">
        <f t="shared" si="42"/>
        <v>1</v>
      </c>
    </row>
    <row r="2313" spans="1:6" x14ac:dyDescent="0.2">
      <c r="A2313" s="28">
        <v>41930</v>
      </c>
      <c r="B2313" t="s">
        <v>441</v>
      </c>
      <c r="C2313" t="s">
        <v>54</v>
      </c>
      <c r="D2313" t="s">
        <v>54</v>
      </c>
      <c r="E2313" s="30">
        <v>5.5</v>
      </c>
      <c r="F2313">
        <f t="shared" si="42"/>
        <v>1</v>
      </c>
    </row>
    <row r="2314" spans="1:6" x14ac:dyDescent="0.2">
      <c r="A2314" s="28">
        <v>41930</v>
      </c>
      <c r="B2314" t="s">
        <v>441</v>
      </c>
      <c r="C2314" t="s">
        <v>55</v>
      </c>
      <c r="D2314" t="s">
        <v>55</v>
      </c>
      <c r="E2314" s="30">
        <v>21.4</v>
      </c>
      <c r="F2314">
        <f t="shared" si="42"/>
        <v>1</v>
      </c>
    </row>
    <row r="2315" spans="1:6" x14ac:dyDescent="0.2">
      <c r="A2315" s="28">
        <v>41930</v>
      </c>
      <c r="B2315" t="s">
        <v>441</v>
      </c>
      <c r="C2315" t="s">
        <v>56</v>
      </c>
      <c r="D2315" t="s">
        <v>56</v>
      </c>
      <c r="E2315" s="30">
        <v>24</v>
      </c>
      <c r="F2315">
        <f t="shared" si="42"/>
        <v>1</v>
      </c>
    </row>
    <row r="2316" spans="1:6" x14ac:dyDescent="0.2">
      <c r="A2316" s="28">
        <v>41930</v>
      </c>
      <c r="B2316" t="s">
        <v>441</v>
      </c>
      <c r="C2316" t="s">
        <v>57</v>
      </c>
      <c r="D2316" t="s">
        <v>57</v>
      </c>
      <c r="E2316" s="30">
        <v>0</v>
      </c>
      <c r="F2316">
        <f t="shared" si="42"/>
        <v>1</v>
      </c>
    </row>
    <row r="2317" spans="1:6" x14ac:dyDescent="0.2">
      <c r="A2317" s="28">
        <v>41930</v>
      </c>
      <c r="B2317" t="s">
        <v>441</v>
      </c>
      <c r="C2317" t="s">
        <v>58</v>
      </c>
      <c r="D2317" t="s">
        <v>58</v>
      </c>
      <c r="E2317" s="30">
        <v>3</v>
      </c>
      <c r="F2317">
        <f t="shared" si="42"/>
        <v>1</v>
      </c>
    </row>
    <row r="2318" spans="1:6" x14ac:dyDescent="0.2">
      <c r="A2318" s="28">
        <v>41930</v>
      </c>
      <c r="B2318" t="s">
        <v>441</v>
      </c>
      <c r="C2318" t="s">
        <v>59</v>
      </c>
      <c r="D2318" t="s">
        <v>59</v>
      </c>
      <c r="E2318" s="30">
        <v>2</v>
      </c>
      <c r="F2318">
        <f t="shared" si="42"/>
        <v>1</v>
      </c>
    </row>
    <row r="2319" spans="1:6" x14ac:dyDescent="0.2">
      <c r="A2319" s="28">
        <v>41931</v>
      </c>
      <c r="B2319" t="s">
        <v>447</v>
      </c>
      <c r="C2319" t="s">
        <v>52</v>
      </c>
      <c r="D2319" t="s">
        <v>52</v>
      </c>
      <c r="E2319" s="30">
        <v>3.33</v>
      </c>
      <c r="F2319">
        <f t="shared" si="42"/>
        <v>1</v>
      </c>
    </row>
    <row r="2320" spans="1:6" x14ac:dyDescent="0.2">
      <c r="A2320" s="28">
        <v>41931</v>
      </c>
      <c r="B2320" t="s">
        <v>447</v>
      </c>
      <c r="C2320" t="s">
        <v>53</v>
      </c>
      <c r="D2320" t="s">
        <v>53</v>
      </c>
      <c r="E2320" s="30">
        <v>3</v>
      </c>
      <c r="F2320">
        <f t="shared" si="42"/>
        <v>1</v>
      </c>
    </row>
    <row r="2321" spans="1:6" x14ac:dyDescent="0.2">
      <c r="A2321" s="28">
        <v>41931</v>
      </c>
      <c r="B2321" t="s">
        <v>447</v>
      </c>
      <c r="C2321" t="s">
        <v>54</v>
      </c>
      <c r="D2321" t="s">
        <v>54</v>
      </c>
      <c r="E2321" s="30">
        <v>2</v>
      </c>
      <c r="F2321">
        <f t="shared" si="42"/>
        <v>1</v>
      </c>
    </row>
    <row r="2322" spans="1:6" x14ac:dyDescent="0.2">
      <c r="A2322" s="28">
        <v>41931</v>
      </c>
      <c r="B2322" t="s">
        <v>447</v>
      </c>
      <c r="C2322" t="s">
        <v>55</v>
      </c>
      <c r="D2322" t="s">
        <v>55</v>
      </c>
      <c r="E2322" s="30">
        <v>13.9</v>
      </c>
      <c r="F2322">
        <f t="shared" si="42"/>
        <v>1</v>
      </c>
    </row>
    <row r="2323" spans="1:6" x14ac:dyDescent="0.2">
      <c r="A2323" s="28">
        <v>41931</v>
      </c>
      <c r="B2323" t="s">
        <v>447</v>
      </c>
      <c r="C2323" t="s">
        <v>56</v>
      </c>
      <c r="D2323" t="s">
        <v>56</v>
      </c>
      <c r="E2323" s="30">
        <v>9</v>
      </c>
      <c r="F2323">
        <f t="shared" si="42"/>
        <v>1</v>
      </c>
    </row>
    <row r="2324" spans="1:6" x14ac:dyDescent="0.2">
      <c r="A2324" s="28">
        <v>41931</v>
      </c>
      <c r="B2324" t="s">
        <v>447</v>
      </c>
      <c r="C2324" t="s">
        <v>57</v>
      </c>
      <c r="D2324" t="s">
        <v>57</v>
      </c>
      <c r="E2324" s="30">
        <v>0</v>
      </c>
      <c r="F2324">
        <f t="shared" si="42"/>
        <v>1</v>
      </c>
    </row>
    <row r="2325" spans="1:6" x14ac:dyDescent="0.2">
      <c r="A2325" s="28">
        <v>41931</v>
      </c>
      <c r="B2325" t="s">
        <v>447</v>
      </c>
      <c r="C2325" t="s">
        <v>58</v>
      </c>
      <c r="D2325" t="s">
        <v>58</v>
      </c>
      <c r="E2325" s="30">
        <v>6</v>
      </c>
      <c r="F2325">
        <f t="shared" si="42"/>
        <v>1</v>
      </c>
    </row>
    <row r="2326" spans="1:6" x14ac:dyDescent="0.2">
      <c r="A2326" s="28">
        <v>41931</v>
      </c>
      <c r="B2326" t="s">
        <v>447</v>
      </c>
      <c r="C2326" t="s">
        <v>59</v>
      </c>
      <c r="D2326" t="s">
        <v>59</v>
      </c>
      <c r="E2326" s="30">
        <v>1</v>
      </c>
      <c r="F2326">
        <f t="shared" si="42"/>
        <v>1</v>
      </c>
    </row>
    <row r="2327" spans="1:6" x14ac:dyDescent="0.2">
      <c r="A2327" s="28">
        <v>41932</v>
      </c>
      <c r="B2327" t="s">
        <v>443</v>
      </c>
      <c r="C2327" t="s">
        <v>52</v>
      </c>
      <c r="D2327" t="s">
        <v>52</v>
      </c>
      <c r="E2327" s="30">
        <v>3.34</v>
      </c>
      <c r="F2327">
        <f t="shared" si="42"/>
        <v>1</v>
      </c>
    </row>
    <row r="2328" spans="1:6" x14ac:dyDescent="0.2">
      <c r="A2328" s="28">
        <v>41932</v>
      </c>
      <c r="B2328" t="s">
        <v>443</v>
      </c>
      <c r="C2328" t="s">
        <v>53</v>
      </c>
      <c r="D2328" t="s">
        <v>53</v>
      </c>
      <c r="E2328" s="30">
        <v>5.66</v>
      </c>
      <c r="F2328">
        <f t="shared" si="42"/>
        <v>1</v>
      </c>
    </row>
    <row r="2329" spans="1:6" x14ac:dyDescent="0.2">
      <c r="A2329" s="28">
        <v>41932</v>
      </c>
      <c r="B2329" t="s">
        <v>443</v>
      </c>
      <c r="C2329" t="s">
        <v>54</v>
      </c>
      <c r="D2329" t="s">
        <v>54</v>
      </c>
      <c r="E2329" s="30">
        <v>7.3</v>
      </c>
      <c r="F2329">
        <f t="shared" si="42"/>
        <v>1</v>
      </c>
    </row>
    <row r="2330" spans="1:6" x14ac:dyDescent="0.2">
      <c r="A2330" s="28">
        <v>41932</v>
      </c>
      <c r="B2330" t="s">
        <v>443</v>
      </c>
      <c r="C2330" t="s">
        <v>55</v>
      </c>
      <c r="D2330" t="s">
        <v>55</v>
      </c>
      <c r="E2330" s="30">
        <v>35.4</v>
      </c>
      <c r="F2330">
        <f t="shared" si="42"/>
        <v>1</v>
      </c>
    </row>
    <row r="2331" spans="1:6" x14ac:dyDescent="0.2">
      <c r="A2331" s="28">
        <v>41932</v>
      </c>
      <c r="B2331" t="s">
        <v>443</v>
      </c>
      <c r="C2331" t="s">
        <v>56</v>
      </c>
      <c r="D2331" t="s">
        <v>56</v>
      </c>
      <c r="E2331" s="30">
        <v>25</v>
      </c>
      <c r="F2331">
        <f t="shared" si="42"/>
        <v>1</v>
      </c>
    </row>
    <row r="2332" spans="1:6" x14ac:dyDescent="0.2">
      <c r="A2332" s="28">
        <v>41932</v>
      </c>
      <c r="B2332" t="s">
        <v>443</v>
      </c>
      <c r="C2332" t="s">
        <v>57</v>
      </c>
      <c r="D2332" t="s">
        <v>57</v>
      </c>
      <c r="E2332" s="30">
        <v>2</v>
      </c>
      <c r="F2332">
        <f t="shared" si="42"/>
        <v>1</v>
      </c>
    </row>
    <row r="2333" spans="1:6" x14ac:dyDescent="0.2">
      <c r="A2333" s="28">
        <v>41932</v>
      </c>
      <c r="B2333" t="s">
        <v>443</v>
      </c>
      <c r="C2333" t="s">
        <v>58</v>
      </c>
      <c r="D2333" t="s">
        <v>58</v>
      </c>
      <c r="E2333" s="30">
        <v>0</v>
      </c>
      <c r="F2333">
        <f t="shared" si="42"/>
        <v>1</v>
      </c>
    </row>
    <row r="2334" spans="1:6" x14ac:dyDescent="0.2">
      <c r="A2334" s="28">
        <v>41932</v>
      </c>
      <c r="B2334" t="s">
        <v>443</v>
      </c>
      <c r="C2334" t="s">
        <v>59</v>
      </c>
      <c r="D2334" t="s">
        <v>59</v>
      </c>
      <c r="E2334" s="30">
        <v>1</v>
      </c>
      <c r="F2334">
        <f t="shared" si="42"/>
        <v>1</v>
      </c>
    </row>
    <row r="2335" spans="1:6" x14ac:dyDescent="0.2">
      <c r="A2335" s="28">
        <v>41933</v>
      </c>
      <c r="B2335" t="s">
        <v>444</v>
      </c>
      <c r="C2335" t="s">
        <v>52</v>
      </c>
      <c r="D2335" t="s">
        <v>52</v>
      </c>
      <c r="E2335" s="30">
        <v>2.34</v>
      </c>
      <c r="F2335">
        <f t="shared" si="42"/>
        <v>1</v>
      </c>
    </row>
    <row r="2336" spans="1:6" x14ac:dyDescent="0.2">
      <c r="A2336" s="28">
        <v>41933</v>
      </c>
      <c r="B2336" t="s">
        <v>444</v>
      </c>
      <c r="C2336" t="s">
        <v>53</v>
      </c>
      <c r="D2336" t="s">
        <v>53</v>
      </c>
      <c r="E2336" s="30">
        <v>4.34</v>
      </c>
      <c r="F2336">
        <f t="shared" si="42"/>
        <v>1</v>
      </c>
    </row>
    <row r="2337" spans="1:6" x14ac:dyDescent="0.2">
      <c r="A2337" s="28">
        <v>41933</v>
      </c>
      <c r="B2337" t="s">
        <v>444</v>
      </c>
      <c r="C2337" t="s">
        <v>54</v>
      </c>
      <c r="D2337" t="s">
        <v>54</v>
      </c>
      <c r="E2337" s="30">
        <v>6.4</v>
      </c>
      <c r="F2337">
        <f t="shared" si="42"/>
        <v>1</v>
      </c>
    </row>
    <row r="2338" spans="1:6" x14ac:dyDescent="0.2">
      <c r="A2338" s="28">
        <v>41933</v>
      </c>
      <c r="B2338" t="s">
        <v>444</v>
      </c>
      <c r="C2338" t="s">
        <v>55</v>
      </c>
      <c r="D2338" t="s">
        <v>55</v>
      </c>
      <c r="E2338" s="30">
        <v>14.3</v>
      </c>
      <c r="F2338">
        <f t="shared" si="42"/>
        <v>1</v>
      </c>
    </row>
    <row r="2339" spans="1:6" x14ac:dyDescent="0.2">
      <c r="A2339" s="28">
        <v>41933</v>
      </c>
      <c r="B2339" t="s">
        <v>444</v>
      </c>
      <c r="C2339" t="s">
        <v>56</v>
      </c>
      <c r="D2339" t="s">
        <v>56</v>
      </c>
      <c r="E2339" s="30">
        <v>11</v>
      </c>
      <c r="F2339">
        <f t="shared" si="42"/>
        <v>1</v>
      </c>
    </row>
    <row r="2340" spans="1:6" x14ac:dyDescent="0.2">
      <c r="A2340" s="28">
        <v>41933</v>
      </c>
      <c r="B2340" t="s">
        <v>444</v>
      </c>
      <c r="C2340" t="s">
        <v>57</v>
      </c>
      <c r="D2340" t="s">
        <v>57</v>
      </c>
      <c r="E2340" s="30">
        <v>0</v>
      </c>
      <c r="F2340">
        <f t="shared" si="42"/>
        <v>1</v>
      </c>
    </row>
    <row r="2341" spans="1:6" x14ac:dyDescent="0.2">
      <c r="A2341" s="28">
        <v>41933</v>
      </c>
      <c r="B2341" t="s">
        <v>444</v>
      </c>
      <c r="C2341" t="s">
        <v>58</v>
      </c>
      <c r="D2341" t="s">
        <v>58</v>
      </c>
      <c r="E2341" s="30">
        <v>20</v>
      </c>
      <c r="F2341">
        <f t="shared" si="42"/>
        <v>1</v>
      </c>
    </row>
    <row r="2342" spans="1:6" x14ac:dyDescent="0.2">
      <c r="A2342" s="28">
        <v>41933</v>
      </c>
      <c r="B2342" t="s">
        <v>444</v>
      </c>
      <c r="C2342" t="s">
        <v>59</v>
      </c>
      <c r="D2342" t="s">
        <v>59</v>
      </c>
      <c r="E2342" s="30">
        <v>1</v>
      </c>
      <c r="F2342">
        <f t="shared" si="42"/>
        <v>1</v>
      </c>
    </row>
    <row r="2343" spans="1:6" x14ac:dyDescent="0.2">
      <c r="A2343" s="28">
        <v>41934</v>
      </c>
      <c r="B2343" t="s">
        <v>445</v>
      </c>
      <c r="C2343" t="s">
        <v>52</v>
      </c>
      <c r="D2343" t="s">
        <v>52</v>
      </c>
      <c r="E2343" s="30">
        <v>3.33</v>
      </c>
      <c r="F2343">
        <f t="shared" si="42"/>
        <v>1</v>
      </c>
    </row>
    <row r="2344" spans="1:6" x14ac:dyDescent="0.2">
      <c r="A2344" s="28">
        <v>41934</v>
      </c>
      <c r="B2344" t="s">
        <v>445</v>
      </c>
      <c r="C2344" t="s">
        <v>53</v>
      </c>
      <c r="D2344" t="s">
        <v>53</v>
      </c>
      <c r="E2344" s="30">
        <v>2</v>
      </c>
      <c r="F2344">
        <f t="shared" si="42"/>
        <v>1</v>
      </c>
    </row>
    <row r="2345" spans="1:6" x14ac:dyDescent="0.2">
      <c r="A2345" s="28">
        <v>41934</v>
      </c>
      <c r="B2345" t="s">
        <v>445</v>
      </c>
      <c r="C2345" t="s">
        <v>54</v>
      </c>
      <c r="D2345" t="s">
        <v>54</v>
      </c>
      <c r="E2345" s="30">
        <v>2.6</v>
      </c>
      <c r="F2345">
        <f t="shared" si="42"/>
        <v>1</v>
      </c>
    </row>
    <row r="2346" spans="1:6" x14ac:dyDescent="0.2">
      <c r="A2346" s="28">
        <v>41934</v>
      </c>
      <c r="B2346" t="s">
        <v>445</v>
      </c>
      <c r="C2346" t="s">
        <v>55</v>
      </c>
      <c r="D2346" t="s">
        <v>55</v>
      </c>
      <c r="E2346" s="30">
        <v>20.9</v>
      </c>
      <c r="F2346">
        <f t="shared" si="42"/>
        <v>1</v>
      </c>
    </row>
    <row r="2347" spans="1:6" x14ac:dyDescent="0.2">
      <c r="A2347" s="28">
        <v>41934</v>
      </c>
      <c r="B2347" t="s">
        <v>445</v>
      </c>
      <c r="C2347" t="s">
        <v>56</v>
      </c>
      <c r="D2347" t="s">
        <v>56</v>
      </c>
      <c r="E2347" s="30">
        <v>7</v>
      </c>
      <c r="F2347">
        <f t="shared" si="42"/>
        <v>1</v>
      </c>
    </row>
    <row r="2348" spans="1:6" x14ac:dyDescent="0.2">
      <c r="A2348" s="28">
        <v>41934</v>
      </c>
      <c r="B2348" t="s">
        <v>445</v>
      </c>
      <c r="C2348" t="s">
        <v>57</v>
      </c>
      <c r="D2348" t="s">
        <v>57</v>
      </c>
      <c r="E2348" s="30">
        <v>0</v>
      </c>
      <c r="F2348">
        <f t="shared" si="42"/>
        <v>1</v>
      </c>
    </row>
    <row r="2349" spans="1:6" x14ac:dyDescent="0.2">
      <c r="A2349" s="28">
        <v>41934</v>
      </c>
      <c r="B2349" t="s">
        <v>445</v>
      </c>
      <c r="C2349" t="s">
        <v>58</v>
      </c>
      <c r="D2349" t="s">
        <v>58</v>
      </c>
      <c r="E2349" s="30">
        <v>2</v>
      </c>
      <c r="F2349">
        <f t="shared" si="42"/>
        <v>1</v>
      </c>
    </row>
    <row r="2350" spans="1:6" x14ac:dyDescent="0.2">
      <c r="A2350" s="28">
        <v>41934</v>
      </c>
      <c r="B2350" t="s">
        <v>445</v>
      </c>
      <c r="C2350" t="s">
        <v>59</v>
      </c>
      <c r="D2350" t="s">
        <v>59</v>
      </c>
      <c r="E2350" s="30">
        <v>1</v>
      </c>
      <c r="F2350">
        <f t="shared" si="42"/>
        <v>1</v>
      </c>
    </row>
    <row r="2351" spans="1:6" x14ac:dyDescent="0.2">
      <c r="A2351" s="28">
        <v>41935</v>
      </c>
      <c r="B2351" t="s">
        <v>446</v>
      </c>
      <c r="C2351" t="s">
        <v>52</v>
      </c>
      <c r="D2351" t="s">
        <v>52</v>
      </c>
      <c r="E2351" s="30">
        <v>1.34</v>
      </c>
      <c r="F2351">
        <f t="shared" si="42"/>
        <v>1</v>
      </c>
    </row>
    <row r="2352" spans="1:6" x14ac:dyDescent="0.2">
      <c r="A2352" s="28">
        <v>41935</v>
      </c>
      <c r="B2352" t="s">
        <v>446</v>
      </c>
      <c r="C2352" t="s">
        <v>53</v>
      </c>
      <c r="D2352" t="s">
        <v>53</v>
      </c>
      <c r="E2352" s="30">
        <v>4.33</v>
      </c>
      <c r="F2352">
        <f t="shared" si="42"/>
        <v>1</v>
      </c>
    </row>
    <row r="2353" spans="1:6" x14ac:dyDescent="0.2">
      <c r="A2353" s="28">
        <v>41935</v>
      </c>
      <c r="B2353" t="s">
        <v>446</v>
      </c>
      <c r="C2353" t="s">
        <v>54</v>
      </c>
      <c r="D2353" t="s">
        <v>54</v>
      </c>
      <c r="E2353" s="30">
        <v>0</v>
      </c>
      <c r="F2353">
        <f t="shared" si="42"/>
        <v>1</v>
      </c>
    </row>
    <row r="2354" spans="1:6" x14ac:dyDescent="0.2">
      <c r="A2354" s="28">
        <v>41935</v>
      </c>
      <c r="B2354" t="s">
        <v>446</v>
      </c>
      <c r="C2354" t="s">
        <v>55</v>
      </c>
      <c r="D2354" t="s">
        <v>55</v>
      </c>
      <c r="E2354" s="30">
        <v>32.200000000000003</v>
      </c>
      <c r="F2354">
        <f t="shared" si="42"/>
        <v>1</v>
      </c>
    </row>
    <row r="2355" spans="1:6" x14ac:dyDescent="0.2">
      <c r="A2355" s="28">
        <v>41935</v>
      </c>
      <c r="B2355" t="s">
        <v>446</v>
      </c>
      <c r="C2355" t="s">
        <v>56</v>
      </c>
      <c r="D2355" t="s">
        <v>56</v>
      </c>
      <c r="E2355" s="30">
        <v>7</v>
      </c>
      <c r="F2355">
        <f t="shared" si="42"/>
        <v>1</v>
      </c>
    </row>
    <row r="2356" spans="1:6" x14ac:dyDescent="0.2">
      <c r="A2356" s="28">
        <v>41935</v>
      </c>
      <c r="B2356" t="s">
        <v>446</v>
      </c>
      <c r="C2356" t="s">
        <v>57</v>
      </c>
      <c r="D2356" t="s">
        <v>57</v>
      </c>
      <c r="E2356" s="30">
        <v>1</v>
      </c>
      <c r="F2356">
        <f t="shared" si="42"/>
        <v>1</v>
      </c>
    </row>
    <row r="2357" spans="1:6" x14ac:dyDescent="0.2">
      <c r="A2357" s="28">
        <v>41935</v>
      </c>
      <c r="B2357" t="s">
        <v>446</v>
      </c>
      <c r="C2357" t="s">
        <v>58</v>
      </c>
      <c r="D2357" t="s">
        <v>58</v>
      </c>
      <c r="E2357" s="30">
        <v>0</v>
      </c>
      <c r="F2357">
        <f t="shared" si="42"/>
        <v>1</v>
      </c>
    </row>
    <row r="2358" spans="1:6" x14ac:dyDescent="0.2">
      <c r="A2358" s="28">
        <v>41935</v>
      </c>
      <c r="B2358" t="s">
        <v>446</v>
      </c>
      <c r="C2358" t="s">
        <v>59</v>
      </c>
      <c r="D2358" t="s">
        <v>59</v>
      </c>
      <c r="E2358" s="30">
        <v>0</v>
      </c>
      <c r="F2358">
        <f t="shared" si="42"/>
        <v>1</v>
      </c>
    </row>
    <row r="2359" spans="1:6" x14ac:dyDescent="0.2">
      <c r="A2359" s="28">
        <v>41936</v>
      </c>
      <c r="B2359" t="s">
        <v>440</v>
      </c>
      <c r="C2359" t="s">
        <v>52</v>
      </c>
      <c r="D2359" t="s">
        <v>52</v>
      </c>
      <c r="E2359" s="30">
        <v>3.67</v>
      </c>
      <c r="F2359">
        <f t="shared" si="42"/>
        <v>1</v>
      </c>
    </row>
    <row r="2360" spans="1:6" x14ac:dyDescent="0.2">
      <c r="A2360" s="28">
        <v>41936</v>
      </c>
      <c r="B2360" t="s">
        <v>440</v>
      </c>
      <c r="C2360" t="s">
        <v>53</v>
      </c>
      <c r="D2360" t="s">
        <v>53</v>
      </c>
      <c r="E2360" s="30">
        <v>2.67</v>
      </c>
      <c r="F2360">
        <f t="shared" si="42"/>
        <v>1</v>
      </c>
    </row>
    <row r="2361" spans="1:6" x14ac:dyDescent="0.2">
      <c r="A2361" s="28">
        <v>41936</v>
      </c>
      <c r="B2361" t="s">
        <v>440</v>
      </c>
      <c r="C2361" t="s">
        <v>54</v>
      </c>
      <c r="D2361" t="s">
        <v>54</v>
      </c>
      <c r="E2361" s="30">
        <v>6.3</v>
      </c>
      <c r="F2361">
        <f t="shared" si="42"/>
        <v>1</v>
      </c>
    </row>
    <row r="2362" spans="1:6" x14ac:dyDescent="0.2">
      <c r="A2362" s="28">
        <v>41936</v>
      </c>
      <c r="B2362" t="s">
        <v>440</v>
      </c>
      <c r="C2362" t="s">
        <v>55</v>
      </c>
      <c r="D2362" t="s">
        <v>55</v>
      </c>
      <c r="E2362" s="30">
        <v>49.4</v>
      </c>
      <c r="F2362">
        <f t="shared" si="42"/>
        <v>1</v>
      </c>
    </row>
    <row r="2363" spans="1:6" x14ac:dyDescent="0.2">
      <c r="A2363" s="28">
        <v>41936</v>
      </c>
      <c r="B2363" t="s">
        <v>440</v>
      </c>
      <c r="C2363" t="s">
        <v>56</v>
      </c>
      <c r="D2363" t="s">
        <v>56</v>
      </c>
      <c r="E2363" s="30">
        <v>18</v>
      </c>
      <c r="F2363">
        <f t="shared" si="42"/>
        <v>1</v>
      </c>
    </row>
    <row r="2364" spans="1:6" x14ac:dyDescent="0.2">
      <c r="A2364" s="28">
        <v>41936</v>
      </c>
      <c r="B2364" t="s">
        <v>440</v>
      </c>
      <c r="C2364" t="s">
        <v>57</v>
      </c>
      <c r="D2364" t="s">
        <v>57</v>
      </c>
      <c r="E2364" s="30">
        <v>0</v>
      </c>
      <c r="F2364">
        <f t="shared" si="42"/>
        <v>1</v>
      </c>
    </row>
    <row r="2365" spans="1:6" x14ac:dyDescent="0.2">
      <c r="A2365" s="28">
        <v>41936</v>
      </c>
      <c r="B2365" t="s">
        <v>440</v>
      </c>
      <c r="C2365" t="s">
        <v>58</v>
      </c>
      <c r="D2365" t="s">
        <v>58</v>
      </c>
      <c r="E2365" s="30">
        <v>5</v>
      </c>
      <c r="F2365">
        <f t="shared" si="42"/>
        <v>1</v>
      </c>
    </row>
    <row r="2366" spans="1:6" x14ac:dyDescent="0.2">
      <c r="A2366" s="28">
        <v>41936</v>
      </c>
      <c r="B2366" t="s">
        <v>440</v>
      </c>
      <c r="C2366" t="s">
        <v>59</v>
      </c>
      <c r="D2366" t="s">
        <v>59</v>
      </c>
      <c r="E2366" s="30">
        <v>1</v>
      </c>
      <c r="F2366">
        <f t="shared" si="42"/>
        <v>1</v>
      </c>
    </row>
    <row r="2367" spans="1:6" x14ac:dyDescent="0.2">
      <c r="A2367" s="28">
        <v>41937</v>
      </c>
      <c r="B2367" t="s">
        <v>441</v>
      </c>
      <c r="C2367" t="s">
        <v>52</v>
      </c>
      <c r="D2367" t="s">
        <v>52</v>
      </c>
      <c r="E2367" s="30">
        <v>2.33</v>
      </c>
      <c r="F2367">
        <f t="shared" si="42"/>
        <v>1</v>
      </c>
    </row>
    <row r="2368" spans="1:6" x14ac:dyDescent="0.2">
      <c r="A2368" s="28">
        <v>41937</v>
      </c>
      <c r="B2368" t="s">
        <v>441</v>
      </c>
      <c r="C2368" t="s">
        <v>53</v>
      </c>
      <c r="D2368" t="s">
        <v>53</v>
      </c>
      <c r="E2368" s="30">
        <v>5.14</v>
      </c>
      <c r="F2368">
        <f t="shared" si="42"/>
        <v>1</v>
      </c>
    </row>
    <row r="2369" spans="1:6" x14ac:dyDescent="0.2">
      <c r="A2369" s="28">
        <v>41937</v>
      </c>
      <c r="B2369" t="s">
        <v>441</v>
      </c>
      <c r="C2369" t="s">
        <v>54</v>
      </c>
      <c r="D2369" t="s">
        <v>54</v>
      </c>
      <c r="E2369" s="30">
        <v>1</v>
      </c>
      <c r="F2369">
        <f t="shared" si="42"/>
        <v>1</v>
      </c>
    </row>
    <row r="2370" spans="1:6" x14ac:dyDescent="0.2">
      <c r="A2370" s="28">
        <v>41937</v>
      </c>
      <c r="B2370" t="s">
        <v>441</v>
      </c>
      <c r="C2370" t="s">
        <v>55</v>
      </c>
      <c r="D2370" t="s">
        <v>55</v>
      </c>
      <c r="E2370" s="30">
        <v>31</v>
      </c>
      <c r="F2370">
        <f t="shared" si="42"/>
        <v>1</v>
      </c>
    </row>
    <row r="2371" spans="1:6" x14ac:dyDescent="0.2">
      <c r="A2371" s="28">
        <v>41937</v>
      </c>
      <c r="B2371" t="s">
        <v>441</v>
      </c>
      <c r="C2371" t="s">
        <v>56</v>
      </c>
      <c r="D2371" t="s">
        <v>56</v>
      </c>
      <c r="E2371" s="30">
        <v>21</v>
      </c>
      <c r="F2371">
        <f t="shared" si="42"/>
        <v>1</v>
      </c>
    </row>
    <row r="2372" spans="1:6" x14ac:dyDescent="0.2">
      <c r="A2372" s="28">
        <v>41937</v>
      </c>
      <c r="B2372" t="s">
        <v>441</v>
      </c>
      <c r="C2372" t="s">
        <v>57</v>
      </c>
      <c r="D2372" t="s">
        <v>57</v>
      </c>
      <c r="E2372" s="30">
        <v>0</v>
      </c>
      <c r="F2372">
        <f t="shared" si="42"/>
        <v>1</v>
      </c>
    </row>
    <row r="2373" spans="1:6" x14ac:dyDescent="0.2">
      <c r="A2373" s="28">
        <v>41937</v>
      </c>
      <c r="B2373" t="s">
        <v>441</v>
      </c>
      <c r="C2373" t="s">
        <v>58</v>
      </c>
      <c r="D2373" t="s">
        <v>58</v>
      </c>
      <c r="E2373" s="30">
        <v>2</v>
      </c>
      <c r="F2373">
        <f t="shared" si="42"/>
        <v>1</v>
      </c>
    </row>
    <row r="2374" spans="1:6" x14ac:dyDescent="0.2">
      <c r="A2374" s="28">
        <v>41937</v>
      </c>
      <c r="B2374" t="s">
        <v>441</v>
      </c>
      <c r="C2374" t="s">
        <v>59</v>
      </c>
      <c r="D2374" t="s">
        <v>59</v>
      </c>
      <c r="E2374" s="30">
        <v>5</v>
      </c>
      <c r="F2374">
        <f t="shared" si="42"/>
        <v>1</v>
      </c>
    </row>
    <row r="2375" spans="1:6" x14ac:dyDescent="0.2">
      <c r="A2375" s="28">
        <v>41938</v>
      </c>
      <c r="B2375" t="s">
        <v>447</v>
      </c>
      <c r="C2375" t="s">
        <v>52</v>
      </c>
      <c r="D2375" t="s">
        <v>52</v>
      </c>
      <c r="E2375" s="30">
        <v>3.34</v>
      </c>
      <c r="F2375">
        <f t="shared" ref="F2375:F2438" si="43">SUBTOTAL(103,E2375)</f>
        <v>1</v>
      </c>
    </row>
    <row r="2376" spans="1:6" x14ac:dyDescent="0.2">
      <c r="A2376" s="28">
        <v>41938</v>
      </c>
      <c r="B2376" t="s">
        <v>447</v>
      </c>
      <c r="C2376" t="s">
        <v>53</v>
      </c>
      <c r="D2376" t="s">
        <v>53</v>
      </c>
      <c r="E2376" s="30">
        <v>1</v>
      </c>
      <c r="F2376">
        <f t="shared" si="43"/>
        <v>1</v>
      </c>
    </row>
    <row r="2377" spans="1:6" x14ac:dyDescent="0.2">
      <c r="A2377" s="28">
        <v>41938</v>
      </c>
      <c r="B2377" t="s">
        <v>447</v>
      </c>
      <c r="C2377" t="s">
        <v>54</v>
      </c>
      <c r="D2377" t="s">
        <v>54</v>
      </c>
      <c r="E2377" s="30">
        <v>1.6</v>
      </c>
      <c r="F2377">
        <f t="shared" si="43"/>
        <v>1</v>
      </c>
    </row>
    <row r="2378" spans="1:6" x14ac:dyDescent="0.2">
      <c r="A2378" s="28">
        <v>41938</v>
      </c>
      <c r="B2378" t="s">
        <v>447</v>
      </c>
      <c r="C2378" t="s">
        <v>55</v>
      </c>
      <c r="D2378" t="s">
        <v>55</v>
      </c>
      <c r="E2378" s="30">
        <v>30.4</v>
      </c>
      <c r="F2378">
        <f t="shared" si="43"/>
        <v>1</v>
      </c>
    </row>
    <row r="2379" spans="1:6" x14ac:dyDescent="0.2">
      <c r="A2379" s="28">
        <v>41938</v>
      </c>
      <c r="B2379" t="s">
        <v>447</v>
      </c>
      <c r="C2379" t="s">
        <v>56</v>
      </c>
      <c r="D2379" t="s">
        <v>56</v>
      </c>
      <c r="E2379" s="30">
        <v>6</v>
      </c>
      <c r="F2379">
        <f t="shared" si="43"/>
        <v>1</v>
      </c>
    </row>
    <row r="2380" spans="1:6" x14ac:dyDescent="0.2">
      <c r="A2380" s="28">
        <v>41938</v>
      </c>
      <c r="B2380" t="s">
        <v>447</v>
      </c>
      <c r="C2380" t="s">
        <v>57</v>
      </c>
      <c r="D2380" t="s">
        <v>57</v>
      </c>
      <c r="E2380" s="30">
        <v>0</v>
      </c>
      <c r="F2380">
        <f t="shared" si="43"/>
        <v>1</v>
      </c>
    </row>
    <row r="2381" spans="1:6" x14ac:dyDescent="0.2">
      <c r="A2381" s="28">
        <v>41938</v>
      </c>
      <c r="B2381" t="s">
        <v>447</v>
      </c>
      <c r="C2381" t="s">
        <v>58</v>
      </c>
      <c r="D2381" t="s">
        <v>58</v>
      </c>
      <c r="E2381" s="30">
        <v>1</v>
      </c>
      <c r="F2381">
        <f t="shared" si="43"/>
        <v>1</v>
      </c>
    </row>
    <row r="2382" spans="1:6" x14ac:dyDescent="0.2">
      <c r="A2382" s="28">
        <v>41938</v>
      </c>
      <c r="B2382" t="s">
        <v>447</v>
      </c>
      <c r="C2382" t="s">
        <v>59</v>
      </c>
      <c r="D2382" t="s">
        <v>59</v>
      </c>
      <c r="E2382" s="30">
        <v>1</v>
      </c>
      <c r="F2382">
        <f t="shared" si="43"/>
        <v>1</v>
      </c>
    </row>
    <row r="2383" spans="1:6" x14ac:dyDescent="0.2">
      <c r="A2383" s="28">
        <v>41939</v>
      </c>
      <c r="B2383" t="s">
        <v>443</v>
      </c>
      <c r="C2383" t="s">
        <v>52</v>
      </c>
      <c r="D2383" t="s">
        <v>52</v>
      </c>
      <c r="E2383" s="30">
        <v>8.34</v>
      </c>
      <c r="F2383">
        <f t="shared" si="43"/>
        <v>1</v>
      </c>
    </row>
    <row r="2384" spans="1:6" x14ac:dyDescent="0.2">
      <c r="A2384" s="28">
        <v>41939</v>
      </c>
      <c r="B2384" t="s">
        <v>443</v>
      </c>
      <c r="C2384" t="s">
        <v>53</v>
      </c>
      <c r="D2384" t="s">
        <v>53</v>
      </c>
      <c r="E2384" s="30">
        <v>4.55</v>
      </c>
      <c r="F2384">
        <f t="shared" si="43"/>
        <v>1</v>
      </c>
    </row>
    <row r="2385" spans="1:6" x14ac:dyDescent="0.2">
      <c r="A2385" s="28">
        <v>41939</v>
      </c>
      <c r="B2385" t="s">
        <v>443</v>
      </c>
      <c r="C2385" t="s">
        <v>54</v>
      </c>
      <c r="D2385" t="s">
        <v>54</v>
      </c>
      <c r="E2385" s="30">
        <v>4</v>
      </c>
      <c r="F2385">
        <f t="shared" si="43"/>
        <v>1</v>
      </c>
    </row>
    <row r="2386" spans="1:6" x14ac:dyDescent="0.2">
      <c r="A2386" s="28">
        <v>41939</v>
      </c>
      <c r="B2386" t="s">
        <v>443</v>
      </c>
      <c r="C2386" t="s">
        <v>55</v>
      </c>
      <c r="D2386" t="s">
        <v>55</v>
      </c>
      <c r="E2386" s="30">
        <v>25.3</v>
      </c>
      <c r="F2386">
        <f t="shared" si="43"/>
        <v>1</v>
      </c>
    </row>
    <row r="2387" spans="1:6" x14ac:dyDescent="0.2">
      <c r="A2387" s="28">
        <v>41939</v>
      </c>
      <c r="B2387" t="s">
        <v>443</v>
      </c>
      <c r="C2387" t="s">
        <v>56</v>
      </c>
      <c r="D2387" t="s">
        <v>56</v>
      </c>
      <c r="E2387" s="30">
        <v>17</v>
      </c>
      <c r="F2387">
        <f t="shared" si="43"/>
        <v>1</v>
      </c>
    </row>
    <row r="2388" spans="1:6" x14ac:dyDescent="0.2">
      <c r="A2388" s="28">
        <v>41939</v>
      </c>
      <c r="B2388" t="s">
        <v>443</v>
      </c>
      <c r="C2388" t="s">
        <v>57</v>
      </c>
      <c r="D2388" t="s">
        <v>57</v>
      </c>
      <c r="E2388" s="30">
        <v>1</v>
      </c>
      <c r="F2388">
        <f t="shared" si="43"/>
        <v>1</v>
      </c>
    </row>
    <row r="2389" spans="1:6" x14ac:dyDescent="0.2">
      <c r="A2389" s="28">
        <v>41939</v>
      </c>
      <c r="B2389" t="s">
        <v>443</v>
      </c>
      <c r="C2389" t="s">
        <v>58</v>
      </c>
      <c r="D2389" t="s">
        <v>58</v>
      </c>
      <c r="E2389" s="30">
        <v>3</v>
      </c>
      <c r="F2389">
        <f t="shared" si="43"/>
        <v>1</v>
      </c>
    </row>
    <row r="2390" spans="1:6" x14ac:dyDescent="0.2">
      <c r="A2390" s="28">
        <v>41939</v>
      </c>
      <c r="B2390" t="s">
        <v>443</v>
      </c>
      <c r="C2390" t="s">
        <v>59</v>
      </c>
      <c r="D2390" t="s">
        <v>59</v>
      </c>
      <c r="E2390" s="30">
        <v>0</v>
      </c>
      <c r="F2390">
        <f t="shared" si="43"/>
        <v>1</v>
      </c>
    </row>
    <row r="2391" spans="1:6" x14ac:dyDescent="0.2">
      <c r="A2391" s="28">
        <v>41940</v>
      </c>
      <c r="B2391" t="s">
        <v>444</v>
      </c>
      <c r="C2391" t="s">
        <v>52</v>
      </c>
      <c r="D2391" t="s">
        <v>52</v>
      </c>
      <c r="E2391" s="30">
        <v>4</v>
      </c>
      <c r="F2391">
        <f t="shared" si="43"/>
        <v>1</v>
      </c>
    </row>
    <row r="2392" spans="1:6" x14ac:dyDescent="0.2">
      <c r="A2392" s="28">
        <v>41940</v>
      </c>
      <c r="B2392" t="s">
        <v>444</v>
      </c>
      <c r="C2392" t="s">
        <v>53</v>
      </c>
      <c r="D2392" t="s">
        <v>53</v>
      </c>
      <c r="E2392" s="30">
        <v>3.48</v>
      </c>
      <c r="F2392">
        <f t="shared" si="43"/>
        <v>1</v>
      </c>
    </row>
    <row r="2393" spans="1:6" x14ac:dyDescent="0.2">
      <c r="A2393" s="28">
        <v>41940</v>
      </c>
      <c r="B2393" t="s">
        <v>444</v>
      </c>
      <c r="C2393" t="s">
        <v>54</v>
      </c>
      <c r="D2393" t="s">
        <v>54</v>
      </c>
      <c r="E2393" s="30">
        <v>10</v>
      </c>
      <c r="F2393">
        <f t="shared" si="43"/>
        <v>1</v>
      </c>
    </row>
    <row r="2394" spans="1:6" x14ac:dyDescent="0.2">
      <c r="A2394" s="28">
        <v>41940</v>
      </c>
      <c r="B2394" t="s">
        <v>444</v>
      </c>
      <c r="C2394" t="s">
        <v>55</v>
      </c>
      <c r="D2394" t="s">
        <v>55</v>
      </c>
      <c r="E2394" s="30">
        <v>40.4</v>
      </c>
      <c r="F2394">
        <f t="shared" si="43"/>
        <v>1</v>
      </c>
    </row>
    <row r="2395" spans="1:6" x14ac:dyDescent="0.2">
      <c r="A2395" s="28">
        <v>41940</v>
      </c>
      <c r="B2395" t="s">
        <v>444</v>
      </c>
      <c r="C2395" t="s">
        <v>56</v>
      </c>
      <c r="D2395" t="s">
        <v>56</v>
      </c>
      <c r="E2395" s="30">
        <v>23</v>
      </c>
      <c r="F2395">
        <f t="shared" si="43"/>
        <v>1</v>
      </c>
    </row>
    <row r="2396" spans="1:6" x14ac:dyDescent="0.2">
      <c r="A2396" s="28">
        <v>41940</v>
      </c>
      <c r="B2396" t="s">
        <v>444</v>
      </c>
      <c r="C2396" t="s">
        <v>57</v>
      </c>
      <c r="D2396" t="s">
        <v>57</v>
      </c>
      <c r="E2396" s="30">
        <v>0</v>
      </c>
      <c r="F2396">
        <f t="shared" si="43"/>
        <v>1</v>
      </c>
    </row>
    <row r="2397" spans="1:6" x14ac:dyDescent="0.2">
      <c r="A2397" s="28">
        <v>41940</v>
      </c>
      <c r="B2397" t="s">
        <v>444</v>
      </c>
      <c r="C2397" t="s">
        <v>58</v>
      </c>
      <c r="D2397" t="s">
        <v>58</v>
      </c>
      <c r="E2397" s="30">
        <v>0</v>
      </c>
      <c r="F2397">
        <f t="shared" si="43"/>
        <v>1</v>
      </c>
    </row>
    <row r="2398" spans="1:6" x14ac:dyDescent="0.2">
      <c r="A2398" s="28">
        <v>41940</v>
      </c>
      <c r="B2398" t="s">
        <v>444</v>
      </c>
      <c r="C2398" t="s">
        <v>59</v>
      </c>
      <c r="D2398" t="s">
        <v>59</v>
      </c>
      <c r="E2398" s="30">
        <v>2</v>
      </c>
      <c r="F2398">
        <f t="shared" si="43"/>
        <v>1</v>
      </c>
    </row>
    <row r="2399" spans="1:6" x14ac:dyDescent="0.2">
      <c r="A2399" s="28">
        <v>41941</v>
      </c>
      <c r="B2399" t="s">
        <v>445</v>
      </c>
      <c r="C2399" t="s">
        <v>52</v>
      </c>
      <c r="D2399" t="s">
        <v>52</v>
      </c>
      <c r="E2399" s="30">
        <v>5</v>
      </c>
      <c r="F2399">
        <f t="shared" si="43"/>
        <v>1</v>
      </c>
    </row>
    <row r="2400" spans="1:6" x14ac:dyDescent="0.2">
      <c r="A2400" s="28">
        <v>41941</v>
      </c>
      <c r="B2400" t="s">
        <v>445</v>
      </c>
      <c r="C2400" t="s">
        <v>53</v>
      </c>
      <c r="D2400" t="s">
        <v>53</v>
      </c>
      <c r="E2400" s="30">
        <v>1</v>
      </c>
      <c r="F2400">
        <f t="shared" si="43"/>
        <v>1</v>
      </c>
    </row>
    <row r="2401" spans="1:6" x14ac:dyDescent="0.2">
      <c r="A2401" s="28">
        <v>41941</v>
      </c>
      <c r="B2401" t="s">
        <v>445</v>
      </c>
      <c r="C2401" t="s">
        <v>54</v>
      </c>
      <c r="D2401" t="s">
        <v>54</v>
      </c>
      <c r="E2401" s="30">
        <v>6.6</v>
      </c>
      <c r="F2401">
        <f t="shared" si="43"/>
        <v>1</v>
      </c>
    </row>
    <row r="2402" spans="1:6" x14ac:dyDescent="0.2">
      <c r="A2402" s="28">
        <v>41941</v>
      </c>
      <c r="B2402" t="s">
        <v>445</v>
      </c>
      <c r="C2402" t="s">
        <v>55</v>
      </c>
      <c r="D2402" t="s">
        <v>55</v>
      </c>
      <c r="E2402" s="30">
        <v>41</v>
      </c>
      <c r="F2402">
        <f t="shared" si="43"/>
        <v>1</v>
      </c>
    </row>
    <row r="2403" spans="1:6" x14ac:dyDescent="0.2">
      <c r="A2403" s="28">
        <v>41941</v>
      </c>
      <c r="B2403" t="s">
        <v>445</v>
      </c>
      <c r="C2403" t="s">
        <v>56</v>
      </c>
      <c r="D2403" t="s">
        <v>56</v>
      </c>
      <c r="E2403" s="30">
        <v>20</v>
      </c>
      <c r="F2403">
        <f t="shared" si="43"/>
        <v>1</v>
      </c>
    </row>
    <row r="2404" spans="1:6" x14ac:dyDescent="0.2">
      <c r="A2404" s="28">
        <v>41941</v>
      </c>
      <c r="B2404" t="s">
        <v>445</v>
      </c>
      <c r="C2404" t="s">
        <v>57</v>
      </c>
      <c r="D2404" t="s">
        <v>57</v>
      </c>
      <c r="E2404" s="30">
        <v>2</v>
      </c>
      <c r="F2404">
        <f t="shared" si="43"/>
        <v>1</v>
      </c>
    </row>
    <row r="2405" spans="1:6" x14ac:dyDescent="0.2">
      <c r="A2405" s="28">
        <v>41941</v>
      </c>
      <c r="B2405" t="s">
        <v>445</v>
      </c>
      <c r="C2405" t="s">
        <v>58</v>
      </c>
      <c r="D2405" t="s">
        <v>58</v>
      </c>
      <c r="E2405" s="30">
        <v>27</v>
      </c>
      <c r="F2405">
        <f t="shared" si="43"/>
        <v>1</v>
      </c>
    </row>
    <row r="2406" spans="1:6" x14ac:dyDescent="0.2">
      <c r="A2406" s="28">
        <v>41941</v>
      </c>
      <c r="B2406" t="s">
        <v>445</v>
      </c>
      <c r="C2406" t="s">
        <v>59</v>
      </c>
      <c r="D2406" t="s">
        <v>59</v>
      </c>
      <c r="E2406" s="30">
        <v>1</v>
      </c>
      <c r="F2406">
        <f t="shared" si="43"/>
        <v>1</v>
      </c>
    </row>
    <row r="2407" spans="1:6" x14ac:dyDescent="0.2">
      <c r="A2407" s="28">
        <v>41942</v>
      </c>
      <c r="B2407" t="s">
        <v>446</v>
      </c>
      <c r="C2407" t="s">
        <v>52</v>
      </c>
      <c r="D2407" t="s">
        <v>52</v>
      </c>
      <c r="E2407" s="30">
        <v>0</v>
      </c>
      <c r="F2407">
        <f t="shared" si="43"/>
        <v>1</v>
      </c>
    </row>
    <row r="2408" spans="1:6" x14ac:dyDescent="0.2">
      <c r="A2408" s="28">
        <v>41942</v>
      </c>
      <c r="B2408" t="s">
        <v>446</v>
      </c>
      <c r="C2408" t="s">
        <v>53</v>
      </c>
      <c r="D2408" t="s">
        <v>53</v>
      </c>
      <c r="E2408" s="30">
        <v>1</v>
      </c>
      <c r="F2408">
        <f t="shared" si="43"/>
        <v>1</v>
      </c>
    </row>
    <row r="2409" spans="1:6" x14ac:dyDescent="0.2">
      <c r="A2409" s="28">
        <v>41942</v>
      </c>
      <c r="B2409" t="s">
        <v>446</v>
      </c>
      <c r="C2409" t="s">
        <v>54</v>
      </c>
      <c r="D2409" t="s">
        <v>54</v>
      </c>
      <c r="E2409" s="30">
        <v>5</v>
      </c>
      <c r="F2409">
        <f t="shared" si="43"/>
        <v>1</v>
      </c>
    </row>
    <row r="2410" spans="1:6" x14ac:dyDescent="0.2">
      <c r="A2410" s="28">
        <v>41942</v>
      </c>
      <c r="B2410" t="s">
        <v>446</v>
      </c>
      <c r="C2410" t="s">
        <v>55</v>
      </c>
      <c r="D2410" t="s">
        <v>55</v>
      </c>
      <c r="E2410" s="30">
        <v>20.3</v>
      </c>
      <c r="F2410">
        <f t="shared" si="43"/>
        <v>1</v>
      </c>
    </row>
    <row r="2411" spans="1:6" x14ac:dyDescent="0.2">
      <c r="A2411" s="28">
        <v>41942</v>
      </c>
      <c r="B2411" t="s">
        <v>446</v>
      </c>
      <c r="C2411" t="s">
        <v>56</v>
      </c>
      <c r="D2411" t="s">
        <v>56</v>
      </c>
      <c r="E2411" s="30">
        <v>11</v>
      </c>
      <c r="F2411">
        <f t="shared" si="43"/>
        <v>1</v>
      </c>
    </row>
    <row r="2412" spans="1:6" x14ac:dyDescent="0.2">
      <c r="A2412" s="28">
        <v>41942</v>
      </c>
      <c r="B2412" t="s">
        <v>446</v>
      </c>
      <c r="C2412" t="s">
        <v>57</v>
      </c>
      <c r="D2412" t="s">
        <v>57</v>
      </c>
      <c r="E2412" s="30">
        <v>1</v>
      </c>
      <c r="F2412">
        <f t="shared" si="43"/>
        <v>1</v>
      </c>
    </row>
    <row r="2413" spans="1:6" x14ac:dyDescent="0.2">
      <c r="A2413" s="28">
        <v>41942</v>
      </c>
      <c r="B2413" t="s">
        <v>446</v>
      </c>
      <c r="C2413" t="s">
        <v>58</v>
      </c>
      <c r="D2413" t="s">
        <v>58</v>
      </c>
      <c r="E2413" s="30">
        <v>2</v>
      </c>
      <c r="F2413">
        <f t="shared" si="43"/>
        <v>1</v>
      </c>
    </row>
    <row r="2414" spans="1:6" x14ac:dyDescent="0.2">
      <c r="A2414" s="28">
        <v>41942</v>
      </c>
      <c r="B2414" t="s">
        <v>446</v>
      </c>
      <c r="C2414" t="s">
        <v>59</v>
      </c>
      <c r="D2414" t="s">
        <v>59</v>
      </c>
      <c r="E2414" s="30">
        <v>0</v>
      </c>
      <c r="F2414">
        <f t="shared" si="43"/>
        <v>1</v>
      </c>
    </row>
    <row r="2415" spans="1:6" x14ac:dyDescent="0.2">
      <c r="A2415" s="28">
        <v>41943</v>
      </c>
      <c r="B2415" t="s">
        <v>440</v>
      </c>
      <c r="C2415" t="s">
        <v>52</v>
      </c>
      <c r="D2415" t="s">
        <v>52</v>
      </c>
      <c r="E2415" s="30">
        <v>2</v>
      </c>
      <c r="F2415">
        <f t="shared" si="43"/>
        <v>1</v>
      </c>
    </row>
    <row r="2416" spans="1:6" x14ac:dyDescent="0.2">
      <c r="A2416" s="28">
        <v>41943</v>
      </c>
      <c r="B2416" t="s">
        <v>440</v>
      </c>
      <c r="C2416" t="s">
        <v>53</v>
      </c>
      <c r="D2416" t="s">
        <v>53</v>
      </c>
      <c r="E2416" s="30">
        <v>2.4500000000000002</v>
      </c>
      <c r="F2416">
        <f t="shared" si="43"/>
        <v>1</v>
      </c>
    </row>
    <row r="2417" spans="1:6" x14ac:dyDescent="0.2">
      <c r="A2417" s="28">
        <v>41943</v>
      </c>
      <c r="B2417" t="s">
        <v>440</v>
      </c>
      <c r="C2417" t="s">
        <v>54</v>
      </c>
      <c r="D2417" t="s">
        <v>54</v>
      </c>
      <c r="E2417" s="30">
        <v>4</v>
      </c>
      <c r="F2417">
        <f t="shared" si="43"/>
        <v>1</v>
      </c>
    </row>
    <row r="2418" spans="1:6" x14ac:dyDescent="0.2">
      <c r="A2418" s="28">
        <v>41943</v>
      </c>
      <c r="B2418" t="s">
        <v>440</v>
      </c>
      <c r="C2418" t="s">
        <v>55</v>
      </c>
      <c r="D2418" t="s">
        <v>55</v>
      </c>
      <c r="E2418" s="30">
        <v>31</v>
      </c>
      <c r="F2418">
        <f t="shared" si="43"/>
        <v>1</v>
      </c>
    </row>
    <row r="2419" spans="1:6" x14ac:dyDescent="0.2">
      <c r="A2419" s="28">
        <v>41943</v>
      </c>
      <c r="B2419" t="s">
        <v>440</v>
      </c>
      <c r="C2419" t="s">
        <v>56</v>
      </c>
      <c r="D2419" t="s">
        <v>56</v>
      </c>
      <c r="E2419" s="30">
        <v>16</v>
      </c>
      <c r="F2419">
        <f t="shared" si="43"/>
        <v>1</v>
      </c>
    </row>
    <row r="2420" spans="1:6" x14ac:dyDescent="0.2">
      <c r="A2420" s="28">
        <v>41943</v>
      </c>
      <c r="B2420" t="s">
        <v>440</v>
      </c>
      <c r="C2420" t="s">
        <v>57</v>
      </c>
      <c r="D2420" t="s">
        <v>57</v>
      </c>
      <c r="E2420" s="30">
        <v>0</v>
      </c>
      <c r="F2420">
        <f t="shared" si="43"/>
        <v>1</v>
      </c>
    </row>
    <row r="2421" spans="1:6" x14ac:dyDescent="0.2">
      <c r="A2421" s="28">
        <v>41943</v>
      </c>
      <c r="B2421" t="s">
        <v>440</v>
      </c>
      <c r="C2421" t="s">
        <v>58</v>
      </c>
      <c r="D2421" t="s">
        <v>58</v>
      </c>
      <c r="E2421" s="30">
        <v>0</v>
      </c>
      <c r="F2421">
        <f t="shared" si="43"/>
        <v>1</v>
      </c>
    </row>
    <row r="2422" spans="1:6" x14ac:dyDescent="0.2">
      <c r="A2422" s="28">
        <v>41943</v>
      </c>
      <c r="B2422" t="s">
        <v>440</v>
      </c>
      <c r="C2422" t="s">
        <v>59</v>
      </c>
      <c r="D2422" t="s">
        <v>59</v>
      </c>
      <c r="E2422" s="30">
        <v>2</v>
      </c>
      <c r="F2422">
        <f t="shared" si="43"/>
        <v>1</v>
      </c>
    </row>
    <row r="2423" spans="1:6" x14ac:dyDescent="0.2">
      <c r="A2423" s="28">
        <v>41944</v>
      </c>
      <c r="B2423" t="s">
        <v>441</v>
      </c>
      <c r="C2423" t="s">
        <v>52</v>
      </c>
      <c r="D2423" t="s">
        <v>52</v>
      </c>
      <c r="E2423" s="30">
        <v>2.33</v>
      </c>
      <c r="F2423">
        <f t="shared" si="43"/>
        <v>1</v>
      </c>
    </row>
    <row r="2424" spans="1:6" x14ac:dyDescent="0.2">
      <c r="A2424" s="28">
        <v>41944</v>
      </c>
      <c r="B2424" t="s">
        <v>441</v>
      </c>
      <c r="C2424" t="s">
        <v>53</v>
      </c>
      <c r="D2424" t="s">
        <v>53</v>
      </c>
      <c r="E2424" s="30">
        <v>2.34</v>
      </c>
      <c r="F2424">
        <f t="shared" si="43"/>
        <v>1</v>
      </c>
    </row>
    <row r="2425" spans="1:6" x14ac:dyDescent="0.2">
      <c r="A2425" s="28">
        <v>41944</v>
      </c>
      <c r="B2425" t="s">
        <v>441</v>
      </c>
      <c r="C2425" t="s">
        <v>54</v>
      </c>
      <c r="D2425" t="s">
        <v>54</v>
      </c>
      <c r="E2425" s="30">
        <v>3.5</v>
      </c>
      <c r="F2425">
        <f t="shared" si="43"/>
        <v>1</v>
      </c>
    </row>
    <row r="2426" spans="1:6" x14ac:dyDescent="0.2">
      <c r="A2426" s="28">
        <v>41944</v>
      </c>
      <c r="B2426" t="s">
        <v>441</v>
      </c>
      <c r="C2426" t="s">
        <v>55</v>
      </c>
      <c r="D2426" t="s">
        <v>55</v>
      </c>
      <c r="E2426" s="30">
        <v>43.8</v>
      </c>
      <c r="F2426">
        <f t="shared" si="43"/>
        <v>1</v>
      </c>
    </row>
    <row r="2427" spans="1:6" x14ac:dyDescent="0.2">
      <c r="A2427" s="28">
        <v>41944</v>
      </c>
      <c r="B2427" t="s">
        <v>441</v>
      </c>
      <c r="C2427" t="s">
        <v>56</v>
      </c>
      <c r="D2427" t="s">
        <v>56</v>
      </c>
      <c r="E2427" s="30">
        <v>22</v>
      </c>
      <c r="F2427">
        <f t="shared" si="43"/>
        <v>1</v>
      </c>
    </row>
    <row r="2428" spans="1:6" x14ac:dyDescent="0.2">
      <c r="A2428" s="28">
        <v>41944</v>
      </c>
      <c r="B2428" t="s">
        <v>441</v>
      </c>
      <c r="C2428" t="s">
        <v>57</v>
      </c>
      <c r="D2428" t="s">
        <v>57</v>
      </c>
      <c r="E2428" s="30">
        <v>0</v>
      </c>
      <c r="F2428">
        <f t="shared" si="43"/>
        <v>1</v>
      </c>
    </row>
    <row r="2429" spans="1:6" x14ac:dyDescent="0.2">
      <c r="A2429" s="28">
        <v>41944</v>
      </c>
      <c r="B2429" t="s">
        <v>441</v>
      </c>
      <c r="C2429" t="s">
        <v>58</v>
      </c>
      <c r="D2429" t="s">
        <v>58</v>
      </c>
      <c r="E2429" s="30">
        <v>7</v>
      </c>
      <c r="F2429">
        <f t="shared" si="43"/>
        <v>1</v>
      </c>
    </row>
    <row r="2430" spans="1:6" x14ac:dyDescent="0.2">
      <c r="A2430" s="28">
        <v>41944</v>
      </c>
      <c r="B2430" t="s">
        <v>441</v>
      </c>
      <c r="C2430" t="s">
        <v>59</v>
      </c>
      <c r="D2430" t="s">
        <v>59</v>
      </c>
      <c r="E2430" s="30">
        <v>1</v>
      </c>
      <c r="F2430">
        <f t="shared" si="43"/>
        <v>1</v>
      </c>
    </row>
    <row r="2431" spans="1:6" x14ac:dyDescent="0.2">
      <c r="A2431" s="28">
        <v>41945</v>
      </c>
      <c r="B2431" t="s">
        <v>447</v>
      </c>
      <c r="C2431" t="s">
        <v>52</v>
      </c>
      <c r="D2431" t="s">
        <v>52</v>
      </c>
      <c r="E2431" s="30">
        <v>4</v>
      </c>
      <c r="F2431">
        <f t="shared" si="43"/>
        <v>1</v>
      </c>
    </row>
    <row r="2432" spans="1:6" x14ac:dyDescent="0.2">
      <c r="A2432" s="28">
        <v>41945</v>
      </c>
      <c r="B2432" t="s">
        <v>447</v>
      </c>
      <c r="C2432" t="s">
        <v>53</v>
      </c>
      <c r="D2432" t="s">
        <v>53</v>
      </c>
      <c r="E2432" s="30">
        <v>0</v>
      </c>
      <c r="F2432">
        <f t="shared" si="43"/>
        <v>1</v>
      </c>
    </row>
    <row r="2433" spans="1:6" x14ac:dyDescent="0.2">
      <c r="A2433" s="28">
        <v>41945</v>
      </c>
      <c r="B2433" t="s">
        <v>447</v>
      </c>
      <c r="C2433" t="s">
        <v>54</v>
      </c>
      <c r="D2433" t="s">
        <v>54</v>
      </c>
      <c r="E2433" s="30">
        <v>1</v>
      </c>
      <c r="F2433">
        <f t="shared" si="43"/>
        <v>1</v>
      </c>
    </row>
    <row r="2434" spans="1:6" x14ac:dyDescent="0.2">
      <c r="A2434" s="28">
        <v>41945</v>
      </c>
      <c r="B2434" t="s">
        <v>447</v>
      </c>
      <c r="C2434" t="s">
        <v>55</v>
      </c>
      <c r="D2434" t="s">
        <v>55</v>
      </c>
      <c r="E2434" s="30">
        <v>2</v>
      </c>
      <c r="F2434">
        <f t="shared" si="43"/>
        <v>1</v>
      </c>
    </row>
    <row r="2435" spans="1:6" x14ac:dyDescent="0.2">
      <c r="A2435" s="28">
        <v>41945</v>
      </c>
      <c r="B2435" t="s">
        <v>447</v>
      </c>
      <c r="C2435" t="s">
        <v>56</v>
      </c>
      <c r="D2435" t="s">
        <v>56</v>
      </c>
      <c r="E2435" s="30">
        <v>3.5</v>
      </c>
      <c r="F2435">
        <f t="shared" si="43"/>
        <v>1</v>
      </c>
    </row>
    <row r="2436" spans="1:6" x14ac:dyDescent="0.2">
      <c r="A2436" s="28">
        <v>41945</v>
      </c>
      <c r="B2436" t="s">
        <v>447</v>
      </c>
      <c r="C2436" t="s">
        <v>57</v>
      </c>
      <c r="D2436" t="s">
        <v>57</v>
      </c>
      <c r="E2436" s="30">
        <v>0</v>
      </c>
      <c r="F2436">
        <f t="shared" si="43"/>
        <v>1</v>
      </c>
    </row>
    <row r="2437" spans="1:6" x14ac:dyDescent="0.2">
      <c r="A2437" s="28">
        <v>41945</v>
      </c>
      <c r="B2437" t="s">
        <v>447</v>
      </c>
      <c r="C2437" t="s">
        <v>58</v>
      </c>
      <c r="D2437" t="s">
        <v>58</v>
      </c>
      <c r="E2437" s="30">
        <v>0</v>
      </c>
      <c r="F2437">
        <f t="shared" si="43"/>
        <v>1</v>
      </c>
    </row>
    <row r="2438" spans="1:6" x14ac:dyDescent="0.2">
      <c r="A2438" s="28">
        <v>41945</v>
      </c>
      <c r="B2438" t="s">
        <v>447</v>
      </c>
      <c r="C2438" t="s">
        <v>59</v>
      </c>
      <c r="D2438" t="s">
        <v>59</v>
      </c>
      <c r="E2438" s="30">
        <v>1</v>
      </c>
      <c r="F2438">
        <f t="shared" si="43"/>
        <v>1</v>
      </c>
    </row>
    <row r="2439" spans="1:6" x14ac:dyDescent="0.2">
      <c r="A2439" s="28">
        <v>41946</v>
      </c>
      <c r="B2439" t="s">
        <v>443</v>
      </c>
      <c r="C2439" t="s">
        <v>52</v>
      </c>
      <c r="D2439" t="s">
        <v>52</v>
      </c>
      <c r="E2439" s="30">
        <v>7</v>
      </c>
      <c r="F2439">
        <f t="shared" ref="F2439:F2502" si="44">SUBTOTAL(103,E2439)</f>
        <v>1</v>
      </c>
    </row>
    <row r="2440" spans="1:6" x14ac:dyDescent="0.2">
      <c r="A2440" s="28">
        <v>41946</v>
      </c>
      <c r="B2440" t="s">
        <v>443</v>
      </c>
      <c r="C2440" t="s">
        <v>53</v>
      </c>
      <c r="D2440" t="s">
        <v>53</v>
      </c>
      <c r="E2440" s="30">
        <v>4.33</v>
      </c>
      <c r="F2440">
        <f t="shared" si="44"/>
        <v>1</v>
      </c>
    </row>
    <row r="2441" spans="1:6" x14ac:dyDescent="0.2">
      <c r="A2441" s="28">
        <v>41946</v>
      </c>
      <c r="B2441" t="s">
        <v>443</v>
      </c>
      <c r="C2441" t="s">
        <v>54</v>
      </c>
      <c r="D2441" t="s">
        <v>54</v>
      </c>
      <c r="E2441" s="30">
        <v>1</v>
      </c>
      <c r="F2441">
        <f t="shared" si="44"/>
        <v>1</v>
      </c>
    </row>
    <row r="2442" spans="1:6" x14ac:dyDescent="0.2">
      <c r="A2442" s="28">
        <v>41946</v>
      </c>
      <c r="B2442" t="s">
        <v>443</v>
      </c>
      <c r="C2442" t="s">
        <v>55</v>
      </c>
      <c r="D2442" t="s">
        <v>55</v>
      </c>
      <c r="E2442" s="30">
        <v>27.8</v>
      </c>
      <c r="F2442">
        <f t="shared" si="44"/>
        <v>1</v>
      </c>
    </row>
    <row r="2443" spans="1:6" x14ac:dyDescent="0.2">
      <c r="A2443" s="28">
        <v>41946</v>
      </c>
      <c r="B2443" t="s">
        <v>443</v>
      </c>
      <c r="C2443" t="s">
        <v>56</v>
      </c>
      <c r="D2443" t="s">
        <v>56</v>
      </c>
      <c r="E2443" s="30">
        <v>19</v>
      </c>
      <c r="F2443">
        <f t="shared" si="44"/>
        <v>1</v>
      </c>
    </row>
    <row r="2444" spans="1:6" x14ac:dyDescent="0.2">
      <c r="A2444" s="28">
        <v>41946</v>
      </c>
      <c r="B2444" t="s">
        <v>443</v>
      </c>
      <c r="C2444" t="s">
        <v>57</v>
      </c>
      <c r="D2444" t="s">
        <v>57</v>
      </c>
      <c r="E2444" s="30">
        <v>0</v>
      </c>
      <c r="F2444">
        <f t="shared" si="44"/>
        <v>1</v>
      </c>
    </row>
    <row r="2445" spans="1:6" x14ac:dyDescent="0.2">
      <c r="A2445" s="28">
        <v>41946</v>
      </c>
      <c r="B2445" t="s">
        <v>443</v>
      </c>
      <c r="C2445" t="s">
        <v>58</v>
      </c>
      <c r="D2445" t="s">
        <v>58</v>
      </c>
      <c r="E2445" s="30">
        <v>5</v>
      </c>
      <c r="F2445">
        <f t="shared" si="44"/>
        <v>1</v>
      </c>
    </row>
    <row r="2446" spans="1:6" x14ac:dyDescent="0.2">
      <c r="A2446" s="28">
        <v>41946</v>
      </c>
      <c r="B2446" t="s">
        <v>443</v>
      </c>
      <c r="C2446" t="s">
        <v>59</v>
      </c>
      <c r="D2446" t="s">
        <v>59</v>
      </c>
      <c r="E2446" s="30">
        <v>1</v>
      </c>
      <c r="F2446">
        <f t="shared" si="44"/>
        <v>1</v>
      </c>
    </row>
    <row r="2447" spans="1:6" x14ac:dyDescent="0.2">
      <c r="A2447" s="28">
        <v>41947</v>
      </c>
      <c r="B2447" t="s">
        <v>444</v>
      </c>
      <c r="C2447" t="s">
        <v>52</v>
      </c>
      <c r="D2447" t="s">
        <v>52</v>
      </c>
      <c r="E2447" s="30">
        <v>6.33</v>
      </c>
      <c r="F2447">
        <f t="shared" si="44"/>
        <v>1</v>
      </c>
    </row>
    <row r="2448" spans="1:6" x14ac:dyDescent="0.2">
      <c r="A2448" s="28">
        <v>41947</v>
      </c>
      <c r="B2448" t="s">
        <v>444</v>
      </c>
      <c r="C2448" t="s">
        <v>53</v>
      </c>
      <c r="D2448" t="s">
        <v>53</v>
      </c>
      <c r="E2448" s="30">
        <v>1</v>
      </c>
      <c r="F2448">
        <f t="shared" si="44"/>
        <v>1</v>
      </c>
    </row>
    <row r="2449" spans="1:6" x14ac:dyDescent="0.2">
      <c r="A2449" s="28">
        <v>41947</v>
      </c>
      <c r="B2449" t="s">
        <v>444</v>
      </c>
      <c r="C2449" t="s">
        <v>54</v>
      </c>
      <c r="D2449" t="s">
        <v>54</v>
      </c>
      <c r="E2449" s="30">
        <v>5.2</v>
      </c>
      <c r="F2449">
        <f t="shared" si="44"/>
        <v>1</v>
      </c>
    </row>
    <row r="2450" spans="1:6" x14ac:dyDescent="0.2">
      <c r="A2450" s="28">
        <v>41947</v>
      </c>
      <c r="B2450" t="s">
        <v>444</v>
      </c>
      <c r="C2450" t="s">
        <v>55</v>
      </c>
      <c r="D2450" t="s">
        <v>55</v>
      </c>
      <c r="E2450" s="30">
        <v>26.5</v>
      </c>
      <c r="F2450">
        <f t="shared" si="44"/>
        <v>1</v>
      </c>
    </row>
    <row r="2451" spans="1:6" x14ac:dyDescent="0.2">
      <c r="A2451" s="28">
        <v>41947</v>
      </c>
      <c r="B2451" t="s">
        <v>444</v>
      </c>
      <c r="C2451" t="s">
        <v>56</v>
      </c>
      <c r="D2451" t="s">
        <v>56</v>
      </c>
      <c r="E2451" s="30">
        <v>15</v>
      </c>
      <c r="F2451">
        <f t="shared" si="44"/>
        <v>1</v>
      </c>
    </row>
    <row r="2452" spans="1:6" x14ac:dyDescent="0.2">
      <c r="A2452" s="28">
        <v>41947</v>
      </c>
      <c r="B2452" t="s">
        <v>444</v>
      </c>
      <c r="C2452" t="s">
        <v>57</v>
      </c>
      <c r="D2452" t="s">
        <v>57</v>
      </c>
      <c r="E2452" s="30">
        <v>0</v>
      </c>
      <c r="F2452">
        <f t="shared" si="44"/>
        <v>1</v>
      </c>
    </row>
    <row r="2453" spans="1:6" x14ac:dyDescent="0.2">
      <c r="A2453" s="28">
        <v>41947</v>
      </c>
      <c r="B2453" t="s">
        <v>444</v>
      </c>
      <c r="C2453" t="s">
        <v>58</v>
      </c>
      <c r="D2453" t="s">
        <v>58</v>
      </c>
      <c r="E2453" s="30">
        <v>0</v>
      </c>
      <c r="F2453">
        <f t="shared" si="44"/>
        <v>1</v>
      </c>
    </row>
    <row r="2454" spans="1:6" x14ac:dyDescent="0.2">
      <c r="A2454" s="28">
        <v>41947</v>
      </c>
      <c r="B2454" t="s">
        <v>444</v>
      </c>
      <c r="C2454" t="s">
        <v>59</v>
      </c>
      <c r="D2454" t="s">
        <v>59</v>
      </c>
      <c r="E2454" s="30">
        <v>1</v>
      </c>
      <c r="F2454">
        <f t="shared" si="44"/>
        <v>1</v>
      </c>
    </row>
    <row r="2455" spans="1:6" x14ac:dyDescent="0.2">
      <c r="A2455" s="28">
        <v>41948</v>
      </c>
      <c r="B2455" t="s">
        <v>445</v>
      </c>
      <c r="C2455" t="s">
        <v>52</v>
      </c>
      <c r="D2455" t="s">
        <v>52</v>
      </c>
      <c r="E2455" s="30">
        <v>0</v>
      </c>
      <c r="F2455">
        <f t="shared" si="44"/>
        <v>1</v>
      </c>
    </row>
    <row r="2456" spans="1:6" x14ac:dyDescent="0.2">
      <c r="A2456" s="28">
        <v>41948</v>
      </c>
      <c r="B2456" t="s">
        <v>445</v>
      </c>
      <c r="C2456" t="s">
        <v>53</v>
      </c>
      <c r="D2456" t="s">
        <v>53</v>
      </c>
      <c r="E2456" s="30">
        <v>1.68</v>
      </c>
      <c r="F2456">
        <f t="shared" si="44"/>
        <v>1</v>
      </c>
    </row>
    <row r="2457" spans="1:6" x14ac:dyDescent="0.2">
      <c r="A2457" s="28">
        <v>41948</v>
      </c>
      <c r="B2457" t="s">
        <v>445</v>
      </c>
      <c r="C2457" t="s">
        <v>54</v>
      </c>
      <c r="D2457" t="s">
        <v>54</v>
      </c>
      <c r="E2457" s="30">
        <v>4</v>
      </c>
      <c r="F2457">
        <f t="shared" si="44"/>
        <v>1</v>
      </c>
    </row>
    <row r="2458" spans="1:6" x14ac:dyDescent="0.2">
      <c r="A2458" s="28">
        <v>41948</v>
      </c>
      <c r="B2458" t="s">
        <v>445</v>
      </c>
      <c r="C2458" t="s">
        <v>55</v>
      </c>
      <c r="D2458" t="s">
        <v>55</v>
      </c>
      <c r="E2458" s="30">
        <v>27</v>
      </c>
      <c r="F2458">
        <f t="shared" si="44"/>
        <v>1</v>
      </c>
    </row>
    <row r="2459" spans="1:6" x14ac:dyDescent="0.2">
      <c r="A2459" s="28">
        <v>41948</v>
      </c>
      <c r="B2459" t="s">
        <v>445</v>
      </c>
      <c r="C2459" t="s">
        <v>56</v>
      </c>
      <c r="D2459" t="s">
        <v>56</v>
      </c>
      <c r="E2459" s="30">
        <v>19</v>
      </c>
      <c r="F2459">
        <f t="shared" si="44"/>
        <v>1</v>
      </c>
    </row>
    <row r="2460" spans="1:6" x14ac:dyDescent="0.2">
      <c r="A2460" s="28">
        <v>41948</v>
      </c>
      <c r="B2460" t="s">
        <v>445</v>
      </c>
      <c r="C2460" t="s">
        <v>57</v>
      </c>
      <c r="D2460" t="s">
        <v>57</v>
      </c>
      <c r="E2460" s="30">
        <v>3</v>
      </c>
      <c r="F2460">
        <f t="shared" si="44"/>
        <v>1</v>
      </c>
    </row>
    <row r="2461" spans="1:6" x14ac:dyDescent="0.2">
      <c r="A2461" s="28">
        <v>41948</v>
      </c>
      <c r="B2461" t="s">
        <v>445</v>
      </c>
      <c r="C2461" t="s">
        <v>58</v>
      </c>
      <c r="D2461" t="s">
        <v>58</v>
      </c>
      <c r="E2461" s="30">
        <v>1</v>
      </c>
      <c r="F2461">
        <f t="shared" si="44"/>
        <v>1</v>
      </c>
    </row>
    <row r="2462" spans="1:6" x14ac:dyDescent="0.2">
      <c r="A2462" s="28">
        <v>41948</v>
      </c>
      <c r="B2462" t="s">
        <v>445</v>
      </c>
      <c r="C2462" t="s">
        <v>59</v>
      </c>
      <c r="D2462" t="s">
        <v>59</v>
      </c>
      <c r="E2462" s="30">
        <v>0</v>
      </c>
      <c r="F2462">
        <f t="shared" si="44"/>
        <v>1</v>
      </c>
    </row>
    <row r="2463" spans="1:6" x14ac:dyDescent="0.2">
      <c r="A2463" s="28">
        <v>41949</v>
      </c>
      <c r="B2463" t="s">
        <v>446</v>
      </c>
      <c r="C2463" t="s">
        <v>52</v>
      </c>
      <c r="D2463" t="s">
        <v>52</v>
      </c>
      <c r="E2463" s="30">
        <v>6</v>
      </c>
      <c r="F2463">
        <f t="shared" si="44"/>
        <v>1</v>
      </c>
    </row>
    <row r="2464" spans="1:6" x14ac:dyDescent="0.2">
      <c r="A2464" s="28">
        <v>41949</v>
      </c>
      <c r="B2464" t="s">
        <v>446</v>
      </c>
      <c r="C2464" t="s">
        <v>53</v>
      </c>
      <c r="D2464" t="s">
        <v>53</v>
      </c>
      <c r="E2464" s="30">
        <v>2.34</v>
      </c>
      <c r="F2464">
        <f t="shared" si="44"/>
        <v>1</v>
      </c>
    </row>
    <row r="2465" spans="1:6" x14ac:dyDescent="0.2">
      <c r="A2465" s="28">
        <v>41949</v>
      </c>
      <c r="B2465" t="s">
        <v>446</v>
      </c>
      <c r="C2465" t="s">
        <v>54</v>
      </c>
      <c r="D2465" t="s">
        <v>54</v>
      </c>
      <c r="E2465" s="30">
        <v>5.2</v>
      </c>
      <c r="F2465">
        <f t="shared" si="44"/>
        <v>1</v>
      </c>
    </row>
    <row r="2466" spans="1:6" x14ac:dyDescent="0.2">
      <c r="A2466" s="28">
        <v>41949</v>
      </c>
      <c r="B2466" t="s">
        <v>446</v>
      </c>
      <c r="C2466" t="s">
        <v>55</v>
      </c>
      <c r="D2466" t="s">
        <v>55</v>
      </c>
      <c r="E2466" s="30">
        <v>23.4</v>
      </c>
      <c r="F2466">
        <f t="shared" si="44"/>
        <v>1</v>
      </c>
    </row>
    <row r="2467" spans="1:6" x14ac:dyDescent="0.2">
      <c r="A2467" s="28">
        <v>41949</v>
      </c>
      <c r="B2467" t="s">
        <v>446</v>
      </c>
      <c r="C2467" t="s">
        <v>56</v>
      </c>
      <c r="D2467" t="s">
        <v>56</v>
      </c>
      <c r="E2467" s="30">
        <v>23</v>
      </c>
      <c r="F2467">
        <f t="shared" si="44"/>
        <v>1</v>
      </c>
    </row>
    <row r="2468" spans="1:6" x14ac:dyDescent="0.2">
      <c r="A2468" s="28">
        <v>41949</v>
      </c>
      <c r="B2468" t="s">
        <v>446</v>
      </c>
      <c r="C2468" t="s">
        <v>57</v>
      </c>
      <c r="D2468" t="s">
        <v>57</v>
      </c>
      <c r="E2468" s="30">
        <v>1</v>
      </c>
      <c r="F2468">
        <f t="shared" si="44"/>
        <v>1</v>
      </c>
    </row>
    <row r="2469" spans="1:6" x14ac:dyDescent="0.2">
      <c r="A2469" s="28">
        <v>41949</v>
      </c>
      <c r="B2469" t="s">
        <v>446</v>
      </c>
      <c r="C2469" t="s">
        <v>58</v>
      </c>
      <c r="D2469" t="s">
        <v>58</v>
      </c>
      <c r="E2469" s="30">
        <v>0</v>
      </c>
      <c r="F2469">
        <f t="shared" si="44"/>
        <v>1</v>
      </c>
    </row>
    <row r="2470" spans="1:6" x14ac:dyDescent="0.2">
      <c r="A2470" s="28">
        <v>41949</v>
      </c>
      <c r="B2470" t="s">
        <v>446</v>
      </c>
      <c r="C2470" t="s">
        <v>59</v>
      </c>
      <c r="D2470" t="s">
        <v>59</v>
      </c>
      <c r="E2470" s="30">
        <v>0</v>
      </c>
      <c r="F2470">
        <f t="shared" si="44"/>
        <v>1</v>
      </c>
    </row>
    <row r="2471" spans="1:6" x14ac:dyDescent="0.2">
      <c r="A2471" s="28">
        <v>41950</v>
      </c>
      <c r="B2471" t="s">
        <v>440</v>
      </c>
      <c r="C2471" t="s">
        <v>52</v>
      </c>
      <c r="D2471" t="s">
        <v>52</v>
      </c>
      <c r="E2471" s="30">
        <v>6</v>
      </c>
      <c r="F2471">
        <f t="shared" si="44"/>
        <v>1</v>
      </c>
    </row>
    <row r="2472" spans="1:6" x14ac:dyDescent="0.2">
      <c r="A2472" s="28">
        <v>41950</v>
      </c>
      <c r="B2472" t="s">
        <v>440</v>
      </c>
      <c r="C2472" t="s">
        <v>53</v>
      </c>
      <c r="D2472" t="s">
        <v>53</v>
      </c>
      <c r="E2472" s="30">
        <v>10.34</v>
      </c>
      <c r="F2472">
        <f t="shared" si="44"/>
        <v>1</v>
      </c>
    </row>
    <row r="2473" spans="1:6" x14ac:dyDescent="0.2">
      <c r="A2473" s="28">
        <v>41950</v>
      </c>
      <c r="B2473" t="s">
        <v>440</v>
      </c>
      <c r="C2473" t="s">
        <v>54</v>
      </c>
      <c r="D2473" t="s">
        <v>54</v>
      </c>
      <c r="E2473" s="30">
        <v>5.5</v>
      </c>
      <c r="F2473">
        <f t="shared" si="44"/>
        <v>1</v>
      </c>
    </row>
    <row r="2474" spans="1:6" x14ac:dyDescent="0.2">
      <c r="A2474" s="28">
        <v>41950</v>
      </c>
      <c r="B2474" t="s">
        <v>440</v>
      </c>
      <c r="C2474" t="s">
        <v>55</v>
      </c>
      <c r="D2474" t="s">
        <v>55</v>
      </c>
      <c r="E2474" s="30">
        <v>15.8</v>
      </c>
      <c r="F2474">
        <f t="shared" si="44"/>
        <v>1</v>
      </c>
    </row>
    <row r="2475" spans="1:6" x14ac:dyDescent="0.2">
      <c r="A2475" s="28">
        <v>41950</v>
      </c>
      <c r="B2475" t="s">
        <v>440</v>
      </c>
      <c r="C2475" t="s">
        <v>56</v>
      </c>
      <c r="D2475" t="s">
        <v>56</v>
      </c>
      <c r="E2475" s="30">
        <v>32</v>
      </c>
      <c r="F2475">
        <f t="shared" si="44"/>
        <v>1</v>
      </c>
    </row>
    <row r="2476" spans="1:6" x14ac:dyDescent="0.2">
      <c r="A2476" s="28">
        <v>41950</v>
      </c>
      <c r="B2476" t="s">
        <v>440</v>
      </c>
      <c r="C2476" t="s">
        <v>57</v>
      </c>
      <c r="D2476" t="s">
        <v>57</v>
      </c>
      <c r="E2476" s="30">
        <v>1</v>
      </c>
      <c r="F2476">
        <f t="shared" si="44"/>
        <v>1</v>
      </c>
    </row>
    <row r="2477" spans="1:6" x14ac:dyDescent="0.2">
      <c r="A2477" s="28">
        <v>41950</v>
      </c>
      <c r="B2477" t="s">
        <v>440</v>
      </c>
      <c r="C2477" t="s">
        <v>58</v>
      </c>
      <c r="D2477" t="s">
        <v>58</v>
      </c>
      <c r="E2477" s="30">
        <v>0</v>
      </c>
      <c r="F2477">
        <f t="shared" si="44"/>
        <v>1</v>
      </c>
    </row>
    <row r="2478" spans="1:6" x14ac:dyDescent="0.2">
      <c r="A2478" s="28">
        <v>41950</v>
      </c>
      <c r="B2478" t="s">
        <v>440</v>
      </c>
      <c r="C2478" t="s">
        <v>59</v>
      </c>
      <c r="D2478" t="s">
        <v>59</v>
      </c>
      <c r="E2478" s="30">
        <v>1</v>
      </c>
      <c r="F2478">
        <f t="shared" si="44"/>
        <v>1</v>
      </c>
    </row>
    <row r="2479" spans="1:6" x14ac:dyDescent="0.2">
      <c r="A2479" s="28">
        <v>41951</v>
      </c>
      <c r="B2479" t="s">
        <v>441</v>
      </c>
      <c r="C2479" t="s">
        <v>52</v>
      </c>
      <c r="D2479" t="s">
        <v>52</v>
      </c>
      <c r="E2479" s="30">
        <v>12</v>
      </c>
      <c r="F2479">
        <f t="shared" si="44"/>
        <v>1</v>
      </c>
    </row>
    <row r="2480" spans="1:6" x14ac:dyDescent="0.2">
      <c r="A2480" s="28">
        <v>41951</v>
      </c>
      <c r="B2480" t="s">
        <v>441</v>
      </c>
      <c r="C2480" t="s">
        <v>53</v>
      </c>
      <c r="D2480" t="s">
        <v>53</v>
      </c>
      <c r="E2480" s="30">
        <v>7.02</v>
      </c>
      <c r="F2480">
        <f t="shared" si="44"/>
        <v>1</v>
      </c>
    </row>
    <row r="2481" spans="1:6" x14ac:dyDescent="0.2">
      <c r="A2481" s="28">
        <v>41951</v>
      </c>
      <c r="B2481" t="s">
        <v>441</v>
      </c>
      <c r="C2481" t="s">
        <v>54</v>
      </c>
      <c r="D2481" t="s">
        <v>54</v>
      </c>
      <c r="E2481" s="30">
        <v>6</v>
      </c>
      <c r="F2481">
        <f t="shared" si="44"/>
        <v>1</v>
      </c>
    </row>
    <row r="2482" spans="1:6" x14ac:dyDescent="0.2">
      <c r="A2482" s="28">
        <v>41951</v>
      </c>
      <c r="B2482" t="s">
        <v>441</v>
      </c>
      <c r="C2482" t="s">
        <v>55</v>
      </c>
      <c r="D2482" t="s">
        <v>55</v>
      </c>
      <c r="E2482" s="30">
        <v>34.4</v>
      </c>
      <c r="F2482">
        <f t="shared" si="44"/>
        <v>1</v>
      </c>
    </row>
    <row r="2483" spans="1:6" x14ac:dyDescent="0.2">
      <c r="A2483" s="28">
        <v>41951</v>
      </c>
      <c r="B2483" t="s">
        <v>441</v>
      </c>
      <c r="C2483" t="s">
        <v>56</v>
      </c>
      <c r="D2483" t="s">
        <v>56</v>
      </c>
      <c r="E2483" s="30">
        <v>24</v>
      </c>
      <c r="F2483">
        <f t="shared" si="44"/>
        <v>1</v>
      </c>
    </row>
    <row r="2484" spans="1:6" x14ac:dyDescent="0.2">
      <c r="A2484" s="28">
        <v>41951</v>
      </c>
      <c r="B2484" t="s">
        <v>441</v>
      </c>
      <c r="C2484" t="s">
        <v>57</v>
      </c>
      <c r="D2484" t="s">
        <v>57</v>
      </c>
      <c r="E2484" s="30">
        <v>0</v>
      </c>
      <c r="F2484">
        <f t="shared" si="44"/>
        <v>1</v>
      </c>
    </row>
    <row r="2485" spans="1:6" x14ac:dyDescent="0.2">
      <c r="A2485" s="28">
        <v>41951</v>
      </c>
      <c r="B2485" t="s">
        <v>441</v>
      </c>
      <c r="C2485" t="s">
        <v>58</v>
      </c>
      <c r="D2485" t="s">
        <v>58</v>
      </c>
      <c r="E2485" s="30">
        <v>17</v>
      </c>
      <c r="F2485">
        <f t="shared" si="44"/>
        <v>1</v>
      </c>
    </row>
    <row r="2486" spans="1:6" x14ac:dyDescent="0.2">
      <c r="A2486" s="28">
        <v>41951</v>
      </c>
      <c r="B2486" t="s">
        <v>441</v>
      </c>
      <c r="C2486" t="s">
        <v>59</v>
      </c>
      <c r="D2486" t="s">
        <v>59</v>
      </c>
      <c r="E2486" s="30">
        <v>2.2000000000000002</v>
      </c>
      <c r="F2486">
        <f t="shared" si="44"/>
        <v>1</v>
      </c>
    </row>
    <row r="2487" spans="1:6" x14ac:dyDescent="0.2">
      <c r="A2487" s="28">
        <v>41952</v>
      </c>
      <c r="B2487" t="s">
        <v>447</v>
      </c>
      <c r="C2487" t="s">
        <v>52</v>
      </c>
      <c r="D2487" t="s">
        <v>52</v>
      </c>
      <c r="E2487" s="30">
        <v>3.34</v>
      </c>
      <c r="F2487">
        <f t="shared" si="44"/>
        <v>1</v>
      </c>
    </row>
    <row r="2488" spans="1:6" x14ac:dyDescent="0.2">
      <c r="A2488" s="28">
        <v>41952</v>
      </c>
      <c r="B2488" t="s">
        <v>447</v>
      </c>
      <c r="C2488" t="s">
        <v>53</v>
      </c>
      <c r="D2488" t="s">
        <v>53</v>
      </c>
      <c r="E2488" s="30">
        <v>4.34</v>
      </c>
      <c r="F2488">
        <f t="shared" si="44"/>
        <v>1</v>
      </c>
    </row>
    <row r="2489" spans="1:6" x14ac:dyDescent="0.2">
      <c r="A2489" s="28">
        <v>41952</v>
      </c>
      <c r="B2489" t="s">
        <v>447</v>
      </c>
      <c r="C2489" t="s">
        <v>54</v>
      </c>
      <c r="D2489" t="s">
        <v>54</v>
      </c>
      <c r="E2489" s="30">
        <v>2.9</v>
      </c>
      <c r="F2489">
        <f t="shared" si="44"/>
        <v>1</v>
      </c>
    </row>
    <row r="2490" spans="1:6" x14ac:dyDescent="0.2">
      <c r="A2490" s="28">
        <v>41952</v>
      </c>
      <c r="B2490" t="s">
        <v>447</v>
      </c>
      <c r="C2490" t="s">
        <v>55</v>
      </c>
      <c r="D2490" t="s">
        <v>55</v>
      </c>
      <c r="E2490" s="30">
        <v>23</v>
      </c>
      <c r="F2490">
        <f t="shared" si="44"/>
        <v>1</v>
      </c>
    </row>
    <row r="2491" spans="1:6" x14ac:dyDescent="0.2">
      <c r="A2491" s="28">
        <v>41952</v>
      </c>
      <c r="B2491" t="s">
        <v>447</v>
      </c>
      <c r="C2491" t="s">
        <v>56</v>
      </c>
      <c r="D2491" t="s">
        <v>56</v>
      </c>
      <c r="E2491" s="30">
        <v>20</v>
      </c>
      <c r="F2491">
        <f t="shared" si="44"/>
        <v>1</v>
      </c>
    </row>
    <row r="2492" spans="1:6" x14ac:dyDescent="0.2">
      <c r="A2492" s="28">
        <v>41952</v>
      </c>
      <c r="B2492" t="s">
        <v>447</v>
      </c>
      <c r="C2492" t="s">
        <v>57</v>
      </c>
      <c r="D2492" t="s">
        <v>57</v>
      </c>
      <c r="E2492" s="30">
        <v>0</v>
      </c>
      <c r="F2492">
        <f t="shared" si="44"/>
        <v>1</v>
      </c>
    </row>
    <row r="2493" spans="1:6" x14ac:dyDescent="0.2">
      <c r="A2493" s="28">
        <v>41952</v>
      </c>
      <c r="B2493" t="s">
        <v>447</v>
      </c>
      <c r="C2493" t="s">
        <v>58</v>
      </c>
      <c r="D2493" t="s">
        <v>58</v>
      </c>
      <c r="E2493" s="30">
        <v>2</v>
      </c>
      <c r="F2493">
        <f t="shared" si="44"/>
        <v>1</v>
      </c>
    </row>
    <row r="2494" spans="1:6" x14ac:dyDescent="0.2">
      <c r="A2494" s="28">
        <v>41952</v>
      </c>
      <c r="B2494" t="s">
        <v>447</v>
      </c>
      <c r="C2494" t="s">
        <v>59</v>
      </c>
      <c r="D2494" t="s">
        <v>59</v>
      </c>
      <c r="E2494" s="30">
        <v>1</v>
      </c>
      <c r="F2494">
        <f t="shared" si="44"/>
        <v>1</v>
      </c>
    </row>
    <row r="2495" spans="1:6" x14ac:dyDescent="0.2">
      <c r="A2495" s="28">
        <v>41953</v>
      </c>
      <c r="B2495" t="s">
        <v>443</v>
      </c>
      <c r="C2495" t="s">
        <v>52</v>
      </c>
      <c r="D2495" t="s">
        <v>52</v>
      </c>
      <c r="E2495" s="30">
        <v>1</v>
      </c>
      <c r="F2495">
        <f t="shared" si="44"/>
        <v>1</v>
      </c>
    </row>
    <row r="2496" spans="1:6" x14ac:dyDescent="0.2">
      <c r="A2496" s="28">
        <v>41953</v>
      </c>
      <c r="B2496" t="s">
        <v>443</v>
      </c>
      <c r="C2496" t="s">
        <v>53</v>
      </c>
      <c r="D2496" t="s">
        <v>53</v>
      </c>
      <c r="E2496" s="30">
        <v>5.32</v>
      </c>
      <c r="F2496">
        <f t="shared" si="44"/>
        <v>1</v>
      </c>
    </row>
    <row r="2497" spans="1:6" x14ac:dyDescent="0.2">
      <c r="A2497" s="28">
        <v>41953</v>
      </c>
      <c r="B2497" t="s">
        <v>443</v>
      </c>
      <c r="C2497" t="s">
        <v>54</v>
      </c>
      <c r="D2497" t="s">
        <v>54</v>
      </c>
      <c r="E2497" s="30">
        <v>3.3</v>
      </c>
      <c r="F2497">
        <f t="shared" si="44"/>
        <v>1</v>
      </c>
    </row>
    <row r="2498" spans="1:6" x14ac:dyDescent="0.2">
      <c r="A2498" s="28">
        <v>41953</v>
      </c>
      <c r="B2498" t="s">
        <v>443</v>
      </c>
      <c r="C2498" t="s">
        <v>55</v>
      </c>
      <c r="D2498" t="s">
        <v>55</v>
      </c>
      <c r="E2498" s="30">
        <v>24.3</v>
      </c>
      <c r="F2498">
        <f t="shared" si="44"/>
        <v>1</v>
      </c>
    </row>
    <row r="2499" spans="1:6" x14ac:dyDescent="0.2">
      <c r="A2499" s="28">
        <v>41953</v>
      </c>
      <c r="B2499" t="s">
        <v>443</v>
      </c>
      <c r="C2499" t="s">
        <v>56</v>
      </c>
      <c r="D2499" t="s">
        <v>56</v>
      </c>
      <c r="E2499" s="30">
        <v>13</v>
      </c>
      <c r="F2499">
        <f t="shared" si="44"/>
        <v>1</v>
      </c>
    </row>
    <row r="2500" spans="1:6" x14ac:dyDescent="0.2">
      <c r="A2500" s="28">
        <v>41953</v>
      </c>
      <c r="B2500" t="s">
        <v>443</v>
      </c>
      <c r="C2500" t="s">
        <v>57</v>
      </c>
      <c r="D2500" t="s">
        <v>57</v>
      </c>
      <c r="E2500" s="30">
        <v>0</v>
      </c>
      <c r="F2500">
        <f t="shared" si="44"/>
        <v>1</v>
      </c>
    </row>
    <row r="2501" spans="1:6" x14ac:dyDescent="0.2">
      <c r="A2501" s="28">
        <v>41953</v>
      </c>
      <c r="B2501" t="s">
        <v>443</v>
      </c>
      <c r="C2501" t="s">
        <v>58</v>
      </c>
      <c r="D2501" t="s">
        <v>58</v>
      </c>
      <c r="E2501" s="30">
        <v>7</v>
      </c>
      <c r="F2501">
        <f t="shared" si="44"/>
        <v>1</v>
      </c>
    </row>
    <row r="2502" spans="1:6" x14ac:dyDescent="0.2">
      <c r="A2502" s="28">
        <v>41953</v>
      </c>
      <c r="B2502" t="s">
        <v>443</v>
      </c>
      <c r="C2502" t="s">
        <v>59</v>
      </c>
      <c r="D2502" t="s">
        <v>59</v>
      </c>
      <c r="E2502" s="30">
        <v>1</v>
      </c>
      <c r="F2502">
        <f t="shared" si="44"/>
        <v>1</v>
      </c>
    </row>
    <row r="2503" spans="1:6" x14ac:dyDescent="0.2">
      <c r="A2503" s="28">
        <v>41954</v>
      </c>
      <c r="B2503" t="s">
        <v>444</v>
      </c>
      <c r="C2503" t="s">
        <v>52</v>
      </c>
      <c r="D2503" t="s">
        <v>52</v>
      </c>
      <c r="E2503" s="30">
        <v>8</v>
      </c>
      <c r="F2503">
        <f t="shared" ref="F2503:F2566" si="45">SUBTOTAL(103,E2503)</f>
        <v>1</v>
      </c>
    </row>
    <row r="2504" spans="1:6" x14ac:dyDescent="0.2">
      <c r="A2504" s="28">
        <v>41954</v>
      </c>
      <c r="B2504" t="s">
        <v>444</v>
      </c>
      <c r="C2504" t="s">
        <v>53</v>
      </c>
      <c r="D2504" t="s">
        <v>53</v>
      </c>
      <c r="E2504" s="30">
        <v>4</v>
      </c>
      <c r="F2504">
        <f t="shared" si="45"/>
        <v>1</v>
      </c>
    </row>
    <row r="2505" spans="1:6" x14ac:dyDescent="0.2">
      <c r="A2505" s="28">
        <v>41954</v>
      </c>
      <c r="B2505" t="s">
        <v>444</v>
      </c>
      <c r="C2505" t="s">
        <v>54</v>
      </c>
      <c r="D2505" t="s">
        <v>54</v>
      </c>
      <c r="E2505" s="30">
        <v>2</v>
      </c>
      <c r="F2505">
        <f t="shared" si="45"/>
        <v>1</v>
      </c>
    </row>
    <row r="2506" spans="1:6" x14ac:dyDescent="0.2">
      <c r="A2506" s="28">
        <v>41954</v>
      </c>
      <c r="B2506" t="s">
        <v>444</v>
      </c>
      <c r="C2506" t="s">
        <v>55</v>
      </c>
      <c r="D2506" t="s">
        <v>55</v>
      </c>
      <c r="E2506" s="30">
        <v>23</v>
      </c>
      <c r="F2506">
        <f t="shared" si="45"/>
        <v>1</v>
      </c>
    </row>
    <row r="2507" spans="1:6" x14ac:dyDescent="0.2">
      <c r="A2507" s="28">
        <v>41954</v>
      </c>
      <c r="B2507" t="s">
        <v>444</v>
      </c>
      <c r="C2507" t="s">
        <v>56</v>
      </c>
      <c r="D2507" t="s">
        <v>56</v>
      </c>
      <c r="E2507" s="30">
        <v>18</v>
      </c>
      <c r="F2507">
        <f t="shared" si="45"/>
        <v>1</v>
      </c>
    </row>
    <row r="2508" spans="1:6" x14ac:dyDescent="0.2">
      <c r="A2508" s="28">
        <v>41954</v>
      </c>
      <c r="B2508" t="s">
        <v>444</v>
      </c>
      <c r="C2508" t="s">
        <v>57</v>
      </c>
      <c r="D2508" t="s">
        <v>57</v>
      </c>
      <c r="E2508" s="30">
        <v>0</v>
      </c>
      <c r="F2508">
        <f t="shared" si="45"/>
        <v>1</v>
      </c>
    </row>
    <row r="2509" spans="1:6" x14ac:dyDescent="0.2">
      <c r="A2509" s="28">
        <v>41954</v>
      </c>
      <c r="B2509" t="s">
        <v>444</v>
      </c>
      <c r="C2509" t="s">
        <v>58</v>
      </c>
      <c r="D2509" t="s">
        <v>58</v>
      </c>
      <c r="E2509" s="30">
        <v>8</v>
      </c>
      <c r="F2509">
        <f t="shared" si="45"/>
        <v>1</v>
      </c>
    </row>
    <row r="2510" spans="1:6" x14ac:dyDescent="0.2">
      <c r="A2510" s="28">
        <v>41954</v>
      </c>
      <c r="B2510" t="s">
        <v>444</v>
      </c>
      <c r="C2510" t="s">
        <v>59</v>
      </c>
      <c r="D2510" t="s">
        <v>59</v>
      </c>
      <c r="E2510" s="30">
        <v>2</v>
      </c>
      <c r="F2510">
        <f t="shared" si="45"/>
        <v>1</v>
      </c>
    </row>
    <row r="2511" spans="1:6" x14ac:dyDescent="0.2">
      <c r="A2511" s="28">
        <v>41955</v>
      </c>
      <c r="B2511" t="s">
        <v>445</v>
      </c>
      <c r="C2511" t="s">
        <v>52</v>
      </c>
      <c r="D2511" t="s">
        <v>52</v>
      </c>
      <c r="E2511" s="30">
        <v>3</v>
      </c>
      <c r="F2511">
        <f t="shared" si="45"/>
        <v>1</v>
      </c>
    </row>
    <row r="2512" spans="1:6" x14ac:dyDescent="0.2">
      <c r="A2512" s="28">
        <v>41955</v>
      </c>
      <c r="B2512" t="s">
        <v>445</v>
      </c>
      <c r="C2512" t="s">
        <v>53</v>
      </c>
      <c r="D2512" t="s">
        <v>53</v>
      </c>
      <c r="E2512" s="30">
        <v>5</v>
      </c>
      <c r="F2512">
        <f t="shared" si="45"/>
        <v>1</v>
      </c>
    </row>
    <row r="2513" spans="1:6" x14ac:dyDescent="0.2">
      <c r="A2513" s="28">
        <v>41955</v>
      </c>
      <c r="B2513" t="s">
        <v>445</v>
      </c>
      <c r="C2513" t="s">
        <v>54</v>
      </c>
      <c r="D2513" t="s">
        <v>54</v>
      </c>
      <c r="E2513" s="30">
        <v>4</v>
      </c>
      <c r="F2513">
        <f t="shared" si="45"/>
        <v>1</v>
      </c>
    </row>
    <row r="2514" spans="1:6" x14ac:dyDescent="0.2">
      <c r="A2514" s="28">
        <v>41955</v>
      </c>
      <c r="B2514" t="s">
        <v>445</v>
      </c>
      <c r="C2514" t="s">
        <v>55</v>
      </c>
      <c r="D2514" t="s">
        <v>55</v>
      </c>
      <c r="E2514" s="30">
        <v>25</v>
      </c>
      <c r="F2514">
        <f t="shared" si="45"/>
        <v>1</v>
      </c>
    </row>
    <row r="2515" spans="1:6" x14ac:dyDescent="0.2">
      <c r="A2515" s="28">
        <v>41955</v>
      </c>
      <c r="B2515" t="s">
        <v>445</v>
      </c>
      <c r="C2515" t="s">
        <v>56</v>
      </c>
      <c r="D2515" t="s">
        <v>56</v>
      </c>
      <c r="E2515" s="30">
        <v>16</v>
      </c>
      <c r="F2515">
        <f t="shared" si="45"/>
        <v>1</v>
      </c>
    </row>
    <row r="2516" spans="1:6" x14ac:dyDescent="0.2">
      <c r="A2516" s="28">
        <v>41955</v>
      </c>
      <c r="B2516" t="s">
        <v>445</v>
      </c>
      <c r="C2516" t="s">
        <v>57</v>
      </c>
      <c r="D2516" t="s">
        <v>57</v>
      </c>
      <c r="E2516" s="30">
        <v>0</v>
      </c>
      <c r="F2516">
        <f t="shared" si="45"/>
        <v>1</v>
      </c>
    </row>
    <row r="2517" spans="1:6" x14ac:dyDescent="0.2">
      <c r="A2517" s="28">
        <v>41955</v>
      </c>
      <c r="B2517" t="s">
        <v>445</v>
      </c>
      <c r="C2517" t="s">
        <v>58</v>
      </c>
      <c r="D2517" t="s">
        <v>58</v>
      </c>
      <c r="E2517" s="30">
        <v>3</v>
      </c>
      <c r="F2517">
        <f t="shared" si="45"/>
        <v>1</v>
      </c>
    </row>
    <row r="2518" spans="1:6" x14ac:dyDescent="0.2">
      <c r="A2518" s="28">
        <v>41955</v>
      </c>
      <c r="B2518" t="s">
        <v>445</v>
      </c>
      <c r="C2518" t="s">
        <v>59</v>
      </c>
      <c r="D2518" t="s">
        <v>59</v>
      </c>
      <c r="E2518" s="30">
        <v>0</v>
      </c>
      <c r="F2518">
        <f t="shared" si="45"/>
        <v>1</v>
      </c>
    </row>
    <row r="2519" spans="1:6" x14ac:dyDescent="0.2">
      <c r="A2519" s="28">
        <v>41956</v>
      </c>
      <c r="B2519" t="s">
        <v>446</v>
      </c>
      <c r="C2519" t="s">
        <v>52</v>
      </c>
      <c r="D2519" t="s">
        <v>52</v>
      </c>
      <c r="E2519" s="30">
        <v>8</v>
      </c>
      <c r="F2519">
        <f t="shared" si="45"/>
        <v>1</v>
      </c>
    </row>
    <row r="2520" spans="1:6" x14ac:dyDescent="0.2">
      <c r="A2520" s="28">
        <v>41956</v>
      </c>
      <c r="B2520" t="s">
        <v>446</v>
      </c>
      <c r="C2520" t="s">
        <v>53</v>
      </c>
      <c r="D2520" t="s">
        <v>53</v>
      </c>
      <c r="E2520" s="30">
        <v>2</v>
      </c>
      <c r="F2520">
        <f t="shared" si="45"/>
        <v>1</v>
      </c>
    </row>
    <row r="2521" spans="1:6" x14ac:dyDescent="0.2">
      <c r="A2521" s="28">
        <v>41956</v>
      </c>
      <c r="B2521" t="s">
        <v>446</v>
      </c>
      <c r="C2521" t="s">
        <v>54</v>
      </c>
      <c r="D2521" t="s">
        <v>54</v>
      </c>
      <c r="E2521" s="30">
        <v>5</v>
      </c>
      <c r="F2521">
        <f t="shared" si="45"/>
        <v>1</v>
      </c>
    </row>
    <row r="2522" spans="1:6" x14ac:dyDescent="0.2">
      <c r="A2522" s="28">
        <v>41956</v>
      </c>
      <c r="B2522" t="s">
        <v>446</v>
      </c>
      <c r="C2522" t="s">
        <v>55</v>
      </c>
      <c r="D2522" t="s">
        <v>55</v>
      </c>
      <c r="E2522" s="30">
        <v>33.200000000000003</v>
      </c>
      <c r="F2522">
        <f t="shared" si="45"/>
        <v>1</v>
      </c>
    </row>
    <row r="2523" spans="1:6" x14ac:dyDescent="0.2">
      <c r="A2523" s="28">
        <v>41956</v>
      </c>
      <c r="B2523" t="s">
        <v>446</v>
      </c>
      <c r="C2523" t="s">
        <v>56</v>
      </c>
      <c r="D2523" t="s">
        <v>56</v>
      </c>
      <c r="E2523" s="30">
        <v>10</v>
      </c>
      <c r="F2523">
        <f t="shared" si="45"/>
        <v>1</v>
      </c>
    </row>
    <row r="2524" spans="1:6" x14ac:dyDescent="0.2">
      <c r="A2524" s="28">
        <v>41956</v>
      </c>
      <c r="B2524" t="s">
        <v>446</v>
      </c>
      <c r="C2524" t="s">
        <v>57</v>
      </c>
      <c r="D2524" t="s">
        <v>57</v>
      </c>
      <c r="E2524" s="30">
        <v>0</v>
      </c>
      <c r="F2524">
        <f t="shared" si="45"/>
        <v>1</v>
      </c>
    </row>
    <row r="2525" spans="1:6" x14ac:dyDescent="0.2">
      <c r="A2525" s="28">
        <v>41956</v>
      </c>
      <c r="B2525" t="s">
        <v>446</v>
      </c>
      <c r="C2525" t="s">
        <v>58</v>
      </c>
      <c r="D2525" t="s">
        <v>58</v>
      </c>
      <c r="E2525" s="30">
        <v>0</v>
      </c>
      <c r="F2525">
        <f t="shared" si="45"/>
        <v>1</v>
      </c>
    </row>
    <row r="2526" spans="1:6" x14ac:dyDescent="0.2">
      <c r="A2526" s="28">
        <v>41956</v>
      </c>
      <c r="B2526" t="s">
        <v>446</v>
      </c>
      <c r="C2526" t="s">
        <v>59</v>
      </c>
      <c r="D2526" t="s">
        <v>59</v>
      </c>
      <c r="E2526" s="30">
        <v>2.2000000000000002</v>
      </c>
      <c r="F2526">
        <f t="shared" si="45"/>
        <v>1</v>
      </c>
    </row>
    <row r="2527" spans="1:6" x14ac:dyDescent="0.2">
      <c r="A2527" s="28">
        <v>41957</v>
      </c>
      <c r="B2527" t="s">
        <v>440</v>
      </c>
      <c r="C2527" t="s">
        <v>52</v>
      </c>
      <c r="D2527" t="s">
        <v>52</v>
      </c>
      <c r="E2527" s="30">
        <v>5.34</v>
      </c>
      <c r="F2527">
        <f t="shared" si="45"/>
        <v>1</v>
      </c>
    </row>
    <row r="2528" spans="1:6" x14ac:dyDescent="0.2">
      <c r="A2528" s="28">
        <v>41957</v>
      </c>
      <c r="B2528" t="s">
        <v>440</v>
      </c>
      <c r="C2528" t="s">
        <v>53</v>
      </c>
      <c r="D2528" t="s">
        <v>53</v>
      </c>
      <c r="E2528" s="30">
        <v>0</v>
      </c>
      <c r="F2528">
        <f t="shared" si="45"/>
        <v>1</v>
      </c>
    </row>
    <row r="2529" spans="1:6" x14ac:dyDescent="0.2">
      <c r="A2529" s="28">
        <v>41957</v>
      </c>
      <c r="B2529" t="s">
        <v>440</v>
      </c>
      <c r="C2529" t="s">
        <v>54</v>
      </c>
      <c r="D2529" t="s">
        <v>54</v>
      </c>
      <c r="E2529" s="30">
        <v>6</v>
      </c>
      <c r="F2529">
        <f t="shared" si="45"/>
        <v>1</v>
      </c>
    </row>
    <row r="2530" spans="1:6" x14ac:dyDescent="0.2">
      <c r="A2530" s="28">
        <v>41957</v>
      </c>
      <c r="B2530" t="s">
        <v>440</v>
      </c>
      <c r="C2530" t="s">
        <v>55</v>
      </c>
      <c r="D2530" t="s">
        <v>55</v>
      </c>
      <c r="E2530" s="30">
        <v>29.4</v>
      </c>
      <c r="F2530">
        <f t="shared" si="45"/>
        <v>1</v>
      </c>
    </row>
    <row r="2531" spans="1:6" x14ac:dyDescent="0.2">
      <c r="A2531" s="28">
        <v>41957</v>
      </c>
      <c r="B2531" t="s">
        <v>440</v>
      </c>
      <c r="C2531" t="s">
        <v>56</v>
      </c>
      <c r="D2531" t="s">
        <v>56</v>
      </c>
      <c r="E2531" s="30">
        <v>20</v>
      </c>
      <c r="F2531">
        <f t="shared" si="45"/>
        <v>1</v>
      </c>
    </row>
    <row r="2532" spans="1:6" x14ac:dyDescent="0.2">
      <c r="A2532" s="28">
        <v>41957</v>
      </c>
      <c r="B2532" t="s">
        <v>440</v>
      </c>
      <c r="C2532" t="s">
        <v>57</v>
      </c>
      <c r="D2532" t="s">
        <v>57</v>
      </c>
      <c r="E2532" s="30">
        <v>1</v>
      </c>
      <c r="F2532">
        <f t="shared" si="45"/>
        <v>1</v>
      </c>
    </row>
    <row r="2533" spans="1:6" x14ac:dyDescent="0.2">
      <c r="A2533" s="28">
        <v>41957</v>
      </c>
      <c r="B2533" t="s">
        <v>440</v>
      </c>
      <c r="C2533" t="s">
        <v>58</v>
      </c>
      <c r="D2533" t="s">
        <v>58</v>
      </c>
      <c r="E2533" s="30">
        <v>2</v>
      </c>
      <c r="F2533">
        <f t="shared" si="45"/>
        <v>1</v>
      </c>
    </row>
    <row r="2534" spans="1:6" x14ac:dyDescent="0.2">
      <c r="A2534" s="28">
        <v>41957</v>
      </c>
      <c r="B2534" t="s">
        <v>440</v>
      </c>
      <c r="C2534" t="s">
        <v>59</v>
      </c>
      <c r="D2534" t="s">
        <v>59</v>
      </c>
      <c r="E2534" s="30">
        <v>3</v>
      </c>
      <c r="F2534">
        <f t="shared" si="45"/>
        <v>1</v>
      </c>
    </row>
    <row r="2535" spans="1:6" x14ac:dyDescent="0.2">
      <c r="A2535" s="28">
        <v>41958</v>
      </c>
      <c r="B2535" t="s">
        <v>441</v>
      </c>
      <c r="C2535" t="s">
        <v>52</v>
      </c>
      <c r="D2535" t="s">
        <v>52</v>
      </c>
      <c r="E2535" s="30">
        <v>4.33</v>
      </c>
      <c r="F2535">
        <f t="shared" si="45"/>
        <v>1</v>
      </c>
    </row>
    <row r="2536" spans="1:6" x14ac:dyDescent="0.2">
      <c r="A2536" s="28">
        <v>41958</v>
      </c>
      <c r="B2536" t="s">
        <v>441</v>
      </c>
      <c r="C2536" t="s">
        <v>53</v>
      </c>
      <c r="D2536" t="s">
        <v>53</v>
      </c>
      <c r="E2536" s="30">
        <v>5.34</v>
      </c>
      <c r="F2536">
        <f t="shared" si="45"/>
        <v>1</v>
      </c>
    </row>
    <row r="2537" spans="1:6" x14ac:dyDescent="0.2">
      <c r="A2537" s="28">
        <v>41958</v>
      </c>
      <c r="B2537" t="s">
        <v>441</v>
      </c>
      <c r="C2537" t="s">
        <v>54</v>
      </c>
      <c r="D2537" t="s">
        <v>54</v>
      </c>
      <c r="E2537" s="30">
        <v>5</v>
      </c>
      <c r="F2537">
        <f t="shared" si="45"/>
        <v>1</v>
      </c>
    </row>
    <row r="2538" spans="1:6" x14ac:dyDescent="0.2">
      <c r="A2538" s="28">
        <v>41958</v>
      </c>
      <c r="B2538" t="s">
        <v>441</v>
      </c>
      <c r="C2538" t="s">
        <v>55</v>
      </c>
      <c r="D2538" t="s">
        <v>55</v>
      </c>
      <c r="E2538" s="30">
        <v>23.6</v>
      </c>
      <c r="F2538">
        <f t="shared" si="45"/>
        <v>1</v>
      </c>
    </row>
    <row r="2539" spans="1:6" x14ac:dyDescent="0.2">
      <c r="A2539" s="28">
        <v>41958</v>
      </c>
      <c r="B2539" t="s">
        <v>441</v>
      </c>
      <c r="C2539" t="s">
        <v>56</v>
      </c>
      <c r="D2539" t="s">
        <v>56</v>
      </c>
      <c r="E2539" s="30">
        <v>20</v>
      </c>
      <c r="F2539">
        <f t="shared" si="45"/>
        <v>1</v>
      </c>
    </row>
    <row r="2540" spans="1:6" x14ac:dyDescent="0.2">
      <c r="A2540" s="28">
        <v>41958</v>
      </c>
      <c r="B2540" t="s">
        <v>441</v>
      </c>
      <c r="C2540" t="s">
        <v>57</v>
      </c>
      <c r="D2540" t="s">
        <v>57</v>
      </c>
      <c r="E2540" s="30">
        <v>2</v>
      </c>
      <c r="F2540">
        <f t="shared" si="45"/>
        <v>1</v>
      </c>
    </row>
    <row r="2541" spans="1:6" x14ac:dyDescent="0.2">
      <c r="A2541" s="28">
        <v>41958</v>
      </c>
      <c r="B2541" t="s">
        <v>441</v>
      </c>
      <c r="C2541" t="s">
        <v>58</v>
      </c>
      <c r="D2541" t="s">
        <v>58</v>
      </c>
      <c r="E2541" s="30">
        <v>2</v>
      </c>
      <c r="F2541">
        <f t="shared" si="45"/>
        <v>1</v>
      </c>
    </row>
    <row r="2542" spans="1:6" x14ac:dyDescent="0.2">
      <c r="A2542" s="28">
        <v>41958</v>
      </c>
      <c r="B2542" t="s">
        <v>441</v>
      </c>
      <c r="C2542" t="s">
        <v>59</v>
      </c>
      <c r="D2542" t="s">
        <v>59</v>
      </c>
      <c r="E2542" s="30">
        <v>2</v>
      </c>
      <c r="F2542">
        <f t="shared" si="45"/>
        <v>1</v>
      </c>
    </row>
    <row r="2543" spans="1:6" x14ac:dyDescent="0.2">
      <c r="A2543" s="28">
        <v>41959</v>
      </c>
      <c r="B2543" t="s">
        <v>447</v>
      </c>
      <c r="C2543" t="s">
        <v>52</v>
      </c>
      <c r="D2543" t="s">
        <v>52</v>
      </c>
      <c r="E2543" s="30">
        <v>2</v>
      </c>
      <c r="F2543">
        <f t="shared" si="45"/>
        <v>1</v>
      </c>
    </row>
    <row r="2544" spans="1:6" x14ac:dyDescent="0.2">
      <c r="A2544" s="28">
        <v>41959</v>
      </c>
      <c r="B2544" t="s">
        <v>447</v>
      </c>
      <c r="C2544" t="s">
        <v>53</v>
      </c>
      <c r="D2544" t="s">
        <v>53</v>
      </c>
      <c r="E2544" s="30">
        <v>2.68</v>
      </c>
      <c r="F2544">
        <f t="shared" si="45"/>
        <v>1</v>
      </c>
    </row>
    <row r="2545" spans="1:6" x14ac:dyDescent="0.2">
      <c r="A2545" s="28">
        <v>41959</v>
      </c>
      <c r="B2545" t="s">
        <v>447</v>
      </c>
      <c r="C2545" t="s">
        <v>54</v>
      </c>
      <c r="D2545" t="s">
        <v>54</v>
      </c>
      <c r="E2545" s="30">
        <v>6</v>
      </c>
      <c r="F2545">
        <f t="shared" si="45"/>
        <v>1</v>
      </c>
    </row>
    <row r="2546" spans="1:6" x14ac:dyDescent="0.2">
      <c r="A2546" s="28">
        <v>41959</v>
      </c>
      <c r="B2546" t="s">
        <v>447</v>
      </c>
      <c r="C2546" t="s">
        <v>55</v>
      </c>
      <c r="D2546" t="s">
        <v>55</v>
      </c>
      <c r="E2546" s="30">
        <v>18.600000000000001</v>
      </c>
      <c r="F2546">
        <f t="shared" si="45"/>
        <v>1</v>
      </c>
    </row>
    <row r="2547" spans="1:6" x14ac:dyDescent="0.2">
      <c r="A2547" s="28">
        <v>41959</v>
      </c>
      <c r="B2547" t="s">
        <v>447</v>
      </c>
      <c r="C2547" t="s">
        <v>56</v>
      </c>
      <c r="D2547" t="s">
        <v>56</v>
      </c>
      <c r="E2547" s="30">
        <v>13</v>
      </c>
      <c r="F2547">
        <f t="shared" si="45"/>
        <v>1</v>
      </c>
    </row>
    <row r="2548" spans="1:6" x14ac:dyDescent="0.2">
      <c r="A2548" s="28">
        <v>41959</v>
      </c>
      <c r="B2548" t="s">
        <v>447</v>
      </c>
      <c r="C2548" t="s">
        <v>57</v>
      </c>
      <c r="D2548" t="s">
        <v>57</v>
      </c>
      <c r="E2548" s="30">
        <v>1</v>
      </c>
      <c r="F2548">
        <f t="shared" si="45"/>
        <v>1</v>
      </c>
    </row>
    <row r="2549" spans="1:6" x14ac:dyDescent="0.2">
      <c r="A2549" s="28">
        <v>41959</v>
      </c>
      <c r="B2549" t="s">
        <v>447</v>
      </c>
      <c r="C2549" t="s">
        <v>58</v>
      </c>
      <c r="D2549" t="s">
        <v>58</v>
      </c>
      <c r="E2549" s="30">
        <v>0</v>
      </c>
      <c r="F2549">
        <f t="shared" si="45"/>
        <v>1</v>
      </c>
    </row>
    <row r="2550" spans="1:6" x14ac:dyDescent="0.2">
      <c r="A2550" s="28">
        <v>41959</v>
      </c>
      <c r="B2550" t="s">
        <v>447</v>
      </c>
      <c r="C2550" t="s">
        <v>59</v>
      </c>
      <c r="D2550" t="s">
        <v>59</v>
      </c>
      <c r="E2550" s="30">
        <v>0</v>
      </c>
      <c r="F2550">
        <f t="shared" si="45"/>
        <v>1</v>
      </c>
    </row>
    <row r="2551" spans="1:6" x14ac:dyDescent="0.2">
      <c r="A2551" s="28">
        <v>41960</v>
      </c>
      <c r="B2551" t="s">
        <v>443</v>
      </c>
      <c r="C2551" t="s">
        <v>52</v>
      </c>
      <c r="D2551" t="s">
        <v>52</v>
      </c>
      <c r="E2551" s="30">
        <v>9</v>
      </c>
      <c r="F2551">
        <f t="shared" si="45"/>
        <v>1</v>
      </c>
    </row>
    <row r="2552" spans="1:6" x14ac:dyDescent="0.2">
      <c r="A2552" s="28">
        <v>41960</v>
      </c>
      <c r="B2552" t="s">
        <v>443</v>
      </c>
      <c r="C2552" t="s">
        <v>53</v>
      </c>
      <c r="D2552" t="s">
        <v>53</v>
      </c>
      <c r="E2552" s="30">
        <v>5.01</v>
      </c>
      <c r="F2552">
        <f t="shared" si="45"/>
        <v>1</v>
      </c>
    </row>
    <row r="2553" spans="1:6" x14ac:dyDescent="0.2">
      <c r="A2553" s="28">
        <v>41960</v>
      </c>
      <c r="B2553" t="s">
        <v>443</v>
      </c>
      <c r="C2553" t="s">
        <v>54</v>
      </c>
      <c r="D2553" t="s">
        <v>54</v>
      </c>
      <c r="E2553" s="30">
        <v>5.5</v>
      </c>
      <c r="F2553">
        <f t="shared" si="45"/>
        <v>1</v>
      </c>
    </row>
    <row r="2554" spans="1:6" x14ac:dyDescent="0.2">
      <c r="A2554" s="28">
        <v>41960</v>
      </c>
      <c r="B2554" t="s">
        <v>443</v>
      </c>
      <c r="C2554" t="s">
        <v>55</v>
      </c>
      <c r="D2554" t="s">
        <v>55</v>
      </c>
      <c r="E2554" s="30">
        <v>23</v>
      </c>
      <c r="F2554">
        <f t="shared" si="45"/>
        <v>1</v>
      </c>
    </row>
    <row r="2555" spans="1:6" x14ac:dyDescent="0.2">
      <c r="A2555" s="28">
        <v>41960</v>
      </c>
      <c r="B2555" t="s">
        <v>443</v>
      </c>
      <c r="C2555" t="s">
        <v>56</v>
      </c>
      <c r="D2555" t="s">
        <v>56</v>
      </c>
      <c r="E2555" s="30">
        <v>23</v>
      </c>
      <c r="F2555">
        <f t="shared" si="45"/>
        <v>1</v>
      </c>
    </row>
    <row r="2556" spans="1:6" x14ac:dyDescent="0.2">
      <c r="A2556" s="28">
        <v>41960</v>
      </c>
      <c r="B2556" t="s">
        <v>443</v>
      </c>
      <c r="C2556" t="s">
        <v>57</v>
      </c>
      <c r="D2556" t="s">
        <v>57</v>
      </c>
      <c r="E2556" s="30">
        <v>1</v>
      </c>
      <c r="F2556">
        <f t="shared" si="45"/>
        <v>1</v>
      </c>
    </row>
    <row r="2557" spans="1:6" x14ac:dyDescent="0.2">
      <c r="A2557" s="28">
        <v>41960</v>
      </c>
      <c r="B2557" t="s">
        <v>443</v>
      </c>
      <c r="C2557" t="s">
        <v>58</v>
      </c>
      <c r="D2557" t="s">
        <v>58</v>
      </c>
      <c r="E2557" s="30">
        <v>10</v>
      </c>
      <c r="F2557">
        <f t="shared" si="45"/>
        <v>1</v>
      </c>
    </row>
    <row r="2558" spans="1:6" x14ac:dyDescent="0.2">
      <c r="A2558" s="28">
        <v>41960</v>
      </c>
      <c r="B2558" t="s">
        <v>443</v>
      </c>
      <c r="C2558" t="s">
        <v>59</v>
      </c>
      <c r="D2558" t="s">
        <v>59</v>
      </c>
      <c r="E2558" s="30">
        <v>0.2</v>
      </c>
      <c r="F2558">
        <f t="shared" si="45"/>
        <v>1</v>
      </c>
    </row>
    <row r="2559" spans="1:6" x14ac:dyDescent="0.2">
      <c r="A2559" s="28">
        <v>41961</v>
      </c>
      <c r="B2559" t="s">
        <v>444</v>
      </c>
      <c r="C2559" t="s">
        <v>52</v>
      </c>
      <c r="D2559" t="s">
        <v>52</v>
      </c>
      <c r="E2559" s="30">
        <v>2.67</v>
      </c>
      <c r="F2559">
        <f t="shared" si="45"/>
        <v>1</v>
      </c>
    </row>
    <row r="2560" spans="1:6" x14ac:dyDescent="0.2">
      <c r="A2560" s="28">
        <v>41961</v>
      </c>
      <c r="B2560" t="s">
        <v>444</v>
      </c>
      <c r="C2560" t="s">
        <v>53</v>
      </c>
      <c r="D2560" t="s">
        <v>53</v>
      </c>
      <c r="E2560" s="30">
        <v>2</v>
      </c>
      <c r="F2560">
        <f t="shared" si="45"/>
        <v>1</v>
      </c>
    </row>
    <row r="2561" spans="1:6" x14ac:dyDescent="0.2">
      <c r="A2561" s="28">
        <v>41961</v>
      </c>
      <c r="B2561" t="s">
        <v>444</v>
      </c>
      <c r="C2561" t="s">
        <v>54</v>
      </c>
      <c r="D2561" t="s">
        <v>54</v>
      </c>
      <c r="E2561" s="30">
        <v>5</v>
      </c>
      <c r="F2561">
        <f t="shared" si="45"/>
        <v>1</v>
      </c>
    </row>
    <row r="2562" spans="1:6" x14ac:dyDescent="0.2">
      <c r="A2562" s="28">
        <v>41961</v>
      </c>
      <c r="B2562" t="s">
        <v>444</v>
      </c>
      <c r="C2562" t="s">
        <v>55</v>
      </c>
      <c r="D2562" t="s">
        <v>55</v>
      </c>
      <c r="E2562" s="30">
        <v>19.3</v>
      </c>
      <c r="F2562">
        <f t="shared" si="45"/>
        <v>1</v>
      </c>
    </row>
    <row r="2563" spans="1:6" x14ac:dyDescent="0.2">
      <c r="A2563" s="28">
        <v>41961</v>
      </c>
      <c r="B2563" t="s">
        <v>444</v>
      </c>
      <c r="C2563" t="s">
        <v>56</v>
      </c>
      <c r="D2563" t="s">
        <v>56</v>
      </c>
      <c r="E2563" s="30">
        <v>10.5</v>
      </c>
      <c r="F2563">
        <f t="shared" si="45"/>
        <v>1</v>
      </c>
    </row>
    <row r="2564" spans="1:6" x14ac:dyDescent="0.2">
      <c r="A2564" s="28">
        <v>41961</v>
      </c>
      <c r="B2564" t="s">
        <v>444</v>
      </c>
      <c r="C2564" t="s">
        <v>57</v>
      </c>
      <c r="D2564" t="s">
        <v>57</v>
      </c>
      <c r="E2564" s="30">
        <v>1</v>
      </c>
      <c r="F2564">
        <f t="shared" si="45"/>
        <v>1</v>
      </c>
    </row>
    <row r="2565" spans="1:6" x14ac:dyDescent="0.2">
      <c r="A2565" s="28">
        <v>41961</v>
      </c>
      <c r="B2565" t="s">
        <v>444</v>
      </c>
      <c r="C2565" t="s">
        <v>58</v>
      </c>
      <c r="D2565" t="s">
        <v>58</v>
      </c>
      <c r="E2565" s="30">
        <v>0</v>
      </c>
      <c r="F2565">
        <f t="shared" si="45"/>
        <v>1</v>
      </c>
    </row>
    <row r="2566" spans="1:6" x14ac:dyDescent="0.2">
      <c r="A2566" s="28">
        <v>41961</v>
      </c>
      <c r="B2566" t="s">
        <v>444</v>
      </c>
      <c r="C2566" t="s">
        <v>59</v>
      </c>
      <c r="D2566" t="s">
        <v>59</v>
      </c>
      <c r="E2566" s="30">
        <v>1</v>
      </c>
      <c r="F2566">
        <f t="shared" si="45"/>
        <v>1</v>
      </c>
    </row>
    <row r="2567" spans="1:6" x14ac:dyDescent="0.2">
      <c r="A2567" s="28">
        <v>41962</v>
      </c>
      <c r="B2567" t="s">
        <v>445</v>
      </c>
      <c r="C2567" t="s">
        <v>52</v>
      </c>
      <c r="D2567" t="s">
        <v>52</v>
      </c>
      <c r="E2567" s="30">
        <v>1.34</v>
      </c>
      <c r="F2567">
        <f t="shared" ref="F2567:F2630" si="46">SUBTOTAL(103,E2567)</f>
        <v>1</v>
      </c>
    </row>
    <row r="2568" spans="1:6" x14ac:dyDescent="0.2">
      <c r="A2568" s="28">
        <v>41962</v>
      </c>
      <c r="B2568" t="s">
        <v>445</v>
      </c>
      <c r="C2568" t="s">
        <v>53</v>
      </c>
      <c r="D2568" t="s">
        <v>53</v>
      </c>
      <c r="E2568" s="30">
        <v>3.67</v>
      </c>
      <c r="F2568">
        <f t="shared" si="46"/>
        <v>1</v>
      </c>
    </row>
    <row r="2569" spans="1:6" x14ac:dyDescent="0.2">
      <c r="A2569" s="28">
        <v>41962</v>
      </c>
      <c r="B2569" t="s">
        <v>445</v>
      </c>
      <c r="C2569" t="s">
        <v>54</v>
      </c>
      <c r="D2569" t="s">
        <v>54</v>
      </c>
      <c r="E2569" s="30">
        <v>10</v>
      </c>
      <c r="F2569">
        <f t="shared" si="46"/>
        <v>1</v>
      </c>
    </row>
    <row r="2570" spans="1:6" x14ac:dyDescent="0.2">
      <c r="A2570" s="28">
        <v>41962</v>
      </c>
      <c r="B2570" t="s">
        <v>445</v>
      </c>
      <c r="C2570" t="s">
        <v>55</v>
      </c>
      <c r="D2570" t="s">
        <v>55</v>
      </c>
      <c r="E2570" s="30">
        <v>32</v>
      </c>
      <c r="F2570">
        <f t="shared" si="46"/>
        <v>1</v>
      </c>
    </row>
    <row r="2571" spans="1:6" x14ac:dyDescent="0.2">
      <c r="A2571" s="28">
        <v>41962</v>
      </c>
      <c r="B2571" t="s">
        <v>445</v>
      </c>
      <c r="C2571" t="s">
        <v>56</v>
      </c>
      <c r="D2571" t="s">
        <v>56</v>
      </c>
      <c r="E2571" s="30">
        <v>17</v>
      </c>
      <c r="F2571">
        <f t="shared" si="46"/>
        <v>1</v>
      </c>
    </row>
    <row r="2572" spans="1:6" x14ac:dyDescent="0.2">
      <c r="A2572" s="28">
        <v>41962</v>
      </c>
      <c r="B2572" t="s">
        <v>445</v>
      </c>
      <c r="C2572" t="s">
        <v>57</v>
      </c>
      <c r="D2572" t="s">
        <v>57</v>
      </c>
      <c r="E2572" s="30">
        <v>0</v>
      </c>
      <c r="F2572">
        <f t="shared" si="46"/>
        <v>1</v>
      </c>
    </row>
    <row r="2573" spans="1:6" x14ac:dyDescent="0.2">
      <c r="A2573" s="28">
        <v>41962</v>
      </c>
      <c r="B2573" t="s">
        <v>445</v>
      </c>
      <c r="C2573" t="s">
        <v>58</v>
      </c>
      <c r="D2573" t="s">
        <v>58</v>
      </c>
      <c r="E2573" s="30">
        <v>10</v>
      </c>
      <c r="F2573">
        <f t="shared" si="46"/>
        <v>1</v>
      </c>
    </row>
    <row r="2574" spans="1:6" x14ac:dyDescent="0.2">
      <c r="A2574" s="28">
        <v>41962</v>
      </c>
      <c r="B2574" t="s">
        <v>445</v>
      </c>
      <c r="C2574" t="s">
        <v>59</v>
      </c>
      <c r="D2574" t="s">
        <v>59</v>
      </c>
      <c r="E2574" s="30">
        <v>4</v>
      </c>
      <c r="F2574">
        <f t="shared" si="46"/>
        <v>1</v>
      </c>
    </row>
    <row r="2575" spans="1:6" x14ac:dyDescent="0.2">
      <c r="A2575" s="28">
        <v>41963</v>
      </c>
      <c r="B2575" t="s">
        <v>446</v>
      </c>
      <c r="C2575" t="s">
        <v>52</v>
      </c>
      <c r="D2575" t="s">
        <v>52</v>
      </c>
      <c r="E2575" s="30">
        <v>4</v>
      </c>
      <c r="F2575">
        <f t="shared" si="46"/>
        <v>1</v>
      </c>
    </row>
    <row r="2576" spans="1:6" x14ac:dyDescent="0.2">
      <c r="A2576" s="28">
        <v>41963</v>
      </c>
      <c r="B2576" t="s">
        <v>446</v>
      </c>
      <c r="C2576" t="s">
        <v>53</v>
      </c>
      <c r="D2576" t="s">
        <v>53</v>
      </c>
      <c r="E2576" s="30">
        <v>7</v>
      </c>
      <c r="F2576">
        <f t="shared" si="46"/>
        <v>1</v>
      </c>
    </row>
    <row r="2577" spans="1:6" x14ac:dyDescent="0.2">
      <c r="A2577" s="28">
        <v>41963</v>
      </c>
      <c r="B2577" t="s">
        <v>446</v>
      </c>
      <c r="C2577" t="s">
        <v>54</v>
      </c>
      <c r="D2577" t="s">
        <v>54</v>
      </c>
      <c r="E2577" s="30">
        <v>5</v>
      </c>
      <c r="F2577">
        <f t="shared" si="46"/>
        <v>1</v>
      </c>
    </row>
    <row r="2578" spans="1:6" x14ac:dyDescent="0.2">
      <c r="A2578" s="28">
        <v>41963</v>
      </c>
      <c r="B2578" t="s">
        <v>446</v>
      </c>
      <c r="C2578" t="s">
        <v>55</v>
      </c>
      <c r="D2578" t="s">
        <v>55</v>
      </c>
      <c r="E2578" s="30">
        <v>18.8</v>
      </c>
      <c r="F2578">
        <f t="shared" si="46"/>
        <v>1</v>
      </c>
    </row>
    <row r="2579" spans="1:6" x14ac:dyDescent="0.2">
      <c r="A2579" s="28">
        <v>41963</v>
      </c>
      <c r="B2579" t="s">
        <v>446</v>
      </c>
      <c r="C2579" t="s">
        <v>56</v>
      </c>
      <c r="D2579" t="s">
        <v>56</v>
      </c>
      <c r="E2579" s="30">
        <v>13</v>
      </c>
      <c r="F2579">
        <f t="shared" si="46"/>
        <v>1</v>
      </c>
    </row>
    <row r="2580" spans="1:6" x14ac:dyDescent="0.2">
      <c r="A2580" s="28">
        <v>41963</v>
      </c>
      <c r="B2580" t="s">
        <v>446</v>
      </c>
      <c r="C2580" t="s">
        <v>57</v>
      </c>
      <c r="D2580" t="s">
        <v>57</v>
      </c>
      <c r="E2580" s="30">
        <v>0</v>
      </c>
      <c r="F2580">
        <f t="shared" si="46"/>
        <v>1</v>
      </c>
    </row>
    <row r="2581" spans="1:6" x14ac:dyDescent="0.2">
      <c r="A2581" s="28">
        <v>41963</v>
      </c>
      <c r="B2581" t="s">
        <v>446</v>
      </c>
      <c r="C2581" t="s">
        <v>58</v>
      </c>
      <c r="D2581" t="s">
        <v>58</v>
      </c>
      <c r="E2581" s="30">
        <v>8</v>
      </c>
      <c r="F2581">
        <f t="shared" si="46"/>
        <v>1</v>
      </c>
    </row>
    <row r="2582" spans="1:6" x14ac:dyDescent="0.2">
      <c r="A2582" s="28">
        <v>41963</v>
      </c>
      <c r="B2582" t="s">
        <v>446</v>
      </c>
      <c r="C2582" t="s">
        <v>59</v>
      </c>
      <c r="D2582" t="s">
        <v>59</v>
      </c>
      <c r="E2582" s="30">
        <v>0</v>
      </c>
      <c r="F2582">
        <f t="shared" si="46"/>
        <v>1</v>
      </c>
    </row>
    <row r="2583" spans="1:6" x14ac:dyDescent="0.2">
      <c r="A2583" s="28">
        <v>41964</v>
      </c>
      <c r="B2583" t="s">
        <v>440</v>
      </c>
      <c r="C2583" t="s">
        <v>52</v>
      </c>
      <c r="D2583" t="s">
        <v>52</v>
      </c>
      <c r="E2583" s="30">
        <v>1.34</v>
      </c>
      <c r="F2583">
        <f t="shared" si="46"/>
        <v>1</v>
      </c>
    </row>
    <row r="2584" spans="1:6" x14ac:dyDescent="0.2">
      <c r="A2584" s="28">
        <v>41964</v>
      </c>
      <c r="B2584" t="s">
        <v>440</v>
      </c>
      <c r="C2584" t="s">
        <v>53</v>
      </c>
      <c r="D2584" t="s">
        <v>53</v>
      </c>
      <c r="E2584" s="30">
        <v>1.34</v>
      </c>
      <c r="F2584">
        <f t="shared" si="46"/>
        <v>1</v>
      </c>
    </row>
    <row r="2585" spans="1:6" x14ac:dyDescent="0.2">
      <c r="A2585" s="28">
        <v>41964</v>
      </c>
      <c r="B2585" t="s">
        <v>440</v>
      </c>
      <c r="C2585" t="s">
        <v>54</v>
      </c>
      <c r="D2585" t="s">
        <v>54</v>
      </c>
      <c r="E2585" s="30">
        <v>3</v>
      </c>
      <c r="F2585">
        <f t="shared" si="46"/>
        <v>1</v>
      </c>
    </row>
    <row r="2586" spans="1:6" x14ac:dyDescent="0.2">
      <c r="A2586" s="28">
        <v>41964</v>
      </c>
      <c r="B2586" t="s">
        <v>440</v>
      </c>
      <c r="C2586" t="s">
        <v>55</v>
      </c>
      <c r="D2586" t="s">
        <v>55</v>
      </c>
      <c r="E2586" s="30">
        <v>22.4</v>
      </c>
      <c r="F2586">
        <f t="shared" si="46"/>
        <v>1</v>
      </c>
    </row>
    <row r="2587" spans="1:6" x14ac:dyDescent="0.2">
      <c r="A2587" s="28">
        <v>41964</v>
      </c>
      <c r="B2587" t="s">
        <v>440</v>
      </c>
      <c r="C2587" t="s">
        <v>56</v>
      </c>
      <c r="D2587" t="s">
        <v>56</v>
      </c>
      <c r="E2587" s="30">
        <v>16</v>
      </c>
      <c r="F2587">
        <f t="shared" si="46"/>
        <v>1</v>
      </c>
    </row>
    <row r="2588" spans="1:6" x14ac:dyDescent="0.2">
      <c r="A2588" s="28">
        <v>41964</v>
      </c>
      <c r="B2588" t="s">
        <v>440</v>
      </c>
      <c r="C2588" t="s">
        <v>57</v>
      </c>
      <c r="D2588" t="s">
        <v>57</v>
      </c>
      <c r="E2588" s="30">
        <v>0</v>
      </c>
      <c r="F2588">
        <f t="shared" si="46"/>
        <v>1</v>
      </c>
    </row>
    <row r="2589" spans="1:6" x14ac:dyDescent="0.2">
      <c r="A2589" s="28">
        <v>41964</v>
      </c>
      <c r="B2589" t="s">
        <v>440</v>
      </c>
      <c r="C2589" t="s">
        <v>58</v>
      </c>
      <c r="D2589" t="s">
        <v>58</v>
      </c>
      <c r="E2589" s="30">
        <v>2</v>
      </c>
      <c r="F2589">
        <f t="shared" si="46"/>
        <v>1</v>
      </c>
    </row>
    <row r="2590" spans="1:6" x14ac:dyDescent="0.2">
      <c r="A2590" s="28">
        <v>41964</v>
      </c>
      <c r="B2590" t="s">
        <v>440</v>
      </c>
      <c r="C2590" t="s">
        <v>59</v>
      </c>
      <c r="D2590" t="s">
        <v>59</v>
      </c>
      <c r="E2590" s="30">
        <v>1</v>
      </c>
      <c r="F2590">
        <f t="shared" si="46"/>
        <v>1</v>
      </c>
    </row>
    <row r="2591" spans="1:6" x14ac:dyDescent="0.2">
      <c r="A2591" s="28">
        <v>41965</v>
      </c>
      <c r="B2591" t="s">
        <v>441</v>
      </c>
      <c r="C2591" t="s">
        <v>52</v>
      </c>
      <c r="D2591" t="s">
        <v>52</v>
      </c>
      <c r="E2591" s="30">
        <v>6</v>
      </c>
      <c r="F2591">
        <f t="shared" si="46"/>
        <v>1</v>
      </c>
    </row>
    <row r="2592" spans="1:6" x14ac:dyDescent="0.2">
      <c r="A2592" s="28">
        <v>41965</v>
      </c>
      <c r="B2592" t="s">
        <v>441</v>
      </c>
      <c r="C2592" t="s">
        <v>53</v>
      </c>
      <c r="D2592" t="s">
        <v>53</v>
      </c>
      <c r="E2592" s="30">
        <v>2.34</v>
      </c>
      <c r="F2592">
        <f t="shared" si="46"/>
        <v>1</v>
      </c>
    </row>
    <row r="2593" spans="1:6" x14ac:dyDescent="0.2">
      <c r="A2593" s="28">
        <v>41965</v>
      </c>
      <c r="B2593" t="s">
        <v>441</v>
      </c>
      <c r="C2593" t="s">
        <v>54</v>
      </c>
      <c r="D2593" t="s">
        <v>54</v>
      </c>
      <c r="E2593" s="30">
        <v>3</v>
      </c>
      <c r="F2593">
        <f t="shared" si="46"/>
        <v>1</v>
      </c>
    </row>
    <row r="2594" spans="1:6" x14ac:dyDescent="0.2">
      <c r="A2594" s="28">
        <v>41965</v>
      </c>
      <c r="B2594" t="s">
        <v>441</v>
      </c>
      <c r="C2594" t="s">
        <v>55</v>
      </c>
      <c r="D2594" t="s">
        <v>55</v>
      </c>
      <c r="E2594" s="30">
        <v>23.7</v>
      </c>
      <c r="F2594">
        <f t="shared" si="46"/>
        <v>1</v>
      </c>
    </row>
    <row r="2595" spans="1:6" x14ac:dyDescent="0.2">
      <c r="A2595" s="28">
        <v>41965</v>
      </c>
      <c r="B2595" t="s">
        <v>441</v>
      </c>
      <c r="C2595" t="s">
        <v>56</v>
      </c>
      <c r="D2595" t="s">
        <v>56</v>
      </c>
      <c r="E2595" s="30">
        <v>15</v>
      </c>
      <c r="F2595">
        <f t="shared" si="46"/>
        <v>1</v>
      </c>
    </row>
    <row r="2596" spans="1:6" x14ac:dyDescent="0.2">
      <c r="A2596" s="28">
        <v>41965</v>
      </c>
      <c r="B2596" t="s">
        <v>441</v>
      </c>
      <c r="C2596" t="s">
        <v>57</v>
      </c>
      <c r="D2596" t="s">
        <v>57</v>
      </c>
      <c r="E2596" s="30">
        <v>1</v>
      </c>
      <c r="F2596">
        <f t="shared" si="46"/>
        <v>1</v>
      </c>
    </row>
    <row r="2597" spans="1:6" x14ac:dyDescent="0.2">
      <c r="A2597" s="28">
        <v>41965</v>
      </c>
      <c r="B2597" t="s">
        <v>441</v>
      </c>
      <c r="C2597" t="s">
        <v>58</v>
      </c>
      <c r="D2597" t="s">
        <v>58</v>
      </c>
      <c r="E2597" s="30">
        <v>8</v>
      </c>
      <c r="F2597">
        <f t="shared" si="46"/>
        <v>1</v>
      </c>
    </row>
    <row r="2598" spans="1:6" x14ac:dyDescent="0.2">
      <c r="A2598" s="28">
        <v>41965</v>
      </c>
      <c r="B2598" t="s">
        <v>441</v>
      </c>
      <c r="C2598" t="s">
        <v>59</v>
      </c>
      <c r="D2598" t="s">
        <v>59</v>
      </c>
      <c r="E2598" s="30">
        <v>1.4</v>
      </c>
      <c r="F2598">
        <f t="shared" si="46"/>
        <v>1</v>
      </c>
    </row>
    <row r="2599" spans="1:6" x14ac:dyDescent="0.2">
      <c r="A2599" s="28">
        <v>41966</v>
      </c>
      <c r="B2599" t="s">
        <v>447</v>
      </c>
      <c r="C2599" t="s">
        <v>52</v>
      </c>
      <c r="D2599" t="s">
        <v>52</v>
      </c>
      <c r="E2599" s="30">
        <v>4</v>
      </c>
      <c r="F2599">
        <f t="shared" si="46"/>
        <v>1</v>
      </c>
    </row>
    <row r="2600" spans="1:6" x14ac:dyDescent="0.2">
      <c r="A2600" s="28">
        <v>41966</v>
      </c>
      <c r="B2600" t="s">
        <v>447</v>
      </c>
      <c r="C2600" t="s">
        <v>53</v>
      </c>
      <c r="D2600" t="s">
        <v>53</v>
      </c>
      <c r="E2600" s="30">
        <v>3.68</v>
      </c>
      <c r="F2600">
        <f t="shared" si="46"/>
        <v>1</v>
      </c>
    </row>
    <row r="2601" spans="1:6" x14ac:dyDescent="0.2">
      <c r="A2601" s="28">
        <v>41966</v>
      </c>
      <c r="B2601" t="s">
        <v>447</v>
      </c>
      <c r="C2601" t="s">
        <v>54</v>
      </c>
      <c r="D2601" t="s">
        <v>54</v>
      </c>
      <c r="E2601" s="30">
        <v>6</v>
      </c>
      <c r="F2601">
        <f t="shared" si="46"/>
        <v>1</v>
      </c>
    </row>
    <row r="2602" spans="1:6" x14ac:dyDescent="0.2">
      <c r="A2602" s="28">
        <v>41966</v>
      </c>
      <c r="B2602" t="s">
        <v>447</v>
      </c>
      <c r="C2602" t="s">
        <v>55</v>
      </c>
      <c r="D2602" t="s">
        <v>55</v>
      </c>
      <c r="E2602" s="30">
        <v>22.3</v>
      </c>
      <c r="F2602">
        <f t="shared" si="46"/>
        <v>1</v>
      </c>
    </row>
    <row r="2603" spans="1:6" x14ac:dyDescent="0.2">
      <c r="A2603" s="28">
        <v>41966</v>
      </c>
      <c r="B2603" t="s">
        <v>447</v>
      </c>
      <c r="C2603" t="s">
        <v>56</v>
      </c>
      <c r="D2603" t="s">
        <v>56</v>
      </c>
      <c r="E2603" s="30">
        <v>11</v>
      </c>
      <c r="F2603">
        <f t="shared" si="46"/>
        <v>1</v>
      </c>
    </row>
    <row r="2604" spans="1:6" x14ac:dyDescent="0.2">
      <c r="A2604" s="28">
        <v>41966</v>
      </c>
      <c r="B2604" t="s">
        <v>447</v>
      </c>
      <c r="C2604" t="s">
        <v>57</v>
      </c>
      <c r="D2604" t="s">
        <v>57</v>
      </c>
      <c r="E2604" s="30">
        <v>0</v>
      </c>
      <c r="F2604">
        <f t="shared" si="46"/>
        <v>1</v>
      </c>
    </row>
    <row r="2605" spans="1:6" x14ac:dyDescent="0.2">
      <c r="A2605" s="28">
        <v>41966</v>
      </c>
      <c r="B2605" t="s">
        <v>447</v>
      </c>
      <c r="C2605" t="s">
        <v>58</v>
      </c>
      <c r="D2605" t="s">
        <v>58</v>
      </c>
      <c r="E2605" s="30">
        <v>0</v>
      </c>
      <c r="F2605">
        <f t="shared" si="46"/>
        <v>1</v>
      </c>
    </row>
    <row r="2606" spans="1:6" x14ac:dyDescent="0.2">
      <c r="A2606" s="28">
        <v>41966</v>
      </c>
      <c r="B2606" t="s">
        <v>447</v>
      </c>
      <c r="C2606" t="s">
        <v>59</v>
      </c>
      <c r="D2606" t="s">
        <v>59</v>
      </c>
      <c r="E2606" s="30">
        <v>1.1000000000000001</v>
      </c>
      <c r="F2606">
        <f t="shared" si="46"/>
        <v>1</v>
      </c>
    </row>
    <row r="2607" spans="1:6" x14ac:dyDescent="0.2">
      <c r="A2607" s="28">
        <v>41967</v>
      </c>
      <c r="B2607" t="s">
        <v>443</v>
      </c>
      <c r="C2607" t="s">
        <v>52</v>
      </c>
      <c r="D2607" t="s">
        <v>52</v>
      </c>
      <c r="E2607" s="30">
        <v>4</v>
      </c>
      <c r="F2607">
        <f t="shared" si="46"/>
        <v>1</v>
      </c>
    </row>
    <row r="2608" spans="1:6" x14ac:dyDescent="0.2">
      <c r="A2608" s="28">
        <v>41967</v>
      </c>
      <c r="B2608" t="s">
        <v>443</v>
      </c>
      <c r="C2608" t="s">
        <v>53</v>
      </c>
      <c r="D2608" t="s">
        <v>53</v>
      </c>
      <c r="E2608" s="30">
        <v>3</v>
      </c>
      <c r="F2608">
        <f t="shared" si="46"/>
        <v>1</v>
      </c>
    </row>
    <row r="2609" spans="1:6" x14ac:dyDescent="0.2">
      <c r="A2609" s="28">
        <v>41967</v>
      </c>
      <c r="B2609" t="s">
        <v>443</v>
      </c>
      <c r="C2609" t="s">
        <v>54</v>
      </c>
      <c r="D2609" t="s">
        <v>54</v>
      </c>
      <c r="E2609" s="30">
        <v>6</v>
      </c>
      <c r="F2609">
        <f t="shared" si="46"/>
        <v>1</v>
      </c>
    </row>
    <row r="2610" spans="1:6" x14ac:dyDescent="0.2">
      <c r="A2610" s="28">
        <v>41967</v>
      </c>
      <c r="B2610" t="s">
        <v>443</v>
      </c>
      <c r="C2610" t="s">
        <v>55</v>
      </c>
      <c r="D2610" t="s">
        <v>55</v>
      </c>
      <c r="E2610" s="30">
        <v>30.6</v>
      </c>
      <c r="F2610">
        <f t="shared" si="46"/>
        <v>1</v>
      </c>
    </row>
    <row r="2611" spans="1:6" x14ac:dyDescent="0.2">
      <c r="A2611" s="28">
        <v>41967</v>
      </c>
      <c r="B2611" t="s">
        <v>443</v>
      </c>
      <c r="C2611" t="s">
        <v>56</v>
      </c>
      <c r="D2611" t="s">
        <v>56</v>
      </c>
      <c r="E2611" s="30">
        <v>19</v>
      </c>
      <c r="F2611">
        <f t="shared" si="46"/>
        <v>1</v>
      </c>
    </row>
    <row r="2612" spans="1:6" x14ac:dyDescent="0.2">
      <c r="A2612" s="28">
        <v>41967</v>
      </c>
      <c r="B2612" t="s">
        <v>443</v>
      </c>
      <c r="C2612" t="s">
        <v>57</v>
      </c>
      <c r="D2612" t="s">
        <v>57</v>
      </c>
      <c r="E2612" s="30">
        <v>1</v>
      </c>
      <c r="F2612">
        <f t="shared" si="46"/>
        <v>1</v>
      </c>
    </row>
    <row r="2613" spans="1:6" x14ac:dyDescent="0.2">
      <c r="A2613" s="28">
        <v>41967</v>
      </c>
      <c r="B2613" t="s">
        <v>443</v>
      </c>
      <c r="C2613" t="s">
        <v>58</v>
      </c>
      <c r="D2613" t="s">
        <v>58</v>
      </c>
      <c r="E2613" s="30">
        <v>1</v>
      </c>
      <c r="F2613">
        <f t="shared" si="46"/>
        <v>1</v>
      </c>
    </row>
    <row r="2614" spans="1:6" x14ac:dyDescent="0.2">
      <c r="A2614" s="28">
        <v>41967</v>
      </c>
      <c r="B2614" t="s">
        <v>443</v>
      </c>
      <c r="C2614" t="s">
        <v>59</v>
      </c>
      <c r="D2614" t="s">
        <v>59</v>
      </c>
      <c r="E2614" s="30">
        <v>2.1</v>
      </c>
      <c r="F2614">
        <f t="shared" si="46"/>
        <v>1</v>
      </c>
    </row>
    <row r="2615" spans="1:6" x14ac:dyDescent="0.2">
      <c r="A2615" s="28">
        <v>41968</v>
      </c>
      <c r="B2615" t="s">
        <v>444</v>
      </c>
      <c r="C2615" t="s">
        <v>52</v>
      </c>
      <c r="D2615" t="s">
        <v>52</v>
      </c>
      <c r="E2615" s="30">
        <v>5.36</v>
      </c>
      <c r="F2615">
        <f t="shared" si="46"/>
        <v>1</v>
      </c>
    </row>
    <row r="2616" spans="1:6" x14ac:dyDescent="0.2">
      <c r="A2616" s="28">
        <v>41968</v>
      </c>
      <c r="B2616" t="s">
        <v>444</v>
      </c>
      <c r="C2616" t="s">
        <v>53</v>
      </c>
      <c r="D2616" t="s">
        <v>53</v>
      </c>
      <c r="E2616" s="30">
        <v>1.68</v>
      </c>
      <c r="F2616">
        <f t="shared" si="46"/>
        <v>1</v>
      </c>
    </row>
    <row r="2617" spans="1:6" x14ac:dyDescent="0.2">
      <c r="A2617" s="28">
        <v>41968</v>
      </c>
      <c r="B2617" t="s">
        <v>444</v>
      </c>
      <c r="C2617" t="s">
        <v>54</v>
      </c>
      <c r="D2617" t="s">
        <v>54</v>
      </c>
      <c r="E2617" s="30">
        <v>2</v>
      </c>
      <c r="F2617">
        <f t="shared" si="46"/>
        <v>1</v>
      </c>
    </row>
    <row r="2618" spans="1:6" x14ac:dyDescent="0.2">
      <c r="A2618" s="28">
        <v>41968</v>
      </c>
      <c r="B2618" t="s">
        <v>444</v>
      </c>
      <c r="C2618" t="s">
        <v>55</v>
      </c>
      <c r="D2618" t="s">
        <v>55</v>
      </c>
      <c r="E2618" s="30">
        <v>19.2</v>
      </c>
      <c r="F2618">
        <f t="shared" si="46"/>
        <v>1</v>
      </c>
    </row>
    <row r="2619" spans="1:6" x14ac:dyDescent="0.2">
      <c r="A2619" s="28">
        <v>41968</v>
      </c>
      <c r="B2619" t="s">
        <v>444</v>
      </c>
      <c r="C2619" t="s">
        <v>56</v>
      </c>
      <c r="D2619" t="s">
        <v>56</v>
      </c>
      <c r="E2619" s="30">
        <v>18</v>
      </c>
      <c r="F2619">
        <f t="shared" si="46"/>
        <v>1</v>
      </c>
    </row>
    <row r="2620" spans="1:6" x14ac:dyDescent="0.2">
      <c r="A2620" s="28">
        <v>41968</v>
      </c>
      <c r="B2620" t="s">
        <v>444</v>
      </c>
      <c r="C2620" t="s">
        <v>57</v>
      </c>
      <c r="D2620" t="s">
        <v>57</v>
      </c>
      <c r="E2620" s="30">
        <v>0</v>
      </c>
      <c r="F2620">
        <f t="shared" si="46"/>
        <v>1</v>
      </c>
    </row>
    <row r="2621" spans="1:6" x14ac:dyDescent="0.2">
      <c r="A2621" s="28">
        <v>41968</v>
      </c>
      <c r="B2621" t="s">
        <v>444</v>
      </c>
      <c r="C2621" t="s">
        <v>58</v>
      </c>
      <c r="D2621" t="s">
        <v>58</v>
      </c>
      <c r="E2621" s="30">
        <v>2</v>
      </c>
      <c r="F2621">
        <f t="shared" si="46"/>
        <v>1</v>
      </c>
    </row>
    <row r="2622" spans="1:6" x14ac:dyDescent="0.2">
      <c r="A2622" s="28">
        <v>41968</v>
      </c>
      <c r="B2622" t="s">
        <v>444</v>
      </c>
      <c r="C2622" t="s">
        <v>59</v>
      </c>
      <c r="D2622" t="s">
        <v>59</v>
      </c>
      <c r="E2622" s="30">
        <v>3</v>
      </c>
      <c r="F2622">
        <f t="shared" si="46"/>
        <v>1</v>
      </c>
    </row>
    <row r="2623" spans="1:6" x14ac:dyDescent="0.2">
      <c r="A2623" s="28">
        <v>41969</v>
      </c>
      <c r="B2623" t="s">
        <v>445</v>
      </c>
      <c r="C2623" t="s">
        <v>52</v>
      </c>
      <c r="D2623" t="s">
        <v>52</v>
      </c>
      <c r="E2623" s="30">
        <v>3</v>
      </c>
      <c r="F2623">
        <f t="shared" si="46"/>
        <v>1</v>
      </c>
    </row>
    <row r="2624" spans="1:6" x14ac:dyDescent="0.2">
      <c r="A2624" s="28">
        <v>41969</v>
      </c>
      <c r="B2624" t="s">
        <v>445</v>
      </c>
      <c r="C2624" t="s">
        <v>53</v>
      </c>
      <c r="D2624" t="s">
        <v>53</v>
      </c>
      <c r="E2624" s="30">
        <v>5</v>
      </c>
      <c r="F2624">
        <f t="shared" si="46"/>
        <v>1</v>
      </c>
    </row>
    <row r="2625" spans="1:6" x14ac:dyDescent="0.2">
      <c r="A2625" s="28">
        <v>41969</v>
      </c>
      <c r="B2625" t="s">
        <v>445</v>
      </c>
      <c r="C2625" t="s">
        <v>54</v>
      </c>
      <c r="D2625" t="s">
        <v>54</v>
      </c>
      <c r="E2625" s="30">
        <v>6</v>
      </c>
      <c r="F2625">
        <f t="shared" si="46"/>
        <v>1</v>
      </c>
    </row>
    <row r="2626" spans="1:6" x14ac:dyDescent="0.2">
      <c r="A2626" s="28">
        <v>41969</v>
      </c>
      <c r="B2626" t="s">
        <v>445</v>
      </c>
      <c r="C2626" t="s">
        <v>55</v>
      </c>
      <c r="D2626" t="s">
        <v>55</v>
      </c>
      <c r="E2626" s="30">
        <v>21</v>
      </c>
      <c r="F2626">
        <f t="shared" si="46"/>
        <v>1</v>
      </c>
    </row>
    <row r="2627" spans="1:6" x14ac:dyDescent="0.2">
      <c r="A2627" s="28">
        <v>41969</v>
      </c>
      <c r="B2627" t="s">
        <v>445</v>
      </c>
      <c r="C2627" t="s">
        <v>56</v>
      </c>
      <c r="D2627" t="s">
        <v>56</v>
      </c>
      <c r="E2627" s="30">
        <v>13</v>
      </c>
      <c r="F2627">
        <f t="shared" si="46"/>
        <v>1</v>
      </c>
    </row>
    <row r="2628" spans="1:6" x14ac:dyDescent="0.2">
      <c r="A2628" s="28">
        <v>41969</v>
      </c>
      <c r="B2628" t="s">
        <v>445</v>
      </c>
      <c r="C2628" t="s">
        <v>57</v>
      </c>
      <c r="D2628" t="s">
        <v>57</v>
      </c>
      <c r="E2628" s="30">
        <v>3</v>
      </c>
      <c r="F2628">
        <f t="shared" si="46"/>
        <v>1</v>
      </c>
    </row>
    <row r="2629" spans="1:6" x14ac:dyDescent="0.2">
      <c r="A2629" s="28">
        <v>41969</v>
      </c>
      <c r="B2629" t="s">
        <v>445</v>
      </c>
      <c r="C2629" t="s">
        <v>58</v>
      </c>
      <c r="D2629" t="s">
        <v>58</v>
      </c>
      <c r="E2629" s="30">
        <v>11</v>
      </c>
      <c r="F2629">
        <f t="shared" si="46"/>
        <v>1</v>
      </c>
    </row>
    <row r="2630" spans="1:6" x14ac:dyDescent="0.2">
      <c r="A2630" s="28">
        <v>41969</v>
      </c>
      <c r="B2630" t="s">
        <v>445</v>
      </c>
      <c r="C2630" t="s">
        <v>59</v>
      </c>
      <c r="D2630" t="s">
        <v>59</v>
      </c>
      <c r="E2630" s="30">
        <v>2</v>
      </c>
      <c r="F2630">
        <f t="shared" si="46"/>
        <v>1</v>
      </c>
    </row>
    <row r="2631" spans="1:6" x14ac:dyDescent="0.2">
      <c r="A2631" s="28">
        <v>41970</v>
      </c>
      <c r="B2631" t="s">
        <v>446</v>
      </c>
      <c r="C2631" t="s">
        <v>52</v>
      </c>
      <c r="D2631" t="s">
        <v>52</v>
      </c>
      <c r="E2631" s="30">
        <v>7</v>
      </c>
      <c r="F2631">
        <f t="shared" ref="F2631:F2694" si="47">SUBTOTAL(103,E2631)</f>
        <v>1</v>
      </c>
    </row>
    <row r="2632" spans="1:6" x14ac:dyDescent="0.2">
      <c r="A2632" s="28">
        <v>41970</v>
      </c>
      <c r="B2632" t="s">
        <v>446</v>
      </c>
      <c r="C2632" t="s">
        <v>53</v>
      </c>
      <c r="D2632" t="s">
        <v>53</v>
      </c>
      <c r="E2632" s="30">
        <v>3.67</v>
      </c>
      <c r="F2632">
        <f t="shared" si="47"/>
        <v>1</v>
      </c>
    </row>
    <row r="2633" spans="1:6" x14ac:dyDescent="0.2">
      <c r="A2633" s="28">
        <v>41970</v>
      </c>
      <c r="B2633" t="s">
        <v>446</v>
      </c>
      <c r="C2633" t="s">
        <v>54</v>
      </c>
      <c r="D2633" t="s">
        <v>54</v>
      </c>
      <c r="E2633" s="30">
        <v>2.2999999999999998</v>
      </c>
      <c r="F2633">
        <f t="shared" si="47"/>
        <v>1</v>
      </c>
    </row>
    <row r="2634" spans="1:6" x14ac:dyDescent="0.2">
      <c r="A2634" s="28">
        <v>41970</v>
      </c>
      <c r="B2634" t="s">
        <v>446</v>
      </c>
      <c r="C2634" t="s">
        <v>55</v>
      </c>
      <c r="D2634" t="s">
        <v>55</v>
      </c>
      <c r="E2634" s="30">
        <v>21.2</v>
      </c>
      <c r="F2634">
        <f t="shared" si="47"/>
        <v>1</v>
      </c>
    </row>
    <row r="2635" spans="1:6" x14ac:dyDescent="0.2">
      <c r="A2635" s="28">
        <v>41970</v>
      </c>
      <c r="B2635" t="s">
        <v>446</v>
      </c>
      <c r="C2635" t="s">
        <v>56</v>
      </c>
      <c r="D2635" t="s">
        <v>56</v>
      </c>
      <c r="E2635" s="30">
        <v>9</v>
      </c>
      <c r="F2635">
        <f t="shared" si="47"/>
        <v>1</v>
      </c>
    </row>
    <row r="2636" spans="1:6" x14ac:dyDescent="0.2">
      <c r="A2636" s="28">
        <v>41970</v>
      </c>
      <c r="B2636" t="s">
        <v>446</v>
      </c>
      <c r="C2636" t="s">
        <v>57</v>
      </c>
      <c r="D2636" t="s">
        <v>57</v>
      </c>
      <c r="E2636" s="30">
        <v>1</v>
      </c>
      <c r="F2636">
        <f t="shared" si="47"/>
        <v>1</v>
      </c>
    </row>
    <row r="2637" spans="1:6" x14ac:dyDescent="0.2">
      <c r="A2637" s="28">
        <v>41970</v>
      </c>
      <c r="B2637" t="s">
        <v>446</v>
      </c>
      <c r="C2637" t="s">
        <v>58</v>
      </c>
      <c r="D2637" t="s">
        <v>58</v>
      </c>
      <c r="E2637" s="30">
        <v>4</v>
      </c>
      <c r="F2637">
        <f t="shared" si="47"/>
        <v>1</v>
      </c>
    </row>
    <row r="2638" spans="1:6" x14ac:dyDescent="0.2">
      <c r="A2638" s="28">
        <v>41970</v>
      </c>
      <c r="B2638" t="s">
        <v>446</v>
      </c>
      <c r="C2638" t="s">
        <v>59</v>
      </c>
      <c r="D2638" t="s">
        <v>59</v>
      </c>
      <c r="E2638" s="30">
        <v>3</v>
      </c>
      <c r="F2638">
        <f t="shared" si="47"/>
        <v>1</v>
      </c>
    </row>
    <row r="2639" spans="1:6" x14ac:dyDescent="0.2">
      <c r="A2639" s="28">
        <v>41971</v>
      </c>
      <c r="B2639" t="s">
        <v>440</v>
      </c>
      <c r="C2639" t="s">
        <v>52</v>
      </c>
      <c r="D2639" t="s">
        <v>52</v>
      </c>
      <c r="E2639" s="30">
        <v>3.02</v>
      </c>
      <c r="F2639">
        <f t="shared" si="47"/>
        <v>1</v>
      </c>
    </row>
    <row r="2640" spans="1:6" x14ac:dyDescent="0.2">
      <c r="A2640" s="28">
        <v>41971</v>
      </c>
      <c r="B2640" t="s">
        <v>440</v>
      </c>
      <c r="C2640" t="s">
        <v>53</v>
      </c>
      <c r="D2640" t="s">
        <v>53</v>
      </c>
      <c r="E2640" s="30">
        <v>1.4</v>
      </c>
      <c r="F2640">
        <f t="shared" si="47"/>
        <v>1</v>
      </c>
    </row>
    <row r="2641" spans="1:6" x14ac:dyDescent="0.2">
      <c r="A2641" s="28">
        <v>41971</v>
      </c>
      <c r="B2641" t="s">
        <v>440</v>
      </c>
      <c r="C2641" t="s">
        <v>54</v>
      </c>
      <c r="D2641" t="s">
        <v>54</v>
      </c>
      <c r="E2641" s="30">
        <v>15</v>
      </c>
      <c r="F2641">
        <f t="shared" si="47"/>
        <v>1</v>
      </c>
    </row>
    <row r="2642" spans="1:6" x14ac:dyDescent="0.2">
      <c r="A2642" s="28">
        <v>41971</v>
      </c>
      <c r="B2642" t="s">
        <v>440</v>
      </c>
      <c r="C2642" t="s">
        <v>55</v>
      </c>
      <c r="D2642" t="s">
        <v>55</v>
      </c>
      <c r="E2642" s="30">
        <v>15.9</v>
      </c>
      <c r="F2642">
        <f t="shared" si="47"/>
        <v>1</v>
      </c>
    </row>
    <row r="2643" spans="1:6" x14ac:dyDescent="0.2">
      <c r="A2643" s="28">
        <v>41971</v>
      </c>
      <c r="B2643" t="s">
        <v>440</v>
      </c>
      <c r="C2643" t="s">
        <v>56</v>
      </c>
      <c r="D2643" t="s">
        <v>56</v>
      </c>
      <c r="E2643" s="30">
        <v>12</v>
      </c>
      <c r="F2643">
        <f t="shared" si="47"/>
        <v>1</v>
      </c>
    </row>
    <row r="2644" spans="1:6" x14ac:dyDescent="0.2">
      <c r="A2644" s="28">
        <v>41971</v>
      </c>
      <c r="B2644" t="s">
        <v>440</v>
      </c>
      <c r="C2644" t="s">
        <v>57</v>
      </c>
      <c r="D2644" t="s">
        <v>57</v>
      </c>
      <c r="E2644" s="30">
        <v>1</v>
      </c>
      <c r="F2644">
        <f t="shared" si="47"/>
        <v>1</v>
      </c>
    </row>
    <row r="2645" spans="1:6" x14ac:dyDescent="0.2">
      <c r="A2645" s="28">
        <v>41971</v>
      </c>
      <c r="B2645" t="s">
        <v>440</v>
      </c>
      <c r="C2645" t="s">
        <v>58</v>
      </c>
      <c r="D2645" t="s">
        <v>58</v>
      </c>
      <c r="E2645" s="30">
        <v>2</v>
      </c>
      <c r="F2645">
        <f t="shared" si="47"/>
        <v>1</v>
      </c>
    </row>
    <row r="2646" spans="1:6" x14ac:dyDescent="0.2">
      <c r="A2646" s="28">
        <v>41971</v>
      </c>
      <c r="B2646" t="s">
        <v>440</v>
      </c>
      <c r="C2646" t="s">
        <v>59</v>
      </c>
      <c r="D2646" t="s">
        <v>59</v>
      </c>
      <c r="E2646" s="30">
        <v>1</v>
      </c>
      <c r="F2646">
        <f t="shared" si="47"/>
        <v>1</v>
      </c>
    </row>
    <row r="2647" spans="1:6" x14ac:dyDescent="0.2">
      <c r="A2647" s="28">
        <v>41972</v>
      </c>
      <c r="B2647" t="s">
        <v>441</v>
      </c>
      <c r="C2647" t="s">
        <v>52</v>
      </c>
      <c r="D2647" t="s">
        <v>52</v>
      </c>
      <c r="E2647" s="30">
        <v>3</v>
      </c>
      <c r="F2647">
        <f t="shared" si="47"/>
        <v>1</v>
      </c>
    </row>
    <row r="2648" spans="1:6" x14ac:dyDescent="0.2">
      <c r="A2648" s="28">
        <v>41972</v>
      </c>
      <c r="B2648" t="s">
        <v>441</v>
      </c>
      <c r="C2648" t="s">
        <v>53</v>
      </c>
      <c r="D2648" t="s">
        <v>53</v>
      </c>
      <c r="E2648" s="30">
        <v>2.0099999999999998</v>
      </c>
      <c r="F2648">
        <f t="shared" si="47"/>
        <v>1</v>
      </c>
    </row>
    <row r="2649" spans="1:6" x14ac:dyDescent="0.2">
      <c r="A2649" s="28">
        <v>41972</v>
      </c>
      <c r="B2649" t="s">
        <v>441</v>
      </c>
      <c r="C2649" t="s">
        <v>54</v>
      </c>
      <c r="D2649" t="s">
        <v>54</v>
      </c>
      <c r="E2649" s="30">
        <v>3.3</v>
      </c>
      <c r="F2649">
        <f t="shared" si="47"/>
        <v>1</v>
      </c>
    </row>
    <row r="2650" spans="1:6" x14ac:dyDescent="0.2">
      <c r="A2650" s="28">
        <v>41972</v>
      </c>
      <c r="B2650" t="s">
        <v>441</v>
      </c>
      <c r="C2650" t="s">
        <v>55</v>
      </c>
      <c r="D2650" t="s">
        <v>55</v>
      </c>
      <c r="E2650" s="30">
        <v>31</v>
      </c>
      <c r="F2650">
        <f t="shared" si="47"/>
        <v>1</v>
      </c>
    </row>
    <row r="2651" spans="1:6" x14ac:dyDescent="0.2">
      <c r="A2651" s="28">
        <v>41972</v>
      </c>
      <c r="B2651" t="s">
        <v>441</v>
      </c>
      <c r="C2651" t="s">
        <v>56</v>
      </c>
      <c r="D2651" t="s">
        <v>56</v>
      </c>
      <c r="E2651" s="30">
        <v>16</v>
      </c>
      <c r="F2651">
        <f t="shared" si="47"/>
        <v>1</v>
      </c>
    </row>
    <row r="2652" spans="1:6" x14ac:dyDescent="0.2">
      <c r="A2652" s="28">
        <v>41972</v>
      </c>
      <c r="B2652" t="s">
        <v>441</v>
      </c>
      <c r="C2652" t="s">
        <v>57</v>
      </c>
      <c r="D2652" t="s">
        <v>57</v>
      </c>
      <c r="E2652" s="30">
        <v>0</v>
      </c>
      <c r="F2652">
        <f t="shared" si="47"/>
        <v>1</v>
      </c>
    </row>
    <row r="2653" spans="1:6" x14ac:dyDescent="0.2">
      <c r="A2653" s="28">
        <v>41972</v>
      </c>
      <c r="B2653" t="s">
        <v>441</v>
      </c>
      <c r="C2653" t="s">
        <v>58</v>
      </c>
      <c r="D2653" t="s">
        <v>58</v>
      </c>
      <c r="E2653" s="30">
        <v>0</v>
      </c>
      <c r="F2653">
        <f t="shared" si="47"/>
        <v>1</v>
      </c>
    </row>
    <row r="2654" spans="1:6" x14ac:dyDescent="0.2">
      <c r="A2654" s="28">
        <v>41972</v>
      </c>
      <c r="B2654" t="s">
        <v>441</v>
      </c>
      <c r="C2654" t="s">
        <v>59</v>
      </c>
      <c r="D2654" t="s">
        <v>59</v>
      </c>
      <c r="E2654" s="30">
        <v>5</v>
      </c>
      <c r="F2654">
        <f t="shared" si="47"/>
        <v>1</v>
      </c>
    </row>
    <row r="2655" spans="1:6" x14ac:dyDescent="0.2">
      <c r="A2655" s="28">
        <v>41973</v>
      </c>
      <c r="B2655" t="s">
        <v>447</v>
      </c>
      <c r="C2655" t="s">
        <v>52</v>
      </c>
      <c r="D2655" t="s">
        <v>52</v>
      </c>
      <c r="E2655" s="30">
        <v>5.68</v>
      </c>
      <c r="F2655">
        <f t="shared" si="47"/>
        <v>1</v>
      </c>
    </row>
    <row r="2656" spans="1:6" x14ac:dyDescent="0.2">
      <c r="A2656" s="28">
        <v>41973</v>
      </c>
      <c r="B2656" t="s">
        <v>447</v>
      </c>
      <c r="C2656" t="s">
        <v>53</v>
      </c>
      <c r="D2656" t="s">
        <v>53</v>
      </c>
      <c r="E2656" s="30">
        <v>1.33</v>
      </c>
      <c r="F2656">
        <f t="shared" si="47"/>
        <v>1</v>
      </c>
    </row>
    <row r="2657" spans="1:6" x14ac:dyDescent="0.2">
      <c r="A2657" s="28">
        <v>41973</v>
      </c>
      <c r="B2657" t="s">
        <v>447</v>
      </c>
      <c r="C2657" t="s">
        <v>54</v>
      </c>
      <c r="D2657" t="s">
        <v>54</v>
      </c>
      <c r="E2657" s="30">
        <v>5</v>
      </c>
      <c r="F2657">
        <f t="shared" si="47"/>
        <v>1</v>
      </c>
    </row>
    <row r="2658" spans="1:6" x14ac:dyDescent="0.2">
      <c r="A2658" s="28">
        <v>41973</v>
      </c>
      <c r="B2658" t="s">
        <v>447</v>
      </c>
      <c r="C2658" t="s">
        <v>55</v>
      </c>
      <c r="D2658" t="s">
        <v>55</v>
      </c>
      <c r="E2658" s="30">
        <v>22.6</v>
      </c>
      <c r="F2658">
        <f t="shared" si="47"/>
        <v>1</v>
      </c>
    </row>
    <row r="2659" spans="1:6" x14ac:dyDescent="0.2">
      <c r="A2659" s="28">
        <v>41973</v>
      </c>
      <c r="B2659" t="s">
        <v>447</v>
      </c>
      <c r="C2659" t="s">
        <v>56</v>
      </c>
      <c r="D2659" t="s">
        <v>56</v>
      </c>
      <c r="E2659" s="30">
        <v>9</v>
      </c>
      <c r="F2659">
        <f t="shared" si="47"/>
        <v>1</v>
      </c>
    </row>
    <row r="2660" spans="1:6" x14ac:dyDescent="0.2">
      <c r="A2660" s="28">
        <v>41973</v>
      </c>
      <c r="B2660" t="s">
        <v>447</v>
      </c>
      <c r="C2660" t="s">
        <v>57</v>
      </c>
      <c r="D2660" t="s">
        <v>57</v>
      </c>
      <c r="E2660" s="30">
        <v>1</v>
      </c>
      <c r="F2660">
        <f t="shared" si="47"/>
        <v>1</v>
      </c>
    </row>
    <row r="2661" spans="1:6" x14ac:dyDescent="0.2">
      <c r="A2661" s="28">
        <v>41973</v>
      </c>
      <c r="B2661" t="s">
        <v>447</v>
      </c>
      <c r="C2661" t="s">
        <v>58</v>
      </c>
      <c r="D2661" t="s">
        <v>58</v>
      </c>
      <c r="E2661" s="30">
        <v>0</v>
      </c>
      <c r="F2661">
        <f t="shared" si="47"/>
        <v>1</v>
      </c>
    </row>
    <row r="2662" spans="1:6" x14ac:dyDescent="0.2">
      <c r="A2662" s="28">
        <v>41973</v>
      </c>
      <c r="B2662" t="s">
        <v>447</v>
      </c>
      <c r="C2662" t="s">
        <v>59</v>
      </c>
      <c r="D2662" t="s">
        <v>59</v>
      </c>
      <c r="E2662" s="30">
        <v>2</v>
      </c>
      <c r="F2662">
        <f t="shared" si="47"/>
        <v>1</v>
      </c>
    </row>
    <row r="2663" spans="1:6" x14ac:dyDescent="0.2">
      <c r="A2663" s="28">
        <v>41974</v>
      </c>
      <c r="B2663" t="s">
        <v>443</v>
      </c>
      <c r="C2663" t="s">
        <v>52</v>
      </c>
      <c r="D2663" t="s">
        <v>52</v>
      </c>
      <c r="E2663" s="30">
        <v>4.34</v>
      </c>
      <c r="F2663">
        <f t="shared" si="47"/>
        <v>1</v>
      </c>
    </row>
    <row r="2664" spans="1:6" x14ac:dyDescent="0.2">
      <c r="A2664" s="28">
        <v>41974</v>
      </c>
      <c r="B2664" t="s">
        <v>443</v>
      </c>
      <c r="C2664" t="s">
        <v>53</v>
      </c>
      <c r="D2664" t="s">
        <v>53</v>
      </c>
      <c r="E2664" s="30">
        <v>4.01</v>
      </c>
      <c r="F2664">
        <f t="shared" si="47"/>
        <v>1</v>
      </c>
    </row>
    <row r="2665" spans="1:6" x14ac:dyDescent="0.2">
      <c r="A2665" s="28">
        <v>41974</v>
      </c>
      <c r="B2665" t="s">
        <v>443</v>
      </c>
      <c r="C2665" t="s">
        <v>54</v>
      </c>
      <c r="D2665" t="s">
        <v>54</v>
      </c>
      <c r="E2665" s="30">
        <v>0</v>
      </c>
      <c r="F2665">
        <f t="shared" si="47"/>
        <v>1</v>
      </c>
    </row>
    <row r="2666" spans="1:6" x14ac:dyDescent="0.2">
      <c r="A2666" s="28">
        <v>41974</v>
      </c>
      <c r="B2666" t="s">
        <v>443</v>
      </c>
      <c r="C2666" t="s">
        <v>55</v>
      </c>
      <c r="D2666" t="s">
        <v>55</v>
      </c>
      <c r="E2666" s="30">
        <v>36.4</v>
      </c>
      <c r="F2666">
        <f t="shared" si="47"/>
        <v>1</v>
      </c>
    </row>
    <row r="2667" spans="1:6" x14ac:dyDescent="0.2">
      <c r="A2667" s="28">
        <v>41974</v>
      </c>
      <c r="B2667" t="s">
        <v>443</v>
      </c>
      <c r="C2667" t="s">
        <v>56</v>
      </c>
      <c r="D2667" t="s">
        <v>56</v>
      </c>
      <c r="E2667" s="30">
        <v>19</v>
      </c>
      <c r="F2667">
        <f t="shared" si="47"/>
        <v>1</v>
      </c>
    </row>
    <row r="2668" spans="1:6" x14ac:dyDescent="0.2">
      <c r="A2668" s="28">
        <v>41974</v>
      </c>
      <c r="B2668" t="s">
        <v>443</v>
      </c>
      <c r="C2668" t="s">
        <v>57</v>
      </c>
      <c r="D2668" t="s">
        <v>57</v>
      </c>
      <c r="E2668" s="30">
        <v>0</v>
      </c>
      <c r="F2668">
        <f t="shared" si="47"/>
        <v>1</v>
      </c>
    </row>
    <row r="2669" spans="1:6" x14ac:dyDescent="0.2">
      <c r="A2669" s="28">
        <v>41974</v>
      </c>
      <c r="B2669" t="s">
        <v>443</v>
      </c>
      <c r="C2669" t="s">
        <v>58</v>
      </c>
      <c r="D2669" t="s">
        <v>58</v>
      </c>
      <c r="E2669" s="30">
        <v>2</v>
      </c>
      <c r="F2669">
        <f t="shared" si="47"/>
        <v>1</v>
      </c>
    </row>
    <row r="2670" spans="1:6" x14ac:dyDescent="0.2">
      <c r="A2670" s="28">
        <v>41974</v>
      </c>
      <c r="B2670" t="s">
        <v>443</v>
      </c>
      <c r="C2670" t="s">
        <v>59</v>
      </c>
      <c r="D2670" t="s">
        <v>59</v>
      </c>
      <c r="E2670" s="30">
        <v>2</v>
      </c>
      <c r="F2670">
        <f t="shared" si="47"/>
        <v>1</v>
      </c>
    </row>
    <row r="2671" spans="1:6" x14ac:dyDescent="0.2">
      <c r="A2671" s="28">
        <v>41975</v>
      </c>
      <c r="B2671" t="s">
        <v>444</v>
      </c>
      <c r="C2671" t="s">
        <v>52</v>
      </c>
      <c r="D2671" t="s">
        <v>52</v>
      </c>
      <c r="E2671" s="30">
        <v>6.99</v>
      </c>
      <c r="F2671">
        <f t="shared" si="47"/>
        <v>1</v>
      </c>
    </row>
    <row r="2672" spans="1:6" x14ac:dyDescent="0.2">
      <c r="A2672" s="28">
        <v>41975</v>
      </c>
      <c r="B2672" t="s">
        <v>444</v>
      </c>
      <c r="C2672" t="s">
        <v>53</v>
      </c>
      <c r="D2672" t="s">
        <v>53</v>
      </c>
      <c r="E2672" s="30">
        <v>4.33</v>
      </c>
      <c r="F2672">
        <f t="shared" si="47"/>
        <v>1</v>
      </c>
    </row>
    <row r="2673" spans="1:6" x14ac:dyDescent="0.2">
      <c r="A2673" s="28">
        <v>41975</v>
      </c>
      <c r="B2673" t="s">
        <v>444</v>
      </c>
      <c r="C2673" t="s">
        <v>54</v>
      </c>
      <c r="D2673" t="s">
        <v>54</v>
      </c>
      <c r="E2673" s="30">
        <v>3.7</v>
      </c>
      <c r="F2673">
        <f t="shared" si="47"/>
        <v>1</v>
      </c>
    </row>
    <row r="2674" spans="1:6" x14ac:dyDescent="0.2">
      <c r="A2674" s="28">
        <v>41975</v>
      </c>
      <c r="B2674" t="s">
        <v>444</v>
      </c>
      <c r="C2674" t="s">
        <v>55</v>
      </c>
      <c r="D2674" t="s">
        <v>55</v>
      </c>
      <c r="E2674" s="30">
        <v>7.8</v>
      </c>
      <c r="F2674">
        <f t="shared" si="47"/>
        <v>1</v>
      </c>
    </row>
    <row r="2675" spans="1:6" x14ac:dyDescent="0.2">
      <c r="A2675" s="28">
        <v>41975</v>
      </c>
      <c r="B2675" t="s">
        <v>444</v>
      </c>
      <c r="C2675" t="s">
        <v>56</v>
      </c>
      <c r="D2675" t="s">
        <v>56</v>
      </c>
      <c r="E2675" s="30">
        <v>26</v>
      </c>
      <c r="F2675">
        <f t="shared" si="47"/>
        <v>1</v>
      </c>
    </row>
    <row r="2676" spans="1:6" x14ac:dyDescent="0.2">
      <c r="A2676" s="28">
        <v>41975</v>
      </c>
      <c r="B2676" t="s">
        <v>444</v>
      </c>
      <c r="C2676" t="s">
        <v>57</v>
      </c>
      <c r="D2676" t="s">
        <v>57</v>
      </c>
      <c r="E2676" s="30">
        <v>0</v>
      </c>
      <c r="F2676">
        <f t="shared" si="47"/>
        <v>1</v>
      </c>
    </row>
    <row r="2677" spans="1:6" x14ac:dyDescent="0.2">
      <c r="A2677" s="28">
        <v>41975</v>
      </c>
      <c r="B2677" t="s">
        <v>444</v>
      </c>
      <c r="C2677" t="s">
        <v>58</v>
      </c>
      <c r="D2677" t="s">
        <v>58</v>
      </c>
      <c r="E2677" s="30">
        <v>4</v>
      </c>
      <c r="F2677">
        <f t="shared" si="47"/>
        <v>1</v>
      </c>
    </row>
    <row r="2678" spans="1:6" x14ac:dyDescent="0.2">
      <c r="A2678" s="28">
        <v>41975</v>
      </c>
      <c r="B2678" t="s">
        <v>444</v>
      </c>
      <c r="C2678" t="s">
        <v>59</v>
      </c>
      <c r="D2678" t="s">
        <v>59</v>
      </c>
      <c r="E2678" s="30">
        <v>1</v>
      </c>
      <c r="F2678">
        <f t="shared" si="47"/>
        <v>1</v>
      </c>
    </row>
    <row r="2679" spans="1:6" x14ac:dyDescent="0.2">
      <c r="A2679" s="28">
        <v>41976</v>
      </c>
      <c r="B2679" t="s">
        <v>445</v>
      </c>
      <c r="C2679" t="s">
        <v>52</v>
      </c>
      <c r="D2679" t="s">
        <v>52</v>
      </c>
      <c r="E2679" s="30">
        <v>4</v>
      </c>
      <c r="F2679">
        <f t="shared" si="47"/>
        <v>1</v>
      </c>
    </row>
    <row r="2680" spans="1:6" x14ac:dyDescent="0.2">
      <c r="A2680" s="28">
        <v>41976</v>
      </c>
      <c r="B2680" t="s">
        <v>445</v>
      </c>
      <c r="C2680" t="s">
        <v>53</v>
      </c>
      <c r="D2680" t="s">
        <v>53</v>
      </c>
      <c r="E2680" s="30">
        <v>3.33</v>
      </c>
      <c r="F2680">
        <f t="shared" si="47"/>
        <v>1</v>
      </c>
    </row>
    <row r="2681" spans="1:6" x14ac:dyDescent="0.2">
      <c r="A2681" s="28">
        <v>41976</v>
      </c>
      <c r="B2681" t="s">
        <v>445</v>
      </c>
      <c r="C2681" t="s">
        <v>54</v>
      </c>
      <c r="D2681" t="s">
        <v>54</v>
      </c>
      <c r="E2681" s="30">
        <v>5</v>
      </c>
      <c r="F2681">
        <f t="shared" si="47"/>
        <v>1</v>
      </c>
    </row>
    <row r="2682" spans="1:6" x14ac:dyDescent="0.2">
      <c r="A2682" s="28">
        <v>41976</v>
      </c>
      <c r="B2682" t="s">
        <v>445</v>
      </c>
      <c r="C2682" t="s">
        <v>55</v>
      </c>
      <c r="D2682" t="s">
        <v>55</v>
      </c>
      <c r="E2682" s="30">
        <v>16.600000000000001</v>
      </c>
      <c r="F2682">
        <f t="shared" si="47"/>
        <v>1</v>
      </c>
    </row>
    <row r="2683" spans="1:6" x14ac:dyDescent="0.2">
      <c r="A2683" s="28">
        <v>41976</v>
      </c>
      <c r="B2683" t="s">
        <v>445</v>
      </c>
      <c r="C2683" t="s">
        <v>56</v>
      </c>
      <c r="D2683" t="s">
        <v>56</v>
      </c>
      <c r="E2683" s="30">
        <v>23</v>
      </c>
      <c r="F2683">
        <f t="shared" si="47"/>
        <v>1</v>
      </c>
    </row>
    <row r="2684" spans="1:6" x14ac:dyDescent="0.2">
      <c r="A2684" s="28">
        <v>41976</v>
      </c>
      <c r="B2684" t="s">
        <v>445</v>
      </c>
      <c r="C2684" t="s">
        <v>57</v>
      </c>
      <c r="D2684" t="s">
        <v>57</v>
      </c>
      <c r="E2684" s="30">
        <v>2</v>
      </c>
      <c r="F2684">
        <f t="shared" si="47"/>
        <v>1</v>
      </c>
    </row>
    <row r="2685" spans="1:6" x14ac:dyDescent="0.2">
      <c r="A2685" s="28">
        <v>41976</v>
      </c>
      <c r="B2685" t="s">
        <v>445</v>
      </c>
      <c r="C2685" t="s">
        <v>58</v>
      </c>
      <c r="D2685" t="s">
        <v>58</v>
      </c>
      <c r="E2685" s="30">
        <v>13</v>
      </c>
      <c r="F2685">
        <f t="shared" si="47"/>
        <v>1</v>
      </c>
    </row>
    <row r="2686" spans="1:6" x14ac:dyDescent="0.2">
      <c r="A2686" s="28">
        <v>41976</v>
      </c>
      <c r="B2686" t="s">
        <v>445</v>
      </c>
      <c r="C2686" t="s">
        <v>59</v>
      </c>
      <c r="D2686" t="s">
        <v>59</v>
      </c>
      <c r="E2686" s="30">
        <v>3.2</v>
      </c>
      <c r="F2686">
        <f t="shared" si="47"/>
        <v>1</v>
      </c>
    </row>
    <row r="2687" spans="1:6" x14ac:dyDescent="0.2">
      <c r="A2687" s="28">
        <v>41977</v>
      </c>
      <c r="B2687" t="s">
        <v>446</v>
      </c>
      <c r="C2687" t="s">
        <v>52</v>
      </c>
      <c r="D2687" t="s">
        <v>52</v>
      </c>
      <c r="E2687" s="30">
        <v>3</v>
      </c>
      <c r="F2687">
        <f t="shared" si="47"/>
        <v>1</v>
      </c>
    </row>
    <row r="2688" spans="1:6" x14ac:dyDescent="0.2">
      <c r="A2688" s="28">
        <v>41977</v>
      </c>
      <c r="B2688" t="s">
        <v>446</v>
      </c>
      <c r="C2688" t="s">
        <v>53</v>
      </c>
      <c r="D2688" t="s">
        <v>53</v>
      </c>
      <c r="E2688" s="30">
        <v>4.34</v>
      </c>
      <c r="F2688">
        <f t="shared" si="47"/>
        <v>1</v>
      </c>
    </row>
    <row r="2689" spans="1:6" x14ac:dyDescent="0.2">
      <c r="A2689" s="28">
        <v>41977</v>
      </c>
      <c r="B2689" t="s">
        <v>446</v>
      </c>
      <c r="C2689" t="s">
        <v>54</v>
      </c>
      <c r="D2689" t="s">
        <v>54</v>
      </c>
      <c r="E2689" s="30">
        <v>3.6</v>
      </c>
      <c r="F2689">
        <f t="shared" si="47"/>
        <v>1</v>
      </c>
    </row>
    <row r="2690" spans="1:6" x14ac:dyDescent="0.2">
      <c r="A2690" s="28">
        <v>41977</v>
      </c>
      <c r="B2690" t="s">
        <v>446</v>
      </c>
      <c r="C2690" t="s">
        <v>55</v>
      </c>
      <c r="D2690" t="s">
        <v>55</v>
      </c>
      <c r="E2690" s="30">
        <v>28.7</v>
      </c>
      <c r="F2690">
        <f t="shared" si="47"/>
        <v>1</v>
      </c>
    </row>
    <row r="2691" spans="1:6" x14ac:dyDescent="0.2">
      <c r="A2691" s="28">
        <v>41977</v>
      </c>
      <c r="B2691" t="s">
        <v>446</v>
      </c>
      <c r="C2691" t="s">
        <v>56</v>
      </c>
      <c r="D2691" t="s">
        <v>56</v>
      </c>
      <c r="E2691" s="30">
        <v>16</v>
      </c>
      <c r="F2691">
        <f t="shared" si="47"/>
        <v>1</v>
      </c>
    </row>
    <row r="2692" spans="1:6" x14ac:dyDescent="0.2">
      <c r="A2692" s="28">
        <v>41977</v>
      </c>
      <c r="B2692" t="s">
        <v>446</v>
      </c>
      <c r="C2692" t="s">
        <v>57</v>
      </c>
      <c r="D2692" t="s">
        <v>57</v>
      </c>
      <c r="E2692" s="30">
        <v>1</v>
      </c>
      <c r="F2692">
        <f t="shared" si="47"/>
        <v>1</v>
      </c>
    </row>
    <row r="2693" spans="1:6" x14ac:dyDescent="0.2">
      <c r="A2693" s="28">
        <v>41977</v>
      </c>
      <c r="B2693" t="s">
        <v>446</v>
      </c>
      <c r="C2693" t="s">
        <v>58</v>
      </c>
      <c r="D2693" t="s">
        <v>58</v>
      </c>
      <c r="E2693" s="30">
        <v>1</v>
      </c>
      <c r="F2693">
        <f t="shared" si="47"/>
        <v>1</v>
      </c>
    </row>
    <row r="2694" spans="1:6" x14ac:dyDescent="0.2">
      <c r="A2694" s="28">
        <v>41977</v>
      </c>
      <c r="B2694" t="s">
        <v>446</v>
      </c>
      <c r="C2694" t="s">
        <v>59</v>
      </c>
      <c r="D2694" t="s">
        <v>59</v>
      </c>
      <c r="E2694" s="30">
        <v>0</v>
      </c>
      <c r="F2694">
        <f t="shared" si="47"/>
        <v>1</v>
      </c>
    </row>
    <row r="2695" spans="1:6" x14ac:dyDescent="0.2">
      <c r="A2695" s="28">
        <v>41978</v>
      </c>
      <c r="B2695" t="s">
        <v>440</v>
      </c>
      <c r="C2695" t="s">
        <v>52</v>
      </c>
      <c r="D2695" t="s">
        <v>52</v>
      </c>
      <c r="E2695" s="30">
        <v>2.02</v>
      </c>
      <c r="F2695">
        <f t="shared" ref="F2695:F2758" si="48">SUBTOTAL(103,E2695)</f>
        <v>1</v>
      </c>
    </row>
    <row r="2696" spans="1:6" x14ac:dyDescent="0.2">
      <c r="A2696" s="28">
        <v>41978</v>
      </c>
      <c r="B2696" t="s">
        <v>440</v>
      </c>
      <c r="C2696" t="s">
        <v>53</v>
      </c>
      <c r="D2696" t="s">
        <v>53</v>
      </c>
      <c r="E2696" s="30">
        <v>5.68</v>
      </c>
      <c r="F2696">
        <f t="shared" si="48"/>
        <v>1</v>
      </c>
    </row>
    <row r="2697" spans="1:6" x14ac:dyDescent="0.2">
      <c r="A2697" s="28">
        <v>41978</v>
      </c>
      <c r="B2697" t="s">
        <v>440</v>
      </c>
      <c r="C2697" t="s">
        <v>54</v>
      </c>
      <c r="D2697" t="s">
        <v>54</v>
      </c>
      <c r="E2697" s="30">
        <v>1</v>
      </c>
      <c r="F2697">
        <f t="shared" si="48"/>
        <v>1</v>
      </c>
    </row>
    <row r="2698" spans="1:6" x14ac:dyDescent="0.2">
      <c r="A2698" s="28">
        <v>41978</v>
      </c>
      <c r="B2698" t="s">
        <v>440</v>
      </c>
      <c r="C2698" t="s">
        <v>55</v>
      </c>
      <c r="D2698" t="s">
        <v>55</v>
      </c>
      <c r="E2698" s="30">
        <v>28.1</v>
      </c>
      <c r="F2698">
        <f t="shared" si="48"/>
        <v>1</v>
      </c>
    </row>
    <row r="2699" spans="1:6" x14ac:dyDescent="0.2">
      <c r="A2699" s="28">
        <v>41978</v>
      </c>
      <c r="B2699" t="s">
        <v>440</v>
      </c>
      <c r="C2699" t="s">
        <v>56</v>
      </c>
      <c r="D2699" t="s">
        <v>56</v>
      </c>
      <c r="E2699" s="30">
        <v>15</v>
      </c>
      <c r="F2699">
        <f t="shared" si="48"/>
        <v>1</v>
      </c>
    </row>
    <row r="2700" spans="1:6" x14ac:dyDescent="0.2">
      <c r="A2700" s="28">
        <v>41978</v>
      </c>
      <c r="B2700" t="s">
        <v>440</v>
      </c>
      <c r="C2700" t="s">
        <v>57</v>
      </c>
      <c r="D2700" t="s">
        <v>57</v>
      </c>
      <c r="E2700" s="30">
        <v>1</v>
      </c>
      <c r="F2700">
        <f t="shared" si="48"/>
        <v>1</v>
      </c>
    </row>
    <row r="2701" spans="1:6" x14ac:dyDescent="0.2">
      <c r="A2701" s="28">
        <v>41978</v>
      </c>
      <c r="B2701" t="s">
        <v>440</v>
      </c>
      <c r="C2701" t="s">
        <v>58</v>
      </c>
      <c r="D2701" t="s">
        <v>58</v>
      </c>
      <c r="E2701" s="30">
        <v>1</v>
      </c>
      <c r="F2701">
        <f t="shared" si="48"/>
        <v>1</v>
      </c>
    </row>
    <row r="2702" spans="1:6" x14ac:dyDescent="0.2">
      <c r="A2702" s="28">
        <v>41978</v>
      </c>
      <c r="B2702" t="s">
        <v>440</v>
      </c>
      <c r="C2702" t="s">
        <v>59</v>
      </c>
      <c r="D2702" t="s">
        <v>59</v>
      </c>
      <c r="E2702" s="30">
        <v>2.2000000000000002</v>
      </c>
      <c r="F2702">
        <f t="shared" si="48"/>
        <v>1</v>
      </c>
    </row>
    <row r="2703" spans="1:6" x14ac:dyDescent="0.2">
      <c r="A2703" s="28">
        <v>41979</v>
      </c>
      <c r="B2703" t="s">
        <v>441</v>
      </c>
      <c r="C2703" t="s">
        <v>52</v>
      </c>
      <c r="D2703" t="s">
        <v>52</v>
      </c>
      <c r="E2703" s="30">
        <v>3.34</v>
      </c>
      <c r="F2703">
        <f t="shared" si="48"/>
        <v>1</v>
      </c>
    </row>
    <row r="2704" spans="1:6" x14ac:dyDescent="0.2">
      <c r="A2704" s="28">
        <v>41979</v>
      </c>
      <c r="B2704" t="s">
        <v>441</v>
      </c>
      <c r="C2704" t="s">
        <v>53</v>
      </c>
      <c r="D2704" t="s">
        <v>53</v>
      </c>
      <c r="E2704" s="30">
        <v>3.68</v>
      </c>
      <c r="F2704">
        <f t="shared" si="48"/>
        <v>1</v>
      </c>
    </row>
    <row r="2705" spans="1:6" x14ac:dyDescent="0.2">
      <c r="A2705" s="28">
        <v>41979</v>
      </c>
      <c r="B2705" t="s">
        <v>441</v>
      </c>
      <c r="C2705" t="s">
        <v>54</v>
      </c>
      <c r="D2705" t="s">
        <v>54</v>
      </c>
      <c r="E2705" s="30">
        <v>1</v>
      </c>
      <c r="F2705">
        <f t="shared" si="48"/>
        <v>1</v>
      </c>
    </row>
    <row r="2706" spans="1:6" x14ac:dyDescent="0.2">
      <c r="A2706" s="28">
        <v>41979</v>
      </c>
      <c r="B2706" t="s">
        <v>441</v>
      </c>
      <c r="C2706" t="s">
        <v>55</v>
      </c>
      <c r="D2706" t="s">
        <v>55</v>
      </c>
      <c r="E2706" s="30">
        <v>12.4</v>
      </c>
      <c r="F2706">
        <f t="shared" si="48"/>
        <v>1</v>
      </c>
    </row>
    <row r="2707" spans="1:6" x14ac:dyDescent="0.2">
      <c r="A2707" s="28">
        <v>41979</v>
      </c>
      <c r="B2707" t="s">
        <v>441</v>
      </c>
      <c r="C2707" t="s">
        <v>56</v>
      </c>
      <c r="D2707" t="s">
        <v>56</v>
      </c>
      <c r="E2707" s="30">
        <v>9</v>
      </c>
      <c r="F2707">
        <f t="shared" si="48"/>
        <v>1</v>
      </c>
    </row>
    <row r="2708" spans="1:6" x14ac:dyDescent="0.2">
      <c r="A2708" s="28">
        <v>41979</v>
      </c>
      <c r="B2708" t="s">
        <v>441</v>
      </c>
      <c r="C2708" t="s">
        <v>57</v>
      </c>
      <c r="D2708" t="s">
        <v>57</v>
      </c>
      <c r="E2708" s="30">
        <v>0</v>
      </c>
      <c r="F2708">
        <f t="shared" si="48"/>
        <v>1</v>
      </c>
    </row>
    <row r="2709" spans="1:6" x14ac:dyDescent="0.2">
      <c r="A2709" s="28">
        <v>41979</v>
      </c>
      <c r="B2709" t="s">
        <v>441</v>
      </c>
      <c r="C2709" t="s">
        <v>58</v>
      </c>
      <c r="D2709" t="s">
        <v>58</v>
      </c>
      <c r="E2709" s="30">
        <v>7</v>
      </c>
      <c r="F2709">
        <f t="shared" si="48"/>
        <v>1</v>
      </c>
    </row>
    <row r="2710" spans="1:6" x14ac:dyDescent="0.2">
      <c r="A2710" s="28">
        <v>41979</v>
      </c>
      <c r="B2710" t="s">
        <v>441</v>
      </c>
      <c r="C2710" t="s">
        <v>59</v>
      </c>
      <c r="D2710" t="s">
        <v>59</v>
      </c>
      <c r="E2710" s="30">
        <v>1</v>
      </c>
      <c r="F2710">
        <f t="shared" si="48"/>
        <v>1</v>
      </c>
    </row>
    <row r="2711" spans="1:6" x14ac:dyDescent="0.2">
      <c r="A2711" s="28">
        <v>41980</v>
      </c>
      <c r="B2711" t="s">
        <v>447</v>
      </c>
      <c r="C2711" t="s">
        <v>52</v>
      </c>
      <c r="D2711" t="s">
        <v>52</v>
      </c>
      <c r="E2711" s="30">
        <v>5</v>
      </c>
      <c r="F2711">
        <f t="shared" si="48"/>
        <v>1</v>
      </c>
    </row>
    <row r="2712" spans="1:6" x14ac:dyDescent="0.2">
      <c r="A2712" s="28">
        <v>41980</v>
      </c>
      <c r="B2712" t="s">
        <v>447</v>
      </c>
      <c r="C2712" t="s">
        <v>53</v>
      </c>
      <c r="D2712" t="s">
        <v>53</v>
      </c>
      <c r="E2712" s="30">
        <v>4.9109999999999996</v>
      </c>
      <c r="F2712">
        <f t="shared" si="48"/>
        <v>1</v>
      </c>
    </row>
    <row r="2713" spans="1:6" x14ac:dyDescent="0.2">
      <c r="A2713" s="28">
        <v>41980</v>
      </c>
      <c r="B2713" t="s">
        <v>447</v>
      </c>
      <c r="C2713" t="s">
        <v>54</v>
      </c>
      <c r="D2713" t="s">
        <v>54</v>
      </c>
      <c r="E2713" s="30">
        <v>4</v>
      </c>
      <c r="F2713">
        <f t="shared" si="48"/>
        <v>1</v>
      </c>
    </row>
    <row r="2714" spans="1:6" x14ac:dyDescent="0.2">
      <c r="A2714" s="28">
        <v>41980</v>
      </c>
      <c r="B2714" t="s">
        <v>447</v>
      </c>
      <c r="C2714" t="s">
        <v>55</v>
      </c>
      <c r="D2714" t="s">
        <v>55</v>
      </c>
      <c r="E2714" s="30">
        <v>45.7</v>
      </c>
      <c r="F2714">
        <f t="shared" si="48"/>
        <v>1</v>
      </c>
    </row>
    <row r="2715" spans="1:6" x14ac:dyDescent="0.2">
      <c r="A2715" s="28">
        <v>41980</v>
      </c>
      <c r="B2715" t="s">
        <v>447</v>
      </c>
      <c r="C2715" t="s">
        <v>56</v>
      </c>
      <c r="D2715" t="s">
        <v>56</v>
      </c>
      <c r="E2715" s="30">
        <v>6</v>
      </c>
      <c r="F2715">
        <f t="shared" si="48"/>
        <v>1</v>
      </c>
    </row>
    <row r="2716" spans="1:6" x14ac:dyDescent="0.2">
      <c r="A2716" s="28">
        <v>41980</v>
      </c>
      <c r="B2716" t="s">
        <v>447</v>
      </c>
      <c r="C2716" t="s">
        <v>57</v>
      </c>
      <c r="D2716" t="s">
        <v>57</v>
      </c>
      <c r="E2716" s="30">
        <v>0</v>
      </c>
      <c r="F2716">
        <f t="shared" si="48"/>
        <v>1</v>
      </c>
    </row>
    <row r="2717" spans="1:6" x14ac:dyDescent="0.2">
      <c r="A2717" s="28">
        <v>41980</v>
      </c>
      <c r="B2717" t="s">
        <v>447</v>
      </c>
      <c r="C2717" t="s">
        <v>58</v>
      </c>
      <c r="D2717" t="s">
        <v>58</v>
      </c>
      <c r="E2717" s="30">
        <v>12</v>
      </c>
      <c r="F2717">
        <f t="shared" si="48"/>
        <v>1</v>
      </c>
    </row>
    <row r="2718" spans="1:6" x14ac:dyDescent="0.2">
      <c r="A2718" s="28">
        <v>41980</v>
      </c>
      <c r="B2718" t="s">
        <v>447</v>
      </c>
      <c r="C2718" t="s">
        <v>59</v>
      </c>
      <c r="D2718" t="s">
        <v>59</v>
      </c>
      <c r="E2718" s="30">
        <v>0</v>
      </c>
      <c r="F2718">
        <f t="shared" si="48"/>
        <v>1</v>
      </c>
    </row>
    <row r="2719" spans="1:6" x14ac:dyDescent="0.2">
      <c r="A2719" s="28">
        <v>41981</v>
      </c>
      <c r="B2719" t="s">
        <v>443</v>
      </c>
      <c r="C2719" t="s">
        <v>52</v>
      </c>
      <c r="D2719" t="s">
        <v>52</v>
      </c>
      <c r="E2719" s="30">
        <v>1</v>
      </c>
      <c r="F2719">
        <f t="shared" si="48"/>
        <v>1</v>
      </c>
    </row>
    <row r="2720" spans="1:6" x14ac:dyDescent="0.2">
      <c r="A2720" s="28">
        <v>41981</v>
      </c>
      <c r="B2720" t="s">
        <v>443</v>
      </c>
      <c r="C2720" t="s">
        <v>53</v>
      </c>
      <c r="D2720" t="s">
        <v>53</v>
      </c>
      <c r="E2720" s="30">
        <v>3.33</v>
      </c>
      <c r="F2720">
        <f t="shared" si="48"/>
        <v>1</v>
      </c>
    </row>
    <row r="2721" spans="1:6" x14ac:dyDescent="0.2">
      <c r="A2721" s="28">
        <v>41981</v>
      </c>
      <c r="B2721" t="s">
        <v>443</v>
      </c>
      <c r="C2721" t="s">
        <v>54</v>
      </c>
      <c r="D2721" t="s">
        <v>54</v>
      </c>
      <c r="E2721" s="30">
        <v>2</v>
      </c>
      <c r="F2721">
        <f t="shared" si="48"/>
        <v>1</v>
      </c>
    </row>
    <row r="2722" spans="1:6" x14ac:dyDescent="0.2">
      <c r="A2722" s="28">
        <v>41981</v>
      </c>
      <c r="B2722" t="s">
        <v>443</v>
      </c>
      <c r="C2722" t="s">
        <v>55</v>
      </c>
      <c r="D2722" t="s">
        <v>55</v>
      </c>
      <c r="E2722" s="30">
        <v>20.3</v>
      </c>
      <c r="F2722">
        <f t="shared" si="48"/>
        <v>1</v>
      </c>
    </row>
    <row r="2723" spans="1:6" x14ac:dyDescent="0.2">
      <c r="A2723" s="28">
        <v>41981</v>
      </c>
      <c r="B2723" t="s">
        <v>443</v>
      </c>
      <c r="C2723" t="s">
        <v>56</v>
      </c>
      <c r="D2723" t="s">
        <v>56</v>
      </c>
      <c r="E2723" s="30">
        <v>9</v>
      </c>
      <c r="F2723">
        <f t="shared" si="48"/>
        <v>1</v>
      </c>
    </row>
    <row r="2724" spans="1:6" x14ac:dyDescent="0.2">
      <c r="A2724" s="28">
        <v>41981</v>
      </c>
      <c r="B2724" t="s">
        <v>443</v>
      </c>
      <c r="C2724" t="s">
        <v>57</v>
      </c>
      <c r="D2724" t="s">
        <v>57</v>
      </c>
      <c r="E2724" s="30">
        <v>0</v>
      </c>
      <c r="F2724">
        <f t="shared" si="48"/>
        <v>1</v>
      </c>
    </row>
    <row r="2725" spans="1:6" x14ac:dyDescent="0.2">
      <c r="A2725" s="28">
        <v>41981</v>
      </c>
      <c r="B2725" t="s">
        <v>443</v>
      </c>
      <c r="C2725" t="s">
        <v>58</v>
      </c>
      <c r="D2725" t="s">
        <v>58</v>
      </c>
      <c r="E2725" s="30">
        <v>0</v>
      </c>
      <c r="F2725">
        <f t="shared" si="48"/>
        <v>1</v>
      </c>
    </row>
    <row r="2726" spans="1:6" x14ac:dyDescent="0.2">
      <c r="A2726" s="28">
        <v>41981</v>
      </c>
      <c r="B2726" t="s">
        <v>443</v>
      </c>
      <c r="C2726" t="s">
        <v>59</v>
      </c>
      <c r="D2726" t="s">
        <v>59</v>
      </c>
      <c r="E2726" s="30">
        <v>0</v>
      </c>
      <c r="F2726">
        <f t="shared" si="48"/>
        <v>1</v>
      </c>
    </row>
    <row r="2727" spans="1:6" x14ac:dyDescent="0.2">
      <c r="A2727" s="28">
        <v>41982</v>
      </c>
      <c r="B2727" t="s">
        <v>444</v>
      </c>
      <c r="C2727" t="s">
        <v>52</v>
      </c>
      <c r="D2727" t="s">
        <v>52</v>
      </c>
      <c r="E2727" s="30">
        <v>1</v>
      </c>
      <c r="F2727">
        <f t="shared" si="48"/>
        <v>1</v>
      </c>
    </row>
    <row r="2728" spans="1:6" x14ac:dyDescent="0.2">
      <c r="A2728" s="28">
        <v>41982</v>
      </c>
      <c r="B2728" t="s">
        <v>444</v>
      </c>
      <c r="C2728" t="s">
        <v>53</v>
      </c>
      <c r="D2728" t="s">
        <v>53</v>
      </c>
      <c r="E2728" s="30">
        <v>2.34</v>
      </c>
      <c r="F2728">
        <f t="shared" si="48"/>
        <v>1</v>
      </c>
    </row>
    <row r="2729" spans="1:6" x14ac:dyDescent="0.2">
      <c r="A2729" s="28">
        <v>41982</v>
      </c>
      <c r="B2729" t="s">
        <v>444</v>
      </c>
      <c r="C2729" t="s">
        <v>54</v>
      </c>
      <c r="D2729" t="s">
        <v>54</v>
      </c>
      <c r="E2729" s="30">
        <v>7</v>
      </c>
      <c r="F2729">
        <f t="shared" si="48"/>
        <v>1</v>
      </c>
    </row>
    <row r="2730" spans="1:6" x14ac:dyDescent="0.2">
      <c r="A2730" s="28">
        <v>41982</v>
      </c>
      <c r="B2730" t="s">
        <v>444</v>
      </c>
      <c r="C2730" t="s">
        <v>55</v>
      </c>
      <c r="D2730" t="s">
        <v>55</v>
      </c>
      <c r="E2730" s="30">
        <v>27.28</v>
      </c>
      <c r="F2730">
        <f t="shared" si="48"/>
        <v>1</v>
      </c>
    </row>
    <row r="2731" spans="1:6" x14ac:dyDescent="0.2">
      <c r="A2731" s="28">
        <v>41982</v>
      </c>
      <c r="B2731" t="s">
        <v>444</v>
      </c>
      <c r="C2731" t="s">
        <v>56</v>
      </c>
      <c r="D2731" t="s">
        <v>56</v>
      </c>
      <c r="E2731" s="30">
        <v>12</v>
      </c>
      <c r="F2731">
        <f t="shared" si="48"/>
        <v>1</v>
      </c>
    </row>
    <row r="2732" spans="1:6" x14ac:dyDescent="0.2">
      <c r="A2732" s="28">
        <v>41982</v>
      </c>
      <c r="B2732" t="s">
        <v>444</v>
      </c>
      <c r="C2732" t="s">
        <v>57</v>
      </c>
      <c r="D2732" t="s">
        <v>57</v>
      </c>
      <c r="E2732" s="30">
        <v>1</v>
      </c>
      <c r="F2732">
        <f t="shared" si="48"/>
        <v>1</v>
      </c>
    </row>
    <row r="2733" spans="1:6" x14ac:dyDescent="0.2">
      <c r="A2733" s="28">
        <v>41982</v>
      </c>
      <c r="B2733" t="s">
        <v>444</v>
      </c>
      <c r="C2733" t="s">
        <v>58</v>
      </c>
      <c r="D2733" t="s">
        <v>58</v>
      </c>
      <c r="E2733" s="30">
        <v>0</v>
      </c>
      <c r="F2733">
        <f t="shared" si="48"/>
        <v>1</v>
      </c>
    </row>
    <row r="2734" spans="1:6" x14ac:dyDescent="0.2">
      <c r="A2734" s="28">
        <v>41982</v>
      </c>
      <c r="B2734" t="s">
        <v>444</v>
      </c>
      <c r="C2734" t="s">
        <v>59</v>
      </c>
      <c r="D2734" t="s">
        <v>59</v>
      </c>
      <c r="E2734" s="30">
        <v>2</v>
      </c>
      <c r="F2734">
        <f t="shared" si="48"/>
        <v>1</v>
      </c>
    </row>
    <row r="2735" spans="1:6" x14ac:dyDescent="0.2">
      <c r="A2735" s="28">
        <v>41983</v>
      </c>
      <c r="B2735" t="s">
        <v>445</v>
      </c>
      <c r="C2735" t="s">
        <v>52</v>
      </c>
      <c r="D2735" t="s">
        <v>52</v>
      </c>
      <c r="E2735" s="30">
        <v>3.34</v>
      </c>
      <c r="F2735">
        <f t="shared" si="48"/>
        <v>1</v>
      </c>
    </row>
    <row r="2736" spans="1:6" x14ac:dyDescent="0.2">
      <c r="A2736" s="28">
        <v>41983</v>
      </c>
      <c r="B2736" t="s">
        <v>445</v>
      </c>
      <c r="C2736" t="s">
        <v>53</v>
      </c>
      <c r="D2736" t="s">
        <v>53</v>
      </c>
      <c r="E2736" s="30">
        <v>3</v>
      </c>
      <c r="F2736">
        <f t="shared" si="48"/>
        <v>1</v>
      </c>
    </row>
    <row r="2737" spans="1:6" x14ac:dyDescent="0.2">
      <c r="A2737" s="28">
        <v>41983</v>
      </c>
      <c r="B2737" t="s">
        <v>445</v>
      </c>
      <c r="C2737" t="s">
        <v>54</v>
      </c>
      <c r="D2737" t="s">
        <v>54</v>
      </c>
      <c r="E2737" s="30">
        <v>2</v>
      </c>
      <c r="F2737">
        <f t="shared" si="48"/>
        <v>1</v>
      </c>
    </row>
    <row r="2738" spans="1:6" x14ac:dyDescent="0.2">
      <c r="A2738" s="28">
        <v>41983</v>
      </c>
      <c r="B2738" t="s">
        <v>445</v>
      </c>
      <c r="C2738" t="s">
        <v>55</v>
      </c>
      <c r="D2738" t="s">
        <v>55</v>
      </c>
      <c r="E2738" s="30">
        <v>51.2</v>
      </c>
      <c r="F2738">
        <f t="shared" si="48"/>
        <v>1</v>
      </c>
    </row>
    <row r="2739" spans="1:6" x14ac:dyDescent="0.2">
      <c r="A2739" s="28">
        <v>41983</v>
      </c>
      <c r="B2739" t="s">
        <v>445</v>
      </c>
      <c r="C2739" t="s">
        <v>56</v>
      </c>
      <c r="D2739" t="s">
        <v>56</v>
      </c>
      <c r="E2739" s="30">
        <v>28</v>
      </c>
      <c r="F2739">
        <f t="shared" si="48"/>
        <v>1</v>
      </c>
    </row>
    <row r="2740" spans="1:6" x14ac:dyDescent="0.2">
      <c r="A2740" s="28">
        <v>41983</v>
      </c>
      <c r="B2740" t="s">
        <v>445</v>
      </c>
      <c r="C2740" t="s">
        <v>57</v>
      </c>
      <c r="D2740" t="s">
        <v>57</v>
      </c>
      <c r="E2740" s="30">
        <v>3</v>
      </c>
      <c r="F2740">
        <f t="shared" si="48"/>
        <v>1</v>
      </c>
    </row>
    <row r="2741" spans="1:6" x14ac:dyDescent="0.2">
      <c r="A2741" s="28">
        <v>41983</v>
      </c>
      <c r="B2741" t="s">
        <v>445</v>
      </c>
      <c r="C2741" t="s">
        <v>58</v>
      </c>
      <c r="D2741" t="s">
        <v>58</v>
      </c>
      <c r="E2741" s="30">
        <v>6</v>
      </c>
      <c r="F2741">
        <f t="shared" si="48"/>
        <v>1</v>
      </c>
    </row>
    <row r="2742" spans="1:6" x14ac:dyDescent="0.2">
      <c r="A2742" s="28">
        <v>41983</v>
      </c>
      <c r="B2742" t="s">
        <v>445</v>
      </c>
      <c r="C2742" t="s">
        <v>59</v>
      </c>
      <c r="D2742" t="s">
        <v>59</v>
      </c>
      <c r="E2742" s="30">
        <v>0</v>
      </c>
      <c r="F2742">
        <f t="shared" si="48"/>
        <v>1</v>
      </c>
    </row>
    <row r="2743" spans="1:6" x14ac:dyDescent="0.2">
      <c r="A2743" s="28">
        <v>41984</v>
      </c>
      <c r="B2743" t="s">
        <v>446</v>
      </c>
      <c r="C2743" t="s">
        <v>52</v>
      </c>
      <c r="D2743" t="s">
        <v>52</v>
      </c>
      <c r="E2743" s="30">
        <v>2.34</v>
      </c>
      <c r="F2743">
        <f t="shared" si="48"/>
        <v>1</v>
      </c>
    </row>
    <row r="2744" spans="1:6" x14ac:dyDescent="0.2">
      <c r="A2744" s="28">
        <v>41984</v>
      </c>
      <c r="B2744" t="s">
        <v>446</v>
      </c>
      <c r="C2744" t="s">
        <v>53</v>
      </c>
      <c r="D2744" t="s">
        <v>53</v>
      </c>
      <c r="E2744" s="30">
        <v>5.33</v>
      </c>
      <c r="F2744">
        <f t="shared" si="48"/>
        <v>1</v>
      </c>
    </row>
    <row r="2745" spans="1:6" x14ac:dyDescent="0.2">
      <c r="A2745" s="28">
        <v>41984</v>
      </c>
      <c r="B2745" t="s">
        <v>446</v>
      </c>
      <c r="C2745" t="s">
        <v>54</v>
      </c>
      <c r="D2745" t="s">
        <v>54</v>
      </c>
      <c r="E2745" s="30">
        <v>7</v>
      </c>
      <c r="F2745">
        <f t="shared" si="48"/>
        <v>1</v>
      </c>
    </row>
    <row r="2746" spans="1:6" x14ac:dyDescent="0.2">
      <c r="A2746" s="28">
        <v>41984</v>
      </c>
      <c r="B2746" t="s">
        <v>446</v>
      </c>
      <c r="C2746" t="s">
        <v>55</v>
      </c>
      <c r="D2746" t="s">
        <v>55</v>
      </c>
      <c r="E2746" s="30">
        <v>16.3</v>
      </c>
      <c r="F2746">
        <f t="shared" si="48"/>
        <v>1</v>
      </c>
    </row>
    <row r="2747" spans="1:6" x14ac:dyDescent="0.2">
      <c r="A2747" s="28">
        <v>41984</v>
      </c>
      <c r="B2747" t="s">
        <v>446</v>
      </c>
      <c r="C2747" t="s">
        <v>56</v>
      </c>
      <c r="D2747" t="s">
        <v>56</v>
      </c>
      <c r="E2747" s="30">
        <v>21</v>
      </c>
      <c r="F2747">
        <f t="shared" si="48"/>
        <v>1</v>
      </c>
    </row>
    <row r="2748" spans="1:6" x14ac:dyDescent="0.2">
      <c r="A2748" s="28">
        <v>41984</v>
      </c>
      <c r="B2748" t="s">
        <v>446</v>
      </c>
      <c r="C2748" t="s">
        <v>57</v>
      </c>
      <c r="D2748" t="s">
        <v>57</v>
      </c>
      <c r="E2748" s="30">
        <v>2</v>
      </c>
      <c r="F2748">
        <f t="shared" si="48"/>
        <v>1</v>
      </c>
    </row>
    <row r="2749" spans="1:6" x14ac:dyDescent="0.2">
      <c r="A2749" s="28">
        <v>41984</v>
      </c>
      <c r="B2749" t="s">
        <v>446</v>
      </c>
      <c r="C2749" t="s">
        <v>58</v>
      </c>
      <c r="D2749" t="s">
        <v>58</v>
      </c>
      <c r="E2749" s="30">
        <v>0</v>
      </c>
      <c r="F2749">
        <f t="shared" si="48"/>
        <v>1</v>
      </c>
    </row>
    <row r="2750" spans="1:6" x14ac:dyDescent="0.2">
      <c r="A2750" s="28">
        <v>41984</v>
      </c>
      <c r="B2750" t="s">
        <v>446</v>
      </c>
      <c r="C2750" t="s">
        <v>59</v>
      </c>
      <c r="D2750" t="s">
        <v>59</v>
      </c>
      <c r="E2750" s="30">
        <v>0</v>
      </c>
      <c r="F2750">
        <f t="shared" si="48"/>
        <v>1</v>
      </c>
    </row>
    <row r="2751" spans="1:6" x14ac:dyDescent="0.2">
      <c r="A2751" s="28">
        <v>41985</v>
      </c>
      <c r="B2751" t="s">
        <v>440</v>
      </c>
      <c r="C2751" t="s">
        <v>52</v>
      </c>
      <c r="D2751" t="s">
        <v>52</v>
      </c>
      <c r="E2751" s="30">
        <v>6.34</v>
      </c>
      <c r="F2751">
        <f t="shared" si="48"/>
        <v>1</v>
      </c>
    </row>
    <row r="2752" spans="1:6" x14ac:dyDescent="0.2">
      <c r="A2752" s="28">
        <v>41985</v>
      </c>
      <c r="B2752" t="s">
        <v>440</v>
      </c>
      <c r="C2752" t="s">
        <v>53</v>
      </c>
      <c r="D2752" t="s">
        <v>53</v>
      </c>
      <c r="E2752" s="30">
        <v>2.34</v>
      </c>
      <c r="F2752">
        <f t="shared" si="48"/>
        <v>1</v>
      </c>
    </row>
    <row r="2753" spans="1:6" x14ac:dyDescent="0.2">
      <c r="A2753" s="28">
        <v>41985</v>
      </c>
      <c r="B2753" t="s">
        <v>440</v>
      </c>
      <c r="C2753" t="s">
        <v>54</v>
      </c>
      <c r="D2753" t="s">
        <v>54</v>
      </c>
      <c r="E2753" s="30">
        <v>5.6</v>
      </c>
      <c r="F2753">
        <f t="shared" si="48"/>
        <v>1</v>
      </c>
    </row>
    <row r="2754" spans="1:6" x14ac:dyDescent="0.2">
      <c r="A2754" s="28">
        <v>41985</v>
      </c>
      <c r="B2754" t="s">
        <v>440</v>
      </c>
      <c r="C2754" t="s">
        <v>55</v>
      </c>
      <c r="D2754" t="s">
        <v>55</v>
      </c>
      <c r="E2754" s="30">
        <v>41.4</v>
      </c>
      <c r="F2754">
        <f t="shared" si="48"/>
        <v>1</v>
      </c>
    </row>
    <row r="2755" spans="1:6" x14ac:dyDescent="0.2">
      <c r="A2755" s="28">
        <v>41985</v>
      </c>
      <c r="B2755" t="s">
        <v>440</v>
      </c>
      <c r="C2755" t="s">
        <v>56</v>
      </c>
      <c r="D2755" t="s">
        <v>56</v>
      </c>
      <c r="E2755" s="30">
        <v>18</v>
      </c>
      <c r="F2755">
        <f t="shared" si="48"/>
        <v>1</v>
      </c>
    </row>
    <row r="2756" spans="1:6" x14ac:dyDescent="0.2">
      <c r="A2756" s="28">
        <v>41985</v>
      </c>
      <c r="B2756" t="s">
        <v>440</v>
      </c>
      <c r="C2756" t="s">
        <v>57</v>
      </c>
      <c r="D2756" t="s">
        <v>57</v>
      </c>
      <c r="E2756" s="30">
        <v>0</v>
      </c>
      <c r="F2756">
        <f t="shared" si="48"/>
        <v>1</v>
      </c>
    </row>
    <row r="2757" spans="1:6" x14ac:dyDescent="0.2">
      <c r="A2757" s="28">
        <v>41985</v>
      </c>
      <c r="B2757" t="s">
        <v>440</v>
      </c>
      <c r="C2757" t="s">
        <v>58</v>
      </c>
      <c r="D2757" t="s">
        <v>58</v>
      </c>
      <c r="E2757" s="30">
        <v>2</v>
      </c>
      <c r="F2757">
        <f t="shared" si="48"/>
        <v>1</v>
      </c>
    </row>
    <row r="2758" spans="1:6" x14ac:dyDescent="0.2">
      <c r="A2758" s="28">
        <v>41985</v>
      </c>
      <c r="B2758" t="s">
        <v>440</v>
      </c>
      <c r="C2758" t="s">
        <v>59</v>
      </c>
      <c r="D2758" t="s">
        <v>59</v>
      </c>
      <c r="E2758" s="30">
        <v>0</v>
      </c>
      <c r="F2758">
        <f t="shared" si="48"/>
        <v>1</v>
      </c>
    </row>
    <row r="2759" spans="1:6" x14ac:dyDescent="0.2">
      <c r="A2759" s="28">
        <v>41986</v>
      </c>
      <c r="B2759" t="s">
        <v>441</v>
      </c>
      <c r="C2759" t="s">
        <v>52</v>
      </c>
      <c r="D2759" t="s">
        <v>52</v>
      </c>
      <c r="E2759" s="30">
        <v>1</v>
      </c>
      <c r="F2759">
        <f t="shared" ref="F2759:F2822" si="49">SUBTOTAL(103,E2759)</f>
        <v>1</v>
      </c>
    </row>
    <row r="2760" spans="1:6" x14ac:dyDescent="0.2">
      <c r="A2760" s="28">
        <v>41986</v>
      </c>
      <c r="B2760" t="s">
        <v>441</v>
      </c>
      <c r="C2760" t="s">
        <v>53</v>
      </c>
      <c r="D2760" t="s">
        <v>53</v>
      </c>
      <c r="E2760" s="30">
        <v>3.34</v>
      </c>
      <c r="F2760">
        <f t="shared" si="49"/>
        <v>1</v>
      </c>
    </row>
    <row r="2761" spans="1:6" x14ac:dyDescent="0.2">
      <c r="A2761" s="28">
        <v>41986</v>
      </c>
      <c r="B2761" t="s">
        <v>441</v>
      </c>
      <c r="C2761" t="s">
        <v>54</v>
      </c>
      <c r="D2761" t="s">
        <v>54</v>
      </c>
      <c r="E2761" s="30">
        <v>2.4</v>
      </c>
      <c r="F2761">
        <f t="shared" si="49"/>
        <v>1</v>
      </c>
    </row>
    <row r="2762" spans="1:6" x14ac:dyDescent="0.2">
      <c r="A2762" s="28">
        <v>41986</v>
      </c>
      <c r="B2762" t="s">
        <v>441</v>
      </c>
      <c r="C2762" t="s">
        <v>55</v>
      </c>
      <c r="D2762" t="s">
        <v>55</v>
      </c>
      <c r="E2762" s="30">
        <v>25.1</v>
      </c>
      <c r="F2762">
        <f t="shared" si="49"/>
        <v>1</v>
      </c>
    </row>
    <row r="2763" spans="1:6" x14ac:dyDescent="0.2">
      <c r="A2763" s="28">
        <v>41986</v>
      </c>
      <c r="B2763" t="s">
        <v>441</v>
      </c>
      <c r="C2763" t="s">
        <v>56</v>
      </c>
      <c r="D2763" t="s">
        <v>56</v>
      </c>
      <c r="E2763" s="30">
        <v>11</v>
      </c>
      <c r="F2763">
        <f t="shared" si="49"/>
        <v>1</v>
      </c>
    </row>
    <row r="2764" spans="1:6" x14ac:dyDescent="0.2">
      <c r="A2764" s="28">
        <v>41986</v>
      </c>
      <c r="B2764" t="s">
        <v>441</v>
      </c>
      <c r="C2764" t="s">
        <v>57</v>
      </c>
      <c r="D2764" t="s">
        <v>57</v>
      </c>
      <c r="E2764" s="30">
        <v>1</v>
      </c>
      <c r="F2764">
        <f t="shared" si="49"/>
        <v>1</v>
      </c>
    </row>
    <row r="2765" spans="1:6" x14ac:dyDescent="0.2">
      <c r="A2765" s="28">
        <v>41986</v>
      </c>
      <c r="B2765" t="s">
        <v>441</v>
      </c>
      <c r="C2765" t="s">
        <v>58</v>
      </c>
      <c r="D2765" t="s">
        <v>58</v>
      </c>
      <c r="E2765" s="30">
        <v>7</v>
      </c>
      <c r="F2765">
        <f t="shared" si="49"/>
        <v>1</v>
      </c>
    </row>
    <row r="2766" spans="1:6" x14ac:dyDescent="0.2">
      <c r="A2766" s="28">
        <v>41986</v>
      </c>
      <c r="B2766" t="s">
        <v>441</v>
      </c>
      <c r="C2766" t="s">
        <v>59</v>
      </c>
      <c r="D2766" t="s">
        <v>59</v>
      </c>
      <c r="E2766" s="30">
        <v>0</v>
      </c>
      <c r="F2766">
        <f t="shared" si="49"/>
        <v>1</v>
      </c>
    </row>
    <row r="2767" spans="1:6" x14ac:dyDescent="0.2">
      <c r="A2767" s="28">
        <v>41987</v>
      </c>
      <c r="B2767" t="s">
        <v>447</v>
      </c>
      <c r="C2767" t="s">
        <v>52</v>
      </c>
      <c r="D2767" t="s">
        <v>52</v>
      </c>
      <c r="E2767" s="30">
        <v>10</v>
      </c>
      <c r="F2767">
        <f t="shared" si="49"/>
        <v>1</v>
      </c>
    </row>
    <row r="2768" spans="1:6" x14ac:dyDescent="0.2">
      <c r="A2768" s="28">
        <v>41987</v>
      </c>
      <c r="B2768" t="s">
        <v>447</v>
      </c>
      <c r="C2768" t="s">
        <v>53</v>
      </c>
      <c r="D2768" t="s">
        <v>53</v>
      </c>
      <c r="E2768" s="30">
        <v>2.34</v>
      </c>
      <c r="F2768">
        <f t="shared" si="49"/>
        <v>1</v>
      </c>
    </row>
    <row r="2769" spans="1:6" x14ac:dyDescent="0.2">
      <c r="A2769" s="28">
        <v>41987</v>
      </c>
      <c r="B2769" t="s">
        <v>447</v>
      </c>
      <c r="C2769" t="s">
        <v>54</v>
      </c>
      <c r="D2769" t="s">
        <v>54</v>
      </c>
      <c r="E2769" s="30">
        <v>4.4000000000000004</v>
      </c>
      <c r="F2769">
        <f t="shared" si="49"/>
        <v>1</v>
      </c>
    </row>
    <row r="2770" spans="1:6" x14ac:dyDescent="0.2">
      <c r="A2770" s="28">
        <v>41987</v>
      </c>
      <c r="B2770" t="s">
        <v>447</v>
      </c>
      <c r="C2770" t="s">
        <v>55</v>
      </c>
      <c r="D2770" t="s">
        <v>55</v>
      </c>
      <c r="E2770" s="30">
        <v>40</v>
      </c>
      <c r="F2770">
        <f t="shared" si="49"/>
        <v>1</v>
      </c>
    </row>
    <row r="2771" spans="1:6" x14ac:dyDescent="0.2">
      <c r="A2771" s="28">
        <v>41987</v>
      </c>
      <c r="B2771" t="s">
        <v>447</v>
      </c>
      <c r="C2771" t="s">
        <v>56</v>
      </c>
      <c r="D2771" t="s">
        <v>56</v>
      </c>
      <c r="E2771" s="30">
        <v>10</v>
      </c>
      <c r="F2771">
        <f t="shared" si="49"/>
        <v>1</v>
      </c>
    </row>
    <row r="2772" spans="1:6" x14ac:dyDescent="0.2">
      <c r="A2772" s="28">
        <v>41987</v>
      </c>
      <c r="B2772" t="s">
        <v>447</v>
      </c>
      <c r="C2772" t="s">
        <v>57</v>
      </c>
      <c r="D2772" t="s">
        <v>57</v>
      </c>
      <c r="E2772" s="30">
        <v>0</v>
      </c>
      <c r="F2772">
        <f t="shared" si="49"/>
        <v>1</v>
      </c>
    </row>
    <row r="2773" spans="1:6" x14ac:dyDescent="0.2">
      <c r="A2773" s="28">
        <v>41987</v>
      </c>
      <c r="B2773" t="s">
        <v>447</v>
      </c>
      <c r="C2773" t="s">
        <v>58</v>
      </c>
      <c r="D2773" t="s">
        <v>58</v>
      </c>
      <c r="E2773" s="30">
        <v>6</v>
      </c>
      <c r="F2773">
        <f t="shared" si="49"/>
        <v>1</v>
      </c>
    </row>
    <row r="2774" spans="1:6" x14ac:dyDescent="0.2">
      <c r="A2774" s="28">
        <v>41987</v>
      </c>
      <c r="B2774" t="s">
        <v>447</v>
      </c>
      <c r="C2774" t="s">
        <v>59</v>
      </c>
      <c r="D2774" t="s">
        <v>59</v>
      </c>
      <c r="E2774" s="30">
        <v>1</v>
      </c>
      <c r="F2774">
        <f t="shared" si="49"/>
        <v>1</v>
      </c>
    </row>
    <row r="2775" spans="1:6" x14ac:dyDescent="0.2">
      <c r="A2775" s="28">
        <v>41988</v>
      </c>
      <c r="B2775" t="s">
        <v>443</v>
      </c>
      <c r="C2775" t="s">
        <v>52</v>
      </c>
      <c r="D2775" t="s">
        <v>52</v>
      </c>
      <c r="E2775" s="30">
        <v>5.34</v>
      </c>
      <c r="F2775">
        <f t="shared" si="49"/>
        <v>1</v>
      </c>
    </row>
    <row r="2776" spans="1:6" x14ac:dyDescent="0.2">
      <c r="A2776" s="28">
        <v>41988</v>
      </c>
      <c r="B2776" t="s">
        <v>443</v>
      </c>
      <c r="C2776" t="s">
        <v>53</v>
      </c>
      <c r="D2776" t="s">
        <v>53</v>
      </c>
      <c r="E2776" s="30">
        <v>4.0199999999999996</v>
      </c>
      <c r="F2776">
        <f t="shared" si="49"/>
        <v>1</v>
      </c>
    </row>
    <row r="2777" spans="1:6" x14ac:dyDescent="0.2">
      <c r="A2777" s="28">
        <v>41988</v>
      </c>
      <c r="B2777" t="s">
        <v>443</v>
      </c>
      <c r="C2777" t="s">
        <v>54</v>
      </c>
      <c r="D2777" t="s">
        <v>54</v>
      </c>
      <c r="E2777" s="30">
        <v>7.64</v>
      </c>
      <c r="F2777">
        <f t="shared" si="49"/>
        <v>1</v>
      </c>
    </row>
    <row r="2778" spans="1:6" x14ac:dyDescent="0.2">
      <c r="A2778" s="28">
        <v>41988</v>
      </c>
      <c r="B2778" t="s">
        <v>443</v>
      </c>
      <c r="C2778" t="s">
        <v>55</v>
      </c>
      <c r="D2778" t="s">
        <v>55</v>
      </c>
      <c r="E2778" s="30">
        <v>42.2</v>
      </c>
      <c r="F2778">
        <f t="shared" si="49"/>
        <v>1</v>
      </c>
    </row>
    <row r="2779" spans="1:6" x14ac:dyDescent="0.2">
      <c r="A2779" s="28">
        <v>41988</v>
      </c>
      <c r="B2779" t="s">
        <v>443</v>
      </c>
      <c r="C2779" t="s">
        <v>56</v>
      </c>
      <c r="D2779" t="s">
        <v>56</v>
      </c>
      <c r="E2779" s="30">
        <v>14</v>
      </c>
      <c r="F2779">
        <f t="shared" si="49"/>
        <v>1</v>
      </c>
    </row>
    <row r="2780" spans="1:6" x14ac:dyDescent="0.2">
      <c r="A2780" s="28">
        <v>41988</v>
      </c>
      <c r="B2780" t="s">
        <v>443</v>
      </c>
      <c r="C2780" t="s">
        <v>57</v>
      </c>
      <c r="D2780" t="s">
        <v>57</v>
      </c>
      <c r="E2780" s="30">
        <v>1</v>
      </c>
      <c r="F2780">
        <f t="shared" si="49"/>
        <v>1</v>
      </c>
    </row>
    <row r="2781" spans="1:6" x14ac:dyDescent="0.2">
      <c r="A2781" s="28">
        <v>41988</v>
      </c>
      <c r="B2781" t="s">
        <v>443</v>
      </c>
      <c r="C2781" t="s">
        <v>58</v>
      </c>
      <c r="D2781" t="s">
        <v>58</v>
      </c>
      <c r="E2781" s="30">
        <v>9</v>
      </c>
      <c r="F2781">
        <f t="shared" si="49"/>
        <v>1</v>
      </c>
    </row>
    <row r="2782" spans="1:6" x14ac:dyDescent="0.2">
      <c r="A2782" s="28">
        <v>41988</v>
      </c>
      <c r="B2782" t="s">
        <v>443</v>
      </c>
      <c r="C2782" t="s">
        <v>59</v>
      </c>
      <c r="D2782" t="s">
        <v>59</v>
      </c>
      <c r="E2782" s="30">
        <v>1</v>
      </c>
      <c r="F2782">
        <f t="shared" si="49"/>
        <v>1</v>
      </c>
    </row>
    <row r="2783" spans="1:6" x14ac:dyDescent="0.2">
      <c r="A2783" s="28">
        <v>41989</v>
      </c>
      <c r="B2783" t="s">
        <v>444</v>
      </c>
      <c r="C2783" t="s">
        <v>52</v>
      </c>
      <c r="D2783" t="s">
        <v>52</v>
      </c>
      <c r="E2783" s="30">
        <v>6.34</v>
      </c>
      <c r="F2783">
        <f t="shared" si="49"/>
        <v>1</v>
      </c>
    </row>
    <row r="2784" spans="1:6" x14ac:dyDescent="0.2">
      <c r="A2784" s="28">
        <v>41989</v>
      </c>
      <c r="B2784" t="s">
        <v>444</v>
      </c>
      <c r="C2784" t="s">
        <v>53</v>
      </c>
      <c r="D2784" t="s">
        <v>53</v>
      </c>
      <c r="E2784" s="30">
        <v>1.34</v>
      </c>
      <c r="F2784">
        <f t="shared" si="49"/>
        <v>1</v>
      </c>
    </row>
    <row r="2785" spans="1:6" x14ac:dyDescent="0.2">
      <c r="A2785" s="28">
        <v>41989</v>
      </c>
      <c r="B2785" t="s">
        <v>444</v>
      </c>
      <c r="C2785" t="s">
        <v>54</v>
      </c>
      <c r="D2785" t="s">
        <v>54</v>
      </c>
      <c r="E2785" s="30">
        <v>6.2</v>
      </c>
      <c r="F2785">
        <f t="shared" si="49"/>
        <v>1</v>
      </c>
    </row>
    <row r="2786" spans="1:6" x14ac:dyDescent="0.2">
      <c r="A2786" s="28">
        <v>41989</v>
      </c>
      <c r="B2786" t="s">
        <v>444</v>
      </c>
      <c r="C2786" t="s">
        <v>55</v>
      </c>
      <c r="D2786" t="s">
        <v>55</v>
      </c>
      <c r="E2786" s="30">
        <v>23</v>
      </c>
      <c r="F2786">
        <f t="shared" si="49"/>
        <v>1</v>
      </c>
    </row>
    <row r="2787" spans="1:6" x14ac:dyDescent="0.2">
      <c r="A2787" s="28">
        <v>41989</v>
      </c>
      <c r="B2787" t="s">
        <v>444</v>
      </c>
      <c r="C2787" t="s">
        <v>56</v>
      </c>
      <c r="D2787" t="s">
        <v>56</v>
      </c>
      <c r="E2787" s="30">
        <v>23</v>
      </c>
      <c r="F2787">
        <f t="shared" si="49"/>
        <v>1</v>
      </c>
    </row>
    <row r="2788" spans="1:6" x14ac:dyDescent="0.2">
      <c r="A2788" s="28">
        <v>41989</v>
      </c>
      <c r="B2788" t="s">
        <v>444</v>
      </c>
      <c r="C2788" t="s">
        <v>57</v>
      </c>
      <c r="D2788" t="s">
        <v>57</v>
      </c>
      <c r="E2788" s="30">
        <v>3</v>
      </c>
      <c r="F2788">
        <f t="shared" si="49"/>
        <v>1</v>
      </c>
    </row>
    <row r="2789" spans="1:6" x14ac:dyDescent="0.2">
      <c r="A2789" s="28">
        <v>41989</v>
      </c>
      <c r="B2789" t="s">
        <v>444</v>
      </c>
      <c r="C2789" t="s">
        <v>58</v>
      </c>
      <c r="D2789" t="s">
        <v>58</v>
      </c>
      <c r="E2789" s="30">
        <v>4</v>
      </c>
      <c r="F2789">
        <f t="shared" si="49"/>
        <v>1</v>
      </c>
    </row>
    <row r="2790" spans="1:6" x14ac:dyDescent="0.2">
      <c r="A2790" s="28">
        <v>41989</v>
      </c>
      <c r="B2790" t="s">
        <v>444</v>
      </c>
      <c r="C2790" t="s">
        <v>59</v>
      </c>
      <c r="D2790" t="s">
        <v>59</v>
      </c>
      <c r="E2790" s="30">
        <v>1</v>
      </c>
      <c r="F2790">
        <f t="shared" si="49"/>
        <v>1</v>
      </c>
    </row>
    <row r="2791" spans="1:6" x14ac:dyDescent="0.2">
      <c r="A2791" s="28">
        <v>41990</v>
      </c>
      <c r="B2791" t="s">
        <v>445</v>
      </c>
      <c r="C2791" t="s">
        <v>52</v>
      </c>
      <c r="D2791" t="s">
        <v>52</v>
      </c>
      <c r="E2791" s="30">
        <v>3</v>
      </c>
      <c r="F2791">
        <f t="shared" si="49"/>
        <v>1</v>
      </c>
    </row>
    <row r="2792" spans="1:6" x14ac:dyDescent="0.2">
      <c r="A2792" s="28">
        <v>41990</v>
      </c>
      <c r="B2792" t="s">
        <v>445</v>
      </c>
      <c r="C2792" t="s">
        <v>53</v>
      </c>
      <c r="D2792" t="s">
        <v>53</v>
      </c>
      <c r="E2792" s="30">
        <v>3.67</v>
      </c>
      <c r="F2792">
        <f t="shared" si="49"/>
        <v>1</v>
      </c>
    </row>
    <row r="2793" spans="1:6" x14ac:dyDescent="0.2">
      <c r="A2793" s="28">
        <v>41990</v>
      </c>
      <c r="B2793" t="s">
        <v>445</v>
      </c>
      <c r="C2793" t="s">
        <v>54</v>
      </c>
      <c r="D2793" t="s">
        <v>54</v>
      </c>
      <c r="E2793" s="30">
        <v>3.5</v>
      </c>
      <c r="F2793">
        <f t="shared" si="49"/>
        <v>1</v>
      </c>
    </row>
    <row r="2794" spans="1:6" x14ac:dyDescent="0.2">
      <c r="A2794" s="28">
        <v>41990</v>
      </c>
      <c r="B2794" t="s">
        <v>445</v>
      </c>
      <c r="C2794" t="s">
        <v>55</v>
      </c>
      <c r="D2794" t="s">
        <v>55</v>
      </c>
      <c r="E2794" s="30">
        <v>28</v>
      </c>
      <c r="F2794">
        <f t="shared" si="49"/>
        <v>1</v>
      </c>
    </row>
    <row r="2795" spans="1:6" x14ac:dyDescent="0.2">
      <c r="A2795" s="28">
        <v>41990</v>
      </c>
      <c r="B2795" t="s">
        <v>445</v>
      </c>
      <c r="C2795" t="s">
        <v>56</v>
      </c>
      <c r="D2795" t="s">
        <v>56</v>
      </c>
      <c r="E2795" s="30">
        <v>17</v>
      </c>
      <c r="F2795">
        <f t="shared" si="49"/>
        <v>1</v>
      </c>
    </row>
    <row r="2796" spans="1:6" x14ac:dyDescent="0.2">
      <c r="A2796" s="28">
        <v>41990</v>
      </c>
      <c r="B2796" t="s">
        <v>445</v>
      </c>
      <c r="C2796" t="s">
        <v>57</v>
      </c>
      <c r="D2796" t="s">
        <v>57</v>
      </c>
      <c r="E2796" s="30">
        <v>2</v>
      </c>
      <c r="F2796">
        <f t="shared" si="49"/>
        <v>1</v>
      </c>
    </row>
    <row r="2797" spans="1:6" x14ac:dyDescent="0.2">
      <c r="A2797" s="28">
        <v>41990</v>
      </c>
      <c r="B2797" t="s">
        <v>445</v>
      </c>
      <c r="C2797" t="s">
        <v>58</v>
      </c>
      <c r="D2797" t="s">
        <v>58</v>
      </c>
      <c r="E2797" s="30">
        <v>8</v>
      </c>
      <c r="F2797">
        <f t="shared" si="49"/>
        <v>1</v>
      </c>
    </row>
    <row r="2798" spans="1:6" x14ac:dyDescent="0.2">
      <c r="A2798" s="28">
        <v>41990</v>
      </c>
      <c r="B2798" t="s">
        <v>445</v>
      </c>
      <c r="C2798" t="s">
        <v>59</v>
      </c>
      <c r="D2798" t="s">
        <v>59</v>
      </c>
      <c r="E2798" s="30">
        <v>0</v>
      </c>
      <c r="F2798">
        <f t="shared" si="49"/>
        <v>1</v>
      </c>
    </row>
    <row r="2799" spans="1:6" x14ac:dyDescent="0.2">
      <c r="A2799" s="28">
        <v>41991</v>
      </c>
      <c r="B2799" t="s">
        <v>446</v>
      </c>
      <c r="C2799" t="s">
        <v>52</v>
      </c>
      <c r="D2799" t="s">
        <v>52</v>
      </c>
      <c r="E2799" s="30">
        <v>5</v>
      </c>
      <c r="F2799">
        <f t="shared" si="49"/>
        <v>1</v>
      </c>
    </row>
    <row r="2800" spans="1:6" x14ac:dyDescent="0.2">
      <c r="A2800" s="28">
        <v>41991</v>
      </c>
      <c r="B2800" t="s">
        <v>446</v>
      </c>
      <c r="C2800" t="s">
        <v>53</v>
      </c>
      <c r="D2800" t="s">
        <v>53</v>
      </c>
      <c r="E2800" s="30">
        <v>3.67</v>
      </c>
      <c r="F2800">
        <f t="shared" si="49"/>
        <v>1</v>
      </c>
    </row>
    <row r="2801" spans="1:6" x14ac:dyDescent="0.2">
      <c r="A2801" s="28">
        <v>41991</v>
      </c>
      <c r="B2801" t="s">
        <v>446</v>
      </c>
      <c r="C2801" t="s">
        <v>54</v>
      </c>
      <c r="D2801" t="s">
        <v>54</v>
      </c>
      <c r="E2801" s="30">
        <v>3</v>
      </c>
      <c r="F2801">
        <f t="shared" si="49"/>
        <v>1</v>
      </c>
    </row>
    <row r="2802" spans="1:6" x14ac:dyDescent="0.2">
      <c r="A2802" s="28">
        <v>41991</v>
      </c>
      <c r="B2802" t="s">
        <v>446</v>
      </c>
      <c r="C2802" t="s">
        <v>55</v>
      </c>
      <c r="D2802" t="s">
        <v>55</v>
      </c>
      <c r="E2802" s="30">
        <v>26.6</v>
      </c>
      <c r="F2802">
        <f t="shared" si="49"/>
        <v>1</v>
      </c>
    </row>
    <row r="2803" spans="1:6" x14ac:dyDescent="0.2">
      <c r="A2803" s="28">
        <v>41991</v>
      </c>
      <c r="B2803" t="s">
        <v>446</v>
      </c>
      <c r="C2803" t="s">
        <v>56</v>
      </c>
      <c r="D2803" t="s">
        <v>56</v>
      </c>
      <c r="E2803" s="30">
        <v>9</v>
      </c>
      <c r="F2803">
        <f t="shared" si="49"/>
        <v>1</v>
      </c>
    </row>
    <row r="2804" spans="1:6" x14ac:dyDescent="0.2">
      <c r="A2804" s="28">
        <v>41991</v>
      </c>
      <c r="B2804" t="s">
        <v>446</v>
      </c>
      <c r="C2804" t="s">
        <v>57</v>
      </c>
      <c r="D2804" t="s">
        <v>57</v>
      </c>
      <c r="E2804" s="30">
        <v>0</v>
      </c>
      <c r="F2804">
        <f t="shared" si="49"/>
        <v>1</v>
      </c>
    </row>
    <row r="2805" spans="1:6" x14ac:dyDescent="0.2">
      <c r="A2805" s="28">
        <v>41991</v>
      </c>
      <c r="B2805" t="s">
        <v>446</v>
      </c>
      <c r="C2805" t="s">
        <v>58</v>
      </c>
      <c r="D2805" t="s">
        <v>58</v>
      </c>
      <c r="E2805" s="30">
        <v>0</v>
      </c>
      <c r="F2805">
        <f t="shared" si="49"/>
        <v>1</v>
      </c>
    </row>
    <row r="2806" spans="1:6" x14ac:dyDescent="0.2">
      <c r="A2806" s="28">
        <v>41991</v>
      </c>
      <c r="B2806" t="s">
        <v>446</v>
      </c>
      <c r="C2806" t="s">
        <v>59</v>
      </c>
      <c r="D2806" t="s">
        <v>59</v>
      </c>
      <c r="E2806" s="30">
        <v>0</v>
      </c>
      <c r="F2806">
        <f t="shared" si="49"/>
        <v>1</v>
      </c>
    </row>
    <row r="2807" spans="1:6" x14ac:dyDescent="0.2">
      <c r="A2807" s="28">
        <v>41992</v>
      </c>
      <c r="B2807" t="s">
        <v>440</v>
      </c>
      <c r="C2807" t="s">
        <v>52</v>
      </c>
      <c r="D2807" t="s">
        <v>52</v>
      </c>
      <c r="E2807" s="30">
        <v>12</v>
      </c>
      <c r="F2807">
        <f t="shared" si="49"/>
        <v>1</v>
      </c>
    </row>
    <row r="2808" spans="1:6" x14ac:dyDescent="0.2">
      <c r="A2808" s="28">
        <v>41992</v>
      </c>
      <c r="B2808" t="s">
        <v>440</v>
      </c>
      <c r="C2808" t="s">
        <v>53</v>
      </c>
      <c r="D2808" t="s">
        <v>53</v>
      </c>
      <c r="E2808" s="30">
        <v>8.9009999999999998</v>
      </c>
      <c r="F2808">
        <f t="shared" si="49"/>
        <v>1</v>
      </c>
    </row>
    <row r="2809" spans="1:6" x14ac:dyDescent="0.2">
      <c r="A2809" s="28">
        <v>41992</v>
      </c>
      <c r="B2809" t="s">
        <v>440</v>
      </c>
      <c r="C2809" t="s">
        <v>54</v>
      </c>
      <c r="D2809" t="s">
        <v>54</v>
      </c>
      <c r="E2809" s="30">
        <v>2.2000000000000002</v>
      </c>
      <c r="F2809">
        <f t="shared" si="49"/>
        <v>1</v>
      </c>
    </row>
    <row r="2810" spans="1:6" x14ac:dyDescent="0.2">
      <c r="A2810" s="28">
        <v>41992</v>
      </c>
      <c r="B2810" t="s">
        <v>440</v>
      </c>
      <c r="C2810" t="s">
        <v>55</v>
      </c>
      <c r="D2810" t="s">
        <v>55</v>
      </c>
      <c r="E2810" s="30">
        <v>20.5</v>
      </c>
      <c r="F2810">
        <f t="shared" si="49"/>
        <v>1</v>
      </c>
    </row>
    <row r="2811" spans="1:6" x14ac:dyDescent="0.2">
      <c r="A2811" s="28">
        <v>41992</v>
      </c>
      <c r="B2811" t="s">
        <v>440</v>
      </c>
      <c r="C2811" t="s">
        <v>56</v>
      </c>
      <c r="D2811" t="s">
        <v>56</v>
      </c>
      <c r="E2811" s="30">
        <v>33</v>
      </c>
      <c r="F2811">
        <f t="shared" si="49"/>
        <v>1</v>
      </c>
    </row>
    <row r="2812" spans="1:6" x14ac:dyDescent="0.2">
      <c r="A2812" s="28">
        <v>41992</v>
      </c>
      <c r="B2812" t="s">
        <v>440</v>
      </c>
      <c r="C2812" t="s">
        <v>57</v>
      </c>
      <c r="D2812" t="s">
        <v>57</v>
      </c>
      <c r="E2812" s="30">
        <v>1</v>
      </c>
      <c r="F2812">
        <f t="shared" si="49"/>
        <v>1</v>
      </c>
    </row>
    <row r="2813" spans="1:6" x14ac:dyDescent="0.2">
      <c r="A2813" s="28">
        <v>41992</v>
      </c>
      <c r="B2813" t="s">
        <v>440</v>
      </c>
      <c r="C2813" t="s">
        <v>58</v>
      </c>
      <c r="D2813" t="s">
        <v>58</v>
      </c>
      <c r="E2813" s="30">
        <v>0</v>
      </c>
      <c r="F2813">
        <f t="shared" si="49"/>
        <v>1</v>
      </c>
    </row>
    <row r="2814" spans="1:6" x14ac:dyDescent="0.2">
      <c r="A2814" s="28">
        <v>41992</v>
      </c>
      <c r="B2814" t="s">
        <v>440</v>
      </c>
      <c r="C2814" t="s">
        <v>59</v>
      </c>
      <c r="D2814" t="s">
        <v>59</v>
      </c>
      <c r="E2814" s="30">
        <v>2</v>
      </c>
      <c r="F2814">
        <f t="shared" si="49"/>
        <v>1</v>
      </c>
    </row>
    <row r="2815" spans="1:6" x14ac:dyDescent="0.2">
      <c r="A2815" s="28">
        <v>41993</v>
      </c>
      <c r="B2815" t="s">
        <v>441</v>
      </c>
      <c r="C2815" t="s">
        <v>52</v>
      </c>
      <c r="D2815" t="s">
        <v>52</v>
      </c>
      <c r="E2815" s="30">
        <v>1</v>
      </c>
      <c r="F2815">
        <f t="shared" si="49"/>
        <v>1</v>
      </c>
    </row>
    <row r="2816" spans="1:6" x14ac:dyDescent="0.2">
      <c r="A2816" s="28">
        <v>41993</v>
      </c>
      <c r="B2816" t="s">
        <v>441</v>
      </c>
      <c r="C2816" t="s">
        <v>53</v>
      </c>
      <c r="D2816" t="s">
        <v>53</v>
      </c>
      <c r="E2816" s="30">
        <v>3.66</v>
      </c>
      <c r="F2816">
        <f t="shared" si="49"/>
        <v>1</v>
      </c>
    </row>
    <row r="2817" spans="1:6" x14ac:dyDescent="0.2">
      <c r="A2817" s="28">
        <v>41993</v>
      </c>
      <c r="B2817" t="s">
        <v>441</v>
      </c>
      <c r="C2817" t="s">
        <v>54</v>
      </c>
      <c r="D2817" t="s">
        <v>54</v>
      </c>
      <c r="E2817" s="30">
        <v>2</v>
      </c>
      <c r="F2817">
        <f t="shared" si="49"/>
        <v>1</v>
      </c>
    </row>
    <row r="2818" spans="1:6" x14ac:dyDescent="0.2">
      <c r="A2818" s="28">
        <v>41993</v>
      </c>
      <c r="B2818" t="s">
        <v>441</v>
      </c>
      <c r="C2818" t="s">
        <v>55</v>
      </c>
      <c r="D2818" t="s">
        <v>55</v>
      </c>
      <c r="E2818" s="30">
        <v>31.3</v>
      </c>
      <c r="F2818">
        <f t="shared" si="49"/>
        <v>1</v>
      </c>
    </row>
    <row r="2819" spans="1:6" x14ac:dyDescent="0.2">
      <c r="A2819" s="28">
        <v>41993</v>
      </c>
      <c r="B2819" t="s">
        <v>441</v>
      </c>
      <c r="C2819" t="s">
        <v>56</v>
      </c>
      <c r="D2819" t="s">
        <v>56</v>
      </c>
      <c r="E2819" s="30">
        <v>9</v>
      </c>
      <c r="F2819">
        <f t="shared" si="49"/>
        <v>1</v>
      </c>
    </row>
    <row r="2820" spans="1:6" x14ac:dyDescent="0.2">
      <c r="A2820" s="28">
        <v>41993</v>
      </c>
      <c r="B2820" t="s">
        <v>441</v>
      </c>
      <c r="C2820" t="s">
        <v>57</v>
      </c>
      <c r="D2820" t="s">
        <v>57</v>
      </c>
      <c r="E2820" s="30">
        <v>0</v>
      </c>
      <c r="F2820">
        <f t="shared" si="49"/>
        <v>1</v>
      </c>
    </row>
    <row r="2821" spans="1:6" x14ac:dyDescent="0.2">
      <c r="A2821" s="28">
        <v>41993</v>
      </c>
      <c r="B2821" t="s">
        <v>441</v>
      </c>
      <c r="C2821" t="s">
        <v>58</v>
      </c>
      <c r="D2821" t="s">
        <v>58</v>
      </c>
      <c r="E2821" s="30">
        <v>0</v>
      </c>
      <c r="F2821">
        <f t="shared" si="49"/>
        <v>1</v>
      </c>
    </row>
    <row r="2822" spans="1:6" x14ac:dyDescent="0.2">
      <c r="A2822" s="28">
        <v>41993</v>
      </c>
      <c r="B2822" t="s">
        <v>441</v>
      </c>
      <c r="C2822" t="s">
        <v>59</v>
      </c>
      <c r="D2822" t="s">
        <v>59</v>
      </c>
      <c r="E2822" s="30">
        <v>3</v>
      </c>
      <c r="F2822">
        <f t="shared" si="49"/>
        <v>1</v>
      </c>
    </row>
    <row r="2823" spans="1:6" x14ac:dyDescent="0.2">
      <c r="A2823" s="28">
        <v>41994</v>
      </c>
      <c r="B2823" t="s">
        <v>447</v>
      </c>
      <c r="C2823" t="s">
        <v>52</v>
      </c>
      <c r="D2823" t="s">
        <v>52</v>
      </c>
      <c r="E2823" s="30">
        <v>4.33</v>
      </c>
      <c r="F2823">
        <f t="shared" ref="F2823:F2886" si="50">SUBTOTAL(103,E2823)</f>
        <v>1</v>
      </c>
    </row>
    <row r="2824" spans="1:6" x14ac:dyDescent="0.2">
      <c r="A2824" s="28">
        <v>41994</v>
      </c>
      <c r="B2824" t="s">
        <v>447</v>
      </c>
      <c r="C2824" t="s">
        <v>53</v>
      </c>
      <c r="D2824" t="s">
        <v>53</v>
      </c>
      <c r="E2824" s="30">
        <v>4.33</v>
      </c>
      <c r="F2824">
        <f t="shared" si="50"/>
        <v>1</v>
      </c>
    </row>
    <row r="2825" spans="1:6" x14ac:dyDescent="0.2">
      <c r="A2825" s="28">
        <v>41994</v>
      </c>
      <c r="B2825" t="s">
        <v>447</v>
      </c>
      <c r="C2825" t="s">
        <v>54</v>
      </c>
      <c r="D2825" t="s">
        <v>54</v>
      </c>
      <c r="E2825" s="30">
        <v>2</v>
      </c>
      <c r="F2825">
        <f t="shared" si="50"/>
        <v>1</v>
      </c>
    </row>
    <row r="2826" spans="1:6" x14ac:dyDescent="0.2">
      <c r="A2826" s="28">
        <v>41994</v>
      </c>
      <c r="B2826" t="s">
        <v>447</v>
      </c>
      <c r="C2826" t="s">
        <v>55</v>
      </c>
      <c r="D2826" t="s">
        <v>55</v>
      </c>
      <c r="E2826" s="30">
        <v>52.5</v>
      </c>
      <c r="F2826">
        <f t="shared" si="50"/>
        <v>1</v>
      </c>
    </row>
    <row r="2827" spans="1:6" x14ac:dyDescent="0.2">
      <c r="A2827" s="28">
        <v>41994</v>
      </c>
      <c r="B2827" t="s">
        <v>447</v>
      </c>
      <c r="C2827" t="s">
        <v>56</v>
      </c>
      <c r="D2827" t="s">
        <v>56</v>
      </c>
      <c r="E2827" s="30">
        <v>6</v>
      </c>
      <c r="F2827">
        <f t="shared" si="50"/>
        <v>1</v>
      </c>
    </row>
    <row r="2828" spans="1:6" x14ac:dyDescent="0.2">
      <c r="A2828" s="28">
        <v>41994</v>
      </c>
      <c r="B2828" t="s">
        <v>447</v>
      </c>
      <c r="C2828" t="s">
        <v>57</v>
      </c>
      <c r="D2828" t="s">
        <v>57</v>
      </c>
      <c r="E2828" s="30">
        <v>0</v>
      </c>
      <c r="F2828">
        <f t="shared" si="50"/>
        <v>1</v>
      </c>
    </row>
    <row r="2829" spans="1:6" x14ac:dyDescent="0.2">
      <c r="A2829" s="28">
        <v>41994</v>
      </c>
      <c r="B2829" t="s">
        <v>447</v>
      </c>
      <c r="C2829" t="s">
        <v>58</v>
      </c>
      <c r="D2829" t="s">
        <v>58</v>
      </c>
      <c r="E2829" s="30">
        <v>10</v>
      </c>
      <c r="F2829">
        <f t="shared" si="50"/>
        <v>1</v>
      </c>
    </row>
    <row r="2830" spans="1:6" x14ac:dyDescent="0.2">
      <c r="A2830" s="28">
        <v>41994</v>
      </c>
      <c r="B2830" t="s">
        <v>447</v>
      </c>
      <c r="C2830" t="s">
        <v>59</v>
      </c>
      <c r="D2830" t="s">
        <v>59</v>
      </c>
      <c r="E2830" s="30">
        <v>1</v>
      </c>
      <c r="F2830">
        <f t="shared" si="50"/>
        <v>1</v>
      </c>
    </row>
    <row r="2831" spans="1:6" x14ac:dyDescent="0.2">
      <c r="A2831" s="28">
        <v>41995</v>
      </c>
      <c r="B2831" t="s">
        <v>443</v>
      </c>
      <c r="C2831" t="s">
        <v>52</v>
      </c>
      <c r="D2831" t="s">
        <v>52</v>
      </c>
      <c r="E2831" s="30">
        <v>3.34</v>
      </c>
      <c r="F2831">
        <f t="shared" si="50"/>
        <v>1</v>
      </c>
    </row>
    <row r="2832" spans="1:6" x14ac:dyDescent="0.2">
      <c r="A2832" s="28">
        <v>41995</v>
      </c>
      <c r="B2832" t="s">
        <v>443</v>
      </c>
      <c r="C2832" t="s">
        <v>53</v>
      </c>
      <c r="D2832" t="s">
        <v>53</v>
      </c>
      <c r="E2832" s="30">
        <v>4.68</v>
      </c>
      <c r="F2832">
        <f t="shared" si="50"/>
        <v>1</v>
      </c>
    </row>
    <row r="2833" spans="1:6" x14ac:dyDescent="0.2">
      <c r="A2833" s="28">
        <v>41995</v>
      </c>
      <c r="B2833" t="s">
        <v>443</v>
      </c>
      <c r="C2833" t="s">
        <v>54</v>
      </c>
      <c r="D2833" t="s">
        <v>54</v>
      </c>
      <c r="E2833" s="30">
        <v>2.2839999999999998</v>
      </c>
      <c r="F2833">
        <f t="shared" si="50"/>
        <v>1</v>
      </c>
    </row>
    <row r="2834" spans="1:6" x14ac:dyDescent="0.2">
      <c r="A2834" s="28">
        <v>41995</v>
      </c>
      <c r="B2834" t="s">
        <v>443</v>
      </c>
      <c r="C2834" t="s">
        <v>55</v>
      </c>
      <c r="D2834" t="s">
        <v>55</v>
      </c>
      <c r="E2834" s="30">
        <v>19.600000000000001</v>
      </c>
      <c r="F2834">
        <f t="shared" si="50"/>
        <v>1</v>
      </c>
    </row>
    <row r="2835" spans="1:6" x14ac:dyDescent="0.2">
      <c r="A2835" s="28">
        <v>41995</v>
      </c>
      <c r="B2835" t="s">
        <v>443</v>
      </c>
      <c r="C2835" t="s">
        <v>56</v>
      </c>
      <c r="D2835" t="s">
        <v>56</v>
      </c>
      <c r="E2835" s="30">
        <v>43</v>
      </c>
      <c r="F2835">
        <f t="shared" si="50"/>
        <v>1</v>
      </c>
    </row>
    <row r="2836" spans="1:6" x14ac:dyDescent="0.2">
      <c r="A2836" s="28">
        <v>41995</v>
      </c>
      <c r="B2836" t="s">
        <v>443</v>
      </c>
      <c r="C2836" t="s">
        <v>57</v>
      </c>
      <c r="D2836" t="s">
        <v>57</v>
      </c>
      <c r="E2836" s="30">
        <v>1</v>
      </c>
      <c r="F2836">
        <f t="shared" si="50"/>
        <v>1</v>
      </c>
    </row>
    <row r="2837" spans="1:6" x14ac:dyDescent="0.2">
      <c r="A2837" s="28">
        <v>41995</v>
      </c>
      <c r="B2837" t="s">
        <v>443</v>
      </c>
      <c r="C2837" t="s">
        <v>58</v>
      </c>
      <c r="D2837" t="s">
        <v>58</v>
      </c>
      <c r="E2837" s="30">
        <v>13</v>
      </c>
      <c r="F2837">
        <f t="shared" si="50"/>
        <v>1</v>
      </c>
    </row>
    <row r="2838" spans="1:6" x14ac:dyDescent="0.2">
      <c r="A2838" s="28">
        <v>41995</v>
      </c>
      <c r="B2838" t="s">
        <v>443</v>
      </c>
      <c r="C2838" t="s">
        <v>59</v>
      </c>
      <c r="D2838" t="s">
        <v>59</v>
      </c>
      <c r="E2838" s="30">
        <v>4</v>
      </c>
      <c r="F2838">
        <f t="shared" si="50"/>
        <v>1</v>
      </c>
    </row>
    <row r="2839" spans="1:6" x14ac:dyDescent="0.2">
      <c r="A2839" s="28">
        <v>41996</v>
      </c>
      <c r="B2839" t="s">
        <v>444</v>
      </c>
      <c r="C2839" t="s">
        <v>52</v>
      </c>
      <c r="D2839" t="s">
        <v>52</v>
      </c>
      <c r="E2839" s="30">
        <v>10.5</v>
      </c>
      <c r="F2839">
        <f t="shared" si="50"/>
        <v>1</v>
      </c>
    </row>
    <row r="2840" spans="1:6" x14ac:dyDescent="0.2">
      <c r="A2840" s="28">
        <v>41996</v>
      </c>
      <c r="B2840" t="s">
        <v>444</v>
      </c>
      <c r="C2840" t="s">
        <v>53</v>
      </c>
      <c r="D2840" t="s">
        <v>53</v>
      </c>
      <c r="E2840" s="30">
        <v>3</v>
      </c>
      <c r="F2840">
        <f t="shared" si="50"/>
        <v>1</v>
      </c>
    </row>
    <row r="2841" spans="1:6" x14ac:dyDescent="0.2">
      <c r="A2841" s="28">
        <v>41996</v>
      </c>
      <c r="B2841" t="s">
        <v>444</v>
      </c>
      <c r="C2841" t="s">
        <v>54</v>
      </c>
      <c r="D2841" t="s">
        <v>54</v>
      </c>
      <c r="E2841" s="30">
        <v>4.5999999999999996</v>
      </c>
      <c r="F2841">
        <f t="shared" si="50"/>
        <v>1</v>
      </c>
    </row>
    <row r="2842" spans="1:6" x14ac:dyDescent="0.2">
      <c r="A2842" s="28">
        <v>41996</v>
      </c>
      <c r="B2842" t="s">
        <v>444</v>
      </c>
      <c r="C2842" t="s">
        <v>55</v>
      </c>
      <c r="D2842" t="s">
        <v>55</v>
      </c>
      <c r="E2842" s="30">
        <v>40.4</v>
      </c>
      <c r="F2842">
        <f t="shared" si="50"/>
        <v>1</v>
      </c>
    </row>
    <row r="2843" spans="1:6" x14ac:dyDescent="0.2">
      <c r="A2843" s="28">
        <v>41996</v>
      </c>
      <c r="B2843" t="s">
        <v>444</v>
      </c>
      <c r="C2843" t="s">
        <v>56</v>
      </c>
      <c r="D2843" t="s">
        <v>56</v>
      </c>
      <c r="E2843" s="30">
        <v>13</v>
      </c>
      <c r="F2843">
        <f t="shared" si="50"/>
        <v>1</v>
      </c>
    </row>
    <row r="2844" spans="1:6" x14ac:dyDescent="0.2">
      <c r="A2844" s="28">
        <v>41996</v>
      </c>
      <c r="B2844" t="s">
        <v>444</v>
      </c>
      <c r="C2844" t="s">
        <v>57</v>
      </c>
      <c r="D2844" t="s">
        <v>57</v>
      </c>
      <c r="E2844" s="30">
        <v>2</v>
      </c>
      <c r="F2844">
        <f t="shared" si="50"/>
        <v>1</v>
      </c>
    </row>
    <row r="2845" spans="1:6" x14ac:dyDescent="0.2">
      <c r="A2845" s="28">
        <v>41996</v>
      </c>
      <c r="B2845" t="s">
        <v>444</v>
      </c>
      <c r="C2845" t="s">
        <v>58</v>
      </c>
      <c r="D2845" t="s">
        <v>58</v>
      </c>
      <c r="E2845" s="30">
        <v>15</v>
      </c>
      <c r="F2845">
        <f t="shared" si="50"/>
        <v>1</v>
      </c>
    </row>
    <row r="2846" spans="1:6" x14ac:dyDescent="0.2">
      <c r="A2846" s="28">
        <v>41996</v>
      </c>
      <c r="B2846" t="s">
        <v>444</v>
      </c>
      <c r="C2846" t="s">
        <v>59</v>
      </c>
      <c r="D2846" t="s">
        <v>59</v>
      </c>
      <c r="E2846" s="30">
        <v>0</v>
      </c>
      <c r="F2846">
        <f t="shared" si="50"/>
        <v>1</v>
      </c>
    </row>
    <row r="2847" spans="1:6" x14ac:dyDescent="0.2">
      <c r="A2847" s="28">
        <v>41997</v>
      </c>
      <c r="B2847" t="s">
        <v>445</v>
      </c>
      <c r="C2847" t="s">
        <v>52</v>
      </c>
      <c r="D2847" t="s">
        <v>52</v>
      </c>
      <c r="E2847" s="30">
        <v>1</v>
      </c>
      <c r="F2847">
        <f t="shared" si="50"/>
        <v>1</v>
      </c>
    </row>
    <row r="2848" spans="1:6" x14ac:dyDescent="0.2">
      <c r="A2848" s="28">
        <v>41997</v>
      </c>
      <c r="B2848" t="s">
        <v>445</v>
      </c>
      <c r="C2848" t="s">
        <v>53</v>
      </c>
      <c r="D2848" t="s">
        <v>53</v>
      </c>
      <c r="E2848" s="30">
        <v>3</v>
      </c>
      <c r="F2848">
        <f t="shared" si="50"/>
        <v>1</v>
      </c>
    </row>
    <row r="2849" spans="1:6" x14ac:dyDescent="0.2">
      <c r="A2849" s="28">
        <v>41997</v>
      </c>
      <c r="B2849" t="s">
        <v>445</v>
      </c>
      <c r="C2849" t="s">
        <v>54</v>
      </c>
      <c r="D2849" t="s">
        <v>54</v>
      </c>
      <c r="E2849" s="30">
        <v>1</v>
      </c>
      <c r="F2849">
        <f t="shared" si="50"/>
        <v>1</v>
      </c>
    </row>
    <row r="2850" spans="1:6" x14ac:dyDescent="0.2">
      <c r="A2850" s="28">
        <v>41997</v>
      </c>
      <c r="B2850" t="s">
        <v>445</v>
      </c>
      <c r="C2850" t="s">
        <v>55</v>
      </c>
      <c r="D2850" t="s">
        <v>55</v>
      </c>
      <c r="E2850" s="30">
        <v>41.6</v>
      </c>
      <c r="F2850">
        <f t="shared" si="50"/>
        <v>1</v>
      </c>
    </row>
    <row r="2851" spans="1:6" x14ac:dyDescent="0.2">
      <c r="A2851" s="28">
        <v>41997</v>
      </c>
      <c r="B2851" t="s">
        <v>445</v>
      </c>
      <c r="C2851" t="s">
        <v>56</v>
      </c>
      <c r="D2851" t="s">
        <v>56</v>
      </c>
      <c r="E2851" s="30">
        <v>16</v>
      </c>
      <c r="F2851">
        <f t="shared" si="50"/>
        <v>1</v>
      </c>
    </row>
    <row r="2852" spans="1:6" x14ac:dyDescent="0.2">
      <c r="A2852" s="28">
        <v>41997</v>
      </c>
      <c r="B2852" t="s">
        <v>445</v>
      </c>
      <c r="C2852" t="s">
        <v>57</v>
      </c>
      <c r="D2852" t="s">
        <v>57</v>
      </c>
      <c r="E2852" s="30">
        <v>0</v>
      </c>
      <c r="F2852">
        <f t="shared" si="50"/>
        <v>1</v>
      </c>
    </row>
    <row r="2853" spans="1:6" x14ac:dyDescent="0.2">
      <c r="A2853" s="28">
        <v>41997</v>
      </c>
      <c r="B2853" t="s">
        <v>445</v>
      </c>
      <c r="C2853" t="s">
        <v>58</v>
      </c>
      <c r="D2853" t="s">
        <v>58</v>
      </c>
      <c r="E2853" s="30">
        <v>2</v>
      </c>
      <c r="F2853">
        <f t="shared" si="50"/>
        <v>1</v>
      </c>
    </row>
    <row r="2854" spans="1:6" x14ac:dyDescent="0.2">
      <c r="A2854" s="28">
        <v>41997</v>
      </c>
      <c r="B2854" t="s">
        <v>445</v>
      </c>
      <c r="C2854" t="s">
        <v>59</v>
      </c>
      <c r="D2854" t="s">
        <v>59</v>
      </c>
      <c r="E2854" s="30">
        <v>2</v>
      </c>
      <c r="F2854">
        <f t="shared" si="50"/>
        <v>1</v>
      </c>
    </row>
    <row r="2855" spans="1:6" x14ac:dyDescent="0.2">
      <c r="A2855" s="28">
        <v>41998</v>
      </c>
      <c r="B2855" t="s">
        <v>446</v>
      </c>
      <c r="C2855" t="s">
        <v>52</v>
      </c>
      <c r="D2855" t="s">
        <v>52</v>
      </c>
      <c r="E2855" s="30">
        <v>8.34</v>
      </c>
      <c r="F2855">
        <f t="shared" si="50"/>
        <v>1</v>
      </c>
    </row>
    <row r="2856" spans="1:6" x14ac:dyDescent="0.2">
      <c r="A2856" s="28">
        <v>41998</v>
      </c>
      <c r="B2856" t="s">
        <v>446</v>
      </c>
      <c r="C2856" t="s">
        <v>53</v>
      </c>
      <c r="D2856" t="s">
        <v>53</v>
      </c>
      <c r="E2856" s="30">
        <v>2</v>
      </c>
      <c r="F2856">
        <f t="shared" si="50"/>
        <v>1</v>
      </c>
    </row>
    <row r="2857" spans="1:6" x14ac:dyDescent="0.2">
      <c r="A2857" s="28">
        <v>41998</v>
      </c>
      <c r="B2857" t="s">
        <v>446</v>
      </c>
      <c r="C2857" t="s">
        <v>54</v>
      </c>
      <c r="D2857" t="s">
        <v>54</v>
      </c>
      <c r="E2857" s="30">
        <v>9.5</v>
      </c>
      <c r="F2857">
        <f t="shared" si="50"/>
        <v>1</v>
      </c>
    </row>
    <row r="2858" spans="1:6" x14ac:dyDescent="0.2">
      <c r="A2858" s="28">
        <v>41998</v>
      </c>
      <c r="B2858" t="s">
        <v>446</v>
      </c>
      <c r="C2858" t="s">
        <v>55</v>
      </c>
      <c r="D2858" t="s">
        <v>55</v>
      </c>
      <c r="E2858" s="30">
        <v>31</v>
      </c>
      <c r="F2858">
        <f t="shared" si="50"/>
        <v>1</v>
      </c>
    </row>
    <row r="2859" spans="1:6" x14ac:dyDescent="0.2">
      <c r="A2859" s="28">
        <v>41998</v>
      </c>
      <c r="B2859" t="s">
        <v>446</v>
      </c>
      <c r="C2859" t="s">
        <v>56</v>
      </c>
      <c r="D2859" t="s">
        <v>56</v>
      </c>
      <c r="E2859" s="30">
        <v>16</v>
      </c>
      <c r="F2859">
        <f t="shared" si="50"/>
        <v>1</v>
      </c>
    </row>
    <row r="2860" spans="1:6" x14ac:dyDescent="0.2">
      <c r="A2860" s="28">
        <v>41998</v>
      </c>
      <c r="B2860" t="s">
        <v>446</v>
      </c>
      <c r="C2860" t="s">
        <v>57</v>
      </c>
      <c r="D2860" t="s">
        <v>57</v>
      </c>
      <c r="E2860" s="30">
        <v>0</v>
      </c>
      <c r="F2860">
        <f t="shared" si="50"/>
        <v>1</v>
      </c>
    </row>
    <row r="2861" spans="1:6" x14ac:dyDescent="0.2">
      <c r="A2861" s="28">
        <v>41998</v>
      </c>
      <c r="B2861" t="s">
        <v>446</v>
      </c>
      <c r="C2861" t="s">
        <v>58</v>
      </c>
      <c r="D2861" t="s">
        <v>58</v>
      </c>
      <c r="E2861" s="30">
        <v>2</v>
      </c>
      <c r="F2861">
        <f t="shared" si="50"/>
        <v>1</v>
      </c>
    </row>
    <row r="2862" spans="1:6" x14ac:dyDescent="0.2">
      <c r="A2862" s="28">
        <v>41998</v>
      </c>
      <c r="B2862" t="s">
        <v>446</v>
      </c>
      <c r="C2862" t="s">
        <v>59</v>
      </c>
      <c r="D2862" t="s">
        <v>59</v>
      </c>
      <c r="E2862" s="30">
        <v>2</v>
      </c>
      <c r="F2862">
        <f t="shared" si="50"/>
        <v>1</v>
      </c>
    </row>
    <row r="2863" spans="1:6" x14ac:dyDescent="0.2">
      <c r="A2863" s="28">
        <v>41999</v>
      </c>
      <c r="B2863" t="s">
        <v>440</v>
      </c>
      <c r="C2863" t="s">
        <v>52</v>
      </c>
      <c r="D2863" t="s">
        <v>52</v>
      </c>
      <c r="E2863" s="30">
        <v>3.33</v>
      </c>
      <c r="F2863">
        <f t="shared" si="50"/>
        <v>1</v>
      </c>
    </row>
    <row r="2864" spans="1:6" x14ac:dyDescent="0.2">
      <c r="A2864" s="28">
        <v>41999</v>
      </c>
      <c r="B2864" t="s">
        <v>440</v>
      </c>
      <c r="C2864" t="s">
        <v>53</v>
      </c>
      <c r="D2864" t="s">
        <v>53</v>
      </c>
      <c r="E2864" s="30">
        <v>4.01</v>
      </c>
      <c r="F2864">
        <f t="shared" si="50"/>
        <v>1</v>
      </c>
    </row>
    <row r="2865" spans="1:6" x14ac:dyDescent="0.2">
      <c r="A2865" s="28">
        <v>41999</v>
      </c>
      <c r="B2865" t="s">
        <v>440</v>
      </c>
      <c r="C2865" t="s">
        <v>54</v>
      </c>
      <c r="D2865" t="s">
        <v>54</v>
      </c>
      <c r="E2865" s="30">
        <v>3</v>
      </c>
      <c r="F2865">
        <f t="shared" si="50"/>
        <v>1</v>
      </c>
    </row>
    <row r="2866" spans="1:6" x14ac:dyDescent="0.2">
      <c r="A2866" s="28">
        <v>41999</v>
      </c>
      <c r="B2866" t="s">
        <v>440</v>
      </c>
      <c r="C2866" t="s">
        <v>55</v>
      </c>
      <c r="D2866" t="s">
        <v>55</v>
      </c>
      <c r="E2866" s="30">
        <v>30.7</v>
      </c>
      <c r="F2866">
        <f t="shared" si="50"/>
        <v>1</v>
      </c>
    </row>
    <row r="2867" spans="1:6" x14ac:dyDescent="0.2">
      <c r="A2867" s="28">
        <v>41999</v>
      </c>
      <c r="B2867" t="s">
        <v>440</v>
      </c>
      <c r="C2867" t="s">
        <v>56</v>
      </c>
      <c r="D2867" t="s">
        <v>56</v>
      </c>
      <c r="E2867" s="30">
        <v>25</v>
      </c>
      <c r="F2867">
        <f t="shared" si="50"/>
        <v>1</v>
      </c>
    </row>
    <row r="2868" spans="1:6" x14ac:dyDescent="0.2">
      <c r="A2868" s="28">
        <v>41999</v>
      </c>
      <c r="B2868" t="s">
        <v>440</v>
      </c>
      <c r="C2868" t="s">
        <v>57</v>
      </c>
      <c r="D2868" t="s">
        <v>57</v>
      </c>
      <c r="E2868" s="30">
        <v>1</v>
      </c>
      <c r="F2868">
        <f t="shared" si="50"/>
        <v>1</v>
      </c>
    </row>
    <row r="2869" spans="1:6" x14ac:dyDescent="0.2">
      <c r="A2869" s="28">
        <v>41999</v>
      </c>
      <c r="B2869" t="s">
        <v>440</v>
      </c>
      <c r="C2869" t="s">
        <v>58</v>
      </c>
      <c r="D2869" t="s">
        <v>58</v>
      </c>
      <c r="E2869" s="30">
        <v>0</v>
      </c>
      <c r="F2869">
        <f t="shared" si="50"/>
        <v>1</v>
      </c>
    </row>
    <row r="2870" spans="1:6" x14ac:dyDescent="0.2">
      <c r="A2870" s="28">
        <v>41999</v>
      </c>
      <c r="B2870" t="s">
        <v>440</v>
      </c>
      <c r="C2870" t="s">
        <v>59</v>
      </c>
      <c r="D2870" t="s">
        <v>59</v>
      </c>
      <c r="E2870" s="30">
        <v>0</v>
      </c>
      <c r="F2870">
        <f t="shared" si="50"/>
        <v>1</v>
      </c>
    </row>
    <row r="2871" spans="1:6" x14ac:dyDescent="0.2">
      <c r="A2871" s="28">
        <v>42000</v>
      </c>
      <c r="B2871" t="s">
        <v>441</v>
      </c>
      <c r="C2871" t="s">
        <v>52</v>
      </c>
      <c r="D2871" t="s">
        <v>52</v>
      </c>
      <c r="E2871" s="30">
        <v>7.33</v>
      </c>
      <c r="F2871">
        <f t="shared" si="50"/>
        <v>1</v>
      </c>
    </row>
    <row r="2872" spans="1:6" x14ac:dyDescent="0.2">
      <c r="A2872" s="28">
        <v>42000</v>
      </c>
      <c r="B2872" t="s">
        <v>441</v>
      </c>
      <c r="C2872" t="s">
        <v>53</v>
      </c>
      <c r="D2872" t="s">
        <v>53</v>
      </c>
      <c r="E2872" s="30">
        <v>5.34</v>
      </c>
      <c r="F2872">
        <f t="shared" si="50"/>
        <v>1</v>
      </c>
    </row>
    <row r="2873" spans="1:6" x14ac:dyDescent="0.2">
      <c r="A2873" s="28">
        <v>42000</v>
      </c>
      <c r="B2873" t="s">
        <v>441</v>
      </c>
      <c r="C2873" t="s">
        <v>54</v>
      </c>
      <c r="D2873" t="s">
        <v>54</v>
      </c>
      <c r="E2873" s="30">
        <v>4.4000000000000004</v>
      </c>
      <c r="F2873">
        <f t="shared" si="50"/>
        <v>1</v>
      </c>
    </row>
    <row r="2874" spans="1:6" x14ac:dyDescent="0.2">
      <c r="A2874" s="28">
        <v>42000</v>
      </c>
      <c r="B2874" t="s">
        <v>441</v>
      </c>
      <c r="C2874" t="s">
        <v>55</v>
      </c>
      <c r="D2874" t="s">
        <v>55</v>
      </c>
      <c r="E2874" s="30">
        <v>39</v>
      </c>
      <c r="F2874">
        <f t="shared" si="50"/>
        <v>1</v>
      </c>
    </row>
    <row r="2875" spans="1:6" x14ac:dyDescent="0.2">
      <c r="A2875" s="28">
        <v>42000</v>
      </c>
      <c r="B2875" t="s">
        <v>441</v>
      </c>
      <c r="C2875" t="s">
        <v>56</v>
      </c>
      <c r="D2875" t="s">
        <v>56</v>
      </c>
      <c r="E2875" s="30">
        <v>26</v>
      </c>
      <c r="F2875">
        <f t="shared" si="50"/>
        <v>1</v>
      </c>
    </row>
    <row r="2876" spans="1:6" x14ac:dyDescent="0.2">
      <c r="A2876" s="28">
        <v>42000</v>
      </c>
      <c r="B2876" t="s">
        <v>441</v>
      </c>
      <c r="C2876" t="s">
        <v>57</v>
      </c>
      <c r="D2876" t="s">
        <v>57</v>
      </c>
      <c r="E2876" s="30">
        <v>0</v>
      </c>
      <c r="F2876">
        <f t="shared" si="50"/>
        <v>1</v>
      </c>
    </row>
    <row r="2877" spans="1:6" x14ac:dyDescent="0.2">
      <c r="A2877" s="28">
        <v>42000</v>
      </c>
      <c r="B2877" t="s">
        <v>441</v>
      </c>
      <c r="C2877" t="s">
        <v>58</v>
      </c>
      <c r="D2877" t="s">
        <v>58</v>
      </c>
      <c r="E2877" s="30">
        <v>9</v>
      </c>
      <c r="F2877">
        <f t="shared" si="50"/>
        <v>1</v>
      </c>
    </row>
    <row r="2878" spans="1:6" x14ac:dyDescent="0.2">
      <c r="A2878" s="28">
        <v>42000</v>
      </c>
      <c r="B2878" t="s">
        <v>441</v>
      </c>
      <c r="C2878" t="s">
        <v>59</v>
      </c>
      <c r="D2878" t="s">
        <v>59</v>
      </c>
      <c r="E2878" s="30">
        <v>3</v>
      </c>
      <c r="F2878">
        <f t="shared" si="50"/>
        <v>1</v>
      </c>
    </row>
    <row r="2879" spans="1:6" x14ac:dyDescent="0.2">
      <c r="A2879" s="28">
        <v>42001</v>
      </c>
      <c r="B2879" t="s">
        <v>447</v>
      </c>
      <c r="C2879" t="s">
        <v>52</v>
      </c>
      <c r="D2879" t="s">
        <v>52</v>
      </c>
      <c r="E2879" s="30">
        <v>2.34</v>
      </c>
      <c r="F2879">
        <f t="shared" si="50"/>
        <v>1</v>
      </c>
    </row>
    <row r="2880" spans="1:6" x14ac:dyDescent="0.2">
      <c r="A2880" s="28">
        <v>42001</v>
      </c>
      <c r="B2880" t="s">
        <v>447</v>
      </c>
      <c r="C2880" t="s">
        <v>53</v>
      </c>
      <c r="D2880" t="s">
        <v>53</v>
      </c>
      <c r="E2880" s="30">
        <v>10.76</v>
      </c>
      <c r="F2880">
        <f t="shared" si="50"/>
        <v>1</v>
      </c>
    </row>
    <row r="2881" spans="1:6" x14ac:dyDescent="0.2">
      <c r="A2881" s="28">
        <v>42001</v>
      </c>
      <c r="B2881" t="s">
        <v>447</v>
      </c>
      <c r="C2881" t="s">
        <v>54</v>
      </c>
      <c r="D2881" t="s">
        <v>54</v>
      </c>
      <c r="E2881" s="30">
        <v>3</v>
      </c>
      <c r="F2881">
        <f t="shared" si="50"/>
        <v>1</v>
      </c>
    </row>
    <row r="2882" spans="1:6" x14ac:dyDescent="0.2">
      <c r="A2882" s="28">
        <v>42001</v>
      </c>
      <c r="B2882" t="s">
        <v>447</v>
      </c>
      <c r="C2882" t="s">
        <v>55</v>
      </c>
      <c r="D2882" t="s">
        <v>55</v>
      </c>
      <c r="E2882" s="30">
        <v>80.400000000000006</v>
      </c>
      <c r="F2882">
        <f t="shared" si="50"/>
        <v>1</v>
      </c>
    </row>
    <row r="2883" spans="1:6" x14ac:dyDescent="0.2">
      <c r="A2883" s="28">
        <v>42001</v>
      </c>
      <c r="B2883" t="s">
        <v>447</v>
      </c>
      <c r="C2883" t="s">
        <v>56</v>
      </c>
      <c r="D2883" t="s">
        <v>56</v>
      </c>
      <c r="E2883" s="30">
        <v>15</v>
      </c>
      <c r="F2883">
        <f t="shared" si="50"/>
        <v>1</v>
      </c>
    </row>
    <row r="2884" spans="1:6" x14ac:dyDescent="0.2">
      <c r="A2884" s="28">
        <v>42001</v>
      </c>
      <c r="B2884" t="s">
        <v>447</v>
      </c>
      <c r="C2884" t="s">
        <v>57</v>
      </c>
      <c r="D2884" t="s">
        <v>57</v>
      </c>
      <c r="E2884" s="30">
        <v>0</v>
      </c>
      <c r="F2884">
        <f t="shared" si="50"/>
        <v>1</v>
      </c>
    </row>
    <row r="2885" spans="1:6" x14ac:dyDescent="0.2">
      <c r="A2885" s="28">
        <v>42001</v>
      </c>
      <c r="B2885" t="s">
        <v>447</v>
      </c>
      <c r="C2885" t="s">
        <v>58</v>
      </c>
      <c r="D2885" t="s">
        <v>58</v>
      </c>
      <c r="E2885" s="30">
        <v>13</v>
      </c>
      <c r="F2885">
        <f t="shared" si="50"/>
        <v>1</v>
      </c>
    </row>
    <row r="2886" spans="1:6" x14ac:dyDescent="0.2">
      <c r="A2886" s="28">
        <v>42001</v>
      </c>
      <c r="B2886" t="s">
        <v>447</v>
      </c>
      <c r="C2886" t="s">
        <v>59</v>
      </c>
      <c r="D2886" t="s">
        <v>59</v>
      </c>
      <c r="E2886" s="30">
        <v>1</v>
      </c>
      <c r="F2886">
        <f t="shared" si="50"/>
        <v>1</v>
      </c>
    </row>
    <row r="2887" spans="1:6" x14ac:dyDescent="0.2">
      <c r="A2887" s="28">
        <v>42002</v>
      </c>
      <c r="B2887" t="s">
        <v>443</v>
      </c>
      <c r="C2887" t="s">
        <v>52</v>
      </c>
      <c r="D2887" t="s">
        <v>52</v>
      </c>
      <c r="E2887" s="30">
        <v>2.33</v>
      </c>
      <c r="F2887">
        <f t="shared" ref="F2887:F2950" si="51">SUBTOTAL(103,E2887)</f>
        <v>1</v>
      </c>
    </row>
    <row r="2888" spans="1:6" x14ac:dyDescent="0.2">
      <c r="A2888" s="28">
        <v>42002</v>
      </c>
      <c r="B2888" t="s">
        <v>443</v>
      </c>
      <c r="C2888" t="s">
        <v>53</v>
      </c>
      <c r="D2888" t="s">
        <v>53</v>
      </c>
      <c r="E2888" s="30">
        <v>3.66</v>
      </c>
      <c r="F2888">
        <f t="shared" si="51"/>
        <v>1</v>
      </c>
    </row>
    <row r="2889" spans="1:6" x14ac:dyDescent="0.2">
      <c r="A2889" s="28">
        <v>42002</v>
      </c>
      <c r="B2889" t="s">
        <v>443</v>
      </c>
      <c r="C2889" t="s">
        <v>54</v>
      </c>
      <c r="D2889" t="s">
        <v>54</v>
      </c>
      <c r="E2889" s="30">
        <v>4</v>
      </c>
      <c r="F2889">
        <f t="shared" si="51"/>
        <v>1</v>
      </c>
    </row>
    <row r="2890" spans="1:6" x14ac:dyDescent="0.2">
      <c r="A2890" s="28">
        <v>42002</v>
      </c>
      <c r="B2890" t="s">
        <v>443</v>
      </c>
      <c r="C2890" t="s">
        <v>55</v>
      </c>
      <c r="D2890" t="s">
        <v>55</v>
      </c>
      <c r="E2890" s="30">
        <v>40</v>
      </c>
      <c r="F2890">
        <f t="shared" si="51"/>
        <v>1</v>
      </c>
    </row>
    <row r="2891" spans="1:6" x14ac:dyDescent="0.2">
      <c r="A2891" s="28">
        <v>42002</v>
      </c>
      <c r="B2891" t="s">
        <v>443</v>
      </c>
      <c r="C2891" t="s">
        <v>56</v>
      </c>
      <c r="D2891" t="s">
        <v>56</v>
      </c>
      <c r="E2891" s="30">
        <v>5</v>
      </c>
      <c r="F2891">
        <f t="shared" si="51"/>
        <v>1</v>
      </c>
    </row>
    <row r="2892" spans="1:6" x14ac:dyDescent="0.2">
      <c r="A2892" s="28">
        <v>42002</v>
      </c>
      <c r="B2892" t="s">
        <v>443</v>
      </c>
      <c r="C2892" t="s">
        <v>57</v>
      </c>
      <c r="D2892" t="s">
        <v>57</v>
      </c>
      <c r="E2892" s="30">
        <v>1</v>
      </c>
      <c r="F2892">
        <f t="shared" si="51"/>
        <v>1</v>
      </c>
    </row>
    <row r="2893" spans="1:6" x14ac:dyDescent="0.2">
      <c r="A2893" s="28">
        <v>42002</v>
      </c>
      <c r="B2893" t="s">
        <v>443</v>
      </c>
      <c r="C2893" t="s">
        <v>58</v>
      </c>
      <c r="D2893" t="s">
        <v>58</v>
      </c>
      <c r="E2893" s="30">
        <v>2</v>
      </c>
      <c r="F2893">
        <f t="shared" si="51"/>
        <v>1</v>
      </c>
    </row>
    <row r="2894" spans="1:6" x14ac:dyDescent="0.2">
      <c r="A2894" s="28">
        <v>42002</v>
      </c>
      <c r="B2894" t="s">
        <v>443</v>
      </c>
      <c r="C2894" t="s">
        <v>59</v>
      </c>
      <c r="D2894" t="s">
        <v>59</v>
      </c>
      <c r="E2894" s="30">
        <v>0</v>
      </c>
      <c r="F2894">
        <f t="shared" si="51"/>
        <v>1</v>
      </c>
    </row>
    <row r="2895" spans="1:6" x14ac:dyDescent="0.2">
      <c r="A2895" s="28">
        <v>42003</v>
      </c>
      <c r="B2895" t="s">
        <v>444</v>
      </c>
      <c r="C2895" t="s">
        <v>52</v>
      </c>
      <c r="D2895" t="s">
        <v>52</v>
      </c>
      <c r="E2895" s="30">
        <v>9</v>
      </c>
      <c r="F2895">
        <f t="shared" si="51"/>
        <v>1</v>
      </c>
    </row>
    <row r="2896" spans="1:6" x14ac:dyDescent="0.2">
      <c r="A2896" s="28">
        <v>42003</v>
      </c>
      <c r="B2896" t="s">
        <v>444</v>
      </c>
      <c r="C2896" t="s">
        <v>53</v>
      </c>
      <c r="D2896" t="s">
        <v>53</v>
      </c>
      <c r="E2896" s="30">
        <v>5.63</v>
      </c>
      <c r="F2896">
        <f t="shared" si="51"/>
        <v>1</v>
      </c>
    </row>
    <row r="2897" spans="1:6" x14ac:dyDescent="0.2">
      <c r="A2897" s="28">
        <v>42003</v>
      </c>
      <c r="B2897" t="s">
        <v>444</v>
      </c>
      <c r="C2897" t="s">
        <v>54</v>
      </c>
      <c r="D2897" t="s">
        <v>54</v>
      </c>
      <c r="E2897" s="30">
        <v>3.8</v>
      </c>
      <c r="F2897">
        <f t="shared" si="51"/>
        <v>1</v>
      </c>
    </row>
    <row r="2898" spans="1:6" x14ac:dyDescent="0.2">
      <c r="A2898" s="28">
        <v>42003</v>
      </c>
      <c r="B2898" t="s">
        <v>444</v>
      </c>
      <c r="C2898" t="s">
        <v>55</v>
      </c>
      <c r="D2898" t="s">
        <v>55</v>
      </c>
      <c r="E2898" s="30">
        <v>51</v>
      </c>
      <c r="F2898">
        <f t="shared" si="51"/>
        <v>1</v>
      </c>
    </row>
    <row r="2899" spans="1:6" x14ac:dyDescent="0.2">
      <c r="A2899" s="28">
        <v>42003</v>
      </c>
      <c r="B2899" t="s">
        <v>444</v>
      </c>
      <c r="C2899" t="s">
        <v>56</v>
      </c>
      <c r="D2899" t="s">
        <v>56</v>
      </c>
      <c r="E2899" s="30">
        <v>18</v>
      </c>
      <c r="F2899">
        <f t="shared" si="51"/>
        <v>1</v>
      </c>
    </row>
    <row r="2900" spans="1:6" x14ac:dyDescent="0.2">
      <c r="A2900" s="28">
        <v>42003</v>
      </c>
      <c r="B2900" t="s">
        <v>444</v>
      </c>
      <c r="C2900" t="s">
        <v>57</v>
      </c>
      <c r="D2900" t="s">
        <v>57</v>
      </c>
      <c r="E2900" s="30">
        <v>0</v>
      </c>
      <c r="F2900">
        <f t="shared" si="51"/>
        <v>1</v>
      </c>
    </row>
    <row r="2901" spans="1:6" x14ac:dyDescent="0.2">
      <c r="A2901" s="28">
        <v>42003</v>
      </c>
      <c r="B2901" t="s">
        <v>444</v>
      </c>
      <c r="C2901" t="s">
        <v>58</v>
      </c>
      <c r="D2901" t="s">
        <v>58</v>
      </c>
      <c r="E2901" s="30">
        <v>5</v>
      </c>
      <c r="F2901">
        <f t="shared" si="51"/>
        <v>1</v>
      </c>
    </row>
    <row r="2902" spans="1:6" x14ac:dyDescent="0.2">
      <c r="A2902" s="28">
        <v>42003</v>
      </c>
      <c r="B2902" t="s">
        <v>444</v>
      </c>
      <c r="C2902" t="s">
        <v>59</v>
      </c>
      <c r="D2902" t="s">
        <v>59</v>
      </c>
      <c r="E2902" s="30">
        <v>2</v>
      </c>
      <c r="F2902">
        <f t="shared" si="51"/>
        <v>1</v>
      </c>
    </row>
    <row r="2903" spans="1:6" x14ac:dyDescent="0.2">
      <c r="A2903" s="28">
        <v>42004</v>
      </c>
      <c r="B2903" t="s">
        <v>445</v>
      </c>
      <c r="C2903" t="s">
        <v>52</v>
      </c>
      <c r="D2903" t="s">
        <v>52</v>
      </c>
      <c r="E2903" s="30">
        <v>5.67</v>
      </c>
      <c r="F2903">
        <f t="shared" si="51"/>
        <v>1</v>
      </c>
    </row>
    <row r="2904" spans="1:6" x14ac:dyDescent="0.2">
      <c r="A2904" s="28">
        <v>42004</v>
      </c>
      <c r="B2904" t="s">
        <v>445</v>
      </c>
      <c r="C2904" t="s">
        <v>53</v>
      </c>
      <c r="D2904" t="s">
        <v>53</v>
      </c>
      <c r="E2904" s="30">
        <v>6.33</v>
      </c>
      <c r="F2904">
        <f t="shared" si="51"/>
        <v>1</v>
      </c>
    </row>
    <row r="2905" spans="1:6" x14ac:dyDescent="0.2">
      <c r="A2905" s="28">
        <v>42004</v>
      </c>
      <c r="B2905" t="s">
        <v>445</v>
      </c>
      <c r="C2905" t="s">
        <v>54</v>
      </c>
      <c r="D2905" t="s">
        <v>54</v>
      </c>
      <c r="E2905" s="30">
        <v>2.5</v>
      </c>
      <c r="F2905">
        <f t="shared" si="51"/>
        <v>1</v>
      </c>
    </row>
    <row r="2906" spans="1:6" x14ac:dyDescent="0.2">
      <c r="A2906" s="28">
        <v>42004</v>
      </c>
      <c r="B2906" t="s">
        <v>445</v>
      </c>
      <c r="C2906" t="s">
        <v>55</v>
      </c>
      <c r="D2906" t="s">
        <v>55</v>
      </c>
      <c r="E2906" s="30">
        <v>41.08</v>
      </c>
      <c r="F2906">
        <f t="shared" si="51"/>
        <v>1</v>
      </c>
    </row>
    <row r="2907" spans="1:6" x14ac:dyDescent="0.2">
      <c r="A2907" s="28">
        <v>42004</v>
      </c>
      <c r="B2907" t="s">
        <v>445</v>
      </c>
      <c r="C2907" t="s">
        <v>56</v>
      </c>
      <c r="D2907" t="s">
        <v>56</v>
      </c>
      <c r="E2907" s="30">
        <v>14</v>
      </c>
      <c r="F2907">
        <f t="shared" si="51"/>
        <v>1</v>
      </c>
    </row>
    <row r="2908" spans="1:6" x14ac:dyDescent="0.2">
      <c r="A2908" s="28">
        <v>42004</v>
      </c>
      <c r="B2908" t="s">
        <v>445</v>
      </c>
      <c r="C2908" t="s">
        <v>57</v>
      </c>
      <c r="D2908" t="s">
        <v>57</v>
      </c>
      <c r="E2908" s="30">
        <v>3</v>
      </c>
      <c r="F2908">
        <f t="shared" si="51"/>
        <v>1</v>
      </c>
    </row>
    <row r="2909" spans="1:6" x14ac:dyDescent="0.2">
      <c r="A2909" s="28">
        <v>42004</v>
      </c>
      <c r="B2909" t="s">
        <v>445</v>
      </c>
      <c r="C2909" t="s">
        <v>58</v>
      </c>
      <c r="D2909" t="s">
        <v>58</v>
      </c>
      <c r="E2909" s="30">
        <v>10</v>
      </c>
      <c r="F2909">
        <f t="shared" si="51"/>
        <v>1</v>
      </c>
    </row>
    <row r="2910" spans="1:6" x14ac:dyDescent="0.2">
      <c r="A2910" s="28">
        <v>42004</v>
      </c>
      <c r="B2910" t="s">
        <v>445</v>
      </c>
      <c r="C2910" t="s">
        <v>59</v>
      </c>
      <c r="D2910" t="s">
        <v>59</v>
      </c>
      <c r="E2910" s="30">
        <v>1</v>
      </c>
      <c r="F2910">
        <f t="shared" si="51"/>
        <v>1</v>
      </c>
    </row>
    <row r="2911" spans="1:6" x14ac:dyDescent="0.2">
      <c r="A2911" s="28">
        <v>42005</v>
      </c>
      <c r="B2911" t="s">
        <v>446</v>
      </c>
      <c r="C2911" t="s">
        <v>52</v>
      </c>
      <c r="D2911" t="s">
        <v>52</v>
      </c>
      <c r="E2911" s="30">
        <v>4.33</v>
      </c>
      <c r="F2911">
        <f t="shared" si="51"/>
        <v>1</v>
      </c>
    </row>
    <row r="2912" spans="1:6" x14ac:dyDescent="0.2">
      <c r="A2912" s="28">
        <v>42005</v>
      </c>
      <c r="B2912" t="s">
        <v>446</v>
      </c>
      <c r="C2912" t="s">
        <v>53</v>
      </c>
      <c r="D2912" t="s">
        <v>53</v>
      </c>
      <c r="E2912" s="30">
        <v>4.726</v>
      </c>
      <c r="F2912">
        <f t="shared" si="51"/>
        <v>1</v>
      </c>
    </row>
    <row r="2913" spans="1:6" x14ac:dyDescent="0.2">
      <c r="A2913" s="28">
        <v>42005</v>
      </c>
      <c r="B2913" t="s">
        <v>446</v>
      </c>
      <c r="C2913" t="s">
        <v>54</v>
      </c>
      <c r="D2913" t="s">
        <v>54</v>
      </c>
      <c r="E2913" s="30">
        <v>2.2000000000000002</v>
      </c>
      <c r="F2913">
        <f t="shared" si="51"/>
        <v>1</v>
      </c>
    </row>
    <row r="2914" spans="1:6" x14ac:dyDescent="0.2">
      <c r="A2914" s="28">
        <v>42005</v>
      </c>
      <c r="B2914" t="s">
        <v>446</v>
      </c>
      <c r="C2914" t="s">
        <v>55</v>
      </c>
      <c r="D2914" t="s">
        <v>55</v>
      </c>
      <c r="E2914" s="30">
        <v>14.1</v>
      </c>
      <c r="F2914">
        <f t="shared" si="51"/>
        <v>1</v>
      </c>
    </row>
    <row r="2915" spans="1:6" x14ac:dyDescent="0.2">
      <c r="A2915" s="28">
        <v>42005</v>
      </c>
      <c r="B2915" t="s">
        <v>446</v>
      </c>
      <c r="C2915" t="s">
        <v>56</v>
      </c>
      <c r="D2915" t="s">
        <v>56</v>
      </c>
      <c r="E2915" s="30">
        <v>9</v>
      </c>
      <c r="F2915">
        <f t="shared" si="51"/>
        <v>1</v>
      </c>
    </row>
    <row r="2916" spans="1:6" x14ac:dyDescent="0.2">
      <c r="A2916" s="28">
        <v>42005</v>
      </c>
      <c r="B2916" t="s">
        <v>446</v>
      </c>
      <c r="C2916" t="s">
        <v>57</v>
      </c>
      <c r="D2916" t="s">
        <v>57</v>
      </c>
      <c r="E2916" s="30">
        <v>0</v>
      </c>
      <c r="F2916">
        <f t="shared" si="51"/>
        <v>1</v>
      </c>
    </row>
    <row r="2917" spans="1:6" x14ac:dyDescent="0.2">
      <c r="A2917" s="28">
        <v>42005</v>
      </c>
      <c r="B2917" t="s">
        <v>446</v>
      </c>
      <c r="C2917" t="s">
        <v>58</v>
      </c>
      <c r="D2917" t="s">
        <v>58</v>
      </c>
      <c r="E2917" s="30">
        <v>27</v>
      </c>
      <c r="F2917">
        <f t="shared" si="51"/>
        <v>1</v>
      </c>
    </row>
    <row r="2918" spans="1:6" x14ac:dyDescent="0.2">
      <c r="A2918" s="28">
        <v>42005</v>
      </c>
      <c r="B2918" t="s">
        <v>446</v>
      </c>
      <c r="C2918" t="s">
        <v>59</v>
      </c>
      <c r="D2918" t="s">
        <v>59</v>
      </c>
      <c r="E2918" s="30">
        <v>1</v>
      </c>
      <c r="F2918">
        <f t="shared" si="51"/>
        <v>1</v>
      </c>
    </row>
    <row r="2919" spans="1:6" x14ac:dyDescent="0.2">
      <c r="A2919" s="28">
        <v>42006</v>
      </c>
      <c r="B2919" t="s">
        <v>440</v>
      </c>
      <c r="C2919" t="s">
        <v>52</v>
      </c>
      <c r="D2919" t="s">
        <v>52</v>
      </c>
      <c r="E2919" s="30">
        <v>6</v>
      </c>
      <c r="F2919">
        <f t="shared" si="51"/>
        <v>1</v>
      </c>
    </row>
    <row r="2920" spans="1:6" x14ac:dyDescent="0.2">
      <c r="A2920" s="28">
        <v>42006</v>
      </c>
      <c r="B2920" t="s">
        <v>440</v>
      </c>
      <c r="C2920" t="s">
        <v>53</v>
      </c>
      <c r="D2920" t="s">
        <v>53</v>
      </c>
      <c r="E2920" s="30">
        <v>5.33</v>
      </c>
      <c r="F2920">
        <f t="shared" si="51"/>
        <v>1</v>
      </c>
    </row>
    <row r="2921" spans="1:6" x14ac:dyDescent="0.2">
      <c r="A2921" s="28">
        <v>42006</v>
      </c>
      <c r="B2921" t="s">
        <v>440</v>
      </c>
      <c r="C2921" t="s">
        <v>54</v>
      </c>
      <c r="D2921" t="s">
        <v>54</v>
      </c>
      <c r="E2921" s="30">
        <v>4.9000000000000004</v>
      </c>
      <c r="F2921">
        <f t="shared" si="51"/>
        <v>1</v>
      </c>
    </row>
    <row r="2922" spans="1:6" x14ac:dyDescent="0.2">
      <c r="A2922" s="28">
        <v>42006</v>
      </c>
      <c r="B2922" t="s">
        <v>440</v>
      </c>
      <c r="C2922" t="s">
        <v>55</v>
      </c>
      <c r="D2922" t="s">
        <v>55</v>
      </c>
      <c r="E2922" s="30">
        <v>50.8</v>
      </c>
      <c r="F2922">
        <f t="shared" si="51"/>
        <v>1</v>
      </c>
    </row>
    <row r="2923" spans="1:6" x14ac:dyDescent="0.2">
      <c r="A2923" s="28">
        <v>42006</v>
      </c>
      <c r="B2923" t="s">
        <v>440</v>
      </c>
      <c r="C2923" t="s">
        <v>56</v>
      </c>
      <c r="D2923" t="s">
        <v>56</v>
      </c>
      <c r="E2923" s="30">
        <v>13</v>
      </c>
      <c r="F2923">
        <f t="shared" si="51"/>
        <v>1</v>
      </c>
    </row>
    <row r="2924" spans="1:6" x14ac:dyDescent="0.2">
      <c r="A2924" s="28">
        <v>42006</v>
      </c>
      <c r="B2924" t="s">
        <v>440</v>
      </c>
      <c r="C2924" t="s">
        <v>57</v>
      </c>
      <c r="D2924" t="s">
        <v>57</v>
      </c>
      <c r="E2924" s="30">
        <v>0</v>
      </c>
      <c r="F2924">
        <f t="shared" si="51"/>
        <v>1</v>
      </c>
    </row>
    <row r="2925" spans="1:6" x14ac:dyDescent="0.2">
      <c r="A2925" s="28">
        <v>42006</v>
      </c>
      <c r="B2925" t="s">
        <v>440</v>
      </c>
      <c r="C2925" t="s">
        <v>58</v>
      </c>
      <c r="D2925" t="s">
        <v>58</v>
      </c>
      <c r="E2925" s="30">
        <v>6.25</v>
      </c>
      <c r="F2925">
        <f t="shared" si="51"/>
        <v>1</v>
      </c>
    </row>
    <row r="2926" spans="1:6" x14ac:dyDescent="0.2">
      <c r="A2926" s="28">
        <v>42006</v>
      </c>
      <c r="B2926" t="s">
        <v>440</v>
      </c>
      <c r="C2926" t="s">
        <v>59</v>
      </c>
      <c r="D2926" t="s">
        <v>59</v>
      </c>
      <c r="E2926" s="30">
        <v>2</v>
      </c>
      <c r="F2926">
        <f t="shared" si="51"/>
        <v>1</v>
      </c>
    </row>
    <row r="2927" spans="1:6" x14ac:dyDescent="0.2">
      <c r="A2927" s="28">
        <v>42007</v>
      </c>
      <c r="B2927" t="s">
        <v>441</v>
      </c>
      <c r="C2927" t="s">
        <v>52</v>
      </c>
      <c r="D2927" t="s">
        <v>52</v>
      </c>
      <c r="E2927" s="30">
        <v>9</v>
      </c>
      <c r="F2927">
        <f t="shared" si="51"/>
        <v>1</v>
      </c>
    </row>
    <row r="2928" spans="1:6" x14ac:dyDescent="0.2">
      <c r="A2928" s="28">
        <v>42007</v>
      </c>
      <c r="B2928" t="s">
        <v>441</v>
      </c>
      <c r="C2928" t="s">
        <v>53</v>
      </c>
      <c r="D2928" t="s">
        <v>53</v>
      </c>
      <c r="E2928" s="30">
        <v>4.67</v>
      </c>
      <c r="F2928">
        <f t="shared" si="51"/>
        <v>1</v>
      </c>
    </row>
    <row r="2929" spans="1:6" x14ac:dyDescent="0.2">
      <c r="A2929" s="28">
        <v>42007</v>
      </c>
      <c r="B2929" t="s">
        <v>441</v>
      </c>
      <c r="C2929" t="s">
        <v>54</v>
      </c>
      <c r="D2929" t="s">
        <v>54</v>
      </c>
      <c r="E2929" s="30">
        <v>6</v>
      </c>
      <c r="F2929">
        <f t="shared" si="51"/>
        <v>1</v>
      </c>
    </row>
    <row r="2930" spans="1:6" x14ac:dyDescent="0.2">
      <c r="A2930" s="28">
        <v>42007</v>
      </c>
      <c r="B2930" t="s">
        <v>441</v>
      </c>
      <c r="C2930" t="s">
        <v>55</v>
      </c>
      <c r="D2930" t="s">
        <v>55</v>
      </c>
      <c r="E2930" s="30">
        <v>57.24</v>
      </c>
      <c r="F2930">
        <f t="shared" si="51"/>
        <v>1</v>
      </c>
    </row>
    <row r="2931" spans="1:6" x14ac:dyDescent="0.2">
      <c r="A2931" s="28">
        <v>42007</v>
      </c>
      <c r="B2931" t="s">
        <v>441</v>
      </c>
      <c r="C2931" t="s">
        <v>56</v>
      </c>
      <c r="D2931" t="s">
        <v>56</v>
      </c>
      <c r="E2931" s="30">
        <v>11</v>
      </c>
      <c r="F2931">
        <f t="shared" si="51"/>
        <v>1</v>
      </c>
    </row>
    <row r="2932" spans="1:6" x14ac:dyDescent="0.2">
      <c r="A2932" s="28">
        <v>42007</v>
      </c>
      <c r="B2932" t="s">
        <v>441</v>
      </c>
      <c r="C2932" t="s">
        <v>57</v>
      </c>
      <c r="D2932" t="s">
        <v>57</v>
      </c>
      <c r="E2932" s="30">
        <v>3</v>
      </c>
      <c r="F2932">
        <f t="shared" si="51"/>
        <v>1</v>
      </c>
    </row>
    <row r="2933" spans="1:6" x14ac:dyDescent="0.2">
      <c r="A2933" s="28">
        <v>42007</v>
      </c>
      <c r="B2933" t="s">
        <v>441</v>
      </c>
      <c r="C2933" t="s">
        <v>58</v>
      </c>
      <c r="D2933" t="s">
        <v>58</v>
      </c>
      <c r="E2933" s="30">
        <v>0</v>
      </c>
      <c r="F2933">
        <f t="shared" si="51"/>
        <v>1</v>
      </c>
    </row>
    <row r="2934" spans="1:6" x14ac:dyDescent="0.2">
      <c r="A2934" s="28">
        <v>42007</v>
      </c>
      <c r="B2934" t="s">
        <v>441</v>
      </c>
      <c r="C2934" t="s">
        <v>59</v>
      </c>
      <c r="D2934" t="s">
        <v>59</v>
      </c>
      <c r="E2934" s="30">
        <v>4</v>
      </c>
      <c r="F2934">
        <f t="shared" si="51"/>
        <v>1</v>
      </c>
    </row>
    <row r="2935" spans="1:6" x14ac:dyDescent="0.2">
      <c r="A2935" s="28">
        <v>42008</v>
      </c>
      <c r="B2935" t="s">
        <v>447</v>
      </c>
      <c r="C2935" t="s">
        <v>52</v>
      </c>
      <c r="D2935" t="s">
        <v>52</v>
      </c>
      <c r="E2935" s="30">
        <v>4.68</v>
      </c>
      <c r="F2935">
        <f t="shared" si="51"/>
        <v>1</v>
      </c>
    </row>
    <row r="2936" spans="1:6" x14ac:dyDescent="0.2">
      <c r="A2936" s="28">
        <v>42008</v>
      </c>
      <c r="B2936" t="s">
        <v>447</v>
      </c>
      <c r="C2936" t="s">
        <v>53</v>
      </c>
      <c r="D2936" t="s">
        <v>53</v>
      </c>
      <c r="E2936" s="30">
        <v>8.92</v>
      </c>
      <c r="F2936">
        <f t="shared" si="51"/>
        <v>1</v>
      </c>
    </row>
    <row r="2937" spans="1:6" x14ac:dyDescent="0.2">
      <c r="A2937" s="28">
        <v>42008</v>
      </c>
      <c r="B2937" t="s">
        <v>447</v>
      </c>
      <c r="C2937" t="s">
        <v>54</v>
      </c>
      <c r="D2937" t="s">
        <v>54</v>
      </c>
      <c r="E2937" s="30">
        <v>3.5</v>
      </c>
      <c r="F2937">
        <f t="shared" si="51"/>
        <v>1</v>
      </c>
    </row>
    <row r="2938" spans="1:6" x14ac:dyDescent="0.2">
      <c r="A2938" s="28">
        <v>42008</v>
      </c>
      <c r="B2938" t="s">
        <v>447</v>
      </c>
      <c r="C2938" t="s">
        <v>55</v>
      </c>
      <c r="D2938" t="s">
        <v>55</v>
      </c>
      <c r="E2938" s="30">
        <v>60.1</v>
      </c>
      <c r="F2938">
        <f t="shared" si="51"/>
        <v>1</v>
      </c>
    </row>
    <row r="2939" spans="1:6" x14ac:dyDescent="0.2">
      <c r="A2939" s="28">
        <v>42008</v>
      </c>
      <c r="B2939" t="s">
        <v>447</v>
      </c>
      <c r="C2939" t="s">
        <v>56</v>
      </c>
      <c r="D2939" t="s">
        <v>56</v>
      </c>
      <c r="E2939" s="30">
        <v>4</v>
      </c>
      <c r="F2939">
        <f t="shared" si="51"/>
        <v>1</v>
      </c>
    </row>
    <row r="2940" spans="1:6" x14ac:dyDescent="0.2">
      <c r="A2940" s="28">
        <v>42008</v>
      </c>
      <c r="B2940" t="s">
        <v>447</v>
      </c>
      <c r="C2940" t="s">
        <v>57</v>
      </c>
      <c r="D2940" t="s">
        <v>57</v>
      </c>
      <c r="E2940" s="30">
        <v>0</v>
      </c>
      <c r="F2940">
        <f t="shared" si="51"/>
        <v>1</v>
      </c>
    </row>
    <row r="2941" spans="1:6" x14ac:dyDescent="0.2">
      <c r="A2941" s="28">
        <v>42008</v>
      </c>
      <c r="B2941" t="s">
        <v>447</v>
      </c>
      <c r="C2941" t="s">
        <v>58</v>
      </c>
      <c r="D2941" t="s">
        <v>58</v>
      </c>
      <c r="E2941" s="30">
        <v>2</v>
      </c>
      <c r="F2941">
        <f t="shared" si="51"/>
        <v>1</v>
      </c>
    </row>
    <row r="2942" spans="1:6" x14ac:dyDescent="0.2">
      <c r="A2942" s="28">
        <v>42008</v>
      </c>
      <c r="B2942" t="s">
        <v>447</v>
      </c>
      <c r="C2942" t="s">
        <v>59</v>
      </c>
      <c r="D2942" t="s">
        <v>59</v>
      </c>
      <c r="E2942" s="30">
        <v>1</v>
      </c>
      <c r="F2942">
        <f t="shared" si="51"/>
        <v>1</v>
      </c>
    </row>
    <row r="2943" spans="1:6" x14ac:dyDescent="0.2">
      <c r="A2943" s="28">
        <v>42009</v>
      </c>
      <c r="B2943" t="s">
        <v>443</v>
      </c>
      <c r="C2943" t="s">
        <v>52</v>
      </c>
      <c r="D2943" t="s">
        <v>52</v>
      </c>
      <c r="E2943" s="30">
        <v>2.34</v>
      </c>
      <c r="F2943">
        <f t="shared" si="51"/>
        <v>1</v>
      </c>
    </row>
    <row r="2944" spans="1:6" x14ac:dyDescent="0.2">
      <c r="A2944" s="28">
        <v>42009</v>
      </c>
      <c r="B2944" t="s">
        <v>443</v>
      </c>
      <c r="C2944" t="s">
        <v>53</v>
      </c>
      <c r="D2944" t="s">
        <v>53</v>
      </c>
      <c r="E2944" s="30">
        <v>3.32</v>
      </c>
      <c r="F2944">
        <f t="shared" si="51"/>
        <v>1</v>
      </c>
    </row>
    <row r="2945" spans="1:6" x14ac:dyDescent="0.2">
      <c r="A2945" s="28">
        <v>42009</v>
      </c>
      <c r="B2945" t="s">
        <v>443</v>
      </c>
      <c r="C2945" t="s">
        <v>54</v>
      </c>
      <c r="D2945" t="s">
        <v>54</v>
      </c>
      <c r="E2945" s="30">
        <v>1</v>
      </c>
      <c r="F2945">
        <f t="shared" si="51"/>
        <v>1</v>
      </c>
    </row>
    <row r="2946" spans="1:6" x14ac:dyDescent="0.2">
      <c r="A2946" s="28">
        <v>42009</v>
      </c>
      <c r="B2946" t="s">
        <v>443</v>
      </c>
      <c r="C2946" t="s">
        <v>55</v>
      </c>
      <c r="D2946" t="s">
        <v>55</v>
      </c>
      <c r="E2946" s="30">
        <v>33.6</v>
      </c>
      <c r="F2946">
        <f t="shared" si="51"/>
        <v>1</v>
      </c>
    </row>
    <row r="2947" spans="1:6" x14ac:dyDescent="0.2">
      <c r="A2947" s="28">
        <v>42009</v>
      </c>
      <c r="B2947" t="s">
        <v>443</v>
      </c>
      <c r="C2947" t="s">
        <v>56</v>
      </c>
      <c r="D2947" t="s">
        <v>56</v>
      </c>
      <c r="E2947" s="30">
        <v>14</v>
      </c>
      <c r="F2947">
        <f t="shared" si="51"/>
        <v>1</v>
      </c>
    </row>
    <row r="2948" spans="1:6" x14ac:dyDescent="0.2">
      <c r="A2948" s="28">
        <v>42009</v>
      </c>
      <c r="B2948" t="s">
        <v>443</v>
      </c>
      <c r="C2948" t="s">
        <v>57</v>
      </c>
      <c r="D2948" t="s">
        <v>57</v>
      </c>
      <c r="E2948" s="30">
        <v>0</v>
      </c>
      <c r="F2948">
        <f t="shared" si="51"/>
        <v>1</v>
      </c>
    </row>
    <row r="2949" spans="1:6" x14ac:dyDescent="0.2">
      <c r="A2949" s="28">
        <v>42009</v>
      </c>
      <c r="B2949" t="s">
        <v>443</v>
      </c>
      <c r="C2949" t="s">
        <v>58</v>
      </c>
      <c r="D2949" t="s">
        <v>58</v>
      </c>
      <c r="E2949" s="30">
        <v>16</v>
      </c>
      <c r="F2949">
        <f t="shared" si="51"/>
        <v>1</v>
      </c>
    </row>
    <row r="2950" spans="1:6" x14ac:dyDescent="0.2">
      <c r="A2950" s="28">
        <v>42009</v>
      </c>
      <c r="B2950" t="s">
        <v>443</v>
      </c>
      <c r="C2950" t="s">
        <v>59</v>
      </c>
      <c r="D2950" t="s">
        <v>59</v>
      </c>
      <c r="E2950" s="30">
        <v>3</v>
      </c>
      <c r="F2950">
        <f t="shared" si="51"/>
        <v>1</v>
      </c>
    </row>
    <row r="2951" spans="1:6" x14ac:dyDescent="0.2">
      <c r="A2951" s="28">
        <v>42010</v>
      </c>
      <c r="B2951" t="s">
        <v>444</v>
      </c>
      <c r="C2951" t="s">
        <v>52</v>
      </c>
      <c r="D2951" t="s">
        <v>52</v>
      </c>
      <c r="E2951" s="30">
        <v>3</v>
      </c>
      <c r="F2951">
        <f t="shared" ref="F2951:F3014" si="52">SUBTOTAL(103,E2951)</f>
        <v>1</v>
      </c>
    </row>
    <row r="2952" spans="1:6" x14ac:dyDescent="0.2">
      <c r="A2952" s="28">
        <v>42010</v>
      </c>
      <c r="B2952" t="s">
        <v>444</v>
      </c>
      <c r="C2952" t="s">
        <v>53</v>
      </c>
      <c r="D2952" t="s">
        <v>53</v>
      </c>
      <c r="E2952" s="30">
        <v>9.3699999999999992</v>
      </c>
      <c r="F2952">
        <f t="shared" si="52"/>
        <v>1</v>
      </c>
    </row>
    <row r="2953" spans="1:6" x14ac:dyDescent="0.2">
      <c r="A2953" s="28">
        <v>42010</v>
      </c>
      <c r="B2953" t="s">
        <v>444</v>
      </c>
      <c r="C2953" t="s">
        <v>54</v>
      </c>
      <c r="D2953" t="s">
        <v>54</v>
      </c>
      <c r="E2953" s="30">
        <v>7.3</v>
      </c>
      <c r="F2953">
        <f t="shared" si="52"/>
        <v>1</v>
      </c>
    </row>
    <row r="2954" spans="1:6" x14ac:dyDescent="0.2">
      <c r="A2954" s="28">
        <v>42010</v>
      </c>
      <c r="B2954" t="s">
        <v>444</v>
      </c>
      <c r="C2954" t="s">
        <v>55</v>
      </c>
      <c r="D2954" t="s">
        <v>55</v>
      </c>
      <c r="E2954" s="30">
        <v>42</v>
      </c>
      <c r="F2954">
        <f t="shared" si="52"/>
        <v>1</v>
      </c>
    </row>
    <row r="2955" spans="1:6" x14ac:dyDescent="0.2">
      <c r="A2955" s="28">
        <v>42010</v>
      </c>
      <c r="B2955" t="s">
        <v>444</v>
      </c>
      <c r="C2955" t="s">
        <v>56</v>
      </c>
      <c r="D2955" t="s">
        <v>56</v>
      </c>
      <c r="E2955" s="30">
        <v>13</v>
      </c>
      <c r="F2955">
        <f t="shared" si="52"/>
        <v>1</v>
      </c>
    </row>
    <row r="2956" spans="1:6" x14ac:dyDescent="0.2">
      <c r="A2956" s="28">
        <v>42010</v>
      </c>
      <c r="B2956" t="s">
        <v>444</v>
      </c>
      <c r="C2956" t="s">
        <v>57</v>
      </c>
      <c r="D2956" t="s">
        <v>57</v>
      </c>
      <c r="E2956" s="30">
        <v>0</v>
      </c>
      <c r="F2956">
        <f t="shared" si="52"/>
        <v>1</v>
      </c>
    </row>
    <row r="2957" spans="1:6" x14ac:dyDescent="0.2">
      <c r="A2957" s="28">
        <v>42010</v>
      </c>
      <c r="B2957" t="s">
        <v>444</v>
      </c>
      <c r="C2957" t="s">
        <v>58</v>
      </c>
      <c r="D2957" t="s">
        <v>58</v>
      </c>
      <c r="E2957" s="30">
        <v>3</v>
      </c>
      <c r="F2957">
        <f t="shared" si="52"/>
        <v>1</v>
      </c>
    </row>
    <row r="2958" spans="1:6" x14ac:dyDescent="0.2">
      <c r="A2958" s="28">
        <v>42010</v>
      </c>
      <c r="B2958" t="s">
        <v>444</v>
      </c>
      <c r="C2958" t="s">
        <v>59</v>
      </c>
      <c r="D2958" t="s">
        <v>59</v>
      </c>
      <c r="E2958" s="30">
        <v>0</v>
      </c>
      <c r="F2958">
        <f t="shared" si="52"/>
        <v>1</v>
      </c>
    </row>
    <row r="2959" spans="1:6" x14ac:dyDescent="0.2">
      <c r="A2959" s="28">
        <v>42011</v>
      </c>
      <c r="B2959" t="s">
        <v>445</v>
      </c>
      <c r="C2959" t="s">
        <v>52</v>
      </c>
      <c r="D2959" t="s">
        <v>52</v>
      </c>
      <c r="E2959" s="30">
        <v>2.34</v>
      </c>
      <c r="F2959">
        <f t="shared" si="52"/>
        <v>1</v>
      </c>
    </row>
    <row r="2960" spans="1:6" x14ac:dyDescent="0.2">
      <c r="A2960" s="28">
        <v>42011</v>
      </c>
      <c r="B2960" t="s">
        <v>445</v>
      </c>
      <c r="C2960" t="s">
        <v>53</v>
      </c>
      <c r="D2960" t="s">
        <v>53</v>
      </c>
      <c r="E2960" s="30">
        <v>10.01</v>
      </c>
      <c r="F2960">
        <f t="shared" si="52"/>
        <v>1</v>
      </c>
    </row>
    <row r="2961" spans="1:6" x14ac:dyDescent="0.2">
      <c r="A2961" s="28">
        <v>42011</v>
      </c>
      <c r="B2961" t="s">
        <v>445</v>
      </c>
      <c r="C2961" t="s">
        <v>54</v>
      </c>
      <c r="D2961" t="s">
        <v>54</v>
      </c>
      <c r="E2961" s="30">
        <v>5.7</v>
      </c>
      <c r="F2961">
        <f t="shared" si="52"/>
        <v>1</v>
      </c>
    </row>
    <row r="2962" spans="1:6" x14ac:dyDescent="0.2">
      <c r="A2962" s="28">
        <v>42011</v>
      </c>
      <c r="B2962" t="s">
        <v>445</v>
      </c>
      <c r="C2962" t="s">
        <v>55</v>
      </c>
      <c r="D2962" t="s">
        <v>55</v>
      </c>
      <c r="E2962" s="30">
        <v>38</v>
      </c>
      <c r="F2962">
        <f t="shared" si="52"/>
        <v>1</v>
      </c>
    </row>
    <row r="2963" spans="1:6" x14ac:dyDescent="0.2">
      <c r="A2963" s="28">
        <v>42011</v>
      </c>
      <c r="B2963" t="s">
        <v>445</v>
      </c>
      <c r="C2963" t="s">
        <v>56</v>
      </c>
      <c r="D2963" t="s">
        <v>56</v>
      </c>
      <c r="E2963" s="30">
        <v>6</v>
      </c>
      <c r="F2963">
        <f t="shared" si="52"/>
        <v>1</v>
      </c>
    </row>
    <row r="2964" spans="1:6" x14ac:dyDescent="0.2">
      <c r="A2964" s="28">
        <v>42011</v>
      </c>
      <c r="B2964" t="s">
        <v>445</v>
      </c>
      <c r="C2964" t="s">
        <v>57</v>
      </c>
      <c r="D2964" t="s">
        <v>57</v>
      </c>
      <c r="E2964" s="30">
        <v>0</v>
      </c>
      <c r="F2964">
        <f t="shared" si="52"/>
        <v>1</v>
      </c>
    </row>
    <row r="2965" spans="1:6" x14ac:dyDescent="0.2">
      <c r="A2965" s="28">
        <v>42011</v>
      </c>
      <c r="B2965" t="s">
        <v>445</v>
      </c>
      <c r="C2965" t="s">
        <v>58</v>
      </c>
      <c r="D2965" t="s">
        <v>58</v>
      </c>
      <c r="E2965" s="30">
        <v>12</v>
      </c>
      <c r="F2965">
        <f t="shared" si="52"/>
        <v>1</v>
      </c>
    </row>
    <row r="2966" spans="1:6" x14ac:dyDescent="0.2">
      <c r="A2966" s="28">
        <v>42011</v>
      </c>
      <c r="B2966" t="s">
        <v>445</v>
      </c>
      <c r="C2966" t="s">
        <v>59</v>
      </c>
      <c r="D2966" t="s">
        <v>59</v>
      </c>
      <c r="E2966" s="30">
        <v>3.3</v>
      </c>
      <c r="F2966">
        <f t="shared" si="52"/>
        <v>1</v>
      </c>
    </row>
    <row r="2967" spans="1:6" x14ac:dyDescent="0.2">
      <c r="A2967" s="28">
        <v>42012</v>
      </c>
      <c r="B2967" t="s">
        <v>446</v>
      </c>
      <c r="C2967" t="s">
        <v>52</v>
      </c>
      <c r="D2967" t="s">
        <v>52</v>
      </c>
      <c r="E2967" s="30">
        <v>2</v>
      </c>
      <c r="F2967">
        <f t="shared" si="52"/>
        <v>1</v>
      </c>
    </row>
    <row r="2968" spans="1:6" x14ac:dyDescent="0.2">
      <c r="A2968" s="28">
        <v>42012</v>
      </c>
      <c r="B2968" t="s">
        <v>446</v>
      </c>
      <c r="C2968" t="s">
        <v>53</v>
      </c>
      <c r="D2968" t="s">
        <v>53</v>
      </c>
      <c r="E2968" s="30">
        <v>7.077</v>
      </c>
      <c r="F2968">
        <f t="shared" si="52"/>
        <v>1</v>
      </c>
    </row>
    <row r="2969" spans="1:6" x14ac:dyDescent="0.2">
      <c r="A2969" s="28">
        <v>42012</v>
      </c>
      <c r="B2969" t="s">
        <v>446</v>
      </c>
      <c r="C2969" t="s">
        <v>54</v>
      </c>
      <c r="D2969" t="s">
        <v>54</v>
      </c>
      <c r="E2969" s="30">
        <v>1.2</v>
      </c>
      <c r="F2969">
        <f t="shared" si="52"/>
        <v>1</v>
      </c>
    </row>
    <row r="2970" spans="1:6" x14ac:dyDescent="0.2">
      <c r="A2970" s="28">
        <v>42012</v>
      </c>
      <c r="B2970" t="s">
        <v>446</v>
      </c>
      <c r="C2970" t="s">
        <v>55</v>
      </c>
      <c r="D2970" t="s">
        <v>55</v>
      </c>
      <c r="E2970" s="30">
        <v>46.4</v>
      </c>
      <c r="F2970">
        <f t="shared" si="52"/>
        <v>1</v>
      </c>
    </row>
    <row r="2971" spans="1:6" x14ac:dyDescent="0.2">
      <c r="A2971" s="28">
        <v>42012</v>
      </c>
      <c r="B2971" t="s">
        <v>446</v>
      </c>
      <c r="C2971" t="s">
        <v>56</v>
      </c>
      <c r="D2971" t="s">
        <v>56</v>
      </c>
      <c r="E2971" s="30">
        <v>13</v>
      </c>
      <c r="F2971">
        <f t="shared" si="52"/>
        <v>1</v>
      </c>
    </row>
    <row r="2972" spans="1:6" x14ac:dyDescent="0.2">
      <c r="A2972" s="28">
        <v>42012</v>
      </c>
      <c r="B2972" t="s">
        <v>446</v>
      </c>
      <c r="C2972" t="s">
        <v>57</v>
      </c>
      <c r="D2972" t="s">
        <v>57</v>
      </c>
      <c r="E2972" s="30">
        <v>1</v>
      </c>
      <c r="F2972">
        <f t="shared" si="52"/>
        <v>1</v>
      </c>
    </row>
    <row r="2973" spans="1:6" x14ac:dyDescent="0.2">
      <c r="A2973" s="28">
        <v>42012</v>
      </c>
      <c r="B2973" t="s">
        <v>446</v>
      </c>
      <c r="C2973" t="s">
        <v>58</v>
      </c>
      <c r="D2973" t="s">
        <v>58</v>
      </c>
      <c r="E2973" s="30">
        <v>1</v>
      </c>
      <c r="F2973">
        <f t="shared" si="52"/>
        <v>1</v>
      </c>
    </row>
    <row r="2974" spans="1:6" x14ac:dyDescent="0.2">
      <c r="A2974" s="28">
        <v>42012</v>
      </c>
      <c r="B2974" t="s">
        <v>446</v>
      </c>
      <c r="C2974" t="s">
        <v>59</v>
      </c>
      <c r="D2974" t="s">
        <v>59</v>
      </c>
      <c r="E2974" s="30">
        <v>2</v>
      </c>
      <c r="F2974">
        <f t="shared" si="52"/>
        <v>1</v>
      </c>
    </row>
    <row r="2975" spans="1:6" x14ac:dyDescent="0.2">
      <c r="A2975" s="28">
        <v>42013</v>
      </c>
      <c r="B2975" t="s">
        <v>440</v>
      </c>
      <c r="C2975" t="s">
        <v>52</v>
      </c>
      <c r="D2975" t="s">
        <v>52</v>
      </c>
      <c r="E2975" s="30">
        <v>3</v>
      </c>
      <c r="F2975">
        <f t="shared" si="52"/>
        <v>1</v>
      </c>
    </row>
    <row r="2976" spans="1:6" x14ac:dyDescent="0.2">
      <c r="A2976" s="28">
        <v>42013</v>
      </c>
      <c r="B2976" t="s">
        <v>440</v>
      </c>
      <c r="C2976" t="s">
        <v>53</v>
      </c>
      <c r="D2976" t="s">
        <v>53</v>
      </c>
      <c r="E2976" s="30">
        <v>4.34</v>
      </c>
      <c r="F2976">
        <f t="shared" si="52"/>
        <v>1</v>
      </c>
    </row>
    <row r="2977" spans="1:6" x14ac:dyDescent="0.2">
      <c r="A2977" s="28">
        <v>42013</v>
      </c>
      <c r="B2977" t="s">
        <v>440</v>
      </c>
      <c r="C2977" t="s">
        <v>54</v>
      </c>
      <c r="D2977" t="s">
        <v>54</v>
      </c>
      <c r="E2977" s="30">
        <v>9.4</v>
      </c>
      <c r="F2977">
        <f t="shared" si="52"/>
        <v>1</v>
      </c>
    </row>
    <row r="2978" spans="1:6" x14ac:dyDescent="0.2">
      <c r="A2978" s="28">
        <v>42013</v>
      </c>
      <c r="B2978" t="s">
        <v>440</v>
      </c>
      <c r="C2978" t="s">
        <v>55</v>
      </c>
      <c r="D2978" t="s">
        <v>55</v>
      </c>
      <c r="E2978" s="30">
        <v>36.200000000000003</v>
      </c>
      <c r="F2978">
        <f t="shared" si="52"/>
        <v>1</v>
      </c>
    </row>
    <row r="2979" spans="1:6" x14ac:dyDescent="0.2">
      <c r="A2979" s="28">
        <v>42013</v>
      </c>
      <c r="B2979" t="s">
        <v>440</v>
      </c>
      <c r="C2979" t="s">
        <v>56</v>
      </c>
      <c r="D2979" t="s">
        <v>56</v>
      </c>
      <c r="E2979" s="30">
        <v>33</v>
      </c>
      <c r="F2979">
        <f t="shared" si="52"/>
        <v>1</v>
      </c>
    </row>
    <row r="2980" spans="1:6" x14ac:dyDescent="0.2">
      <c r="A2980" s="28">
        <v>42013</v>
      </c>
      <c r="B2980" t="s">
        <v>440</v>
      </c>
      <c r="C2980" t="s">
        <v>57</v>
      </c>
      <c r="D2980" t="s">
        <v>57</v>
      </c>
      <c r="E2980" s="30">
        <v>2</v>
      </c>
      <c r="F2980">
        <f t="shared" si="52"/>
        <v>1</v>
      </c>
    </row>
    <row r="2981" spans="1:6" x14ac:dyDescent="0.2">
      <c r="A2981" s="28">
        <v>42013</v>
      </c>
      <c r="B2981" t="s">
        <v>440</v>
      </c>
      <c r="C2981" t="s">
        <v>58</v>
      </c>
      <c r="D2981" t="s">
        <v>58</v>
      </c>
      <c r="E2981" s="30">
        <v>7</v>
      </c>
      <c r="F2981">
        <f t="shared" si="52"/>
        <v>1</v>
      </c>
    </row>
    <row r="2982" spans="1:6" x14ac:dyDescent="0.2">
      <c r="A2982" s="28">
        <v>42013</v>
      </c>
      <c r="B2982" t="s">
        <v>440</v>
      </c>
      <c r="C2982" t="s">
        <v>59</v>
      </c>
      <c r="D2982" t="s">
        <v>59</v>
      </c>
      <c r="E2982" s="30">
        <v>2</v>
      </c>
      <c r="F2982">
        <f t="shared" si="52"/>
        <v>1</v>
      </c>
    </row>
    <row r="2983" spans="1:6" x14ac:dyDescent="0.2">
      <c r="A2983" s="28">
        <v>42014</v>
      </c>
      <c r="B2983" t="s">
        <v>441</v>
      </c>
      <c r="C2983" t="s">
        <v>52</v>
      </c>
      <c r="D2983" t="s">
        <v>52</v>
      </c>
      <c r="E2983" s="30">
        <v>6</v>
      </c>
      <c r="F2983">
        <f t="shared" si="52"/>
        <v>1</v>
      </c>
    </row>
    <row r="2984" spans="1:6" x14ac:dyDescent="0.2">
      <c r="A2984" s="28">
        <v>42014</v>
      </c>
      <c r="B2984" t="s">
        <v>441</v>
      </c>
      <c r="C2984" t="s">
        <v>53</v>
      </c>
      <c r="D2984" t="s">
        <v>53</v>
      </c>
      <c r="E2984" s="30">
        <v>5.8639999999999999</v>
      </c>
      <c r="F2984">
        <f t="shared" si="52"/>
        <v>1</v>
      </c>
    </row>
    <row r="2985" spans="1:6" x14ac:dyDescent="0.2">
      <c r="A2985" s="28">
        <v>42014</v>
      </c>
      <c r="B2985" t="s">
        <v>441</v>
      </c>
      <c r="C2985" t="s">
        <v>54</v>
      </c>
      <c r="D2985" t="s">
        <v>54</v>
      </c>
      <c r="E2985" s="30">
        <v>7</v>
      </c>
      <c r="F2985">
        <f t="shared" si="52"/>
        <v>1</v>
      </c>
    </row>
    <row r="2986" spans="1:6" x14ac:dyDescent="0.2">
      <c r="A2986" s="28">
        <v>42014</v>
      </c>
      <c r="B2986" t="s">
        <v>441</v>
      </c>
      <c r="C2986" t="s">
        <v>55</v>
      </c>
      <c r="D2986" t="s">
        <v>55</v>
      </c>
      <c r="E2986" s="30">
        <v>32.6</v>
      </c>
      <c r="F2986">
        <f t="shared" si="52"/>
        <v>1</v>
      </c>
    </row>
    <row r="2987" spans="1:6" x14ac:dyDescent="0.2">
      <c r="A2987" s="28">
        <v>42014</v>
      </c>
      <c r="B2987" t="s">
        <v>441</v>
      </c>
      <c r="C2987" t="s">
        <v>56</v>
      </c>
      <c r="D2987" t="s">
        <v>56</v>
      </c>
      <c r="E2987" s="30">
        <v>14</v>
      </c>
      <c r="F2987">
        <f t="shared" si="52"/>
        <v>1</v>
      </c>
    </row>
    <row r="2988" spans="1:6" x14ac:dyDescent="0.2">
      <c r="A2988" s="28">
        <v>42014</v>
      </c>
      <c r="B2988" t="s">
        <v>441</v>
      </c>
      <c r="C2988" t="s">
        <v>57</v>
      </c>
      <c r="D2988" t="s">
        <v>57</v>
      </c>
      <c r="E2988" s="30">
        <v>3</v>
      </c>
      <c r="F2988">
        <f t="shared" si="52"/>
        <v>1</v>
      </c>
    </row>
    <row r="2989" spans="1:6" x14ac:dyDescent="0.2">
      <c r="A2989" s="28">
        <v>42014</v>
      </c>
      <c r="B2989" t="s">
        <v>441</v>
      </c>
      <c r="C2989" t="s">
        <v>58</v>
      </c>
      <c r="D2989" t="s">
        <v>58</v>
      </c>
      <c r="E2989" s="30">
        <v>1</v>
      </c>
      <c r="F2989">
        <f t="shared" si="52"/>
        <v>1</v>
      </c>
    </row>
    <row r="2990" spans="1:6" x14ac:dyDescent="0.2">
      <c r="A2990" s="28">
        <v>42014</v>
      </c>
      <c r="B2990" t="s">
        <v>441</v>
      </c>
      <c r="C2990" t="s">
        <v>59</v>
      </c>
      <c r="D2990" t="s">
        <v>59</v>
      </c>
      <c r="E2990" s="30">
        <v>1</v>
      </c>
      <c r="F2990">
        <f t="shared" si="52"/>
        <v>1</v>
      </c>
    </row>
    <row r="2991" spans="1:6" x14ac:dyDescent="0.2">
      <c r="A2991" s="28">
        <v>42015</v>
      </c>
      <c r="B2991" t="s">
        <v>447</v>
      </c>
      <c r="C2991" t="s">
        <v>52</v>
      </c>
      <c r="D2991" t="s">
        <v>52</v>
      </c>
      <c r="E2991" s="30">
        <v>3</v>
      </c>
      <c r="F2991">
        <f t="shared" si="52"/>
        <v>1</v>
      </c>
    </row>
    <row r="2992" spans="1:6" x14ac:dyDescent="0.2">
      <c r="A2992" s="28">
        <v>42015</v>
      </c>
      <c r="B2992" t="s">
        <v>447</v>
      </c>
      <c r="C2992" t="s">
        <v>53</v>
      </c>
      <c r="D2992" t="s">
        <v>53</v>
      </c>
      <c r="E2992" s="30">
        <v>7.34</v>
      </c>
      <c r="F2992">
        <f t="shared" si="52"/>
        <v>1</v>
      </c>
    </row>
    <row r="2993" spans="1:6" x14ac:dyDescent="0.2">
      <c r="A2993" s="28">
        <v>42015</v>
      </c>
      <c r="B2993" t="s">
        <v>447</v>
      </c>
      <c r="C2993" t="s">
        <v>54</v>
      </c>
      <c r="D2993" t="s">
        <v>54</v>
      </c>
      <c r="E2993" s="30">
        <v>7</v>
      </c>
      <c r="F2993">
        <f t="shared" si="52"/>
        <v>1</v>
      </c>
    </row>
    <row r="2994" spans="1:6" x14ac:dyDescent="0.2">
      <c r="A2994" s="28">
        <v>42015</v>
      </c>
      <c r="B2994" t="s">
        <v>447</v>
      </c>
      <c r="C2994" t="s">
        <v>55</v>
      </c>
      <c r="D2994" t="s">
        <v>55</v>
      </c>
      <c r="E2994" s="30">
        <v>43.6</v>
      </c>
      <c r="F2994">
        <f t="shared" si="52"/>
        <v>1</v>
      </c>
    </row>
    <row r="2995" spans="1:6" x14ac:dyDescent="0.2">
      <c r="A2995" s="28">
        <v>42015</v>
      </c>
      <c r="B2995" t="s">
        <v>447</v>
      </c>
      <c r="C2995" t="s">
        <v>56</v>
      </c>
      <c r="D2995" t="s">
        <v>56</v>
      </c>
      <c r="E2995" s="30">
        <v>11</v>
      </c>
      <c r="F2995">
        <f t="shared" si="52"/>
        <v>1</v>
      </c>
    </row>
    <row r="2996" spans="1:6" x14ac:dyDescent="0.2">
      <c r="A2996" s="28">
        <v>42015</v>
      </c>
      <c r="B2996" t="s">
        <v>447</v>
      </c>
      <c r="C2996" t="s">
        <v>57</v>
      </c>
      <c r="D2996" t="s">
        <v>57</v>
      </c>
      <c r="E2996" s="30">
        <v>1</v>
      </c>
      <c r="F2996">
        <f t="shared" si="52"/>
        <v>1</v>
      </c>
    </row>
    <row r="2997" spans="1:6" x14ac:dyDescent="0.2">
      <c r="A2997" s="28">
        <v>42015</v>
      </c>
      <c r="B2997" t="s">
        <v>447</v>
      </c>
      <c r="C2997" t="s">
        <v>58</v>
      </c>
      <c r="D2997" t="s">
        <v>58</v>
      </c>
      <c r="E2997" s="30">
        <v>11</v>
      </c>
      <c r="F2997">
        <f t="shared" si="52"/>
        <v>1</v>
      </c>
    </row>
    <row r="2998" spans="1:6" x14ac:dyDescent="0.2">
      <c r="A2998" s="28">
        <v>42015</v>
      </c>
      <c r="B2998" t="s">
        <v>447</v>
      </c>
      <c r="C2998" t="s">
        <v>59</v>
      </c>
      <c r="D2998" t="s">
        <v>59</v>
      </c>
      <c r="E2998" s="30">
        <v>2</v>
      </c>
      <c r="F2998">
        <f t="shared" si="52"/>
        <v>1</v>
      </c>
    </row>
    <row r="2999" spans="1:6" x14ac:dyDescent="0.2">
      <c r="A2999" s="28">
        <v>42016</v>
      </c>
      <c r="B2999" t="s">
        <v>443</v>
      </c>
      <c r="C2999" t="s">
        <v>52</v>
      </c>
      <c r="D2999" t="s">
        <v>52</v>
      </c>
      <c r="E2999" s="30">
        <v>2.33</v>
      </c>
      <c r="F2999">
        <f t="shared" si="52"/>
        <v>1</v>
      </c>
    </row>
    <row r="3000" spans="1:6" x14ac:dyDescent="0.2">
      <c r="A3000" s="28">
        <v>42016</v>
      </c>
      <c r="B3000" t="s">
        <v>443</v>
      </c>
      <c r="C3000" t="s">
        <v>53</v>
      </c>
      <c r="D3000" t="s">
        <v>53</v>
      </c>
      <c r="E3000" s="30">
        <v>3.34</v>
      </c>
      <c r="F3000">
        <f t="shared" si="52"/>
        <v>1</v>
      </c>
    </row>
    <row r="3001" spans="1:6" x14ac:dyDescent="0.2">
      <c r="A3001" s="28">
        <v>42016</v>
      </c>
      <c r="B3001" t="s">
        <v>443</v>
      </c>
      <c r="C3001" t="s">
        <v>54</v>
      </c>
      <c r="D3001" t="s">
        <v>54</v>
      </c>
      <c r="E3001" s="30">
        <v>7.5</v>
      </c>
      <c r="F3001">
        <f t="shared" si="52"/>
        <v>1</v>
      </c>
    </row>
    <row r="3002" spans="1:6" x14ac:dyDescent="0.2">
      <c r="A3002" s="28">
        <v>42016</v>
      </c>
      <c r="B3002" t="s">
        <v>443</v>
      </c>
      <c r="C3002" t="s">
        <v>55</v>
      </c>
      <c r="D3002" t="s">
        <v>55</v>
      </c>
      <c r="E3002" s="30">
        <v>36.6</v>
      </c>
      <c r="F3002">
        <f t="shared" si="52"/>
        <v>1</v>
      </c>
    </row>
    <row r="3003" spans="1:6" x14ac:dyDescent="0.2">
      <c r="A3003" s="28">
        <v>42016</v>
      </c>
      <c r="B3003" t="s">
        <v>443</v>
      </c>
      <c r="C3003" t="s">
        <v>56</v>
      </c>
      <c r="D3003" t="s">
        <v>56</v>
      </c>
      <c r="E3003" s="30">
        <v>18</v>
      </c>
      <c r="F3003">
        <f t="shared" si="52"/>
        <v>1</v>
      </c>
    </row>
    <row r="3004" spans="1:6" x14ac:dyDescent="0.2">
      <c r="A3004" s="28">
        <v>42016</v>
      </c>
      <c r="B3004" t="s">
        <v>443</v>
      </c>
      <c r="C3004" t="s">
        <v>57</v>
      </c>
      <c r="D3004" t="s">
        <v>57</v>
      </c>
      <c r="E3004" s="30">
        <v>0</v>
      </c>
      <c r="F3004">
        <f t="shared" si="52"/>
        <v>1</v>
      </c>
    </row>
    <row r="3005" spans="1:6" x14ac:dyDescent="0.2">
      <c r="A3005" s="28">
        <v>42016</v>
      </c>
      <c r="B3005" t="s">
        <v>443</v>
      </c>
      <c r="C3005" t="s">
        <v>58</v>
      </c>
      <c r="D3005" t="s">
        <v>58</v>
      </c>
      <c r="E3005" s="30">
        <v>6</v>
      </c>
      <c r="F3005">
        <f t="shared" si="52"/>
        <v>1</v>
      </c>
    </row>
    <row r="3006" spans="1:6" x14ac:dyDescent="0.2">
      <c r="A3006" s="28">
        <v>42016</v>
      </c>
      <c r="B3006" t="s">
        <v>443</v>
      </c>
      <c r="C3006" t="s">
        <v>59</v>
      </c>
      <c r="D3006" t="s">
        <v>59</v>
      </c>
      <c r="E3006" s="30">
        <v>1</v>
      </c>
      <c r="F3006">
        <f t="shared" si="52"/>
        <v>1</v>
      </c>
    </row>
    <row r="3007" spans="1:6" x14ac:dyDescent="0.2">
      <c r="A3007" s="28">
        <v>42017</v>
      </c>
      <c r="B3007" t="s">
        <v>444</v>
      </c>
      <c r="C3007" t="s">
        <v>52</v>
      </c>
      <c r="D3007" t="s">
        <v>52</v>
      </c>
      <c r="E3007" s="30">
        <v>10.34</v>
      </c>
      <c r="F3007">
        <f t="shared" si="52"/>
        <v>1</v>
      </c>
    </row>
    <row r="3008" spans="1:6" x14ac:dyDescent="0.2">
      <c r="A3008" s="28">
        <v>42017</v>
      </c>
      <c r="B3008" t="s">
        <v>444</v>
      </c>
      <c r="C3008" t="s">
        <v>53</v>
      </c>
      <c r="D3008" t="s">
        <v>53</v>
      </c>
      <c r="E3008" s="30">
        <v>4.66</v>
      </c>
      <c r="F3008">
        <f t="shared" si="52"/>
        <v>1</v>
      </c>
    </row>
    <row r="3009" spans="1:6" x14ac:dyDescent="0.2">
      <c r="A3009" s="28">
        <v>42017</v>
      </c>
      <c r="B3009" t="s">
        <v>444</v>
      </c>
      <c r="C3009" t="s">
        <v>54</v>
      </c>
      <c r="D3009" t="s">
        <v>54</v>
      </c>
      <c r="E3009" s="30">
        <v>10</v>
      </c>
      <c r="F3009">
        <f t="shared" si="52"/>
        <v>1</v>
      </c>
    </row>
    <row r="3010" spans="1:6" x14ac:dyDescent="0.2">
      <c r="A3010" s="28">
        <v>42017</v>
      </c>
      <c r="B3010" t="s">
        <v>444</v>
      </c>
      <c r="C3010" t="s">
        <v>55</v>
      </c>
      <c r="D3010" t="s">
        <v>55</v>
      </c>
      <c r="E3010" s="30">
        <v>34</v>
      </c>
      <c r="F3010">
        <f t="shared" si="52"/>
        <v>1</v>
      </c>
    </row>
    <row r="3011" spans="1:6" x14ac:dyDescent="0.2">
      <c r="A3011" s="28">
        <v>42017</v>
      </c>
      <c r="B3011" t="s">
        <v>444</v>
      </c>
      <c r="C3011" t="s">
        <v>56</v>
      </c>
      <c r="D3011" t="s">
        <v>56</v>
      </c>
      <c r="E3011" s="30">
        <v>14</v>
      </c>
      <c r="F3011">
        <f t="shared" si="52"/>
        <v>1</v>
      </c>
    </row>
    <row r="3012" spans="1:6" x14ac:dyDescent="0.2">
      <c r="A3012" s="28">
        <v>42017</v>
      </c>
      <c r="B3012" t="s">
        <v>444</v>
      </c>
      <c r="C3012" t="s">
        <v>57</v>
      </c>
      <c r="D3012" t="s">
        <v>57</v>
      </c>
      <c r="E3012" s="30">
        <v>2</v>
      </c>
      <c r="F3012">
        <f t="shared" si="52"/>
        <v>1</v>
      </c>
    </row>
    <row r="3013" spans="1:6" x14ac:dyDescent="0.2">
      <c r="A3013" s="28">
        <v>42017</v>
      </c>
      <c r="B3013" t="s">
        <v>444</v>
      </c>
      <c r="C3013" t="s">
        <v>58</v>
      </c>
      <c r="D3013" t="s">
        <v>58</v>
      </c>
      <c r="E3013" s="30">
        <v>4</v>
      </c>
      <c r="F3013">
        <f t="shared" si="52"/>
        <v>1</v>
      </c>
    </row>
    <row r="3014" spans="1:6" x14ac:dyDescent="0.2">
      <c r="A3014" s="28">
        <v>42017</v>
      </c>
      <c r="B3014" t="s">
        <v>444</v>
      </c>
      <c r="C3014" t="s">
        <v>59</v>
      </c>
      <c r="D3014" t="s">
        <v>59</v>
      </c>
      <c r="E3014" s="30">
        <v>2</v>
      </c>
      <c r="F3014">
        <f t="shared" si="52"/>
        <v>1</v>
      </c>
    </row>
    <row r="3015" spans="1:6" x14ac:dyDescent="0.2">
      <c r="A3015" s="28">
        <v>42018</v>
      </c>
      <c r="B3015" t="s">
        <v>445</v>
      </c>
      <c r="C3015" t="s">
        <v>52</v>
      </c>
      <c r="D3015" t="s">
        <v>52</v>
      </c>
      <c r="E3015" s="30">
        <v>3</v>
      </c>
      <c r="F3015">
        <f t="shared" ref="F3015:F3078" si="53">SUBTOTAL(103,E3015)</f>
        <v>1</v>
      </c>
    </row>
    <row r="3016" spans="1:6" x14ac:dyDescent="0.2">
      <c r="A3016" s="28">
        <v>42018</v>
      </c>
      <c r="B3016" t="s">
        <v>445</v>
      </c>
      <c r="C3016" t="s">
        <v>53</v>
      </c>
      <c r="D3016" t="s">
        <v>53</v>
      </c>
      <c r="E3016" s="30">
        <v>3.34</v>
      </c>
      <c r="F3016">
        <f t="shared" si="53"/>
        <v>1</v>
      </c>
    </row>
    <row r="3017" spans="1:6" x14ac:dyDescent="0.2">
      <c r="A3017" s="28">
        <v>42018</v>
      </c>
      <c r="B3017" t="s">
        <v>445</v>
      </c>
      <c r="C3017" t="s">
        <v>54</v>
      </c>
      <c r="D3017" t="s">
        <v>54</v>
      </c>
      <c r="E3017" s="30">
        <v>5</v>
      </c>
      <c r="F3017">
        <f t="shared" si="53"/>
        <v>1</v>
      </c>
    </row>
    <row r="3018" spans="1:6" x14ac:dyDescent="0.2">
      <c r="A3018" s="28">
        <v>42018</v>
      </c>
      <c r="B3018" t="s">
        <v>445</v>
      </c>
      <c r="C3018" t="s">
        <v>55</v>
      </c>
      <c r="D3018" t="s">
        <v>55</v>
      </c>
      <c r="E3018" s="30">
        <v>23</v>
      </c>
      <c r="F3018">
        <f t="shared" si="53"/>
        <v>1</v>
      </c>
    </row>
    <row r="3019" spans="1:6" x14ac:dyDescent="0.2">
      <c r="A3019" s="28">
        <v>42018</v>
      </c>
      <c r="B3019" t="s">
        <v>445</v>
      </c>
      <c r="C3019" t="s">
        <v>56</v>
      </c>
      <c r="D3019" t="s">
        <v>56</v>
      </c>
      <c r="E3019" s="30">
        <v>20</v>
      </c>
      <c r="F3019">
        <f t="shared" si="53"/>
        <v>1</v>
      </c>
    </row>
    <row r="3020" spans="1:6" x14ac:dyDescent="0.2">
      <c r="A3020" s="28">
        <v>42018</v>
      </c>
      <c r="B3020" t="s">
        <v>445</v>
      </c>
      <c r="C3020" t="s">
        <v>57</v>
      </c>
      <c r="D3020" t="s">
        <v>57</v>
      </c>
      <c r="E3020" s="30">
        <v>0</v>
      </c>
      <c r="F3020">
        <f t="shared" si="53"/>
        <v>1</v>
      </c>
    </row>
    <row r="3021" spans="1:6" x14ac:dyDescent="0.2">
      <c r="A3021" s="28">
        <v>42018</v>
      </c>
      <c r="B3021" t="s">
        <v>445</v>
      </c>
      <c r="C3021" t="s">
        <v>58</v>
      </c>
      <c r="D3021" t="s">
        <v>58</v>
      </c>
      <c r="E3021" s="30">
        <v>1</v>
      </c>
      <c r="F3021">
        <f t="shared" si="53"/>
        <v>1</v>
      </c>
    </row>
    <row r="3022" spans="1:6" x14ac:dyDescent="0.2">
      <c r="A3022" s="28">
        <v>42018</v>
      </c>
      <c r="B3022" t="s">
        <v>445</v>
      </c>
      <c r="C3022" t="s">
        <v>59</v>
      </c>
      <c r="D3022" t="s">
        <v>59</v>
      </c>
      <c r="E3022" s="30">
        <v>0</v>
      </c>
      <c r="F3022">
        <f t="shared" si="53"/>
        <v>1</v>
      </c>
    </row>
    <row r="3023" spans="1:6" x14ac:dyDescent="0.2">
      <c r="A3023" s="28">
        <v>42019</v>
      </c>
      <c r="B3023" t="s">
        <v>446</v>
      </c>
      <c r="C3023" t="s">
        <v>52</v>
      </c>
      <c r="D3023" t="s">
        <v>52</v>
      </c>
      <c r="E3023" s="30">
        <v>6.67</v>
      </c>
      <c r="F3023">
        <f t="shared" si="53"/>
        <v>1</v>
      </c>
    </row>
    <row r="3024" spans="1:6" x14ac:dyDescent="0.2">
      <c r="A3024" s="28">
        <v>42019</v>
      </c>
      <c r="B3024" t="s">
        <v>446</v>
      </c>
      <c r="C3024" t="s">
        <v>53</v>
      </c>
      <c r="D3024" t="s">
        <v>53</v>
      </c>
      <c r="E3024" s="30">
        <v>3</v>
      </c>
      <c r="F3024">
        <f t="shared" si="53"/>
        <v>1</v>
      </c>
    </row>
    <row r="3025" spans="1:6" x14ac:dyDescent="0.2">
      <c r="A3025" s="28">
        <v>42019</v>
      </c>
      <c r="B3025" t="s">
        <v>446</v>
      </c>
      <c r="C3025" t="s">
        <v>54</v>
      </c>
      <c r="D3025" t="s">
        <v>54</v>
      </c>
      <c r="E3025" s="30">
        <v>1</v>
      </c>
      <c r="F3025">
        <f t="shared" si="53"/>
        <v>1</v>
      </c>
    </row>
    <row r="3026" spans="1:6" x14ac:dyDescent="0.2">
      <c r="A3026" s="28">
        <v>42019</v>
      </c>
      <c r="B3026" t="s">
        <v>446</v>
      </c>
      <c r="C3026" t="s">
        <v>55</v>
      </c>
      <c r="D3026" t="s">
        <v>55</v>
      </c>
      <c r="E3026" s="30">
        <v>55.25</v>
      </c>
      <c r="F3026">
        <f t="shared" si="53"/>
        <v>1</v>
      </c>
    </row>
    <row r="3027" spans="1:6" x14ac:dyDescent="0.2">
      <c r="A3027" s="28">
        <v>42019</v>
      </c>
      <c r="B3027" t="s">
        <v>446</v>
      </c>
      <c r="C3027" t="s">
        <v>56</v>
      </c>
      <c r="D3027" t="s">
        <v>56</v>
      </c>
      <c r="E3027" s="30">
        <v>13</v>
      </c>
      <c r="F3027">
        <f t="shared" si="53"/>
        <v>1</v>
      </c>
    </row>
    <row r="3028" spans="1:6" x14ac:dyDescent="0.2">
      <c r="A3028" s="28">
        <v>42019</v>
      </c>
      <c r="B3028" t="s">
        <v>446</v>
      </c>
      <c r="C3028" t="s">
        <v>57</v>
      </c>
      <c r="D3028" t="s">
        <v>57</v>
      </c>
      <c r="E3028" s="30">
        <v>0</v>
      </c>
      <c r="F3028">
        <f t="shared" si="53"/>
        <v>1</v>
      </c>
    </row>
    <row r="3029" spans="1:6" x14ac:dyDescent="0.2">
      <c r="A3029" s="28">
        <v>42019</v>
      </c>
      <c r="B3029" t="s">
        <v>446</v>
      </c>
      <c r="C3029" t="s">
        <v>58</v>
      </c>
      <c r="D3029" t="s">
        <v>58</v>
      </c>
      <c r="E3029" s="30">
        <v>15</v>
      </c>
      <c r="F3029">
        <f t="shared" si="53"/>
        <v>1</v>
      </c>
    </row>
    <row r="3030" spans="1:6" x14ac:dyDescent="0.2">
      <c r="A3030" s="28">
        <v>42019</v>
      </c>
      <c r="B3030" t="s">
        <v>446</v>
      </c>
      <c r="C3030" t="s">
        <v>59</v>
      </c>
      <c r="D3030" t="s">
        <v>59</v>
      </c>
      <c r="E3030" s="30">
        <v>2</v>
      </c>
      <c r="F3030">
        <f t="shared" si="53"/>
        <v>1</v>
      </c>
    </row>
    <row r="3031" spans="1:6" x14ac:dyDescent="0.2">
      <c r="A3031" s="28">
        <v>42020</v>
      </c>
      <c r="B3031" t="s">
        <v>440</v>
      </c>
      <c r="C3031" t="s">
        <v>52</v>
      </c>
      <c r="D3031" t="s">
        <v>52</v>
      </c>
      <c r="E3031" s="30">
        <v>6.33</v>
      </c>
      <c r="F3031">
        <f t="shared" si="53"/>
        <v>1</v>
      </c>
    </row>
    <row r="3032" spans="1:6" x14ac:dyDescent="0.2">
      <c r="A3032" s="28">
        <v>42020</v>
      </c>
      <c r="B3032" t="s">
        <v>440</v>
      </c>
      <c r="C3032" t="s">
        <v>53</v>
      </c>
      <c r="D3032" t="s">
        <v>53</v>
      </c>
      <c r="E3032" s="30">
        <v>5.99</v>
      </c>
      <c r="F3032">
        <f t="shared" si="53"/>
        <v>1</v>
      </c>
    </row>
    <row r="3033" spans="1:6" x14ac:dyDescent="0.2">
      <c r="A3033" s="28">
        <v>42020</v>
      </c>
      <c r="B3033" t="s">
        <v>440</v>
      </c>
      <c r="C3033" t="s">
        <v>54</v>
      </c>
      <c r="D3033" t="s">
        <v>54</v>
      </c>
      <c r="E3033" s="30">
        <v>3.8</v>
      </c>
      <c r="F3033">
        <f t="shared" si="53"/>
        <v>1</v>
      </c>
    </row>
    <row r="3034" spans="1:6" x14ac:dyDescent="0.2">
      <c r="A3034" s="28">
        <v>42020</v>
      </c>
      <c r="B3034" t="s">
        <v>440</v>
      </c>
      <c r="C3034" t="s">
        <v>55</v>
      </c>
      <c r="D3034" t="s">
        <v>55</v>
      </c>
      <c r="E3034" s="30">
        <v>43</v>
      </c>
      <c r="F3034">
        <f t="shared" si="53"/>
        <v>1</v>
      </c>
    </row>
    <row r="3035" spans="1:6" x14ac:dyDescent="0.2">
      <c r="A3035" s="28">
        <v>42020</v>
      </c>
      <c r="B3035" t="s">
        <v>440</v>
      </c>
      <c r="C3035" t="s">
        <v>56</v>
      </c>
      <c r="D3035" t="s">
        <v>56</v>
      </c>
      <c r="E3035" s="30">
        <v>16</v>
      </c>
      <c r="F3035">
        <f t="shared" si="53"/>
        <v>1</v>
      </c>
    </row>
    <row r="3036" spans="1:6" x14ac:dyDescent="0.2">
      <c r="A3036" s="28">
        <v>42020</v>
      </c>
      <c r="B3036" t="s">
        <v>440</v>
      </c>
      <c r="C3036" t="s">
        <v>57</v>
      </c>
      <c r="D3036" t="s">
        <v>57</v>
      </c>
      <c r="E3036" s="30">
        <v>2</v>
      </c>
      <c r="F3036">
        <f t="shared" si="53"/>
        <v>1</v>
      </c>
    </row>
    <row r="3037" spans="1:6" x14ac:dyDescent="0.2">
      <c r="A3037" s="28">
        <v>42020</v>
      </c>
      <c r="B3037" t="s">
        <v>440</v>
      </c>
      <c r="C3037" t="s">
        <v>58</v>
      </c>
      <c r="D3037" t="s">
        <v>58</v>
      </c>
      <c r="E3037" s="30">
        <v>6</v>
      </c>
      <c r="F3037">
        <f t="shared" si="53"/>
        <v>1</v>
      </c>
    </row>
    <row r="3038" spans="1:6" x14ac:dyDescent="0.2">
      <c r="A3038" s="28">
        <v>42020</v>
      </c>
      <c r="B3038" t="s">
        <v>440</v>
      </c>
      <c r="C3038" t="s">
        <v>59</v>
      </c>
      <c r="D3038" t="s">
        <v>59</v>
      </c>
      <c r="E3038" s="30">
        <v>2</v>
      </c>
      <c r="F3038">
        <f t="shared" si="53"/>
        <v>1</v>
      </c>
    </row>
    <row r="3039" spans="1:6" x14ac:dyDescent="0.2">
      <c r="A3039" s="28">
        <v>42021</v>
      </c>
      <c r="B3039" t="s">
        <v>441</v>
      </c>
      <c r="C3039" t="s">
        <v>52</v>
      </c>
      <c r="D3039" t="s">
        <v>52</v>
      </c>
      <c r="E3039" s="30">
        <v>6.68</v>
      </c>
      <c r="F3039">
        <f t="shared" si="53"/>
        <v>1</v>
      </c>
    </row>
    <row r="3040" spans="1:6" x14ac:dyDescent="0.2">
      <c r="A3040" s="28">
        <v>42021</v>
      </c>
      <c r="B3040" t="s">
        <v>441</v>
      </c>
      <c r="C3040" t="s">
        <v>53</v>
      </c>
      <c r="D3040" t="s">
        <v>53</v>
      </c>
      <c r="E3040" s="30">
        <v>5.68</v>
      </c>
      <c r="F3040">
        <f t="shared" si="53"/>
        <v>1</v>
      </c>
    </row>
    <row r="3041" spans="1:6" x14ac:dyDescent="0.2">
      <c r="A3041" s="28">
        <v>42021</v>
      </c>
      <c r="B3041" t="s">
        <v>441</v>
      </c>
      <c r="C3041" t="s">
        <v>54</v>
      </c>
      <c r="D3041" t="s">
        <v>54</v>
      </c>
      <c r="E3041" s="30">
        <v>7</v>
      </c>
      <c r="F3041">
        <f t="shared" si="53"/>
        <v>1</v>
      </c>
    </row>
    <row r="3042" spans="1:6" x14ac:dyDescent="0.2">
      <c r="A3042" s="28">
        <v>42021</v>
      </c>
      <c r="B3042" t="s">
        <v>441</v>
      </c>
      <c r="C3042" t="s">
        <v>55</v>
      </c>
      <c r="D3042" t="s">
        <v>55</v>
      </c>
      <c r="E3042" s="30">
        <v>19.2</v>
      </c>
      <c r="F3042">
        <f t="shared" si="53"/>
        <v>1</v>
      </c>
    </row>
    <row r="3043" spans="1:6" x14ac:dyDescent="0.2">
      <c r="A3043" s="28">
        <v>42021</v>
      </c>
      <c r="B3043" t="s">
        <v>441</v>
      </c>
      <c r="C3043" t="s">
        <v>56</v>
      </c>
      <c r="D3043" t="s">
        <v>56</v>
      </c>
      <c r="E3043" s="30">
        <v>18</v>
      </c>
      <c r="F3043">
        <f t="shared" si="53"/>
        <v>1</v>
      </c>
    </row>
    <row r="3044" spans="1:6" x14ac:dyDescent="0.2">
      <c r="A3044" s="28">
        <v>42021</v>
      </c>
      <c r="B3044" t="s">
        <v>441</v>
      </c>
      <c r="C3044" t="s">
        <v>57</v>
      </c>
      <c r="D3044" t="s">
        <v>57</v>
      </c>
      <c r="E3044" s="30">
        <v>0</v>
      </c>
      <c r="F3044">
        <f t="shared" si="53"/>
        <v>1</v>
      </c>
    </row>
    <row r="3045" spans="1:6" x14ac:dyDescent="0.2">
      <c r="A3045" s="28">
        <v>42021</v>
      </c>
      <c r="B3045" t="s">
        <v>441</v>
      </c>
      <c r="C3045" t="s">
        <v>58</v>
      </c>
      <c r="D3045" t="s">
        <v>58</v>
      </c>
      <c r="E3045" s="30">
        <v>0</v>
      </c>
      <c r="F3045">
        <f t="shared" si="53"/>
        <v>1</v>
      </c>
    </row>
    <row r="3046" spans="1:6" x14ac:dyDescent="0.2">
      <c r="A3046" s="28">
        <v>42021</v>
      </c>
      <c r="B3046" t="s">
        <v>441</v>
      </c>
      <c r="C3046" t="s">
        <v>59</v>
      </c>
      <c r="D3046" t="s">
        <v>59</v>
      </c>
      <c r="E3046" s="30">
        <v>0</v>
      </c>
      <c r="F3046">
        <f t="shared" si="53"/>
        <v>1</v>
      </c>
    </row>
    <row r="3047" spans="1:6" x14ac:dyDescent="0.2">
      <c r="A3047" s="28">
        <v>42022</v>
      </c>
      <c r="B3047" t="s">
        <v>447</v>
      </c>
      <c r="C3047" t="s">
        <v>52</v>
      </c>
      <c r="D3047" t="s">
        <v>52</v>
      </c>
      <c r="E3047" s="30">
        <v>4</v>
      </c>
      <c r="F3047">
        <f t="shared" si="53"/>
        <v>1</v>
      </c>
    </row>
    <row r="3048" spans="1:6" x14ac:dyDescent="0.2">
      <c r="A3048" s="28">
        <v>42022</v>
      </c>
      <c r="B3048" t="s">
        <v>447</v>
      </c>
      <c r="C3048" t="s">
        <v>53</v>
      </c>
      <c r="D3048" t="s">
        <v>53</v>
      </c>
      <c r="E3048" s="30">
        <v>4.34</v>
      </c>
      <c r="F3048">
        <f t="shared" si="53"/>
        <v>1</v>
      </c>
    </row>
    <row r="3049" spans="1:6" x14ac:dyDescent="0.2">
      <c r="A3049" s="28">
        <v>42022</v>
      </c>
      <c r="B3049" t="s">
        <v>447</v>
      </c>
      <c r="C3049" t="s">
        <v>54</v>
      </c>
      <c r="D3049" t="s">
        <v>54</v>
      </c>
      <c r="E3049" s="30">
        <v>4.5</v>
      </c>
      <c r="F3049">
        <f t="shared" si="53"/>
        <v>1</v>
      </c>
    </row>
    <row r="3050" spans="1:6" x14ac:dyDescent="0.2">
      <c r="A3050" s="28">
        <v>42022</v>
      </c>
      <c r="B3050" t="s">
        <v>447</v>
      </c>
      <c r="C3050" t="s">
        <v>55</v>
      </c>
      <c r="D3050" t="s">
        <v>55</v>
      </c>
      <c r="E3050" s="30">
        <v>20.399999999999999</v>
      </c>
      <c r="F3050">
        <f t="shared" si="53"/>
        <v>1</v>
      </c>
    </row>
    <row r="3051" spans="1:6" x14ac:dyDescent="0.2">
      <c r="A3051" s="28">
        <v>42022</v>
      </c>
      <c r="B3051" t="s">
        <v>447</v>
      </c>
      <c r="C3051" t="s">
        <v>56</v>
      </c>
      <c r="D3051" t="s">
        <v>56</v>
      </c>
      <c r="E3051" s="30">
        <v>16</v>
      </c>
      <c r="F3051">
        <f t="shared" si="53"/>
        <v>1</v>
      </c>
    </row>
    <row r="3052" spans="1:6" x14ac:dyDescent="0.2">
      <c r="A3052" s="28">
        <v>42022</v>
      </c>
      <c r="B3052" t="s">
        <v>447</v>
      </c>
      <c r="C3052" t="s">
        <v>57</v>
      </c>
      <c r="D3052" t="s">
        <v>57</v>
      </c>
      <c r="E3052" s="30">
        <v>0</v>
      </c>
      <c r="F3052">
        <f t="shared" si="53"/>
        <v>1</v>
      </c>
    </row>
    <row r="3053" spans="1:6" x14ac:dyDescent="0.2">
      <c r="A3053" s="28">
        <v>42022</v>
      </c>
      <c r="B3053" t="s">
        <v>447</v>
      </c>
      <c r="C3053" t="s">
        <v>58</v>
      </c>
      <c r="D3053" t="s">
        <v>58</v>
      </c>
      <c r="E3053" s="30">
        <v>0</v>
      </c>
      <c r="F3053">
        <f t="shared" si="53"/>
        <v>1</v>
      </c>
    </row>
    <row r="3054" spans="1:6" x14ac:dyDescent="0.2">
      <c r="A3054" s="28">
        <v>42022</v>
      </c>
      <c r="B3054" t="s">
        <v>447</v>
      </c>
      <c r="C3054" t="s">
        <v>59</v>
      </c>
      <c r="D3054" t="s">
        <v>59</v>
      </c>
      <c r="E3054" s="30">
        <v>2</v>
      </c>
      <c r="F3054">
        <f t="shared" si="53"/>
        <v>1</v>
      </c>
    </row>
    <row r="3055" spans="1:6" x14ac:dyDescent="0.2">
      <c r="A3055" s="28">
        <v>42023</v>
      </c>
      <c r="B3055" t="s">
        <v>443</v>
      </c>
      <c r="C3055" t="s">
        <v>52</v>
      </c>
      <c r="D3055" t="s">
        <v>52</v>
      </c>
      <c r="E3055" s="30">
        <v>5.34</v>
      </c>
      <c r="F3055">
        <f t="shared" si="53"/>
        <v>1</v>
      </c>
    </row>
    <row r="3056" spans="1:6" x14ac:dyDescent="0.2">
      <c r="A3056" s="28">
        <v>42023</v>
      </c>
      <c r="B3056" t="s">
        <v>443</v>
      </c>
      <c r="C3056" t="s">
        <v>53</v>
      </c>
      <c r="D3056" t="s">
        <v>53</v>
      </c>
      <c r="E3056" s="30">
        <v>2.68</v>
      </c>
      <c r="F3056">
        <f t="shared" si="53"/>
        <v>1</v>
      </c>
    </row>
    <row r="3057" spans="1:6" x14ac:dyDescent="0.2">
      <c r="A3057" s="28">
        <v>42023</v>
      </c>
      <c r="B3057" t="s">
        <v>443</v>
      </c>
      <c r="C3057" t="s">
        <v>54</v>
      </c>
      <c r="D3057" t="s">
        <v>54</v>
      </c>
      <c r="E3057" s="30">
        <v>1.1000000000000001</v>
      </c>
      <c r="F3057">
        <f t="shared" si="53"/>
        <v>1</v>
      </c>
    </row>
    <row r="3058" spans="1:6" x14ac:dyDescent="0.2">
      <c r="A3058" s="28">
        <v>42023</v>
      </c>
      <c r="B3058" t="s">
        <v>443</v>
      </c>
      <c r="C3058" t="s">
        <v>55</v>
      </c>
      <c r="D3058" t="s">
        <v>55</v>
      </c>
      <c r="E3058" s="30">
        <v>32</v>
      </c>
      <c r="F3058">
        <f t="shared" si="53"/>
        <v>1</v>
      </c>
    </row>
    <row r="3059" spans="1:6" x14ac:dyDescent="0.2">
      <c r="A3059" s="28">
        <v>42023</v>
      </c>
      <c r="B3059" t="s">
        <v>443</v>
      </c>
      <c r="C3059" t="s">
        <v>56</v>
      </c>
      <c r="D3059" t="s">
        <v>56</v>
      </c>
      <c r="E3059" s="30">
        <v>12</v>
      </c>
      <c r="F3059">
        <f t="shared" si="53"/>
        <v>1</v>
      </c>
    </row>
    <row r="3060" spans="1:6" x14ac:dyDescent="0.2">
      <c r="A3060" s="28">
        <v>42023</v>
      </c>
      <c r="B3060" t="s">
        <v>443</v>
      </c>
      <c r="C3060" t="s">
        <v>57</v>
      </c>
      <c r="D3060" t="s">
        <v>57</v>
      </c>
      <c r="E3060" s="30">
        <v>0</v>
      </c>
      <c r="F3060">
        <f t="shared" si="53"/>
        <v>1</v>
      </c>
    </row>
    <row r="3061" spans="1:6" x14ac:dyDescent="0.2">
      <c r="A3061" s="28">
        <v>42023</v>
      </c>
      <c r="B3061" t="s">
        <v>443</v>
      </c>
      <c r="C3061" t="s">
        <v>58</v>
      </c>
      <c r="D3061" t="s">
        <v>58</v>
      </c>
      <c r="E3061" s="30">
        <v>20</v>
      </c>
      <c r="F3061">
        <f t="shared" si="53"/>
        <v>1</v>
      </c>
    </row>
    <row r="3062" spans="1:6" x14ac:dyDescent="0.2">
      <c r="A3062" s="28">
        <v>42023</v>
      </c>
      <c r="B3062" t="s">
        <v>443</v>
      </c>
      <c r="C3062" t="s">
        <v>59</v>
      </c>
      <c r="D3062" t="s">
        <v>59</v>
      </c>
      <c r="E3062" s="30">
        <v>2</v>
      </c>
      <c r="F3062">
        <f t="shared" si="53"/>
        <v>1</v>
      </c>
    </row>
    <row r="3063" spans="1:6" x14ac:dyDescent="0.2">
      <c r="A3063" s="28">
        <v>42024</v>
      </c>
      <c r="B3063" t="s">
        <v>444</v>
      </c>
      <c r="C3063" t="s">
        <v>52</v>
      </c>
      <c r="D3063" t="s">
        <v>52</v>
      </c>
      <c r="E3063" s="30">
        <v>4.34</v>
      </c>
      <c r="F3063">
        <f t="shared" si="53"/>
        <v>1</v>
      </c>
    </row>
    <row r="3064" spans="1:6" x14ac:dyDescent="0.2">
      <c r="A3064" s="28">
        <v>42024</v>
      </c>
      <c r="B3064" t="s">
        <v>444</v>
      </c>
      <c r="C3064" t="s">
        <v>53</v>
      </c>
      <c r="D3064" t="s">
        <v>53</v>
      </c>
      <c r="E3064" s="30">
        <v>0.33</v>
      </c>
      <c r="F3064">
        <f t="shared" si="53"/>
        <v>1</v>
      </c>
    </row>
    <row r="3065" spans="1:6" x14ac:dyDescent="0.2">
      <c r="A3065" s="28">
        <v>42024</v>
      </c>
      <c r="B3065" t="s">
        <v>444</v>
      </c>
      <c r="C3065" t="s">
        <v>54</v>
      </c>
      <c r="D3065" t="s">
        <v>54</v>
      </c>
      <c r="E3065" s="30">
        <v>6</v>
      </c>
      <c r="F3065">
        <f t="shared" si="53"/>
        <v>1</v>
      </c>
    </row>
    <row r="3066" spans="1:6" x14ac:dyDescent="0.2">
      <c r="A3066" s="28">
        <v>42024</v>
      </c>
      <c r="B3066" t="s">
        <v>444</v>
      </c>
      <c r="C3066" t="s">
        <v>55</v>
      </c>
      <c r="D3066" t="s">
        <v>55</v>
      </c>
      <c r="E3066" s="30">
        <v>38</v>
      </c>
      <c r="F3066">
        <f t="shared" si="53"/>
        <v>1</v>
      </c>
    </row>
    <row r="3067" spans="1:6" x14ac:dyDescent="0.2">
      <c r="A3067" s="28">
        <v>42024</v>
      </c>
      <c r="B3067" t="s">
        <v>444</v>
      </c>
      <c r="C3067" t="s">
        <v>56</v>
      </c>
      <c r="D3067" t="s">
        <v>56</v>
      </c>
      <c r="E3067" s="30">
        <v>24</v>
      </c>
      <c r="F3067">
        <f t="shared" si="53"/>
        <v>1</v>
      </c>
    </row>
    <row r="3068" spans="1:6" x14ac:dyDescent="0.2">
      <c r="A3068" s="28">
        <v>42024</v>
      </c>
      <c r="B3068" t="s">
        <v>444</v>
      </c>
      <c r="C3068" t="s">
        <v>57</v>
      </c>
      <c r="D3068" t="s">
        <v>57</v>
      </c>
      <c r="E3068" s="30">
        <v>1</v>
      </c>
      <c r="F3068">
        <f t="shared" si="53"/>
        <v>1</v>
      </c>
    </row>
    <row r="3069" spans="1:6" x14ac:dyDescent="0.2">
      <c r="A3069" s="28">
        <v>42024</v>
      </c>
      <c r="B3069" t="s">
        <v>444</v>
      </c>
      <c r="C3069" t="s">
        <v>58</v>
      </c>
      <c r="D3069" t="s">
        <v>58</v>
      </c>
      <c r="E3069" s="30">
        <v>4</v>
      </c>
      <c r="F3069">
        <f t="shared" si="53"/>
        <v>1</v>
      </c>
    </row>
    <row r="3070" spans="1:6" x14ac:dyDescent="0.2">
      <c r="A3070" s="28">
        <v>42024</v>
      </c>
      <c r="B3070" t="s">
        <v>444</v>
      </c>
      <c r="C3070" t="s">
        <v>59</v>
      </c>
      <c r="D3070" t="s">
        <v>59</v>
      </c>
      <c r="E3070" s="30">
        <v>1</v>
      </c>
      <c r="F3070">
        <f t="shared" si="53"/>
        <v>1</v>
      </c>
    </row>
    <row r="3071" spans="1:6" x14ac:dyDescent="0.2">
      <c r="A3071" s="28">
        <v>42025</v>
      </c>
      <c r="B3071" t="s">
        <v>445</v>
      </c>
      <c r="C3071" t="s">
        <v>52</v>
      </c>
      <c r="D3071" t="s">
        <v>52</v>
      </c>
      <c r="E3071" s="30">
        <v>4</v>
      </c>
      <c r="F3071">
        <f t="shared" si="53"/>
        <v>1</v>
      </c>
    </row>
    <row r="3072" spans="1:6" x14ac:dyDescent="0.2">
      <c r="A3072" s="28">
        <v>42025</v>
      </c>
      <c r="B3072" t="s">
        <v>445</v>
      </c>
      <c r="C3072" t="s">
        <v>53</v>
      </c>
      <c r="D3072" t="s">
        <v>53</v>
      </c>
      <c r="E3072" s="30">
        <v>1</v>
      </c>
      <c r="F3072">
        <f t="shared" si="53"/>
        <v>1</v>
      </c>
    </row>
    <row r="3073" spans="1:6" x14ac:dyDescent="0.2">
      <c r="A3073" s="28">
        <v>42025</v>
      </c>
      <c r="B3073" t="s">
        <v>445</v>
      </c>
      <c r="C3073" t="s">
        <v>54</v>
      </c>
      <c r="D3073" t="s">
        <v>54</v>
      </c>
      <c r="E3073" s="30">
        <v>2</v>
      </c>
      <c r="F3073">
        <f t="shared" si="53"/>
        <v>1</v>
      </c>
    </row>
    <row r="3074" spans="1:6" x14ac:dyDescent="0.2">
      <c r="A3074" s="28">
        <v>42025</v>
      </c>
      <c r="B3074" t="s">
        <v>445</v>
      </c>
      <c r="C3074" t="s">
        <v>55</v>
      </c>
      <c r="D3074" t="s">
        <v>55</v>
      </c>
      <c r="E3074" s="30">
        <v>37.450000000000003</v>
      </c>
      <c r="F3074">
        <f t="shared" si="53"/>
        <v>1</v>
      </c>
    </row>
    <row r="3075" spans="1:6" x14ac:dyDescent="0.2">
      <c r="A3075" s="28">
        <v>42025</v>
      </c>
      <c r="B3075" t="s">
        <v>445</v>
      </c>
      <c r="C3075" t="s">
        <v>56</v>
      </c>
      <c r="D3075" t="s">
        <v>56</v>
      </c>
      <c r="E3075" s="30">
        <v>17</v>
      </c>
      <c r="F3075">
        <f t="shared" si="53"/>
        <v>1</v>
      </c>
    </row>
    <row r="3076" spans="1:6" x14ac:dyDescent="0.2">
      <c r="A3076" s="28">
        <v>42025</v>
      </c>
      <c r="B3076" t="s">
        <v>445</v>
      </c>
      <c r="C3076" t="s">
        <v>57</v>
      </c>
      <c r="D3076" t="s">
        <v>57</v>
      </c>
      <c r="E3076" s="30">
        <v>1</v>
      </c>
      <c r="F3076">
        <f t="shared" si="53"/>
        <v>1</v>
      </c>
    </row>
    <row r="3077" spans="1:6" x14ac:dyDescent="0.2">
      <c r="A3077" s="28">
        <v>42025</v>
      </c>
      <c r="B3077" t="s">
        <v>445</v>
      </c>
      <c r="C3077" t="s">
        <v>58</v>
      </c>
      <c r="D3077" t="s">
        <v>58</v>
      </c>
      <c r="E3077" s="30">
        <v>0</v>
      </c>
      <c r="F3077">
        <f t="shared" si="53"/>
        <v>1</v>
      </c>
    </row>
    <row r="3078" spans="1:6" x14ac:dyDescent="0.2">
      <c r="A3078" s="28">
        <v>42025</v>
      </c>
      <c r="B3078" t="s">
        <v>445</v>
      </c>
      <c r="C3078" t="s">
        <v>59</v>
      </c>
      <c r="D3078" t="s">
        <v>59</v>
      </c>
      <c r="E3078" s="30">
        <v>1</v>
      </c>
      <c r="F3078">
        <f t="shared" si="53"/>
        <v>1</v>
      </c>
    </row>
    <row r="3079" spans="1:6" x14ac:dyDescent="0.2">
      <c r="A3079" s="28">
        <v>42026</v>
      </c>
      <c r="B3079" t="s">
        <v>446</v>
      </c>
      <c r="C3079" t="s">
        <v>52</v>
      </c>
      <c r="D3079" t="s">
        <v>52</v>
      </c>
      <c r="E3079" s="30">
        <v>4</v>
      </c>
      <c r="F3079">
        <f t="shared" ref="F3079:F3142" si="54">SUBTOTAL(103,E3079)</f>
        <v>1</v>
      </c>
    </row>
    <row r="3080" spans="1:6" x14ac:dyDescent="0.2">
      <c r="A3080" s="28">
        <v>42026</v>
      </c>
      <c r="B3080" t="s">
        <v>446</v>
      </c>
      <c r="C3080" t="s">
        <v>53</v>
      </c>
      <c r="D3080" t="s">
        <v>53</v>
      </c>
      <c r="E3080" s="30">
        <v>1.34</v>
      </c>
      <c r="F3080">
        <f t="shared" si="54"/>
        <v>1</v>
      </c>
    </row>
    <row r="3081" spans="1:6" x14ac:dyDescent="0.2">
      <c r="A3081" s="28">
        <v>42026</v>
      </c>
      <c r="B3081" t="s">
        <v>446</v>
      </c>
      <c r="C3081" t="s">
        <v>54</v>
      </c>
      <c r="D3081" t="s">
        <v>54</v>
      </c>
      <c r="E3081" s="30">
        <v>4</v>
      </c>
      <c r="F3081">
        <f t="shared" si="54"/>
        <v>1</v>
      </c>
    </row>
    <row r="3082" spans="1:6" x14ac:dyDescent="0.2">
      <c r="A3082" s="28">
        <v>42026</v>
      </c>
      <c r="B3082" t="s">
        <v>446</v>
      </c>
      <c r="C3082" t="s">
        <v>55</v>
      </c>
      <c r="D3082" t="s">
        <v>55</v>
      </c>
      <c r="E3082" s="30">
        <v>21.4</v>
      </c>
      <c r="F3082">
        <f t="shared" si="54"/>
        <v>1</v>
      </c>
    </row>
    <row r="3083" spans="1:6" x14ac:dyDescent="0.2">
      <c r="A3083" s="28">
        <v>42026</v>
      </c>
      <c r="B3083" t="s">
        <v>446</v>
      </c>
      <c r="C3083" t="s">
        <v>56</v>
      </c>
      <c r="D3083" t="s">
        <v>56</v>
      </c>
      <c r="E3083" s="30">
        <v>19</v>
      </c>
      <c r="F3083">
        <f t="shared" si="54"/>
        <v>1</v>
      </c>
    </row>
    <row r="3084" spans="1:6" x14ac:dyDescent="0.2">
      <c r="A3084" s="28">
        <v>42026</v>
      </c>
      <c r="B3084" t="s">
        <v>446</v>
      </c>
      <c r="C3084" t="s">
        <v>57</v>
      </c>
      <c r="D3084" t="s">
        <v>57</v>
      </c>
      <c r="E3084" s="30">
        <v>0</v>
      </c>
      <c r="F3084">
        <f t="shared" si="54"/>
        <v>1</v>
      </c>
    </row>
    <row r="3085" spans="1:6" x14ac:dyDescent="0.2">
      <c r="A3085" s="28">
        <v>42026</v>
      </c>
      <c r="B3085" t="s">
        <v>446</v>
      </c>
      <c r="C3085" t="s">
        <v>58</v>
      </c>
      <c r="D3085" t="s">
        <v>58</v>
      </c>
      <c r="E3085" s="30">
        <v>0</v>
      </c>
      <c r="F3085">
        <f t="shared" si="54"/>
        <v>1</v>
      </c>
    </row>
    <row r="3086" spans="1:6" x14ac:dyDescent="0.2">
      <c r="A3086" s="28">
        <v>42026</v>
      </c>
      <c r="B3086" t="s">
        <v>446</v>
      </c>
      <c r="C3086" t="s">
        <v>59</v>
      </c>
      <c r="D3086" t="s">
        <v>59</v>
      </c>
      <c r="E3086" s="30">
        <v>1</v>
      </c>
      <c r="F3086">
        <f t="shared" si="54"/>
        <v>1</v>
      </c>
    </row>
    <row r="3087" spans="1:6" x14ac:dyDescent="0.2">
      <c r="A3087" s="28">
        <v>42027</v>
      </c>
      <c r="B3087" t="s">
        <v>440</v>
      </c>
      <c r="C3087" t="s">
        <v>52</v>
      </c>
      <c r="D3087" t="s">
        <v>52</v>
      </c>
      <c r="E3087" s="30">
        <v>3.67</v>
      </c>
      <c r="F3087">
        <f t="shared" si="54"/>
        <v>1</v>
      </c>
    </row>
    <row r="3088" spans="1:6" x14ac:dyDescent="0.2">
      <c r="A3088" s="28">
        <v>42027</v>
      </c>
      <c r="B3088" t="s">
        <v>440</v>
      </c>
      <c r="C3088" t="s">
        <v>53</v>
      </c>
      <c r="D3088" t="s">
        <v>53</v>
      </c>
      <c r="E3088" s="30">
        <v>4.7279999999999998</v>
      </c>
      <c r="F3088">
        <f t="shared" si="54"/>
        <v>1</v>
      </c>
    </row>
    <row r="3089" spans="1:6" x14ac:dyDescent="0.2">
      <c r="A3089" s="28">
        <v>42027</v>
      </c>
      <c r="B3089" t="s">
        <v>440</v>
      </c>
      <c r="C3089" t="s">
        <v>54</v>
      </c>
      <c r="D3089" t="s">
        <v>54</v>
      </c>
      <c r="E3089" s="30">
        <v>8</v>
      </c>
      <c r="F3089">
        <f t="shared" si="54"/>
        <v>1</v>
      </c>
    </row>
    <row r="3090" spans="1:6" x14ac:dyDescent="0.2">
      <c r="A3090" s="28">
        <v>42027</v>
      </c>
      <c r="B3090" t="s">
        <v>440</v>
      </c>
      <c r="C3090" t="s">
        <v>55</v>
      </c>
      <c r="D3090" t="s">
        <v>55</v>
      </c>
      <c r="E3090" s="30">
        <v>30</v>
      </c>
      <c r="F3090">
        <f t="shared" si="54"/>
        <v>1</v>
      </c>
    </row>
    <row r="3091" spans="1:6" x14ac:dyDescent="0.2">
      <c r="A3091" s="28">
        <v>42027</v>
      </c>
      <c r="B3091" t="s">
        <v>440</v>
      </c>
      <c r="C3091" t="s">
        <v>56</v>
      </c>
      <c r="D3091" t="s">
        <v>56</v>
      </c>
      <c r="E3091" s="30">
        <v>14</v>
      </c>
      <c r="F3091">
        <f t="shared" si="54"/>
        <v>1</v>
      </c>
    </row>
    <row r="3092" spans="1:6" x14ac:dyDescent="0.2">
      <c r="A3092" s="28">
        <v>42027</v>
      </c>
      <c r="B3092" t="s">
        <v>440</v>
      </c>
      <c r="C3092" t="s">
        <v>57</v>
      </c>
      <c r="D3092" t="s">
        <v>57</v>
      </c>
      <c r="E3092" s="30">
        <v>0</v>
      </c>
      <c r="F3092">
        <f t="shared" si="54"/>
        <v>1</v>
      </c>
    </row>
    <row r="3093" spans="1:6" x14ac:dyDescent="0.2">
      <c r="A3093" s="28">
        <v>42027</v>
      </c>
      <c r="B3093" t="s">
        <v>440</v>
      </c>
      <c r="C3093" t="s">
        <v>58</v>
      </c>
      <c r="D3093" t="s">
        <v>58</v>
      </c>
      <c r="E3093" s="30">
        <v>7</v>
      </c>
      <c r="F3093">
        <f t="shared" si="54"/>
        <v>1</v>
      </c>
    </row>
    <row r="3094" spans="1:6" x14ac:dyDescent="0.2">
      <c r="A3094" s="28">
        <v>42027</v>
      </c>
      <c r="B3094" t="s">
        <v>440</v>
      </c>
      <c r="C3094" t="s">
        <v>59</v>
      </c>
      <c r="D3094" t="s">
        <v>59</v>
      </c>
      <c r="E3094" s="30">
        <v>2</v>
      </c>
      <c r="F3094">
        <f t="shared" si="54"/>
        <v>1</v>
      </c>
    </row>
    <row r="3095" spans="1:6" x14ac:dyDescent="0.2">
      <c r="A3095" s="28">
        <v>42028</v>
      </c>
      <c r="B3095" t="s">
        <v>441</v>
      </c>
      <c r="C3095" t="s">
        <v>52</v>
      </c>
      <c r="D3095" t="s">
        <v>52</v>
      </c>
      <c r="E3095" s="30">
        <v>4.34</v>
      </c>
      <c r="F3095">
        <f t="shared" si="54"/>
        <v>1</v>
      </c>
    </row>
    <row r="3096" spans="1:6" x14ac:dyDescent="0.2">
      <c r="A3096" s="28">
        <v>42028</v>
      </c>
      <c r="B3096" t="s">
        <v>441</v>
      </c>
      <c r="C3096" t="s">
        <v>53</v>
      </c>
      <c r="D3096" t="s">
        <v>53</v>
      </c>
      <c r="E3096" s="30">
        <v>3.33</v>
      </c>
      <c r="F3096">
        <f t="shared" si="54"/>
        <v>1</v>
      </c>
    </row>
    <row r="3097" spans="1:6" x14ac:dyDescent="0.2">
      <c r="A3097" s="28">
        <v>42028</v>
      </c>
      <c r="B3097" t="s">
        <v>441</v>
      </c>
      <c r="C3097" t="s">
        <v>54</v>
      </c>
      <c r="D3097" t="s">
        <v>54</v>
      </c>
      <c r="E3097" s="30">
        <v>9.1999999999999993</v>
      </c>
      <c r="F3097">
        <f t="shared" si="54"/>
        <v>1</v>
      </c>
    </row>
    <row r="3098" spans="1:6" x14ac:dyDescent="0.2">
      <c r="A3098" s="28">
        <v>42028</v>
      </c>
      <c r="B3098" t="s">
        <v>441</v>
      </c>
      <c r="C3098" t="s">
        <v>55</v>
      </c>
      <c r="D3098" t="s">
        <v>55</v>
      </c>
      <c r="E3098" s="30">
        <v>49.7</v>
      </c>
      <c r="F3098">
        <f t="shared" si="54"/>
        <v>1</v>
      </c>
    </row>
    <row r="3099" spans="1:6" x14ac:dyDescent="0.2">
      <c r="A3099" s="28">
        <v>42028</v>
      </c>
      <c r="B3099" t="s">
        <v>441</v>
      </c>
      <c r="C3099" t="s">
        <v>56</v>
      </c>
      <c r="D3099" t="s">
        <v>56</v>
      </c>
      <c r="E3099" s="30">
        <v>31</v>
      </c>
      <c r="F3099">
        <f t="shared" si="54"/>
        <v>1</v>
      </c>
    </row>
    <row r="3100" spans="1:6" x14ac:dyDescent="0.2">
      <c r="A3100" s="28">
        <v>42028</v>
      </c>
      <c r="B3100" t="s">
        <v>441</v>
      </c>
      <c r="C3100" t="s">
        <v>57</v>
      </c>
      <c r="D3100" t="s">
        <v>57</v>
      </c>
      <c r="E3100" s="30">
        <v>0</v>
      </c>
      <c r="F3100">
        <f t="shared" si="54"/>
        <v>1</v>
      </c>
    </row>
    <row r="3101" spans="1:6" x14ac:dyDescent="0.2">
      <c r="A3101" s="28">
        <v>42028</v>
      </c>
      <c r="B3101" t="s">
        <v>441</v>
      </c>
      <c r="C3101" t="s">
        <v>58</v>
      </c>
      <c r="D3101" t="s">
        <v>58</v>
      </c>
      <c r="E3101" s="30">
        <v>22</v>
      </c>
      <c r="F3101">
        <f t="shared" si="54"/>
        <v>1</v>
      </c>
    </row>
    <row r="3102" spans="1:6" x14ac:dyDescent="0.2">
      <c r="A3102" s="28">
        <v>42028</v>
      </c>
      <c r="B3102" t="s">
        <v>441</v>
      </c>
      <c r="C3102" t="s">
        <v>59</v>
      </c>
      <c r="D3102" t="s">
        <v>59</v>
      </c>
      <c r="E3102" s="30">
        <v>1</v>
      </c>
      <c r="F3102">
        <f t="shared" si="54"/>
        <v>1</v>
      </c>
    </row>
    <row r="3103" spans="1:6" x14ac:dyDescent="0.2">
      <c r="A3103" s="28">
        <v>42029</v>
      </c>
      <c r="B3103" t="s">
        <v>447</v>
      </c>
      <c r="C3103" t="s">
        <v>52</v>
      </c>
      <c r="D3103" t="s">
        <v>52</v>
      </c>
      <c r="E3103" s="30">
        <v>4</v>
      </c>
      <c r="F3103">
        <f t="shared" si="54"/>
        <v>1</v>
      </c>
    </row>
    <row r="3104" spans="1:6" x14ac:dyDescent="0.2">
      <c r="A3104" s="28">
        <v>42029</v>
      </c>
      <c r="B3104" t="s">
        <v>447</v>
      </c>
      <c r="C3104" t="s">
        <v>53</v>
      </c>
      <c r="D3104" t="s">
        <v>53</v>
      </c>
      <c r="E3104" s="30">
        <v>1.1299999999999999</v>
      </c>
      <c r="F3104">
        <f t="shared" si="54"/>
        <v>1</v>
      </c>
    </row>
    <row r="3105" spans="1:6" x14ac:dyDescent="0.2">
      <c r="A3105" s="28">
        <v>42029</v>
      </c>
      <c r="B3105" t="s">
        <v>447</v>
      </c>
      <c r="C3105" t="s">
        <v>54</v>
      </c>
      <c r="D3105" t="s">
        <v>54</v>
      </c>
      <c r="E3105" s="30">
        <v>1.9</v>
      </c>
      <c r="F3105">
        <f t="shared" si="54"/>
        <v>1</v>
      </c>
    </row>
    <row r="3106" spans="1:6" x14ac:dyDescent="0.2">
      <c r="A3106" s="28">
        <v>42029</v>
      </c>
      <c r="B3106" t="s">
        <v>447</v>
      </c>
      <c r="C3106" t="s">
        <v>55</v>
      </c>
      <c r="D3106" t="s">
        <v>55</v>
      </c>
      <c r="E3106" s="30">
        <v>38</v>
      </c>
      <c r="F3106">
        <f t="shared" si="54"/>
        <v>1</v>
      </c>
    </row>
    <row r="3107" spans="1:6" x14ac:dyDescent="0.2">
      <c r="A3107" s="28">
        <v>42029</v>
      </c>
      <c r="B3107" t="s">
        <v>447</v>
      </c>
      <c r="C3107" t="s">
        <v>56</v>
      </c>
      <c r="D3107" t="s">
        <v>56</v>
      </c>
      <c r="E3107" s="30">
        <v>11</v>
      </c>
      <c r="F3107">
        <f t="shared" si="54"/>
        <v>1</v>
      </c>
    </row>
    <row r="3108" spans="1:6" x14ac:dyDescent="0.2">
      <c r="A3108" s="28">
        <v>42029</v>
      </c>
      <c r="B3108" t="s">
        <v>447</v>
      </c>
      <c r="C3108" t="s">
        <v>57</v>
      </c>
      <c r="D3108" t="s">
        <v>57</v>
      </c>
      <c r="E3108" s="30">
        <v>1</v>
      </c>
      <c r="F3108">
        <f t="shared" si="54"/>
        <v>1</v>
      </c>
    </row>
    <row r="3109" spans="1:6" x14ac:dyDescent="0.2">
      <c r="A3109" s="28">
        <v>42029</v>
      </c>
      <c r="B3109" t="s">
        <v>447</v>
      </c>
      <c r="C3109" t="s">
        <v>58</v>
      </c>
      <c r="D3109" t="s">
        <v>58</v>
      </c>
      <c r="E3109" s="30">
        <v>5</v>
      </c>
      <c r="F3109">
        <f t="shared" si="54"/>
        <v>1</v>
      </c>
    </row>
    <row r="3110" spans="1:6" x14ac:dyDescent="0.2">
      <c r="A3110" s="28">
        <v>42029</v>
      </c>
      <c r="B3110" t="s">
        <v>447</v>
      </c>
      <c r="C3110" t="s">
        <v>59</v>
      </c>
      <c r="D3110" t="s">
        <v>59</v>
      </c>
      <c r="E3110" s="30">
        <v>0</v>
      </c>
      <c r="F3110">
        <f t="shared" si="54"/>
        <v>1</v>
      </c>
    </row>
    <row r="3111" spans="1:6" x14ac:dyDescent="0.2">
      <c r="A3111" s="28">
        <v>42030</v>
      </c>
      <c r="B3111" t="s">
        <v>443</v>
      </c>
      <c r="C3111" t="s">
        <v>52</v>
      </c>
      <c r="D3111" t="s">
        <v>52</v>
      </c>
      <c r="E3111" s="30">
        <v>8.5</v>
      </c>
      <c r="F3111">
        <f t="shared" si="54"/>
        <v>1</v>
      </c>
    </row>
    <row r="3112" spans="1:6" x14ac:dyDescent="0.2">
      <c r="A3112" s="28">
        <v>42030</v>
      </c>
      <c r="B3112" t="s">
        <v>443</v>
      </c>
      <c r="C3112" t="s">
        <v>53</v>
      </c>
      <c r="D3112" t="s">
        <v>53</v>
      </c>
      <c r="E3112" s="30">
        <v>4.67</v>
      </c>
      <c r="F3112">
        <f t="shared" si="54"/>
        <v>1</v>
      </c>
    </row>
    <row r="3113" spans="1:6" x14ac:dyDescent="0.2">
      <c r="A3113" s="28">
        <v>42030</v>
      </c>
      <c r="B3113" t="s">
        <v>443</v>
      </c>
      <c r="C3113" t="s">
        <v>54</v>
      </c>
      <c r="D3113" t="s">
        <v>54</v>
      </c>
      <c r="E3113" s="30">
        <v>4</v>
      </c>
      <c r="F3113">
        <f t="shared" si="54"/>
        <v>1</v>
      </c>
    </row>
    <row r="3114" spans="1:6" x14ac:dyDescent="0.2">
      <c r="A3114" s="28">
        <v>42030</v>
      </c>
      <c r="B3114" t="s">
        <v>443</v>
      </c>
      <c r="C3114" t="s">
        <v>55</v>
      </c>
      <c r="D3114" t="s">
        <v>55</v>
      </c>
      <c r="E3114" s="30">
        <v>34.4</v>
      </c>
      <c r="F3114">
        <f t="shared" si="54"/>
        <v>1</v>
      </c>
    </row>
    <row r="3115" spans="1:6" x14ac:dyDescent="0.2">
      <c r="A3115" s="28">
        <v>42030</v>
      </c>
      <c r="B3115" t="s">
        <v>443</v>
      </c>
      <c r="C3115" t="s">
        <v>56</v>
      </c>
      <c r="D3115" t="s">
        <v>56</v>
      </c>
      <c r="E3115" s="30">
        <v>15</v>
      </c>
      <c r="F3115">
        <f t="shared" si="54"/>
        <v>1</v>
      </c>
    </row>
    <row r="3116" spans="1:6" x14ac:dyDescent="0.2">
      <c r="A3116" s="28">
        <v>42030</v>
      </c>
      <c r="B3116" t="s">
        <v>443</v>
      </c>
      <c r="C3116" t="s">
        <v>57</v>
      </c>
      <c r="D3116" t="s">
        <v>57</v>
      </c>
      <c r="E3116" s="30">
        <v>0</v>
      </c>
      <c r="F3116">
        <f t="shared" si="54"/>
        <v>1</v>
      </c>
    </row>
    <row r="3117" spans="1:6" x14ac:dyDescent="0.2">
      <c r="A3117" s="28">
        <v>42030</v>
      </c>
      <c r="B3117" t="s">
        <v>443</v>
      </c>
      <c r="C3117" t="s">
        <v>58</v>
      </c>
      <c r="D3117" t="s">
        <v>58</v>
      </c>
      <c r="E3117" s="30">
        <v>13</v>
      </c>
      <c r="F3117">
        <f t="shared" si="54"/>
        <v>1</v>
      </c>
    </row>
    <row r="3118" spans="1:6" x14ac:dyDescent="0.2">
      <c r="A3118" s="28">
        <v>42030</v>
      </c>
      <c r="B3118" t="s">
        <v>443</v>
      </c>
      <c r="C3118" t="s">
        <v>59</v>
      </c>
      <c r="D3118" t="s">
        <v>59</v>
      </c>
      <c r="E3118" s="30">
        <v>0</v>
      </c>
      <c r="F3118">
        <f t="shared" si="54"/>
        <v>1</v>
      </c>
    </row>
    <row r="3119" spans="1:6" x14ac:dyDescent="0.2">
      <c r="A3119" s="28">
        <v>42031</v>
      </c>
      <c r="B3119" t="s">
        <v>444</v>
      </c>
      <c r="C3119" t="s">
        <v>52</v>
      </c>
      <c r="D3119" t="s">
        <v>52</v>
      </c>
      <c r="E3119" s="30">
        <v>2.67</v>
      </c>
      <c r="F3119">
        <f t="shared" si="54"/>
        <v>1</v>
      </c>
    </row>
    <row r="3120" spans="1:6" x14ac:dyDescent="0.2">
      <c r="A3120" s="28">
        <v>42031</v>
      </c>
      <c r="B3120" t="s">
        <v>444</v>
      </c>
      <c r="C3120" t="s">
        <v>53</v>
      </c>
      <c r="D3120" t="s">
        <v>53</v>
      </c>
      <c r="E3120" s="30">
        <v>6.33</v>
      </c>
      <c r="F3120">
        <f t="shared" si="54"/>
        <v>1</v>
      </c>
    </row>
    <row r="3121" spans="1:6" x14ac:dyDescent="0.2">
      <c r="A3121" s="28">
        <v>42031</v>
      </c>
      <c r="B3121" t="s">
        <v>444</v>
      </c>
      <c r="C3121" t="s">
        <v>54</v>
      </c>
      <c r="D3121" t="s">
        <v>54</v>
      </c>
      <c r="E3121" s="30">
        <v>1</v>
      </c>
      <c r="F3121">
        <f t="shared" si="54"/>
        <v>1</v>
      </c>
    </row>
    <row r="3122" spans="1:6" x14ac:dyDescent="0.2">
      <c r="A3122" s="28">
        <v>42031</v>
      </c>
      <c r="B3122" t="s">
        <v>444</v>
      </c>
      <c r="C3122" t="s">
        <v>55</v>
      </c>
      <c r="D3122" t="s">
        <v>55</v>
      </c>
      <c r="E3122" s="30">
        <v>20</v>
      </c>
      <c r="F3122">
        <f t="shared" si="54"/>
        <v>1</v>
      </c>
    </row>
    <row r="3123" spans="1:6" x14ac:dyDescent="0.2">
      <c r="A3123" s="28">
        <v>42031</v>
      </c>
      <c r="B3123" t="s">
        <v>444</v>
      </c>
      <c r="C3123" t="s">
        <v>56</v>
      </c>
      <c r="D3123" t="s">
        <v>56</v>
      </c>
      <c r="E3123" s="30">
        <v>14</v>
      </c>
      <c r="F3123">
        <f t="shared" si="54"/>
        <v>1</v>
      </c>
    </row>
    <row r="3124" spans="1:6" x14ac:dyDescent="0.2">
      <c r="A3124" s="28">
        <v>42031</v>
      </c>
      <c r="B3124" t="s">
        <v>444</v>
      </c>
      <c r="C3124" t="s">
        <v>57</v>
      </c>
      <c r="D3124" t="s">
        <v>57</v>
      </c>
      <c r="E3124" s="30">
        <v>0</v>
      </c>
      <c r="F3124">
        <f t="shared" si="54"/>
        <v>1</v>
      </c>
    </row>
    <row r="3125" spans="1:6" x14ac:dyDescent="0.2">
      <c r="A3125" s="28">
        <v>42031</v>
      </c>
      <c r="B3125" t="s">
        <v>444</v>
      </c>
      <c r="C3125" t="s">
        <v>58</v>
      </c>
      <c r="D3125" t="s">
        <v>58</v>
      </c>
      <c r="E3125" s="30">
        <v>0</v>
      </c>
      <c r="F3125">
        <f t="shared" si="54"/>
        <v>1</v>
      </c>
    </row>
    <row r="3126" spans="1:6" x14ac:dyDescent="0.2">
      <c r="A3126" s="28">
        <v>42031</v>
      </c>
      <c r="B3126" t="s">
        <v>444</v>
      </c>
      <c r="C3126" t="s">
        <v>59</v>
      </c>
      <c r="D3126" t="s">
        <v>59</v>
      </c>
      <c r="E3126" s="30">
        <v>0</v>
      </c>
      <c r="F3126">
        <f t="shared" si="54"/>
        <v>1</v>
      </c>
    </row>
    <row r="3127" spans="1:6" x14ac:dyDescent="0.2">
      <c r="A3127" s="28">
        <v>42032</v>
      </c>
      <c r="B3127" t="s">
        <v>445</v>
      </c>
      <c r="C3127" t="s">
        <v>52</v>
      </c>
      <c r="D3127" t="s">
        <v>52</v>
      </c>
      <c r="E3127" s="30">
        <v>3</v>
      </c>
      <c r="F3127">
        <f t="shared" si="54"/>
        <v>1</v>
      </c>
    </row>
    <row r="3128" spans="1:6" x14ac:dyDescent="0.2">
      <c r="A3128" s="28">
        <v>42032</v>
      </c>
      <c r="B3128" t="s">
        <v>445</v>
      </c>
      <c r="C3128" t="s">
        <v>53</v>
      </c>
      <c r="D3128" t="s">
        <v>53</v>
      </c>
      <c r="E3128" s="30">
        <v>5.34</v>
      </c>
      <c r="F3128">
        <f t="shared" si="54"/>
        <v>1</v>
      </c>
    </row>
    <row r="3129" spans="1:6" x14ac:dyDescent="0.2">
      <c r="A3129" s="28">
        <v>42032</v>
      </c>
      <c r="B3129" t="s">
        <v>445</v>
      </c>
      <c r="C3129" t="s">
        <v>54</v>
      </c>
      <c r="D3129" t="s">
        <v>54</v>
      </c>
      <c r="E3129" s="30">
        <v>3</v>
      </c>
      <c r="F3129">
        <f t="shared" si="54"/>
        <v>1</v>
      </c>
    </row>
    <row r="3130" spans="1:6" x14ac:dyDescent="0.2">
      <c r="A3130" s="28">
        <v>42032</v>
      </c>
      <c r="B3130" t="s">
        <v>445</v>
      </c>
      <c r="C3130" t="s">
        <v>55</v>
      </c>
      <c r="D3130" t="s">
        <v>55</v>
      </c>
      <c r="E3130" s="30">
        <v>32</v>
      </c>
      <c r="F3130">
        <f t="shared" si="54"/>
        <v>1</v>
      </c>
    </row>
    <row r="3131" spans="1:6" x14ac:dyDescent="0.2">
      <c r="A3131" s="28">
        <v>42032</v>
      </c>
      <c r="B3131" t="s">
        <v>445</v>
      </c>
      <c r="C3131" t="s">
        <v>56</v>
      </c>
      <c r="D3131" t="s">
        <v>56</v>
      </c>
      <c r="E3131" s="30">
        <v>18</v>
      </c>
      <c r="F3131">
        <f t="shared" si="54"/>
        <v>1</v>
      </c>
    </row>
    <row r="3132" spans="1:6" x14ac:dyDescent="0.2">
      <c r="A3132" s="28">
        <v>42032</v>
      </c>
      <c r="B3132" t="s">
        <v>445</v>
      </c>
      <c r="C3132" t="s">
        <v>57</v>
      </c>
      <c r="D3132" t="s">
        <v>57</v>
      </c>
      <c r="E3132" s="30">
        <v>3</v>
      </c>
      <c r="F3132">
        <f t="shared" si="54"/>
        <v>1</v>
      </c>
    </row>
    <row r="3133" spans="1:6" x14ac:dyDescent="0.2">
      <c r="A3133" s="28">
        <v>42032</v>
      </c>
      <c r="B3133" t="s">
        <v>445</v>
      </c>
      <c r="C3133" t="s">
        <v>58</v>
      </c>
      <c r="D3133" t="s">
        <v>58</v>
      </c>
      <c r="E3133" s="30">
        <v>5</v>
      </c>
      <c r="F3133">
        <f t="shared" si="54"/>
        <v>1</v>
      </c>
    </row>
    <row r="3134" spans="1:6" x14ac:dyDescent="0.2">
      <c r="A3134" s="28">
        <v>42032</v>
      </c>
      <c r="B3134" t="s">
        <v>445</v>
      </c>
      <c r="C3134" t="s">
        <v>59</v>
      </c>
      <c r="D3134" t="s">
        <v>59</v>
      </c>
      <c r="E3134" s="30">
        <v>3</v>
      </c>
      <c r="F3134">
        <f t="shared" si="54"/>
        <v>1</v>
      </c>
    </row>
    <row r="3135" spans="1:6" x14ac:dyDescent="0.2">
      <c r="A3135" s="28">
        <v>42033</v>
      </c>
      <c r="B3135" t="s">
        <v>446</v>
      </c>
      <c r="C3135" t="s">
        <v>52</v>
      </c>
      <c r="D3135" t="s">
        <v>52</v>
      </c>
      <c r="E3135" s="30">
        <v>4.34</v>
      </c>
      <c r="F3135">
        <f t="shared" si="54"/>
        <v>1</v>
      </c>
    </row>
    <row r="3136" spans="1:6" x14ac:dyDescent="0.2">
      <c r="A3136" s="28">
        <v>42033</v>
      </c>
      <c r="B3136" t="s">
        <v>446</v>
      </c>
      <c r="C3136" t="s">
        <v>53</v>
      </c>
      <c r="D3136" t="s">
        <v>53</v>
      </c>
      <c r="E3136" s="30">
        <v>5.71</v>
      </c>
      <c r="F3136">
        <f t="shared" si="54"/>
        <v>1</v>
      </c>
    </row>
    <row r="3137" spans="1:6" x14ac:dyDescent="0.2">
      <c r="A3137" s="28">
        <v>42033</v>
      </c>
      <c r="B3137" t="s">
        <v>446</v>
      </c>
      <c r="C3137" t="s">
        <v>54</v>
      </c>
      <c r="D3137" t="s">
        <v>54</v>
      </c>
      <c r="E3137" s="30">
        <v>8.6999999999999993</v>
      </c>
      <c r="F3137">
        <f t="shared" si="54"/>
        <v>1</v>
      </c>
    </row>
    <row r="3138" spans="1:6" x14ac:dyDescent="0.2">
      <c r="A3138" s="28">
        <v>42033</v>
      </c>
      <c r="B3138" t="s">
        <v>446</v>
      </c>
      <c r="C3138" t="s">
        <v>55</v>
      </c>
      <c r="D3138" t="s">
        <v>55</v>
      </c>
      <c r="E3138" s="30">
        <v>24.4</v>
      </c>
      <c r="F3138">
        <f t="shared" si="54"/>
        <v>1</v>
      </c>
    </row>
    <row r="3139" spans="1:6" x14ac:dyDescent="0.2">
      <c r="A3139" s="28">
        <v>42033</v>
      </c>
      <c r="B3139" t="s">
        <v>446</v>
      </c>
      <c r="C3139" t="s">
        <v>56</v>
      </c>
      <c r="D3139" t="s">
        <v>56</v>
      </c>
      <c r="E3139" s="30">
        <v>16</v>
      </c>
      <c r="F3139">
        <f t="shared" si="54"/>
        <v>1</v>
      </c>
    </row>
    <row r="3140" spans="1:6" x14ac:dyDescent="0.2">
      <c r="A3140" s="28">
        <v>42033</v>
      </c>
      <c r="B3140" t="s">
        <v>446</v>
      </c>
      <c r="C3140" t="s">
        <v>57</v>
      </c>
      <c r="D3140" t="s">
        <v>57</v>
      </c>
      <c r="E3140" s="30">
        <v>3</v>
      </c>
      <c r="F3140">
        <f t="shared" si="54"/>
        <v>1</v>
      </c>
    </row>
    <row r="3141" spans="1:6" x14ac:dyDescent="0.2">
      <c r="A3141" s="28">
        <v>42033</v>
      </c>
      <c r="B3141" t="s">
        <v>446</v>
      </c>
      <c r="C3141" t="s">
        <v>58</v>
      </c>
      <c r="D3141" t="s">
        <v>58</v>
      </c>
      <c r="E3141" s="30">
        <v>11</v>
      </c>
      <c r="F3141">
        <f t="shared" si="54"/>
        <v>1</v>
      </c>
    </row>
    <row r="3142" spans="1:6" x14ac:dyDescent="0.2">
      <c r="A3142" s="28">
        <v>42033</v>
      </c>
      <c r="B3142" t="s">
        <v>446</v>
      </c>
      <c r="C3142" t="s">
        <v>59</v>
      </c>
      <c r="D3142" t="s">
        <v>59</v>
      </c>
      <c r="E3142" s="30">
        <v>3</v>
      </c>
      <c r="F3142">
        <f t="shared" si="54"/>
        <v>1</v>
      </c>
    </row>
    <row r="3143" spans="1:6" x14ac:dyDescent="0.2">
      <c r="A3143" s="28">
        <v>42034</v>
      </c>
      <c r="B3143" t="s">
        <v>440</v>
      </c>
      <c r="C3143" t="s">
        <v>52</v>
      </c>
      <c r="D3143" t="s">
        <v>52</v>
      </c>
      <c r="E3143" s="30">
        <v>1</v>
      </c>
      <c r="F3143">
        <f t="shared" ref="F3143:F3206" si="55">SUBTOTAL(103,E3143)</f>
        <v>1</v>
      </c>
    </row>
    <row r="3144" spans="1:6" x14ac:dyDescent="0.2">
      <c r="A3144" s="28">
        <v>42034</v>
      </c>
      <c r="B3144" t="s">
        <v>440</v>
      </c>
      <c r="C3144" t="s">
        <v>53</v>
      </c>
      <c r="D3144" t="s">
        <v>53</v>
      </c>
      <c r="E3144" s="30">
        <v>1.0680000000000001</v>
      </c>
      <c r="F3144">
        <f t="shared" si="55"/>
        <v>1</v>
      </c>
    </row>
    <row r="3145" spans="1:6" x14ac:dyDescent="0.2">
      <c r="A3145" s="28">
        <v>42034</v>
      </c>
      <c r="B3145" t="s">
        <v>440</v>
      </c>
      <c r="C3145" t="s">
        <v>54</v>
      </c>
      <c r="D3145" t="s">
        <v>54</v>
      </c>
      <c r="E3145" s="30">
        <v>1</v>
      </c>
      <c r="F3145">
        <f t="shared" si="55"/>
        <v>1</v>
      </c>
    </row>
    <row r="3146" spans="1:6" x14ac:dyDescent="0.2">
      <c r="A3146" s="28">
        <v>42034</v>
      </c>
      <c r="B3146" t="s">
        <v>440</v>
      </c>
      <c r="C3146" t="s">
        <v>55</v>
      </c>
      <c r="D3146" t="s">
        <v>55</v>
      </c>
      <c r="E3146" s="30">
        <v>20.5</v>
      </c>
      <c r="F3146">
        <f t="shared" si="55"/>
        <v>1</v>
      </c>
    </row>
    <row r="3147" spans="1:6" x14ac:dyDescent="0.2">
      <c r="A3147" s="28">
        <v>42034</v>
      </c>
      <c r="B3147" t="s">
        <v>440</v>
      </c>
      <c r="C3147" t="s">
        <v>56</v>
      </c>
      <c r="D3147" t="s">
        <v>56</v>
      </c>
      <c r="E3147" s="30">
        <v>19</v>
      </c>
      <c r="F3147">
        <f t="shared" si="55"/>
        <v>1</v>
      </c>
    </row>
    <row r="3148" spans="1:6" x14ac:dyDescent="0.2">
      <c r="A3148" s="28">
        <v>42034</v>
      </c>
      <c r="B3148" t="s">
        <v>440</v>
      </c>
      <c r="C3148" t="s">
        <v>57</v>
      </c>
      <c r="D3148" t="s">
        <v>57</v>
      </c>
      <c r="E3148" s="30">
        <v>1</v>
      </c>
      <c r="F3148">
        <f t="shared" si="55"/>
        <v>1</v>
      </c>
    </row>
    <row r="3149" spans="1:6" x14ac:dyDescent="0.2">
      <c r="A3149" s="28">
        <v>42034</v>
      </c>
      <c r="B3149" t="s">
        <v>440</v>
      </c>
      <c r="C3149" t="s">
        <v>58</v>
      </c>
      <c r="D3149" t="s">
        <v>58</v>
      </c>
      <c r="E3149" s="30">
        <v>0</v>
      </c>
      <c r="F3149">
        <f t="shared" si="55"/>
        <v>1</v>
      </c>
    </row>
    <row r="3150" spans="1:6" x14ac:dyDescent="0.2">
      <c r="A3150" s="28">
        <v>42034</v>
      </c>
      <c r="B3150" t="s">
        <v>440</v>
      </c>
      <c r="C3150" t="s">
        <v>59</v>
      </c>
      <c r="D3150" t="s">
        <v>59</v>
      </c>
      <c r="E3150" s="30">
        <v>0</v>
      </c>
      <c r="F3150">
        <f t="shared" si="55"/>
        <v>1</v>
      </c>
    </row>
    <row r="3151" spans="1:6" x14ac:dyDescent="0.2">
      <c r="A3151" s="28">
        <v>42035</v>
      </c>
      <c r="B3151" t="s">
        <v>441</v>
      </c>
      <c r="C3151" t="s">
        <v>52</v>
      </c>
      <c r="D3151" t="s">
        <v>52</v>
      </c>
      <c r="E3151" s="30">
        <v>8.34</v>
      </c>
      <c r="F3151">
        <f t="shared" si="55"/>
        <v>1</v>
      </c>
    </row>
    <row r="3152" spans="1:6" x14ac:dyDescent="0.2">
      <c r="A3152" s="28">
        <v>42035</v>
      </c>
      <c r="B3152" t="s">
        <v>441</v>
      </c>
      <c r="C3152" t="s">
        <v>53</v>
      </c>
      <c r="D3152" t="s">
        <v>53</v>
      </c>
      <c r="E3152" s="30">
        <v>6.1120000000000001</v>
      </c>
      <c r="F3152">
        <f t="shared" si="55"/>
        <v>1</v>
      </c>
    </row>
    <row r="3153" spans="1:6" x14ac:dyDescent="0.2">
      <c r="A3153" s="28">
        <v>42035</v>
      </c>
      <c r="B3153" t="s">
        <v>441</v>
      </c>
      <c r="C3153" t="s">
        <v>54</v>
      </c>
      <c r="D3153" t="s">
        <v>54</v>
      </c>
      <c r="E3153" s="30">
        <v>5</v>
      </c>
      <c r="F3153">
        <f t="shared" si="55"/>
        <v>1</v>
      </c>
    </row>
    <row r="3154" spans="1:6" x14ac:dyDescent="0.2">
      <c r="A3154" s="28">
        <v>42035</v>
      </c>
      <c r="B3154" t="s">
        <v>441</v>
      </c>
      <c r="C3154" t="s">
        <v>55</v>
      </c>
      <c r="D3154" t="s">
        <v>55</v>
      </c>
      <c r="E3154" s="30">
        <v>32.4</v>
      </c>
      <c r="F3154">
        <f t="shared" si="55"/>
        <v>1</v>
      </c>
    </row>
    <row r="3155" spans="1:6" x14ac:dyDescent="0.2">
      <c r="A3155" s="28">
        <v>42035</v>
      </c>
      <c r="B3155" t="s">
        <v>441</v>
      </c>
      <c r="C3155" t="s">
        <v>56</v>
      </c>
      <c r="D3155" t="s">
        <v>56</v>
      </c>
      <c r="E3155" s="30">
        <v>12</v>
      </c>
      <c r="F3155">
        <f t="shared" si="55"/>
        <v>1</v>
      </c>
    </row>
    <row r="3156" spans="1:6" x14ac:dyDescent="0.2">
      <c r="A3156" s="28">
        <v>42035</v>
      </c>
      <c r="B3156" t="s">
        <v>441</v>
      </c>
      <c r="C3156" t="s">
        <v>57</v>
      </c>
      <c r="D3156" t="s">
        <v>57</v>
      </c>
      <c r="E3156" s="30">
        <v>0</v>
      </c>
      <c r="F3156">
        <f t="shared" si="55"/>
        <v>1</v>
      </c>
    </row>
    <row r="3157" spans="1:6" x14ac:dyDescent="0.2">
      <c r="A3157" s="28">
        <v>42035</v>
      </c>
      <c r="B3157" t="s">
        <v>441</v>
      </c>
      <c r="C3157" t="s">
        <v>58</v>
      </c>
      <c r="D3157" t="s">
        <v>58</v>
      </c>
      <c r="E3157" s="30">
        <v>11</v>
      </c>
      <c r="F3157">
        <f t="shared" si="55"/>
        <v>1</v>
      </c>
    </row>
    <row r="3158" spans="1:6" x14ac:dyDescent="0.2">
      <c r="A3158" s="28">
        <v>42035</v>
      </c>
      <c r="B3158" t="s">
        <v>441</v>
      </c>
      <c r="C3158" t="s">
        <v>59</v>
      </c>
      <c r="D3158" t="s">
        <v>59</v>
      </c>
      <c r="E3158" s="30">
        <v>2</v>
      </c>
      <c r="F3158">
        <f t="shared" si="55"/>
        <v>1</v>
      </c>
    </row>
    <row r="3159" spans="1:6" x14ac:dyDescent="0.2">
      <c r="A3159" s="28">
        <v>42036</v>
      </c>
      <c r="B3159" t="s">
        <v>447</v>
      </c>
      <c r="C3159" t="s">
        <v>52</v>
      </c>
      <c r="D3159" t="s">
        <v>52</v>
      </c>
      <c r="E3159" s="30">
        <v>4.34</v>
      </c>
      <c r="F3159">
        <f t="shared" si="55"/>
        <v>1</v>
      </c>
    </row>
    <row r="3160" spans="1:6" x14ac:dyDescent="0.2">
      <c r="A3160" s="28">
        <v>42036</v>
      </c>
      <c r="B3160" t="s">
        <v>447</v>
      </c>
      <c r="C3160" t="s">
        <v>53</v>
      </c>
      <c r="D3160" t="s">
        <v>53</v>
      </c>
      <c r="E3160" s="30">
        <v>7.35</v>
      </c>
      <c r="F3160">
        <f t="shared" si="55"/>
        <v>1</v>
      </c>
    </row>
    <row r="3161" spans="1:6" x14ac:dyDescent="0.2">
      <c r="A3161" s="28">
        <v>42036</v>
      </c>
      <c r="B3161" t="s">
        <v>447</v>
      </c>
      <c r="C3161" t="s">
        <v>54</v>
      </c>
      <c r="D3161" t="s">
        <v>54</v>
      </c>
      <c r="E3161" s="30">
        <v>7</v>
      </c>
      <c r="F3161">
        <f t="shared" si="55"/>
        <v>1</v>
      </c>
    </row>
    <row r="3162" spans="1:6" x14ac:dyDescent="0.2">
      <c r="A3162" s="28">
        <v>42036</v>
      </c>
      <c r="B3162" t="s">
        <v>447</v>
      </c>
      <c r="C3162" t="s">
        <v>55</v>
      </c>
      <c r="D3162" t="s">
        <v>55</v>
      </c>
      <c r="E3162" s="30">
        <v>35.6</v>
      </c>
      <c r="F3162">
        <f t="shared" si="55"/>
        <v>1</v>
      </c>
    </row>
    <row r="3163" spans="1:6" x14ac:dyDescent="0.2">
      <c r="A3163" s="28">
        <v>42036</v>
      </c>
      <c r="B3163" t="s">
        <v>447</v>
      </c>
      <c r="C3163" t="s">
        <v>56</v>
      </c>
      <c r="D3163" t="s">
        <v>56</v>
      </c>
      <c r="E3163" s="30">
        <v>7</v>
      </c>
      <c r="F3163">
        <f t="shared" si="55"/>
        <v>1</v>
      </c>
    </row>
    <row r="3164" spans="1:6" x14ac:dyDescent="0.2">
      <c r="A3164" s="28">
        <v>42036</v>
      </c>
      <c r="B3164" t="s">
        <v>447</v>
      </c>
      <c r="C3164" t="s">
        <v>57</v>
      </c>
      <c r="D3164" t="s">
        <v>57</v>
      </c>
      <c r="E3164" s="30">
        <v>1</v>
      </c>
      <c r="F3164">
        <f t="shared" si="55"/>
        <v>1</v>
      </c>
    </row>
    <row r="3165" spans="1:6" x14ac:dyDescent="0.2">
      <c r="A3165" s="28">
        <v>42036</v>
      </c>
      <c r="B3165" t="s">
        <v>447</v>
      </c>
      <c r="C3165" t="s">
        <v>58</v>
      </c>
      <c r="D3165" t="s">
        <v>58</v>
      </c>
      <c r="E3165" s="30">
        <v>0</v>
      </c>
      <c r="F3165">
        <f t="shared" si="55"/>
        <v>1</v>
      </c>
    </row>
    <row r="3166" spans="1:6" x14ac:dyDescent="0.2">
      <c r="A3166" s="28">
        <v>42036</v>
      </c>
      <c r="B3166" t="s">
        <v>447</v>
      </c>
      <c r="C3166" t="s">
        <v>59</v>
      </c>
      <c r="D3166" t="s">
        <v>59</v>
      </c>
      <c r="E3166" s="30">
        <v>1</v>
      </c>
      <c r="F3166">
        <f t="shared" si="55"/>
        <v>1</v>
      </c>
    </row>
    <row r="3167" spans="1:6" x14ac:dyDescent="0.2">
      <c r="A3167" s="28">
        <v>42037</v>
      </c>
      <c r="B3167" t="s">
        <v>443</v>
      </c>
      <c r="C3167" t="s">
        <v>52</v>
      </c>
      <c r="D3167" t="s">
        <v>52</v>
      </c>
      <c r="E3167" s="30">
        <v>6</v>
      </c>
      <c r="F3167">
        <f t="shared" si="55"/>
        <v>1</v>
      </c>
    </row>
    <row r="3168" spans="1:6" x14ac:dyDescent="0.2">
      <c r="A3168" s="28">
        <v>42037</v>
      </c>
      <c r="B3168" t="s">
        <v>443</v>
      </c>
      <c r="C3168" t="s">
        <v>53</v>
      </c>
      <c r="D3168" t="s">
        <v>53</v>
      </c>
      <c r="E3168" s="30">
        <v>4</v>
      </c>
      <c r="F3168">
        <f t="shared" si="55"/>
        <v>1</v>
      </c>
    </row>
    <row r="3169" spans="1:6" x14ac:dyDescent="0.2">
      <c r="A3169" s="28">
        <v>42037</v>
      </c>
      <c r="B3169" t="s">
        <v>443</v>
      </c>
      <c r="C3169" t="s">
        <v>54</v>
      </c>
      <c r="D3169" t="s">
        <v>54</v>
      </c>
      <c r="E3169" s="30">
        <v>5.0999999999999996</v>
      </c>
      <c r="F3169">
        <f t="shared" si="55"/>
        <v>1</v>
      </c>
    </row>
    <row r="3170" spans="1:6" x14ac:dyDescent="0.2">
      <c r="A3170" s="28">
        <v>42037</v>
      </c>
      <c r="B3170" t="s">
        <v>443</v>
      </c>
      <c r="C3170" t="s">
        <v>55</v>
      </c>
      <c r="D3170" t="s">
        <v>55</v>
      </c>
      <c r="E3170" s="30">
        <v>20.9</v>
      </c>
      <c r="F3170">
        <f t="shared" si="55"/>
        <v>1</v>
      </c>
    </row>
    <row r="3171" spans="1:6" x14ac:dyDescent="0.2">
      <c r="A3171" s="28">
        <v>42037</v>
      </c>
      <c r="B3171" t="s">
        <v>443</v>
      </c>
      <c r="C3171" t="s">
        <v>56</v>
      </c>
      <c r="D3171" t="s">
        <v>56</v>
      </c>
      <c r="E3171" s="30">
        <v>14</v>
      </c>
      <c r="F3171">
        <f t="shared" si="55"/>
        <v>1</v>
      </c>
    </row>
    <row r="3172" spans="1:6" x14ac:dyDescent="0.2">
      <c r="A3172" s="28">
        <v>42037</v>
      </c>
      <c r="B3172" t="s">
        <v>443</v>
      </c>
      <c r="C3172" t="s">
        <v>57</v>
      </c>
      <c r="D3172" t="s">
        <v>57</v>
      </c>
      <c r="E3172" s="30">
        <v>0</v>
      </c>
      <c r="F3172">
        <f t="shared" si="55"/>
        <v>1</v>
      </c>
    </row>
    <row r="3173" spans="1:6" x14ac:dyDescent="0.2">
      <c r="A3173" s="28">
        <v>42037</v>
      </c>
      <c r="B3173" t="s">
        <v>443</v>
      </c>
      <c r="C3173" t="s">
        <v>58</v>
      </c>
      <c r="D3173" t="s">
        <v>58</v>
      </c>
      <c r="E3173" s="30">
        <v>3</v>
      </c>
      <c r="F3173">
        <f t="shared" si="55"/>
        <v>1</v>
      </c>
    </row>
    <row r="3174" spans="1:6" x14ac:dyDescent="0.2">
      <c r="A3174" s="28">
        <v>42037</v>
      </c>
      <c r="B3174" t="s">
        <v>443</v>
      </c>
      <c r="C3174" t="s">
        <v>59</v>
      </c>
      <c r="D3174" t="s">
        <v>59</v>
      </c>
      <c r="E3174" s="30">
        <v>2</v>
      </c>
      <c r="F3174">
        <f t="shared" si="55"/>
        <v>1</v>
      </c>
    </row>
    <row r="3175" spans="1:6" x14ac:dyDescent="0.2">
      <c r="A3175" s="28">
        <v>42038</v>
      </c>
      <c r="B3175" t="s">
        <v>444</v>
      </c>
      <c r="C3175" t="s">
        <v>52</v>
      </c>
      <c r="D3175" t="s">
        <v>52</v>
      </c>
      <c r="E3175" s="30">
        <v>3.33</v>
      </c>
      <c r="F3175">
        <f t="shared" si="55"/>
        <v>1</v>
      </c>
    </row>
    <row r="3176" spans="1:6" x14ac:dyDescent="0.2">
      <c r="A3176" s="28">
        <v>42038</v>
      </c>
      <c r="B3176" t="s">
        <v>444</v>
      </c>
      <c r="C3176" t="s">
        <v>53</v>
      </c>
      <c r="D3176" t="s">
        <v>53</v>
      </c>
      <c r="E3176" s="30">
        <v>3</v>
      </c>
      <c r="F3176">
        <f t="shared" si="55"/>
        <v>1</v>
      </c>
    </row>
    <row r="3177" spans="1:6" x14ac:dyDescent="0.2">
      <c r="A3177" s="28">
        <v>42038</v>
      </c>
      <c r="B3177" t="s">
        <v>444</v>
      </c>
      <c r="C3177" t="s">
        <v>54</v>
      </c>
      <c r="D3177" t="s">
        <v>54</v>
      </c>
      <c r="E3177" s="30">
        <v>6.2</v>
      </c>
      <c r="F3177">
        <f t="shared" si="55"/>
        <v>1</v>
      </c>
    </row>
    <row r="3178" spans="1:6" x14ac:dyDescent="0.2">
      <c r="A3178" s="28">
        <v>42038</v>
      </c>
      <c r="B3178" t="s">
        <v>444</v>
      </c>
      <c r="C3178" t="s">
        <v>55</v>
      </c>
      <c r="D3178" t="s">
        <v>55</v>
      </c>
      <c r="E3178" s="30">
        <v>24.2</v>
      </c>
      <c r="F3178">
        <f t="shared" si="55"/>
        <v>1</v>
      </c>
    </row>
    <row r="3179" spans="1:6" x14ac:dyDescent="0.2">
      <c r="A3179" s="28">
        <v>42038</v>
      </c>
      <c r="B3179" t="s">
        <v>444</v>
      </c>
      <c r="C3179" t="s">
        <v>56</v>
      </c>
      <c r="D3179" t="s">
        <v>56</v>
      </c>
      <c r="E3179" s="30">
        <v>18</v>
      </c>
      <c r="F3179">
        <f t="shared" si="55"/>
        <v>1</v>
      </c>
    </row>
    <row r="3180" spans="1:6" x14ac:dyDescent="0.2">
      <c r="A3180" s="28">
        <v>42038</v>
      </c>
      <c r="B3180" t="s">
        <v>444</v>
      </c>
      <c r="C3180" t="s">
        <v>57</v>
      </c>
      <c r="D3180" t="s">
        <v>57</v>
      </c>
      <c r="E3180" s="30">
        <v>0</v>
      </c>
      <c r="F3180">
        <f t="shared" si="55"/>
        <v>1</v>
      </c>
    </row>
    <row r="3181" spans="1:6" x14ac:dyDescent="0.2">
      <c r="A3181" s="28">
        <v>42038</v>
      </c>
      <c r="B3181" t="s">
        <v>444</v>
      </c>
      <c r="C3181" t="s">
        <v>58</v>
      </c>
      <c r="D3181" t="s">
        <v>58</v>
      </c>
      <c r="E3181" s="30">
        <v>6</v>
      </c>
      <c r="F3181">
        <f t="shared" si="55"/>
        <v>1</v>
      </c>
    </row>
    <row r="3182" spans="1:6" x14ac:dyDescent="0.2">
      <c r="A3182" s="28">
        <v>42038</v>
      </c>
      <c r="B3182" t="s">
        <v>444</v>
      </c>
      <c r="C3182" t="s">
        <v>59</v>
      </c>
      <c r="D3182" t="s">
        <v>59</v>
      </c>
      <c r="E3182" s="30">
        <v>5</v>
      </c>
      <c r="F3182">
        <f t="shared" si="55"/>
        <v>1</v>
      </c>
    </row>
    <row r="3183" spans="1:6" x14ac:dyDescent="0.2">
      <c r="A3183" s="28">
        <v>42039</v>
      </c>
      <c r="B3183" t="s">
        <v>445</v>
      </c>
      <c r="C3183" t="s">
        <v>52</v>
      </c>
      <c r="D3183" t="s">
        <v>52</v>
      </c>
      <c r="E3183" s="30">
        <v>2.34</v>
      </c>
      <c r="F3183">
        <f t="shared" si="55"/>
        <v>1</v>
      </c>
    </row>
    <row r="3184" spans="1:6" x14ac:dyDescent="0.2">
      <c r="A3184" s="28">
        <v>42039</v>
      </c>
      <c r="B3184" t="s">
        <v>445</v>
      </c>
      <c r="C3184" t="s">
        <v>53</v>
      </c>
      <c r="D3184" t="s">
        <v>53</v>
      </c>
      <c r="E3184" s="30">
        <v>2.67</v>
      </c>
      <c r="F3184">
        <f t="shared" si="55"/>
        <v>1</v>
      </c>
    </row>
    <row r="3185" spans="1:6" x14ac:dyDescent="0.2">
      <c r="A3185" s="28">
        <v>42039</v>
      </c>
      <c r="B3185" t="s">
        <v>445</v>
      </c>
      <c r="C3185" t="s">
        <v>54</v>
      </c>
      <c r="D3185" t="s">
        <v>54</v>
      </c>
      <c r="E3185" s="30">
        <v>2.4</v>
      </c>
      <c r="F3185">
        <f t="shared" si="55"/>
        <v>1</v>
      </c>
    </row>
    <row r="3186" spans="1:6" x14ac:dyDescent="0.2">
      <c r="A3186" s="28">
        <v>42039</v>
      </c>
      <c r="B3186" t="s">
        <v>445</v>
      </c>
      <c r="C3186" t="s">
        <v>55</v>
      </c>
      <c r="D3186" t="s">
        <v>55</v>
      </c>
      <c r="E3186" s="30">
        <v>38.799999999999997</v>
      </c>
      <c r="F3186">
        <f t="shared" si="55"/>
        <v>1</v>
      </c>
    </row>
    <row r="3187" spans="1:6" x14ac:dyDescent="0.2">
      <c r="A3187" s="28">
        <v>42039</v>
      </c>
      <c r="B3187" t="s">
        <v>445</v>
      </c>
      <c r="C3187" t="s">
        <v>56</v>
      </c>
      <c r="D3187" t="s">
        <v>56</v>
      </c>
      <c r="E3187" s="30">
        <v>6</v>
      </c>
      <c r="F3187">
        <f t="shared" si="55"/>
        <v>1</v>
      </c>
    </row>
    <row r="3188" spans="1:6" x14ac:dyDescent="0.2">
      <c r="A3188" s="28">
        <v>42039</v>
      </c>
      <c r="B3188" t="s">
        <v>445</v>
      </c>
      <c r="C3188" t="s">
        <v>57</v>
      </c>
      <c r="D3188" t="s">
        <v>57</v>
      </c>
      <c r="E3188" s="30">
        <v>0</v>
      </c>
      <c r="F3188">
        <f t="shared" si="55"/>
        <v>1</v>
      </c>
    </row>
    <row r="3189" spans="1:6" x14ac:dyDescent="0.2">
      <c r="A3189" s="28">
        <v>42039</v>
      </c>
      <c r="B3189" t="s">
        <v>445</v>
      </c>
      <c r="C3189" t="s">
        <v>58</v>
      </c>
      <c r="D3189" t="s">
        <v>58</v>
      </c>
      <c r="E3189" s="30">
        <v>12</v>
      </c>
      <c r="F3189">
        <f t="shared" si="55"/>
        <v>1</v>
      </c>
    </row>
    <row r="3190" spans="1:6" x14ac:dyDescent="0.2">
      <c r="A3190" s="28">
        <v>42039</v>
      </c>
      <c r="B3190" t="s">
        <v>445</v>
      </c>
      <c r="C3190" t="s">
        <v>59</v>
      </c>
      <c r="D3190" t="s">
        <v>59</v>
      </c>
      <c r="E3190" s="30">
        <v>0</v>
      </c>
      <c r="F3190">
        <f t="shared" si="55"/>
        <v>1</v>
      </c>
    </row>
    <row r="3191" spans="1:6" x14ac:dyDescent="0.2">
      <c r="A3191" s="28">
        <v>42040</v>
      </c>
      <c r="B3191" t="s">
        <v>446</v>
      </c>
      <c r="C3191" t="s">
        <v>52</v>
      </c>
      <c r="D3191" t="s">
        <v>52</v>
      </c>
      <c r="E3191" s="30">
        <v>2</v>
      </c>
      <c r="F3191">
        <f t="shared" si="55"/>
        <v>1</v>
      </c>
    </row>
    <row r="3192" spans="1:6" x14ac:dyDescent="0.2">
      <c r="A3192" s="28">
        <v>42040</v>
      </c>
      <c r="B3192" t="s">
        <v>446</v>
      </c>
      <c r="C3192" t="s">
        <v>53</v>
      </c>
      <c r="D3192" t="s">
        <v>53</v>
      </c>
      <c r="E3192" s="30">
        <v>5.57</v>
      </c>
      <c r="F3192">
        <f t="shared" si="55"/>
        <v>1</v>
      </c>
    </row>
    <row r="3193" spans="1:6" x14ac:dyDescent="0.2">
      <c r="A3193" s="28">
        <v>42040</v>
      </c>
      <c r="B3193" t="s">
        <v>446</v>
      </c>
      <c r="C3193" t="s">
        <v>54</v>
      </c>
      <c r="D3193" t="s">
        <v>54</v>
      </c>
      <c r="E3193" s="30">
        <v>3</v>
      </c>
      <c r="F3193">
        <f t="shared" si="55"/>
        <v>1</v>
      </c>
    </row>
    <row r="3194" spans="1:6" x14ac:dyDescent="0.2">
      <c r="A3194" s="28">
        <v>42040</v>
      </c>
      <c r="B3194" t="s">
        <v>446</v>
      </c>
      <c r="C3194" t="s">
        <v>55</v>
      </c>
      <c r="D3194" t="s">
        <v>55</v>
      </c>
      <c r="E3194" s="30">
        <v>24.85</v>
      </c>
      <c r="F3194">
        <f t="shared" si="55"/>
        <v>1</v>
      </c>
    </row>
    <row r="3195" spans="1:6" x14ac:dyDescent="0.2">
      <c r="A3195" s="28">
        <v>42040</v>
      </c>
      <c r="B3195" t="s">
        <v>446</v>
      </c>
      <c r="C3195" t="s">
        <v>56</v>
      </c>
      <c r="D3195" t="s">
        <v>56</v>
      </c>
      <c r="E3195" s="30">
        <v>12</v>
      </c>
      <c r="F3195">
        <f t="shared" si="55"/>
        <v>1</v>
      </c>
    </row>
    <row r="3196" spans="1:6" x14ac:dyDescent="0.2">
      <c r="A3196" s="28">
        <v>42040</v>
      </c>
      <c r="B3196" t="s">
        <v>446</v>
      </c>
      <c r="C3196" t="s">
        <v>57</v>
      </c>
      <c r="D3196" t="s">
        <v>57</v>
      </c>
      <c r="E3196" s="30">
        <v>0</v>
      </c>
      <c r="F3196">
        <f t="shared" si="55"/>
        <v>1</v>
      </c>
    </row>
    <row r="3197" spans="1:6" x14ac:dyDescent="0.2">
      <c r="A3197" s="28">
        <v>42040</v>
      </c>
      <c r="B3197" t="s">
        <v>446</v>
      </c>
      <c r="C3197" t="s">
        <v>58</v>
      </c>
      <c r="D3197" t="s">
        <v>58</v>
      </c>
      <c r="E3197" s="30">
        <v>2</v>
      </c>
      <c r="F3197">
        <f t="shared" si="55"/>
        <v>1</v>
      </c>
    </row>
    <row r="3198" spans="1:6" x14ac:dyDescent="0.2">
      <c r="A3198" s="28">
        <v>42040</v>
      </c>
      <c r="B3198" t="s">
        <v>446</v>
      </c>
      <c r="C3198" t="s">
        <v>59</v>
      </c>
      <c r="D3198" t="s">
        <v>59</v>
      </c>
      <c r="E3198" s="30">
        <v>1</v>
      </c>
      <c r="F3198">
        <f t="shared" si="55"/>
        <v>1</v>
      </c>
    </row>
    <row r="3199" spans="1:6" x14ac:dyDescent="0.2">
      <c r="A3199" s="28">
        <v>42041</v>
      </c>
      <c r="B3199" t="s">
        <v>440</v>
      </c>
      <c r="C3199" t="s">
        <v>52</v>
      </c>
      <c r="D3199" t="s">
        <v>52</v>
      </c>
      <c r="E3199" s="30">
        <v>3.33</v>
      </c>
      <c r="F3199">
        <f t="shared" si="55"/>
        <v>1</v>
      </c>
    </row>
    <row r="3200" spans="1:6" x14ac:dyDescent="0.2">
      <c r="A3200" s="28">
        <v>42041</v>
      </c>
      <c r="B3200" t="s">
        <v>440</v>
      </c>
      <c r="C3200" t="s">
        <v>53</v>
      </c>
      <c r="D3200" t="s">
        <v>53</v>
      </c>
      <c r="E3200" s="30">
        <v>3.33</v>
      </c>
      <c r="F3200">
        <f t="shared" si="55"/>
        <v>1</v>
      </c>
    </row>
    <row r="3201" spans="1:6" x14ac:dyDescent="0.2">
      <c r="A3201" s="28">
        <v>42041</v>
      </c>
      <c r="B3201" t="s">
        <v>440</v>
      </c>
      <c r="C3201" t="s">
        <v>54</v>
      </c>
      <c r="D3201" t="s">
        <v>54</v>
      </c>
      <c r="E3201" s="30">
        <v>7.3</v>
      </c>
      <c r="F3201">
        <f t="shared" si="55"/>
        <v>1</v>
      </c>
    </row>
    <row r="3202" spans="1:6" x14ac:dyDescent="0.2">
      <c r="A3202" s="28">
        <v>42041</v>
      </c>
      <c r="B3202" t="s">
        <v>440</v>
      </c>
      <c r="C3202" t="s">
        <v>55</v>
      </c>
      <c r="D3202" t="s">
        <v>55</v>
      </c>
      <c r="E3202" s="30">
        <v>23</v>
      </c>
      <c r="F3202">
        <f t="shared" si="55"/>
        <v>1</v>
      </c>
    </row>
    <row r="3203" spans="1:6" x14ac:dyDescent="0.2">
      <c r="A3203" s="28">
        <v>42041</v>
      </c>
      <c r="B3203" t="s">
        <v>440</v>
      </c>
      <c r="C3203" t="s">
        <v>56</v>
      </c>
      <c r="D3203" t="s">
        <v>56</v>
      </c>
      <c r="E3203" s="30">
        <v>7</v>
      </c>
      <c r="F3203">
        <f t="shared" si="55"/>
        <v>1</v>
      </c>
    </row>
    <row r="3204" spans="1:6" x14ac:dyDescent="0.2">
      <c r="A3204" s="28">
        <v>42041</v>
      </c>
      <c r="B3204" t="s">
        <v>440</v>
      </c>
      <c r="C3204" t="s">
        <v>57</v>
      </c>
      <c r="D3204" t="s">
        <v>57</v>
      </c>
      <c r="E3204" s="30">
        <v>1</v>
      </c>
      <c r="F3204">
        <f t="shared" si="55"/>
        <v>1</v>
      </c>
    </row>
    <row r="3205" spans="1:6" x14ac:dyDescent="0.2">
      <c r="A3205" s="28">
        <v>42041</v>
      </c>
      <c r="B3205" t="s">
        <v>440</v>
      </c>
      <c r="C3205" t="s">
        <v>58</v>
      </c>
      <c r="D3205" t="s">
        <v>58</v>
      </c>
      <c r="E3205" s="30">
        <v>13</v>
      </c>
      <c r="F3205">
        <f t="shared" si="55"/>
        <v>1</v>
      </c>
    </row>
    <row r="3206" spans="1:6" x14ac:dyDescent="0.2">
      <c r="A3206" s="28">
        <v>42041</v>
      </c>
      <c r="B3206" t="s">
        <v>440</v>
      </c>
      <c r="C3206" t="s">
        <v>59</v>
      </c>
      <c r="D3206" t="s">
        <v>59</v>
      </c>
      <c r="E3206" s="30">
        <v>1</v>
      </c>
      <c r="F3206">
        <f t="shared" si="55"/>
        <v>1</v>
      </c>
    </row>
    <row r="3207" spans="1:6" x14ac:dyDescent="0.2">
      <c r="A3207" s="28">
        <v>42042</v>
      </c>
      <c r="B3207" t="s">
        <v>441</v>
      </c>
      <c r="C3207" t="s">
        <v>52</v>
      </c>
      <c r="D3207" t="s">
        <v>52</v>
      </c>
      <c r="E3207" s="30">
        <v>2</v>
      </c>
      <c r="F3207">
        <f t="shared" ref="F3207:F3270" si="56">SUBTOTAL(103,E3207)</f>
        <v>1</v>
      </c>
    </row>
    <row r="3208" spans="1:6" x14ac:dyDescent="0.2">
      <c r="A3208" s="28">
        <v>42042</v>
      </c>
      <c r="B3208" t="s">
        <v>441</v>
      </c>
      <c r="C3208" t="s">
        <v>53</v>
      </c>
      <c r="D3208" t="s">
        <v>53</v>
      </c>
      <c r="E3208" s="30">
        <v>5</v>
      </c>
      <c r="F3208">
        <f t="shared" si="56"/>
        <v>1</v>
      </c>
    </row>
    <row r="3209" spans="1:6" x14ac:dyDescent="0.2">
      <c r="A3209" s="28">
        <v>42042</v>
      </c>
      <c r="B3209" t="s">
        <v>441</v>
      </c>
      <c r="C3209" t="s">
        <v>54</v>
      </c>
      <c r="D3209" t="s">
        <v>54</v>
      </c>
      <c r="E3209" s="30">
        <v>1.9</v>
      </c>
      <c r="F3209">
        <f t="shared" si="56"/>
        <v>1</v>
      </c>
    </row>
    <row r="3210" spans="1:6" x14ac:dyDescent="0.2">
      <c r="A3210" s="28">
        <v>42042</v>
      </c>
      <c r="B3210" t="s">
        <v>441</v>
      </c>
      <c r="C3210" t="s">
        <v>55</v>
      </c>
      <c r="D3210" t="s">
        <v>55</v>
      </c>
      <c r="E3210" s="30">
        <v>33.6</v>
      </c>
      <c r="F3210">
        <f t="shared" si="56"/>
        <v>1</v>
      </c>
    </row>
    <row r="3211" spans="1:6" x14ac:dyDescent="0.2">
      <c r="A3211" s="28">
        <v>42042</v>
      </c>
      <c r="B3211" t="s">
        <v>441</v>
      </c>
      <c r="C3211" t="s">
        <v>56</v>
      </c>
      <c r="D3211" t="s">
        <v>56</v>
      </c>
      <c r="E3211" s="30">
        <v>9</v>
      </c>
      <c r="F3211">
        <f t="shared" si="56"/>
        <v>1</v>
      </c>
    </row>
    <row r="3212" spans="1:6" x14ac:dyDescent="0.2">
      <c r="A3212" s="28">
        <v>42042</v>
      </c>
      <c r="B3212" t="s">
        <v>441</v>
      </c>
      <c r="C3212" t="s">
        <v>57</v>
      </c>
      <c r="D3212" t="s">
        <v>57</v>
      </c>
      <c r="E3212" s="30">
        <v>0</v>
      </c>
      <c r="F3212">
        <f t="shared" si="56"/>
        <v>1</v>
      </c>
    </row>
    <row r="3213" spans="1:6" x14ac:dyDescent="0.2">
      <c r="A3213" s="28">
        <v>42042</v>
      </c>
      <c r="B3213" t="s">
        <v>441</v>
      </c>
      <c r="C3213" t="s">
        <v>58</v>
      </c>
      <c r="D3213" t="s">
        <v>58</v>
      </c>
      <c r="E3213" s="30">
        <v>0</v>
      </c>
      <c r="F3213">
        <f t="shared" si="56"/>
        <v>1</v>
      </c>
    </row>
    <row r="3214" spans="1:6" x14ac:dyDescent="0.2">
      <c r="A3214" s="28">
        <v>42042</v>
      </c>
      <c r="B3214" t="s">
        <v>441</v>
      </c>
      <c r="C3214" t="s">
        <v>59</v>
      </c>
      <c r="D3214" t="s">
        <v>59</v>
      </c>
      <c r="E3214" s="30">
        <v>2</v>
      </c>
      <c r="F3214">
        <f t="shared" si="56"/>
        <v>1</v>
      </c>
    </row>
    <row r="3215" spans="1:6" x14ac:dyDescent="0.2">
      <c r="A3215" s="28">
        <v>42043</v>
      </c>
      <c r="B3215" t="s">
        <v>447</v>
      </c>
      <c r="C3215" t="s">
        <v>52</v>
      </c>
      <c r="D3215" t="s">
        <v>52</v>
      </c>
      <c r="E3215" s="30">
        <v>1.34</v>
      </c>
      <c r="F3215">
        <f t="shared" si="56"/>
        <v>1</v>
      </c>
    </row>
    <row r="3216" spans="1:6" x14ac:dyDescent="0.2">
      <c r="A3216" s="28">
        <v>42043</v>
      </c>
      <c r="B3216" t="s">
        <v>447</v>
      </c>
      <c r="C3216" t="s">
        <v>53</v>
      </c>
      <c r="D3216" t="s">
        <v>53</v>
      </c>
      <c r="E3216" s="30">
        <v>7.7590000000000003</v>
      </c>
      <c r="F3216">
        <f t="shared" si="56"/>
        <v>1</v>
      </c>
    </row>
    <row r="3217" spans="1:6" x14ac:dyDescent="0.2">
      <c r="A3217" s="28">
        <v>42043</v>
      </c>
      <c r="B3217" t="s">
        <v>447</v>
      </c>
      <c r="C3217" t="s">
        <v>54</v>
      </c>
      <c r="D3217" t="s">
        <v>54</v>
      </c>
      <c r="E3217" s="30">
        <v>5.7</v>
      </c>
      <c r="F3217">
        <f t="shared" si="56"/>
        <v>1</v>
      </c>
    </row>
    <row r="3218" spans="1:6" x14ac:dyDescent="0.2">
      <c r="A3218" s="28">
        <v>42043</v>
      </c>
      <c r="B3218" t="s">
        <v>447</v>
      </c>
      <c r="C3218" t="s">
        <v>55</v>
      </c>
      <c r="D3218" t="s">
        <v>55</v>
      </c>
      <c r="E3218" s="30">
        <v>29.9</v>
      </c>
      <c r="F3218">
        <f t="shared" si="56"/>
        <v>1</v>
      </c>
    </row>
    <row r="3219" spans="1:6" x14ac:dyDescent="0.2">
      <c r="A3219" s="28">
        <v>42043</v>
      </c>
      <c r="B3219" t="s">
        <v>447</v>
      </c>
      <c r="C3219" t="s">
        <v>56</v>
      </c>
      <c r="D3219" t="s">
        <v>56</v>
      </c>
      <c r="E3219" s="30">
        <v>8</v>
      </c>
      <c r="F3219">
        <f t="shared" si="56"/>
        <v>1</v>
      </c>
    </row>
    <row r="3220" spans="1:6" x14ac:dyDescent="0.2">
      <c r="A3220" s="28">
        <v>42043</v>
      </c>
      <c r="B3220" t="s">
        <v>447</v>
      </c>
      <c r="C3220" t="s">
        <v>57</v>
      </c>
      <c r="D3220" t="s">
        <v>57</v>
      </c>
      <c r="E3220" s="30">
        <v>0</v>
      </c>
      <c r="F3220">
        <f t="shared" si="56"/>
        <v>1</v>
      </c>
    </row>
    <row r="3221" spans="1:6" x14ac:dyDescent="0.2">
      <c r="A3221" s="28">
        <v>42043</v>
      </c>
      <c r="B3221" t="s">
        <v>447</v>
      </c>
      <c r="C3221" t="s">
        <v>58</v>
      </c>
      <c r="D3221" t="s">
        <v>58</v>
      </c>
      <c r="E3221" s="30">
        <v>0</v>
      </c>
      <c r="F3221">
        <f t="shared" si="56"/>
        <v>1</v>
      </c>
    </row>
    <row r="3222" spans="1:6" x14ac:dyDescent="0.2">
      <c r="A3222" s="28">
        <v>42043</v>
      </c>
      <c r="B3222" t="s">
        <v>447</v>
      </c>
      <c r="C3222" t="s">
        <v>59</v>
      </c>
      <c r="D3222" t="s">
        <v>59</v>
      </c>
      <c r="E3222" s="30">
        <v>0</v>
      </c>
      <c r="F3222">
        <f t="shared" si="56"/>
        <v>1</v>
      </c>
    </row>
    <row r="3223" spans="1:6" x14ac:dyDescent="0.2">
      <c r="A3223" s="28">
        <v>42044</v>
      </c>
      <c r="B3223" t="s">
        <v>443</v>
      </c>
      <c r="C3223" t="s">
        <v>52</v>
      </c>
      <c r="D3223" t="s">
        <v>52</v>
      </c>
      <c r="E3223" s="30">
        <v>3.33</v>
      </c>
      <c r="F3223">
        <f t="shared" si="56"/>
        <v>1</v>
      </c>
    </row>
    <row r="3224" spans="1:6" x14ac:dyDescent="0.2">
      <c r="A3224" s="28">
        <v>42044</v>
      </c>
      <c r="B3224" t="s">
        <v>443</v>
      </c>
      <c r="C3224" t="s">
        <v>53</v>
      </c>
      <c r="D3224" t="s">
        <v>53</v>
      </c>
      <c r="E3224" s="30">
        <v>3.54</v>
      </c>
      <c r="F3224">
        <f t="shared" si="56"/>
        <v>1</v>
      </c>
    </row>
    <row r="3225" spans="1:6" x14ac:dyDescent="0.2">
      <c r="A3225" s="28">
        <v>42044</v>
      </c>
      <c r="B3225" t="s">
        <v>443</v>
      </c>
      <c r="C3225" t="s">
        <v>54</v>
      </c>
      <c r="D3225" t="s">
        <v>54</v>
      </c>
      <c r="E3225" s="30">
        <v>9.6</v>
      </c>
      <c r="F3225">
        <f t="shared" si="56"/>
        <v>1</v>
      </c>
    </row>
    <row r="3226" spans="1:6" x14ac:dyDescent="0.2">
      <c r="A3226" s="28">
        <v>42044</v>
      </c>
      <c r="B3226" t="s">
        <v>443</v>
      </c>
      <c r="C3226" t="s">
        <v>55</v>
      </c>
      <c r="D3226" t="s">
        <v>55</v>
      </c>
      <c r="E3226" s="30">
        <v>20.7</v>
      </c>
      <c r="F3226">
        <f t="shared" si="56"/>
        <v>1</v>
      </c>
    </row>
    <row r="3227" spans="1:6" x14ac:dyDescent="0.2">
      <c r="A3227" s="28">
        <v>42044</v>
      </c>
      <c r="B3227" t="s">
        <v>443</v>
      </c>
      <c r="C3227" t="s">
        <v>56</v>
      </c>
      <c r="D3227" t="s">
        <v>56</v>
      </c>
      <c r="E3227" s="30">
        <v>8</v>
      </c>
      <c r="F3227">
        <f t="shared" si="56"/>
        <v>1</v>
      </c>
    </row>
    <row r="3228" spans="1:6" x14ac:dyDescent="0.2">
      <c r="A3228" s="28">
        <v>42044</v>
      </c>
      <c r="B3228" t="s">
        <v>443</v>
      </c>
      <c r="C3228" t="s">
        <v>57</v>
      </c>
      <c r="D3228" t="s">
        <v>57</v>
      </c>
      <c r="E3228" s="30">
        <v>1</v>
      </c>
      <c r="F3228">
        <f t="shared" si="56"/>
        <v>1</v>
      </c>
    </row>
    <row r="3229" spans="1:6" x14ac:dyDescent="0.2">
      <c r="A3229" s="28">
        <v>42044</v>
      </c>
      <c r="B3229" t="s">
        <v>443</v>
      </c>
      <c r="C3229" t="s">
        <v>58</v>
      </c>
      <c r="D3229" t="s">
        <v>58</v>
      </c>
      <c r="E3229" s="30">
        <v>0</v>
      </c>
      <c r="F3229">
        <f t="shared" si="56"/>
        <v>1</v>
      </c>
    </row>
    <row r="3230" spans="1:6" x14ac:dyDescent="0.2">
      <c r="A3230" s="28">
        <v>42044</v>
      </c>
      <c r="B3230" t="s">
        <v>443</v>
      </c>
      <c r="C3230" t="s">
        <v>59</v>
      </c>
      <c r="D3230" t="s">
        <v>59</v>
      </c>
      <c r="E3230" s="30">
        <v>1</v>
      </c>
      <c r="F3230">
        <f t="shared" si="56"/>
        <v>1</v>
      </c>
    </row>
    <row r="3231" spans="1:6" x14ac:dyDescent="0.2">
      <c r="A3231" s="28">
        <v>42045</v>
      </c>
      <c r="B3231" t="s">
        <v>444</v>
      </c>
      <c r="C3231" t="s">
        <v>52</v>
      </c>
      <c r="D3231" t="s">
        <v>52</v>
      </c>
      <c r="E3231" s="30">
        <v>3.66</v>
      </c>
      <c r="F3231">
        <f t="shared" si="56"/>
        <v>1</v>
      </c>
    </row>
    <row r="3232" spans="1:6" x14ac:dyDescent="0.2">
      <c r="A3232" s="28">
        <v>42045</v>
      </c>
      <c r="B3232" t="s">
        <v>444</v>
      </c>
      <c r="C3232" t="s">
        <v>53</v>
      </c>
      <c r="D3232" t="s">
        <v>53</v>
      </c>
      <c r="E3232" s="30">
        <v>8.67</v>
      </c>
      <c r="F3232">
        <f t="shared" si="56"/>
        <v>1</v>
      </c>
    </row>
    <row r="3233" spans="1:6" x14ac:dyDescent="0.2">
      <c r="A3233" s="28">
        <v>42045</v>
      </c>
      <c r="B3233" t="s">
        <v>444</v>
      </c>
      <c r="C3233" t="s">
        <v>54</v>
      </c>
      <c r="D3233" t="s">
        <v>54</v>
      </c>
      <c r="E3233" s="30">
        <v>7</v>
      </c>
      <c r="F3233">
        <f t="shared" si="56"/>
        <v>1</v>
      </c>
    </row>
    <row r="3234" spans="1:6" x14ac:dyDescent="0.2">
      <c r="A3234" s="28">
        <v>42045</v>
      </c>
      <c r="B3234" t="s">
        <v>444</v>
      </c>
      <c r="C3234" t="s">
        <v>55</v>
      </c>
      <c r="D3234" t="s">
        <v>55</v>
      </c>
      <c r="E3234" s="30">
        <v>33</v>
      </c>
      <c r="F3234">
        <f t="shared" si="56"/>
        <v>1</v>
      </c>
    </row>
    <row r="3235" spans="1:6" x14ac:dyDescent="0.2">
      <c r="A3235" s="28">
        <v>42045</v>
      </c>
      <c r="B3235" t="s">
        <v>444</v>
      </c>
      <c r="C3235" t="s">
        <v>56</v>
      </c>
      <c r="D3235" t="s">
        <v>56</v>
      </c>
      <c r="E3235" s="30">
        <v>11</v>
      </c>
      <c r="F3235">
        <f t="shared" si="56"/>
        <v>1</v>
      </c>
    </row>
    <row r="3236" spans="1:6" x14ac:dyDescent="0.2">
      <c r="A3236" s="28">
        <v>42045</v>
      </c>
      <c r="B3236" t="s">
        <v>444</v>
      </c>
      <c r="C3236" t="s">
        <v>57</v>
      </c>
      <c r="D3236" t="s">
        <v>57</v>
      </c>
      <c r="E3236" s="30">
        <v>0</v>
      </c>
      <c r="F3236">
        <f t="shared" si="56"/>
        <v>1</v>
      </c>
    </row>
    <row r="3237" spans="1:6" x14ac:dyDescent="0.2">
      <c r="A3237" s="28">
        <v>42045</v>
      </c>
      <c r="B3237" t="s">
        <v>444</v>
      </c>
      <c r="C3237" t="s">
        <v>58</v>
      </c>
      <c r="D3237" t="s">
        <v>58</v>
      </c>
      <c r="E3237" s="30">
        <v>6</v>
      </c>
      <c r="F3237">
        <f t="shared" si="56"/>
        <v>1</v>
      </c>
    </row>
    <row r="3238" spans="1:6" x14ac:dyDescent="0.2">
      <c r="A3238" s="28">
        <v>42045</v>
      </c>
      <c r="B3238" t="s">
        <v>444</v>
      </c>
      <c r="C3238" t="s">
        <v>59</v>
      </c>
      <c r="D3238" t="s">
        <v>59</v>
      </c>
      <c r="E3238" s="30">
        <v>3</v>
      </c>
      <c r="F3238">
        <f t="shared" si="56"/>
        <v>1</v>
      </c>
    </row>
    <row r="3239" spans="1:6" x14ac:dyDescent="0.2">
      <c r="A3239" s="28">
        <v>42046</v>
      </c>
      <c r="B3239" t="s">
        <v>445</v>
      </c>
      <c r="C3239" t="s">
        <v>52</v>
      </c>
      <c r="D3239" t="s">
        <v>52</v>
      </c>
      <c r="E3239" s="30">
        <v>3</v>
      </c>
      <c r="F3239">
        <f t="shared" si="56"/>
        <v>1</v>
      </c>
    </row>
    <row r="3240" spans="1:6" x14ac:dyDescent="0.2">
      <c r="A3240" s="28">
        <v>42046</v>
      </c>
      <c r="B3240" t="s">
        <v>445</v>
      </c>
      <c r="C3240" t="s">
        <v>53</v>
      </c>
      <c r="D3240" t="s">
        <v>53</v>
      </c>
      <c r="E3240" s="30">
        <v>5.14</v>
      </c>
      <c r="F3240">
        <f t="shared" si="56"/>
        <v>1</v>
      </c>
    </row>
    <row r="3241" spans="1:6" x14ac:dyDescent="0.2">
      <c r="A3241" s="28">
        <v>42046</v>
      </c>
      <c r="B3241" t="s">
        <v>445</v>
      </c>
      <c r="C3241" t="s">
        <v>54</v>
      </c>
      <c r="D3241" t="s">
        <v>54</v>
      </c>
      <c r="E3241" s="30">
        <v>3.6</v>
      </c>
      <c r="F3241">
        <f t="shared" si="56"/>
        <v>1</v>
      </c>
    </row>
    <row r="3242" spans="1:6" x14ac:dyDescent="0.2">
      <c r="A3242" s="28">
        <v>42046</v>
      </c>
      <c r="B3242" t="s">
        <v>445</v>
      </c>
      <c r="C3242" t="s">
        <v>55</v>
      </c>
      <c r="D3242" t="s">
        <v>55</v>
      </c>
      <c r="E3242" s="30">
        <v>48.5</v>
      </c>
      <c r="F3242">
        <f t="shared" si="56"/>
        <v>1</v>
      </c>
    </row>
    <row r="3243" spans="1:6" x14ac:dyDescent="0.2">
      <c r="A3243" s="28">
        <v>42046</v>
      </c>
      <c r="B3243" t="s">
        <v>445</v>
      </c>
      <c r="C3243" t="s">
        <v>56</v>
      </c>
      <c r="D3243" t="s">
        <v>56</v>
      </c>
      <c r="E3243" s="30">
        <v>16</v>
      </c>
      <c r="F3243">
        <f t="shared" si="56"/>
        <v>1</v>
      </c>
    </row>
    <row r="3244" spans="1:6" x14ac:dyDescent="0.2">
      <c r="A3244" s="28">
        <v>42046</v>
      </c>
      <c r="B3244" t="s">
        <v>445</v>
      </c>
      <c r="C3244" t="s">
        <v>57</v>
      </c>
      <c r="D3244" t="s">
        <v>57</v>
      </c>
      <c r="E3244" s="30">
        <v>0</v>
      </c>
      <c r="F3244">
        <f t="shared" si="56"/>
        <v>1</v>
      </c>
    </row>
    <row r="3245" spans="1:6" x14ac:dyDescent="0.2">
      <c r="A3245" s="28">
        <v>42046</v>
      </c>
      <c r="B3245" t="s">
        <v>445</v>
      </c>
      <c r="C3245" t="s">
        <v>58</v>
      </c>
      <c r="D3245" t="s">
        <v>58</v>
      </c>
      <c r="E3245" s="30">
        <v>20</v>
      </c>
      <c r="F3245">
        <f t="shared" si="56"/>
        <v>1</v>
      </c>
    </row>
    <row r="3246" spans="1:6" x14ac:dyDescent="0.2">
      <c r="A3246" s="28">
        <v>42046</v>
      </c>
      <c r="B3246" t="s">
        <v>445</v>
      </c>
      <c r="C3246" t="s">
        <v>59</v>
      </c>
      <c r="D3246" t="s">
        <v>59</v>
      </c>
      <c r="E3246" s="30">
        <v>2</v>
      </c>
      <c r="F3246">
        <f t="shared" si="56"/>
        <v>1</v>
      </c>
    </row>
    <row r="3247" spans="1:6" x14ac:dyDescent="0.2">
      <c r="A3247" s="28">
        <v>42047</v>
      </c>
      <c r="B3247" t="s">
        <v>446</v>
      </c>
      <c r="C3247" t="s">
        <v>52</v>
      </c>
      <c r="D3247" t="s">
        <v>52</v>
      </c>
      <c r="E3247" s="30">
        <v>3</v>
      </c>
      <c r="F3247">
        <f t="shared" si="56"/>
        <v>1</v>
      </c>
    </row>
    <row r="3248" spans="1:6" x14ac:dyDescent="0.2">
      <c r="A3248" s="28">
        <v>42047</v>
      </c>
      <c r="B3248" t="s">
        <v>446</v>
      </c>
      <c r="C3248" t="s">
        <v>53</v>
      </c>
      <c r="D3248" t="s">
        <v>53</v>
      </c>
      <c r="E3248" s="30">
        <v>4</v>
      </c>
      <c r="F3248">
        <f t="shared" si="56"/>
        <v>1</v>
      </c>
    </row>
    <row r="3249" spans="1:6" x14ac:dyDescent="0.2">
      <c r="A3249" s="28">
        <v>42047</v>
      </c>
      <c r="B3249" t="s">
        <v>446</v>
      </c>
      <c r="C3249" t="s">
        <v>54</v>
      </c>
      <c r="D3249" t="s">
        <v>54</v>
      </c>
      <c r="E3249" s="30">
        <v>6</v>
      </c>
      <c r="F3249">
        <f t="shared" si="56"/>
        <v>1</v>
      </c>
    </row>
    <row r="3250" spans="1:6" x14ac:dyDescent="0.2">
      <c r="A3250" s="28">
        <v>42047</v>
      </c>
      <c r="B3250" t="s">
        <v>446</v>
      </c>
      <c r="C3250" t="s">
        <v>55</v>
      </c>
      <c r="D3250" t="s">
        <v>55</v>
      </c>
      <c r="E3250" s="30">
        <v>23.82</v>
      </c>
      <c r="F3250">
        <f t="shared" si="56"/>
        <v>1</v>
      </c>
    </row>
    <row r="3251" spans="1:6" x14ac:dyDescent="0.2">
      <c r="A3251" s="28">
        <v>42047</v>
      </c>
      <c r="B3251" t="s">
        <v>446</v>
      </c>
      <c r="C3251" t="s">
        <v>56</v>
      </c>
      <c r="D3251" t="s">
        <v>56</v>
      </c>
      <c r="E3251" s="30">
        <v>11</v>
      </c>
      <c r="F3251">
        <f t="shared" si="56"/>
        <v>1</v>
      </c>
    </row>
    <row r="3252" spans="1:6" x14ac:dyDescent="0.2">
      <c r="A3252" s="28">
        <v>42047</v>
      </c>
      <c r="B3252" t="s">
        <v>446</v>
      </c>
      <c r="C3252" t="s">
        <v>57</v>
      </c>
      <c r="D3252" t="s">
        <v>57</v>
      </c>
      <c r="E3252" s="30">
        <v>1</v>
      </c>
      <c r="F3252">
        <f t="shared" si="56"/>
        <v>1</v>
      </c>
    </row>
    <row r="3253" spans="1:6" x14ac:dyDescent="0.2">
      <c r="A3253" s="28">
        <v>42047</v>
      </c>
      <c r="B3253" t="s">
        <v>446</v>
      </c>
      <c r="C3253" t="s">
        <v>58</v>
      </c>
      <c r="D3253" t="s">
        <v>58</v>
      </c>
      <c r="E3253" s="30">
        <v>5</v>
      </c>
      <c r="F3253">
        <f t="shared" si="56"/>
        <v>1</v>
      </c>
    </row>
    <row r="3254" spans="1:6" x14ac:dyDescent="0.2">
      <c r="A3254" s="28">
        <v>42047</v>
      </c>
      <c r="B3254" t="s">
        <v>446</v>
      </c>
      <c r="C3254" t="s">
        <v>59</v>
      </c>
      <c r="D3254" t="s">
        <v>59</v>
      </c>
      <c r="E3254" s="30">
        <v>0</v>
      </c>
      <c r="F3254">
        <f t="shared" si="56"/>
        <v>1</v>
      </c>
    </row>
    <row r="3255" spans="1:6" x14ac:dyDescent="0.2">
      <c r="A3255" s="28">
        <v>42048</v>
      </c>
      <c r="B3255" t="s">
        <v>440</v>
      </c>
      <c r="C3255" t="s">
        <v>52</v>
      </c>
      <c r="D3255" t="s">
        <v>52</v>
      </c>
      <c r="E3255" s="30">
        <v>6.01</v>
      </c>
      <c r="F3255">
        <f t="shared" si="56"/>
        <v>1</v>
      </c>
    </row>
    <row r="3256" spans="1:6" x14ac:dyDescent="0.2">
      <c r="A3256" s="28">
        <v>42048</v>
      </c>
      <c r="B3256" t="s">
        <v>440</v>
      </c>
      <c r="C3256" t="s">
        <v>53</v>
      </c>
      <c r="D3256" t="s">
        <v>53</v>
      </c>
      <c r="E3256" s="30">
        <v>4.2300000000000004</v>
      </c>
      <c r="F3256">
        <f t="shared" si="56"/>
        <v>1</v>
      </c>
    </row>
    <row r="3257" spans="1:6" x14ac:dyDescent="0.2">
      <c r="A3257" s="28">
        <v>42048</v>
      </c>
      <c r="B3257" t="s">
        <v>440</v>
      </c>
      <c r="C3257" t="s">
        <v>54</v>
      </c>
      <c r="D3257" t="s">
        <v>54</v>
      </c>
      <c r="E3257" s="30">
        <v>7</v>
      </c>
      <c r="F3257">
        <f t="shared" si="56"/>
        <v>1</v>
      </c>
    </row>
    <row r="3258" spans="1:6" x14ac:dyDescent="0.2">
      <c r="A3258" s="28">
        <v>42048</v>
      </c>
      <c r="B3258" t="s">
        <v>440</v>
      </c>
      <c r="C3258" t="s">
        <v>55</v>
      </c>
      <c r="D3258" t="s">
        <v>55</v>
      </c>
      <c r="E3258" s="30">
        <v>29.6</v>
      </c>
      <c r="F3258">
        <f t="shared" si="56"/>
        <v>1</v>
      </c>
    </row>
    <row r="3259" spans="1:6" x14ac:dyDescent="0.2">
      <c r="A3259" s="28">
        <v>42048</v>
      </c>
      <c r="B3259" t="s">
        <v>440</v>
      </c>
      <c r="C3259" t="s">
        <v>56</v>
      </c>
      <c r="D3259" t="s">
        <v>56</v>
      </c>
      <c r="E3259" s="30">
        <v>11</v>
      </c>
      <c r="F3259">
        <f t="shared" si="56"/>
        <v>1</v>
      </c>
    </row>
    <row r="3260" spans="1:6" x14ac:dyDescent="0.2">
      <c r="A3260" s="28">
        <v>42048</v>
      </c>
      <c r="B3260" t="s">
        <v>440</v>
      </c>
      <c r="C3260" t="s">
        <v>57</v>
      </c>
      <c r="D3260" t="s">
        <v>57</v>
      </c>
      <c r="E3260" s="30">
        <v>1</v>
      </c>
      <c r="F3260">
        <f t="shared" si="56"/>
        <v>1</v>
      </c>
    </row>
    <row r="3261" spans="1:6" x14ac:dyDescent="0.2">
      <c r="A3261" s="28">
        <v>42048</v>
      </c>
      <c r="B3261" t="s">
        <v>440</v>
      </c>
      <c r="C3261" t="s">
        <v>58</v>
      </c>
      <c r="D3261" t="s">
        <v>58</v>
      </c>
      <c r="E3261" s="30">
        <v>22</v>
      </c>
      <c r="F3261">
        <f t="shared" si="56"/>
        <v>1</v>
      </c>
    </row>
    <row r="3262" spans="1:6" x14ac:dyDescent="0.2">
      <c r="A3262" s="28">
        <v>42048</v>
      </c>
      <c r="B3262" t="s">
        <v>440</v>
      </c>
      <c r="C3262" t="s">
        <v>59</v>
      </c>
      <c r="D3262" t="s">
        <v>59</v>
      </c>
      <c r="E3262" s="30">
        <v>1</v>
      </c>
      <c r="F3262">
        <f t="shared" si="56"/>
        <v>1</v>
      </c>
    </row>
    <row r="3263" spans="1:6" x14ac:dyDescent="0.2">
      <c r="A3263" s="28">
        <v>42049</v>
      </c>
      <c r="B3263" t="s">
        <v>441</v>
      </c>
      <c r="C3263" t="s">
        <v>52</v>
      </c>
      <c r="D3263" t="s">
        <v>52</v>
      </c>
      <c r="E3263" s="30">
        <v>4.33</v>
      </c>
      <c r="F3263">
        <f t="shared" si="56"/>
        <v>1</v>
      </c>
    </row>
    <row r="3264" spans="1:6" x14ac:dyDescent="0.2">
      <c r="A3264" s="28">
        <v>42049</v>
      </c>
      <c r="B3264" t="s">
        <v>441</v>
      </c>
      <c r="C3264" t="s">
        <v>53</v>
      </c>
      <c r="D3264" t="s">
        <v>53</v>
      </c>
      <c r="E3264" s="30">
        <v>1.736</v>
      </c>
      <c r="F3264">
        <f t="shared" si="56"/>
        <v>1</v>
      </c>
    </row>
    <row r="3265" spans="1:6" x14ac:dyDescent="0.2">
      <c r="A3265" s="28">
        <v>42049</v>
      </c>
      <c r="B3265" t="s">
        <v>441</v>
      </c>
      <c r="C3265" t="s">
        <v>54</v>
      </c>
      <c r="D3265" t="s">
        <v>54</v>
      </c>
      <c r="E3265" s="30">
        <v>6.7</v>
      </c>
      <c r="F3265">
        <f t="shared" si="56"/>
        <v>1</v>
      </c>
    </row>
    <row r="3266" spans="1:6" x14ac:dyDescent="0.2">
      <c r="A3266" s="28">
        <v>42049</v>
      </c>
      <c r="B3266" t="s">
        <v>441</v>
      </c>
      <c r="C3266" t="s">
        <v>55</v>
      </c>
      <c r="D3266" t="s">
        <v>55</v>
      </c>
      <c r="E3266" s="30">
        <v>29.2</v>
      </c>
      <c r="F3266">
        <f t="shared" si="56"/>
        <v>1</v>
      </c>
    </row>
    <row r="3267" spans="1:6" x14ac:dyDescent="0.2">
      <c r="A3267" s="28">
        <v>42049</v>
      </c>
      <c r="B3267" t="s">
        <v>441</v>
      </c>
      <c r="C3267" t="s">
        <v>56</v>
      </c>
      <c r="D3267" t="s">
        <v>56</v>
      </c>
      <c r="E3267" s="30">
        <v>13</v>
      </c>
      <c r="F3267">
        <f t="shared" si="56"/>
        <v>1</v>
      </c>
    </row>
    <row r="3268" spans="1:6" x14ac:dyDescent="0.2">
      <c r="A3268" s="28">
        <v>42049</v>
      </c>
      <c r="B3268" t="s">
        <v>441</v>
      </c>
      <c r="C3268" t="s">
        <v>57</v>
      </c>
      <c r="D3268" t="s">
        <v>57</v>
      </c>
      <c r="E3268" s="30">
        <v>1</v>
      </c>
      <c r="F3268">
        <f t="shared" si="56"/>
        <v>1</v>
      </c>
    </row>
    <row r="3269" spans="1:6" x14ac:dyDescent="0.2">
      <c r="A3269" s="28">
        <v>42049</v>
      </c>
      <c r="B3269" t="s">
        <v>441</v>
      </c>
      <c r="C3269" t="s">
        <v>58</v>
      </c>
      <c r="D3269" t="s">
        <v>58</v>
      </c>
      <c r="E3269" s="30">
        <v>5</v>
      </c>
      <c r="F3269">
        <f t="shared" si="56"/>
        <v>1</v>
      </c>
    </row>
    <row r="3270" spans="1:6" x14ac:dyDescent="0.2">
      <c r="A3270" s="28">
        <v>42049</v>
      </c>
      <c r="B3270" t="s">
        <v>441</v>
      </c>
      <c r="C3270" t="s">
        <v>59</v>
      </c>
      <c r="D3270" t="s">
        <v>59</v>
      </c>
      <c r="E3270" s="30">
        <v>4</v>
      </c>
      <c r="F3270">
        <f t="shared" si="56"/>
        <v>1</v>
      </c>
    </row>
    <row r="3271" spans="1:6" x14ac:dyDescent="0.2">
      <c r="A3271" s="28">
        <v>42050</v>
      </c>
      <c r="B3271" t="s">
        <v>447</v>
      </c>
      <c r="C3271" t="s">
        <v>52</v>
      </c>
      <c r="D3271" t="s">
        <v>52</v>
      </c>
      <c r="E3271" s="30">
        <v>11.68</v>
      </c>
      <c r="F3271">
        <f t="shared" ref="F3271:F3334" si="57">SUBTOTAL(103,E3271)</f>
        <v>1</v>
      </c>
    </row>
    <row r="3272" spans="1:6" x14ac:dyDescent="0.2">
      <c r="A3272" s="28">
        <v>42050</v>
      </c>
      <c r="B3272" t="s">
        <v>447</v>
      </c>
      <c r="C3272" t="s">
        <v>53</v>
      </c>
      <c r="D3272" t="s">
        <v>53</v>
      </c>
      <c r="E3272" s="30">
        <v>2.33</v>
      </c>
      <c r="F3272">
        <f t="shared" si="57"/>
        <v>1</v>
      </c>
    </row>
    <row r="3273" spans="1:6" x14ac:dyDescent="0.2">
      <c r="A3273" s="28">
        <v>42050</v>
      </c>
      <c r="B3273" t="s">
        <v>447</v>
      </c>
      <c r="C3273" t="s">
        <v>54</v>
      </c>
      <c r="D3273" t="s">
        <v>54</v>
      </c>
      <c r="E3273" s="30">
        <v>4.3</v>
      </c>
      <c r="F3273">
        <f t="shared" si="57"/>
        <v>1</v>
      </c>
    </row>
    <row r="3274" spans="1:6" x14ac:dyDescent="0.2">
      <c r="A3274" s="28">
        <v>42050</v>
      </c>
      <c r="B3274" t="s">
        <v>447</v>
      </c>
      <c r="C3274" t="s">
        <v>55</v>
      </c>
      <c r="D3274" t="s">
        <v>55</v>
      </c>
      <c r="E3274" s="30">
        <v>38</v>
      </c>
      <c r="F3274">
        <f t="shared" si="57"/>
        <v>1</v>
      </c>
    </row>
    <row r="3275" spans="1:6" x14ac:dyDescent="0.2">
      <c r="A3275" s="28">
        <v>42050</v>
      </c>
      <c r="B3275" t="s">
        <v>447</v>
      </c>
      <c r="C3275" t="s">
        <v>56</v>
      </c>
      <c r="D3275" t="s">
        <v>56</v>
      </c>
      <c r="E3275" s="30">
        <v>7</v>
      </c>
      <c r="F3275">
        <f t="shared" si="57"/>
        <v>1</v>
      </c>
    </row>
    <row r="3276" spans="1:6" x14ac:dyDescent="0.2">
      <c r="A3276" s="28">
        <v>42050</v>
      </c>
      <c r="B3276" t="s">
        <v>447</v>
      </c>
      <c r="C3276" t="s">
        <v>57</v>
      </c>
      <c r="D3276" t="s">
        <v>57</v>
      </c>
      <c r="E3276" s="30">
        <v>0</v>
      </c>
      <c r="F3276">
        <f t="shared" si="57"/>
        <v>1</v>
      </c>
    </row>
    <row r="3277" spans="1:6" x14ac:dyDescent="0.2">
      <c r="A3277" s="28">
        <v>42050</v>
      </c>
      <c r="B3277" t="s">
        <v>447</v>
      </c>
      <c r="C3277" t="s">
        <v>58</v>
      </c>
      <c r="D3277" t="s">
        <v>58</v>
      </c>
      <c r="E3277" s="30">
        <v>7</v>
      </c>
      <c r="F3277">
        <f t="shared" si="57"/>
        <v>1</v>
      </c>
    </row>
    <row r="3278" spans="1:6" x14ac:dyDescent="0.2">
      <c r="A3278" s="28">
        <v>42050</v>
      </c>
      <c r="B3278" t="s">
        <v>447</v>
      </c>
      <c r="C3278" t="s">
        <v>59</v>
      </c>
      <c r="D3278" t="s">
        <v>59</v>
      </c>
      <c r="E3278" s="30">
        <v>2</v>
      </c>
      <c r="F3278">
        <f t="shared" si="57"/>
        <v>1</v>
      </c>
    </row>
    <row r="3279" spans="1:6" x14ac:dyDescent="0.2">
      <c r="A3279" s="28">
        <v>42051</v>
      </c>
      <c r="B3279" t="s">
        <v>443</v>
      </c>
      <c r="C3279" t="s">
        <v>52</v>
      </c>
      <c r="D3279" t="s">
        <v>52</v>
      </c>
      <c r="E3279" s="30">
        <v>3.01</v>
      </c>
      <c r="F3279">
        <f t="shared" si="57"/>
        <v>1</v>
      </c>
    </row>
    <row r="3280" spans="1:6" x14ac:dyDescent="0.2">
      <c r="A3280" s="28">
        <v>42051</v>
      </c>
      <c r="B3280" t="s">
        <v>443</v>
      </c>
      <c r="C3280" t="s">
        <v>53</v>
      </c>
      <c r="D3280" t="s">
        <v>53</v>
      </c>
      <c r="E3280" s="30">
        <v>3.75</v>
      </c>
      <c r="F3280">
        <f t="shared" si="57"/>
        <v>1</v>
      </c>
    </row>
    <row r="3281" spans="1:6" x14ac:dyDescent="0.2">
      <c r="A3281" s="28">
        <v>42051</v>
      </c>
      <c r="B3281" t="s">
        <v>443</v>
      </c>
      <c r="C3281" t="s">
        <v>54</v>
      </c>
      <c r="D3281" t="s">
        <v>54</v>
      </c>
      <c r="E3281" s="30">
        <v>4</v>
      </c>
      <c r="F3281">
        <f t="shared" si="57"/>
        <v>1</v>
      </c>
    </row>
    <row r="3282" spans="1:6" x14ac:dyDescent="0.2">
      <c r="A3282" s="28">
        <v>42051</v>
      </c>
      <c r="B3282" t="s">
        <v>443</v>
      </c>
      <c r="C3282" t="s">
        <v>55</v>
      </c>
      <c r="D3282" t="s">
        <v>55</v>
      </c>
      <c r="E3282" s="30">
        <v>40.1</v>
      </c>
      <c r="F3282">
        <f t="shared" si="57"/>
        <v>1</v>
      </c>
    </row>
    <row r="3283" spans="1:6" x14ac:dyDescent="0.2">
      <c r="A3283" s="28">
        <v>42051</v>
      </c>
      <c r="B3283" t="s">
        <v>443</v>
      </c>
      <c r="C3283" t="s">
        <v>56</v>
      </c>
      <c r="D3283" t="s">
        <v>56</v>
      </c>
      <c r="E3283" s="30">
        <v>4</v>
      </c>
      <c r="F3283">
        <f t="shared" si="57"/>
        <v>1</v>
      </c>
    </row>
    <row r="3284" spans="1:6" x14ac:dyDescent="0.2">
      <c r="A3284" s="28">
        <v>42051</v>
      </c>
      <c r="B3284" t="s">
        <v>443</v>
      </c>
      <c r="C3284" t="s">
        <v>57</v>
      </c>
      <c r="D3284" t="s">
        <v>57</v>
      </c>
      <c r="E3284" s="30">
        <v>0</v>
      </c>
      <c r="F3284">
        <f t="shared" si="57"/>
        <v>1</v>
      </c>
    </row>
    <row r="3285" spans="1:6" x14ac:dyDescent="0.2">
      <c r="A3285" s="28">
        <v>42051</v>
      </c>
      <c r="B3285" t="s">
        <v>443</v>
      </c>
      <c r="C3285" t="s">
        <v>58</v>
      </c>
      <c r="D3285" t="s">
        <v>58</v>
      </c>
      <c r="E3285" s="30">
        <v>10</v>
      </c>
      <c r="F3285">
        <f t="shared" si="57"/>
        <v>1</v>
      </c>
    </row>
    <row r="3286" spans="1:6" x14ac:dyDescent="0.2">
      <c r="A3286" s="28">
        <v>42051</v>
      </c>
      <c r="B3286" t="s">
        <v>443</v>
      </c>
      <c r="C3286" t="s">
        <v>59</v>
      </c>
      <c r="D3286" t="s">
        <v>59</v>
      </c>
      <c r="E3286" s="30">
        <v>0</v>
      </c>
      <c r="F3286">
        <f t="shared" si="57"/>
        <v>1</v>
      </c>
    </row>
    <row r="3287" spans="1:6" x14ac:dyDescent="0.2">
      <c r="A3287" s="28">
        <v>42052</v>
      </c>
      <c r="B3287" t="s">
        <v>444</v>
      </c>
      <c r="C3287" t="s">
        <v>52</v>
      </c>
      <c r="D3287" t="s">
        <v>52</v>
      </c>
      <c r="E3287" s="30">
        <v>5.33</v>
      </c>
      <c r="F3287">
        <f t="shared" si="57"/>
        <v>1</v>
      </c>
    </row>
    <row r="3288" spans="1:6" x14ac:dyDescent="0.2">
      <c r="A3288" s="28">
        <v>42052</v>
      </c>
      <c r="B3288" t="s">
        <v>444</v>
      </c>
      <c r="C3288" t="s">
        <v>53</v>
      </c>
      <c r="D3288" t="s">
        <v>53</v>
      </c>
      <c r="E3288" s="30">
        <v>8.6929999999999996</v>
      </c>
      <c r="F3288">
        <f t="shared" si="57"/>
        <v>1</v>
      </c>
    </row>
    <row r="3289" spans="1:6" x14ac:dyDescent="0.2">
      <c r="A3289" s="28">
        <v>42052</v>
      </c>
      <c r="B3289" t="s">
        <v>444</v>
      </c>
      <c r="C3289" t="s">
        <v>54</v>
      </c>
      <c r="D3289" t="s">
        <v>54</v>
      </c>
      <c r="E3289" s="30">
        <v>4</v>
      </c>
      <c r="F3289">
        <f t="shared" si="57"/>
        <v>1</v>
      </c>
    </row>
    <row r="3290" spans="1:6" x14ac:dyDescent="0.2">
      <c r="A3290" s="28">
        <v>42052</v>
      </c>
      <c r="B3290" t="s">
        <v>444</v>
      </c>
      <c r="C3290" t="s">
        <v>55</v>
      </c>
      <c r="D3290" t="s">
        <v>55</v>
      </c>
      <c r="E3290" s="30">
        <v>36.200000000000003</v>
      </c>
      <c r="F3290">
        <f t="shared" si="57"/>
        <v>1</v>
      </c>
    </row>
    <row r="3291" spans="1:6" x14ac:dyDescent="0.2">
      <c r="A3291" s="28">
        <v>42052</v>
      </c>
      <c r="B3291" t="s">
        <v>444</v>
      </c>
      <c r="C3291" t="s">
        <v>56</v>
      </c>
      <c r="D3291" t="s">
        <v>56</v>
      </c>
      <c r="E3291" s="30">
        <v>3</v>
      </c>
      <c r="F3291">
        <f t="shared" si="57"/>
        <v>1</v>
      </c>
    </row>
    <row r="3292" spans="1:6" x14ac:dyDescent="0.2">
      <c r="A3292" s="28">
        <v>42052</v>
      </c>
      <c r="B3292" t="s">
        <v>444</v>
      </c>
      <c r="C3292" t="s">
        <v>57</v>
      </c>
      <c r="D3292" t="s">
        <v>57</v>
      </c>
      <c r="E3292" s="30">
        <v>0</v>
      </c>
      <c r="F3292">
        <f t="shared" si="57"/>
        <v>1</v>
      </c>
    </row>
    <row r="3293" spans="1:6" x14ac:dyDescent="0.2">
      <c r="A3293" s="28">
        <v>42052</v>
      </c>
      <c r="B3293" t="s">
        <v>444</v>
      </c>
      <c r="C3293" t="s">
        <v>58</v>
      </c>
      <c r="D3293" t="s">
        <v>58</v>
      </c>
      <c r="E3293" s="30">
        <v>6</v>
      </c>
      <c r="F3293">
        <f t="shared" si="57"/>
        <v>1</v>
      </c>
    </row>
    <row r="3294" spans="1:6" x14ac:dyDescent="0.2">
      <c r="A3294" s="28">
        <v>42052</v>
      </c>
      <c r="B3294" t="s">
        <v>444</v>
      </c>
      <c r="C3294" t="s">
        <v>59</v>
      </c>
      <c r="D3294" t="s">
        <v>59</v>
      </c>
      <c r="E3294" s="30">
        <v>1</v>
      </c>
      <c r="F3294">
        <f t="shared" si="57"/>
        <v>1</v>
      </c>
    </row>
    <row r="3295" spans="1:6" x14ac:dyDescent="0.2">
      <c r="A3295" s="28">
        <v>42053</v>
      </c>
      <c r="B3295" t="s">
        <v>445</v>
      </c>
      <c r="C3295" t="s">
        <v>52</v>
      </c>
      <c r="D3295" t="s">
        <v>52</v>
      </c>
      <c r="E3295" s="30">
        <v>1</v>
      </c>
      <c r="F3295">
        <f t="shared" si="57"/>
        <v>1</v>
      </c>
    </row>
    <row r="3296" spans="1:6" x14ac:dyDescent="0.2">
      <c r="A3296" s="28">
        <v>42053</v>
      </c>
      <c r="B3296" t="s">
        <v>445</v>
      </c>
      <c r="C3296" t="s">
        <v>53</v>
      </c>
      <c r="D3296" t="s">
        <v>53</v>
      </c>
      <c r="E3296" s="30">
        <v>2.66</v>
      </c>
      <c r="F3296">
        <f t="shared" si="57"/>
        <v>1</v>
      </c>
    </row>
    <row r="3297" spans="1:6" x14ac:dyDescent="0.2">
      <c r="A3297" s="28">
        <v>42053</v>
      </c>
      <c r="B3297" t="s">
        <v>445</v>
      </c>
      <c r="C3297" t="s">
        <v>54</v>
      </c>
      <c r="D3297" t="s">
        <v>54</v>
      </c>
      <c r="E3297" s="30">
        <v>1.33</v>
      </c>
      <c r="F3297">
        <f t="shared" si="57"/>
        <v>1</v>
      </c>
    </row>
    <row r="3298" spans="1:6" x14ac:dyDescent="0.2">
      <c r="A3298" s="28">
        <v>42053</v>
      </c>
      <c r="B3298" t="s">
        <v>445</v>
      </c>
      <c r="C3298" t="s">
        <v>55</v>
      </c>
      <c r="D3298" t="s">
        <v>55</v>
      </c>
      <c r="E3298" s="30">
        <v>36.212000000000003</v>
      </c>
      <c r="F3298">
        <f t="shared" si="57"/>
        <v>1</v>
      </c>
    </row>
    <row r="3299" spans="1:6" x14ac:dyDescent="0.2">
      <c r="A3299" s="28">
        <v>42053</v>
      </c>
      <c r="B3299" t="s">
        <v>445</v>
      </c>
      <c r="C3299" t="s">
        <v>56</v>
      </c>
      <c r="D3299" t="s">
        <v>56</v>
      </c>
      <c r="E3299" s="30">
        <v>4</v>
      </c>
      <c r="F3299">
        <f t="shared" si="57"/>
        <v>1</v>
      </c>
    </row>
    <row r="3300" spans="1:6" x14ac:dyDescent="0.2">
      <c r="A3300" s="28">
        <v>42053</v>
      </c>
      <c r="B3300" t="s">
        <v>445</v>
      </c>
      <c r="C3300" t="s">
        <v>57</v>
      </c>
      <c r="D3300" t="s">
        <v>57</v>
      </c>
      <c r="E3300" s="30">
        <v>0</v>
      </c>
      <c r="F3300">
        <f t="shared" si="57"/>
        <v>1</v>
      </c>
    </row>
    <row r="3301" spans="1:6" x14ac:dyDescent="0.2">
      <c r="A3301" s="28">
        <v>42053</v>
      </c>
      <c r="B3301" t="s">
        <v>445</v>
      </c>
      <c r="C3301" t="s">
        <v>58</v>
      </c>
      <c r="D3301" t="s">
        <v>58</v>
      </c>
      <c r="E3301" s="30">
        <v>11</v>
      </c>
      <c r="F3301">
        <f t="shared" si="57"/>
        <v>1</v>
      </c>
    </row>
    <row r="3302" spans="1:6" x14ac:dyDescent="0.2">
      <c r="A3302" s="28">
        <v>42053</v>
      </c>
      <c r="B3302" t="s">
        <v>445</v>
      </c>
      <c r="C3302" t="s">
        <v>59</v>
      </c>
      <c r="D3302" t="s">
        <v>59</v>
      </c>
      <c r="E3302" s="30">
        <v>0</v>
      </c>
      <c r="F3302">
        <f t="shared" si="57"/>
        <v>1</v>
      </c>
    </row>
    <row r="3303" spans="1:6" x14ac:dyDescent="0.2">
      <c r="A3303" s="28">
        <v>42054</v>
      </c>
      <c r="B3303" t="s">
        <v>446</v>
      </c>
      <c r="C3303" t="s">
        <v>52</v>
      </c>
      <c r="D3303" t="s">
        <v>52</v>
      </c>
      <c r="E3303" s="30">
        <v>2</v>
      </c>
      <c r="F3303">
        <f t="shared" si="57"/>
        <v>1</v>
      </c>
    </row>
    <row r="3304" spans="1:6" x14ac:dyDescent="0.2">
      <c r="A3304" s="28">
        <v>42054</v>
      </c>
      <c r="B3304" t="s">
        <v>446</v>
      </c>
      <c r="C3304" t="s">
        <v>53</v>
      </c>
      <c r="D3304" t="s">
        <v>53</v>
      </c>
      <c r="E3304" s="30">
        <v>3.3319999999999999</v>
      </c>
      <c r="F3304">
        <f t="shared" si="57"/>
        <v>1</v>
      </c>
    </row>
    <row r="3305" spans="1:6" x14ac:dyDescent="0.2">
      <c r="A3305" s="28">
        <v>42054</v>
      </c>
      <c r="B3305" t="s">
        <v>446</v>
      </c>
      <c r="C3305" t="s">
        <v>54</v>
      </c>
      <c r="D3305" t="s">
        <v>54</v>
      </c>
      <c r="E3305" s="30">
        <v>4</v>
      </c>
      <c r="F3305">
        <f t="shared" si="57"/>
        <v>1</v>
      </c>
    </row>
    <row r="3306" spans="1:6" x14ac:dyDescent="0.2">
      <c r="A3306" s="28">
        <v>42054</v>
      </c>
      <c r="B3306" t="s">
        <v>446</v>
      </c>
      <c r="C3306" t="s">
        <v>55</v>
      </c>
      <c r="D3306" t="s">
        <v>55</v>
      </c>
      <c r="E3306" s="30">
        <v>36.700000000000003</v>
      </c>
      <c r="F3306">
        <f t="shared" si="57"/>
        <v>1</v>
      </c>
    </row>
    <row r="3307" spans="1:6" x14ac:dyDescent="0.2">
      <c r="A3307" s="28">
        <v>42054</v>
      </c>
      <c r="B3307" t="s">
        <v>446</v>
      </c>
      <c r="C3307" t="s">
        <v>56</v>
      </c>
      <c r="D3307" t="s">
        <v>56</v>
      </c>
      <c r="E3307" s="30">
        <v>2</v>
      </c>
      <c r="F3307">
        <f t="shared" si="57"/>
        <v>1</v>
      </c>
    </row>
    <row r="3308" spans="1:6" x14ac:dyDescent="0.2">
      <c r="A3308" s="28">
        <v>42054</v>
      </c>
      <c r="B3308" t="s">
        <v>446</v>
      </c>
      <c r="C3308" t="s">
        <v>57</v>
      </c>
      <c r="D3308" t="s">
        <v>57</v>
      </c>
      <c r="E3308" s="30">
        <v>2</v>
      </c>
      <c r="F3308">
        <f t="shared" si="57"/>
        <v>1</v>
      </c>
    </row>
    <row r="3309" spans="1:6" x14ac:dyDescent="0.2">
      <c r="A3309" s="28">
        <v>42054</v>
      </c>
      <c r="B3309" t="s">
        <v>446</v>
      </c>
      <c r="C3309" t="s">
        <v>58</v>
      </c>
      <c r="D3309" t="s">
        <v>58</v>
      </c>
      <c r="E3309" s="30">
        <v>6</v>
      </c>
      <c r="F3309">
        <f t="shared" si="57"/>
        <v>1</v>
      </c>
    </row>
    <row r="3310" spans="1:6" x14ac:dyDescent="0.2">
      <c r="A3310" s="28">
        <v>42054</v>
      </c>
      <c r="B3310" t="s">
        <v>446</v>
      </c>
      <c r="C3310" t="s">
        <v>59</v>
      </c>
      <c r="D3310" t="s">
        <v>59</v>
      </c>
      <c r="E3310" s="30">
        <v>3</v>
      </c>
      <c r="F3310">
        <f t="shared" si="57"/>
        <v>1</v>
      </c>
    </row>
    <row r="3311" spans="1:6" x14ac:dyDescent="0.2">
      <c r="A3311" s="28">
        <v>42055</v>
      </c>
      <c r="B3311" t="s">
        <v>440</v>
      </c>
      <c r="C3311" t="s">
        <v>52</v>
      </c>
      <c r="D3311" t="s">
        <v>52</v>
      </c>
      <c r="E3311" s="30">
        <v>5.33</v>
      </c>
      <c r="F3311">
        <f t="shared" si="57"/>
        <v>1</v>
      </c>
    </row>
    <row r="3312" spans="1:6" x14ac:dyDescent="0.2">
      <c r="A3312" s="28">
        <v>42055</v>
      </c>
      <c r="B3312" t="s">
        <v>440</v>
      </c>
      <c r="C3312" t="s">
        <v>53</v>
      </c>
      <c r="D3312" t="s">
        <v>53</v>
      </c>
      <c r="E3312" s="30">
        <v>4.66</v>
      </c>
      <c r="F3312">
        <f t="shared" si="57"/>
        <v>1</v>
      </c>
    </row>
    <row r="3313" spans="1:6" x14ac:dyDescent="0.2">
      <c r="A3313" s="28">
        <v>42055</v>
      </c>
      <c r="B3313" t="s">
        <v>440</v>
      </c>
      <c r="C3313" t="s">
        <v>54</v>
      </c>
      <c r="D3313" t="s">
        <v>54</v>
      </c>
      <c r="E3313" s="30">
        <v>0.5</v>
      </c>
      <c r="F3313">
        <f t="shared" si="57"/>
        <v>1</v>
      </c>
    </row>
    <row r="3314" spans="1:6" x14ac:dyDescent="0.2">
      <c r="A3314" s="28">
        <v>42055</v>
      </c>
      <c r="B3314" t="s">
        <v>440</v>
      </c>
      <c r="C3314" t="s">
        <v>55</v>
      </c>
      <c r="D3314" t="s">
        <v>55</v>
      </c>
      <c r="E3314" s="30">
        <v>27</v>
      </c>
      <c r="F3314">
        <f t="shared" si="57"/>
        <v>1</v>
      </c>
    </row>
    <row r="3315" spans="1:6" x14ac:dyDescent="0.2">
      <c r="A3315" s="28">
        <v>42055</v>
      </c>
      <c r="B3315" t="s">
        <v>440</v>
      </c>
      <c r="C3315" t="s">
        <v>56</v>
      </c>
      <c r="D3315" t="s">
        <v>56</v>
      </c>
      <c r="E3315" s="30">
        <v>5</v>
      </c>
      <c r="F3315">
        <f t="shared" si="57"/>
        <v>1</v>
      </c>
    </row>
    <row r="3316" spans="1:6" x14ac:dyDescent="0.2">
      <c r="A3316" s="28">
        <v>42055</v>
      </c>
      <c r="B3316" t="s">
        <v>440</v>
      </c>
      <c r="C3316" t="s">
        <v>57</v>
      </c>
      <c r="D3316" t="s">
        <v>57</v>
      </c>
      <c r="E3316" s="30">
        <v>0</v>
      </c>
      <c r="F3316">
        <f t="shared" si="57"/>
        <v>1</v>
      </c>
    </row>
    <row r="3317" spans="1:6" x14ac:dyDescent="0.2">
      <c r="A3317" s="28">
        <v>42055</v>
      </c>
      <c r="B3317" t="s">
        <v>440</v>
      </c>
      <c r="C3317" t="s">
        <v>58</v>
      </c>
      <c r="D3317" t="s">
        <v>58</v>
      </c>
      <c r="E3317" s="30">
        <v>25</v>
      </c>
      <c r="F3317">
        <f t="shared" si="57"/>
        <v>1</v>
      </c>
    </row>
    <row r="3318" spans="1:6" x14ac:dyDescent="0.2">
      <c r="A3318" s="28">
        <v>42055</v>
      </c>
      <c r="B3318" t="s">
        <v>440</v>
      </c>
      <c r="C3318" t="s">
        <v>59</v>
      </c>
      <c r="D3318" t="s">
        <v>59</v>
      </c>
      <c r="E3318" s="30">
        <v>6</v>
      </c>
      <c r="F3318">
        <f t="shared" si="57"/>
        <v>1</v>
      </c>
    </row>
    <row r="3319" spans="1:6" x14ac:dyDescent="0.2">
      <c r="A3319" s="28">
        <v>42056</v>
      </c>
      <c r="B3319" t="s">
        <v>441</v>
      </c>
      <c r="C3319" t="s">
        <v>52</v>
      </c>
      <c r="D3319" t="s">
        <v>52</v>
      </c>
      <c r="E3319" s="30">
        <v>3</v>
      </c>
      <c r="F3319">
        <f t="shared" si="57"/>
        <v>1</v>
      </c>
    </row>
    <row r="3320" spans="1:6" x14ac:dyDescent="0.2">
      <c r="A3320" s="28">
        <v>42056</v>
      </c>
      <c r="B3320" t="s">
        <v>441</v>
      </c>
      <c r="C3320" t="s">
        <v>53</v>
      </c>
      <c r="D3320" t="s">
        <v>53</v>
      </c>
      <c r="E3320" s="30">
        <v>5.3470000000000004</v>
      </c>
      <c r="F3320">
        <f t="shared" si="57"/>
        <v>1</v>
      </c>
    </row>
    <row r="3321" spans="1:6" x14ac:dyDescent="0.2">
      <c r="A3321" s="28">
        <v>42056</v>
      </c>
      <c r="B3321" t="s">
        <v>441</v>
      </c>
      <c r="C3321" t="s">
        <v>54</v>
      </c>
      <c r="D3321" t="s">
        <v>54</v>
      </c>
      <c r="E3321" s="30">
        <v>4.8</v>
      </c>
      <c r="F3321">
        <f t="shared" si="57"/>
        <v>1</v>
      </c>
    </row>
    <row r="3322" spans="1:6" x14ac:dyDescent="0.2">
      <c r="A3322" s="28">
        <v>42056</v>
      </c>
      <c r="B3322" t="s">
        <v>441</v>
      </c>
      <c r="C3322" t="s">
        <v>55</v>
      </c>
      <c r="D3322" t="s">
        <v>55</v>
      </c>
      <c r="E3322" s="30">
        <v>57</v>
      </c>
      <c r="F3322">
        <f t="shared" si="57"/>
        <v>1</v>
      </c>
    </row>
    <row r="3323" spans="1:6" x14ac:dyDescent="0.2">
      <c r="A3323" s="28">
        <v>42056</v>
      </c>
      <c r="B3323" t="s">
        <v>441</v>
      </c>
      <c r="C3323" t="s">
        <v>56</v>
      </c>
      <c r="D3323" t="s">
        <v>56</v>
      </c>
      <c r="E3323" s="30">
        <v>9</v>
      </c>
      <c r="F3323">
        <f t="shared" si="57"/>
        <v>1</v>
      </c>
    </row>
    <row r="3324" spans="1:6" x14ac:dyDescent="0.2">
      <c r="A3324" s="28">
        <v>42056</v>
      </c>
      <c r="B3324" t="s">
        <v>441</v>
      </c>
      <c r="C3324" t="s">
        <v>57</v>
      </c>
      <c r="D3324" t="s">
        <v>57</v>
      </c>
      <c r="E3324" s="30">
        <v>0</v>
      </c>
      <c r="F3324">
        <f t="shared" si="57"/>
        <v>1</v>
      </c>
    </row>
    <row r="3325" spans="1:6" x14ac:dyDescent="0.2">
      <c r="A3325" s="28">
        <v>42056</v>
      </c>
      <c r="B3325" t="s">
        <v>441</v>
      </c>
      <c r="C3325" t="s">
        <v>58</v>
      </c>
      <c r="D3325" t="s">
        <v>58</v>
      </c>
      <c r="E3325" s="30">
        <v>0</v>
      </c>
      <c r="F3325">
        <f t="shared" si="57"/>
        <v>1</v>
      </c>
    </row>
    <row r="3326" spans="1:6" x14ac:dyDescent="0.2">
      <c r="A3326" s="28">
        <v>42056</v>
      </c>
      <c r="B3326" t="s">
        <v>441</v>
      </c>
      <c r="C3326" t="s">
        <v>59</v>
      </c>
      <c r="D3326" t="s">
        <v>59</v>
      </c>
      <c r="E3326" s="30">
        <v>3</v>
      </c>
      <c r="F3326">
        <f t="shared" si="57"/>
        <v>1</v>
      </c>
    </row>
    <row r="3327" spans="1:6" x14ac:dyDescent="0.2">
      <c r="A3327" s="28">
        <v>42057</v>
      </c>
      <c r="B3327" t="s">
        <v>447</v>
      </c>
      <c r="C3327" t="s">
        <v>52</v>
      </c>
      <c r="D3327" t="s">
        <v>52</v>
      </c>
      <c r="E3327" s="30">
        <v>2</v>
      </c>
      <c r="F3327">
        <f t="shared" si="57"/>
        <v>1</v>
      </c>
    </row>
    <row r="3328" spans="1:6" x14ac:dyDescent="0.2">
      <c r="A3328" s="28">
        <v>42057</v>
      </c>
      <c r="B3328" t="s">
        <v>447</v>
      </c>
      <c r="C3328" t="s">
        <v>53</v>
      </c>
      <c r="D3328" t="s">
        <v>53</v>
      </c>
      <c r="E3328" s="30">
        <v>4.34</v>
      </c>
      <c r="F3328">
        <f t="shared" si="57"/>
        <v>1</v>
      </c>
    </row>
    <row r="3329" spans="1:6" x14ac:dyDescent="0.2">
      <c r="A3329" s="28">
        <v>42057</v>
      </c>
      <c r="B3329" t="s">
        <v>447</v>
      </c>
      <c r="C3329" t="s">
        <v>54</v>
      </c>
      <c r="D3329" t="s">
        <v>54</v>
      </c>
      <c r="E3329" s="30">
        <v>2</v>
      </c>
      <c r="F3329">
        <f t="shared" si="57"/>
        <v>1</v>
      </c>
    </row>
    <row r="3330" spans="1:6" x14ac:dyDescent="0.2">
      <c r="A3330" s="28">
        <v>42057</v>
      </c>
      <c r="B3330" t="s">
        <v>447</v>
      </c>
      <c r="C3330" t="s">
        <v>55</v>
      </c>
      <c r="D3330" t="s">
        <v>55</v>
      </c>
      <c r="E3330" s="30">
        <v>50.6</v>
      </c>
      <c r="F3330">
        <f t="shared" si="57"/>
        <v>1</v>
      </c>
    </row>
    <row r="3331" spans="1:6" x14ac:dyDescent="0.2">
      <c r="A3331" s="28">
        <v>42057</v>
      </c>
      <c r="B3331" t="s">
        <v>447</v>
      </c>
      <c r="C3331" t="s">
        <v>56</v>
      </c>
      <c r="D3331" t="s">
        <v>56</v>
      </c>
      <c r="E3331" s="30">
        <v>7</v>
      </c>
      <c r="F3331">
        <f t="shared" si="57"/>
        <v>1</v>
      </c>
    </row>
    <row r="3332" spans="1:6" x14ac:dyDescent="0.2">
      <c r="A3332" s="28">
        <v>42057</v>
      </c>
      <c r="B3332" t="s">
        <v>447</v>
      </c>
      <c r="C3332" t="s">
        <v>57</v>
      </c>
      <c r="D3332" t="s">
        <v>57</v>
      </c>
      <c r="E3332" s="30">
        <v>0</v>
      </c>
      <c r="F3332">
        <f t="shared" si="57"/>
        <v>1</v>
      </c>
    </row>
    <row r="3333" spans="1:6" x14ac:dyDescent="0.2">
      <c r="A3333" s="28">
        <v>42057</v>
      </c>
      <c r="B3333" t="s">
        <v>447</v>
      </c>
      <c r="C3333" t="s">
        <v>58</v>
      </c>
      <c r="D3333" t="s">
        <v>58</v>
      </c>
      <c r="E3333" s="30">
        <v>11</v>
      </c>
      <c r="F3333">
        <f t="shared" si="57"/>
        <v>1</v>
      </c>
    </row>
    <row r="3334" spans="1:6" x14ac:dyDescent="0.2">
      <c r="A3334" s="28">
        <v>42057</v>
      </c>
      <c r="B3334" t="s">
        <v>447</v>
      </c>
      <c r="C3334" t="s">
        <v>59</v>
      </c>
      <c r="D3334" t="s">
        <v>59</v>
      </c>
      <c r="E3334" s="30">
        <v>1</v>
      </c>
      <c r="F3334">
        <f t="shared" si="57"/>
        <v>1</v>
      </c>
    </row>
    <row r="3335" spans="1:6" x14ac:dyDescent="0.2">
      <c r="A3335" s="28">
        <v>42058</v>
      </c>
      <c r="B3335" t="s">
        <v>443</v>
      </c>
      <c r="C3335" t="s">
        <v>52</v>
      </c>
      <c r="D3335" t="s">
        <v>52</v>
      </c>
      <c r="E3335" s="30">
        <v>5</v>
      </c>
      <c r="F3335">
        <f t="shared" ref="F3335:F3398" si="58">SUBTOTAL(103,E3335)</f>
        <v>1</v>
      </c>
    </row>
    <row r="3336" spans="1:6" x14ac:dyDescent="0.2">
      <c r="A3336" s="28">
        <v>42058</v>
      </c>
      <c r="B3336" t="s">
        <v>443</v>
      </c>
      <c r="C3336" t="s">
        <v>53</v>
      </c>
      <c r="D3336" t="s">
        <v>53</v>
      </c>
      <c r="E3336" s="30">
        <v>3.16</v>
      </c>
      <c r="F3336">
        <f t="shared" si="58"/>
        <v>1</v>
      </c>
    </row>
    <row r="3337" spans="1:6" x14ac:dyDescent="0.2">
      <c r="A3337" s="28">
        <v>42058</v>
      </c>
      <c r="B3337" t="s">
        <v>443</v>
      </c>
      <c r="C3337" t="s">
        <v>54</v>
      </c>
      <c r="D3337" t="s">
        <v>54</v>
      </c>
      <c r="E3337" s="30">
        <v>7.5</v>
      </c>
      <c r="F3337">
        <f t="shared" si="58"/>
        <v>1</v>
      </c>
    </row>
    <row r="3338" spans="1:6" x14ac:dyDescent="0.2">
      <c r="A3338" s="28">
        <v>42058</v>
      </c>
      <c r="B3338" t="s">
        <v>443</v>
      </c>
      <c r="C3338" t="s">
        <v>55</v>
      </c>
      <c r="D3338" t="s">
        <v>55</v>
      </c>
      <c r="E3338" s="30">
        <v>55.4</v>
      </c>
      <c r="F3338">
        <f t="shared" si="58"/>
        <v>1</v>
      </c>
    </row>
    <row r="3339" spans="1:6" x14ac:dyDescent="0.2">
      <c r="A3339" s="28">
        <v>42058</v>
      </c>
      <c r="B3339" t="s">
        <v>443</v>
      </c>
      <c r="C3339" t="s">
        <v>56</v>
      </c>
      <c r="D3339" t="s">
        <v>56</v>
      </c>
      <c r="E3339" s="30">
        <v>9</v>
      </c>
      <c r="F3339">
        <f t="shared" si="58"/>
        <v>1</v>
      </c>
    </row>
    <row r="3340" spans="1:6" x14ac:dyDescent="0.2">
      <c r="A3340" s="28">
        <v>42058</v>
      </c>
      <c r="B3340" t="s">
        <v>443</v>
      </c>
      <c r="C3340" t="s">
        <v>57</v>
      </c>
      <c r="D3340" t="s">
        <v>57</v>
      </c>
      <c r="E3340" s="30">
        <v>0</v>
      </c>
      <c r="F3340">
        <f t="shared" si="58"/>
        <v>1</v>
      </c>
    </row>
    <row r="3341" spans="1:6" x14ac:dyDescent="0.2">
      <c r="A3341" s="28">
        <v>42058</v>
      </c>
      <c r="B3341" t="s">
        <v>443</v>
      </c>
      <c r="C3341" t="s">
        <v>58</v>
      </c>
      <c r="D3341" t="s">
        <v>58</v>
      </c>
      <c r="E3341" s="30">
        <v>20</v>
      </c>
      <c r="F3341">
        <f t="shared" si="58"/>
        <v>1</v>
      </c>
    </row>
    <row r="3342" spans="1:6" x14ac:dyDescent="0.2">
      <c r="A3342" s="28">
        <v>42058</v>
      </c>
      <c r="B3342" t="s">
        <v>443</v>
      </c>
      <c r="C3342" t="s">
        <v>59</v>
      </c>
      <c r="D3342" t="s">
        <v>59</v>
      </c>
      <c r="E3342" s="30">
        <v>0</v>
      </c>
      <c r="F3342">
        <f t="shared" si="58"/>
        <v>1</v>
      </c>
    </row>
    <row r="3343" spans="1:6" x14ac:dyDescent="0.2">
      <c r="A3343" s="28">
        <v>42059</v>
      </c>
      <c r="B3343" t="s">
        <v>444</v>
      </c>
      <c r="C3343" t="s">
        <v>52</v>
      </c>
      <c r="D3343" t="s">
        <v>52</v>
      </c>
      <c r="E3343" s="30">
        <v>3.68</v>
      </c>
      <c r="F3343">
        <f t="shared" si="58"/>
        <v>1</v>
      </c>
    </row>
    <row r="3344" spans="1:6" x14ac:dyDescent="0.2">
      <c r="A3344" s="28">
        <v>42059</v>
      </c>
      <c r="B3344" t="s">
        <v>444</v>
      </c>
      <c r="C3344" t="s">
        <v>53</v>
      </c>
      <c r="D3344" t="s">
        <v>53</v>
      </c>
      <c r="E3344" s="30">
        <v>3.34</v>
      </c>
      <c r="F3344">
        <f t="shared" si="58"/>
        <v>1</v>
      </c>
    </row>
    <row r="3345" spans="1:6" x14ac:dyDescent="0.2">
      <c r="A3345" s="28">
        <v>42059</v>
      </c>
      <c r="B3345" t="s">
        <v>444</v>
      </c>
      <c r="C3345" t="s">
        <v>54</v>
      </c>
      <c r="D3345" t="s">
        <v>54</v>
      </c>
      <c r="E3345" s="30">
        <v>6.2</v>
      </c>
      <c r="F3345">
        <f t="shared" si="58"/>
        <v>1</v>
      </c>
    </row>
    <row r="3346" spans="1:6" x14ac:dyDescent="0.2">
      <c r="A3346" s="28">
        <v>42059</v>
      </c>
      <c r="B3346" t="s">
        <v>444</v>
      </c>
      <c r="C3346" t="s">
        <v>55</v>
      </c>
      <c r="D3346" t="s">
        <v>55</v>
      </c>
      <c r="E3346" s="30">
        <v>22.07</v>
      </c>
      <c r="F3346">
        <f t="shared" si="58"/>
        <v>1</v>
      </c>
    </row>
    <row r="3347" spans="1:6" x14ac:dyDescent="0.2">
      <c r="A3347" s="28">
        <v>42059</v>
      </c>
      <c r="B3347" t="s">
        <v>444</v>
      </c>
      <c r="C3347" t="s">
        <v>56</v>
      </c>
      <c r="D3347" t="s">
        <v>56</v>
      </c>
      <c r="E3347" s="30">
        <v>11</v>
      </c>
      <c r="F3347">
        <f t="shared" si="58"/>
        <v>1</v>
      </c>
    </row>
    <row r="3348" spans="1:6" x14ac:dyDescent="0.2">
      <c r="A3348" s="28">
        <v>42059</v>
      </c>
      <c r="B3348" t="s">
        <v>444</v>
      </c>
      <c r="C3348" t="s">
        <v>57</v>
      </c>
      <c r="D3348" t="s">
        <v>57</v>
      </c>
      <c r="E3348" s="30">
        <v>0</v>
      </c>
      <c r="F3348">
        <f t="shared" si="58"/>
        <v>1</v>
      </c>
    </row>
    <row r="3349" spans="1:6" x14ac:dyDescent="0.2">
      <c r="A3349" s="28">
        <v>42059</v>
      </c>
      <c r="B3349" t="s">
        <v>444</v>
      </c>
      <c r="C3349" t="s">
        <v>58</v>
      </c>
      <c r="D3349" t="s">
        <v>58</v>
      </c>
      <c r="E3349" s="30">
        <v>11</v>
      </c>
      <c r="F3349">
        <f t="shared" si="58"/>
        <v>1</v>
      </c>
    </row>
    <row r="3350" spans="1:6" x14ac:dyDescent="0.2">
      <c r="A3350" s="28">
        <v>42059</v>
      </c>
      <c r="B3350" t="s">
        <v>444</v>
      </c>
      <c r="C3350" t="s">
        <v>59</v>
      </c>
      <c r="D3350" t="s">
        <v>59</v>
      </c>
      <c r="E3350" s="30">
        <v>2</v>
      </c>
      <c r="F3350">
        <f t="shared" si="58"/>
        <v>1</v>
      </c>
    </row>
    <row r="3351" spans="1:6" x14ac:dyDescent="0.2">
      <c r="A3351" s="28">
        <v>42060</v>
      </c>
      <c r="B3351" t="s">
        <v>445</v>
      </c>
      <c r="C3351" t="s">
        <v>52</v>
      </c>
      <c r="D3351" t="s">
        <v>52</v>
      </c>
      <c r="E3351" s="30">
        <v>7</v>
      </c>
      <c r="F3351">
        <f t="shared" si="58"/>
        <v>1</v>
      </c>
    </row>
    <row r="3352" spans="1:6" x14ac:dyDescent="0.2">
      <c r="A3352" s="28">
        <v>42060</v>
      </c>
      <c r="B3352" t="s">
        <v>445</v>
      </c>
      <c r="C3352" t="s">
        <v>53</v>
      </c>
      <c r="D3352" t="s">
        <v>53</v>
      </c>
      <c r="E3352" s="30">
        <v>6.33</v>
      </c>
      <c r="F3352">
        <f t="shared" si="58"/>
        <v>1</v>
      </c>
    </row>
    <row r="3353" spans="1:6" x14ac:dyDescent="0.2">
      <c r="A3353" s="28">
        <v>42060</v>
      </c>
      <c r="B3353" t="s">
        <v>445</v>
      </c>
      <c r="C3353" t="s">
        <v>54</v>
      </c>
      <c r="D3353" t="s">
        <v>54</v>
      </c>
      <c r="E3353" s="30">
        <v>6.1</v>
      </c>
      <c r="F3353">
        <f t="shared" si="58"/>
        <v>1</v>
      </c>
    </row>
    <row r="3354" spans="1:6" x14ac:dyDescent="0.2">
      <c r="A3354" s="28">
        <v>42060</v>
      </c>
      <c r="B3354" t="s">
        <v>445</v>
      </c>
      <c r="C3354" t="s">
        <v>55</v>
      </c>
      <c r="D3354" t="s">
        <v>55</v>
      </c>
      <c r="E3354" s="30">
        <v>24</v>
      </c>
      <c r="F3354">
        <f t="shared" si="58"/>
        <v>1</v>
      </c>
    </row>
    <row r="3355" spans="1:6" x14ac:dyDescent="0.2">
      <c r="A3355" s="28">
        <v>42060</v>
      </c>
      <c r="B3355" t="s">
        <v>445</v>
      </c>
      <c r="C3355" t="s">
        <v>56</v>
      </c>
      <c r="D3355" t="s">
        <v>56</v>
      </c>
      <c r="E3355" s="30">
        <v>8</v>
      </c>
      <c r="F3355">
        <f t="shared" si="58"/>
        <v>1</v>
      </c>
    </row>
    <row r="3356" spans="1:6" x14ac:dyDescent="0.2">
      <c r="A3356" s="28">
        <v>42060</v>
      </c>
      <c r="B3356" t="s">
        <v>445</v>
      </c>
      <c r="C3356" t="s">
        <v>57</v>
      </c>
      <c r="D3356" t="s">
        <v>57</v>
      </c>
      <c r="E3356" s="30">
        <v>0</v>
      </c>
      <c r="F3356">
        <f t="shared" si="58"/>
        <v>1</v>
      </c>
    </row>
    <row r="3357" spans="1:6" x14ac:dyDescent="0.2">
      <c r="A3357" s="28">
        <v>42060</v>
      </c>
      <c r="B3357" t="s">
        <v>445</v>
      </c>
      <c r="C3357" t="s">
        <v>58</v>
      </c>
      <c r="D3357" t="s">
        <v>58</v>
      </c>
      <c r="E3357" s="30">
        <v>2</v>
      </c>
      <c r="F3357">
        <f t="shared" si="58"/>
        <v>1</v>
      </c>
    </row>
    <row r="3358" spans="1:6" x14ac:dyDescent="0.2">
      <c r="A3358" s="28">
        <v>42060</v>
      </c>
      <c r="B3358" t="s">
        <v>445</v>
      </c>
      <c r="C3358" t="s">
        <v>59</v>
      </c>
      <c r="D3358" t="s">
        <v>59</v>
      </c>
      <c r="E3358" s="30">
        <v>2</v>
      </c>
      <c r="F3358">
        <f t="shared" si="58"/>
        <v>1</v>
      </c>
    </row>
    <row r="3359" spans="1:6" x14ac:dyDescent="0.2">
      <c r="A3359" s="28">
        <v>42061</v>
      </c>
      <c r="B3359" t="s">
        <v>446</v>
      </c>
      <c r="C3359" t="s">
        <v>52</v>
      </c>
      <c r="D3359" t="s">
        <v>52</v>
      </c>
      <c r="E3359" s="30">
        <v>6</v>
      </c>
      <c r="F3359">
        <f t="shared" si="58"/>
        <v>1</v>
      </c>
    </row>
    <row r="3360" spans="1:6" x14ac:dyDescent="0.2">
      <c r="A3360" s="28">
        <v>42061</v>
      </c>
      <c r="B3360" t="s">
        <v>446</v>
      </c>
      <c r="C3360" t="s">
        <v>53</v>
      </c>
      <c r="D3360" t="s">
        <v>53</v>
      </c>
      <c r="E3360" s="30">
        <v>2</v>
      </c>
      <c r="F3360">
        <f t="shared" si="58"/>
        <v>1</v>
      </c>
    </row>
    <row r="3361" spans="1:6" x14ac:dyDescent="0.2">
      <c r="A3361" s="28">
        <v>42061</v>
      </c>
      <c r="B3361" t="s">
        <v>446</v>
      </c>
      <c r="C3361" t="s">
        <v>54</v>
      </c>
      <c r="D3361" t="s">
        <v>54</v>
      </c>
      <c r="E3361" s="30">
        <v>2</v>
      </c>
      <c r="F3361">
        <f t="shared" si="58"/>
        <v>1</v>
      </c>
    </row>
    <row r="3362" spans="1:6" x14ac:dyDescent="0.2">
      <c r="A3362" s="28">
        <v>42061</v>
      </c>
      <c r="B3362" t="s">
        <v>446</v>
      </c>
      <c r="C3362" t="s">
        <v>55</v>
      </c>
      <c r="D3362" t="s">
        <v>55</v>
      </c>
      <c r="E3362" s="30">
        <v>36.700000000000003</v>
      </c>
      <c r="F3362">
        <f t="shared" si="58"/>
        <v>1</v>
      </c>
    </row>
    <row r="3363" spans="1:6" x14ac:dyDescent="0.2">
      <c r="A3363" s="28">
        <v>42061</v>
      </c>
      <c r="B3363" t="s">
        <v>446</v>
      </c>
      <c r="C3363" t="s">
        <v>56</v>
      </c>
      <c r="D3363" t="s">
        <v>56</v>
      </c>
      <c r="E3363" s="30">
        <v>13</v>
      </c>
      <c r="F3363">
        <f t="shared" si="58"/>
        <v>1</v>
      </c>
    </row>
    <row r="3364" spans="1:6" x14ac:dyDescent="0.2">
      <c r="A3364" s="28">
        <v>42061</v>
      </c>
      <c r="B3364" t="s">
        <v>446</v>
      </c>
      <c r="C3364" t="s">
        <v>57</v>
      </c>
      <c r="D3364" t="s">
        <v>57</v>
      </c>
      <c r="E3364" s="30">
        <v>0</v>
      </c>
      <c r="F3364">
        <f t="shared" si="58"/>
        <v>1</v>
      </c>
    </row>
    <row r="3365" spans="1:6" x14ac:dyDescent="0.2">
      <c r="A3365" s="28">
        <v>42061</v>
      </c>
      <c r="B3365" t="s">
        <v>446</v>
      </c>
      <c r="C3365" t="s">
        <v>58</v>
      </c>
      <c r="D3365" t="s">
        <v>58</v>
      </c>
      <c r="E3365" s="30">
        <v>1</v>
      </c>
      <c r="F3365">
        <f t="shared" si="58"/>
        <v>1</v>
      </c>
    </row>
    <row r="3366" spans="1:6" x14ac:dyDescent="0.2">
      <c r="A3366" s="28">
        <v>42061</v>
      </c>
      <c r="B3366" t="s">
        <v>446</v>
      </c>
      <c r="C3366" t="s">
        <v>59</v>
      </c>
      <c r="D3366" t="s">
        <v>59</v>
      </c>
      <c r="E3366" s="30">
        <v>1</v>
      </c>
      <c r="F3366">
        <f t="shared" si="58"/>
        <v>1</v>
      </c>
    </row>
    <row r="3367" spans="1:6" x14ac:dyDescent="0.2">
      <c r="A3367" s="28">
        <v>42062</v>
      </c>
      <c r="B3367" t="s">
        <v>440</v>
      </c>
      <c r="C3367" t="s">
        <v>52</v>
      </c>
      <c r="D3367" t="s">
        <v>52</v>
      </c>
      <c r="E3367" s="30">
        <v>6.33</v>
      </c>
      <c r="F3367">
        <f t="shared" si="58"/>
        <v>1</v>
      </c>
    </row>
    <row r="3368" spans="1:6" x14ac:dyDescent="0.2">
      <c r="A3368" s="28">
        <v>42062</v>
      </c>
      <c r="B3368" t="s">
        <v>440</v>
      </c>
      <c r="C3368" t="s">
        <v>53</v>
      </c>
      <c r="D3368" t="s">
        <v>53</v>
      </c>
      <c r="E3368" s="30">
        <v>4.4729999999999999</v>
      </c>
      <c r="F3368">
        <f t="shared" si="58"/>
        <v>1</v>
      </c>
    </row>
    <row r="3369" spans="1:6" x14ac:dyDescent="0.2">
      <c r="A3369" s="28">
        <v>42062</v>
      </c>
      <c r="B3369" t="s">
        <v>440</v>
      </c>
      <c r="C3369" t="s">
        <v>54</v>
      </c>
      <c r="D3369" t="s">
        <v>54</v>
      </c>
      <c r="E3369" s="30">
        <v>5</v>
      </c>
      <c r="F3369">
        <f t="shared" si="58"/>
        <v>1</v>
      </c>
    </row>
    <row r="3370" spans="1:6" x14ac:dyDescent="0.2">
      <c r="A3370" s="28">
        <v>42062</v>
      </c>
      <c r="B3370" t="s">
        <v>440</v>
      </c>
      <c r="C3370" t="s">
        <v>55</v>
      </c>
      <c r="D3370" t="s">
        <v>55</v>
      </c>
      <c r="E3370" s="30">
        <v>51</v>
      </c>
      <c r="F3370">
        <f t="shared" si="58"/>
        <v>1</v>
      </c>
    </row>
    <row r="3371" spans="1:6" x14ac:dyDescent="0.2">
      <c r="A3371" s="28">
        <v>42062</v>
      </c>
      <c r="B3371" t="s">
        <v>440</v>
      </c>
      <c r="C3371" t="s">
        <v>56</v>
      </c>
      <c r="D3371" t="s">
        <v>56</v>
      </c>
      <c r="E3371" s="30">
        <v>1</v>
      </c>
      <c r="F3371">
        <f t="shared" si="58"/>
        <v>1</v>
      </c>
    </row>
    <row r="3372" spans="1:6" x14ac:dyDescent="0.2">
      <c r="A3372" s="28">
        <v>42062</v>
      </c>
      <c r="B3372" t="s">
        <v>440</v>
      </c>
      <c r="C3372" t="s">
        <v>57</v>
      </c>
      <c r="D3372" t="s">
        <v>57</v>
      </c>
      <c r="E3372" s="30">
        <v>1</v>
      </c>
      <c r="F3372">
        <f t="shared" si="58"/>
        <v>1</v>
      </c>
    </row>
    <row r="3373" spans="1:6" x14ac:dyDescent="0.2">
      <c r="A3373" s="28">
        <v>42062</v>
      </c>
      <c r="B3373" t="s">
        <v>440</v>
      </c>
      <c r="C3373" t="s">
        <v>58</v>
      </c>
      <c r="D3373" t="s">
        <v>58</v>
      </c>
      <c r="E3373" s="30">
        <v>0</v>
      </c>
      <c r="F3373">
        <f t="shared" si="58"/>
        <v>1</v>
      </c>
    </row>
    <row r="3374" spans="1:6" x14ac:dyDescent="0.2">
      <c r="A3374" s="28">
        <v>42062</v>
      </c>
      <c r="B3374" t="s">
        <v>440</v>
      </c>
      <c r="C3374" t="s">
        <v>59</v>
      </c>
      <c r="D3374" t="s">
        <v>59</v>
      </c>
      <c r="E3374" s="30">
        <v>0</v>
      </c>
      <c r="F3374">
        <f t="shared" si="58"/>
        <v>1</v>
      </c>
    </row>
    <row r="3375" spans="1:6" x14ac:dyDescent="0.2">
      <c r="A3375" s="28">
        <v>42063</v>
      </c>
      <c r="B3375" t="s">
        <v>441</v>
      </c>
      <c r="C3375" t="s">
        <v>52</v>
      </c>
      <c r="D3375" t="s">
        <v>52</v>
      </c>
      <c r="E3375" s="30">
        <v>6.34</v>
      </c>
      <c r="F3375">
        <f t="shared" si="58"/>
        <v>1</v>
      </c>
    </row>
    <row r="3376" spans="1:6" x14ac:dyDescent="0.2">
      <c r="A3376" s="28">
        <v>42063</v>
      </c>
      <c r="B3376" t="s">
        <v>441</v>
      </c>
      <c r="C3376" t="s">
        <v>53</v>
      </c>
      <c r="D3376" t="s">
        <v>53</v>
      </c>
      <c r="E3376" s="30">
        <v>3.33</v>
      </c>
      <c r="F3376">
        <f t="shared" si="58"/>
        <v>1</v>
      </c>
    </row>
    <row r="3377" spans="1:6" x14ac:dyDescent="0.2">
      <c r="A3377" s="28">
        <v>42063</v>
      </c>
      <c r="B3377" t="s">
        <v>441</v>
      </c>
      <c r="C3377" t="s">
        <v>54</v>
      </c>
      <c r="D3377" t="s">
        <v>54</v>
      </c>
      <c r="E3377" s="30">
        <v>1.6</v>
      </c>
      <c r="F3377">
        <f t="shared" si="58"/>
        <v>1</v>
      </c>
    </row>
    <row r="3378" spans="1:6" x14ac:dyDescent="0.2">
      <c r="A3378" s="28">
        <v>42063</v>
      </c>
      <c r="B3378" t="s">
        <v>441</v>
      </c>
      <c r="C3378" t="s">
        <v>55</v>
      </c>
      <c r="D3378" t="s">
        <v>55</v>
      </c>
      <c r="E3378" s="30">
        <v>26.6</v>
      </c>
      <c r="F3378">
        <f t="shared" si="58"/>
        <v>1</v>
      </c>
    </row>
    <row r="3379" spans="1:6" x14ac:dyDescent="0.2">
      <c r="A3379" s="28">
        <v>42063</v>
      </c>
      <c r="B3379" t="s">
        <v>441</v>
      </c>
      <c r="C3379" t="s">
        <v>56</v>
      </c>
      <c r="D3379" t="s">
        <v>56</v>
      </c>
      <c r="E3379" s="30">
        <v>9</v>
      </c>
      <c r="F3379">
        <f t="shared" si="58"/>
        <v>1</v>
      </c>
    </row>
    <row r="3380" spans="1:6" x14ac:dyDescent="0.2">
      <c r="A3380" s="28">
        <v>42063</v>
      </c>
      <c r="B3380" t="s">
        <v>441</v>
      </c>
      <c r="C3380" t="s">
        <v>57</v>
      </c>
      <c r="D3380" t="s">
        <v>57</v>
      </c>
      <c r="E3380" s="30">
        <v>0</v>
      </c>
      <c r="F3380">
        <f t="shared" si="58"/>
        <v>1</v>
      </c>
    </row>
    <row r="3381" spans="1:6" x14ac:dyDescent="0.2">
      <c r="A3381" s="28">
        <v>42063</v>
      </c>
      <c r="B3381" t="s">
        <v>441</v>
      </c>
      <c r="C3381" t="s">
        <v>58</v>
      </c>
      <c r="D3381" t="s">
        <v>58</v>
      </c>
      <c r="E3381" s="30">
        <v>4</v>
      </c>
      <c r="F3381">
        <f t="shared" si="58"/>
        <v>1</v>
      </c>
    </row>
    <row r="3382" spans="1:6" x14ac:dyDescent="0.2">
      <c r="A3382" s="28">
        <v>42063</v>
      </c>
      <c r="B3382" t="s">
        <v>441</v>
      </c>
      <c r="C3382" t="s">
        <v>59</v>
      </c>
      <c r="D3382" t="s">
        <v>59</v>
      </c>
      <c r="E3382" s="30">
        <v>3</v>
      </c>
      <c r="F3382">
        <f t="shared" si="58"/>
        <v>1</v>
      </c>
    </row>
    <row r="3383" spans="1:6" x14ac:dyDescent="0.2">
      <c r="A3383" s="28">
        <v>42064</v>
      </c>
      <c r="B3383" t="s">
        <v>447</v>
      </c>
      <c r="C3383" t="s">
        <v>52</v>
      </c>
      <c r="D3383" t="s">
        <v>52</v>
      </c>
      <c r="E3383" s="30">
        <v>9</v>
      </c>
      <c r="F3383">
        <f t="shared" si="58"/>
        <v>1</v>
      </c>
    </row>
    <row r="3384" spans="1:6" x14ac:dyDescent="0.2">
      <c r="A3384" s="28">
        <v>42064</v>
      </c>
      <c r="B3384" t="s">
        <v>447</v>
      </c>
      <c r="C3384" t="s">
        <v>53</v>
      </c>
      <c r="D3384" t="s">
        <v>53</v>
      </c>
      <c r="E3384" s="30">
        <v>7.8929999999999998</v>
      </c>
      <c r="F3384">
        <f t="shared" si="58"/>
        <v>1</v>
      </c>
    </row>
    <row r="3385" spans="1:6" x14ac:dyDescent="0.2">
      <c r="A3385" s="28">
        <v>42064</v>
      </c>
      <c r="B3385" t="s">
        <v>447</v>
      </c>
      <c r="C3385" t="s">
        <v>54</v>
      </c>
      <c r="D3385" t="s">
        <v>54</v>
      </c>
      <c r="E3385" s="30">
        <v>2.7</v>
      </c>
      <c r="F3385">
        <f t="shared" si="58"/>
        <v>1</v>
      </c>
    </row>
    <row r="3386" spans="1:6" x14ac:dyDescent="0.2">
      <c r="A3386" s="28">
        <v>42064</v>
      </c>
      <c r="B3386" t="s">
        <v>447</v>
      </c>
      <c r="C3386" t="s">
        <v>55</v>
      </c>
      <c r="D3386" t="s">
        <v>55</v>
      </c>
      <c r="E3386" s="30">
        <v>25.9</v>
      </c>
      <c r="F3386">
        <f t="shared" si="58"/>
        <v>1</v>
      </c>
    </row>
    <row r="3387" spans="1:6" x14ac:dyDescent="0.2">
      <c r="A3387" s="28">
        <v>42064</v>
      </c>
      <c r="B3387" t="s">
        <v>447</v>
      </c>
      <c r="C3387" t="s">
        <v>56</v>
      </c>
      <c r="D3387" t="s">
        <v>56</v>
      </c>
      <c r="E3387" s="30">
        <v>3</v>
      </c>
      <c r="F3387">
        <f t="shared" si="58"/>
        <v>1</v>
      </c>
    </row>
    <row r="3388" spans="1:6" x14ac:dyDescent="0.2">
      <c r="A3388" s="28">
        <v>42064</v>
      </c>
      <c r="B3388" t="s">
        <v>447</v>
      </c>
      <c r="C3388" t="s">
        <v>57</v>
      </c>
      <c r="D3388" t="s">
        <v>57</v>
      </c>
      <c r="E3388" s="30">
        <v>4</v>
      </c>
      <c r="F3388">
        <f t="shared" si="58"/>
        <v>1</v>
      </c>
    </row>
    <row r="3389" spans="1:6" x14ac:dyDescent="0.2">
      <c r="A3389" s="28">
        <v>42064</v>
      </c>
      <c r="B3389" t="s">
        <v>447</v>
      </c>
      <c r="C3389" t="s">
        <v>58</v>
      </c>
      <c r="D3389" t="s">
        <v>58</v>
      </c>
      <c r="E3389" s="30">
        <v>0</v>
      </c>
      <c r="F3389">
        <f t="shared" si="58"/>
        <v>1</v>
      </c>
    </row>
    <row r="3390" spans="1:6" x14ac:dyDescent="0.2">
      <c r="A3390" s="28">
        <v>42064</v>
      </c>
      <c r="B3390" t="s">
        <v>447</v>
      </c>
      <c r="C3390" t="s">
        <v>59</v>
      </c>
      <c r="D3390" t="s">
        <v>59</v>
      </c>
      <c r="E3390" s="30">
        <v>4</v>
      </c>
      <c r="F3390">
        <f t="shared" si="58"/>
        <v>1</v>
      </c>
    </row>
    <row r="3391" spans="1:6" x14ac:dyDescent="0.2">
      <c r="A3391" s="28">
        <v>42065</v>
      </c>
      <c r="B3391" t="s">
        <v>443</v>
      </c>
      <c r="C3391" t="s">
        <v>52</v>
      </c>
      <c r="D3391" t="s">
        <v>52</v>
      </c>
      <c r="E3391" s="30">
        <v>6.67</v>
      </c>
      <c r="F3391">
        <f t="shared" si="58"/>
        <v>1</v>
      </c>
    </row>
    <row r="3392" spans="1:6" x14ac:dyDescent="0.2">
      <c r="A3392" s="28">
        <v>42065</v>
      </c>
      <c r="B3392" t="s">
        <v>443</v>
      </c>
      <c r="C3392" t="s">
        <v>53</v>
      </c>
      <c r="D3392" t="s">
        <v>53</v>
      </c>
      <c r="E3392" s="30">
        <v>4.68</v>
      </c>
      <c r="F3392">
        <f t="shared" si="58"/>
        <v>1</v>
      </c>
    </row>
    <row r="3393" spans="1:6" x14ac:dyDescent="0.2">
      <c r="A3393" s="28">
        <v>42065</v>
      </c>
      <c r="B3393" t="s">
        <v>443</v>
      </c>
      <c r="C3393" t="s">
        <v>54</v>
      </c>
      <c r="D3393" t="s">
        <v>54</v>
      </c>
      <c r="E3393" s="30">
        <v>3.5</v>
      </c>
      <c r="F3393">
        <f t="shared" si="58"/>
        <v>1</v>
      </c>
    </row>
    <row r="3394" spans="1:6" x14ac:dyDescent="0.2">
      <c r="A3394" s="28">
        <v>42065</v>
      </c>
      <c r="B3394" t="s">
        <v>443</v>
      </c>
      <c r="C3394" t="s">
        <v>55</v>
      </c>
      <c r="D3394" t="s">
        <v>55</v>
      </c>
      <c r="E3394" s="30">
        <v>40.700000000000003</v>
      </c>
      <c r="F3394">
        <f t="shared" si="58"/>
        <v>1</v>
      </c>
    </row>
    <row r="3395" spans="1:6" x14ac:dyDescent="0.2">
      <c r="A3395" s="28">
        <v>42065</v>
      </c>
      <c r="B3395" t="s">
        <v>443</v>
      </c>
      <c r="C3395" t="s">
        <v>56</v>
      </c>
      <c r="D3395" t="s">
        <v>56</v>
      </c>
      <c r="E3395" s="30">
        <v>6</v>
      </c>
      <c r="F3395">
        <f t="shared" si="58"/>
        <v>1</v>
      </c>
    </row>
    <row r="3396" spans="1:6" x14ac:dyDescent="0.2">
      <c r="A3396" s="28">
        <v>42065</v>
      </c>
      <c r="B3396" t="s">
        <v>443</v>
      </c>
      <c r="C3396" t="s">
        <v>57</v>
      </c>
      <c r="D3396" t="s">
        <v>57</v>
      </c>
      <c r="E3396" s="30">
        <v>1</v>
      </c>
      <c r="F3396">
        <f t="shared" si="58"/>
        <v>1</v>
      </c>
    </row>
    <row r="3397" spans="1:6" x14ac:dyDescent="0.2">
      <c r="A3397" s="28">
        <v>42065</v>
      </c>
      <c r="B3397" t="s">
        <v>443</v>
      </c>
      <c r="C3397" t="s">
        <v>58</v>
      </c>
      <c r="D3397" t="s">
        <v>58</v>
      </c>
      <c r="E3397" s="30">
        <v>2</v>
      </c>
      <c r="F3397">
        <f t="shared" si="58"/>
        <v>1</v>
      </c>
    </row>
    <row r="3398" spans="1:6" x14ac:dyDescent="0.2">
      <c r="A3398" s="28">
        <v>42065</v>
      </c>
      <c r="B3398" t="s">
        <v>443</v>
      </c>
      <c r="C3398" t="s">
        <v>59</v>
      </c>
      <c r="D3398" t="s">
        <v>59</v>
      </c>
      <c r="E3398" s="30">
        <v>3</v>
      </c>
      <c r="F3398">
        <f t="shared" si="58"/>
        <v>1</v>
      </c>
    </row>
    <row r="3399" spans="1:6" x14ac:dyDescent="0.2">
      <c r="A3399" s="28">
        <v>42066</v>
      </c>
      <c r="B3399" t="s">
        <v>444</v>
      </c>
      <c r="C3399" t="s">
        <v>52</v>
      </c>
      <c r="D3399" t="s">
        <v>52</v>
      </c>
      <c r="E3399" s="30">
        <v>8</v>
      </c>
      <c r="F3399">
        <f t="shared" ref="F3399:F3462" si="59">SUBTOTAL(103,E3399)</f>
        <v>1</v>
      </c>
    </row>
    <row r="3400" spans="1:6" x14ac:dyDescent="0.2">
      <c r="A3400" s="28">
        <v>42066</v>
      </c>
      <c r="B3400" t="s">
        <v>444</v>
      </c>
      <c r="C3400" t="s">
        <v>53</v>
      </c>
      <c r="D3400" t="s">
        <v>53</v>
      </c>
      <c r="E3400" s="30">
        <v>6.03</v>
      </c>
      <c r="F3400">
        <f t="shared" si="59"/>
        <v>1</v>
      </c>
    </row>
    <row r="3401" spans="1:6" x14ac:dyDescent="0.2">
      <c r="A3401" s="28">
        <v>42066</v>
      </c>
      <c r="B3401" t="s">
        <v>444</v>
      </c>
      <c r="C3401" t="s">
        <v>54</v>
      </c>
      <c r="D3401" t="s">
        <v>54</v>
      </c>
      <c r="E3401" s="30">
        <v>4.5</v>
      </c>
      <c r="F3401">
        <f t="shared" si="59"/>
        <v>1</v>
      </c>
    </row>
    <row r="3402" spans="1:6" x14ac:dyDescent="0.2">
      <c r="A3402" s="28">
        <v>42066</v>
      </c>
      <c r="B3402" t="s">
        <v>444</v>
      </c>
      <c r="C3402" t="s">
        <v>55</v>
      </c>
      <c r="D3402" t="s">
        <v>55</v>
      </c>
      <c r="E3402" s="30">
        <v>45.6</v>
      </c>
      <c r="F3402">
        <f t="shared" si="59"/>
        <v>1</v>
      </c>
    </row>
    <row r="3403" spans="1:6" x14ac:dyDescent="0.2">
      <c r="A3403" s="28">
        <v>42066</v>
      </c>
      <c r="B3403" t="s">
        <v>444</v>
      </c>
      <c r="C3403" t="s">
        <v>56</v>
      </c>
      <c r="D3403" t="s">
        <v>56</v>
      </c>
      <c r="E3403" s="30">
        <v>14</v>
      </c>
      <c r="F3403">
        <f t="shared" si="59"/>
        <v>1</v>
      </c>
    </row>
    <row r="3404" spans="1:6" x14ac:dyDescent="0.2">
      <c r="A3404" s="28">
        <v>42066</v>
      </c>
      <c r="B3404" t="s">
        <v>444</v>
      </c>
      <c r="C3404" t="s">
        <v>57</v>
      </c>
      <c r="D3404" t="s">
        <v>57</v>
      </c>
      <c r="E3404" s="30">
        <v>0</v>
      </c>
      <c r="F3404">
        <f t="shared" si="59"/>
        <v>1</v>
      </c>
    </row>
    <row r="3405" spans="1:6" x14ac:dyDescent="0.2">
      <c r="A3405" s="28">
        <v>42066</v>
      </c>
      <c r="B3405" t="s">
        <v>444</v>
      </c>
      <c r="C3405" t="s">
        <v>58</v>
      </c>
      <c r="D3405" t="s">
        <v>58</v>
      </c>
      <c r="E3405" s="30">
        <v>1</v>
      </c>
      <c r="F3405">
        <f t="shared" si="59"/>
        <v>1</v>
      </c>
    </row>
    <row r="3406" spans="1:6" x14ac:dyDescent="0.2">
      <c r="A3406" s="28">
        <v>42066</v>
      </c>
      <c r="B3406" t="s">
        <v>444</v>
      </c>
      <c r="C3406" t="s">
        <v>59</v>
      </c>
      <c r="D3406" t="s">
        <v>59</v>
      </c>
      <c r="E3406" s="30">
        <v>4</v>
      </c>
      <c r="F3406">
        <f t="shared" si="59"/>
        <v>1</v>
      </c>
    </row>
    <row r="3407" spans="1:6" x14ac:dyDescent="0.2">
      <c r="A3407" s="28">
        <v>42067</v>
      </c>
      <c r="B3407" t="s">
        <v>445</v>
      </c>
      <c r="C3407" t="s">
        <v>52</v>
      </c>
      <c r="D3407" t="s">
        <v>52</v>
      </c>
      <c r="E3407" s="30">
        <v>9.68</v>
      </c>
      <c r="F3407">
        <f t="shared" si="59"/>
        <v>1</v>
      </c>
    </row>
    <row r="3408" spans="1:6" x14ac:dyDescent="0.2">
      <c r="A3408" s="28">
        <v>42067</v>
      </c>
      <c r="B3408" t="s">
        <v>445</v>
      </c>
      <c r="C3408" t="s">
        <v>53</v>
      </c>
      <c r="D3408" t="s">
        <v>53</v>
      </c>
      <c r="E3408" s="30">
        <v>5.67</v>
      </c>
      <c r="F3408">
        <f t="shared" si="59"/>
        <v>1</v>
      </c>
    </row>
    <row r="3409" spans="1:6" x14ac:dyDescent="0.2">
      <c r="A3409" s="28">
        <v>42067</v>
      </c>
      <c r="B3409" t="s">
        <v>445</v>
      </c>
      <c r="C3409" t="s">
        <v>54</v>
      </c>
      <c r="D3409" t="s">
        <v>54</v>
      </c>
      <c r="E3409" s="30">
        <v>3.3</v>
      </c>
      <c r="F3409">
        <f t="shared" si="59"/>
        <v>1</v>
      </c>
    </row>
    <row r="3410" spans="1:6" x14ac:dyDescent="0.2">
      <c r="A3410" s="28">
        <v>42067</v>
      </c>
      <c r="B3410" t="s">
        <v>445</v>
      </c>
      <c r="C3410" t="s">
        <v>55</v>
      </c>
      <c r="D3410" t="s">
        <v>55</v>
      </c>
      <c r="E3410" s="30">
        <v>46.85</v>
      </c>
      <c r="F3410">
        <f t="shared" si="59"/>
        <v>1</v>
      </c>
    </row>
    <row r="3411" spans="1:6" x14ac:dyDescent="0.2">
      <c r="A3411" s="28">
        <v>42067</v>
      </c>
      <c r="B3411" t="s">
        <v>445</v>
      </c>
      <c r="C3411" t="s">
        <v>56</v>
      </c>
      <c r="D3411" t="s">
        <v>56</v>
      </c>
      <c r="E3411" s="30">
        <v>4</v>
      </c>
      <c r="F3411">
        <f t="shared" si="59"/>
        <v>1</v>
      </c>
    </row>
    <row r="3412" spans="1:6" x14ac:dyDescent="0.2">
      <c r="A3412" s="28">
        <v>42067</v>
      </c>
      <c r="B3412" t="s">
        <v>445</v>
      </c>
      <c r="C3412" t="s">
        <v>57</v>
      </c>
      <c r="D3412" t="s">
        <v>57</v>
      </c>
      <c r="E3412" s="30">
        <v>0</v>
      </c>
      <c r="F3412">
        <f t="shared" si="59"/>
        <v>1</v>
      </c>
    </row>
    <row r="3413" spans="1:6" x14ac:dyDescent="0.2">
      <c r="A3413" s="28">
        <v>42067</v>
      </c>
      <c r="B3413" t="s">
        <v>445</v>
      </c>
      <c r="C3413" t="s">
        <v>58</v>
      </c>
      <c r="D3413" t="s">
        <v>58</v>
      </c>
      <c r="E3413" s="30">
        <v>11</v>
      </c>
      <c r="F3413">
        <f t="shared" si="59"/>
        <v>1</v>
      </c>
    </row>
    <row r="3414" spans="1:6" x14ac:dyDescent="0.2">
      <c r="A3414" s="28">
        <v>42067</v>
      </c>
      <c r="B3414" t="s">
        <v>445</v>
      </c>
      <c r="C3414" t="s">
        <v>59</v>
      </c>
      <c r="D3414" t="s">
        <v>59</v>
      </c>
      <c r="E3414" s="30">
        <v>1</v>
      </c>
      <c r="F3414">
        <f t="shared" si="59"/>
        <v>1</v>
      </c>
    </row>
    <row r="3415" spans="1:6" x14ac:dyDescent="0.2">
      <c r="A3415" s="28">
        <v>42068</v>
      </c>
      <c r="B3415" t="s">
        <v>446</v>
      </c>
      <c r="C3415" t="s">
        <v>52</v>
      </c>
      <c r="D3415" t="s">
        <v>52</v>
      </c>
      <c r="E3415" s="30">
        <v>6</v>
      </c>
      <c r="F3415">
        <f t="shared" si="59"/>
        <v>1</v>
      </c>
    </row>
    <row r="3416" spans="1:6" x14ac:dyDescent="0.2">
      <c r="A3416" s="28">
        <v>42068</v>
      </c>
      <c r="B3416" t="s">
        <v>446</v>
      </c>
      <c r="C3416" t="s">
        <v>53</v>
      </c>
      <c r="D3416" t="s">
        <v>53</v>
      </c>
      <c r="E3416" s="30">
        <v>2.33</v>
      </c>
      <c r="F3416">
        <f t="shared" si="59"/>
        <v>1</v>
      </c>
    </row>
    <row r="3417" spans="1:6" x14ac:dyDescent="0.2">
      <c r="A3417" s="28">
        <v>42068</v>
      </c>
      <c r="B3417" t="s">
        <v>446</v>
      </c>
      <c r="C3417" t="s">
        <v>54</v>
      </c>
      <c r="D3417" t="s">
        <v>54</v>
      </c>
      <c r="E3417" s="30">
        <v>3</v>
      </c>
      <c r="F3417">
        <f t="shared" si="59"/>
        <v>1</v>
      </c>
    </row>
    <row r="3418" spans="1:6" x14ac:dyDescent="0.2">
      <c r="A3418" s="28">
        <v>42068</v>
      </c>
      <c r="B3418" t="s">
        <v>446</v>
      </c>
      <c r="C3418" t="s">
        <v>55</v>
      </c>
      <c r="D3418" t="s">
        <v>55</v>
      </c>
      <c r="E3418" s="30">
        <v>35</v>
      </c>
      <c r="F3418">
        <f t="shared" si="59"/>
        <v>1</v>
      </c>
    </row>
    <row r="3419" spans="1:6" x14ac:dyDescent="0.2">
      <c r="A3419" s="28">
        <v>42068</v>
      </c>
      <c r="B3419" t="s">
        <v>446</v>
      </c>
      <c r="C3419" t="s">
        <v>56</v>
      </c>
      <c r="D3419" t="s">
        <v>56</v>
      </c>
      <c r="E3419" s="30">
        <v>2</v>
      </c>
      <c r="F3419">
        <f t="shared" si="59"/>
        <v>1</v>
      </c>
    </row>
    <row r="3420" spans="1:6" x14ac:dyDescent="0.2">
      <c r="A3420" s="28">
        <v>42068</v>
      </c>
      <c r="B3420" t="s">
        <v>446</v>
      </c>
      <c r="C3420" t="s">
        <v>57</v>
      </c>
      <c r="D3420" t="s">
        <v>57</v>
      </c>
      <c r="E3420" s="30">
        <v>0</v>
      </c>
      <c r="F3420">
        <f t="shared" si="59"/>
        <v>1</v>
      </c>
    </row>
    <row r="3421" spans="1:6" x14ac:dyDescent="0.2">
      <c r="A3421" s="28">
        <v>42068</v>
      </c>
      <c r="B3421" t="s">
        <v>446</v>
      </c>
      <c r="C3421" t="s">
        <v>58</v>
      </c>
      <c r="D3421" t="s">
        <v>58</v>
      </c>
      <c r="E3421" s="30">
        <v>0</v>
      </c>
      <c r="F3421">
        <f t="shared" si="59"/>
        <v>1</v>
      </c>
    </row>
    <row r="3422" spans="1:6" x14ac:dyDescent="0.2">
      <c r="A3422" s="28">
        <v>42068</v>
      </c>
      <c r="B3422" t="s">
        <v>446</v>
      </c>
      <c r="C3422" t="s">
        <v>59</v>
      </c>
      <c r="D3422" t="s">
        <v>59</v>
      </c>
      <c r="E3422" s="30">
        <v>0</v>
      </c>
      <c r="F3422">
        <f t="shared" si="59"/>
        <v>1</v>
      </c>
    </row>
    <row r="3423" spans="1:6" x14ac:dyDescent="0.2">
      <c r="A3423" s="28">
        <v>42069</v>
      </c>
      <c r="B3423" t="s">
        <v>440</v>
      </c>
      <c r="C3423" t="s">
        <v>52</v>
      </c>
      <c r="D3423" t="s">
        <v>52</v>
      </c>
      <c r="E3423" s="30">
        <v>2</v>
      </c>
      <c r="F3423">
        <f t="shared" si="59"/>
        <v>1</v>
      </c>
    </row>
    <row r="3424" spans="1:6" x14ac:dyDescent="0.2">
      <c r="A3424" s="28">
        <v>42069</v>
      </c>
      <c r="B3424" t="s">
        <v>440</v>
      </c>
      <c r="C3424" t="s">
        <v>53</v>
      </c>
      <c r="D3424" t="s">
        <v>53</v>
      </c>
      <c r="E3424" s="30">
        <v>2.67</v>
      </c>
      <c r="F3424">
        <f t="shared" si="59"/>
        <v>1</v>
      </c>
    </row>
    <row r="3425" spans="1:6" x14ac:dyDescent="0.2">
      <c r="A3425" s="28">
        <v>42069</v>
      </c>
      <c r="B3425" t="s">
        <v>440</v>
      </c>
      <c r="C3425" t="s">
        <v>54</v>
      </c>
      <c r="D3425" t="s">
        <v>54</v>
      </c>
      <c r="E3425" s="30">
        <v>6</v>
      </c>
      <c r="F3425">
        <f t="shared" si="59"/>
        <v>1</v>
      </c>
    </row>
    <row r="3426" spans="1:6" x14ac:dyDescent="0.2">
      <c r="A3426" s="28">
        <v>42069</v>
      </c>
      <c r="B3426" t="s">
        <v>440</v>
      </c>
      <c r="C3426" t="s">
        <v>55</v>
      </c>
      <c r="D3426" t="s">
        <v>55</v>
      </c>
      <c r="E3426" s="30">
        <v>19.8</v>
      </c>
      <c r="F3426">
        <f t="shared" si="59"/>
        <v>1</v>
      </c>
    </row>
    <row r="3427" spans="1:6" x14ac:dyDescent="0.2">
      <c r="A3427" s="28">
        <v>42069</v>
      </c>
      <c r="B3427" t="s">
        <v>440</v>
      </c>
      <c r="C3427" t="s">
        <v>56</v>
      </c>
      <c r="D3427" t="s">
        <v>56</v>
      </c>
      <c r="E3427" s="30">
        <v>4</v>
      </c>
      <c r="F3427">
        <f t="shared" si="59"/>
        <v>1</v>
      </c>
    </row>
    <row r="3428" spans="1:6" x14ac:dyDescent="0.2">
      <c r="A3428" s="28">
        <v>42069</v>
      </c>
      <c r="B3428" t="s">
        <v>440</v>
      </c>
      <c r="C3428" t="s">
        <v>57</v>
      </c>
      <c r="D3428" t="s">
        <v>57</v>
      </c>
      <c r="E3428" s="30">
        <v>0</v>
      </c>
      <c r="F3428">
        <f t="shared" si="59"/>
        <v>1</v>
      </c>
    </row>
    <row r="3429" spans="1:6" x14ac:dyDescent="0.2">
      <c r="A3429" s="28">
        <v>42069</v>
      </c>
      <c r="B3429" t="s">
        <v>440</v>
      </c>
      <c r="C3429" t="s">
        <v>58</v>
      </c>
      <c r="D3429" t="s">
        <v>58</v>
      </c>
      <c r="E3429" s="30">
        <v>1</v>
      </c>
      <c r="F3429">
        <f t="shared" si="59"/>
        <v>1</v>
      </c>
    </row>
    <row r="3430" spans="1:6" x14ac:dyDescent="0.2">
      <c r="A3430" s="28">
        <v>42069</v>
      </c>
      <c r="B3430" t="s">
        <v>440</v>
      </c>
      <c r="C3430" t="s">
        <v>59</v>
      </c>
      <c r="D3430" t="s">
        <v>59</v>
      </c>
      <c r="E3430" s="30">
        <v>1</v>
      </c>
      <c r="F3430">
        <f t="shared" si="59"/>
        <v>1</v>
      </c>
    </row>
    <row r="3431" spans="1:6" x14ac:dyDescent="0.2">
      <c r="A3431" s="28">
        <v>42070</v>
      </c>
      <c r="B3431" t="s">
        <v>441</v>
      </c>
      <c r="C3431" t="s">
        <v>52</v>
      </c>
      <c r="D3431" t="s">
        <v>52</v>
      </c>
      <c r="E3431" s="30">
        <v>3.33</v>
      </c>
      <c r="F3431">
        <f t="shared" si="59"/>
        <v>1</v>
      </c>
    </row>
    <row r="3432" spans="1:6" x14ac:dyDescent="0.2">
      <c r="A3432" s="28">
        <v>42070</v>
      </c>
      <c r="B3432" t="s">
        <v>441</v>
      </c>
      <c r="C3432" t="s">
        <v>53</v>
      </c>
      <c r="D3432" t="s">
        <v>53</v>
      </c>
      <c r="E3432" s="30">
        <v>1</v>
      </c>
      <c r="F3432">
        <f t="shared" si="59"/>
        <v>1</v>
      </c>
    </row>
    <row r="3433" spans="1:6" x14ac:dyDescent="0.2">
      <c r="A3433" s="28">
        <v>42070</v>
      </c>
      <c r="B3433" t="s">
        <v>441</v>
      </c>
      <c r="C3433" t="s">
        <v>54</v>
      </c>
      <c r="D3433" t="s">
        <v>54</v>
      </c>
      <c r="E3433" s="30">
        <v>1</v>
      </c>
      <c r="F3433">
        <f t="shared" si="59"/>
        <v>1</v>
      </c>
    </row>
    <row r="3434" spans="1:6" x14ac:dyDescent="0.2">
      <c r="A3434" s="28">
        <v>42070</v>
      </c>
      <c r="B3434" t="s">
        <v>441</v>
      </c>
      <c r="C3434" t="s">
        <v>55</v>
      </c>
      <c r="D3434" t="s">
        <v>55</v>
      </c>
      <c r="E3434" s="30">
        <v>2</v>
      </c>
      <c r="F3434">
        <f t="shared" si="59"/>
        <v>1</v>
      </c>
    </row>
    <row r="3435" spans="1:6" x14ac:dyDescent="0.2">
      <c r="A3435" s="28">
        <v>42070</v>
      </c>
      <c r="B3435" t="s">
        <v>441</v>
      </c>
      <c r="C3435" t="s">
        <v>56</v>
      </c>
      <c r="D3435" t="s">
        <v>56</v>
      </c>
      <c r="E3435" s="30">
        <v>0</v>
      </c>
      <c r="F3435">
        <f t="shared" si="59"/>
        <v>1</v>
      </c>
    </row>
    <row r="3436" spans="1:6" x14ac:dyDescent="0.2">
      <c r="A3436" s="28">
        <v>42070</v>
      </c>
      <c r="B3436" t="s">
        <v>441</v>
      </c>
      <c r="C3436" t="s">
        <v>57</v>
      </c>
      <c r="D3436" t="s">
        <v>57</v>
      </c>
      <c r="E3436" s="30">
        <v>0</v>
      </c>
      <c r="F3436">
        <f t="shared" si="59"/>
        <v>1</v>
      </c>
    </row>
    <row r="3437" spans="1:6" x14ac:dyDescent="0.2">
      <c r="A3437" s="28">
        <v>42070</v>
      </c>
      <c r="B3437" t="s">
        <v>441</v>
      </c>
      <c r="C3437" t="s">
        <v>58</v>
      </c>
      <c r="D3437" t="s">
        <v>58</v>
      </c>
      <c r="E3437" s="30">
        <v>0</v>
      </c>
      <c r="F3437">
        <f t="shared" si="59"/>
        <v>1</v>
      </c>
    </row>
    <row r="3438" spans="1:6" x14ac:dyDescent="0.2">
      <c r="A3438" s="28">
        <v>42070</v>
      </c>
      <c r="B3438" t="s">
        <v>441</v>
      </c>
      <c r="C3438" t="s">
        <v>59</v>
      </c>
      <c r="D3438" t="s">
        <v>59</v>
      </c>
      <c r="E3438" s="30">
        <v>0</v>
      </c>
      <c r="F3438">
        <f t="shared" si="59"/>
        <v>1</v>
      </c>
    </row>
    <row r="3439" spans="1:6" x14ac:dyDescent="0.2">
      <c r="A3439" s="28">
        <v>42071</v>
      </c>
      <c r="B3439" t="s">
        <v>447</v>
      </c>
      <c r="C3439" t="s">
        <v>52</v>
      </c>
      <c r="D3439" t="s">
        <v>52</v>
      </c>
      <c r="E3439" s="30">
        <v>6</v>
      </c>
      <c r="F3439">
        <f t="shared" si="59"/>
        <v>1</v>
      </c>
    </row>
    <row r="3440" spans="1:6" x14ac:dyDescent="0.2">
      <c r="A3440" s="28">
        <v>42071</v>
      </c>
      <c r="B3440" t="s">
        <v>447</v>
      </c>
      <c r="C3440" t="s">
        <v>53</v>
      </c>
      <c r="D3440" t="s">
        <v>53</v>
      </c>
      <c r="E3440" s="30">
        <v>3.3969999999999998</v>
      </c>
      <c r="F3440">
        <f t="shared" si="59"/>
        <v>1</v>
      </c>
    </row>
    <row r="3441" spans="1:6" x14ac:dyDescent="0.2">
      <c r="A3441" s="28">
        <v>42071</v>
      </c>
      <c r="B3441" t="s">
        <v>447</v>
      </c>
      <c r="C3441" t="s">
        <v>54</v>
      </c>
      <c r="D3441" t="s">
        <v>54</v>
      </c>
      <c r="E3441" s="30">
        <v>2.4</v>
      </c>
      <c r="F3441">
        <f t="shared" si="59"/>
        <v>1</v>
      </c>
    </row>
    <row r="3442" spans="1:6" x14ac:dyDescent="0.2">
      <c r="A3442" s="28">
        <v>42071</v>
      </c>
      <c r="B3442" t="s">
        <v>447</v>
      </c>
      <c r="C3442" t="s">
        <v>55</v>
      </c>
      <c r="D3442" t="s">
        <v>55</v>
      </c>
      <c r="E3442" s="30">
        <v>55.4</v>
      </c>
      <c r="F3442">
        <f t="shared" si="59"/>
        <v>1</v>
      </c>
    </row>
    <row r="3443" spans="1:6" x14ac:dyDescent="0.2">
      <c r="A3443" s="28">
        <v>42071</v>
      </c>
      <c r="B3443" t="s">
        <v>447</v>
      </c>
      <c r="C3443" t="s">
        <v>56</v>
      </c>
      <c r="D3443" t="s">
        <v>56</v>
      </c>
      <c r="E3443" s="30">
        <v>9</v>
      </c>
      <c r="F3443">
        <f t="shared" si="59"/>
        <v>1</v>
      </c>
    </row>
    <row r="3444" spans="1:6" x14ac:dyDescent="0.2">
      <c r="A3444" s="28">
        <v>42071</v>
      </c>
      <c r="B3444" t="s">
        <v>447</v>
      </c>
      <c r="C3444" t="s">
        <v>57</v>
      </c>
      <c r="D3444" t="s">
        <v>57</v>
      </c>
      <c r="E3444" s="30">
        <v>0</v>
      </c>
      <c r="F3444">
        <f t="shared" si="59"/>
        <v>1</v>
      </c>
    </row>
    <row r="3445" spans="1:6" x14ac:dyDescent="0.2">
      <c r="A3445" s="28">
        <v>42071</v>
      </c>
      <c r="B3445" t="s">
        <v>447</v>
      </c>
      <c r="C3445" t="s">
        <v>58</v>
      </c>
      <c r="D3445" t="s">
        <v>58</v>
      </c>
      <c r="E3445" s="30">
        <v>2</v>
      </c>
      <c r="F3445">
        <f t="shared" si="59"/>
        <v>1</v>
      </c>
    </row>
    <row r="3446" spans="1:6" x14ac:dyDescent="0.2">
      <c r="A3446" s="28">
        <v>42071</v>
      </c>
      <c r="B3446" t="s">
        <v>447</v>
      </c>
      <c r="C3446" t="s">
        <v>59</v>
      </c>
      <c r="D3446" t="s">
        <v>59</v>
      </c>
      <c r="E3446" s="30">
        <v>1</v>
      </c>
      <c r="F3446">
        <f t="shared" si="59"/>
        <v>1</v>
      </c>
    </row>
    <row r="3447" spans="1:6" x14ac:dyDescent="0.2">
      <c r="A3447" s="28">
        <v>42072</v>
      </c>
      <c r="B3447" t="s">
        <v>443</v>
      </c>
      <c r="C3447" t="s">
        <v>52</v>
      </c>
      <c r="D3447" t="s">
        <v>52</v>
      </c>
      <c r="E3447" s="30">
        <v>2</v>
      </c>
      <c r="F3447">
        <f t="shared" si="59"/>
        <v>1</v>
      </c>
    </row>
    <row r="3448" spans="1:6" x14ac:dyDescent="0.2">
      <c r="A3448" s="28">
        <v>42072</v>
      </c>
      <c r="B3448" t="s">
        <v>443</v>
      </c>
      <c r="C3448" t="s">
        <v>53</v>
      </c>
      <c r="D3448" t="s">
        <v>53</v>
      </c>
      <c r="E3448" s="30">
        <v>3</v>
      </c>
      <c r="F3448">
        <f t="shared" si="59"/>
        <v>1</v>
      </c>
    </row>
    <row r="3449" spans="1:6" x14ac:dyDescent="0.2">
      <c r="A3449" s="28">
        <v>42072</v>
      </c>
      <c r="B3449" t="s">
        <v>443</v>
      </c>
      <c r="C3449" t="s">
        <v>54</v>
      </c>
      <c r="D3449" t="s">
        <v>54</v>
      </c>
      <c r="E3449" s="30">
        <v>5</v>
      </c>
      <c r="F3449">
        <f t="shared" si="59"/>
        <v>1</v>
      </c>
    </row>
    <row r="3450" spans="1:6" x14ac:dyDescent="0.2">
      <c r="A3450" s="28">
        <v>42072</v>
      </c>
      <c r="B3450" t="s">
        <v>443</v>
      </c>
      <c r="C3450" t="s">
        <v>55</v>
      </c>
      <c r="D3450" t="s">
        <v>55</v>
      </c>
      <c r="E3450" s="30">
        <v>32.700000000000003</v>
      </c>
      <c r="F3450">
        <f t="shared" si="59"/>
        <v>1</v>
      </c>
    </row>
    <row r="3451" spans="1:6" x14ac:dyDescent="0.2">
      <c r="A3451" s="28">
        <v>42072</v>
      </c>
      <c r="B3451" t="s">
        <v>443</v>
      </c>
      <c r="C3451" t="s">
        <v>56</v>
      </c>
      <c r="D3451" t="s">
        <v>56</v>
      </c>
      <c r="E3451" s="30">
        <v>10</v>
      </c>
      <c r="F3451">
        <f t="shared" si="59"/>
        <v>1</v>
      </c>
    </row>
    <row r="3452" spans="1:6" x14ac:dyDescent="0.2">
      <c r="A3452" s="28">
        <v>42072</v>
      </c>
      <c r="B3452" t="s">
        <v>443</v>
      </c>
      <c r="C3452" t="s">
        <v>57</v>
      </c>
      <c r="D3452" t="s">
        <v>57</v>
      </c>
      <c r="E3452" s="30">
        <v>0</v>
      </c>
      <c r="F3452">
        <f t="shared" si="59"/>
        <v>1</v>
      </c>
    </row>
    <row r="3453" spans="1:6" x14ac:dyDescent="0.2">
      <c r="A3453" s="28">
        <v>42072</v>
      </c>
      <c r="B3453" t="s">
        <v>443</v>
      </c>
      <c r="C3453" t="s">
        <v>58</v>
      </c>
      <c r="D3453" t="s">
        <v>58</v>
      </c>
      <c r="E3453" s="30">
        <v>1</v>
      </c>
      <c r="F3453">
        <f t="shared" si="59"/>
        <v>1</v>
      </c>
    </row>
    <row r="3454" spans="1:6" x14ac:dyDescent="0.2">
      <c r="A3454" s="28">
        <v>42072</v>
      </c>
      <c r="B3454" t="s">
        <v>443</v>
      </c>
      <c r="C3454" t="s">
        <v>59</v>
      </c>
      <c r="D3454" t="s">
        <v>59</v>
      </c>
      <c r="E3454" s="30">
        <v>1</v>
      </c>
      <c r="F3454">
        <f t="shared" si="59"/>
        <v>1</v>
      </c>
    </row>
    <row r="3455" spans="1:6" x14ac:dyDescent="0.2">
      <c r="A3455" s="28">
        <v>42073</v>
      </c>
      <c r="B3455" t="s">
        <v>444</v>
      </c>
      <c r="C3455" t="s">
        <v>52</v>
      </c>
      <c r="D3455" t="s">
        <v>52</v>
      </c>
      <c r="E3455" s="30">
        <v>1.34</v>
      </c>
      <c r="F3455">
        <f t="shared" si="59"/>
        <v>1</v>
      </c>
    </row>
    <row r="3456" spans="1:6" x14ac:dyDescent="0.2">
      <c r="A3456" s="28">
        <v>42073</v>
      </c>
      <c r="B3456" t="s">
        <v>444</v>
      </c>
      <c r="C3456" t="s">
        <v>53</v>
      </c>
      <c r="D3456" t="s">
        <v>53</v>
      </c>
      <c r="E3456" s="30">
        <v>3.66</v>
      </c>
      <c r="F3456">
        <f t="shared" si="59"/>
        <v>1</v>
      </c>
    </row>
    <row r="3457" spans="1:6" x14ac:dyDescent="0.2">
      <c r="A3457" s="28">
        <v>42073</v>
      </c>
      <c r="B3457" t="s">
        <v>444</v>
      </c>
      <c r="C3457" t="s">
        <v>54</v>
      </c>
      <c r="D3457" t="s">
        <v>54</v>
      </c>
      <c r="E3457" s="30">
        <v>5</v>
      </c>
      <c r="F3457">
        <f t="shared" si="59"/>
        <v>1</v>
      </c>
    </row>
    <row r="3458" spans="1:6" x14ac:dyDescent="0.2">
      <c r="A3458" s="28">
        <v>42073</v>
      </c>
      <c r="B3458" t="s">
        <v>444</v>
      </c>
      <c r="C3458" t="s">
        <v>55</v>
      </c>
      <c r="D3458" t="s">
        <v>55</v>
      </c>
      <c r="E3458" s="30">
        <v>40.4</v>
      </c>
      <c r="F3458">
        <f t="shared" si="59"/>
        <v>1</v>
      </c>
    </row>
    <row r="3459" spans="1:6" x14ac:dyDescent="0.2">
      <c r="A3459" s="28">
        <v>42073</v>
      </c>
      <c r="B3459" t="s">
        <v>444</v>
      </c>
      <c r="C3459" t="s">
        <v>56</v>
      </c>
      <c r="D3459" t="s">
        <v>56</v>
      </c>
      <c r="E3459" s="30">
        <v>6</v>
      </c>
      <c r="F3459">
        <f t="shared" si="59"/>
        <v>1</v>
      </c>
    </row>
    <row r="3460" spans="1:6" x14ac:dyDescent="0.2">
      <c r="A3460" s="28">
        <v>42073</v>
      </c>
      <c r="B3460" t="s">
        <v>444</v>
      </c>
      <c r="C3460" t="s">
        <v>57</v>
      </c>
      <c r="D3460" t="s">
        <v>57</v>
      </c>
      <c r="E3460" s="30">
        <v>0</v>
      </c>
      <c r="F3460">
        <f t="shared" si="59"/>
        <v>1</v>
      </c>
    </row>
    <row r="3461" spans="1:6" x14ac:dyDescent="0.2">
      <c r="A3461" s="28">
        <v>42073</v>
      </c>
      <c r="B3461" t="s">
        <v>444</v>
      </c>
      <c r="C3461" t="s">
        <v>58</v>
      </c>
      <c r="D3461" t="s">
        <v>58</v>
      </c>
      <c r="E3461" s="30">
        <v>6</v>
      </c>
      <c r="F3461">
        <f t="shared" si="59"/>
        <v>1</v>
      </c>
    </row>
    <row r="3462" spans="1:6" x14ac:dyDescent="0.2">
      <c r="A3462" s="28">
        <v>42073</v>
      </c>
      <c r="B3462" t="s">
        <v>444</v>
      </c>
      <c r="C3462" t="s">
        <v>59</v>
      </c>
      <c r="D3462" t="s">
        <v>59</v>
      </c>
      <c r="E3462" s="30">
        <v>3</v>
      </c>
      <c r="F3462">
        <f t="shared" si="59"/>
        <v>1</v>
      </c>
    </row>
    <row r="3463" spans="1:6" x14ac:dyDescent="0.2">
      <c r="A3463" s="28">
        <v>42074</v>
      </c>
      <c r="B3463" t="s">
        <v>445</v>
      </c>
      <c r="C3463" t="s">
        <v>52</v>
      </c>
      <c r="D3463" t="s">
        <v>52</v>
      </c>
      <c r="E3463" s="30">
        <v>11</v>
      </c>
      <c r="F3463">
        <f t="shared" ref="F3463:F3526" si="60">SUBTOTAL(103,E3463)</f>
        <v>1</v>
      </c>
    </row>
    <row r="3464" spans="1:6" x14ac:dyDescent="0.2">
      <c r="A3464" s="28">
        <v>42074</v>
      </c>
      <c r="B3464" t="s">
        <v>445</v>
      </c>
      <c r="C3464" t="s">
        <v>53</v>
      </c>
      <c r="D3464" t="s">
        <v>53</v>
      </c>
      <c r="E3464" s="30">
        <v>5</v>
      </c>
      <c r="F3464">
        <f t="shared" si="60"/>
        <v>1</v>
      </c>
    </row>
    <row r="3465" spans="1:6" x14ac:dyDescent="0.2">
      <c r="A3465" s="28">
        <v>42074</v>
      </c>
      <c r="B3465" t="s">
        <v>445</v>
      </c>
      <c r="C3465" t="s">
        <v>54</v>
      </c>
      <c r="D3465" t="s">
        <v>54</v>
      </c>
      <c r="E3465" s="30">
        <v>3.2</v>
      </c>
      <c r="F3465">
        <f t="shared" si="60"/>
        <v>1</v>
      </c>
    </row>
    <row r="3466" spans="1:6" x14ac:dyDescent="0.2">
      <c r="A3466" s="28">
        <v>42074</v>
      </c>
      <c r="B3466" t="s">
        <v>445</v>
      </c>
      <c r="C3466" t="s">
        <v>55</v>
      </c>
      <c r="D3466" t="s">
        <v>55</v>
      </c>
      <c r="E3466" s="30">
        <v>32</v>
      </c>
      <c r="F3466">
        <f t="shared" si="60"/>
        <v>1</v>
      </c>
    </row>
    <row r="3467" spans="1:6" x14ac:dyDescent="0.2">
      <c r="A3467" s="28">
        <v>42074</v>
      </c>
      <c r="B3467" t="s">
        <v>445</v>
      </c>
      <c r="C3467" t="s">
        <v>56</v>
      </c>
      <c r="D3467" t="s">
        <v>56</v>
      </c>
      <c r="E3467" s="30">
        <v>9</v>
      </c>
      <c r="F3467">
        <f t="shared" si="60"/>
        <v>1</v>
      </c>
    </row>
    <row r="3468" spans="1:6" x14ac:dyDescent="0.2">
      <c r="A3468" s="28">
        <v>42074</v>
      </c>
      <c r="B3468" t="s">
        <v>445</v>
      </c>
      <c r="C3468" t="s">
        <v>57</v>
      </c>
      <c r="D3468" t="s">
        <v>57</v>
      </c>
      <c r="E3468" s="30">
        <v>0</v>
      </c>
      <c r="F3468">
        <f t="shared" si="60"/>
        <v>1</v>
      </c>
    </row>
    <row r="3469" spans="1:6" x14ac:dyDescent="0.2">
      <c r="A3469" s="28">
        <v>42074</v>
      </c>
      <c r="B3469" t="s">
        <v>445</v>
      </c>
      <c r="C3469" t="s">
        <v>58</v>
      </c>
      <c r="D3469" t="s">
        <v>58</v>
      </c>
      <c r="E3469" s="30">
        <v>4</v>
      </c>
      <c r="F3469">
        <f t="shared" si="60"/>
        <v>1</v>
      </c>
    </row>
    <row r="3470" spans="1:6" x14ac:dyDescent="0.2">
      <c r="A3470" s="28">
        <v>42074</v>
      </c>
      <c r="B3470" t="s">
        <v>445</v>
      </c>
      <c r="C3470" t="s">
        <v>59</v>
      </c>
      <c r="D3470" t="s">
        <v>59</v>
      </c>
      <c r="E3470" s="30">
        <v>0</v>
      </c>
      <c r="F3470">
        <f t="shared" si="60"/>
        <v>1</v>
      </c>
    </row>
    <row r="3471" spans="1:6" x14ac:dyDescent="0.2">
      <c r="A3471" s="28">
        <v>42075</v>
      </c>
      <c r="B3471" t="s">
        <v>446</v>
      </c>
      <c r="C3471" t="s">
        <v>52</v>
      </c>
      <c r="D3471" t="s">
        <v>52</v>
      </c>
      <c r="E3471" s="30">
        <v>2.68</v>
      </c>
      <c r="F3471">
        <f t="shared" si="60"/>
        <v>1</v>
      </c>
    </row>
    <row r="3472" spans="1:6" x14ac:dyDescent="0.2">
      <c r="A3472" s="28">
        <v>42075</v>
      </c>
      <c r="B3472" t="s">
        <v>446</v>
      </c>
      <c r="C3472" t="s">
        <v>53</v>
      </c>
      <c r="D3472" t="s">
        <v>53</v>
      </c>
      <c r="E3472" s="30">
        <v>6.3869999999999996</v>
      </c>
      <c r="F3472">
        <f t="shared" si="60"/>
        <v>1</v>
      </c>
    </row>
    <row r="3473" spans="1:6" x14ac:dyDescent="0.2">
      <c r="A3473" s="28">
        <v>42075</v>
      </c>
      <c r="B3473" t="s">
        <v>446</v>
      </c>
      <c r="C3473" t="s">
        <v>54</v>
      </c>
      <c r="D3473" t="s">
        <v>54</v>
      </c>
      <c r="E3473" s="30">
        <v>6.1</v>
      </c>
      <c r="F3473">
        <f t="shared" si="60"/>
        <v>1</v>
      </c>
    </row>
    <row r="3474" spans="1:6" x14ac:dyDescent="0.2">
      <c r="A3474" s="28">
        <v>42075</v>
      </c>
      <c r="B3474" t="s">
        <v>446</v>
      </c>
      <c r="C3474" t="s">
        <v>55</v>
      </c>
      <c r="D3474" t="s">
        <v>55</v>
      </c>
      <c r="E3474" s="30">
        <v>19</v>
      </c>
      <c r="F3474">
        <f t="shared" si="60"/>
        <v>1</v>
      </c>
    </row>
    <row r="3475" spans="1:6" x14ac:dyDescent="0.2">
      <c r="A3475" s="28">
        <v>42075</v>
      </c>
      <c r="B3475" t="s">
        <v>446</v>
      </c>
      <c r="C3475" t="s">
        <v>56</v>
      </c>
      <c r="D3475" t="s">
        <v>56</v>
      </c>
      <c r="E3475" s="30">
        <v>5</v>
      </c>
      <c r="F3475">
        <f t="shared" si="60"/>
        <v>1</v>
      </c>
    </row>
    <row r="3476" spans="1:6" x14ac:dyDescent="0.2">
      <c r="A3476" s="28">
        <v>42075</v>
      </c>
      <c r="B3476" t="s">
        <v>446</v>
      </c>
      <c r="C3476" t="s">
        <v>57</v>
      </c>
      <c r="D3476" t="s">
        <v>57</v>
      </c>
      <c r="E3476" s="30">
        <v>0</v>
      </c>
      <c r="F3476">
        <f t="shared" si="60"/>
        <v>1</v>
      </c>
    </row>
    <row r="3477" spans="1:6" x14ac:dyDescent="0.2">
      <c r="A3477" s="28">
        <v>42075</v>
      </c>
      <c r="B3477" t="s">
        <v>446</v>
      </c>
      <c r="C3477" t="s">
        <v>58</v>
      </c>
      <c r="D3477" t="s">
        <v>58</v>
      </c>
      <c r="E3477" s="30">
        <v>2</v>
      </c>
      <c r="F3477">
        <f t="shared" si="60"/>
        <v>1</v>
      </c>
    </row>
    <row r="3478" spans="1:6" x14ac:dyDescent="0.2">
      <c r="A3478" s="28">
        <v>42075</v>
      </c>
      <c r="B3478" t="s">
        <v>446</v>
      </c>
      <c r="C3478" t="s">
        <v>59</v>
      </c>
      <c r="D3478" t="s">
        <v>59</v>
      </c>
      <c r="E3478" s="30">
        <v>3</v>
      </c>
      <c r="F3478">
        <f t="shared" si="60"/>
        <v>1</v>
      </c>
    </row>
    <row r="3479" spans="1:6" x14ac:dyDescent="0.2">
      <c r="A3479" s="28">
        <v>42076</v>
      </c>
      <c r="B3479" t="s">
        <v>440</v>
      </c>
      <c r="C3479" t="s">
        <v>52</v>
      </c>
      <c r="D3479" t="s">
        <v>52</v>
      </c>
      <c r="E3479" s="30">
        <v>4</v>
      </c>
      <c r="F3479">
        <f t="shared" si="60"/>
        <v>1</v>
      </c>
    </row>
    <row r="3480" spans="1:6" x14ac:dyDescent="0.2">
      <c r="A3480" s="28">
        <v>42076</v>
      </c>
      <c r="B3480" t="s">
        <v>440</v>
      </c>
      <c r="C3480" t="s">
        <v>53</v>
      </c>
      <c r="D3480" t="s">
        <v>53</v>
      </c>
      <c r="E3480" s="30">
        <v>3.33</v>
      </c>
      <c r="F3480">
        <f t="shared" si="60"/>
        <v>1</v>
      </c>
    </row>
    <row r="3481" spans="1:6" x14ac:dyDescent="0.2">
      <c r="A3481" s="28">
        <v>42076</v>
      </c>
      <c r="B3481" t="s">
        <v>440</v>
      </c>
      <c r="C3481" t="s">
        <v>54</v>
      </c>
      <c r="D3481" t="s">
        <v>54</v>
      </c>
      <c r="E3481" s="30">
        <v>6.7</v>
      </c>
      <c r="F3481">
        <f t="shared" si="60"/>
        <v>1</v>
      </c>
    </row>
    <row r="3482" spans="1:6" x14ac:dyDescent="0.2">
      <c r="A3482" s="28">
        <v>42076</v>
      </c>
      <c r="B3482" t="s">
        <v>440</v>
      </c>
      <c r="C3482" t="s">
        <v>55</v>
      </c>
      <c r="D3482" t="s">
        <v>55</v>
      </c>
      <c r="E3482" s="30">
        <v>63.4</v>
      </c>
      <c r="F3482">
        <f t="shared" si="60"/>
        <v>1</v>
      </c>
    </row>
    <row r="3483" spans="1:6" x14ac:dyDescent="0.2">
      <c r="A3483" s="28">
        <v>42076</v>
      </c>
      <c r="B3483" t="s">
        <v>440</v>
      </c>
      <c r="C3483" t="s">
        <v>56</v>
      </c>
      <c r="D3483" t="s">
        <v>56</v>
      </c>
      <c r="E3483" s="30">
        <v>11</v>
      </c>
      <c r="F3483">
        <f t="shared" si="60"/>
        <v>1</v>
      </c>
    </row>
    <row r="3484" spans="1:6" x14ac:dyDescent="0.2">
      <c r="A3484" s="28">
        <v>42076</v>
      </c>
      <c r="B3484" t="s">
        <v>440</v>
      </c>
      <c r="C3484" t="s">
        <v>57</v>
      </c>
      <c r="D3484" t="s">
        <v>57</v>
      </c>
      <c r="E3484" s="30">
        <v>2</v>
      </c>
      <c r="F3484">
        <f t="shared" si="60"/>
        <v>1</v>
      </c>
    </row>
    <row r="3485" spans="1:6" x14ac:dyDescent="0.2">
      <c r="A3485" s="28">
        <v>42076</v>
      </c>
      <c r="B3485" t="s">
        <v>440</v>
      </c>
      <c r="C3485" t="s">
        <v>58</v>
      </c>
      <c r="D3485" t="s">
        <v>58</v>
      </c>
      <c r="E3485" s="30">
        <v>1</v>
      </c>
      <c r="F3485">
        <f t="shared" si="60"/>
        <v>1</v>
      </c>
    </row>
    <row r="3486" spans="1:6" x14ac:dyDescent="0.2">
      <c r="A3486" s="28">
        <v>42076</v>
      </c>
      <c r="B3486" t="s">
        <v>440</v>
      </c>
      <c r="C3486" t="s">
        <v>59</v>
      </c>
      <c r="D3486" t="s">
        <v>59</v>
      </c>
      <c r="E3486" s="30">
        <v>0</v>
      </c>
      <c r="F3486">
        <f t="shared" si="60"/>
        <v>1</v>
      </c>
    </row>
    <row r="3487" spans="1:6" x14ac:dyDescent="0.2">
      <c r="A3487" s="28">
        <v>42077</v>
      </c>
      <c r="B3487" t="s">
        <v>441</v>
      </c>
      <c r="C3487" t="s">
        <v>52</v>
      </c>
      <c r="D3487" t="s">
        <v>52</v>
      </c>
      <c r="E3487" s="30">
        <v>2.66</v>
      </c>
      <c r="F3487">
        <f t="shared" si="60"/>
        <v>1</v>
      </c>
    </row>
    <row r="3488" spans="1:6" x14ac:dyDescent="0.2">
      <c r="A3488" s="28">
        <v>42077</v>
      </c>
      <c r="B3488" t="s">
        <v>441</v>
      </c>
      <c r="C3488" t="s">
        <v>53</v>
      </c>
      <c r="D3488" t="s">
        <v>53</v>
      </c>
      <c r="E3488" s="30">
        <v>4.33</v>
      </c>
      <c r="F3488">
        <f t="shared" si="60"/>
        <v>1</v>
      </c>
    </row>
    <row r="3489" spans="1:6" x14ac:dyDescent="0.2">
      <c r="A3489" s="28">
        <v>42077</v>
      </c>
      <c r="B3489" t="s">
        <v>441</v>
      </c>
      <c r="C3489" t="s">
        <v>54</v>
      </c>
      <c r="D3489" t="s">
        <v>54</v>
      </c>
      <c r="E3489" s="30">
        <v>4</v>
      </c>
      <c r="F3489">
        <f t="shared" si="60"/>
        <v>1</v>
      </c>
    </row>
    <row r="3490" spans="1:6" x14ac:dyDescent="0.2">
      <c r="A3490" s="28">
        <v>42077</v>
      </c>
      <c r="B3490" t="s">
        <v>441</v>
      </c>
      <c r="C3490" t="s">
        <v>55</v>
      </c>
      <c r="D3490" t="s">
        <v>55</v>
      </c>
      <c r="E3490" s="30">
        <v>39.1</v>
      </c>
      <c r="F3490">
        <f t="shared" si="60"/>
        <v>1</v>
      </c>
    </row>
    <row r="3491" spans="1:6" x14ac:dyDescent="0.2">
      <c r="A3491" s="28">
        <v>42077</v>
      </c>
      <c r="B3491" t="s">
        <v>441</v>
      </c>
      <c r="C3491" t="s">
        <v>56</v>
      </c>
      <c r="D3491" t="s">
        <v>56</v>
      </c>
      <c r="E3491" s="30">
        <v>9</v>
      </c>
      <c r="F3491">
        <f t="shared" si="60"/>
        <v>1</v>
      </c>
    </row>
    <row r="3492" spans="1:6" x14ac:dyDescent="0.2">
      <c r="A3492" s="28">
        <v>42077</v>
      </c>
      <c r="B3492" t="s">
        <v>441</v>
      </c>
      <c r="C3492" t="s">
        <v>57</v>
      </c>
      <c r="D3492" t="s">
        <v>57</v>
      </c>
      <c r="E3492" s="30">
        <v>0</v>
      </c>
      <c r="F3492">
        <f t="shared" si="60"/>
        <v>1</v>
      </c>
    </row>
    <row r="3493" spans="1:6" x14ac:dyDescent="0.2">
      <c r="A3493" s="28">
        <v>42077</v>
      </c>
      <c r="B3493" t="s">
        <v>441</v>
      </c>
      <c r="C3493" t="s">
        <v>58</v>
      </c>
      <c r="D3493" t="s">
        <v>58</v>
      </c>
      <c r="E3493" s="30">
        <v>9</v>
      </c>
      <c r="F3493">
        <f t="shared" si="60"/>
        <v>1</v>
      </c>
    </row>
    <row r="3494" spans="1:6" x14ac:dyDescent="0.2">
      <c r="A3494" s="28">
        <v>42077</v>
      </c>
      <c r="B3494" t="s">
        <v>441</v>
      </c>
      <c r="C3494" t="s">
        <v>59</v>
      </c>
      <c r="D3494" t="s">
        <v>59</v>
      </c>
      <c r="E3494" s="30">
        <v>3</v>
      </c>
      <c r="F3494">
        <f t="shared" si="60"/>
        <v>1</v>
      </c>
    </row>
    <row r="3495" spans="1:6" x14ac:dyDescent="0.2">
      <c r="A3495" s="28">
        <v>42078</v>
      </c>
      <c r="B3495" t="s">
        <v>447</v>
      </c>
      <c r="C3495" t="s">
        <v>52</v>
      </c>
      <c r="D3495" t="s">
        <v>52</v>
      </c>
      <c r="E3495" s="30">
        <v>3.34</v>
      </c>
      <c r="F3495">
        <f t="shared" si="60"/>
        <v>1</v>
      </c>
    </row>
    <row r="3496" spans="1:6" x14ac:dyDescent="0.2">
      <c r="A3496" s="28">
        <v>42078</v>
      </c>
      <c r="B3496" t="s">
        <v>447</v>
      </c>
      <c r="C3496" t="s">
        <v>53</v>
      </c>
      <c r="D3496" t="s">
        <v>53</v>
      </c>
      <c r="E3496" s="30">
        <v>4.16</v>
      </c>
      <c r="F3496">
        <f t="shared" si="60"/>
        <v>1</v>
      </c>
    </row>
    <row r="3497" spans="1:6" x14ac:dyDescent="0.2">
      <c r="A3497" s="28">
        <v>42078</v>
      </c>
      <c r="B3497" t="s">
        <v>447</v>
      </c>
      <c r="C3497" t="s">
        <v>54</v>
      </c>
      <c r="D3497" t="s">
        <v>54</v>
      </c>
      <c r="E3497" s="30">
        <v>3</v>
      </c>
      <c r="F3497">
        <f t="shared" si="60"/>
        <v>1</v>
      </c>
    </row>
    <row r="3498" spans="1:6" x14ac:dyDescent="0.2">
      <c r="A3498" s="28">
        <v>42078</v>
      </c>
      <c r="B3498" t="s">
        <v>447</v>
      </c>
      <c r="C3498" t="s">
        <v>55</v>
      </c>
      <c r="D3498" t="s">
        <v>55</v>
      </c>
      <c r="E3498" s="30">
        <v>41</v>
      </c>
      <c r="F3498">
        <f t="shared" si="60"/>
        <v>1</v>
      </c>
    </row>
    <row r="3499" spans="1:6" x14ac:dyDescent="0.2">
      <c r="A3499" s="28">
        <v>42078</v>
      </c>
      <c r="B3499" t="s">
        <v>447</v>
      </c>
      <c r="C3499" t="s">
        <v>56</v>
      </c>
      <c r="D3499" t="s">
        <v>56</v>
      </c>
      <c r="E3499" s="30">
        <v>3</v>
      </c>
      <c r="F3499">
        <f t="shared" si="60"/>
        <v>1</v>
      </c>
    </row>
    <row r="3500" spans="1:6" x14ac:dyDescent="0.2">
      <c r="A3500" s="28">
        <v>42078</v>
      </c>
      <c r="B3500" t="s">
        <v>447</v>
      </c>
      <c r="C3500" t="s">
        <v>57</v>
      </c>
      <c r="D3500" t="s">
        <v>57</v>
      </c>
      <c r="E3500" s="30">
        <v>0</v>
      </c>
      <c r="F3500">
        <f t="shared" si="60"/>
        <v>1</v>
      </c>
    </row>
    <row r="3501" spans="1:6" x14ac:dyDescent="0.2">
      <c r="A3501" s="28">
        <v>42078</v>
      </c>
      <c r="B3501" t="s">
        <v>447</v>
      </c>
      <c r="C3501" t="s">
        <v>58</v>
      </c>
      <c r="D3501" t="s">
        <v>58</v>
      </c>
      <c r="E3501" s="30">
        <v>12</v>
      </c>
      <c r="F3501">
        <f t="shared" si="60"/>
        <v>1</v>
      </c>
    </row>
    <row r="3502" spans="1:6" x14ac:dyDescent="0.2">
      <c r="A3502" s="28">
        <v>42078</v>
      </c>
      <c r="B3502" t="s">
        <v>447</v>
      </c>
      <c r="C3502" t="s">
        <v>59</v>
      </c>
      <c r="D3502" t="s">
        <v>59</v>
      </c>
      <c r="E3502" s="30">
        <v>3</v>
      </c>
      <c r="F3502">
        <f t="shared" si="60"/>
        <v>1</v>
      </c>
    </row>
    <row r="3503" spans="1:6" x14ac:dyDescent="0.2">
      <c r="A3503" s="28">
        <v>42079</v>
      </c>
      <c r="B3503" t="s">
        <v>443</v>
      </c>
      <c r="C3503" t="s">
        <v>52</v>
      </c>
      <c r="D3503" t="s">
        <v>52</v>
      </c>
      <c r="E3503" s="30">
        <v>8</v>
      </c>
      <c r="F3503">
        <f t="shared" si="60"/>
        <v>1</v>
      </c>
    </row>
    <row r="3504" spans="1:6" x14ac:dyDescent="0.2">
      <c r="A3504" s="28">
        <v>42079</v>
      </c>
      <c r="B3504" t="s">
        <v>443</v>
      </c>
      <c r="C3504" t="s">
        <v>53</v>
      </c>
      <c r="D3504" t="s">
        <v>53</v>
      </c>
      <c r="E3504" s="30">
        <v>3.01</v>
      </c>
      <c r="F3504">
        <f t="shared" si="60"/>
        <v>1</v>
      </c>
    </row>
    <row r="3505" spans="1:6" x14ac:dyDescent="0.2">
      <c r="A3505" s="28">
        <v>42079</v>
      </c>
      <c r="B3505" t="s">
        <v>443</v>
      </c>
      <c r="C3505" t="s">
        <v>54</v>
      </c>
      <c r="D3505" t="s">
        <v>54</v>
      </c>
      <c r="E3505" s="30">
        <v>4.9000000000000004</v>
      </c>
      <c r="F3505">
        <f t="shared" si="60"/>
        <v>1</v>
      </c>
    </row>
    <row r="3506" spans="1:6" x14ac:dyDescent="0.2">
      <c r="A3506" s="28">
        <v>42079</v>
      </c>
      <c r="B3506" t="s">
        <v>443</v>
      </c>
      <c r="C3506" t="s">
        <v>55</v>
      </c>
      <c r="D3506" t="s">
        <v>55</v>
      </c>
      <c r="E3506" s="30">
        <v>46.8</v>
      </c>
      <c r="F3506">
        <f t="shared" si="60"/>
        <v>1</v>
      </c>
    </row>
    <row r="3507" spans="1:6" x14ac:dyDescent="0.2">
      <c r="A3507" s="28">
        <v>42079</v>
      </c>
      <c r="B3507" t="s">
        <v>443</v>
      </c>
      <c r="C3507" t="s">
        <v>56</v>
      </c>
      <c r="D3507" t="s">
        <v>56</v>
      </c>
      <c r="E3507" s="30">
        <v>8</v>
      </c>
      <c r="F3507">
        <f t="shared" si="60"/>
        <v>1</v>
      </c>
    </row>
    <row r="3508" spans="1:6" x14ac:dyDescent="0.2">
      <c r="A3508" s="28">
        <v>42079</v>
      </c>
      <c r="B3508" t="s">
        <v>443</v>
      </c>
      <c r="C3508" t="s">
        <v>57</v>
      </c>
      <c r="D3508" t="s">
        <v>57</v>
      </c>
      <c r="E3508" s="30">
        <v>0</v>
      </c>
      <c r="F3508">
        <f t="shared" si="60"/>
        <v>1</v>
      </c>
    </row>
    <row r="3509" spans="1:6" x14ac:dyDescent="0.2">
      <c r="A3509" s="28">
        <v>42079</v>
      </c>
      <c r="B3509" t="s">
        <v>443</v>
      </c>
      <c r="C3509" t="s">
        <v>58</v>
      </c>
      <c r="D3509" t="s">
        <v>58</v>
      </c>
      <c r="E3509" s="30">
        <v>0</v>
      </c>
      <c r="F3509">
        <f t="shared" si="60"/>
        <v>1</v>
      </c>
    </row>
    <row r="3510" spans="1:6" x14ac:dyDescent="0.2">
      <c r="A3510" s="28">
        <v>42079</v>
      </c>
      <c r="B3510" t="s">
        <v>443</v>
      </c>
      <c r="C3510" t="s">
        <v>59</v>
      </c>
      <c r="D3510" t="s">
        <v>59</v>
      </c>
      <c r="E3510" s="30">
        <v>1</v>
      </c>
      <c r="F3510">
        <f t="shared" si="60"/>
        <v>1</v>
      </c>
    </row>
    <row r="3511" spans="1:6" x14ac:dyDescent="0.2">
      <c r="A3511" s="28">
        <v>42080</v>
      </c>
      <c r="B3511" t="s">
        <v>444</v>
      </c>
      <c r="C3511" t="s">
        <v>52</v>
      </c>
      <c r="D3511" t="s">
        <v>52</v>
      </c>
      <c r="E3511" s="30">
        <v>5</v>
      </c>
      <c r="F3511">
        <f t="shared" si="60"/>
        <v>1</v>
      </c>
    </row>
    <row r="3512" spans="1:6" x14ac:dyDescent="0.2">
      <c r="A3512" s="28">
        <v>42080</v>
      </c>
      <c r="B3512" t="s">
        <v>444</v>
      </c>
      <c r="C3512" t="s">
        <v>53</v>
      </c>
      <c r="D3512" t="s">
        <v>53</v>
      </c>
      <c r="E3512" s="30">
        <v>3</v>
      </c>
      <c r="F3512">
        <f t="shared" si="60"/>
        <v>1</v>
      </c>
    </row>
    <row r="3513" spans="1:6" x14ac:dyDescent="0.2">
      <c r="A3513" s="28">
        <v>42080</v>
      </c>
      <c r="B3513" t="s">
        <v>444</v>
      </c>
      <c r="C3513" t="s">
        <v>54</v>
      </c>
      <c r="D3513" t="s">
        <v>54</v>
      </c>
      <c r="E3513" s="30">
        <v>4.5999999999999996</v>
      </c>
      <c r="F3513">
        <f t="shared" si="60"/>
        <v>1</v>
      </c>
    </row>
    <row r="3514" spans="1:6" x14ac:dyDescent="0.2">
      <c r="A3514" s="28">
        <v>42080</v>
      </c>
      <c r="B3514" t="s">
        <v>444</v>
      </c>
      <c r="C3514" t="s">
        <v>55</v>
      </c>
      <c r="D3514" t="s">
        <v>55</v>
      </c>
      <c r="E3514" s="30">
        <v>28.8</v>
      </c>
      <c r="F3514">
        <f t="shared" si="60"/>
        <v>1</v>
      </c>
    </row>
    <row r="3515" spans="1:6" x14ac:dyDescent="0.2">
      <c r="A3515" s="28">
        <v>42080</v>
      </c>
      <c r="B3515" t="s">
        <v>444</v>
      </c>
      <c r="C3515" t="s">
        <v>56</v>
      </c>
      <c r="D3515" t="s">
        <v>56</v>
      </c>
      <c r="E3515" s="30">
        <v>9</v>
      </c>
      <c r="F3515">
        <f t="shared" si="60"/>
        <v>1</v>
      </c>
    </row>
    <row r="3516" spans="1:6" x14ac:dyDescent="0.2">
      <c r="A3516" s="28">
        <v>42080</v>
      </c>
      <c r="B3516" t="s">
        <v>444</v>
      </c>
      <c r="C3516" t="s">
        <v>57</v>
      </c>
      <c r="D3516" t="s">
        <v>57</v>
      </c>
      <c r="E3516" s="30">
        <v>1</v>
      </c>
      <c r="F3516">
        <f t="shared" si="60"/>
        <v>1</v>
      </c>
    </row>
    <row r="3517" spans="1:6" x14ac:dyDescent="0.2">
      <c r="A3517" s="28">
        <v>42080</v>
      </c>
      <c r="B3517" t="s">
        <v>444</v>
      </c>
      <c r="C3517" t="s">
        <v>58</v>
      </c>
      <c r="D3517" t="s">
        <v>58</v>
      </c>
      <c r="E3517" s="30">
        <v>2</v>
      </c>
      <c r="F3517">
        <f t="shared" si="60"/>
        <v>1</v>
      </c>
    </row>
    <row r="3518" spans="1:6" x14ac:dyDescent="0.2">
      <c r="A3518" s="28">
        <v>42080</v>
      </c>
      <c r="B3518" t="s">
        <v>444</v>
      </c>
      <c r="C3518" t="s">
        <v>59</v>
      </c>
      <c r="D3518" t="s">
        <v>59</v>
      </c>
      <c r="E3518" s="30">
        <v>0</v>
      </c>
      <c r="F3518">
        <f t="shared" si="60"/>
        <v>1</v>
      </c>
    </row>
    <row r="3519" spans="1:6" x14ac:dyDescent="0.2">
      <c r="A3519" s="28">
        <v>42081</v>
      </c>
      <c r="B3519" t="s">
        <v>445</v>
      </c>
      <c r="C3519" t="s">
        <v>52</v>
      </c>
      <c r="D3519" t="s">
        <v>52</v>
      </c>
      <c r="E3519" s="30">
        <v>7.33</v>
      </c>
      <c r="F3519">
        <f t="shared" si="60"/>
        <v>1</v>
      </c>
    </row>
    <row r="3520" spans="1:6" x14ac:dyDescent="0.2">
      <c r="A3520" s="28">
        <v>42081</v>
      </c>
      <c r="B3520" t="s">
        <v>445</v>
      </c>
      <c r="C3520" t="s">
        <v>53</v>
      </c>
      <c r="D3520" t="s">
        <v>53</v>
      </c>
      <c r="E3520" s="30">
        <v>2</v>
      </c>
      <c r="F3520">
        <f t="shared" si="60"/>
        <v>1</v>
      </c>
    </row>
    <row r="3521" spans="1:6" x14ac:dyDescent="0.2">
      <c r="A3521" s="28">
        <v>42081</v>
      </c>
      <c r="B3521" t="s">
        <v>445</v>
      </c>
      <c r="C3521" t="s">
        <v>54</v>
      </c>
      <c r="D3521" t="s">
        <v>54</v>
      </c>
      <c r="E3521" s="30">
        <v>5.3</v>
      </c>
      <c r="F3521">
        <f t="shared" si="60"/>
        <v>1</v>
      </c>
    </row>
    <row r="3522" spans="1:6" x14ac:dyDescent="0.2">
      <c r="A3522" s="28">
        <v>42081</v>
      </c>
      <c r="B3522" t="s">
        <v>445</v>
      </c>
      <c r="C3522" t="s">
        <v>55</v>
      </c>
      <c r="D3522" t="s">
        <v>55</v>
      </c>
      <c r="E3522" s="30">
        <v>24.4</v>
      </c>
      <c r="F3522">
        <f t="shared" si="60"/>
        <v>1</v>
      </c>
    </row>
    <row r="3523" spans="1:6" x14ac:dyDescent="0.2">
      <c r="A3523" s="28">
        <v>42081</v>
      </c>
      <c r="B3523" t="s">
        <v>445</v>
      </c>
      <c r="C3523" t="s">
        <v>56</v>
      </c>
      <c r="D3523" t="s">
        <v>56</v>
      </c>
      <c r="E3523" s="30">
        <v>5</v>
      </c>
      <c r="F3523">
        <f t="shared" si="60"/>
        <v>1</v>
      </c>
    </row>
    <row r="3524" spans="1:6" x14ac:dyDescent="0.2">
      <c r="A3524" s="28">
        <v>42081</v>
      </c>
      <c r="B3524" t="s">
        <v>445</v>
      </c>
      <c r="C3524" t="s">
        <v>57</v>
      </c>
      <c r="D3524" t="s">
        <v>57</v>
      </c>
      <c r="E3524" s="30">
        <v>0</v>
      </c>
      <c r="F3524">
        <f t="shared" si="60"/>
        <v>1</v>
      </c>
    </row>
    <row r="3525" spans="1:6" x14ac:dyDescent="0.2">
      <c r="A3525" s="28">
        <v>42081</v>
      </c>
      <c r="B3525" t="s">
        <v>445</v>
      </c>
      <c r="C3525" t="s">
        <v>58</v>
      </c>
      <c r="D3525" t="s">
        <v>58</v>
      </c>
      <c r="E3525" s="30">
        <v>20</v>
      </c>
      <c r="F3525">
        <f t="shared" si="60"/>
        <v>1</v>
      </c>
    </row>
    <row r="3526" spans="1:6" x14ac:dyDescent="0.2">
      <c r="A3526" s="28">
        <v>42081</v>
      </c>
      <c r="B3526" t="s">
        <v>445</v>
      </c>
      <c r="C3526" t="s">
        <v>59</v>
      </c>
      <c r="D3526" t="s">
        <v>59</v>
      </c>
      <c r="E3526" s="30">
        <v>2</v>
      </c>
      <c r="F3526">
        <f t="shared" si="60"/>
        <v>1</v>
      </c>
    </row>
    <row r="3527" spans="1:6" x14ac:dyDescent="0.2">
      <c r="A3527" s="28">
        <v>42082</v>
      </c>
      <c r="B3527" t="s">
        <v>446</v>
      </c>
      <c r="C3527" t="s">
        <v>52</v>
      </c>
      <c r="D3527" t="s">
        <v>52</v>
      </c>
      <c r="E3527" s="30">
        <v>2</v>
      </c>
      <c r="F3527">
        <f t="shared" ref="F3527:F3590" si="61">SUBTOTAL(103,E3527)</f>
        <v>1</v>
      </c>
    </row>
    <row r="3528" spans="1:6" x14ac:dyDescent="0.2">
      <c r="A3528" s="28">
        <v>42082</v>
      </c>
      <c r="B3528" t="s">
        <v>446</v>
      </c>
      <c r="C3528" t="s">
        <v>53</v>
      </c>
      <c r="D3528" t="s">
        <v>53</v>
      </c>
      <c r="E3528" s="30">
        <v>2.33</v>
      </c>
      <c r="F3528">
        <f t="shared" si="61"/>
        <v>1</v>
      </c>
    </row>
    <row r="3529" spans="1:6" x14ac:dyDescent="0.2">
      <c r="A3529" s="28">
        <v>42082</v>
      </c>
      <c r="B3529" t="s">
        <v>446</v>
      </c>
      <c r="C3529" t="s">
        <v>54</v>
      </c>
      <c r="D3529" t="s">
        <v>54</v>
      </c>
      <c r="E3529" s="30">
        <v>1.5</v>
      </c>
      <c r="F3529">
        <f t="shared" si="61"/>
        <v>1</v>
      </c>
    </row>
    <row r="3530" spans="1:6" x14ac:dyDescent="0.2">
      <c r="A3530" s="28">
        <v>42082</v>
      </c>
      <c r="B3530" t="s">
        <v>446</v>
      </c>
      <c r="C3530" t="s">
        <v>55</v>
      </c>
      <c r="D3530" t="s">
        <v>55</v>
      </c>
      <c r="E3530" s="30">
        <v>31</v>
      </c>
      <c r="F3530">
        <f t="shared" si="61"/>
        <v>1</v>
      </c>
    </row>
    <row r="3531" spans="1:6" x14ac:dyDescent="0.2">
      <c r="A3531" s="28">
        <v>42082</v>
      </c>
      <c r="B3531" t="s">
        <v>446</v>
      </c>
      <c r="C3531" t="s">
        <v>56</v>
      </c>
      <c r="D3531" t="s">
        <v>56</v>
      </c>
      <c r="E3531" s="30">
        <v>7</v>
      </c>
      <c r="F3531">
        <f t="shared" si="61"/>
        <v>1</v>
      </c>
    </row>
    <row r="3532" spans="1:6" x14ac:dyDescent="0.2">
      <c r="A3532" s="28">
        <v>42082</v>
      </c>
      <c r="B3532" t="s">
        <v>446</v>
      </c>
      <c r="C3532" t="s">
        <v>57</v>
      </c>
      <c r="D3532" t="s">
        <v>57</v>
      </c>
      <c r="E3532" s="30">
        <v>0</v>
      </c>
      <c r="F3532">
        <f t="shared" si="61"/>
        <v>1</v>
      </c>
    </row>
    <row r="3533" spans="1:6" x14ac:dyDescent="0.2">
      <c r="A3533" s="28">
        <v>42082</v>
      </c>
      <c r="B3533" t="s">
        <v>446</v>
      </c>
      <c r="C3533" t="s">
        <v>58</v>
      </c>
      <c r="D3533" t="s">
        <v>58</v>
      </c>
      <c r="E3533" s="30">
        <v>15</v>
      </c>
      <c r="F3533">
        <f t="shared" si="61"/>
        <v>1</v>
      </c>
    </row>
    <row r="3534" spans="1:6" x14ac:dyDescent="0.2">
      <c r="A3534" s="28">
        <v>42082</v>
      </c>
      <c r="B3534" t="s">
        <v>446</v>
      </c>
      <c r="C3534" t="s">
        <v>59</v>
      </c>
      <c r="D3534" t="s">
        <v>59</v>
      </c>
      <c r="E3534" s="30">
        <v>0</v>
      </c>
      <c r="F3534">
        <f t="shared" si="61"/>
        <v>1</v>
      </c>
    </row>
    <row r="3535" spans="1:6" x14ac:dyDescent="0.2">
      <c r="A3535" s="28">
        <v>42083</v>
      </c>
      <c r="B3535" t="s">
        <v>440</v>
      </c>
      <c r="C3535" t="s">
        <v>52</v>
      </c>
      <c r="D3535" t="s">
        <v>52</v>
      </c>
      <c r="E3535" s="30">
        <v>1</v>
      </c>
      <c r="F3535">
        <f t="shared" si="61"/>
        <v>1</v>
      </c>
    </row>
    <row r="3536" spans="1:6" x14ac:dyDescent="0.2">
      <c r="A3536" s="28">
        <v>42083</v>
      </c>
      <c r="B3536" t="s">
        <v>440</v>
      </c>
      <c r="C3536" t="s">
        <v>53</v>
      </c>
      <c r="D3536" t="s">
        <v>53</v>
      </c>
      <c r="E3536" s="30">
        <v>7</v>
      </c>
      <c r="F3536">
        <f t="shared" si="61"/>
        <v>1</v>
      </c>
    </row>
    <row r="3537" spans="1:6" x14ac:dyDescent="0.2">
      <c r="A3537" s="28">
        <v>42083</v>
      </c>
      <c r="B3537" t="s">
        <v>440</v>
      </c>
      <c r="C3537" t="s">
        <v>54</v>
      </c>
      <c r="D3537" t="s">
        <v>54</v>
      </c>
      <c r="E3537" s="30">
        <v>3</v>
      </c>
      <c r="F3537">
        <f t="shared" si="61"/>
        <v>1</v>
      </c>
    </row>
    <row r="3538" spans="1:6" x14ac:dyDescent="0.2">
      <c r="A3538" s="28">
        <v>42083</v>
      </c>
      <c r="B3538" t="s">
        <v>440</v>
      </c>
      <c r="C3538" t="s">
        <v>55</v>
      </c>
      <c r="D3538" t="s">
        <v>55</v>
      </c>
      <c r="E3538" s="30">
        <v>38.6</v>
      </c>
      <c r="F3538">
        <f t="shared" si="61"/>
        <v>1</v>
      </c>
    </row>
    <row r="3539" spans="1:6" x14ac:dyDescent="0.2">
      <c r="A3539" s="28">
        <v>42083</v>
      </c>
      <c r="B3539" t="s">
        <v>440</v>
      </c>
      <c r="C3539" t="s">
        <v>56</v>
      </c>
      <c r="D3539" t="s">
        <v>56</v>
      </c>
      <c r="E3539" s="30">
        <v>13</v>
      </c>
      <c r="F3539">
        <f t="shared" si="61"/>
        <v>1</v>
      </c>
    </row>
    <row r="3540" spans="1:6" x14ac:dyDescent="0.2">
      <c r="A3540" s="28">
        <v>42083</v>
      </c>
      <c r="B3540" t="s">
        <v>440</v>
      </c>
      <c r="C3540" t="s">
        <v>57</v>
      </c>
      <c r="D3540" t="s">
        <v>57</v>
      </c>
      <c r="E3540" s="30">
        <v>1</v>
      </c>
      <c r="F3540">
        <f t="shared" si="61"/>
        <v>1</v>
      </c>
    </row>
    <row r="3541" spans="1:6" x14ac:dyDescent="0.2">
      <c r="A3541" s="28">
        <v>42083</v>
      </c>
      <c r="B3541" t="s">
        <v>440</v>
      </c>
      <c r="C3541" t="s">
        <v>58</v>
      </c>
      <c r="D3541" t="s">
        <v>58</v>
      </c>
      <c r="E3541" s="30">
        <v>5</v>
      </c>
      <c r="F3541">
        <f t="shared" si="61"/>
        <v>1</v>
      </c>
    </row>
    <row r="3542" spans="1:6" x14ac:dyDescent="0.2">
      <c r="A3542" s="28">
        <v>42083</v>
      </c>
      <c r="B3542" t="s">
        <v>440</v>
      </c>
      <c r="C3542" t="s">
        <v>59</v>
      </c>
      <c r="D3542" t="s">
        <v>59</v>
      </c>
      <c r="E3542" s="30">
        <v>1</v>
      </c>
      <c r="F3542">
        <f t="shared" si="61"/>
        <v>1</v>
      </c>
    </row>
    <row r="3543" spans="1:6" x14ac:dyDescent="0.2">
      <c r="A3543" s="28">
        <v>42084</v>
      </c>
      <c r="B3543" t="s">
        <v>441</v>
      </c>
      <c r="C3543" t="s">
        <v>52</v>
      </c>
      <c r="D3543" t="s">
        <v>52</v>
      </c>
      <c r="E3543" s="30">
        <v>10.33</v>
      </c>
      <c r="F3543">
        <f t="shared" si="61"/>
        <v>1</v>
      </c>
    </row>
    <row r="3544" spans="1:6" x14ac:dyDescent="0.2">
      <c r="A3544" s="28">
        <v>42084</v>
      </c>
      <c r="B3544" t="s">
        <v>441</v>
      </c>
      <c r="C3544" t="s">
        <v>53</v>
      </c>
      <c r="D3544" t="s">
        <v>53</v>
      </c>
      <c r="E3544" s="30">
        <v>3.34</v>
      </c>
      <c r="F3544">
        <f t="shared" si="61"/>
        <v>1</v>
      </c>
    </row>
    <row r="3545" spans="1:6" x14ac:dyDescent="0.2">
      <c r="A3545" s="28">
        <v>42084</v>
      </c>
      <c r="B3545" t="s">
        <v>441</v>
      </c>
      <c r="C3545" t="s">
        <v>54</v>
      </c>
      <c r="D3545" t="s">
        <v>54</v>
      </c>
      <c r="E3545" s="30">
        <v>3</v>
      </c>
      <c r="F3545">
        <f t="shared" si="61"/>
        <v>1</v>
      </c>
    </row>
    <row r="3546" spans="1:6" x14ac:dyDescent="0.2">
      <c r="A3546" s="28">
        <v>42084</v>
      </c>
      <c r="B3546" t="s">
        <v>441</v>
      </c>
      <c r="C3546" t="s">
        <v>55</v>
      </c>
      <c r="D3546" t="s">
        <v>55</v>
      </c>
      <c r="E3546" s="30">
        <v>41.6</v>
      </c>
      <c r="F3546">
        <f t="shared" si="61"/>
        <v>1</v>
      </c>
    </row>
    <row r="3547" spans="1:6" x14ac:dyDescent="0.2">
      <c r="A3547" s="28">
        <v>42084</v>
      </c>
      <c r="B3547" t="s">
        <v>441</v>
      </c>
      <c r="C3547" t="s">
        <v>56</v>
      </c>
      <c r="D3547" t="s">
        <v>56</v>
      </c>
      <c r="E3547" s="30">
        <v>4</v>
      </c>
      <c r="F3547">
        <f t="shared" si="61"/>
        <v>1</v>
      </c>
    </row>
    <row r="3548" spans="1:6" x14ac:dyDescent="0.2">
      <c r="A3548" s="28">
        <v>42084</v>
      </c>
      <c r="B3548" t="s">
        <v>441</v>
      </c>
      <c r="C3548" t="s">
        <v>57</v>
      </c>
      <c r="D3548" t="s">
        <v>57</v>
      </c>
      <c r="E3548" s="30">
        <v>0</v>
      </c>
      <c r="F3548">
        <f t="shared" si="61"/>
        <v>1</v>
      </c>
    </row>
    <row r="3549" spans="1:6" x14ac:dyDescent="0.2">
      <c r="A3549" s="28">
        <v>42084</v>
      </c>
      <c r="B3549" t="s">
        <v>441</v>
      </c>
      <c r="C3549" t="s">
        <v>58</v>
      </c>
      <c r="D3549" t="s">
        <v>58</v>
      </c>
      <c r="E3549" s="30">
        <v>6</v>
      </c>
      <c r="F3549">
        <f t="shared" si="61"/>
        <v>1</v>
      </c>
    </row>
    <row r="3550" spans="1:6" x14ac:dyDescent="0.2">
      <c r="A3550" s="28">
        <v>42084</v>
      </c>
      <c r="B3550" t="s">
        <v>441</v>
      </c>
      <c r="C3550" t="s">
        <v>59</v>
      </c>
      <c r="D3550" t="s">
        <v>59</v>
      </c>
      <c r="E3550" s="30">
        <v>2</v>
      </c>
      <c r="F3550">
        <f t="shared" si="61"/>
        <v>1</v>
      </c>
    </row>
    <row r="3551" spans="1:6" x14ac:dyDescent="0.2">
      <c r="A3551" s="28">
        <v>42085</v>
      </c>
      <c r="B3551" t="s">
        <v>447</v>
      </c>
      <c r="C3551" t="s">
        <v>52</v>
      </c>
      <c r="D3551" t="s">
        <v>52</v>
      </c>
      <c r="E3551" s="30">
        <v>8.34</v>
      </c>
      <c r="F3551">
        <f t="shared" si="61"/>
        <v>1</v>
      </c>
    </row>
    <row r="3552" spans="1:6" x14ac:dyDescent="0.2">
      <c r="A3552" s="28">
        <v>42085</v>
      </c>
      <c r="B3552" t="s">
        <v>447</v>
      </c>
      <c r="C3552" t="s">
        <v>53</v>
      </c>
      <c r="D3552" t="s">
        <v>53</v>
      </c>
      <c r="E3552" s="30">
        <v>6.67</v>
      </c>
      <c r="F3552">
        <f t="shared" si="61"/>
        <v>1</v>
      </c>
    </row>
    <row r="3553" spans="1:6" x14ac:dyDescent="0.2">
      <c r="A3553" s="28">
        <v>42085</v>
      </c>
      <c r="B3553" t="s">
        <v>447</v>
      </c>
      <c r="C3553" t="s">
        <v>54</v>
      </c>
      <c r="D3553" t="s">
        <v>54</v>
      </c>
      <c r="E3553" s="30">
        <v>2</v>
      </c>
      <c r="F3553">
        <f t="shared" si="61"/>
        <v>1</v>
      </c>
    </row>
    <row r="3554" spans="1:6" x14ac:dyDescent="0.2">
      <c r="A3554" s="28">
        <v>42085</v>
      </c>
      <c r="B3554" t="s">
        <v>447</v>
      </c>
      <c r="C3554" t="s">
        <v>55</v>
      </c>
      <c r="D3554" t="s">
        <v>55</v>
      </c>
      <c r="E3554" s="30">
        <v>43.2</v>
      </c>
      <c r="F3554">
        <f t="shared" si="61"/>
        <v>1</v>
      </c>
    </row>
    <row r="3555" spans="1:6" x14ac:dyDescent="0.2">
      <c r="A3555" s="28">
        <v>42085</v>
      </c>
      <c r="B3555" t="s">
        <v>447</v>
      </c>
      <c r="C3555" t="s">
        <v>56</v>
      </c>
      <c r="D3555" t="s">
        <v>56</v>
      </c>
      <c r="E3555" s="30">
        <v>9</v>
      </c>
      <c r="F3555">
        <f t="shared" si="61"/>
        <v>1</v>
      </c>
    </row>
    <row r="3556" spans="1:6" x14ac:dyDescent="0.2">
      <c r="A3556" s="28">
        <v>42085</v>
      </c>
      <c r="B3556" t="s">
        <v>447</v>
      </c>
      <c r="C3556" t="s">
        <v>57</v>
      </c>
      <c r="D3556" t="s">
        <v>57</v>
      </c>
      <c r="E3556" s="30">
        <v>0</v>
      </c>
      <c r="F3556">
        <f t="shared" si="61"/>
        <v>1</v>
      </c>
    </row>
    <row r="3557" spans="1:6" x14ac:dyDescent="0.2">
      <c r="A3557" s="28">
        <v>42085</v>
      </c>
      <c r="B3557" t="s">
        <v>447</v>
      </c>
      <c r="C3557" t="s">
        <v>58</v>
      </c>
      <c r="D3557" t="s">
        <v>58</v>
      </c>
      <c r="E3557" s="30">
        <v>10</v>
      </c>
      <c r="F3557">
        <f t="shared" si="61"/>
        <v>1</v>
      </c>
    </row>
    <row r="3558" spans="1:6" x14ac:dyDescent="0.2">
      <c r="A3558" s="28">
        <v>42085</v>
      </c>
      <c r="B3558" t="s">
        <v>447</v>
      </c>
      <c r="C3558" t="s">
        <v>59</v>
      </c>
      <c r="D3558" t="s">
        <v>59</v>
      </c>
      <c r="E3558" s="30">
        <v>0</v>
      </c>
      <c r="F3558">
        <f t="shared" si="61"/>
        <v>1</v>
      </c>
    </row>
    <row r="3559" spans="1:6" x14ac:dyDescent="0.2">
      <c r="A3559" s="28">
        <v>42086</v>
      </c>
      <c r="B3559" t="s">
        <v>443</v>
      </c>
      <c r="C3559" t="s">
        <v>52</v>
      </c>
      <c r="D3559" t="s">
        <v>52</v>
      </c>
      <c r="E3559" s="30">
        <v>2</v>
      </c>
      <c r="F3559">
        <f t="shared" si="61"/>
        <v>1</v>
      </c>
    </row>
    <row r="3560" spans="1:6" x14ac:dyDescent="0.2">
      <c r="A3560" s="28">
        <v>42086</v>
      </c>
      <c r="B3560" t="s">
        <v>443</v>
      </c>
      <c r="C3560" t="s">
        <v>53</v>
      </c>
      <c r="D3560" t="s">
        <v>53</v>
      </c>
      <c r="E3560" s="30">
        <v>4.34</v>
      </c>
      <c r="F3560">
        <f t="shared" si="61"/>
        <v>1</v>
      </c>
    </row>
    <row r="3561" spans="1:6" x14ac:dyDescent="0.2">
      <c r="A3561" s="28">
        <v>42086</v>
      </c>
      <c r="B3561" t="s">
        <v>443</v>
      </c>
      <c r="C3561" t="s">
        <v>54</v>
      </c>
      <c r="D3561" t="s">
        <v>54</v>
      </c>
      <c r="E3561" s="30">
        <v>7</v>
      </c>
      <c r="F3561">
        <f t="shared" si="61"/>
        <v>1</v>
      </c>
    </row>
    <row r="3562" spans="1:6" x14ac:dyDescent="0.2">
      <c r="A3562" s="28">
        <v>42086</v>
      </c>
      <c r="B3562" t="s">
        <v>443</v>
      </c>
      <c r="C3562" t="s">
        <v>55</v>
      </c>
      <c r="D3562" t="s">
        <v>55</v>
      </c>
      <c r="E3562" s="30">
        <v>28</v>
      </c>
      <c r="F3562">
        <f t="shared" si="61"/>
        <v>1</v>
      </c>
    </row>
    <row r="3563" spans="1:6" x14ac:dyDescent="0.2">
      <c r="A3563" s="28">
        <v>42086</v>
      </c>
      <c r="B3563" t="s">
        <v>443</v>
      </c>
      <c r="C3563" t="s">
        <v>56</v>
      </c>
      <c r="D3563" t="s">
        <v>56</v>
      </c>
      <c r="E3563" s="30">
        <v>5</v>
      </c>
      <c r="F3563">
        <f t="shared" si="61"/>
        <v>1</v>
      </c>
    </row>
    <row r="3564" spans="1:6" x14ac:dyDescent="0.2">
      <c r="A3564" s="28">
        <v>42086</v>
      </c>
      <c r="B3564" t="s">
        <v>443</v>
      </c>
      <c r="C3564" t="s">
        <v>57</v>
      </c>
      <c r="D3564" t="s">
        <v>57</v>
      </c>
      <c r="E3564" s="30">
        <v>0</v>
      </c>
      <c r="F3564">
        <f t="shared" si="61"/>
        <v>1</v>
      </c>
    </row>
    <row r="3565" spans="1:6" x14ac:dyDescent="0.2">
      <c r="A3565" s="28">
        <v>42086</v>
      </c>
      <c r="B3565" t="s">
        <v>443</v>
      </c>
      <c r="C3565" t="s">
        <v>58</v>
      </c>
      <c r="D3565" t="s">
        <v>58</v>
      </c>
      <c r="E3565" s="30">
        <v>0</v>
      </c>
      <c r="F3565">
        <f t="shared" si="61"/>
        <v>1</v>
      </c>
    </row>
    <row r="3566" spans="1:6" x14ac:dyDescent="0.2">
      <c r="A3566" s="28">
        <v>42086</v>
      </c>
      <c r="B3566" t="s">
        <v>443</v>
      </c>
      <c r="C3566" t="s">
        <v>59</v>
      </c>
      <c r="D3566" t="s">
        <v>59</v>
      </c>
      <c r="E3566" s="30">
        <v>2</v>
      </c>
      <c r="F3566">
        <f t="shared" si="61"/>
        <v>1</v>
      </c>
    </row>
    <row r="3567" spans="1:6" x14ac:dyDescent="0.2">
      <c r="A3567" s="28">
        <v>42087</v>
      </c>
      <c r="B3567" t="s">
        <v>444</v>
      </c>
      <c r="C3567" t="s">
        <v>52</v>
      </c>
      <c r="D3567" t="s">
        <v>52</v>
      </c>
      <c r="E3567" s="30">
        <v>4</v>
      </c>
      <c r="F3567">
        <f t="shared" si="61"/>
        <v>1</v>
      </c>
    </row>
    <row r="3568" spans="1:6" x14ac:dyDescent="0.2">
      <c r="A3568" s="28">
        <v>42087</v>
      </c>
      <c r="B3568" t="s">
        <v>444</v>
      </c>
      <c r="C3568" t="s">
        <v>53</v>
      </c>
      <c r="D3568" t="s">
        <v>53</v>
      </c>
      <c r="E3568" s="30">
        <v>5.4720000000000004</v>
      </c>
      <c r="F3568">
        <f t="shared" si="61"/>
        <v>1</v>
      </c>
    </row>
    <row r="3569" spans="1:6" x14ac:dyDescent="0.2">
      <c r="A3569" s="28">
        <v>42087</v>
      </c>
      <c r="B3569" t="s">
        <v>444</v>
      </c>
      <c r="C3569" t="s">
        <v>54</v>
      </c>
      <c r="D3569" t="s">
        <v>54</v>
      </c>
      <c r="E3569" s="30">
        <v>5.2</v>
      </c>
      <c r="F3569">
        <f t="shared" si="61"/>
        <v>1</v>
      </c>
    </row>
    <row r="3570" spans="1:6" x14ac:dyDescent="0.2">
      <c r="A3570" s="28">
        <v>42087</v>
      </c>
      <c r="B3570" t="s">
        <v>444</v>
      </c>
      <c r="C3570" t="s">
        <v>55</v>
      </c>
      <c r="D3570" t="s">
        <v>55</v>
      </c>
      <c r="E3570" s="30">
        <v>22.4</v>
      </c>
      <c r="F3570">
        <f t="shared" si="61"/>
        <v>1</v>
      </c>
    </row>
    <row r="3571" spans="1:6" x14ac:dyDescent="0.2">
      <c r="A3571" s="28">
        <v>42087</v>
      </c>
      <c r="B3571" t="s">
        <v>444</v>
      </c>
      <c r="C3571" t="s">
        <v>56</v>
      </c>
      <c r="D3571" t="s">
        <v>56</v>
      </c>
      <c r="E3571" s="30">
        <v>8</v>
      </c>
      <c r="F3571">
        <f t="shared" si="61"/>
        <v>1</v>
      </c>
    </row>
    <row r="3572" spans="1:6" x14ac:dyDescent="0.2">
      <c r="A3572" s="28">
        <v>42087</v>
      </c>
      <c r="B3572" t="s">
        <v>444</v>
      </c>
      <c r="C3572" t="s">
        <v>57</v>
      </c>
      <c r="D3572" t="s">
        <v>57</v>
      </c>
      <c r="E3572" s="30">
        <v>2</v>
      </c>
      <c r="F3572">
        <f t="shared" si="61"/>
        <v>1</v>
      </c>
    </row>
    <row r="3573" spans="1:6" x14ac:dyDescent="0.2">
      <c r="A3573" s="28">
        <v>42087</v>
      </c>
      <c r="B3573" t="s">
        <v>444</v>
      </c>
      <c r="C3573" t="s">
        <v>58</v>
      </c>
      <c r="D3573" t="s">
        <v>58</v>
      </c>
      <c r="E3573" s="30">
        <v>9</v>
      </c>
      <c r="F3573">
        <f t="shared" si="61"/>
        <v>1</v>
      </c>
    </row>
    <row r="3574" spans="1:6" x14ac:dyDescent="0.2">
      <c r="A3574" s="28">
        <v>42087</v>
      </c>
      <c r="B3574" t="s">
        <v>444</v>
      </c>
      <c r="C3574" t="s">
        <v>59</v>
      </c>
      <c r="D3574" t="s">
        <v>59</v>
      </c>
      <c r="E3574" s="30">
        <v>4</v>
      </c>
      <c r="F3574">
        <f t="shared" si="61"/>
        <v>1</v>
      </c>
    </row>
    <row r="3575" spans="1:6" x14ac:dyDescent="0.2">
      <c r="A3575" s="28">
        <v>42088</v>
      </c>
      <c r="B3575" t="s">
        <v>445</v>
      </c>
      <c r="C3575" t="s">
        <v>52</v>
      </c>
      <c r="D3575" t="s">
        <v>52</v>
      </c>
      <c r="E3575" s="30">
        <v>3.68</v>
      </c>
      <c r="F3575">
        <f t="shared" si="61"/>
        <v>1</v>
      </c>
    </row>
    <row r="3576" spans="1:6" x14ac:dyDescent="0.2">
      <c r="A3576" s="28">
        <v>42088</v>
      </c>
      <c r="B3576" t="s">
        <v>445</v>
      </c>
      <c r="C3576" t="s">
        <v>53</v>
      </c>
      <c r="D3576" t="s">
        <v>53</v>
      </c>
      <c r="E3576" s="30">
        <v>8.66</v>
      </c>
      <c r="F3576">
        <f t="shared" si="61"/>
        <v>1</v>
      </c>
    </row>
    <row r="3577" spans="1:6" x14ac:dyDescent="0.2">
      <c r="A3577" s="28">
        <v>42088</v>
      </c>
      <c r="B3577" t="s">
        <v>445</v>
      </c>
      <c r="C3577" t="s">
        <v>54</v>
      </c>
      <c r="D3577" t="s">
        <v>54</v>
      </c>
      <c r="E3577" s="30">
        <v>6.4</v>
      </c>
      <c r="F3577">
        <f t="shared" si="61"/>
        <v>1</v>
      </c>
    </row>
    <row r="3578" spans="1:6" x14ac:dyDescent="0.2">
      <c r="A3578" s="28">
        <v>42088</v>
      </c>
      <c r="B3578" t="s">
        <v>445</v>
      </c>
      <c r="C3578" t="s">
        <v>55</v>
      </c>
      <c r="D3578" t="s">
        <v>55</v>
      </c>
      <c r="E3578" s="30">
        <v>17.600000000000001</v>
      </c>
      <c r="F3578">
        <f t="shared" si="61"/>
        <v>1</v>
      </c>
    </row>
    <row r="3579" spans="1:6" x14ac:dyDescent="0.2">
      <c r="A3579" s="28">
        <v>42088</v>
      </c>
      <c r="B3579" t="s">
        <v>445</v>
      </c>
      <c r="C3579" t="s">
        <v>56</v>
      </c>
      <c r="D3579" t="s">
        <v>56</v>
      </c>
      <c r="E3579" s="30">
        <v>10</v>
      </c>
      <c r="F3579">
        <f t="shared" si="61"/>
        <v>1</v>
      </c>
    </row>
    <row r="3580" spans="1:6" x14ac:dyDescent="0.2">
      <c r="A3580" s="28">
        <v>42088</v>
      </c>
      <c r="B3580" t="s">
        <v>445</v>
      </c>
      <c r="C3580" t="s">
        <v>57</v>
      </c>
      <c r="D3580" t="s">
        <v>57</v>
      </c>
      <c r="E3580" s="30">
        <v>2</v>
      </c>
      <c r="F3580">
        <f t="shared" si="61"/>
        <v>1</v>
      </c>
    </row>
    <row r="3581" spans="1:6" x14ac:dyDescent="0.2">
      <c r="A3581" s="28">
        <v>42088</v>
      </c>
      <c r="B3581" t="s">
        <v>445</v>
      </c>
      <c r="C3581" t="s">
        <v>58</v>
      </c>
      <c r="D3581" t="s">
        <v>58</v>
      </c>
      <c r="E3581" s="30">
        <v>13</v>
      </c>
      <c r="F3581">
        <f t="shared" si="61"/>
        <v>1</v>
      </c>
    </row>
    <row r="3582" spans="1:6" x14ac:dyDescent="0.2">
      <c r="A3582" s="28">
        <v>42088</v>
      </c>
      <c r="B3582" t="s">
        <v>445</v>
      </c>
      <c r="C3582" t="s">
        <v>59</v>
      </c>
      <c r="D3582" t="s">
        <v>59</v>
      </c>
      <c r="E3582" s="30">
        <v>1</v>
      </c>
      <c r="F3582">
        <f t="shared" si="61"/>
        <v>1</v>
      </c>
    </row>
    <row r="3583" spans="1:6" x14ac:dyDescent="0.2">
      <c r="A3583" s="28">
        <v>42089</v>
      </c>
      <c r="B3583" t="s">
        <v>446</v>
      </c>
      <c r="C3583" t="s">
        <v>52</v>
      </c>
      <c r="D3583" t="s">
        <v>52</v>
      </c>
      <c r="E3583" s="30">
        <v>5</v>
      </c>
      <c r="F3583">
        <f t="shared" si="61"/>
        <v>1</v>
      </c>
    </row>
    <row r="3584" spans="1:6" x14ac:dyDescent="0.2">
      <c r="A3584" s="28">
        <v>42089</v>
      </c>
      <c r="B3584" t="s">
        <v>446</v>
      </c>
      <c r="C3584" t="s">
        <v>53</v>
      </c>
      <c r="D3584" t="s">
        <v>53</v>
      </c>
      <c r="E3584" s="30">
        <v>1.7470000000000001</v>
      </c>
      <c r="F3584">
        <f t="shared" si="61"/>
        <v>1</v>
      </c>
    </row>
    <row r="3585" spans="1:6" x14ac:dyDescent="0.2">
      <c r="A3585" s="28">
        <v>42089</v>
      </c>
      <c r="B3585" t="s">
        <v>446</v>
      </c>
      <c r="C3585" t="s">
        <v>54</v>
      </c>
      <c r="D3585" t="s">
        <v>54</v>
      </c>
      <c r="E3585" s="30">
        <v>3</v>
      </c>
      <c r="F3585">
        <f t="shared" si="61"/>
        <v>1</v>
      </c>
    </row>
    <row r="3586" spans="1:6" x14ac:dyDescent="0.2">
      <c r="A3586" s="28">
        <v>42089</v>
      </c>
      <c r="B3586" t="s">
        <v>446</v>
      </c>
      <c r="C3586" t="s">
        <v>55</v>
      </c>
      <c r="D3586" t="s">
        <v>55</v>
      </c>
      <c r="E3586" s="30">
        <v>51.4</v>
      </c>
      <c r="F3586">
        <f t="shared" si="61"/>
        <v>1</v>
      </c>
    </row>
    <row r="3587" spans="1:6" x14ac:dyDescent="0.2">
      <c r="A3587" s="28">
        <v>42089</v>
      </c>
      <c r="B3587" t="s">
        <v>446</v>
      </c>
      <c r="C3587" t="s">
        <v>56</v>
      </c>
      <c r="D3587" t="s">
        <v>56</v>
      </c>
      <c r="E3587" s="30">
        <v>10</v>
      </c>
      <c r="F3587">
        <f t="shared" si="61"/>
        <v>1</v>
      </c>
    </row>
    <row r="3588" spans="1:6" x14ac:dyDescent="0.2">
      <c r="A3588" s="28">
        <v>42089</v>
      </c>
      <c r="B3588" t="s">
        <v>446</v>
      </c>
      <c r="C3588" t="s">
        <v>57</v>
      </c>
      <c r="D3588" t="s">
        <v>57</v>
      </c>
      <c r="E3588" s="30">
        <v>0</v>
      </c>
      <c r="F3588">
        <f t="shared" si="61"/>
        <v>1</v>
      </c>
    </row>
    <row r="3589" spans="1:6" x14ac:dyDescent="0.2">
      <c r="A3589" s="28">
        <v>42089</v>
      </c>
      <c r="B3589" t="s">
        <v>446</v>
      </c>
      <c r="C3589" t="s">
        <v>58</v>
      </c>
      <c r="D3589" t="s">
        <v>58</v>
      </c>
      <c r="E3589" s="30">
        <v>6</v>
      </c>
      <c r="F3589">
        <f t="shared" si="61"/>
        <v>1</v>
      </c>
    </row>
    <row r="3590" spans="1:6" x14ac:dyDescent="0.2">
      <c r="A3590" s="28">
        <v>42089</v>
      </c>
      <c r="B3590" t="s">
        <v>446</v>
      </c>
      <c r="C3590" t="s">
        <v>59</v>
      </c>
      <c r="D3590" t="s">
        <v>59</v>
      </c>
      <c r="E3590" s="30">
        <v>5</v>
      </c>
      <c r="F3590">
        <f t="shared" si="61"/>
        <v>1</v>
      </c>
    </row>
    <row r="3591" spans="1:6" x14ac:dyDescent="0.2">
      <c r="A3591" s="28">
        <v>42090</v>
      </c>
      <c r="B3591" t="s">
        <v>440</v>
      </c>
      <c r="C3591" t="s">
        <v>52</v>
      </c>
      <c r="D3591" t="s">
        <v>52</v>
      </c>
      <c r="E3591" s="30">
        <v>3</v>
      </c>
      <c r="F3591">
        <f t="shared" ref="F3591:F3654" si="62">SUBTOTAL(103,E3591)</f>
        <v>1</v>
      </c>
    </row>
    <row r="3592" spans="1:6" x14ac:dyDescent="0.2">
      <c r="A3592" s="28">
        <v>42090</v>
      </c>
      <c r="B3592" t="s">
        <v>440</v>
      </c>
      <c r="C3592" t="s">
        <v>53</v>
      </c>
      <c r="D3592" t="s">
        <v>53</v>
      </c>
      <c r="E3592" s="30">
        <v>2.67</v>
      </c>
      <c r="F3592">
        <f t="shared" si="62"/>
        <v>1</v>
      </c>
    </row>
    <row r="3593" spans="1:6" x14ac:dyDescent="0.2">
      <c r="A3593" s="28">
        <v>42090</v>
      </c>
      <c r="B3593" t="s">
        <v>440</v>
      </c>
      <c r="C3593" t="s">
        <v>54</v>
      </c>
      <c r="D3593" t="s">
        <v>54</v>
      </c>
      <c r="E3593" s="30">
        <v>2</v>
      </c>
      <c r="F3593">
        <f t="shared" si="62"/>
        <v>1</v>
      </c>
    </row>
    <row r="3594" spans="1:6" x14ac:dyDescent="0.2">
      <c r="A3594" s="28">
        <v>42090</v>
      </c>
      <c r="B3594" t="s">
        <v>440</v>
      </c>
      <c r="C3594" t="s">
        <v>55</v>
      </c>
      <c r="D3594" t="s">
        <v>55</v>
      </c>
      <c r="E3594" s="30">
        <v>27</v>
      </c>
      <c r="F3594">
        <f t="shared" si="62"/>
        <v>1</v>
      </c>
    </row>
    <row r="3595" spans="1:6" x14ac:dyDescent="0.2">
      <c r="A3595" s="28">
        <v>42090</v>
      </c>
      <c r="B3595" t="s">
        <v>440</v>
      </c>
      <c r="C3595" t="s">
        <v>56</v>
      </c>
      <c r="D3595" t="s">
        <v>56</v>
      </c>
      <c r="E3595" s="30">
        <v>3</v>
      </c>
      <c r="F3595">
        <f t="shared" si="62"/>
        <v>1</v>
      </c>
    </row>
    <row r="3596" spans="1:6" x14ac:dyDescent="0.2">
      <c r="A3596" s="28">
        <v>42090</v>
      </c>
      <c r="B3596" t="s">
        <v>440</v>
      </c>
      <c r="C3596" t="s">
        <v>57</v>
      </c>
      <c r="D3596" t="s">
        <v>57</v>
      </c>
      <c r="E3596" s="30">
        <v>0</v>
      </c>
      <c r="F3596">
        <f t="shared" si="62"/>
        <v>1</v>
      </c>
    </row>
    <row r="3597" spans="1:6" x14ac:dyDescent="0.2">
      <c r="A3597" s="28">
        <v>42090</v>
      </c>
      <c r="B3597" t="s">
        <v>440</v>
      </c>
      <c r="C3597" t="s">
        <v>58</v>
      </c>
      <c r="D3597" t="s">
        <v>58</v>
      </c>
      <c r="E3597" s="30">
        <v>22</v>
      </c>
      <c r="F3597">
        <f t="shared" si="62"/>
        <v>1</v>
      </c>
    </row>
    <row r="3598" spans="1:6" x14ac:dyDescent="0.2">
      <c r="A3598" s="28">
        <v>42090</v>
      </c>
      <c r="B3598" t="s">
        <v>440</v>
      </c>
      <c r="C3598" t="s">
        <v>59</v>
      </c>
      <c r="D3598" t="s">
        <v>59</v>
      </c>
      <c r="E3598" s="30">
        <v>1</v>
      </c>
      <c r="F3598">
        <f t="shared" si="62"/>
        <v>1</v>
      </c>
    </row>
    <row r="3599" spans="1:6" x14ac:dyDescent="0.2">
      <c r="A3599" s="28">
        <v>42091</v>
      </c>
      <c r="B3599" t="s">
        <v>441</v>
      </c>
      <c r="C3599" t="s">
        <v>52</v>
      </c>
      <c r="D3599" t="s">
        <v>52</v>
      </c>
      <c r="E3599" s="30">
        <v>1.33</v>
      </c>
      <c r="F3599">
        <f t="shared" si="62"/>
        <v>1</v>
      </c>
    </row>
    <row r="3600" spans="1:6" x14ac:dyDescent="0.2">
      <c r="A3600" s="28">
        <v>42091</v>
      </c>
      <c r="B3600" t="s">
        <v>441</v>
      </c>
      <c r="C3600" t="s">
        <v>53</v>
      </c>
      <c r="D3600" t="s">
        <v>53</v>
      </c>
      <c r="E3600" s="30">
        <v>3.056</v>
      </c>
      <c r="F3600">
        <f t="shared" si="62"/>
        <v>1</v>
      </c>
    </row>
    <row r="3601" spans="1:6" x14ac:dyDescent="0.2">
      <c r="A3601" s="28">
        <v>42091</v>
      </c>
      <c r="B3601" t="s">
        <v>441</v>
      </c>
      <c r="C3601" t="s">
        <v>54</v>
      </c>
      <c r="D3601" t="s">
        <v>54</v>
      </c>
      <c r="E3601" s="30">
        <v>3</v>
      </c>
      <c r="F3601">
        <f t="shared" si="62"/>
        <v>1</v>
      </c>
    </row>
    <row r="3602" spans="1:6" x14ac:dyDescent="0.2">
      <c r="A3602" s="28">
        <v>42091</v>
      </c>
      <c r="B3602" t="s">
        <v>441</v>
      </c>
      <c r="C3602" t="s">
        <v>55</v>
      </c>
      <c r="D3602" t="s">
        <v>55</v>
      </c>
      <c r="E3602" s="30">
        <v>50.5</v>
      </c>
      <c r="F3602">
        <f t="shared" si="62"/>
        <v>1</v>
      </c>
    </row>
    <row r="3603" spans="1:6" x14ac:dyDescent="0.2">
      <c r="A3603" s="28">
        <v>42091</v>
      </c>
      <c r="B3603" t="s">
        <v>441</v>
      </c>
      <c r="C3603" t="s">
        <v>56</v>
      </c>
      <c r="D3603" t="s">
        <v>56</v>
      </c>
      <c r="E3603" s="30">
        <v>6</v>
      </c>
      <c r="F3603">
        <f t="shared" si="62"/>
        <v>1</v>
      </c>
    </row>
    <row r="3604" spans="1:6" x14ac:dyDescent="0.2">
      <c r="A3604" s="28">
        <v>42091</v>
      </c>
      <c r="B3604" t="s">
        <v>441</v>
      </c>
      <c r="C3604" t="s">
        <v>57</v>
      </c>
      <c r="D3604" t="s">
        <v>57</v>
      </c>
      <c r="E3604" s="30">
        <v>0</v>
      </c>
      <c r="F3604">
        <f t="shared" si="62"/>
        <v>1</v>
      </c>
    </row>
    <row r="3605" spans="1:6" x14ac:dyDescent="0.2">
      <c r="A3605" s="28">
        <v>42091</v>
      </c>
      <c r="B3605" t="s">
        <v>441</v>
      </c>
      <c r="C3605" t="s">
        <v>58</v>
      </c>
      <c r="D3605" t="s">
        <v>58</v>
      </c>
      <c r="E3605" s="30">
        <v>0</v>
      </c>
      <c r="F3605">
        <f t="shared" si="62"/>
        <v>1</v>
      </c>
    </row>
    <row r="3606" spans="1:6" x14ac:dyDescent="0.2">
      <c r="A3606" s="28">
        <v>42091</v>
      </c>
      <c r="B3606" t="s">
        <v>441</v>
      </c>
      <c r="C3606" t="s">
        <v>59</v>
      </c>
      <c r="D3606" t="s">
        <v>59</v>
      </c>
      <c r="E3606" s="30">
        <v>2</v>
      </c>
      <c r="F3606">
        <f t="shared" si="62"/>
        <v>1</v>
      </c>
    </row>
    <row r="3607" spans="1:6" x14ac:dyDescent="0.2">
      <c r="A3607" s="28">
        <v>42092</v>
      </c>
      <c r="B3607" t="s">
        <v>447</v>
      </c>
      <c r="C3607" t="s">
        <v>52</v>
      </c>
      <c r="D3607" t="s">
        <v>52</v>
      </c>
      <c r="E3607" s="30">
        <v>6</v>
      </c>
      <c r="F3607">
        <f t="shared" si="62"/>
        <v>1</v>
      </c>
    </row>
    <row r="3608" spans="1:6" x14ac:dyDescent="0.2">
      <c r="A3608" s="28">
        <v>42092</v>
      </c>
      <c r="B3608" t="s">
        <v>447</v>
      </c>
      <c r="C3608" t="s">
        <v>53</v>
      </c>
      <c r="D3608" t="s">
        <v>53</v>
      </c>
      <c r="E3608" s="30">
        <v>5.7270000000000003</v>
      </c>
      <c r="F3608">
        <f t="shared" si="62"/>
        <v>1</v>
      </c>
    </row>
    <row r="3609" spans="1:6" x14ac:dyDescent="0.2">
      <c r="A3609" s="28">
        <v>42092</v>
      </c>
      <c r="B3609" t="s">
        <v>447</v>
      </c>
      <c r="C3609" t="s">
        <v>54</v>
      </c>
      <c r="D3609" t="s">
        <v>54</v>
      </c>
      <c r="E3609" s="30">
        <v>2.2999999999999998</v>
      </c>
      <c r="F3609">
        <f t="shared" si="62"/>
        <v>1</v>
      </c>
    </row>
    <row r="3610" spans="1:6" x14ac:dyDescent="0.2">
      <c r="A3610" s="28">
        <v>42092</v>
      </c>
      <c r="B3610" t="s">
        <v>447</v>
      </c>
      <c r="C3610" t="s">
        <v>55</v>
      </c>
      <c r="D3610" t="s">
        <v>55</v>
      </c>
      <c r="E3610" s="30">
        <v>35.5</v>
      </c>
      <c r="F3610">
        <f t="shared" si="62"/>
        <v>1</v>
      </c>
    </row>
    <row r="3611" spans="1:6" x14ac:dyDescent="0.2">
      <c r="A3611" s="28">
        <v>42092</v>
      </c>
      <c r="B3611" t="s">
        <v>447</v>
      </c>
      <c r="C3611" t="s">
        <v>56</v>
      </c>
      <c r="D3611" t="s">
        <v>56</v>
      </c>
      <c r="E3611" s="30">
        <v>7</v>
      </c>
      <c r="F3611">
        <f t="shared" si="62"/>
        <v>1</v>
      </c>
    </row>
    <row r="3612" spans="1:6" x14ac:dyDescent="0.2">
      <c r="A3612" s="28">
        <v>42092</v>
      </c>
      <c r="B3612" t="s">
        <v>447</v>
      </c>
      <c r="C3612" t="s">
        <v>57</v>
      </c>
      <c r="D3612" t="s">
        <v>57</v>
      </c>
      <c r="E3612" s="30">
        <v>0</v>
      </c>
      <c r="F3612">
        <f t="shared" si="62"/>
        <v>1</v>
      </c>
    </row>
    <row r="3613" spans="1:6" x14ac:dyDescent="0.2">
      <c r="A3613" s="28">
        <v>42092</v>
      </c>
      <c r="B3613" t="s">
        <v>447</v>
      </c>
      <c r="C3613" t="s">
        <v>58</v>
      </c>
      <c r="D3613" t="s">
        <v>58</v>
      </c>
      <c r="E3613" s="30">
        <v>8</v>
      </c>
      <c r="F3613">
        <f t="shared" si="62"/>
        <v>1</v>
      </c>
    </row>
    <row r="3614" spans="1:6" x14ac:dyDescent="0.2">
      <c r="A3614" s="28">
        <v>42092</v>
      </c>
      <c r="B3614" t="s">
        <v>447</v>
      </c>
      <c r="C3614" t="s">
        <v>59</v>
      </c>
      <c r="D3614" t="s">
        <v>59</v>
      </c>
      <c r="E3614" s="30">
        <v>2</v>
      </c>
      <c r="F3614">
        <f t="shared" si="62"/>
        <v>1</v>
      </c>
    </row>
    <row r="3615" spans="1:6" x14ac:dyDescent="0.2">
      <c r="A3615" s="28">
        <v>42093</v>
      </c>
      <c r="B3615" t="s">
        <v>443</v>
      </c>
      <c r="C3615" t="s">
        <v>52</v>
      </c>
      <c r="D3615" t="s">
        <v>52</v>
      </c>
      <c r="E3615" s="30">
        <v>6.33</v>
      </c>
      <c r="F3615">
        <f t="shared" si="62"/>
        <v>1</v>
      </c>
    </row>
    <row r="3616" spans="1:6" x14ac:dyDescent="0.2">
      <c r="A3616" s="28">
        <v>42093</v>
      </c>
      <c r="B3616" t="s">
        <v>443</v>
      </c>
      <c r="C3616" t="s">
        <v>53</v>
      </c>
      <c r="D3616" t="s">
        <v>53</v>
      </c>
      <c r="E3616" s="30">
        <v>4.827</v>
      </c>
      <c r="F3616">
        <f t="shared" si="62"/>
        <v>1</v>
      </c>
    </row>
    <row r="3617" spans="1:6" x14ac:dyDescent="0.2">
      <c r="A3617" s="28">
        <v>42093</v>
      </c>
      <c r="B3617" t="s">
        <v>443</v>
      </c>
      <c r="C3617" t="s">
        <v>54</v>
      </c>
      <c r="D3617" t="s">
        <v>54</v>
      </c>
      <c r="E3617" s="30">
        <v>10</v>
      </c>
      <c r="F3617">
        <f t="shared" si="62"/>
        <v>1</v>
      </c>
    </row>
    <row r="3618" spans="1:6" x14ac:dyDescent="0.2">
      <c r="A3618" s="28">
        <v>42093</v>
      </c>
      <c r="B3618" t="s">
        <v>443</v>
      </c>
      <c r="C3618" t="s">
        <v>55</v>
      </c>
      <c r="D3618" t="s">
        <v>55</v>
      </c>
      <c r="E3618" s="30">
        <v>25.7</v>
      </c>
      <c r="F3618">
        <f t="shared" si="62"/>
        <v>1</v>
      </c>
    </row>
    <row r="3619" spans="1:6" x14ac:dyDescent="0.2">
      <c r="A3619" s="28">
        <v>42093</v>
      </c>
      <c r="B3619" t="s">
        <v>443</v>
      </c>
      <c r="C3619" t="s">
        <v>56</v>
      </c>
      <c r="D3619" t="s">
        <v>56</v>
      </c>
      <c r="E3619" s="30">
        <v>4</v>
      </c>
      <c r="F3619">
        <f t="shared" si="62"/>
        <v>1</v>
      </c>
    </row>
    <row r="3620" spans="1:6" x14ac:dyDescent="0.2">
      <c r="A3620" s="28">
        <v>42093</v>
      </c>
      <c r="B3620" t="s">
        <v>443</v>
      </c>
      <c r="C3620" t="s">
        <v>57</v>
      </c>
      <c r="D3620" t="s">
        <v>57</v>
      </c>
      <c r="E3620" s="30">
        <v>0</v>
      </c>
      <c r="F3620">
        <f t="shared" si="62"/>
        <v>1</v>
      </c>
    </row>
    <row r="3621" spans="1:6" x14ac:dyDescent="0.2">
      <c r="A3621" s="28">
        <v>42093</v>
      </c>
      <c r="B3621" t="s">
        <v>443</v>
      </c>
      <c r="C3621" t="s">
        <v>58</v>
      </c>
      <c r="D3621" t="s">
        <v>58</v>
      </c>
      <c r="E3621" s="30">
        <v>0</v>
      </c>
      <c r="F3621">
        <f t="shared" si="62"/>
        <v>1</v>
      </c>
    </row>
    <row r="3622" spans="1:6" x14ac:dyDescent="0.2">
      <c r="A3622" s="28">
        <v>42093</v>
      </c>
      <c r="B3622" t="s">
        <v>443</v>
      </c>
      <c r="C3622" t="s">
        <v>59</v>
      </c>
      <c r="D3622" t="s">
        <v>59</v>
      </c>
      <c r="E3622" s="30">
        <v>0</v>
      </c>
      <c r="F3622">
        <f t="shared" si="62"/>
        <v>1</v>
      </c>
    </row>
    <row r="3623" spans="1:6" x14ac:dyDescent="0.2">
      <c r="A3623" s="28">
        <v>42094</v>
      </c>
      <c r="B3623" t="s">
        <v>444</v>
      </c>
      <c r="C3623" t="s">
        <v>52</v>
      </c>
      <c r="D3623" t="s">
        <v>52</v>
      </c>
      <c r="E3623" s="30">
        <v>5</v>
      </c>
      <c r="F3623">
        <f t="shared" si="62"/>
        <v>1</v>
      </c>
    </row>
    <row r="3624" spans="1:6" x14ac:dyDescent="0.2">
      <c r="A3624" s="28">
        <v>42094</v>
      </c>
      <c r="B3624" t="s">
        <v>444</v>
      </c>
      <c r="C3624" t="s">
        <v>53</v>
      </c>
      <c r="D3624" t="s">
        <v>53</v>
      </c>
      <c r="E3624" s="30">
        <v>2</v>
      </c>
      <c r="F3624">
        <f t="shared" si="62"/>
        <v>1</v>
      </c>
    </row>
    <row r="3625" spans="1:6" x14ac:dyDescent="0.2">
      <c r="A3625" s="28">
        <v>42094</v>
      </c>
      <c r="B3625" t="s">
        <v>444</v>
      </c>
      <c r="C3625" t="s">
        <v>54</v>
      </c>
      <c r="D3625" t="s">
        <v>54</v>
      </c>
      <c r="E3625" s="30">
        <v>11.2</v>
      </c>
      <c r="F3625">
        <f t="shared" si="62"/>
        <v>1</v>
      </c>
    </row>
    <row r="3626" spans="1:6" x14ac:dyDescent="0.2">
      <c r="A3626" s="28">
        <v>42094</v>
      </c>
      <c r="B3626" t="s">
        <v>444</v>
      </c>
      <c r="C3626" t="s">
        <v>55</v>
      </c>
      <c r="D3626" t="s">
        <v>55</v>
      </c>
      <c r="E3626" s="30">
        <v>33.5</v>
      </c>
      <c r="F3626">
        <f t="shared" si="62"/>
        <v>1</v>
      </c>
    </row>
    <row r="3627" spans="1:6" x14ac:dyDescent="0.2">
      <c r="A3627" s="28">
        <v>42094</v>
      </c>
      <c r="B3627" t="s">
        <v>444</v>
      </c>
      <c r="C3627" t="s">
        <v>56</v>
      </c>
      <c r="D3627" t="s">
        <v>56</v>
      </c>
      <c r="E3627" s="30">
        <v>5</v>
      </c>
      <c r="F3627">
        <f t="shared" si="62"/>
        <v>1</v>
      </c>
    </row>
    <row r="3628" spans="1:6" x14ac:dyDescent="0.2">
      <c r="A3628" s="28">
        <v>42094</v>
      </c>
      <c r="B3628" t="s">
        <v>444</v>
      </c>
      <c r="C3628" t="s">
        <v>57</v>
      </c>
      <c r="D3628" t="s">
        <v>57</v>
      </c>
      <c r="E3628" s="30">
        <v>0</v>
      </c>
      <c r="F3628">
        <f t="shared" si="62"/>
        <v>1</v>
      </c>
    </row>
    <row r="3629" spans="1:6" x14ac:dyDescent="0.2">
      <c r="A3629" s="28">
        <v>42094</v>
      </c>
      <c r="B3629" t="s">
        <v>444</v>
      </c>
      <c r="C3629" t="s">
        <v>58</v>
      </c>
      <c r="D3629" t="s">
        <v>58</v>
      </c>
      <c r="E3629" s="30">
        <v>2</v>
      </c>
      <c r="F3629">
        <f t="shared" si="62"/>
        <v>1</v>
      </c>
    </row>
    <row r="3630" spans="1:6" x14ac:dyDescent="0.2">
      <c r="A3630" s="28">
        <v>42094</v>
      </c>
      <c r="B3630" t="s">
        <v>444</v>
      </c>
      <c r="C3630" t="s">
        <v>59</v>
      </c>
      <c r="D3630" t="s">
        <v>59</v>
      </c>
      <c r="E3630" s="30">
        <v>4</v>
      </c>
      <c r="F3630">
        <f t="shared" si="62"/>
        <v>1</v>
      </c>
    </row>
    <row r="3631" spans="1:6" x14ac:dyDescent="0.2">
      <c r="A3631" s="28">
        <v>42095</v>
      </c>
      <c r="B3631" t="s">
        <v>445</v>
      </c>
      <c r="C3631" t="s">
        <v>52</v>
      </c>
      <c r="D3631" t="s">
        <v>52</v>
      </c>
      <c r="E3631" s="30">
        <v>6.34</v>
      </c>
      <c r="F3631">
        <f t="shared" si="62"/>
        <v>1</v>
      </c>
    </row>
    <row r="3632" spans="1:6" x14ac:dyDescent="0.2">
      <c r="A3632" s="28">
        <v>42095</v>
      </c>
      <c r="B3632" t="s">
        <v>445</v>
      </c>
      <c r="C3632" t="s">
        <v>53</v>
      </c>
      <c r="D3632" t="s">
        <v>53</v>
      </c>
      <c r="E3632" s="30">
        <v>1.33</v>
      </c>
      <c r="F3632">
        <f t="shared" si="62"/>
        <v>1</v>
      </c>
    </row>
    <row r="3633" spans="1:6" x14ac:dyDescent="0.2">
      <c r="A3633" s="28">
        <v>42095</v>
      </c>
      <c r="B3633" t="s">
        <v>445</v>
      </c>
      <c r="C3633" t="s">
        <v>54</v>
      </c>
      <c r="D3633" t="s">
        <v>54</v>
      </c>
      <c r="E3633" s="30">
        <v>1</v>
      </c>
      <c r="F3633">
        <f t="shared" si="62"/>
        <v>1</v>
      </c>
    </row>
    <row r="3634" spans="1:6" x14ac:dyDescent="0.2">
      <c r="A3634" s="28">
        <v>42095</v>
      </c>
      <c r="B3634" t="s">
        <v>445</v>
      </c>
      <c r="C3634" t="s">
        <v>55</v>
      </c>
      <c r="D3634" t="s">
        <v>55</v>
      </c>
      <c r="E3634" s="30">
        <v>24.8</v>
      </c>
      <c r="F3634">
        <f t="shared" si="62"/>
        <v>1</v>
      </c>
    </row>
    <row r="3635" spans="1:6" x14ac:dyDescent="0.2">
      <c r="A3635" s="28">
        <v>42095</v>
      </c>
      <c r="B3635" t="s">
        <v>445</v>
      </c>
      <c r="C3635" t="s">
        <v>56</v>
      </c>
      <c r="D3635" t="s">
        <v>56</v>
      </c>
      <c r="E3635" s="30">
        <v>7</v>
      </c>
      <c r="F3635">
        <f t="shared" si="62"/>
        <v>1</v>
      </c>
    </row>
    <row r="3636" spans="1:6" x14ac:dyDescent="0.2">
      <c r="A3636" s="28">
        <v>42095</v>
      </c>
      <c r="B3636" t="s">
        <v>445</v>
      </c>
      <c r="C3636" t="s">
        <v>57</v>
      </c>
      <c r="D3636" t="s">
        <v>57</v>
      </c>
      <c r="E3636" s="30">
        <v>2</v>
      </c>
      <c r="F3636">
        <f t="shared" si="62"/>
        <v>1</v>
      </c>
    </row>
    <row r="3637" spans="1:6" x14ac:dyDescent="0.2">
      <c r="A3637" s="28">
        <v>42095</v>
      </c>
      <c r="B3637" t="s">
        <v>445</v>
      </c>
      <c r="C3637" t="s">
        <v>58</v>
      </c>
      <c r="D3637" t="s">
        <v>58</v>
      </c>
      <c r="E3637" s="30">
        <v>5</v>
      </c>
      <c r="F3637">
        <f t="shared" si="62"/>
        <v>1</v>
      </c>
    </row>
    <row r="3638" spans="1:6" x14ac:dyDescent="0.2">
      <c r="A3638" s="28">
        <v>42095</v>
      </c>
      <c r="B3638" t="s">
        <v>445</v>
      </c>
      <c r="C3638" t="s">
        <v>59</v>
      </c>
      <c r="D3638" t="s">
        <v>59</v>
      </c>
      <c r="E3638" s="30">
        <v>1</v>
      </c>
      <c r="F3638">
        <f t="shared" si="62"/>
        <v>1</v>
      </c>
    </row>
    <row r="3639" spans="1:6" x14ac:dyDescent="0.2">
      <c r="A3639" s="28">
        <v>42096</v>
      </c>
      <c r="B3639" t="s">
        <v>446</v>
      </c>
      <c r="C3639" t="s">
        <v>52</v>
      </c>
      <c r="D3639" t="s">
        <v>52</v>
      </c>
      <c r="E3639" s="30">
        <v>5</v>
      </c>
      <c r="F3639">
        <f t="shared" si="62"/>
        <v>1</v>
      </c>
    </row>
    <row r="3640" spans="1:6" x14ac:dyDescent="0.2">
      <c r="A3640" s="28">
        <v>42096</v>
      </c>
      <c r="B3640" t="s">
        <v>446</v>
      </c>
      <c r="C3640" t="s">
        <v>53</v>
      </c>
      <c r="D3640" t="s">
        <v>53</v>
      </c>
      <c r="E3640" s="30">
        <v>3.99</v>
      </c>
      <c r="F3640">
        <f t="shared" si="62"/>
        <v>1</v>
      </c>
    </row>
    <row r="3641" spans="1:6" x14ac:dyDescent="0.2">
      <c r="A3641" s="28">
        <v>42096</v>
      </c>
      <c r="B3641" t="s">
        <v>446</v>
      </c>
      <c r="C3641" t="s">
        <v>54</v>
      </c>
      <c r="D3641" t="s">
        <v>54</v>
      </c>
      <c r="E3641" s="30">
        <v>5.4</v>
      </c>
      <c r="F3641">
        <f t="shared" si="62"/>
        <v>1</v>
      </c>
    </row>
    <row r="3642" spans="1:6" x14ac:dyDescent="0.2">
      <c r="A3642" s="28">
        <v>42096</v>
      </c>
      <c r="B3642" t="s">
        <v>446</v>
      </c>
      <c r="C3642" t="s">
        <v>55</v>
      </c>
      <c r="D3642" t="s">
        <v>55</v>
      </c>
      <c r="E3642" s="30">
        <v>35.07</v>
      </c>
      <c r="F3642">
        <f t="shared" si="62"/>
        <v>1</v>
      </c>
    </row>
    <row r="3643" spans="1:6" x14ac:dyDescent="0.2">
      <c r="A3643" s="28">
        <v>42096</v>
      </c>
      <c r="B3643" t="s">
        <v>446</v>
      </c>
      <c r="C3643" t="s">
        <v>56</v>
      </c>
      <c r="D3643" t="s">
        <v>56</v>
      </c>
      <c r="E3643" s="30">
        <v>3</v>
      </c>
      <c r="F3643">
        <f t="shared" si="62"/>
        <v>1</v>
      </c>
    </row>
    <row r="3644" spans="1:6" x14ac:dyDescent="0.2">
      <c r="A3644" s="28">
        <v>42096</v>
      </c>
      <c r="B3644" t="s">
        <v>446</v>
      </c>
      <c r="C3644" t="s">
        <v>57</v>
      </c>
      <c r="D3644" t="s">
        <v>57</v>
      </c>
      <c r="E3644" s="30">
        <v>0</v>
      </c>
      <c r="F3644">
        <f t="shared" si="62"/>
        <v>1</v>
      </c>
    </row>
    <row r="3645" spans="1:6" x14ac:dyDescent="0.2">
      <c r="A3645" s="28">
        <v>42096</v>
      </c>
      <c r="B3645" t="s">
        <v>446</v>
      </c>
      <c r="C3645" t="s">
        <v>58</v>
      </c>
      <c r="D3645" t="s">
        <v>58</v>
      </c>
      <c r="E3645" s="30">
        <v>3</v>
      </c>
      <c r="F3645">
        <f t="shared" si="62"/>
        <v>1</v>
      </c>
    </row>
    <row r="3646" spans="1:6" x14ac:dyDescent="0.2">
      <c r="A3646" s="28">
        <v>42096</v>
      </c>
      <c r="B3646" t="s">
        <v>446</v>
      </c>
      <c r="C3646" t="s">
        <v>59</v>
      </c>
      <c r="D3646" t="s">
        <v>59</v>
      </c>
      <c r="E3646" s="30">
        <v>5</v>
      </c>
      <c r="F3646">
        <f t="shared" si="62"/>
        <v>1</v>
      </c>
    </row>
    <row r="3647" spans="1:6" x14ac:dyDescent="0.2">
      <c r="A3647" s="28">
        <v>42097</v>
      </c>
      <c r="B3647" t="s">
        <v>440</v>
      </c>
      <c r="C3647" t="s">
        <v>52</v>
      </c>
      <c r="D3647" t="s">
        <v>52</v>
      </c>
      <c r="E3647" s="30">
        <v>5.33</v>
      </c>
      <c r="F3647">
        <f t="shared" si="62"/>
        <v>1</v>
      </c>
    </row>
    <row r="3648" spans="1:6" x14ac:dyDescent="0.2">
      <c r="A3648" s="28">
        <v>42097</v>
      </c>
      <c r="B3648" t="s">
        <v>440</v>
      </c>
      <c r="C3648" t="s">
        <v>53</v>
      </c>
      <c r="D3648" t="s">
        <v>53</v>
      </c>
      <c r="E3648" s="30">
        <v>2.3199999999999998</v>
      </c>
      <c r="F3648">
        <f t="shared" si="62"/>
        <v>1</v>
      </c>
    </row>
    <row r="3649" spans="1:6" x14ac:dyDescent="0.2">
      <c r="A3649" s="28">
        <v>42097</v>
      </c>
      <c r="B3649" t="s">
        <v>440</v>
      </c>
      <c r="C3649" t="s">
        <v>54</v>
      </c>
      <c r="D3649" t="s">
        <v>54</v>
      </c>
      <c r="E3649" s="30">
        <v>4</v>
      </c>
      <c r="F3649">
        <f t="shared" si="62"/>
        <v>1</v>
      </c>
    </row>
    <row r="3650" spans="1:6" x14ac:dyDescent="0.2">
      <c r="A3650" s="28">
        <v>42097</v>
      </c>
      <c r="B3650" t="s">
        <v>440</v>
      </c>
      <c r="C3650" t="s">
        <v>55</v>
      </c>
      <c r="D3650" t="s">
        <v>55</v>
      </c>
      <c r="E3650" s="30">
        <v>34.200000000000003</v>
      </c>
      <c r="F3650">
        <f t="shared" si="62"/>
        <v>1</v>
      </c>
    </row>
    <row r="3651" spans="1:6" x14ac:dyDescent="0.2">
      <c r="A3651" s="28">
        <v>42097</v>
      </c>
      <c r="B3651" t="s">
        <v>440</v>
      </c>
      <c r="C3651" t="s">
        <v>56</v>
      </c>
      <c r="D3651" t="s">
        <v>56</v>
      </c>
      <c r="E3651" s="30">
        <v>12</v>
      </c>
      <c r="F3651">
        <f t="shared" si="62"/>
        <v>1</v>
      </c>
    </row>
    <row r="3652" spans="1:6" x14ac:dyDescent="0.2">
      <c r="A3652" s="28">
        <v>42097</v>
      </c>
      <c r="B3652" t="s">
        <v>440</v>
      </c>
      <c r="C3652" t="s">
        <v>57</v>
      </c>
      <c r="D3652" t="s">
        <v>57</v>
      </c>
      <c r="E3652" s="30">
        <v>0</v>
      </c>
      <c r="F3652">
        <f t="shared" si="62"/>
        <v>1</v>
      </c>
    </row>
    <row r="3653" spans="1:6" x14ac:dyDescent="0.2">
      <c r="A3653" s="28">
        <v>42097</v>
      </c>
      <c r="B3653" t="s">
        <v>440</v>
      </c>
      <c r="C3653" t="s">
        <v>58</v>
      </c>
      <c r="D3653" t="s">
        <v>58</v>
      </c>
      <c r="E3653" s="30">
        <v>0</v>
      </c>
      <c r="F3653">
        <f t="shared" si="62"/>
        <v>1</v>
      </c>
    </row>
    <row r="3654" spans="1:6" x14ac:dyDescent="0.2">
      <c r="A3654" s="28">
        <v>42097</v>
      </c>
      <c r="B3654" t="s">
        <v>440</v>
      </c>
      <c r="C3654" t="s">
        <v>59</v>
      </c>
      <c r="D3654" t="s">
        <v>59</v>
      </c>
      <c r="E3654" s="30">
        <v>4</v>
      </c>
      <c r="F3654">
        <f t="shared" si="62"/>
        <v>1</v>
      </c>
    </row>
    <row r="3655" spans="1:6" x14ac:dyDescent="0.2">
      <c r="A3655" s="28">
        <v>42098</v>
      </c>
      <c r="B3655" t="s">
        <v>441</v>
      </c>
      <c r="C3655" t="s">
        <v>52</v>
      </c>
      <c r="D3655" t="s">
        <v>52</v>
      </c>
      <c r="E3655" s="30">
        <v>3.67</v>
      </c>
      <c r="F3655">
        <f t="shared" ref="F3655:F3718" si="63">SUBTOTAL(103,E3655)</f>
        <v>1</v>
      </c>
    </row>
    <row r="3656" spans="1:6" x14ac:dyDescent="0.2">
      <c r="A3656" s="28">
        <v>42098</v>
      </c>
      <c r="B3656" t="s">
        <v>441</v>
      </c>
      <c r="C3656" t="s">
        <v>53</v>
      </c>
      <c r="D3656" t="s">
        <v>53</v>
      </c>
      <c r="E3656" s="30">
        <v>4.33</v>
      </c>
      <c r="F3656">
        <f t="shared" si="63"/>
        <v>1</v>
      </c>
    </row>
    <row r="3657" spans="1:6" x14ac:dyDescent="0.2">
      <c r="A3657" s="28">
        <v>42098</v>
      </c>
      <c r="B3657" t="s">
        <v>441</v>
      </c>
      <c r="C3657" t="s">
        <v>54</v>
      </c>
      <c r="D3657" t="s">
        <v>54</v>
      </c>
      <c r="E3657" s="30">
        <v>6</v>
      </c>
      <c r="F3657">
        <f t="shared" si="63"/>
        <v>1</v>
      </c>
    </row>
    <row r="3658" spans="1:6" x14ac:dyDescent="0.2">
      <c r="A3658" s="28">
        <v>42098</v>
      </c>
      <c r="B3658" t="s">
        <v>441</v>
      </c>
      <c r="C3658" t="s">
        <v>55</v>
      </c>
      <c r="D3658" t="s">
        <v>55</v>
      </c>
      <c r="E3658" s="30">
        <v>43</v>
      </c>
      <c r="F3658">
        <f t="shared" si="63"/>
        <v>1</v>
      </c>
    </row>
    <row r="3659" spans="1:6" x14ac:dyDescent="0.2">
      <c r="A3659" s="28">
        <v>42098</v>
      </c>
      <c r="B3659" t="s">
        <v>441</v>
      </c>
      <c r="C3659" t="s">
        <v>56</v>
      </c>
      <c r="D3659" t="s">
        <v>56</v>
      </c>
      <c r="E3659" s="30">
        <v>7</v>
      </c>
      <c r="F3659">
        <f t="shared" si="63"/>
        <v>1</v>
      </c>
    </row>
    <row r="3660" spans="1:6" x14ac:dyDescent="0.2">
      <c r="A3660" s="28">
        <v>42098</v>
      </c>
      <c r="B3660" t="s">
        <v>441</v>
      </c>
      <c r="C3660" t="s">
        <v>57</v>
      </c>
      <c r="D3660" t="s">
        <v>57</v>
      </c>
      <c r="E3660" s="30">
        <v>1</v>
      </c>
      <c r="F3660">
        <f t="shared" si="63"/>
        <v>1</v>
      </c>
    </row>
    <row r="3661" spans="1:6" x14ac:dyDescent="0.2">
      <c r="A3661" s="28">
        <v>42098</v>
      </c>
      <c r="B3661" t="s">
        <v>441</v>
      </c>
      <c r="C3661" t="s">
        <v>58</v>
      </c>
      <c r="D3661" t="s">
        <v>58</v>
      </c>
      <c r="E3661" s="30">
        <v>5</v>
      </c>
      <c r="F3661">
        <f t="shared" si="63"/>
        <v>1</v>
      </c>
    </row>
    <row r="3662" spans="1:6" x14ac:dyDescent="0.2">
      <c r="A3662" s="28">
        <v>42098</v>
      </c>
      <c r="B3662" t="s">
        <v>441</v>
      </c>
      <c r="C3662" t="s">
        <v>59</v>
      </c>
      <c r="D3662" t="s">
        <v>59</v>
      </c>
      <c r="E3662" s="30">
        <v>6</v>
      </c>
      <c r="F3662">
        <f t="shared" si="63"/>
        <v>1</v>
      </c>
    </row>
    <row r="3663" spans="1:6" x14ac:dyDescent="0.2">
      <c r="A3663" s="28">
        <v>42099</v>
      </c>
      <c r="B3663" t="s">
        <v>447</v>
      </c>
      <c r="C3663" t="s">
        <v>52</v>
      </c>
      <c r="D3663" t="s">
        <v>52</v>
      </c>
      <c r="E3663" s="30">
        <v>3.34</v>
      </c>
      <c r="F3663">
        <f t="shared" si="63"/>
        <v>1</v>
      </c>
    </row>
    <row r="3664" spans="1:6" x14ac:dyDescent="0.2">
      <c r="A3664" s="28">
        <v>42099</v>
      </c>
      <c r="B3664" t="s">
        <v>447</v>
      </c>
      <c r="C3664" t="s">
        <v>53</v>
      </c>
      <c r="D3664" t="s">
        <v>53</v>
      </c>
      <c r="E3664" s="30">
        <v>5.01</v>
      </c>
      <c r="F3664">
        <f t="shared" si="63"/>
        <v>1</v>
      </c>
    </row>
    <row r="3665" spans="1:6" x14ac:dyDescent="0.2">
      <c r="A3665" s="28">
        <v>42099</v>
      </c>
      <c r="B3665" t="s">
        <v>447</v>
      </c>
      <c r="C3665" t="s">
        <v>54</v>
      </c>
      <c r="D3665" t="s">
        <v>54</v>
      </c>
      <c r="E3665" s="30">
        <v>4.5</v>
      </c>
      <c r="F3665">
        <f t="shared" si="63"/>
        <v>1</v>
      </c>
    </row>
    <row r="3666" spans="1:6" x14ac:dyDescent="0.2">
      <c r="A3666" s="28">
        <v>42099</v>
      </c>
      <c r="B3666" t="s">
        <v>447</v>
      </c>
      <c r="C3666" t="s">
        <v>55</v>
      </c>
      <c r="D3666" t="s">
        <v>55</v>
      </c>
      <c r="E3666" s="30">
        <v>31.6</v>
      </c>
      <c r="F3666">
        <f t="shared" si="63"/>
        <v>1</v>
      </c>
    </row>
    <row r="3667" spans="1:6" x14ac:dyDescent="0.2">
      <c r="A3667" s="28">
        <v>42099</v>
      </c>
      <c r="B3667" t="s">
        <v>447</v>
      </c>
      <c r="C3667" t="s">
        <v>56</v>
      </c>
      <c r="D3667" t="s">
        <v>56</v>
      </c>
      <c r="E3667" s="30">
        <v>4</v>
      </c>
      <c r="F3667">
        <f t="shared" si="63"/>
        <v>1</v>
      </c>
    </row>
    <row r="3668" spans="1:6" x14ac:dyDescent="0.2">
      <c r="A3668" s="28">
        <v>42099</v>
      </c>
      <c r="B3668" t="s">
        <v>447</v>
      </c>
      <c r="C3668" t="s">
        <v>57</v>
      </c>
      <c r="D3668" t="s">
        <v>57</v>
      </c>
      <c r="E3668" s="30">
        <v>0</v>
      </c>
      <c r="F3668">
        <f t="shared" si="63"/>
        <v>1</v>
      </c>
    </row>
    <row r="3669" spans="1:6" x14ac:dyDescent="0.2">
      <c r="A3669" s="28">
        <v>42099</v>
      </c>
      <c r="B3669" t="s">
        <v>447</v>
      </c>
      <c r="C3669" t="s">
        <v>58</v>
      </c>
      <c r="D3669" t="s">
        <v>58</v>
      </c>
      <c r="E3669" s="30">
        <v>0</v>
      </c>
      <c r="F3669">
        <f t="shared" si="63"/>
        <v>1</v>
      </c>
    </row>
    <row r="3670" spans="1:6" x14ac:dyDescent="0.2">
      <c r="A3670" s="28">
        <v>42099</v>
      </c>
      <c r="B3670" t="s">
        <v>447</v>
      </c>
      <c r="C3670" t="s">
        <v>59</v>
      </c>
      <c r="D3670" t="s">
        <v>59</v>
      </c>
      <c r="E3670" s="30">
        <v>1</v>
      </c>
      <c r="F3670">
        <f t="shared" si="63"/>
        <v>1</v>
      </c>
    </row>
    <row r="3671" spans="1:6" x14ac:dyDescent="0.2">
      <c r="A3671" s="28">
        <v>42100</v>
      </c>
      <c r="B3671" t="s">
        <v>443</v>
      </c>
      <c r="C3671" t="s">
        <v>52</v>
      </c>
      <c r="D3671" t="s">
        <v>52</v>
      </c>
      <c r="E3671" s="30">
        <v>7.33</v>
      </c>
      <c r="F3671">
        <f t="shared" si="63"/>
        <v>1</v>
      </c>
    </row>
    <row r="3672" spans="1:6" x14ac:dyDescent="0.2">
      <c r="A3672" s="28">
        <v>42100</v>
      </c>
      <c r="B3672" t="s">
        <v>443</v>
      </c>
      <c r="C3672" t="s">
        <v>53</v>
      </c>
      <c r="D3672" t="s">
        <v>53</v>
      </c>
      <c r="E3672" s="30">
        <v>3.33</v>
      </c>
      <c r="F3672">
        <f t="shared" si="63"/>
        <v>1</v>
      </c>
    </row>
    <row r="3673" spans="1:6" x14ac:dyDescent="0.2">
      <c r="A3673" s="28">
        <v>42100</v>
      </c>
      <c r="B3673" t="s">
        <v>443</v>
      </c>
      <c r="C3673" t="s">
        <v>54</v>
      </c>
      <c r="D3673" t="s">
        <v>54</v>
      </c>
      <c r="E3673" s="30">
        <v>5.3</v>
      </c>
      <c r="F3673">
        <f t="shared" si="63"/>
        <v>1</v>
      </c>
    </row>
    <row r="3674" spans="1:6" x14ac:dyDescent="0.2">
      <c r="A3674" s="28">
        <v>42100</v>
      </c>
      <c r="B3674" t="s">
        <v>443</v>
      </c>
      <c r="C3674" t="s">
        <v>55</v>
      </c>
      <c r="D3674" t="s">
        <v>55</v>
      </c>
      <c r="E3674" s="30">
        <v>32.9</v>
      </c>
      <c r="F3674">
        <f t="shared" si="63"/>
        <v>1</v>
      </c>
    </row>
    <row r="3675" spans="1:6" x14ac:dyDescent="0.2">
      <c r="A3675" s="28">
        <v>42100</v>
      </c>
      <c r="B3675" t="s">
        <v>443</v>
      </c>
      <c r="C3675" t="s">
        <v>56</v>
      </c>
      <c r="D3675" t="s">
        <v>56</v>
      </c>
      <c r="E3675" s="30">
        <v>4</v>
      </c>
      <c r="F3675">
        <f t="shared" si="63"/>
        <v>1</v>
      </c>
    </row>
    <row r="3676" spans="1:6" x14ac:dyDescent="0.2">
      <c r="A3676" s="28">
        <v>42100</v>
      </c>
      <c r="B3676" t="s">
        <v>443</v>
      </c>
      <c r="C3676" t="s">
        <v>57</v>
      </c>
      <c r="D3676" t="s">
        <v>57</v>
      </c>
      <c r="E3676" s="30">
        <v>0</v>
      </c>
      <c r="F3676">
        <f t="shared" si="63"/>
        <v>1</v>
      </c>
    </row>
    <row r="3677" spans="1:6" x14ac:dyDescent="0.2">
      <c r="A3677" s="28">
        <v>42100</v>
      </c>
      <c r="B3677" t="s">
        <v>443</v>
      </c>
      <c r="C3677" t="s">
        <v>58</v>
      </c>
      <c r="D3677" t="s">
        <v>58</v>
      </c>
      <c r="E3677" s="30">
        <v>3</v>
      </c>
      <c r="F3677">
        <f t="shared" si="63"/>
        <v>1</v>
      </c>
    </row>
    <row r="3678" spans="1:6" x14ac:dyDescent="0.2">
      <c r="A3678" s="28">
        <v>42100</v>
      </c>
      <c r="B3678" t="s">
        <v>443</v>
      </c>
      <c r="C3678" t="s">
        <v>59</v>
      </c>
      <c r="D3678" t="s">
        <v>59</v>
      </c>
      <c r="E3678" s="30">
        <v>2</v>
      </c>
      <c r="F3678">
        <f t="shared" si="63"/>
        <v>1</v>
      </c>
    </row>
    <row r="3679" spans="1:6" x14ac:dyDescent="0.2">
      <c r="A3679" s="28">
        <v>42101</v>
      </c>
      <c r="B3679" t="s">
        <v>444</v>
      </c>
      <c r="C3679" t="s">
        <v>52</v>
      </c>
      <c r="D3679" t="s">
        <v>52</v>
      </c>
      <c r="E3679" s="30">
        <v>6</v>
      </c>
      <c r="F3679">
        <f t="shared" si="63"/>
        <v>1</v>
      </c>
    </row>
    <row r="3680" spans="1:6" x14ac:dyDescent="0.2">
      <c r="A3680" s="28">
        <v>42101</v>
      </c>
      <c r="B3680" t="s">
        <v>444</v>
      </c>
      <c r="C3680" t="s">
        <v>53</v>
      </c>
      <c r="D3680" t="s">
        <v>53</v>
      </c>
      <c r="E3680" s="30">
        <v>3.66</v>
      </c>
      <c r="F3680">
        <f t="shared" si="63"/>
        <v>1</v>
      </c>
    </row>
    <row r="3681" spans="1:6" x14ac:dyDescent="0.2">
      <c r="A3681" s="28">
        <v>42101</v>
      </c>
      <c r="B3681" t="s">
        <v>444</v>
      </c>
      <c r="C3681" t="s">
        <v>54</v>
      </c>
      <c r="D3681" t="s">
        <v>54</v>
      </c>
      <c r="E3681" s="30">
        <v>6.7</v>
      </c>
      <c r="F3681">
        <f t="shared" si="63"/>
        <v>1</v>
      </c>
    </row>
    <row r="3682" spans="1:6" x14ac:dyDescent="0.2">
      <c r="A3682" s="28">
        <v>42101</v>
      </c>
      <c r="B3682" t="s">
        <v>444</v>
      </c>
      <c r="C3682" t="s">
        <v>55</v>
      </c>
      <c r="D3682" t="s">
        <v>55</v>
      </c>
      <c r="E3682" s="30">
        <v>25</v>
      </c>
      <c r="F3682">
        <f t="shared" si="63"/>
        <v>1</v>
      </c>
    </row>
    <row r="3683" spans="1:6" x14ac:dyDescent="0.2">
      <c r="A3683" s="28">
        <v>42101</v>
      </c>
      <c r="B3683" t="s">
        <v>444</v>
      </c>
      <c r="C3683" t="s">
        <v>56</v>
      </c>
      <c r="D3683" t="s">
        <v>56</v>
      </c>
      <c r="E3683" s="30">
        <v>8</v>
      </c>
      <c r="F3683">
        <f t="shared" si="63"/>
        <v>1</v>
      </c>
    </row>
    <row r="3684" spans="1:6" x14ac:dyDescent="0.2">
      <c r="A3684" s="28">
        <v>42101</v>
      </c>
      <c r="B3684" t="s">
        <v>444</v>
      </c>
      <c r="C3684" t="s">
        <v>57</v>
      </c>
      <c r="D3684" t="s">
        <v>57</v>
      </c>
      <c r="E3684" s="30">
        <v>0</v>
      </c>
      <c r="F3684">
        <f t="shared" si="63"/>
        <v>1</v>
      </c>
    </row>
    <row r="3685" spans="1:6" x14ac:dyDescent="0.2">
      <c r="A3685" s="28">
        <v>42101</v>
      </c>
      <c r="B3685" t="s">
        <v>444</v>
      </c>
      <c r="C3685" t="s">
        <v>58</v>
      </c>
      <c r="D3685" t="s">
        <v>58</v>
      </c>
      <c r="E3685" s="30">
        <v>8</v>
      </c>
      <c r="F3685">
        <f t="shared" si="63"/>
        <v>1</v>
      </c>
    </row>
    <row r="3686" spans="1:6" x14ac:dyDescent="0.2">
      <c r="A3686" s="28">
        <v>42101</v>
      </c>
      <c r="B3686" t="s">
        <v>444</v>
      </c>
      <c r="C3686" t="s">
        <v>59</v>
      </c>
      <c r="D3686" t="s">
        <v>59</v>
      </c>
      <c r="E3686" s="30">
        <v>1</v>
      </c>
      <c r="F3686">
        <f t="shared" si="63"/>
        <v>1</v>
      </c>
    </row>
    <row r="3687" spans="1:6" x14ac:dyDescent="0.2">
      <c r="A3687" s="28">
        <v>42102</v>
      </c>
      <c r="B3687" t="s">
        <v>445</v>
      </c>
      <c r="C3687" t="s">
        <v>52</v>
      </c>
      <c r="D3687" t="s">
        <v>52</v>
      </c>
      <c r="E3687" s="30">
        <v>4</v>
      </c>
      <c r="F3687">
        <f t="shared" si="63"/>
        <v>1</v>
      </c>
    </row>
    <row r="3688" spans="1:6" x14ac:dyDescent="0.2">
      <c r="A3688" s="28">
        <v>42102</v>
      </c>
      <c r="B3688" t="s">
        <v>445</v>
      </c>
      <c r="C3688" t="s">
        <v>53</v>
      </c>
      <c r="D3688" t="s">
        <v>53</v>
      </c>
      <c r="E3688" s="30">
        <v>2.33</v>
      </c>
      <c r="F3688">
        <f t="shared" si="63"/>
        <v>1</v>
      </c>
    </row>
    <row r="3689" spans="1:6" x14ac:dyDescent="0.2">
      <c r="A3689" s="28">
        <v>42102</v>
      </c>
      <c r="B3689" t="s">
        <v>445</v>
      </c>
      <c r="C3689" t="s">
        <v>54</v>
      </c>
      <c r="D3689" t="s">
        <v>54</v>
      </c>
      <c r="E3689" s="30">
        <v>3</v>
      </c>
      <c r="F3689">
        <f t="shared" si="63"/>
        <v>1</v>
      </c>
    </row>
    <row r="3690" spans="1:6" x14ac:dyDescent="0.2">
      <c r="A3690" s="28">
        <v>42102</v>
      </c>
      <c r="B3690" t="s">
        <v>445</v>
      </c>
      <c r="C3690" t="s">
        <v>55</v>
      </c>
      <c r="D3690" t="s">
        <v>55</v>
      </c>
      <c r="E3690" s="30">
        <v>18</v>
      </c>
      <c r="F3690">
        <f t="shared" si="63"/>
        <v>1</v>
      </c>
    </row>
    <row r="3691" spans="1:6" x14ac:dyDescent="0.2">
      <c r="A3691" s="28">
        <v>42102</v>
      </c>
      <c r="B3691" t="s">
        <v>445</v>
      </c>
      <c r="C3691" t="s">
        <v>56</v>
      </c>
      <c r="D3691" t="s">
        <v>56</v>
      </c>
      <c r="E3691" s="30">
        <v>11</v>
      </c>
      <c r="F3691">
        <f t="shared" si="63"/>
        <v>1</v>
      </c>
    </row>
    <row r="3692" spans="1:6" x14ac:dyDescent="0.2">
      <c r="A3692" s="28">
        <v>42102</v>
      </c>
      <c r="B3692" t="s">
        <v>445</v>
      </c>
      <c r="C3692" t="s">
        <v>57</v>
      </c>
      <c r="D3692" t="s">
        <v>57</v>
      </c>
      <c r="E3692" s="30">
        <v>0</v>
      </c>
      <c r="F3692">
        <f t="shared" si="63"/>
        <v>1</v>
      </c>
    </row>
    <row r="3693" spans="1:6" x14ac:dyDescent="0.2">
      <c r="A3693" s="28">
        <v>42102</v>
      </c>
      <c r="B3693" t="s">
        <v>445</v>
      </c>
      <c r="C3693" t="s">
        <v>58</v>
      </c>
      <c r="D3693" t="s">
        <v>58</v>
      </c>
      <c r="E3693" s="30">
        <v>10</v>
      </c>
      <c r="F3693">
        <f t="shared" si="63"/>
        <v>1</v>
      </c>
    </row>
    <row r="3694" spans="1:6" x14ac:dyDescent="0.2">
      <c r="A3694" s="28">
        <v>42102</v>
      </c>
      <c r="B3694" t="s">
        <v>445</v>
      </c>
      <c r="C3694" t="s">
        <v>59</v>
      </c>
      <c r="D3694" t="s">
        <v>59</v>
      </c>
      <c r="E3694" s="30">
        <v>4</v>
      </c>
      <c r="F3694">
        <f t="shared" si="63"/>
        <v>1</v>
      </c>
    </row>
    <row r="3695" spans="1:6" x14ac:dyDescent="0.2">
      <c r="A3695" s="28">
        <v>42103</v>
      </c>
      <c r="B3695" t="s">
        <v>446</v>
      </c>
      <c r="C3695" t="s">
        <v>52</v>
      </c>
      <c r="D3695" t="s">
        <v>52</v>
      </c>
      <c r="E3695" s="30">
        <v>1.33</v>
      </c>
      <c r="F3695">
        <f t="shared" si="63"/>
        <v>1</v>
      </c>
    </row>
    <row r="3696" spans="1:6" x14ac:dyDescent="0.2">
      <c r="A3696" s="28">
        <v>42103</v>
      </c>
      <c r="B3696" t="s">
        <v>446</v>
      </c>
      <c r="C3696" t="s">
        <v>53</v>
      </c>
      <c r="D3696" t="s">
        <v>53</v>
      </c>
      <c r="E3696" s="30">
        <v>6</v>
      </c>
      <c r="F3696">
        <f t="shared" si="63"/>
        <v>1</v>
      </c>
    </row>
    <row r="3697" spans="1:6" x14ac:dyDescent="0.2">
      <c r="A3697" s="28">
        <v>42103</v>
      </c>
      <c r="B3697" t="s">
        <v>446</v>
      </c>
      <c r="C3697" t="s">
        <v>54</v>
      </c>
      <c r="D3697" t="s">
        <v>54</v>
      </c>
      <c r="E3697" s="30">
        <v>8</v>
      </c>
      <c r="F3697">
        <f t="shared" si="63"/>
        <v>1</v>
      </c>
    </row>
    <row r="3698" spans="1:6" x14ac:dyDescent="0.2">
      <c r="A3698" s="28">
        <v>42103</v>
      </c>
      <c r="B3698" t="s">
        <v>446</v>
      </c>
      <c r="C3698" t="s">
        <v>55</v>
      </c>
      <c r="D3698" t="s">
        <v>55</v>
      </c>
      <c r="E3698" s="30">
        <v>22.2</v>
      </c>
      <c r="F3698">
        <f t="shared" si="63"/>
        <v>1</v>
      </c>
    </row>
    <row r="3699" spans="1:6" x14ac:dyDescent="0.2">
      <c r="A3699" s="28">
        <v>42103</v>
      </c>
      <c r="B3699" t="s">
        <v>446</v>
      </c>
      <c r="C3699" t="s">
        <v>56</v>
      </c>
      <c r="D3699" t="s">
        <v>56</v>
      </c>
      <c r="E3699" s="30">
        <v>8</v>
      </c>
      <c r="F3699">
        <f t="shared" si="63"/>
        <v>1</v>
      </c>
    </row>
    <row r="3700" spans="1:6" x14ac:dyDescent="0.2">
      <c r="A3700" s="28">
        <v>42103</v>
      </c>
      <c r="B3700" t="s">
        <v>446</v>
      </c>
      <c r="C3700" t="s">
        <v>57</v>
      </c>
      <c r="D3700" t="s">
        <v>57</v>
      </c>
      <c r="E3700" s="30">
        <v>0</v>
      </c>
      <c r="F3700">
        <f t="shared" si="63"/>
        <v>1</v>
      </c>
    </row>
    <row r="3701" spans="1:6" x14ac:dyDescent="0.2">
      <c r="A3701" s="28">
        <v>42103</v>
      </c>
      <c r="B3701" t="s">
        <v>446</v>
      </c>
      <c r="C3701" t="s">
        <v>58</v>
      </c>
      <c r="D3701" t="s">
        <v>58</v>
      </c>
      <c r="E3701" s="30">
        <v>6</v>
      </c>
      <c r="F3701">
        <f t="shared" si="63"/>
        <v>1</v>
      </c>
    </row>
    <row r="3702" spans="1:6" x14ac:dyDescent="0.2">
      <c r="A3702" s="28">
        <v>42103</v>
      </c>
      <c r="B3702" t="s">
        <v>446</v>
      </c>
      <c r="C3702" t="s">
        <v>59</v>
      </c>
      <c r="D3702" t="s">
        <v>59</v>
      </c>
      <c r="E3702" s="30">
        <v>1</v>
      </c>
      <c r="F3702">
        <f t="shared" si="63"/>
        <v>1</v>
      </c>
    </row>
    <row r="3703" spans="1:6" x14ac:dyDescent="0.2">
      <c r="A3703" s="28">
        <v>42104</v>
      </c>
      <c r="B3703" t="s">
        <v>440</v>
      </c>
      <c r="C3703" t="s">
        <v>52</v>
      </c>
      <c r="D3703" t="s">
        <v>52</v>
      </c>
      <c r="E3703" s="30">
        <v>9.84</v>
      </c>
      <c r="F3703">
        <f t="shared" si="63"/>
        <v>1</v>
      </c>
    </row>
    <row r="3704" spans="1:6" x14ac:dyDescent="0.2">
      <c r="A3704" s="28">
        <v>42104</v>
      </c>
      <c r="B3704" t="s">
        <v>440</v>
      </c>
      <c r="C3704" t="s">
        <v>53</v>
      </c>
      <c r="D3704" t="s">
        <v>53</v>
      </c>
      <c r="E3704" s="30">
        <v>6.5049999999999999</v>
      </c>
      <c r="F3704">
        <f t="shared" si="63"/>
        <v>1</v>
      </c>
    </row>
    <row r="3705" spans="1:6" x14ac:dyDescent="0.2">
      <c r="A3705" s="28">
        <v>42104</v>
      </c>
      <c r="B3705" t="s">
        <v>440</v>
      </c>
      <c r="C3705" t="s">
        <v>54</v>
      </c>
      <c r="D3705" t="s">
        <v>54</v>
      </c>
      <c r="E3705" s="30">
        <v>4</v>
      </c>
      <c r="F3705">
        <f t="shared" si="63"/>
        <v>1</v>
      </c>
    </row>
    <row r="3706" spans="1:6" x14ac:dyDescent="0.2">
      <c r="A3706" s="28">
        <v>42104</v>
      </c>
      <c r="B3706" t="s">
        <v>440</v>
      </c>
      <c r="C3706" t="s">
        <v>55</v>
      </c>
      <c r="D3706" t="s">
        <v>55</v>
      </c>
      <c r="E3706" s="30">
        <v>65.599999999999994</v>
      </c>
      <c r="F3706">
        <f t="shared" si="63"/>
        <v>1</v>
      </c>
    </row>
    <row r="3707" spans="1:6" x14ac:dyDescent="0.2">
      <c r="A3707" s="28">
        <v>42104</v>
      </c>
      <c r="B3707" t="s">
        <v>440</v>
      </c>
      <c r="C3707" t="s">
        <v>56</v>
      </c>
      <c r="D3707" t="s">
        <v>56</v>
      </c>
      <c r="E3707" s="30">
        <v>5</v>
      </c>
      <c r="F3707">
        <f t="shared" si="63"/>
        <v>1</v>
      </c>
    </row>
    <row r="3708" spans="1:6" x14ac:dyDescent="0.2">
      <c r="A3708" s="28">
        <v>42104</v>
      </c>
      <c r="B3708" t="s">
        <v>440</v>
      </c>
      <c r="C3708" t="s">
        <v>57</v>
      </c>
      <c r="D3708" t="s">
        <v>57</v>
      </c>
      <c r="E3708" s="30">
        <v>2</v>
      </c>
      <c r="F3708">
        <f t="shared" si="63"/>
        <v>1</v>
      </c>
    </row>
    <row r="3709" spans="1:6" x14ac:dyDescent="0.2">
      <c r="A3709" s="28">
        <v>42104</v>
      </c>
      <c r="B3709" t="s">
        <v>440</v>
      </c>
      <c r="C3709" t="s">
        <v>58</v>
      </c>
      <c r="D3709" t="s">
        <v>58</v>
      </c>
      <c r="E3709" s="30">
        <v>8</v>
      </c>
      <c r="F3709">
        <f t="shared" si="63"/>
        <v>1</v>
      </c>
    </row>
    <row r="3710" spans="1:6" x14ac:dyDescent="0.2">
      <c r="A3710" s="28">
        <v>42104</v>
      </c>
      <c r="B3710" t="s">
        <v>440</v>
      </c>
      <c r="C3710" t="s">
        <v>59</v>
      </c>
      <c r="D3710" t="s">
        <v>59</v>
      </c>
      <c r="E3710" s="30">
        <v>5</v>
      </c>
      <c r="F3710">
        <f t="shared" si="63"/>
        <v>1</v>
      </c>
    </row>
    <row r="3711" spans="1:6" x14ac:dyDescent="0.2">
      <c r="A3711" s="28">
        <v>42105</v>
      </c>
      <c r="B3711" t="s">
        <v>441</v>
      </c>
      <c r="C3711" t="s">
        <v>52</v>
      </c>
      <c r="D3711" t="s">
        <v>52</v>
      </c>
      <c r="E3711" s="30">
        <v>11.68</v>
      </c>
      <c r="F3711">
        <f t="shared" si="63"/>
        <v>1</v>
      </c>
    </row>
    <row r="3712" spans="1:6" x14ac:dyDescent="0.2">
      <c r="A3712" s="28">
        <v>42105</v>
      </c>
      <c r="B3712" t="s">
        <v>441</v>
      </c>
      <c r="C3712" t="s">
        <v>53</v>
      </c>
      <c r="D3712" t="s">
        <v>53</v>
      </c>
      <c r="E3712" s="30">
        <v>3</v>
      </c>
      <c r="F3712">
        <f t="shared" si="63"/>
        <v>1</v>
      </c>
    </row>
    <row r="3713" spans="1:6" x14ac:dyDescent="0.2">
      <c r="A3713" s="28">
        <v>42105</v>
      </c>
      <c r="B3713" t="s">
        <v>441</v>
      </c>
      <c r="C3713" t="s">
        <v>54</v>
      </c>
      <c r="D3713" t="s">
        <v>54</v>
      </c>
      <c r="E3713" s="30">
        <v>3.4</v>
      </c>
      <c r="F3713">
        <f t="shared" si="63"/>
        <v>1</v>
      </c>
    </row>
    <row r="3714" spans="1:6" x14ac:dyDescent="0.2">
      <c r="A3714" s="28">
        <v>42105</v>
      </c>
      <c r="B3714" t="s">
        <v>441</v>
      </c>
      <c r="C3714" t="s">
        <v>55</v>
      </c>
      <c r="D3714" t="s">
        <v>55</v>
      </c>
      <c r="E3714" s="30">
        <v>26</v>
      </c>
      <c r="F3714">
        <f t="shared" si="63"/>
        <v>1</v>
      </c>
    </row>
    <row r="3715" spans="1:6" x14ac:dyDescent="0.2">
      <c r="A3715" s="28">
        <v>42105</v>
      </c>
      <c r="B3715" t="s">
        <v>441</v>
      </c>
      <c r="C3715" t="s">
        <v>56</v>
      </c>
      <c r="D3715" t="s">
        <v>56</v>
      </c>
      <c r="E3715" s="30">
        <v>9</v>
      </c>
      <c r="F3715">
        <f t="shared" si="63"/>
        <v>1</v>
      </c>
    </row>
    <row r="3716" spans="1:6" x14ac:dyDescent="0.2">
      <c r="A3716" s="28">
        <v>42105</v>
      </c>
      <c r="B3716" t="s">
        <v>441</v>
      </c>
      <c r="C3716" t="s">
        <v>57</v>
      </c>
      <c r="D3716" t="s">
        <v>57</v>
      </c>
      <c r="E3716" s="30">
        <v>0</v>
      </c>
      <c r="F3716">
        <f t="shared" si="63"/>
        <v>1</v>
      </c>
    </row>
    <row r="3717" spans="1:6" x14ac:dyDescent="0.2">
      <c r="A3717" s="28">
        <v>42105</v>
      </c>
      <c r="B3717" t="s">
        <v>441</v>
      </c>
      <c r="C3717" t="s">
        <v>58</v>
      </c>
      <c r="D3717" t="s">
        <v>58</v>
      </c>
      <c r="E3717" s="30">
        <v>5</v>
      </c>
      <c r="F3717">
        <f t="shared" si="63"/>
        <v>1</v>
      </c>
    </row>
    <row r="3718" spans="1:6" x14ac:dyDescent="0.2">
      <c r="A3718" s="28">
        <v>42105</v>
      </c>
      <c r="B3718" t="s">
        <v>441</v>
      </c>
      <c r="C3718" t="s">
        <v>59</v>
      </c>
      <c r="D3718" t="s">
        <v>59</v>
      </c>
      <c r="E3718" s="30">
        <v>6</v>
      </c>
      <c r="F3718">
        <f t="shared" si="63"/>
        <v>1</v>
      </c>
    </row>
    <row r="3719" spans="1:6" x14ac:dyDescent="0.2">
      <c r="A3719" s="28">
        <v>42106</v>
      </c>
      <c r="B3719" t="s">
        <v>447</v>
      </c>
      <c r="C3719" t="s">
        <v>52</v>
      </c>
      <c r="D3719" t="s">
        <v>52</v>
      </c>
      <c r="E3719" s="30">
        <v>3.34</v>
      </c>
      <c r="F3719">
        <f t="shared" ref="F3719:F3782" si="64">SUBTOTAL(103,E3719)</f>
        <v>1</v>
      </c>
    </row>
    <row r="3720" spans="1:6" x14ac:dyDescent="0.2">
      <c r="A3720" s="28">
        <v>42106</v>
      </c>
      <c r="B3720" t="s">
        <v>447</v>
      </c>
      <c r="C3720" t="s">
        <v>53</v>
      </c>
      <c r="D3720" t="s">
        <v>53</v>
      </c>
      <c r="E3720" s="30">
        <v>3.34</v>
      </c>
      <c r="F3720">
        <f t="shared" si="64"/>
        <v>1</v>
      </c>
    </row>
    <row r="3721" spans="1:6" x14ac:dyDescent="0.2">
      <c r="A3721" s="28">
        <v>42106</v>
      </c>
      <c r="B3721" t="s">
        <v>447</v>
      </c>
      <c r="C3721" t="s">
        <v>54</v>
      </c>
      <c r="D3721" t="s">
        <v>54</v>
      </c>
      <c r="E3721" s="30">
        <v>0</v>
      </c>
      <c r="F3721">
        <f t="shared" si="64"/>
        <v>1</v>
      </c>
    </row>
    <row r="3722" spans="1:6" x14ac:dyDescent="0.2">
      <c r="A3722" s="28">
        <v>42106</v>
      </c>
      <c r="B3722" t="s">
        <v>447</v>
      </c>
      <c r="C3722" t="s">
        <v>55</v>
      </c>
      <c r="D3722" t="s">
        <v>55</v>
      </c>
      <c r="E3722" s="30">
        <v>73.5</v>
      </c>
      <c r="F3722">
        <f t="shared" si="64"/>
        <v>1</v>
      </c>
    </row>
    <row r="3723" spans="1:6" x14ac:dyDescent="0.2">
      <c r="A3723" s="28">
        <v>42106</v>
      </c>
      <c r="B3723" t="s">
        <v>447</v>
      </c>
      <c r="C3723" t="s">
        <v>56</v>
      </c>
      <c r="D3723" t="s">
        <v>56</v>
      </c>
      <c r="E3723" s="30">
        <v>5</v>
      </c>
      <c r="F3723">
        <f t="shared" si="64"/>
        <v>1</v>
      </c>
    </row>
    <row r="3724" spans="1:6" x14ac:dyDescent="0.2">
      <c r="A3724" s="28">
        <v>42106</v>
      </c>
      <c r="B3724" t="s">
        <v>447</v>
      </c>
      <c r="C3724" t="s">
        <v>57</v>
      </c>
      <c r="D3724" t="s">
        <v>57</v>
      </c>
      <c r="E3724" s="30">
        <v>0</v>
      </c>
      <c r="F3724">
        <f t="shared" si="64"/>
        <v>1</v>
      </c>
    </row>
    <row r="3725" spans="1:6" x14ac:dyDescent="0.2">
      <c r="A3725" s="28">
        <v>42106</v>
      </c>
      <c r="B3725" t="s">
        <v>447</v>
      </c>
      <c r="C3725" t="s">
        <v>58</v>
      </c>
      <c r="D3725" t="s">
        <v>58</v>
      </c>
      <c r="E3725" s="30">
        <v>0</v>
      </c>
      <c r="F3725">
        <f t="shared" si="64"/>
        <v>1</v>
      </c>
    </row>
    <row r="3726" spans="1:6" x14ac:dyDescent="0.2">
      <c r="A3726" s="28">
        <v>42106</v>
      </c>
      <c r="B3726" t="s">
        <v>447</v>
      </c>
      <c r="C3726" t="s">
        <v>59</v>
      </c>
      <c r="D3726" t="s">
        <v>59</v>
      </c>
      <c r="E3726" s="30">
        <v>12.4</v>
      </c>
      <c r="F3726">
        <f t="shared" si="64"/>
        <v>1</v>
      </c>
    </row>
    <row r="3727" spans="1:6" x14ac:dyDescent="0.2">
      <c r="A3727" s="28">
        <v>42107</v>
      </c>
      <c r="B3727" t="s">
        <v>443</v>
      </c>
      <c r="C3727" t="s">
        <v>52</v>
      </c>
      <c r="D3727" t="s">
        <v>52</v>
      </c>
      <c r="E3727" s="30">
        <v>6.67</v>
      </c>
      <c r="F3727">
        <f t="shared" si="64"/>
        <v>1</v>
      </c>
    </row>
    <row r="3728" spans="1:6" x14ac:dyDescent="0.2">
      <c r="A3728" s="28">
        <v>42107</v>
      </c>
      <c r="B3728" t="s">
        <v>443</v>
      </c>
      <c r="C3728" t="s">
        <v>53</v>
      </c>
      <c r="D3728" t="s">
        <v>53</v>
      </c>
      <c r="E3728" s="30">
        <v>1.34</v>
      </c>
      <c r="F3728">
        <f t="shared" si="64"/>
        <v>1</v>
      </c>
    </row>
    <row r="3729" spans="1:6" x14ac:dyDescent="0.2">
      <c r="A3729" s="28">
        <v>42107</v>
      </c>
      <c r="B3729" t="s">
        <v>443</v>
      </c>
      <c r="C3729" t="s">
        <v>54</v>
      </c>
      <c r="D3729" t="s">
        <v>54</v>
      </c>
      <c r="E3729" s="30">
        <v>7</v>
      </c>
      <c r="F3729">
        <f t="shared" si="64"/>
        <v>1</v>
      </c>
    </row>
    <row r="3730" spans="1:6" x14ac:dyDescent="0.2">
      <c r="A3730" s="28">
        <v>42107</v>
      </c>
      <c r="B3730" t="s">
        <v>443</v>
      </c>
      <c r="C3730" t="s">
        <v>55</v>
      </c>
      <c r="D3730" t="s">
        <v>55</v>
      </c>
      <c r="E3730" s="30">
        <v>25.2</v>
      </c>
      <c r="F3730">
        <f t="shared" si="64"/>
        <v>1</v>
      </c>
    </row>
    <row r="3731" spans="1:6" x14ac:dyDescent="0.2">
      <c r="A3731" s="28">
        <v>42107</v>
      </c>
      <c r="B3731" t="s">
        <v>443</v>
      </c>
      <c r="C3731" t="s">
        <v>56</v>
      </c>
      <c r="D3731" t="s">
        <v>56</v>
      </c>
      <c r="E3731" s="30">
        <v>5</v>
      </c>
      <c r="F3731">
        <f t="shared" si="64"/>
        <v>1</v>
      </c>
    </row>
    <row r="3732" spans="1:6" x14ac:dyDescent="0.2">
      <c r="A3732" s="28">
        <v>42107</v>
      </c>
      <c r="B3732" t="s">
        <v>443</v>
      </c>
      <c r="C3732" t="s">
        <v>57</v>
      </c>
      <c r="D3732" t="s">
        <v>57</v>
      </c>
      <c r="E3732" s="30">
        <v>0</v>
      </c>
      <c r="F3732">
        <f t="shared" si="64"/>
        <v>1</v>
      </c>
    </row>
    <row r="3733" spans="1:6" x14ac:dyDescent="0.2">
      <c r="A3733" s="28">
        <v>42107</v>
      </c>
      <c r="B3733" t="s">
        <v>443</v>
      </c>
      <c r="C3733" t="s">
        <v>58</v>
      </c>
      <c r="D3733" t="s">
        <v>58</v>
      </c>
      <c r="E3733" s="30">
        <v>3</v>
      </c>
      <c r="F3733">
        <f t="shared" si="64"/>
        <v>1</v>
      </c>
    </row>
    <row r="3734" spans="1:6" x14ac:dyDescent="0.2">
      <c r="A3734" s="28">
        <v>42107</v>
      </c>
      <c r="B3734" t="s">
        <v>443</v>
      </c>
      <c r="C3734" t="s">
        <v>59</v>
      </c>
      <c r="D3734" t="s">
        <v>59</v>
      </c>
      <c r="E3734" s="30">
        <v>7</v>
      </c>
      <c r="F3734">
        <f t="shared" si="64"/>
        <v>1</v>
      </c>
    </row>
    <row r="3735" spans="1:6" x14ac:dyDescent="0.2">
      <c r="A3735" s="28">
        <v>42108</v>
      </c>
      <c r="B3735" t="s">
        <v>444</v>
      </c>
      <c r="C3735" t="s">
        <v>52</v>
      </c>
      <c r="D3735" t="s">
        <v>52</v>
      </c>
      <c r="E3735" s="30">
        <v>4.66</v>
      </c>
      <c r="F3735">
        <f t="shared" si="64"/>
        <v>1</v>
      </c>
    </row>
    <row r="3736" spans="1:6" x14ac:dyDescent="0.2">
      <c r="A3736" s="28">
        <v>42108</v>
      </c>
      <c r="B3736" t="s">
        <v>444</v>
      </c>
      <c r="C3736" t="s">
        <v>53</v>
      </c>
      <c r="D3736" t="s">
        <v>53</v>
      </c>
      <c r="E3736" s="30">
        <v>6.01</v>
      </c>
      <c r="F3736">
        <f t="shared" si="64"/>
        <v>1</v>
      </c>
    </row>
    <row r="3737" spans="1:6" x14ac:dyDescent="0.2">
      <c r="A3737" s="28">
        <v>42108</v>
      </c>
      <c r="B3737" t="s">
        <v>444</v>
      </c>
      <c r="C3737" t="s">
        <v>54</v>
      </c>
      <c r="D3737" t="s">
        <v>54</v>
      </c>
      <c r="E3737" s="30">
        <v>7</v>
      </c>
      <c r="F3737">
        <f t="shared" si="64"/>
        <v>1</v>
      </c>
    </row>
    <row r="3738" spans="1:6" x14ac:dyDescent="0.2">
      <c r="A3738" s="28">
        <v>42108</v>
      </c>
      <c r="B3738" t="s">
        <v>444</v>
      </c>
      <c r="C3738" t="s">
        <v>55</v>
      </c>
      <c r="D3738" t="s">
        <v>55</v>
      </c>
      <c r="E3738" s="30">
        <v>41.8</v>
      </c>
      <c r="F3738">
        <f t="shared" si="64"/>
        <v>1</v>
      </c>
    </row>
    <row r="3739" spans="1:6" x14ac:dyDescent="0.2">
      <c r="A3739" s="28">
        <v>42108</v>
      </c>
      <c r="B3739" t="s">
        <v>444</v>
      </c>
      <c r="C3739" t="s">
        <v>56</v>
      </c>
      <c r="D3739" t="s">
        <v>56</v>
      </c>
      <c r="E3739" s="30">
        <v>5</v>
      </c>
      <c r="F3739">
        <f t="shared" si="64"/>
        <v>1</v>
      </c>
    </row>
    <row r="3740" spans="1:6" x14ac:dyDescent="0.2">
      <c r="A3740" s="28">
        <v>42108</v>
      </c>
      <c r="B3740" t="s">
        <v>444</v>
      </c>
      <c r="C3740" t="s">
        <v>57</v>
      </c>
      <c r="D3740" t="s">
        <v>57</v>
      </c>
      <c r="E3740" s="30">
        <v>0</v>
      </c>
      <c r="F3740">
        <f t="shared" si="64"/>
        <v>1</v>
      </c>
    </row>
    <row r="3741" spans="1:6" x14ac:dyDescent="0.2">
      <c r="A3741" s="28">
        <v>42108</v>
      </c>
      <c r="B3741" t="s">
        <v>444</v>
      </c>
      <c r="C3741" t="s">
        <v>58</v>
      </c>
      <c r="D3741" t="s">
        <v>58</v>
      </c>
      <c r="E3741" s="30">
        <v>5</v>
      </c>
      <c r="F3741">
        <f t="shared" si="64"/>
        <v>1</v>
      </c>
    </row>
    <row r="3742" spans="1:6" x14ac:dyDescent="0.2">
      <c r="A3742" s="28">
        <v>42108</v>
      </c>
      <c r="B3742" t="s">
        <v>444</v>
      </c>
      <c r="C3742" t="s">
        <v>59</v>
      </c>
      <c r="D3742" t="s">
        <v>59</v>
      </c>
      <c r="E3742" s="30">
        <v>2</v>
      </c>
      <c r="F3742">
        <f t="shared" si="64"/>
        <v>1</v>
      </c>
    </row>
    <row r="3743" spans="1:6" x14ac:dyDescent="0.2">
      <c r="A3743" s="28">
        <v>42109</v>
      </c>
      <c r="B3743" t="s">
        <v>445</v>
      </c>
      <c r="C3743" t="s">
        <v>52</v>
      </c>
      <c r="D3743" t="s">
        <v>52</v>
      </c>
      <c r="E3743" s="30">
        <v>2</v>
      </c>
      <c r="F3743">
        <f t="shared" si="64"/>
        <v>1</v>
      </c>
    </row>
    <row r="3744" spans="1:6" x14ac:dyDescent="0.2">
      <c r="A3744" s="28">
        <v>42109</v>
      </c>
      <c r="B3744" t="s">
        <v>445</v>
      </c>
      <c r="C3744" t="s">
        <v>53</v>
      </c>
      <c r="D3744" t="s">
        <v>53</v>
      </c>
      <c r="E3744" s="30">
        <v>2.33</v>
      </c>
      <c r="F3744">
        <f t="shared" si="64"/>
        <v>1</v>
      </c>
    </row>
    <row r="3745" spans="1:6" x14ac:dyDescent="0.2">
      <c r="A3745" s="28">
        <v>42109</v>
      </c>
      <c r="B3745" t="s">
        <v>445</v>
      </c>
      <c r="C3745" t="s">
        <v>54</v>
      </c>
      <c r="D3745" t="s">
        <v>54</v>
      </c>
      <c r="E3745" s="30">
        <v>3</v>
      </c>
      <c r="F3745">
        <f t="shared" si="64"/>
        <v>1</v>
      </c>
    </row>
    <row r="3746" spans="1:6" x14ac:dyDescent="0.2">
      <c r="A3746" s="28">
        <v>42109</v>
      </c>
      <c r="B3746" t="s">
        <v>445</v>
      </c>
      <c r="C3746" t="s">
        <v>55</v>
      </c>
      <c r="D3746" t="s">
        <v>55</v>
      </c>
      <c r="E3746" s="30">
        <v>29.25</v>
      </c>
      <c r="F3746">
        <f t="shared" si="64"/>
        <v>1</v>
      </c>
    </row>
    <row r="3747" spans="1:6" x14ac:dyDescent="0.2">
      <c r="A3747" s="28">
        <v>42109</v>
      </c>
      <c r="B3747" t="s">
        <v>445</v>
      </c>
      <c r="C3747" t="s">
        <v>56</v>
      </c>
      <c r="D3747" t="s">
        <v>56</v>
      </c>
      <c r="E3747" s="30">
        <v>15</v>
      </c>
      <c r="F3747">
        <f t="shared" si="64"/>
        <v>1</v>
      </c>
    </row>
    <row r="3748" spans="1:6" x14ac:dyDescent="0.2">
      <c r="A3748" s="28">
        <v>42109</v>
      </c>
      <c r="B3748" t="s">
        <v>445</v>
      </c>
      <c r="C3748" t="s">
        <v>57</v>
      </c>
      <c r="D3748" t="s">
        <v>57</v>
      </c>
      <c r="E3748" s="30">
        <v>0</v>
      </c>
      <c r="F3748">
        <f t="shared" si="64"/>
        <v>1</v>
      </c>
    </row>
    <row r="3749" spans="1:6" x14ac:dyDescent="0.2">
      <c r="A3749" s="28">
        <v>42109</v>
      </c>
      <c r="B3749" t="s">
        <v>445</v>
      </c>
      <c r="C3749" t="s">
        <v>58</v>
      </c>
      <c r="D3749" t="s">
        <v>58</v>
      </c>
      <c r="E3749" s="30">
        <v>0</v>
      </c>
      <c r="F3749">
        <f t="shared" si="64"/>
        <v>1</v>
      </c>
    </row>
    <row r="3750" spans="1:6" x14ac:dyDescent="0.2">
      <c r="A3750" s="28">
        <v>42109</v>
      </c>
      <c r="B3750" t="s">
        <v>445</v>
      </c>
      <c r="C3750" t="s">
        <v>59</v>
      </c>
      <c r="D3750" t="s">
        <v>59</v>
      </c>
      <c r="E3750" s="30">
        <v>2</v>
      </c>
      <c r="F3750">
        <f t="shared" si="64"/>
        <v>1</v>
      </c>
    </row>
    <row r="3751" spans="1:6" x14ac:dyDescent="0.2">
      <c r="A3751" s="28">
        <v>42110</v>
      </c>
      <c r="B3751" t="s">
        <v>446</v>
      </c>
      <c r="C3751" t="s">
        <v>52</v>
      </c>
      <c r="D3751" t="s">
        <v>52</v>
      </c>
      <c r="E3751" s="30">
        <v>2.34</v>
      </c>
      <c r="F3751">
        <f t="shared" si="64"/>
        <v>1</v>
      </c>
    </row>
    <row r="3752" spans="1:6" x14ac:dyDescent="0.2">
      <c r="A3752" s="28">
        <v>42110</v>
      </c>
      <c r="B3752" t="s">
        <v>446</v>
      </c>
      <c r="C3752" t="s">
        <v>53</v>
      </c>
      <c r="D3752" t="s">
        <v>53</v>
      </c>
      <c r="E3752" s="30">
        <v>1</v>
      </c>
      <c r="F3752">
        <f t="shared" si="64"/>
        <v>1</v>
      </c>
    </row>
    <row r="3753" spans="1:6" x14ac:dyDescent="0.2">
      <c r="A3753" s="28">
        <v>42110</v>
      </c>
      <c r="B3753" t="s">
        <v>446</v>
      </c>
      <c r="C3753" t="s">
        <v>54</v>
      </c>
      <c r="D3753" t="s">
        <v>54</v>
      </c>
      <c r="E3753" s="30">
        <v>7.2</v>
      </c>
      <c r="F3753">
        <f t="shared" si="64"/>
        <v>1</v>
      </c>
    </row>
    <row r="3754" spans="1:6" x14ac:dyDescent="0.2">
      <c r="A3754" s="28">
        <v>42110</v>
      </c>
      <c r="B3754" t="s">
        <v>446</v>
      </c>
      <c r="C3754" t="s">
        <v>55</v>
      </c>
      <c r="D3754" t="s">
        <v>55</v>
      </c>
      <c r="E3754" s="30">
        <v>30.6</v>
      </c>
      <c r="F3754">
        <f t="shared" si="64"/>
        <v>1</v>
      </c>
    </row>
    <row r="3755" spans="1:6" x14ac:dyDescent="0.2">
      <c r="A3755" s="28">
        <v>42110</v>
      </c>
      <c r="B3755" t="s">
        <v>446</v>
      </c>
      <c r="C3755" t="s">
        <v>56</v>
      </c>
      <c r="D3755" t="s">
        <v>56</v>
      </c>
      <c r="E3755" s="30">
        <v>7</v>
      </c>
      <c r="F3755">
        <f t="shared" si="64"/>
        <v>1</v>
      </c>
    </row>
    <row r="3756" spans="1:6" x14ac:dyDescent="0.2">
      <c r="A3756" s="28">
        <v>42110</v>
      </c>
      <c r="B3756" t="s">
        <v>446</v>
      </c>
      <c r="C3756" t="s">
        <v>57</v>
      </c>
      <c r="D3756" t="s">
        <v>57</v>
      </c>
      <c r="E3756" s="30">
        <v>0</v>
      </c>
      <c r="F3756">
        <f t="shared" si="64"/>
        <v>1</v>
      </c>
    </row>
    <row r="3757" spans="1:6" x14ac:dyDescent="0.2">
      <c r="A3757" s="28">
        <v>42110</v>
      </c>
      <c r="B3757" t="s">
        <v>446</v>
      </c>
      <c r="C3757" t="s">
        <v>58</v>
      </c>
      <c r="D3757" t="s">
        <v>58</v>
      </c>
      <c r="E3757" s="30">
        <v>9</v>
      </c>
      <c r="F3757">
        <f t="shared" si="64"/>
        <v>1</v>
      </c>
    </row>
    <row r="3758" spans="1:6" x14ac:dyDescent="0.2">
      <c r="A3758" s="28">
        <v>42110</v>
      </c>
      <c r="B3758" t="s">
        <v>446</v>
      </c>
      <c r="C3758" t="s">
        <v>59</v>
      </c>
      <c r="D3758" t="s">
        <v>59</v>
      </c>
      <c r="E3758" s="30">
        <v>4</v>
      </c>
      <c r="F3758">
        <f t="shared" si="64"/>
        <v>1</v>
      </c>
    </row>
    <row r="3759" spans="1:6" x14ac:dyDescent="0.2">
      <c r="A3759" s="28">
        <v>42111</v>
      </c>
      <c r="B3759" t="s">
        <v>440</v>
      </c>
      <c r="C3759" t="s">
        <v>52</v>
      </c>
      <c r="D3759" t="s">
        <v>52</v>
      </c>
      <c r="E3759" s="30">
        <v>9.33</v>
      </c>
      <c r="F3759">
        <f t="shared" si="64"/>
        <v>1</v>
      </c>
    </row>
    <row r="3760" spans="1:6" x14ac:dyDescent="0.2">
      <c r="A3760" s="28">
        <v>42111</v>
      </c>
      <c r="B3760" t="s">
        <v>440</v>
      </c>
      <c r="C3760" t="s">
        <v>53</v>
      </c>
      <c r="D3760" t="s">
        <v>53</v>
      </c>
      <c r="E3760" s="30">
        <v>3.66</v>
      </c>
      <c r="F3760">
        <f t="shared" si="64"/>
        <v>1</v>
      </c>
    </row>
    <row r="3761" spans="1:6" x14ac:dyDescent="0.2">
      <c r="A3761" s="28">
        <v>42111</v>
      </c>
      <c r="B3761" t="s">
        <v>440</v>
      </c>
      <c r="C3761" t="s">
        <v>54</v>
      </c>
      <c r="D3761" t="s">
        <v>54</v>
      </c>
      <c r="E3761" s="30">
        <v>3</v>
      </c>
      <c r="F3761">
        <f t="shared" si="64"/>
        <v>1</v>
      </c>
    </row>
    <row r="3762" spans="1:6" x14ac:dyDescent="0.2">
      <c r="A3762" s="28">
        <v>42111</v>
      </c>
      <c r="B3762" t="s">
        <v>440</v>
      </c>
      <c r="C3762" t="s">
        <v>55</v>
      </c>
      <c r="D3762" t="s">
        <v>55</v>
      </c>
      <c r="E3762" s="30">
        <v>29.65</v>
      </c>
      <c r="F3762">
        <f t="shared" si="64"/>
        <v>1</v>
      </c>
    </row>
    <row r="3763" spans="1:6" x14ac:dyDescent="0.2">
      <c r="A3763" s="28">
        <v>42111</v>
      </c>
      <c r="B3763" t="s">
        <v>440</v>
      </c>
      <c r="C3763" t="s">
        <v>56</v>
      </c>
      <c r="D3763" t="s">
        <v>56</v>
      </c>
      <c r="E3763" s="30">
        <v>6</v>
      </c>
      <c r="F3763">
        <f t="shared" si="64"/>
        <v>1</v>
      </c>
    </row>
    <row r="3764" spans="1:6" x14ac:dyDescent="0.2">
      <c r="A3764" s="28">
        <v>42111</v>
      </c>
      <c r="B3764" t="s">
        <v>440</v>
      </c>
      <c r="C3764" t="s">
        <v>57</v>
      </c>
      <c r="D3764" t="s">
        <v>57</v>
      </c>
      <c r="E3764" s="30">
        <v>0</v>
      </c>
      <c r="F3764">
        <f t="shared" si="64"/>
        <v>1</v>
      </c>
    </row>
    <row r="3765" spans="1:6" x14ac:dyDescent="0.2">
      <c r="A3765" s="28">
        <v>42111</v>
      </c>
      <c r="B3765" t="s">
        <v>440</v>
      </c>
      <c r="C3765" t="s">
        <v>58</v>
      </c>
      <c r="D3765" t="s">
        <v>58</v>
      </c>
      <c r="E3765" s="30">
        <v>1</v>
      </c>
      <c r="F3765">
        <f t="shared" si="64"/>
        <v>1</v>
      </c>
    </row>
    <row r="3766" spans="1:6" x14ac:dyDescent="0.2">
      <c r="A3766" s="28">
        <v>42111</v>
      </c>
      <c r="B3766" t="s">
        <v>440</v>
      </c>
      <c r="C3766" t="s">
        <v>59</v>
      </c>
      <c r="D3766" t="s">
        <v>59</v>
      </c>
      <c r="E3766" s="30">
        <v>5</v>
      </c>
      <c r="F3766">
        <f t="shared" si="64"/>
        <v>1</v>
      </c>
    </row>
    <row r="3767" spans="1:6" x14ac:dyDescent="0.2">
      <c r="A3767" s="28">
        <v>42112</v>
      </c>
      <c r="B3767" t="s">
        <v>441</v>
      </c>
      <c r="C3767" t="s">
        <v>52</v>
      </c>
      <c r="D3767" t="s">
        <v>52</v>
      </c>
      <c r="E3767" s="30">
        <v>7.33</v>
      </c>
      <c r="F3767">
        <f t="shared" si="64"/>
        <v>1</v>
      </c>
    </row>
    <row r="3768" spans="1:6" x14ac:dyDescent="0.2">
      <c r="A3768" s="28">
        <v>42112</v>
      </c>
      <c r="B3768" t="s">
        <v>441</v>
      </c>
      <c r="C3768" t="s">
        <v>53</v>
      </c>
      <c r="D3768" t="s">
        <v>53</v>
      </c>
      <c r="E3768" s="30">
        <v>3</v>
      </c>
      <c r="F3768">
        <f t="shared" si="64"/>
        <v>1</v>
      </c>
    </row>
    <row r="3769" spans="1:6" x14ac:dyDescent="0.2">
      <c r="A3769" s="28">
        <v>42112</v>
      </c>
      <c r="B3769" t="s">
        <v>441</v>
      </c>
      <c r="C3769" t="s">
        <v>54</v>
      </c>
      <c r="D3769" t="s">
        <v>54</v>
      </c>
      <c r="E3769" s="30">
        <v>1</v>
      </c>
      <c r="F3769">
        <f t="shared" si="64"/>
        <v>1</v>
      </c>
    </row>
    <row r="3770" spans="1:6" x14ac:dyDescent="0.2">
      <c r="A3770" s="28">
        <v>42112</v>
      </c>
      <c r="B3770" t="s">
        <v>441</v>
      </c>
      <c r="C3770" t="s">
        <v>55</v>
      </c>
      <c r="D3770" t="s">
        <v>55</v>
      </c>
      <c r="E3770" s="30">
        <v>31.3</v>
      </c>
      <c r="F3770">
        <f t="shared" si="64"/>
        <v>1</v>
      </c>
    </row>
    <row r="3771" spans="1:6" x14ac:dyDescent="0.2">
      <c r="A3771" s="28">
        <v>42112</v>
      </c>
      <c r="B3771" t="s">
        <v>441</v>
      </c>
      <c r="C3771" t="s">
        <v>56</v>
      </c>
      <c r="D3771" t="s">
        <v>56</v>
      </c>
      <c r="E3771" s="30">
        <v>1</v>
      </c>
      <c r="F3771">
        <f t="shared" si="64"/>
        <v>1</v>
      </c>
    </row>
    <row r="3772" spans="1:6" x14ac:dyDescent="0.2">
      <c r="A3772" s="28">
        <v>42112</v>
      </c>
      <c r="B3772" t="s">
        <v>441</v>
      </c>
      <c r="C3772" t="s">
        <v>57</v>
      </c>
      <c r="D3772" t="s">
        <v>57</v>
      </c>
      <c r="E3772" s="30">
        <v>0</v>
      </c>
      <c r="F3772">
        <f t="shared" si="64"/>
        <v>1</v>
      </c>
    </row>
    <row r="3773" spans="1:6" x14ac:dyDescent="0.2">
      <c r="A3773" s="28">
        <v>42112</v>
      </c>
      <c r="B3773" t="s">
        <v>441</v>
      </c>
      <c r="C3773" t="s">
        <v>58</v>
      </c>
      <c r="D3773" t="s">
        <v>58</v>
      </c>
      <c r="E3773" s="30">
        <v>1</v>
      </c>
      <c r="F3773">
        <f t="shared" si="64"/>
        <v>1</v>
      </c>
    </row>
    <row r="3774" spans="1:6" x14ac:dyDescent="0.2">
      <c r="A3774" s="28">
        <v>42112</v>
      </c>
      <c r="B3774" t="s">
        <v>441</v>
      </c>
      <c r="C3774" t="s">
        <v>59</v>
      </c>
      <c r="D3774" t="s">
        <v>59</v>
      </c>
      <c r="E3774" s="30">
        <v>4</v>
      </c>
      <c r="F3774">
        <f t="shared" si="64"/>
        <v>1</v>
      </c>
    </row>
    <row r="3775" spans="1:6" x14ac:dyDescent="0.2">
      <c r="A3775" s="28">
        <v>42113</v>
      </c>
      <c r="B3775" t="s">
        <v>447</v>
      </c>
      <c r="C3775" t="s">
        <v>52</v>
      </c>
      <c r="D3775" t="s">
        <v>52</v>
      </c>
      <c r="E3775" s="30">
        <v>9.32</v>
      </c>
      <c r="F3775">
        <f t="shared" si="64"/>
        <v>1</v>
      </c>
    </row>
    <row r="3776" spans="1:6" x14ac:dyDescent="0.2">
      <c r="A3776" s="28">
        <v>42113</v>
      </c>
      <c r="B3776" t="s">
        <v>447</v>
      </c>
      <c r="C3776" t="s">
        <v>53</v>
      </c>
      <c r="D3776" t="s">
        <v>53</v>
      </c>
      <c r="E3776" s="30">
        <v>5.5279999999999996</v>
      </c>
      <c r="F3776">
        <f t="shared" si="64"/>
        <v>1</v>
      </c>
    </row>
    <row r="3777" spans="1:6" x14ac:dyDescent="0.2">
      <c r="A3777" s="28">
        <v>42113</v>
      </c>
      <c r="B3777" t="s">
        <v>447</v>
      </c>
      <c r="C3777" t="s">
        <v>54</v>
      </c>
      <c r="D3777" t="s">
        <v>54</v>
      </c>
      <c r="E3777" s="30">
        <v>3.8</v>
      </c>
      <c r="F3777">
        <f t="shared" si="64"/>
        <v>1</v>
      </c>
    </row>
    <row r="3778" spans="1:6" x14ac:dyDescent="0.2">
      <c r="A3778" s="28">
        <v>42113</v>
      </c>
      <c r="B3778" t="s">
        <v>447</v>
      </c>
      <c r="C3778" t="s">
        <v>55</v>
      </c>
      <c r="D3778" t="s">
        <v>55</v>
      </c>
      <c r="E3778" s="30">
        <v>36.5</v>
      </c>
      <c r="F3778">
        <f t="shared" si="64"/>
        <v>1</v>
      </c>
    </row>
    <row r="3779" spans="1:6" x14ac:dyDescent="0.2">
      <c r="A3779" s="28">
        <v>42113</v>
      </c>
      <c r="B3779" t="s">
        <v>447</v>
      </c>
      <c r="C3779" t="s">
        <v>56</v>
      </c>
      <c r="D3779" t="s">
        <v>56</v>
      </c>
      <c r="E3779" s="30">
        <v>3</v>
      </c>
      <c r="F3779">
        <f t="shared" si="64"/>
        <v>1</v>
      </c>
    </row>
    <row r="3780" spans="1:6" x14ac:dyDescent="0.2">
      <c r="A3780" s="28">
        <v>42113</v>
      </c>
      <c r="B3780" t="s">
        <v>447</v>
      </c>
      <c r="C3780" t="s">
        <v>57</v>
      </c>
      <c r="D3780" t="s">
        <v>57</v>
      </c>
      <c r="E3780" s="30">
        <v>0</v>
      </c>
      <c r="F3780">
        <f t="shared" si="64"/>
        <v>1</v>
      </c>
    </row>
    <row r="3781" spans="1:6" x14ac:dyDescent="0.2">
      <c r="A3781" s="28">
        <v>42113</v>
      </c>
      <c r="B3781" t="s">
        <v>447</v>
      </c>
      <c r="C3781" t="s">
        <v>58</v>
      </c>
      <c r="D3781" t="s">
        <v>58</v>
      </c>
      <c r="E3781" s="30">
        <v>0</v>
      </c>
      <c r="F3781">
        <f t="shared" si="64"/>
        <v>1</v>
      </c>
    </row>
    <row r="3782" spans="1:6" x14ac:dyDescent="0.2">
      <c r="A3782" s="28">
        <v>42113</v>
      </c>
      <c r="B3782" t="s">
        <v>447</v>
      </c>
      <c r="C3782" t="s">
        <v>59</v>
      </c>
      <c r="D3782" t="s">
        <v>59</v>
      </c>
      <c r="E3782" s="30">
        <v>2</v>
      </c>
      <c r="F3782">
        <f t="shared" si="64"/>
        <v>1</v>
      </c>
    </row>
    <row r="3783" spans="1:6" x14ac:dyDescent="0.2">
      <c r="A3783" s="28">
        <v>42114</v>
      </c>
      <c r="B3783" t="s">
        <v>443</v>
      </c>
      <c r="C3783" t="s">
        <v>52</v>
      </c>
      <c r="D3783" t="s">
        <v>52</v>
      </c>
      <c r="E3783" s="30">
        <v>3</v>
      </c>
      <c r="F3783">
        <f t="shared" ref="F3783:F3846" si="65">SUBTOTAL(103,E3783)</f>
        <v>1</v>
      </c>
    </row>
    <row r="3784" spans="1:6" x14ac:dyDescent="0.2">
      <c r="A3784" s="28">
        <v>42114</v>
      </c>
      <c r="B3784" t="s">
        <v>443</v>
      </c>
      <c r="C3784" t="s">
        <v>53</v>
      </c>
      <c r="D3784" t="s">
        <v>53</v>
      </c>
      <c r="E3784" s="30">
        <v>5.0430000000000001</v>
      </c>
      <c r="F3784">
        <f t="shared" si="65"/>
        <v>1</v>
      </c>
    </row>
    <row r="3785" spans="1:6" x14ac:dyDescent="0.2">
      <c r="A3785" s="28">
        <v>42114</v>
      </c>
      <c r="B3785" t="s">
        <v>443</v>
      </c>
      <c r="C3785" t="s">
        <v>54</v>
      </c>
      <c r="D3785" t="s">
        <v>54</v>
      </c>
      <c r="E3785" s="30">
        <v>3.7</v>
      </c>
      <c r="F3785">
        <f t="shared" si="65"/>
        <v>1</v>
      </c>
    </row>
    <row r="3786" spans="1:6" x14ac:dyDescent="0.2">
      <c r="A3786" s="28">
        <v>42114</v>
      </c>
      <c r="B3786" t="s">
        <v>443</v>
      </c>
      <c r="C3786" t="s">
        <v>55</v>
      </c>
      <c r="D3786" t="s">
        <v>55</v>
      </c>
      <c r="E3786" s="30">
        <v>38</v>
      </c>
      <c r="F3786">
        <f t="shared" si="65"/>
        <v>1</v>
      </c>
    </row>
    <row r="3787" spans="1:6" x14ac:dyDescent="0.2">
      <c r="A3787" s="28">
        <v>42114</v>
      </c>
      <c r="B3787" t="s">
        <v>443</v>
      </c>
      <c r="C3787" t="s">
        <v>56</v>
      </c>
      <c r="D3787" t="s">
        <v>56</v>
      </c>
      <c r="E3787" s="30">
        <v>13</v>
      </c>
      <c r="F3787">
        <f t="shared" si="65"/>
        <v>1</v>
      </c>
    </row>
    <row r="3788" spans="1:6" x14ac:dyDescent="0.2">
      <c r="A3788" s="28">
        <v>42114</v>
      </c>
      <c r="B3788" t="s">
        <v>443</v>
      </c>
      <c r="C3788" t="s">
        <v>57</v>
      </c>
      <c r="D3788" t="s">
        <v>57</v>
      </c>
      <c r="E3788" s="30">
        <v>0</v>
      </c>
      <c r="F3788">
        <f t="shared" si="65"/>
        <v>1</v>
      </c>
    </row>
    <row r="3789" spans="1:6" x14ac:dyDescent="0.2">
      <c r="A3789" s="28">
        <v>42114</v>
      </c>
      <c r="B3789" t="s">
        <v>443</v>
      </c>
      <c r="C3789" t="s">
        <v>58</v>
      </c>
      <c r="D3789" t="s">
        <v>58</v>
      </c>
      <c r="E3789" s="30">
        <v>1</v>
      </c>
      <c r="F3789">
        <f t="shared" si="65"/>
        <v>1</v>
      </c>
    </row>
    <row r="3790" spans="1:6" x14ac:dyDescent="0.2">
      <c r="A3790" s="28">
        <v>42114</v>
      </c>
      <c r="B3790" t="s">
        <v>443</v>
      </c>
      <c r="C3790" t="s">
        <v>59</v>
      </c>
      <c r="D3790" t="s">
        <v>59</v>
      </c>
      <c r="E3790" s="30">
        <v>3</v>
      </c>
      <c r="F3790">
        <f t="shared" si="65"/>
        <v>1</v>
      </c>
    </row>
    <row r="3791" spans="1:6" x14ac:dyDescent="0.2">
      <c r="A3791" s="28">
        <v>42115</v>
      </c>
      <c r="B3791" t="s">
        <v>444</v>
      </c>
      <c r="C3791" t="s">
        <v>52</v>
      </c>
      <c r="D3791" t="s">
        <v>52</v>
      </c>
      <c r="E3791" s="30">
        <v>6.33</v>
      </c>
      <c r="F3791">
        <f t="shared" si="65"/>
        <v>1</v>
      </c>
    </row>
    <row r="3792" spans="1:6" x14ac:dyDescent="0.2">
      <c r="A3792" s="28">
        <v>42115</v>
      </c>
      <c r="B3792" t="s">
        <v>444</v>
      </c>
      <c r="C3792" t="s">
        <v>53</v>
      </c>
      <c r="D3792" t="s">
        <v>53</v>
      </c>
      <c r="E3792" s="30">
        <v>1</v>
      </c>
      <c r="F3792">
        <f t="shared" si="65"/>
        <v>1</v>
      </c>
    </row>
    <row r="3793" spans="1:6" x14ac:dyDescent="0.2">
      <c r="A3793" s="28">
        <v>42115</v>
      </c>
      <c r="B3793" t="s">
        <v>444</v>
      </c>
      <c r="C3793" t="s">
        <v>54</v>
      </c>
      <c r="D3793" t="s">
        <v>54</v>
      </c>
      <c r="E3793" s="30">
        <v>2</v>
      </c>
      <c r="F3793">
        <f t="shared" si="65"/>
        <v>1</v>
      </c>
    </row>
    <row r="3794" spans="1:6" x14ac:dyDescent="0.2">
      <c r="A3794" s="28">
        <v>42115</v>
      </c>
      <c r="B3794" t="s">
        <v>444</v>
      </c>
      <c r="C3794" t="s">
        <v>55</v>
      </c>
      <c r="D3794" t="s">
        <v>55</v>
      </c>
      <c r="E3794" s="30">
        <v>35.200000000000003</v>
      </c>
      <c r="F3794">
        <f t="shared" si="65"/>
        <v>1</v>
      </c>
    </row>
    <row r="3795" spans="1:6" x14ac:dyDescent="0.2">
      <c r="A3795" s="28">
        <v>42115</v>
      </c>
      <c r="B3795" t="s">
        <v>444</v>
      </c>
      <c r="C3795" t="s">
        <v>56</v>
      </c>
      <c r="D3795" t="s">
        <v>56</v>
      </c>
      <c r="E3795" s="30">
        <v>9</v>
      </c>
      <c r="F3795">
        <f t="shared" si="65"/>
        <v>1</v>
      </c>
    </row>
    <row r="3796" spans="1:6" x14ac:dyDescent="0.2">
      <c r="A3796" s="28">
        <v>42115</v>
      </c>
      <c r="B3796" t="s">
        <v>444</v>
      </c>
      <c r="C3796" t="s">
        <v>57</v>
      </c>
      <c r="D3796" t="s">
        <v>57</v>
      </c>
      <c r="E3796" s="30">
        <v>0</v>
      </c>
      <c r="F3796">
        <f t="shared" si="65"/>
        <v>1</v>
      </c>
    </row>
    <row r="3797" spans="1:6" x14ac:dyDescent="0.2">
      <c r="A3797" s="28">
        <v>42115</v>
      </c>
      <c r="B3797" t="s">
        <v>444</v>
      </c>
      <c r="C3797" t="s">
        <v>58</v>
      </c>
      <c r="D3797" t="s">
        <v>58</v>
      </c>
      <c r="E3797" s="30">
        <v>0</v>
      </c>
      <c r="F3797">
        <f t="shared" si="65"/>
        <v>1</v>
      </c>
    </row>
    <row r="3798" spans="1:6" x14ac:dyDescent="0.2">
      <c r="A3798" s="28">
        <v>42115</v>
      </c>
      <c r="B3798" t="s">
        <v>444</v>
      </c>
      <c r="C3798" t="s">
        <v>59</v>
      </c>
      <c r="D3798" t="s">
        <v>59</v>
      </c>
      <c r="E3798" s="30">
        <v>6</v>
      </c>
      <c r="F3798">
        <f t="shared" si="65"/>
        <v>1</v>
      </c>
    </row>
    <row r="3799" spans="1:6" x14ac:dyDescent="0.2">
      <c r="A3799" s="28">
        <v>42116</v>
      </c>
      <c r="B3799" t="s">
        <v>445</v>
      </c>
      <c r="C3799" t="s">
        <v>52</v>
      </c>
      <c r="D3799" t="s">
        <v>52</v>
      </c>
      <c r="E3799" s="30">
        <v>1.33</v>
      </c>
      <c r="F3799">
        <f t="shared" si="65"/>
        <v>1</v>
      </c>
    </row>
    <row r="3800" spans="1:6" x14ac:dyDescent="0.2">
      <c r="A3800" s="28">
        <v>42116</v>
      </c>
      <c r="B3800" t="s">
        <v>445</v>
      </c>
      <c r="C3800" t="s">
        <v>53</v>
      </c>
      <c r="D3800" t="s">
        <v>53</v>
      </c>
      <c r="E3800" s="30">
        <v>4.6269999999999998</v>
      </c>
      <c r="F3800">
        <f t="shared" si="65"/>
        <v>1</v>
      </c>
    </row>
    <row r="3801" spans="1:6" x14ac:dyDescent="0.2">
      <c r="A3801" s="28">
        <v>42116</v>
      </c>
      <c r="B3801" t="s">
        <v>445</v>
      </c>
      <c r="C3801" t="s">
        <v>54</v>
      </c>
      <c r="D3801" t="s">
        <v>54</v>
      </c>
      <c r="E3801" s="30">
        <v>3.2</v>
      </c>
      <c r="F3801">
        <f t="shared" si="65"/>
        <v>1</v>
      </c>
    </row>
    <row r="3802" spans="1:6" x14ac:dyDescent="0.2">
      <c r="A3802" s="28">
        <v>42116</v>
      </c>
      <c r="B3802" t="s">
        <v>445</v>
      </c>
      <c r="C3802" t="s">
        <v>55</v>
      </c>
      <c r="D3802" t="s">
        <v>55</v>
      </c>
      <c r="E3802" s="30">
        <v>32</v>
      </c>
      <c r="F3802">
        <f t="shared" si="65"/>
        <v>1</v>
      </c>
    </row>
    <row r="3803" spans="1:6" x14ac:dyDescent="0.2">
      <c r="A3803" s="28">
        <v>42116</v>
      </c>
      <c r="B3803" t="s">
        <v>445</v>
      </c>
      <c r="C3803" t="s">
        <v>56</v>
      </c>
      <c r="D3803" t="s">
        <v>56</v>
      </c>
      <c r="E3803" s="30">
        <v>3</v>
      </c>
      <c r="F3803">
        <f t="shared" si="65"/>
        <v>1</v>
      </c>
    </row>
    <row r="3804" spans="1:6" x14ac:dyDescent="0.2">
      <c r="A3804" s="28">
        <v>42116</v>
      </c>
      <c r="B3804" t="s">
        <v>445</v>
      </c>
      <c r="C3804" t="s">
        <v>57</v>
      </c>
      <c r="D3804" t="s">
        <v>57</v>
      </c>
      <c r="E3804" s="30">
        <v>0</v>
      </c>
      <c r="F3804">
        <f t="shared" si="65"/>
        <v>1</v>
      </c>
    </row>
    <row r="3805" spans="1:6" x14ac:dyDescent="0.2">
      <c r="A3805" s="28">
        <v>42116</v>
      </c>
      <c r="B3805" t="s">
        <v>445</v>
      </c>
      <c r="C3805" t="s">
        <v>58</v>
      </c>
      <c r="D3805" t="s">
        <v>58</v>
      </c>
      <c r="E3805" s="30">
        <v>1</v>
      </c>
      <c r="F3805">
        <f t="shared" si="65"/>
        <v>1</v>
      </c>
    </row>
    <row r="3806" spans="1:6" x14ac:dyDescent="0.2">
      <c r="A3806" s="28">
        <v>42116</v>
      </c>
      <c r="B3806" t="s">
        <v>445</v>
      </c>
      <c r="C3806" t="s">
        <v>59</v>
      </c>
      <c r="D3806" t="s">
        <v>59</v>
      </c>
      <c r="E3806" s="30">
        <v>2</v>
      </c>
      <c r="F3806">
        <f t="shared" si="65"/>
        <v>1</v>
      </c>
    </row>
    <row r="3807" spans="1:6" x14ac:dyDescent="0.2">
      <c r="A3807" s="28">
        <v>42117</v>
      </c>
      <c r="B3807" t="s">
        <v>446</v>
      </c>
      <c r="C3807" t="s">
        <v>52</v>
      </c>
      <c r="D3807" t="s">
        <v>52</v>
      </c>
      <c r="E3807" s="30">
        <v>4</v>
      </c>
      <c r="F3807">
        <f t="shared" si="65"/>
        <v>1</v>
      </c>
    </row>
    <row r="3808" spans="1:6" x14ac:dyDescent="0.2">
      <c r="A3808" s="28">
        <v>42117</v>
      </c>
      <c r="B3808" t="s">
        <v>446</v>
      </c>
      <c r="C3808" t="s">
        <v>53</v>
      </c>
      <c r="D3808" t="s">
        <v>53</v>
      </c>
      <c r="E3808" s="30">
        <v>1</v>
      </c>
      <c r="F3808">
        <f t="shared" si="65"/>
        <v>1</v>
      </c>
    </row>
    <row r="3809" spans="1:6" x14ac:dyDescent="0.2">
      <c r="A3809" s="28">
        <v>42117</v>
      </c>
      <c r="B3809" t="s">
        <v>446</v>
      </c>
      <c r="C3809" t="s">
        <v>54</v>
      </c>
      <c r="D3809" t="s">
        <v>54</v>
      </c>
      <c r="E3809" s="30">
        <v>1</v>
      </c>
      <c r="F3809">
        <f t="shared" si="65"/>
        <v>1</v>
      </c>
    </row>
    <row r="3810" spans="1:6" x14ac:dyDescent="0.2">
      <c r="A3810" s="28">
        <v>42117</v>
      </c>
      <c r="B3810" t="s">
        <v>446</v>
      </c>
      <c r="C3810" t="s">
        <v>55</v>
      </c>
      <c r="D3810" t="s">
        <v>55</v>
      </c>
      <c r="E3810" s="30">
        <v>28.2</v>
      </c>
      <c r="F3810">
        <f t="shared" si="65"/>
        <v>1</v>
      </c>
    </row>
    <row r="3811" spans="1:6" x14ac:dyDescent="0.2">
      <c r="A3811" s="28">
        <v>42117</v>
      </c>
      <c r="B3811" t="s">
        <v>446</v>
      </c>
      <c r="C3811" t="s">
        <v>56</v>
      </c>
      <c r="D3811" t="s">
        <v>56</v>
      </c>
      <c r="E3811" s="30">
        <v>8</v>
      </c>
      <c r="F3811">
        <f t="shared" si="65"/>
        <v>1</v>
      </c>
    </row>
    <row r="3812" spans="1:6" x14ac:dyDescent="0.2">
      <c r="A3812" s="28">
        <v>42117</v>
      </c>
      <c r="B3812" t="s">
        <v>446</v>
      </c>
      <c r="C3812" t="s">
        <v>57</v>
      </c>
      <c r="D3812" t="s">
        <v>57</v>
      </c>
      <c r="E3812" s="30">
        <v>0</v>
      </c>
      <c r="F3812">
        <f t="shared" si="65"/>
        <v>1</v>
      </c>
    </row>
    <row r="3813" spans="1:6" x14ac:dyDescent="0.2">
      <c r="A3813" s="28">
        <v>42117</v>
      </c>
      <c r="B3813" t="s">
        <v>446</v>
      </c>
      <c r="C3813" t="s">
        <v>58</v>
      </c>
      <c r="D3813" t="s">
        <v>58</v>
      </c>
      <c r="E3813" s="30">
        <v>1</v>
      </c>
      <c r="F3813">
        <f t="shared" si="65"/>
        <v>1</v>
      </c>
    </row>
    <row r="3814" spans="1:6" x14ac:dyDescent="0.2">
      <c r="A3814" s="28">
        <v>42117</v>
      </c>
      <c r="B3814" t="s">
        <v>446</v>
      </c>
      <c r="C3814" t="s">
        <v>59</v>
      </c>
      <c r="D3814" t="s">
        <v>59</v>
      </c>
      <c r="E3814" s="30">
        <v>4</v>
      </c>
      <c r="F3814">
        <f t="shared" si="65"/>
        <v>1</v>
      </c>
    </row>
    <row r="3815" spans="1:6" x14ac:dyDescent="0.2">
      <c r="A3815" s="28">
        <v>42118</v>
      </c>
      <c r="B3815" t="s">
        <v>440</v>
      </c>
      <c r="C3815" t="s">
        <v>52</v>
      </c>
      <c r="D3815" t="s">
        <v>52</v>
      </c>
      <c r="E3815" s="30">
        <v>10</v>
      </c>
      <c r="F3815">
        <f t="shared" si="65"/>
        <v>1</v>
      </c>
    </row>
    <row r="3816" spans="1:6" x14ac:dyDescent="0.2">
      <c r="A3816" s="28">
        <v>42118</v>
      </c>
      <c r="B3816" t="s">
        <v>440</v>
      </c>
      <c r="C3816" t="s">
        <v>53</v>
      </c>
      <c r="D3816" t="s">
        <v>53</v>
      </c>
      <c r="E3816" s="30">
        <v>1</v>
      </c>
      <c r="F3816">
        <f t="shared" si="65"/>
        <v>1</v>
      </c>
    </row>
    <row r="3817" spans="1:6" x14ac:dyDescent="0.2">
      <c r="A3817" s="28">
        <v>42118</v>
      </c>
      <c r="B3817" t="s">
        <v>440</v>
      </c>
      <c r="C3817" t="s">
        <v>54</v>
      </c>
      <c r="D3817" t="s">
        <v>54</v>
      </c>
      <c r="E3817" s="30">
        <v>4</v>
      </c>
      <c r="F3817">
        <f t="shared" si="65"/>
        <v>1</v>
      </c>
    </row>
    <row r="3818" spans="1:6" x14ac:dyDescent="0.2">
      <c r="A3818" s="28">
        <v>42118</v>
      </c>
      <c r="B3818" t="s">
        <v>440</v>
      </c>
      <c r="C3818" t="s">
        <v>55</v>
      </c>
      <c r="D3818" t="s">
        <v>55</v>
      </c>
      <c r="E3818" s="30">
        <v>30</v>
      </c>
      <c r="F3818">
        <f t="shared" si="65"/>
        <v>1</v>
      </c>
    </row>
    <row r="3819" spans="1:6" x14ac:dyDescent="0.2">
      <c r="A3819" s="28">
        <v>42118</v>
      </c>
      <c r="B3819" t="s">
        <v>440</v>
      </c>
      <c r="C3819" t="s">
        <v>56</v>
      </c>
      <c r="D3819" t="s">
        <v>56</v>
      </c>
      <c r="E3819" s="30">
        <v>5</v>
      </c>
      <c r="F3819">
        <f t="shared" si="65"/>
        <v>1</v>
      </c>
    </row>
    <row r="3820" spans="1:6" x14ac:dyDescent="0.2">
      <c r="A3820" s="28">
        <v>42118</v>
      </c>
      <c r="B3820" t="s">
        <v>440</v>
      </c>
      <c r="C3820" t="s">
        <v>57</v>
      </c>
      <c r="D3820" t="s">
        <v>57</v>
      </c>
      <c r="E3820" s="30">
        <v>0</v>
      </c>
      <c r="F3820">
        <f t="shared" si="65"/>
        <v>1</v>
      </c>
    </row>
    <row r="3821" spans="1:6" x14ac:dyDescent="0.2">
      <c r="A3821" s="28">
        <v>42118</v>
      </c>
      <c r="B3821" t="s">
        <v>440</v>
      </c>
      <c r="C3821" t="s">
        <v>58</v>
      </c>
      <c r="D3821" t="s">
        <v>58</v>
      </c>
      <c r="E3821" s="30">
        <v>1</v>
      </c>
      <c r="F3821">
        <f t="shared" si="65"/>
        <v>1</v>
      </c>
    </row>
    <row r="3822" spans="1:6" x14ac:dyDescent="0.2">
      <c r="A3822" s="28">
        <v>42118</v>
      </c>
      <c r="B3822" t="s">
        <v>440</v>
      </c>
      <c r="C3822" t="s">
        <v>59</v>
      </c>
      <c r="D3822" t="s">
        <v>59</v>
      </c>
      <c r="E3822" s="30">
        <v>5</v>
      </c>
      <c r="F3822">
        <f t="shared" si="65"/>
        <v>1</v>
      </c>
    </row>
    <row r="3823" spans="1:6" x14ac:dyDescent="0.2">
      <c r="A3823" s="28">
        <v>42119</v>
      </c>
      <c r="B3823" t="s">
        <v>441</v>
      </c>
      <c r="C3823" t="s">
        <v>52</v>
      </c>
      <c r="D3823" t="s">
        <v>52</v>
      </c>
      <c r="E3823" s="30">
        <v>5</v>
      </c>
      <c r="F3823">
        <f t="shared" si="65"/>
        <v>1</v>
      </c>
    </row>
    <row r="3824" spans="1:6" x14ac:dyDescent="0.2">
      <c r="A3824" s="28">
        <v>42119</v>
      </c>
      <c r="B3824" t="s">
        <v>441</v>
      </c>
      <c r="C3824" t="s">
        <v>53</v>
      </c>
      <c r="D3824" t="s">
        <v>53</v>
      </c>
      <c r="E3824" s="30">
        <v>3.165</v>
      </c>
      <c r="F3824">
        <f t="shared" si="65"/>
        <v>1</v>
      </c>
    </row>
    <row r="3825" spans="1:6" x14ac:dyDescent="0.2">
      <c r="A3825" s="28">
        <v>42119</v>
      </c>
      <c r="B3825" t="s">
        <v>441</v>
      </c>
      <c r="C3825" t="s">
        <v>54</v>
      </c>
      <c r="D3825" t="s">
        <v>54</v>
      </c>
      <c r="E3825" s="30">
        <v>8</v>
      </c>
      <c r="F3825">
        <f t="shared" si="65"/>
        <v>1</v>
      </c>
    </row>
    <row r="3826" spans="1:6" x14ac:dyDescent="0.2">
      <c r="A3826" s="28">
        <v>42119</v>
      </c>
      <c r="B3826" t="s">
        <v>441</v>
      </c>
      <c r="C3826" t="s">
        <v>55</v>
      </c>
      <c r="D3826" t="s">
        <v>55</v>
      </c>
      <c r="E3826" s="30">
        <v>38.1</v>
      </c>
      <c r="F3826">
        <f t="shared" si="65"/>
        <v>1</v>
      </c>
    </row>
    <row r="3827" spans="1:6" x14ac:dyDescent="0.2">
      <c r="A3827" s="28">
        <v>42119</v>
      </c>
      <c r="B3827" t="s">
        <v>441</v>
      </c>
      <c r="C3827" t="s">
        <v>56</v>
      </c>
      <c r="D3827" t="s">
        <v>56</v>
      </c>
      <c r="E3827" s="30">
        <v>3</v>
      </c>
      <c r="F3827">
        <f t="shared" si="65"/>
        <v>1</v>
      </c>
    </row>
    <row r="3828" spans="1:6" x14ac:dyDescent="0.2">
      <c r="A3828" s="28">
        <v>42119</v>
      </c>
      <c r="B3828" t="s">
        <v>441</v>
      </c>
      <c r="C3828" t="s">
        <v>57</v>
      </c>
      <c r="D3828" t="s">
        <v>57</v>
      </c>
      <c r="E3828" s="30">
        <v>0</v>
      </c>
      <c r="F3828">
        <f t="shared" si="65"/>
        <v>1</v>
      </c>
    </row>
    <row r="3829" spans="1:6" x14ac:dyDescent="0.2">
      <c r="A3829" s="28">
        <v>42119</v>
      </c>
      <c r="B3829" t="s">
        <v>441</v>
      </c>
      <c r="C3829" t="s">
        <v>58</v>
      </c>
      <c r="D3829" t="s">
        <v>58</v>
      </c>
      <c r="E3829" s="30">
        <v>1</v>
      </c>
      <c r="F3829">
        <f t="shared" si="65"/>
        <v>1</v>
      </c>
    </row>
    <row r="3830" spans="1:6" x14ac:dyDescent="0.2">
      <c r="A3830" s="28">
        <v>42119</v>
      </c>
      <c r="B3830" t="s">
        <v>441</v>
      </c>
      <c r="C3830" t="s">
        <v>59</v>
      </c>
      <c r="D3830" t="s">
        <v>59</v>
      </c>
      <c r="E3830" s="30">
        <v>3</v>
      </c>
      <c r="F3830">
        <f t="shared" si="65"/>
        <v>1</v>
      </c>
    </row>
    <row r="3831" spans="1:6" x14ac:dyDescent="0.2">
      <c r="A3831" s="28">
        <v>42120</v>
      </c>
      <c r="B3831" t="s">
        <v>447</v>
      </c>
      <c r="C3831" t="s">
        <v>52</v>
      </c>
      <c r="D3831" t="s">
        <v>52</v>
      </c>
      <c r="E3831" s="30">
        <v>7</v>
      </c>
      <c r="F3831">
        <f t="shared" si="65"/>
        <v>1</v>
      </c>
    </row>
    <row r="3832" spans="1:6" x14ac:dyDescent="0.2">
      <c r="A3832" s="28">
        <v>42120</v>
      </c>
      <c r="B3832" t="s">
        <v>447</v>
      </c>
      <c r="C3832" t="s">
        <v>53</v>
      </c>
      <c r="D3832" t="s">
        <v>53</v>
      </c>
      <c r="E3832" s="30">
        <v>6</v>
      </c>
      <c r="F3832">
        <f t="shared" si="65"/>
        <v>1</v>
      </c>
    </row>
    <row r="3833" spans="1:6" x14ac:dyDescent="0.2">
      <c r="A3833" s="28">
        <v>42120</v>
      </c>
      <c r="B3833" t="s">
        <v>447</v>
      </c>
      <c r="C3833" t="s">
        <v>54</v>
      </c>
      <c r="D3833" t="s">
        <v>54</v>
      </c>
      <c r="E3833" s="30">
        <v>3</v>
      </c>
      <c r="F3833">
        <f t="shared" si="65"/>
        <v>1</v>
      </c>
    </row>
    <row r="3834" spans="1:6" x14ac:dyDescent="0.2">
      <c r="A3834" s="28">
        <v>42120</v>
      </c>
      <c r="B3834" t="s">
        <v>447</v>
      </c>
      <c r="C3834" t="s">
        <v>55</v>
      </c>
      <c r="D3834" t="s">
        <v>55</v>
      </c>
      <c r="E3834" s="30">
        <v>37.6</v>
      </c>
      <c r="F3834">
        <f t="shared" si="65"/>
        <v>1</v>
      </c>
    </row>
    <row r="3835" spans="1:6" x14ac:dyDescent="0.2">
      <c r="A3835" s="28">
        <v>42120</v>
      </c>
      <c r="B3835" t="s">
        <v>447</v>
      </c>
      <c r="C3835" t="s">
        <v>56</v>
      </c>
      <c r="D3835" t="s">
        <v>56</v>
      </c>
      <c r="E3835" s="30">
        <v>5</v>
      </c>
      <c r="F3835">
        <f t="shared" si="65"/>
        <v>1</v>
      </c>
    </row>
    <row r="3836" spans="1:6" x14ac:dyDescent="0.2">
      <c r="A3836" s="28">
        <v>42120</v>
      </c>
      <c r="B3836" t="s">
        <v>447</v>
      </c>
      <c r="C3836" t="s">
        <v>57</v>
      </c>
      <c r="D3836" t="s">
        <v>57</v>
      </c>
      <c r="E3836" s="30">
        <v>0</v>
      </c>
      <c r="F3836">
        <f t="shared" si="65"/>
        <v>1</v>
      </c>
    </row>
    <row r="3837" spans="1:6" x14ac:dyDescent="0.2">
      <c r="A3837" s="28">
        <v>42120</v>
      </c>
      <c r="B3837" t="s">
        <v>447</v>
      </c>
      <c r="C3837" t="s">
        <v>58</v>
      </c>
      <c r="D3837" t="s">
        <v>58</v>
      </c>
      <c r="E3837" s="30">
        <v>1</v>
      </c>
      <c r="F3837">
        <f t="shared" si="65"/>
        <v>1</v>
      </c>
    </row>
    <row r="3838" spans="1:6" x14ac:dyDescent="0.2">
      <c r="A3838" s="28">
        <v>42120</v>
      </c>
      <c r="B3838" t="s">
        <v>447</v>
      </c>
      <c r="C3838" t="s">
        <v>59</v>
      </c>
      <c r="D3838" t="s">
        <v>59</v>
      </c>
      <c r="E3838" s="30">
        <v>1</v>
      </c>
      <c r="F3838">
        <f t="shared" si="65"/>
        <v>1</v>
      </c>
    </row>
    <row r="3839" spans="1:6" x14ac:dyDescent="0.2">
      <c r="A3839" s="28">
        <v>42121</v>
      </c>
      <c r="B3839" t="s">
        <v>443</v>
      </c>
      <c r="C3839" t="s">
        <v>52</v>
      </c>
      <c r="D3839" t="s">
        <v>52</v>
      </c>
      <c r="E3839" s="30">
        <v>3</v>
      </c>
      <c r="F3839">
        <f t="shared" si="65"/>
        <v>1</v>
      </c>
    </row>
    <row r="3840" spans="1:6" x14ac:dyDescent="0.2">
      <c r="A3840" s="28">
        <v>42121</v>
      </c>
      <c r="B3840" t="s">
        <v>443</v>
      </c>
      <c r="C3840" t="s">
        <v>53</v>
      </c>
      <c r="D3840" t="s">
        <v>53</v>
      </c>
      <c r="E3840" s="30">
        <v>0.78</v>
      </c>
      <c r="F3840">
        <f t="shared" si="65"/>
        <v>1</v>
      </c>
    </row>
    <row r="3841" spans="1:6" x14ac:dyDescent="0.2">
      <c r="A3841" s="28">
        <v>42121</v>
      </c>
      <c r="B3841" t="s">
        <v>443</v>
      </c>
      <c r="C3841" t="s">
        <v>54</v>
      </c>
      <c r="D3841" t="s">
        <v>54</v>
      </c>
      <c r="E3841" s="30">
        <v>4</v>
      </c>
      <c r="F3841">
        <f t="shared" si="65"/>
        <v>1</v>
      </c>
    </row>
    <row r="3842" spans="1:6" x14ac:dyDescent="0.2">
      <c r="A3842" s="28">
        <v>42121</v>
      </c>
      <c r="B3842" t="s">
        <v>443</v>
      </c>
      <c r="C3842" t="s">
        <v>55</v>
      </c>
      <c r="D3842" t="s">
        <v>55</v>
      </c>
      <c r="E3842" s="30">
        <v>43</v>
      </c>
      <c r="F3842">
        <f t="shared" si="65"/>
        <v>1</v>
      </c>
    </row>
    <row r="3843" spans="1:6" x14ac:dyDescent="0.2">
      <c r="A3843" s="28">
        <v>42121</v>
      </c>
      <c r="B3843" t="s">
        <v>443</v>
      </c>
      <c r="C3843" t="s">
        <v>56</v>
      </c>
      <c r="D3843" t="s">
        <v>56</v>
      </c>
      <c r="E3843" s="30">
        <v>10</v>
      </c>
      <c r="F3843">
        <f t="shared" si="65"/>
        <v>1</v>
      </c>
    </row>
    <row r="3844" spans="1:6" x14ac:dyDescent="0.2">
      <c r="A3844" s="28">
        <v>42121</v>
      </c>
      <c r="B3844" t="s">
        <v>443</v>
      </c>
      <c r="C3844" t="s">
        <v>57</v>
      </c>
      <c r="D3844" t="s">
        <v>57</v>
      </c>
      <c r="E3844" s="30">
        <v>0</v>
      </c>
      <c r="F3844">
        <f t="shared" si="65"/>
        <v>1</v>
      </c>
    </row>
    <row r="3845" spans="1:6" x14ac:dyDescent="0.2">
      <c r="A3845" s="28">
        <v>42121</v>
      </c>
      <c r="B3845" t="s">
        <v>443</v>
      </c>
      <c r="C3845" t="s">
        <v>58</v>
      </c>
      <c r="D3845" t="s">
        <v>58</v>
      </c>
      <c r="E3845" s="30">
        <v>0</v>
      </c>
      <c r="F3845">
        <f t="shared" si="65"/>
        <v>1</v>
      </c>
    </row>
    <row r="3846" spans="1:6" x14ac:dyDescent="0.2">
      <c r="A3846" s="28">
        <v>42121</v>
      </c>
      <c r="B3846" t="s">
        <v>443</v>
      </c>
      <c r="C3846" t="s">
        <v>59</v>
      </c>
      <c r="D3846" t="s">
        <v>59</v>
      </c>
      <c r="E3846" s="30">
        <v>10</v>
      </c>
      <c r="F3846">
        <f t="shared" si="65"/>
        <v>1</v>
      </c>
    </row>
    <row r="3847" spans="1:6" x14ac:dyDescent="0.2">
      <c r="A3847" s="28">
        <v>42122</v>
      </c>
      <c r="B3847" t="s">
        <v>444</v>
      </c>
      <c r="C3847" t="s">
        <v>52</v>
      </c>
      <c r="D3847" t="s">
        <v>52</v>
      </c>
      <c r="E3847" s="30">
        <v>4.33</v>
      </c>
      <c r="F3847">
        <f t="shared" ref="F3847:F3910" si="66">SUBTOTAL(103,E3847)</f>
        <v>1</v>
      </c>
    </row>
    <row r="3848" spans="1:6" x14ac:dyDescent="0.2">
      <c r="A3848" s="28">
        <v>42122</v>
      </c>
      <c r="B3848" t="s">
        <v>444</v>
      </c>
      <c r="C3848" t="s">
        <v>53</v>
      </c>
      <c r="D3848" t="s">
        <v>53</v>
      </c>
      <c r="E3848" s="30">
        <v>4.67</v>
      </c>
      <c r="F3848">
        <f t="shared" si="66"/>
        <v>1</v>
      </c>
    </row>
    <row r="3849" spans="1:6" x14ac:dyDescent="0.2">
      <c r="A3849" s="28">
        <v>42122</v>
      </c>
      <c r="B3849" t="s">
        <v>444</v>
      </c>
      <c r="C3849" t="s">
        <v>54</v>
      </c>
      <c r="D3849" t="s">
        <v>54</v>
      </c>
      <c r="E3849" s="30">
        <v>3.1</v>
      </c>
      <c r="F3849">
        <f t="shared" si="66"/>
        <v>1</v>
      </c>
    </row>
    <row r="3850" spans="1:6" x14ac:dyDescent="0.2">
      <c r="A3850" s="28">
        <v>42122</v>
      </c>
      <c r="B3850" t="s">
        <v>444</v>
      </c>
      <c r="C3850" t="s">
        <v>55</v>
      </c>
      <c r="D3850" t="s">
        <v>55</v>
      </c>
      <c r="E3850" s="30">
        <v>15.2</v>
      </c>
      <c r="F3850">
        <f t="shared" si="66"/>
        <v>1</v>
      </c>
    </row>
    <row r="3851" spans="1:6" x14ac:dyDescent="0.2">
      <c r="A3851" s="28">
        <v>42122</v>
      </c>
      <c r="B3851" t="s">
        <v>444</v>
      </c>
      <c r="C3851" t="s">
        <v>56</v>
      </c>
      <c r="D3851" t="s">
        <v>56</v>
      </c>
      <c r="E3851" s="30">
        <v>7</v>
      </c>
      <c r="F3851">
        <f t="shared" si="66"/>
        <v>1</v>
      </c>
    </row>
    <row r="3852" spans="1:6" x14ac:dyDescent="0.2">
      <c r="A3852" s="28">
        <v>42122</v>
      </c>
      <c r="B3852" t="s">
        <v>444</v>
      </c>
      <c r="C3852" t="s">
        <v>57</v>
      </c>
      <c r="D3852" t="s">
        <v>57</v>
      </c>
      <c r="E3852" s="30">
        <v>0</v>
      </c>
      <c r="F3852">
        <f t="shared" si="66"/>
        <v>1</v>
      </c>
    </row>
    <row r="3853" spans="1:6" x14ac:dyDescent="0.2">
      <c r="A3853" s="28">
        <v>42122</v>
      </c>
      <c r="B3853" t="s">
        <v>444</v>
      </c>
      <c r="C3853" t="s">
        <v>58</v>
      </c>
      <c r="D3853" t="s">
        <v>58</v>
      </c>
      <c r="E3853" s="30">
        <v>5</v>
      </c>
      <c r="F3853">
        <f t="shared" si="66"/>
        <v>1</v>
      </c>
    </row>
    <row r="3854" spans="1:6" x14ac:dyDescent="0.2">
      <c r="A3854" s="28">
        <v>42122</v>
      </c>
      <c r="B3854" t="s">
        <v>444</v>
      </c>
      <c r="C3854" t="s">
        <v>59</v>
      </c>
      <c r="D3854" t="s">
        <v>59</v>
      </c>
      <c r="E3854" s="30">
        <v>6</v>
      </c>
      <c r="F3854">
        <f t="shared" si="66"/>
        <v>1</v>
      </c>
    </row>
    <row r="3855" spans="1:6" x14ac:dyDescent="0.2">
      <c r="A3855" s="28">
        <v>42123</v>
      </c>
      <c r="B3855" t="s">
        <v>445</v>
      </c>
      <c r="C3855" t="s">
        <v>52</v>
      </c>
      <c r="D3855" t="s">
        <v>52</v>
      </c>
      <c r="E3855" s="30">
        <v>2</v>
      </c>
      <c r="F3855">
        <f t="shared" si="66"/>
        <v>1</v>
      </c>
    </row>
    <row r="3856" spans="1:6" x14ac:dyDescent="0.2">
      <c r="A3856" s="28">
        <v>42123</v>
      </c>
      <c r="B3856" t="s">
        <v>445</v>
      </c>
      <c r="C3856" t="s">
        <v>53</v>
      </c>
      <c r="D3856" t="s">
        <v>53</v>
      </c>
      <c r="E3856" s="30">
        <v>0.43</v>
      </c>
      <c r="F3856">
        <f t="shared" si="66"/>
        <v>1</v>
      </c>
    </row>
    <row r="3857" spans="1:6" x14ac:dyDescent="0.2">
      <c r="A3857" s="28">
        <v>42123</v>
      </c>
      <c r="B3857" t="s">
        <v>445</v>
      </c>
      <c r="C3857" t="s">
        <v>54</v>
      </c>
      <c r="D3857" t="s">
        <v>54</v>
      </c>
      <c r="E3857" s="30">
        <v>4.2</v>
      </c>
      <c r="F3857">
        <f t="shared" si="66"/>
        <v>1</v>
      </c>
    </row>
    <row r="3858" spans="1:6" x14ac:dyDescent="0.2">
      <c r="A3858" s="28">
        <v>42123</v>
      </c>
      <c r="B3858" t="s">
        <v>445</v>
      </c>
      <c r="C3858" t="s">
        <v>55</v>
      </c>
      <c r="D3858" t="s">
        <v>55</v>
      </c>
      <c r="E3858" s="30">
        <v>27.6</v>
      </c>
      <c r="F3858">
        <f t="shared" si="66"/>
        <v>1</v>
      </c>
    </row>
    <row r="3859" spans="1:6" x14ac:dyDescent="0.2">
      <c r="A3859" s="28">
        <v>42123</v>
      </c>
      <c r="B3859" t="s">
        <v>445</v>
      </c>
      <c r="C3859" t="s">
        <v>56</v>
      </c>
      <c r="D3859" t="s">
        <v>56</v>
      </c>
      <c r="E3859" s="30">
        <v>2</v>
      </c>
      <c r="F3859">
        <f t="shared" si="66"/>
        <v>1</v>
      </c>
    </row>
    <row r="3860" spans="1:6" x14ac:dyDescent="0.2">
      <c r="A3860" s="28">
        <v>42123</v>
      </c>
      <c r="B3860" t="s">
        <v>445</v>
      </c>
      <c r="C3860" t="s">
        <v>57</v>
      </c>
      <c r="D3860" t="s">
        <v>57</v>
      </c>
      <c r="E3860" s="30">
        <v>0</v>
      </c>
      <c r="F3860">
        <f t="shared" si="66"/>
        <v>1</v>
      </c>
    </row>
    <row r="3861" spans="1:6" x14ac:dyDescent="0.2">
      <c r="A3861" s="28">
        <v>42123</v>
      </c>
      <c r="B3861" t="s">
        <v>445</v>
      </c>
      <c r="C3861" t="s">
        <v>58</v>
      </c>
      <c r="D3861" t="s">
        <v>58</v>
      </c>
      <c r="E3861" s="30">
        <v>11</v>
      </c>
      <c r="F3861">
        <f t="shared" si="66"/>
        <v>1</v>
      </c>
    </row>
    <row r="3862" spans="1:6" x14ac:dyDescent="0.2">
      <c r="A3862" s="28">
        <v>42123</v>
      </c>
      <c r="B3862" t="s">
        <v>445</v>
      </c>
      <c r="C3862" t="s">
        <v>59</v>
      </c>
      <c r="D3862" t="s">
        <v>59</v>
      </c>
      <c r="E3862" s="30">
        <v>3</v>
      </c>
      <c r="F3862">
        <f t="shared" si="66"/>
        <v>1</v>
      </c>
    </row>
    <row r="3863" spans="1:6" x14ac:dyDescent="0.2">
      <c r="A3863" s="28">
        <v>42124</v>
      </c>
      <c r="B3863" t="s">
        <v>446</v>
      </c>
      <c r="C3863" t="s">
        <v>52</v>
      </c>
      <c r="D3863" t="s">
        <v>52</v>
      </c>
      <c r="E3863" s="30">
        <v>3</v>
      </c>
      <c r="F3863">
        <f t="shared" si="66"/>
        <v>1</v>
      </c>
    </row>
    <row r="3864" spans="1:6" x14ac:dyDescent="0.2">
      <c r="A3864" s="28">
        <v>42124</v>
      </c>
      <c r="B3864" t="s">
        <v>446</v>
      </c>
      <c r="C3864" t="s">
        <v>53</v>
      </c>
      <c r="D3864" t="s">
        <v>53</v>
      </c>
      <c r="E3864" s="30">
        <v>8.7270000000000003</v>
      </c>
      <c r="F3864">
        <f t="shared" si="66"/>
        <v>1</v>
      </c>
    </row>
    <row r="3865" spans="1:6" x14ac:dyDescent="0.2">
      <c r="A3865" s="28">
        <v>42124</v>
      </c>
      <c r="B3865" t="s">
        <v>446</v>
      </c>
      <c r="C3865" t="s">
        <v>54</v>
      </c>
      <c r="D3865" t="s">
        <v>54</v>
      </c>
      <c r="E3865" s="30">
        <v>2.6</v>
      </c>
      <c r="F3865">
        <f t="shared" si="66"/>
        <v>1</v>
      </c>
    </row>
    <row r="3866" spans="1:6" x14ac:dyDescent="0.2">
      <c r="A3866" s="28">
        <v>42124</v>
      </c>
      <c r="B3866" t="s">
        <v>446</v>
      </c>
      <c r="C3866" t="s">
        <v>55</v>
      </c>
      <c r="D3866" t="s">
        <v>55</v>
      </c>
      <c r="E3866" s="30">
        <v>32.6</v>
      </c>
      <c r="F3866">
        <f t="shared" si="66"/>
        <v>1</v>
      </c>
    </row>
    <row r="3867" spans="1:6" x14ac:dyDescent="0.2">
      <c r="A3867" s="28">
        <v>42124</v>
      </c>
      <c r="B3867" t="s">
        <v>446</v>
      </c>
      <c r="C3867" t="s">
        <v>56</v>
      </c>
      <c r="D3867" t="s">
        <v>56</v>
      </c>
      <c r="E3867" s="30">
        <v>7</v>
      </c>
      <c r="F3867">
        <f t="shared" si="66"/>
        <v>1</v>
      </c>
    </row>
    <row r="3868" spans="1:6" x14ac:dyDescent="0.2">
      <c r="A3868" s="28">
        <v>42124</v>
      </c>
      <c r="B3868" t="s">
        <v>446</v>
      </c>
      <c r="C3868" t="s">
        <v>57</v>
      </c>
      <c r="D3868" t="s">
        <v>57</v>
      </c>
      <c r="E3868" s="30">
        <v>0</v>
      </c>
      <c r="F3868">
        <f t="shared" si="66"/>
        <v>1</v>
      </c>
    </row>
    <row r="3869" spans="1:6" x14ac:dyDescent="0.2">
      <c r="A3869" s="28">
        <v>42124</v>
      </c>
      <c r="B3869" t="s">
        <v>446</v>
      </c>
      <c r="C3869" t="s">
        <v>58</v>
      </c>
      <c r="D3869" t="s">
        <v>58</v>
      </c>
      <c r="E3869" s="30">
        <v>3</v>
      </c>
      <c r="F3869">
        <f t="shared" si="66"/>
        <v>1</v>
      </c>
    </row>
    <row r="3870" spans="1:6" x14ac:dyDescent="0.2">
      <c r="A3870" s="28">
        <v>42124</v>
      </c>
      <c r="B3870" t="s">
        <v>446</v>
      </c>
      <c r="C3870" t="s">
        <v>59</v>
      </c>
      <c r="D3870" t="s">
        <v>59</v>
      </c>
      <c r="E3870" s="30">
        <v>7</v>
      </c>
      <c r="F3870">
        <f t="shared" si="66"/>
        <v>1</v>
      </c>
    </row>
    <row r="3871" spans="1:6" x14ac:dyDescent="0.2">
      <c r="A3871" s="28">
        <v>42125</v>
      </c>
      <c r="B3871" t="s">
        <v>440</v>
      </c>
      <c r="C3871" t="s">
        <v>52</v>
      </c>
      <c r="D3871" t="s">
        <v>52</v>
      </c>
      <c r="E3871" s="30">
        <v>5.34</v>
      </c>
      <c r="F3871">
        <f t="shared" si="66"/>
        <v>1</v>
      </c>
    </row>
    <row r="3872" spans="1:6" x14ac:dyDescent="0.2">
      <c r="A3872" s="28">
        <v>42125</v>
      </c>
      <c r="B3872" t="s">
        <v>440</v>
      </c>
      <c r="C3872" t="s">
        <v>53</v>
      </c>
      <c r="D3872" t="s">
        <v>53</v>
      </c>
      <c r="E3872" s="30">
        <v>1.68</v>
      </c>
      <c r="F3872">
        <f t="shared" si="66"/>
        <v>1</v>
      </c>
    </row>
    <row r="3873" spans="1:6" x14ac:dyDescent="0.2">
      <c r="A3873" s="28">
        <v>42125</v>
      </c>
      <c r="B3873" t="s">
        <v>440</v>
      </c>
      <c r="C3873" t="s">
        <v>54</v>
      </c>
      <c r="D3873" t="s">
        <v>54</v>
      </c>
      <c r="E3873" s="30">
        <v>4.9400000000000004</v>
      </c>
      <c r="F3873">
        <f t="shared" si="66"/>
        <v>1</v>
      </c>
    </row>
    <row r="3874" spans="1:6" x14ac:dyDescent="0.2">
      <c r="A3874" s="28">
        <v>42125</v>
      </c>
      <c r="B3874" t="s">
        <v>440</v>
      </c>
      <c r="C3874" t="s">
        <v>55</v>
      </c>
      <c r="D3874" t="s">
        <v>55</v>
      </c>
      <c r="E3874" s="30">
        <v>11.4</v>
      </c>
      <c r="F3874">
        <f t="shared" si="66"/>
        <v>1</v>
      </c>
    </row>
    <row r="3875" spans="1:6" x14ac:dyDescent="0.2">
      <c r="A3875" s="28">
        <v>42125</v>
      </c>
      <c r="B3875" t="s">
        <v>440</v>
      </c>
      <c r="C3875" t="s">
        <v>56</v>
      </c>
      <c r="D3875" t="s">
        <v>56</v>
      </c>
      <c r="E3875" s="30">
        <v>4</v>
      </c>
      <c r="F3875">
        <f t="shared" si="66"/>
        <v>1</v>
      </c>
    </row>
    <row r="3876" spans="1:6" x14ac:dyDescent="0.2">
      <c r="A3876" s="28">
        <v>42125</v>
      </c>
      <c r="B3876" t="s">
        <v>440</v>
      </c>
      <c r="C3876" t="s">
        <v>57</v>
      </c>
      <c r="D3876" t="s">
        <v>57</v>
      </c>
      <c r="E3876" s="30">
        <v>0</v>
      </c>
      <c r="F3876">
        <f t="shared" si="66"/>
        <v>1</v>
      </c>
    </row>
    <row r="3877" spans="1:6" x14ac:dyDescent="0.2">
      <c r="A3877" s="28">
        <v>42125</v>
      </c>
      <c r="B3877" t="s">
        <v>440</v>
      </c>
      <c r="C3877" t="s">
        <v>58</v>
      </c>
      <c r="D3877" t="s">
        <v>58</v>
      </c>
      <c r="E3877" s="30">
        <v>0</v>
      </c>
      <c r="F3877">
        <f t="shared" si="66"/>
        <v>1</v>
      </c>
    </row>
    <row r="3878" spans="1:6" x14ac:dyDescent="0.2">
      <c r="A3878" s="28">
        <v>42125</v>
      </c>
      <c r="B3878" t="s">
        <v>440</v>
      </c>
      <c r="C3878" t="s">
        <v>59</v>
      </c>
      <c r="D3878" t="s">
        <v>59</v>
      </c>
      <c r="E3878" s="30">
        <v>4.7</v>
      </c>
      <c r="F3878">
        <f t="shared" si="66"/>
        <v>1</v>
      </c>
    </row>
    <row r="3879" spans="1:6" x14ac:dyDescent="0.2">
      <c r="A3879" s="28">
        <v>42126</v>
      </c>
      <c r="B3879" t="s">
        <v>441</v>
      </c>
      <c r="C3879" t="s">
        <v>52</v>
      </c>
      <c r="D3879" t="s">
        <v>52</v>
      </c>
      <c r="E3879" s="30">
        <v>5</v>
      </c>
      <c r="F3879">
        <f t="shared" si="66"/>
        <v>1</v>
      </c>
    </row>
    <row r="3880" spans="1:6" x14ac:dyDescent="0.2">
      <c r="A3880" s="28">
        <v>42126</v>
      </c>
      <c r="B3880" t="s">
        <v>441</v>
      </c>
      <c r="C3880" t="s">
        <v>53</v>
      </c>
      <c r="D3880" t="s">
        <v>53</v>
      </c>
      <c r="E3880" s="30">
        <v>3.66</v>
      </c>
      <c r="F3880">
        <f t="shared" si="66"/>
        <v>1</v>
      </c>
    </row>
    <row r="3881" spans="1:6" x14ac:dyDescent="0.2">
      <c r="A3881" s="28">
        <v>42126</v>
      </c>
      <c r="B3881" t="s">
        <v>441</v>
      </c>
      <c r="C3881" t="s">
        <v>54</v>
      </c>
      <c r="D3881" t="s">
        <v>54</v>
      </c>
      <c r="E3881" s="30">
        <v>3</v>
      </c>
      <c r="F3881">
        <f t="shared" si="66"/>
        <v>1</v>
      </c>
    </row>
    <row r="3882" spans="1:6" x14ac:dyDescent="0.2">
      <c r="A3882" s="28">
        <v>42126</v>
      </c>
      <c r="B3882" t="s">
        <v>441</v>
      </c>
      <c r="C3882" t="s">
        <v>55</v>
      </c>
      <c r="D3882" t="s">
        <v>55</v>
      </c>
      <c r="E3882" s="30">
        <v>47.8</v>
      </c>
      <c r="F3882">
        <f t="shared" si="66"/>
        <v>1</v>
      </c>
    </row>
    <row r="3883" spans="1:6" x14ac:dyDescent="0.2">
      <c r="A3883" s="28">
        <v>42126</v>
      </c>
      <c r="B3883" t="s">
        <v>441</v>
      </c>
      <c r="C3883" t="s">
        <v>56</v>
      </c>
      <c r="D3883" t="s">
        <v>56</v>
      </c>
      <c r="E3883" s="30">
        <v>6</v>
      </c>
      <c r="F3883">
        <f t="shared" si="66"/>
        <v>1</v>
      </c>
    </row>
    <row r="3884" spans="1:6" x14ac:dyDescent="0.2">
      <c r="A3884" s="28">
        <v>42126</v>
      </c>
      <c r="B3884" t="s">
        <v>441</v>
      </c>
      <c r="C3884" t="s">
        <v>57</v>
      </c>
      <c r="D3884" t="s">
        <v>57</v>
      </c>
      <c r="E3884" s="30">
        <v>2</v>
      </c>
      <c r="F3884">
        <f t="shared" si="66"/>
        <v>1</v>
      </c>
    </row>
    <row r="3885" spans="1:6" x14ac:dyDescent="0.2">
      <c r="A3885" s="28">
        <v>42126</v>
      </c>
      <c r="B3885" t="s">
        <v>441</v>
      </c>
      <c r="C3885" t="s">
        <v>58</v>
      </c>
      <c r="D3885" t="s">
        <v>58</v>
      </c>
      <c r="E3885" s="30">
        <v>0</v>
      </c>
      <c r="F3885">
        <f t="shared" si="66"/>
        <v>1</v>
      </c>
    </row>
    <row r="3886" spans="1:6" x14ac:dyDescent="0.2">
      <c r="A3886" s="28">
        <v>42126</v>
      </c>
      <c r="B3886" t="s">
        <v>441</v>
      </c>
      <c r="C3886" t="s">
        <v>59</v>
      </c>
      <c r="D3886" t="s">
        <v>59</v>
      </c>
      <c r="E3886" s="30">
        <v>5</v>
      </c>
      <c r="F3886">
        <f t="shared" si="66"/>
        <v>1</v>
      </c>
    </row>
    <row r="3887" spans="1:6" x14ac:dyDescent="0.2">
      <c r="A3887" s="28">
        <v>42127</v>
      </c>
      <c r="B3887" t="s">
        <v>447</v>
      </c>
      <c r="C3887" t="s">
        <v>52</v>
      </c>
      <c r="D3887" t="s">
        <v>52</v>
      </c>
      <c r="E3887" s="30">
        <v>6.67</v>
      </c>
      <c r="F3887">
        <f t="shared" si="66"/>
        <v>1</v>
      </c>
    </row>
    <row r="3888" spans="1:6" x14ac:dyDescent="0.2">
      <c r="A3888" s="28">
        <v>42127</v>
      </c>
      <c r="B3888" t="s">
        <v>447</v>
      </c>
      <c r="C3888" t="s">
        <v>53</v>
      </c>
      <c r="D3888" t="s">
        <v>53</v>
      </c>
      <c r="E3888" s="30">
        <v>1.0660000000000001</v>
      </c>
      <c r="F3888">
        <f t="shared" si="66"/>
        <v>1</v>
      </c>
    </row>
    <row r="3889" spans="1:6" x14ac:dyDescent="0.2">
      <c r="A3889" s="28">
        <v>42127</v>
      </c>
      <c r="B3889" t="s">
        <v>447</v>
      </c>
      <c r="C3889" t="s">
        <v>54</v>
      </c>
      <c r="D3889" t="s">
        <v>54</v>
      </c>
      <c r="E3889" s="30">
        <v>2.1</v>
      </c>
      <c r="F3889">
        <f t="shared" si="66"/>
        <v>1</v>
      </c>
    </row>
    <row r="3890" spans="1:6" x14ac:dyDescent="0.2">
      <c r="A3890" s="28">
        <v>42127</v>
      </c>
      <c r="B3890" t="s">
        <v>447</v>
      </c>
      <c r="C3890" t="s">
        <v>55</v>
      </c>
      <c r="D3890" t="s">
        <v>55</v>
      </c>
      <c r="E3890" s="30">
        <v>19.2</v>
      </c>
      <c r="F3890">
        <f t="shared" si="66"/>
        <v>1</v>
      </c>
    </row>
    <row r="3891" spans="1:6" x14ac:dyDescent="0.2">
      <c r="A3891" s="28">
        <v>42127</v>
      </c>
      <c r="B3891" t="s">
        <v>447</v>
      </c>
      <c r="C3891" t="s">
        <v>56</v>
      </c>
      <c r="D3891" t="s">
        <v>56</v>
      </c>
      <c r="E3891" s="30">
        <v>4</v>
      </c>
      <c r="F3891">
        <f t="shared" si="66"/>
        <v>1</v>
      </c>
    </row>
    <row r="3892" spans="1:6" x14ac:dyDescent="0.2">
      <c r="A3892" s="28">
        <v>42127</v>
      </c>
      <c r="B3892" t="s">
        <v>447</v>
      </c>
      <c r="C3892" t="s">
        <v>57</v>
      </c>
      <c r="D3892" t="s">
        <v>57</v>
      </c>
      <c r="E3892" s="30">
        <v>0</v>
      </c>
      <c r="F3892">
        <f t="shared" si="66"/>
        <v>1</v>
      </c>
    </row>
    <row r="3893" spans="1:6" x14ac:dyDescent="0.2">
      <c r="A3893" s="28">
        <v>42127</v>
      </c>
      <c r="B3893" t="s">
        <v>447</v>
      </c>
      <c r="C3893" t="s">
        <v>58</v>
      </c>
      <c r="D3893" t="s">
        <v>58</v>
      </c>
      <c r="E3893" s="30">
        <v>1</v>
      </c>
      <c r="F3893">
        <f t="shared" si="66"/>
        <v>1</v>
      </c>
    </row>
    <row r="3894" spans="1:6" x14ac:dyDescent="0.2">
      <c r="A3894" s="28">
        <v>42127</v>
      </c>
      <c r="B3894" t="s">
        <v>447</v>
      </c>
      <c r="C3894" t="s">
        <v>59</v>
      </c>
      <c r="D3894" t="s">
        <v>59</v>
      </c>
      <c r="E3894" s="30">
        <v>6</v>
      </c>
      <c r="F3894">
        <f t="shared" si="66"/>
        <v>1</v>
      </c>
    </row>
    <row r="3895" spans="1:6" x14ac:dyDescent="0.2">
      <c r="A3895" s="28">
        <v>42128</v>
      </c>
      <c r="B3895" t="s">
        <v>443</v>
      </c>
      <c r="C3895" t="s">
        <v>52</v>
      </c>
      <c r="D3895" t="s">
        <v>52</v>
      </c>
      <c r="E3895" s="30">
        <v>4</v>
      </c>
      <c r="F3895">
        <f t="shared" si="66"/>
        <v>1</v>
      </c>
    </row>
    <row r="3896" spans="1:6" x14ac:dyDescent="0.2">
      <c r="A3896" s="28">
        <v>42128</v>
      </c>
      <c r="B3896" t="s">
        <v>443</v>
      </c>
      <c r="C3896" t="s">
        <v>53</v>
      </c>
      <c r="D3896" t="s">
        <v>53</v>
      </c>
      <c r="E3896" s="30">
        <v>4.7229999999999999</v>
      </c>
      <c r="F3896">
        <f t="shared" si="66"/>
        <v>1</v>
      </c>
    </row>
    <row r="3897" spans="1:6" x14ac:dyDescent="0.2">
      <c r="A3897" s="28">
        <v>42128</v>
      </c>
      <c r="B3897" t="s">
        <v>443</v>
      </c>
      <c r="C3897" t="s">
        <v>54</v>
      </c>
      <c r="D3897" t="s">
        <v>54</v>
      </c>
      <c r="E3897" s="30">
        <v>8.6</v>
      </c>
      <c r="F3897">
        <f t="shared" si="66"/>
        <v>1</v>
      </c>
    </row>
    <row r="3898" spans="1:6" x14ac:dyDescent="0.2">
      <c r="A3898" s="28">
        <v>42128</v>
      </c>
      <c r="B3898" t="s">
        <v>443</v>
      </c>
      <c r="C3898" t="s">
        <v>55</v>
      </c>
      <c r="D3898" t="s">
        <v>55</v>
      </c>
      <c r="E3898" s="30">
        <v>36</v>
      </c>
      <c r="F3898">
        <f t="shared" si="66"/>
        <v>1</v>
      </c>
    </row>
    <row r="3899" spans="1:6" x14ac:dyDescent="0.2">
      <c r="A3899" s="28">
        <v>42128</v>
      </c>
      <c r="B3899" t="s">
        <v>443</v>
      </c>
      <c r="C3899" t="s">
        <v>56</v>
      </c>
      <c r="D3899" t="s">
        <v>56</v>
      </c>
      <c r="E3899" s="30">
        <v>5</v>
      </c>
      <c r="F3899">
        <f t="shared" si="66"/>
        <v>1</v>
      </c>
    </row>
    <row r="3900" spans="1:6" x14ac:dyDescent="0.2">
      <c r="A3900" s="28">
        <v>42128</v>
      </c>
      <c r="B3900" t="s">
        <v>443</v>
      </c>
      <c r="C3900" t="s">
        <v>57</v>
      </c>
      <c r="D3900" t="s">
        <v>57</v>
      </c>
      <c r="E3900" s="30">
        <v>1</v>
      </c>
      <c r="F3900">
        <f t="shared" si="66"/>
        <v>1</v>
      </c>
    </row>
    <row r="3901" spans="1:6" x14ac:dyDescent="0.2">
      <c r="A3901" s="28">
        <v>42128</v>
      </c>
      <c r="B3901" t="s">
        <v>443</v>
      </c>
      <c r="C3901" t="s">
        <v>58</v>
      </c>
      <c r="D3901" t="s">
        <v>58</v>
      </c>
      <c r="E3901" s="30">
        <v>10</v>
      </c>
      <c r="F3901">
        <f t="shared" si="66"/>
        <v>1</v>
      </c>
    </row>
    <row r="3902" spans="1:6" x14ac:dyDescent="0.2">
      <c r="A3902" s="28">
        <v>42128</v>
      </c>
      <c r="B3902" t="s">
        <v>443</v>
      </c>
      <c r="C3902" t="s">
        <v>59</v>
      </c>
      <c r="D3902" t="s">
        <v>59</v>
      </c>
      <c r="E3902" s="30">
        <v>3.3</v>
      </c>
      <c r="F3902">
        <f t="shared" si="66"/>
        <v>1</v>
      </c>
    </row>
    <row r="3903" spans="1:6" x14ac:dyDescent="0.2">
      <c r="A3903" s="28">
        <v>42129</v>
      </c>
      <c r="B3903" t="s">
        <v>444</v>
      </c>
      <c r="C3903" t="s">
        <v>52</v>
      </c>
      <c r="D3903" t="s">
        <v>52</v>
      </c>
      <c r="E3903" s="30">
        <v>3.34</v>
      </c>
      <c r="F3903">
        <f t="shared" si="66"/>
        <v>1</v>
      </c>
    </row>
    <row r="3904" spans="1:6" x14ac:dyDescent="0.2">
      <c r="A3904" s="28">
        <v>42129</v>
      </c>
      <c r="B3904" t="s">
        <v>444</v>
      </c>
      <c r="C3904" t="s">
        <v>53</v>
      </c>
      <c r="D3904" t="s">
        <v>53</v>
      </c>
      <c r="E3904" s="30">
        <v>3.4620000000000002</v>
      </c>
      <c r="F3904">
        <f t="shared" si="66"/>
        <v>1</v>
      </c>
    </row>
    <row r="3905" spans="1:6" x14ac:dyDescent="0.2">
      <c r="A3905" s="28">
        <v>42129</v>
      </c>
      <c r="B3905" t="s">
        <v>444</v>
      </c>
      <c r="C3905" t="s">
        <v>54</v>
      </c>
      <c r="D3905" t="s">
        <v>54</v>
      </c>
      <c r="E3905" s="30">
        <v>2</v>
      </c>
      <c r="F3905">
        <f t="shared" si="66"/>
        <v>1</v>
      </c>
    </row>
    <row r="3906" spans="1:6" x14ac:dyDescent="0.2">
      <c r="A3906" s="28">
        <v>42129</v>
      </c>
      <c r="B3906" t="s">
        <v>444</v>
      </c>
      <c r="C3906" t="s">
        <v>55</v>
      </c>
      <c r="D3906" t="s">
        <v>55</v>
      </c>
      <c r="E3906" s="30">
        <v>19</v>
      </c>
      <c r="F3906">
        <f t="shared" si="66"/>
        <v>1</v>
      </c>
    </row>
    <row r="3907" spans="1:6" x14ac:dyDescent="0.2">
      <c r="A3907" s="28">
        <v>42129</v>
      </c>
      <c r="B3907" t="s">
        <v>444</v>
      </c>
      <c r="C3907" t="s">
        <v>56</v>
      </c>
      <c r="D3907" t="s">
        <v>56</v>
      </c>
      <c r="E3907" s="30">
        <v>6</v>
      </c>
      <c r="F3907">
        <f t="shared" si="66"/>
        <v>1</v>
      </c>
    </row>
    <row r="3908" spans="1:6" x14ac:dyDescent="0.2">
      <c r="A3908" s="28">
        <v>42129</v>
      </c>
      <c r="B3908" t="s">
        <v>444</v>
      </c>
      <c r="C3908" t="s">
        <v>57</v>
      </c>
      <c r="D3908" t="s">
        <v>57</v>
      </c>
      <c r="E3908" s="30">
        <v>0</v>
      </c>
      <c r="F3908">
        <f t="shared" si="66"/>
        <v>1</v>
      </c>
    </row>
    <row r="3909" spans="1:6" x14ac:dyDescent="0.2">
      <c r="A3909" s="28">
        <v>42129</v>
      </c>
      <c r="B3909" t="s">
        <v>444</v>
      </c>
      <c r="C3909" t="s">
        <v>58</v>
      </c>
      <c r="D3909" t="s">
        <v>58</v>
      </c>
      <c r="E3909" s="30">
        <v>5</v>
      </c>
      <c r="F3909">
        <f t="shared" si="66"/>
        <v>1</v>
      </c>
    </row>
    <row r="3910" spans="1:6" x14ac:dyDescent="0.2">
      <c r="A3910" s="28">
        <v>42129</v>
      </c>
      <c r="B3910" t="s">
        <v>444</v>
      </c>
      <c r="C3910" t="s">
        <v>59</v>
      </c>
      <c r="D3910" t="s">
        <v>59</v>
      </c>
      <c r="E3910" s="30">
        <v>2.5</v>
      </c>
      <c r="F3910">
        <f t="shared" si="66"/>
        <v>1</v>
      </c>
    </row>
    <row r="3911" spans="1:6" x14ac:dyDescent="0.2">
      <c r="A3911" s="28">
        <v>42130</v>
      </c>
      <c r="B3911" t="s">
        <v>445</v>
      </c>
      <c r="C3911" t="s">
        <v>52</v>
      </c>
      <c r="D3911" t="s">
        <v>52</v>
      </c>
      <c r="E3911" s="30">
        <v>4.66</v>
      </c>
      <c r="F3911">
        <f t="shared" ref="F3911:F3974" si="67">SUBTOTAL(103,E3911)</f>
        <v>1</v>
      </c>
    </row>
    <row r="3912" spans="1:6" x14ac:dyDescent="0.2">
      <c r="A3912" s="28">
        <v>42130</v>
      </c>
      <c r="B3912" t="s">
        <v>445</v>
      </c>
      <c r="C3912" t="s">
        <v>53</v>
      </c>
      <c r="D3912" t="s">
        <v>53</v>
      </c>
      <c r="E3912" s="30">
        <v>6.4969999999999999</v>
      </c>
      <c r="F3912">
        <f t="shared" si="67"/>
        <v>1</v>
      </c>
    </row>
    <row r="3913" spans="1:6" x14ac:dyDescent="0.2">
      <c r="A3913" s="28">
        <v>42130</v>
      </c>
      <c r="B3913" t="s">
        <v>445</v>
      </c>
      <c r="C3913" t="s">
        <v>54</v>
      </c>
      <c r="D3913" t="s">
        <v>54</v>
      </c>
      <c r="E3913" s="30">
        <v>2</v>
      </c>
      <c r="F3913">
        <f t="shared" si="67"/>
        <v>1</v>
      </c>
    </row>
    <row r="3914" spans="1:6" x14ac:dyDescent="0.2">
      <c r="A3914" s="28">
        <v>42130</v>
      </c>
      <c r="B3914" t="s">
        <v>445</v>
      </c>
      <c r="C3914" t="s">
        <v>55</v>
      </c>
      <c r="D3914" t="s">
        <v>55</v>
      </c>
      <c r="E3914" s="30">
        <v>40.200000000000003</v>
      </c>
      <c r="F3914">
        <f t="shared" si="67"/>
        <v>1</v>
      </c>
    </row>
    <row r="3915" spans="1:6" x14ac:dyDescent="0.2">
      <c r="A3915" s="28">
        <v>42130</v>
      </c>
      <c r="B3915" t="s">
        <v>445</v>
      </c>
      <c r="C3915" t="s">
        <v>56</v>
      </c>
      <c r="D3915" t="s">
        <v>56</v>
      </c>
      <c r="E3915" s="30">
        <v>11</v>
      </c>
      <c r="F3915">
        <f t="shared" si="67"/>
        <v>1</v>
      </c>
    </row>
    <row r="3916" spans="1:6" x14ac:dyDescent="0.2">
      <c r="A3916" s="28">
        <v>42130</v>
      </c>
      <c r="B3916" t="s">
        <v>445</v>
      </c>
      <c r="C3916" t="s">
        <v>57</v>
      </c>
      <c r="D3916" t="s">
        <v>57</v>
      </c>
      <c r="E3916" s="30">
        <v>0</v>
      </c>
      <c r="F3916">
        <f t="shared" si="67"/>
        <v>1</v>
      </c>
    </row>
    <row r="3917" spans="1:6" x14ac:dyDescent="0.2">
      <c r="A3917" s="28">
        <v>42130</v>
      </c>
      <c r="B3917" t="s">
        <v>445</v>
      </c>
      <c r="C3917" t="s">
        <v>58</v>
      </c>
      <c r="D3917" t="s">
        <v>58</v>
      </c>
      <c r="E3917" s="30">
        <v>0</v>
      </c>
      <c r="F3917">
        <f t="shared" si="67"/>
        <v>1</v>
      </c>
    </row>
    <row r="3918" spans="1:6" x14ac:dyDescent="0.2">
      <c r="A3918" s="28">
        <v>42130</v>
      </c>
      <c r="B3918" t="s">
        <v>445</v>
      </c>
      <c r="C3918" t="s">
        <v>59</v>
      </c>
      <c r="D3918" t="s">
        <v>59</v>
      </c>
      <c r="E3918" s="30">
        <v>6</v>
      </c>
      <c r="F3918">
        <f t="shared" si="67"/>
        <v>1</v>
      </c>
    </row>
    <row r="3919" spans="1:6" x14ac:dyDescent="0.2">
      <c r="A3919" s="28">
        <v>42131</v>
      </c>
      <c r="B3919" t="s">
        <v>446</v>
      </c>
      <c r="C3919" t="s">
        <v>52</v>
      </c>
      <c r="D3919" t="s">
        <v>52</v>
      </c>
      <c r="E3919" s="30">
        <v>2</v>
      </c>
      <c r="F3919">
        <f t="shared" si="67"/>
        <v>1</v>
      </c>
    </row>
    <row r="3920" spans="1:6" x14ac:dyDescent="0.2">
      <c r="A3920" s="28">
        <v>42131</v>
      </c>
      <c r="B3920" t="s">
        <v>446</v>
      </c>
      <c r="C3920" t="s">
        <v>53</v>
      </c>
      <c r="D3920" t="s">
        <v>53</v>
      </c>
      <c r="E3920" s="30">
        <v>3.34</v>
      </c>
      <c r="F3920">
        <f t="shared" si="67"/>
        <v>1</v>
      </c>
    </row>
    <row r="3921" spans="1:6" x14ac:dyDescent="0.2">
      <c r="A3921" s="28">
        <v>42131</v>
      </c>
      <c r="B3921" t="s">
        <v>446</v>
      </c>
      <c r="C3921" t="s">
        <v>54</v>
      </c>
      <c r="D3921" t="s">
        <v>54</v>
      </c>
      <c r="E3921" s="30">
        <v>2</v>
      </c>
      <c r="F3921">
        <f t="shared" si="67"/>
        <v>1</v>
      </c>
    </row>
    <row r="3922" spans="1:6" x14ac:dyDescent="0.2">
      <c r="A3922" s="28">
        <v>42131</v>
      </c>
      <c r="B3922" t="s">
        <v>446</v>
      </c>
      <c r="C3922" t="s">
        <v>55</v>
      </c>
      <c r="D3922" t="s">
        <v>55</v>
      </c>
      <c r="E3922" s="30">
        <v>21</v>
      </c>
      <c r="F3922">
        <f t="shared" si="67"/>
        <v>1</v>
      </c>
    </row>
    <row r="3923" spans="1:6" x14ac:dyDescent="0.2">
      <c r="A3923" s="28">
        <v>42131</v>
      </c>
      <c r="B3923" t="s">
        <v>446</v>
      </c>
      <c r="C3923" t="s">
        <v>56</v>
      </c>
      <c r="D3923" t="s">
        <v>56</v>
      </c>
      <c r="E3923" s="30">
        <v>4</v>
      </c>
      <c r="F3923">
        <f t="shared" si="67"/>
        <v>1</v>
      </c>
    </row>
    <row r="3924" spans="1:6" x14ac:dyDescent="0.2">
      <c r="A3924" s="28">
        <v>42131</v>
      </c>
      <c r="B3924" t="s">
        <v>446</v>
      </c>
      <c r="C3924" t="s">
        <v>57</v>
      </c>
      <c r="D3924" t="s">
        <v>57</v>
      </c>
      <c r="E3924" s="30">
        <v>1</v>
      </c>
      <c r="F3924">
        <f t="shared" si="67"/>
        <v>1</v>
      </c>
    </row>
    <row r="3925" spans="1:6" x14ac:dyDescent="0.2">
      <c r="A3925" s="28">
        <v>42131</v>
      </c>
      <c r="B3925" t="s">
        <v>446</v>
      </c>
      <c r="C3925" t="s">
        <v>58</v>
      </c>
      <c r="D3925" t="s">
        <v>58</v>
      </c>
      <c r="E3925" s="30">
        <v>5</v>
      </c>
      <c r="F3925">
        <f t="shared" si="67"/>
        <v>1</v>
      </c>
    </row>
    <row r="3926" spans="1:6" x14ac:dyDescent="0.2">
      <c r="A3926" s="28">
        <v>42131</v>
      </c>
      <c r="B3926" t="s">
        <v>446</v>
      </c>
      <c r="C3926" t="s">
        <v>59</v>
      </c>
      <c r="D3926" t="s">
        <v>59</v>
      </c>
      <c r="E3926" s="30">
        <v>10</v>
      </c>
      <c r="F3926">
        <f t="shared" si="67"/>
        <v>1</v>
      </c>
    </row>
    <row r="3927" spans="1:6" x14ac:dyDescent="0.2">
      <c r="A3927" s="28">
        <v>42132</v>
      </c>
      <c r="B3927" t="s">
        <v>440</v>
      </c>
      <c r="C3927" t="s">
        <v>52</v>
      </c>
      <c r="D3927" t="s">
        <v>52</v>
      </c>
      <c r="E3927" s="30">
        <v>1</v>
      </c>
      <c r="F3927">
        <f t="shared" si="67"/>
        <v>1</v>
      </c>
    </row>
    <row r="3928" spans="1:6" x14ac:dyDescent="0.2">
      <c r="A3928" s="28">
        <v>42132</v>
      </c>
      <c r="B3928" t="s">
        <v>440</v>
      </c>
      <c r="C3928" t="s">
        <v>53</v>
      </c>
      <c r="D3928" t="s">
        <v>53</v>
      </c>
      <c r="E3928" s="30">
        <v>6.34</v>
      </c>
      <c r="F3928">
        <f t="shared" si="67"/>
        <v>1</v>
      </c>
    </row>
    <row r="3929" spans="1:6" x14ac:dyDescent="0.2">
      <c r="A3929" s="28">
        <v>42132</v>
      </c>
      <c r="B3929" t="s">
        <v>440</v>
      </c>
      <c r="C3929" t="s">
        <v>54</v>
      </c>
      <c r="D3929" t="s">
        <v>54</v>
      </c>
      <c r="E3929" s="30">
        <v>5</v>
      </c>
      <c r="F3929">
        <f t="shared" si="67"/>
        <v>1</v>
      </c>
    </row>
    <row r="3930" spans="1:6" x14ac:dyDescent="0.2">
      <c r="A3930" s="28">
        <v>42132</v>
      </c>
      <c r="B3930" t="s">
        <v>440</v>
      </c>
      <c r="C3930" t="s">
        <v>55</v>
      </c>
      <c r="D3930" t="s">
        <v>55</v>
      </c>
      <c r="E3930" s="30">
        <v>16</v>
      </c>
      <c r="F3930">
        <f t="shared" si="67"/>
        <v>1</v>
      </c>
    </row>
    <row r="3931" spans="1:6" x14ac:dyDescent="0.2">
      <c r="A3931" s="28">
        <v>42132</v>
      </c>
      <c r="B3931" t="s">
        <v>440</v>
      </c>
      <c r="C3931" t="s">
        <v>56</v>
      </c>
      <c r="D3931" t="s">
        <v>56</v>
      </c>
      <c r="E3931" s="30">
        <v>8</v>
      </c>
      <c r="F3931">
        <f t="shared" si="67"/>
        <v>1</v>
      </c>
    </row>
    <row r="3932" spans="1:6" x14ac:dyDescent="0.2">
      <c r="A3932" s="28">
        <v>42132</v>
      </c>
      <c r="B3932" t="s">
        <v>440</v>
      </c>
      <c r="C3932" t="s">
        <v>57</v>
      </c>
      <c r="D3932" t="s">
        <v>57</v>
      </c>
      <c r="E3932" s="30">
        <v>0</v>
      </c>
      <c r="F3932">
        <f t="shared" si="67"/>
        <v>1</v>
      </c>
    </row>
    <row r="3933" spans="1:6" x14ac:dyDescent="0.2">
      <c r="A3933" s="28">
        <v>42132</v>
      </c>
      <c r="B3933" t="s">
        <v>440</v>
      </c>
      <c r="C3933" t="s">
        <v>58</v>
      </c>
      <c r="D3933" t="s">
        <v>58</v>
      </c>
      <c r="E3933" s="30">
        <v>4</v>
      </c>
      <c r="F3933">
        <f t="shared" si="67"/>
        <v>1</v>
      </c>
    </row>
    <row r="3934" spans="1:6" x14ac:dyDescent="0.2">
      <c r="A3934" s="28">
        <v>42132</v>
      </c>
      <c r="B3934" t="s">
        <v>440</v>
      </c>
      <c r="C3934" t="s">
        <v>59</v>
      </c>
      <c r="D3934" t="s">
        <v>59</v>
      </c>
      <c r="E3934" s="30">
        <v>1</v>
      </c>
      <c r="F3934">
        <f t="shared" si="67"/>
        <v>1</v>
      </c>
    </row>
    <row r="3935" spans="1:6" x14ac:dyDescent="0.2">
      <c r="A3935" s="28">
        <v>42133</v>
      </c>
      <c r="B3935" t="s">
        <v>441</v>
      </c>
      <c r="C3935" t="s">
        <v>52</v>
      </c>
      <c r="D3935" t="s">
        <v>52</v>
      </c>
      <c r="E3935" s="30">
        <v>3.66</v>
      </c>
      <c r="F3935">
        <f t="shared" si="67"/>
        <v>1</v>
      </c>
    </row>
    <row r="3936" spans="1:6" x14ac:dyDescent="0.2">
      <c r="A3936" s="28">
        <v>42133</v>
      </c>
      <c r="B3936" t="s">
        <v>441</v>
      </c>
      <c r="C3936" t="s">
        <v>53</v>
      </c>
      <c r="D3936" t="s">
        <v>53</v>
      </c>
      <c r="E3936" s="30">
        <v>4.34</v>
      </c>
      <c r="F3936">
        <f t="shared" si="67"/>
        <v>1</v>
      </c>
    </row>
    <row r="3937" spans="1:6" x14ac:dyDescent="0.2">
      <c r="A3937" s="28">
        <v>42133</v>
      </c>
      <c r="B3937" t="s">
        <v>441</v>
      </c>
      <c r="C3937" t="s">
        <v>54</v>
      </c>
      <c r="D3937" t="s">
        <v>54</v>
      </c>
      <c r="E3937" s="30">
        <v>7.4</v>
      </c>
      <c r="F3937">
        <f t="shared" si="67"/>
        <v>1</v>
      </c>
    </row>
    <row r="3938" spans="1:6" x14ac:dyDescent="0.2">
      <c r="A3938" s="28">
        <v>42133</v>
      </c>
      <c r="B3938" t="s">
        <v>441</v>
      </c>
      <c r="C3938" t="s">
        <v>55</v>
      </c>
      <c r="D3938" t="s">
        <v>55</v>
      </c>
      <c r="E3938" s="30">
        <v>21</v>
      </c>
      <c r="F3938">
        <f t="shared" si="67"/>
        <v>1</v>
      </c>
    </row>
    <row r="3939" spans="1:6" x14ac:dyDescent="0.2">
      <c r="A3939" s="28">
        <v>42133</v>
      </c>
      <c r="B3939" t="s">
        <v>441</v>
      </c>
      <c r="C3939" t="s">
        <v>56</v>
      </c>
      <c r="D3939" t="s">
        <v>56</v>
      </c>
      <c r="E3939" s="30">
        <v>11</v>
      </c>
      <c r="F3939">
        <f t="shared" si="67"/>
        <v>1</v>
      </c>
    </row>
    <row r="3940" spans="1:6" x14ac:dyDescent="0.2">
      <c r="A3940" s="28">
        <v>42133</v>
      </c>
      <c r="B3940" t="s">
        <v>441</v>
      </c>
      <c r="C3940" t="s">
        <v>57</v>
      </c>
      <c r="D3940" t="s">
        <v>57</v>
      </c>
      <c r="E3940" s="30">
        <v>1</v>
      </c>
      <c r="F3940">
        <f t="shared" si="67"/>
        <v>1</v>
      </c>
    </row>
    <row r="3941" spans="1:6" x14ac:dyDescent="0.2">
      <c r="A3941" s="28">
        <v>42133</v>
      </c>
      <c r="B3941" t="s">
        <v>441</v>
      </c>
      <c r="C3941" t="s">
        <v>58</v>
      </c>
      <c r="D3941" t="s">
        <v>58</v>
      </c>
      <c r="E3941" s="30">
        <v>1</v>
      </c>
      <c r="F3941">
        <f t="shared" si="67"/>
        <v>1</v>
      </c>
    </row>
    <row r="3942" spans="1:6" x14ac:dyDescent="0.2">
      <c r="A3942" s="28">
        <v>42133</v>
      </c>
      <c r="B3942" t="s">
        <v>441</v>
      </c>
      <c r="C3942" t="s">
        <v>59</v>
      </c>
      <c r="D3942" t="s">
        <v>59</v>
      </c>
      <c r="E3942" s="30">
        <v>6</v>
      </c>
      <c r="F3942">
        <f t="shared" si="67"/>
        <v>1</v>
      </c>
    </row>
    <row r="3943" spans="1:6" x14ac:dyDescent="0.2">
      <c r="A3943" s="28">
        <v>42134</v>
      </c>
      <c r="B3943" t="s">
        <v>447</v>
      </c>
      <c r="C3943" t="s">
        <v>52</v>
      </c>
      <c r="D3943" t="s">
        <v>52</v>
      </c>
      <c r="E3943" s="30">
        <v>3.34</v>
      </c>
      <c r="F3943">
        <f t="shared" si="67"/>
        <v>1</v>
      </c>
    </row>
    <row r="3944" spans="1:6" x14ac:dyDescent="0.2">
      <c r="A3944" s="28">
        <v>42134</v>
      </c>
      <c r="B3944" t="s">
        <v>447</v>
      </c>
      <c r="C3944" t="s">
        <v>53</v>
      </c>
      <c r="D3944" t="s">
        <v>53</v>
      </c>
      <c r="E3944" s="30">
        <v>5.4269999999999996</v>
      </c>
      <c r="F3944">
        <f t="shared" si="67"/>
        <v>1</v>
      </c>
    </row>
    <row r="3945" spans="1:6" x14ac:dyDescent="0.2">
      <c r="A3945" s="28">
        <v>42134</v>
      </c>
      <c r="B3945" t="s">
        <v>447</v>
      </c>
      <c r="C3945" t="s">
        <v>54</v>
      </c>
      <c r="D3945" t="s">
        <v>54</v>
      </c>
      <c r="E3945" s="30">
        <v>3.8</v>
      </c>
      <c r="F3945">
        <f t="shared" si="67"/>
        <v>1</v>
      </c>
    </row>
    <row r="3946" spans="1:6" x14ac:dyDescent="0.2">
      <c r="A3946" s="28">
        <v>42134</v>
      </c>
      <c r="B3946" t="s">
        <v>447</v>
      </c>
      <c r="C3946" t="s">
        <v>55</v>
      </c>
      <c r="D3946" t="s">
        <v>55</v>
      </c>
      <c r="E3946" s="30">
        <v>13</v>
      </c>
      <c r="F3946">
        <f t="shared" si="67"/>
        <v>1</v>
      </c>
    </row>
    <row r="3947" spans="1:6" x14ac:dyDescent="0.2">
      <c r="A3947" s="28">
        <v>42134</v>
      </c>
      <c r="B3947" t="s">
        <v>447</v>
      </c>
      <c r="C3947" t="s">
        <v>56</v>
      </c>
      <c r="D3947" t="s">
        <v>56</v>
      </c>
      <c r="E3947" s="30">
        <v>3</v>
      </c>
      <c r="F3947">
        <f t="shared" si="67"/>
        <v>1</v>
      </c>
    </row>
    <row r="3948" spans="1:6" x14ac:dyDescent="0.2">
      <c r="A3948" s="28">
        <v>42134</v>
      </c>
      <c r="B3948" t="s">
        <v>447</v>
      </c>
      <c r="C3948" t="s">
        <v>57</v>
      </c>
      <c r="D3948" t="s">
        <v>57</v>
      </c>
      <c r="E3948" s="30">
        <v>0</v>
      </c>
      <c r="F3948">
        <f t="shared" si="67"/>
        <v>1</v>
      </c>
    </row>
    <row r="3949" spans="1:6" x14ac:dyDescent="0.2">
      <c r="A3949" s="28">
        <v>42134</v>
      </c>
      <c r="B3949" t="s">
        <v>447</v>
      </c>
      <c r="C3949" t="s">
        <v>58</v>
      </c>
      <c r="D3949" t="s">
        <v>58</v>
      </c>
      <c r="E3949" s="30">
        <v>1</v>
      </c>
      <c r="F3949">
        <f t="shared" si="67"/>
        <v>1</v>
      </c>
    </row>
    <row r="3950" spans="1:6" x14ac:dyDescent="0.2">
      <c r="A3950" s="28">
        <v>42134</v>
      </c>
      <c r="B3950" t="s">
        <v>447</v>
      </c>
      <c r="C3950" t="s">
        <v>59</v>
      </c>
      <c r="D3950" t="s">
        <v>59</v>
      </c>
      <c r="E3950" s="30">
        <v>10</v>
      </c>
      <c r="F3950">
        <f t="shared" si="67"/>
        <v>1</v>
      </c>
    </row>
    <row r="3951" spans="1:6" x14ac:dyDescent="0.2">
      <c r="A3951" s="28">
        <v>42135</v>
      </c>
      <c r="B3951" t="s">
        <v>443</v>
      </c>
      <c r="C3951" t="s">
        <v>52</v>
      </c>
      <c r="D3951" t="s">
        <v>52</v>
      </c>
      <c r="E3951" s="30">
        <v>3.33</v>
      </c>
      <c r="F3951">
        <f t="shared" si="67"/>
        <v>1</v>
      </c>
    </row>
    <row r="3952" spans="1:6" x14ac:dyDescent="0.2">
      <c r="A3952" s="28">
        <v>42135</v>
      </c>
      <c r="B3952" t="s">
        <v>443</v>
      </c>
      <c r="C3952" t="s">
        <v>53</v>
      </c>
      <c r="D3952" t="s">
        <v>53</v>
      </c>
      <c r="E3952" s="30">
        <v>6.66</v>
      </c>
      <c r="F3952">
        <f t="shared" si="67"/>
        <v>1</v>
      </c>
    </row>
    <row r="3953" spans="1:6" x14ac:dyDescent="0.2">
      <c r="A3953" s="28">
        <v>42135</v>
      </c>
      <c r="B3953" t="s">
        <v>443</v>
      </c>
      <c r="C3953" t="s">
        <v>54</v>
      </c>
      <c r="D3953" t="s">
        <v>54</v>
      </c>
      <c r="E3953" s="30">
        <v>5.9</v>
      </c>
      <c r="F3953">
        <f t="shared" si="67"/>
        <v>1</v>
      </c>
    </row>
    <row r="3954" spans="1:6" x14ac:dyDescent="0.2">
      <c r="A3954" s="28">
        <v>42135</v>
      </c>
      <c r="B3954" t="s">
        <v>443</v>
      </c>
      <c r="C3954" t="s">
        <v>55</v>
      </c>
      <c r="D3954" t="s">
        <v>55</v>
      </c>
      <c r="E3954" s="30">
        <v>21</v>
      </c>
      <c r="F3954">
        <f t="shared" si="67"/>
        <v>1</v>
      </c>
    </row>
    <row r="3955" spans="1:6" x14ac:dyDescent="0.2">
      <c r="A3955" s="28">
        <v>42135</v>
      </c>
      <c r="B3955" t="s">
        <v>443</v>
      </c>
      <c r="C3955" t="s">
        <v>56</v>
      </c>
      <c r="D3955" t="s">
        <v>56</v>
      </c>
      <c r="E3955" s="30">
        <v>3</v>
      </c>
      <c r="F3955">
        <f t="shared" si="67"/>
        <v>1</v>
      </c>
    </row>
    <row r="3956" spans="1:6" x14ac:dyDescent="0.2">
      <c r="A3956" s="28">
        <v>42135</v>
      </c>
      <c r="B3956" t="s">
        <v>443</v>
      </c>
      <c r="C3956" t="s">
        <v>57</v>
      </c>
      <c r="D3956" t="s">
        <v>57</v>
      </c>
      <c r="E3956" s="30">
        <v>0</v>
      </c>
      <c r="F3956">
        <f t="shared" si="67"/>
        <v>1</v>
      </c>
    </row>
    <row r="3957" spans="1:6" x14ac:dyDescent="0.2">
      <c r="A3957" s="28">
        <v>42135</v>
      </c>
      <c r="B3957" t="s">
        <v>443</v>
      </c>
      <c r="C3957" t="s">
        <v>58</v>
      </c>
      <c r="D3957" t="s">
        <v>58</v>
      </c>
      <c r="E3957" s="30">
        <v>6</v>
      </c>
      <c r="F3957">
        <f t="shared" si="67"/>
        <v>1</v>
      </c>
    </row>
    <row r="3958" spans="1:6" x14ac:dyDescent="0.2">
      <c r="A3958" s="28">
        <v>42135</v>
      </c>
      <c r="B3958" t="s">
        <v>443</v>
      </c>
      <c r="C3958" t="s">
        <v>59</v>
      </c>
      <c r="D3958" t="s">
        <v>59</v>
      </c>
      <c r="E3958" s="30">
        <v>4</v>
      </c>
      <c r="F3958">
        <f t="shared" si="67"/>
        <v>1</v>
      </c>
    </row>
    <row r="3959" spans="1:6" x14ac:dyDescent="0.2">
      <c r="A3959" s="28">
        <v>42136</v>
      </c>
      <c r="B3959" t="s">
        <v>444</v>
      </c>
      <c r="C3959" t="s">
        <v>52</v>
      </c>
      <c r="D3959" t="s">
        <v>52</v>
      </c>
      <c r="E3959" s="30">
        <v>7.33</v>
      </c>
      <c r="F3959">
        <f t="shared" si="67"/>
        <v>1</v>
      </c>
    </row>
    <row r="3960" spans="1:6" x14ac:dyDescent="0.2">
      <c r="A3960" s="28">
        <v>42136</v>
      </c>
      <c r="B3960" t="s">
        <v>444</v>
      </c>
      <c r="C3960" t="s">
        <v>53</v>
      </c>
      <c r="D3960" t="s">
        <v>53</v>
      </c>
      <c r="E3960" s="30">
        <v>1.99</v>
      </c>
      <c r="F3960">
        <f t="shared" si="67"/>
        <v>1</v>
      </c>
    </row>
    <row r="3961" spans="1:6" x14ac:dyDescent="0.2">
      <c r="A3961" s="28">
        <v>42136</v>
      </c>
      <c r="B3961" t="s">
        <v>444</v>
      </c>
      <c r="C3961" t="s">
        <v>54</v>
      </c>
      <c r="D3961" t="s">
        <v>54</v>
      </c>
      <c r="E3961" s="30">
        <v>8.1999999999999993</v>
      </c>
      <c r="F3961">
        <f t="shared" si="67"/>
        <v>1</v>
      </c>
    </row>
    <row r="3962" spans="1:6" x14ac:dyDescent="0.2">
      <c r="A3962" s="28">
        <v>42136</v>
      </c>
      <c r="B3962" t="s">
        <v>444</v>
      </c>
      <c r="C3962" t="s">
        <v>55</v>
      </c>
      <c r="D3962" t="s">
        <v>55</v>
      </c>
      <c r="E3962" s="30">
        <v>22.95</v>
      </c>
      <c r="F3962">
        <f t="shared" si="67"/>
        <v>1</v>
      </c>
    </row>
    <row r="3963" spans="1:6" x14ac:dyDescent="0.2">
      <c r="A3963" s="28">
        <v>42136</v>
      </c>
      <c r="B3963" t="s">
        <v>444</v>
      </c>
      <c r="C3963" t="s">
        <v>56</v>
      </c>
      <c r="D3963" t="s">
        <v>56</v>
      </c>
      <c r="E3963" s="30">
        <v>13</v>
      </c>
      <c r="F3963">
        <f t="shared" si="67"/>
        <v>1</v>
      </c>
    </row>
    <row r="3964" spans="1:6" x14ac:dyDescent="0.2">
      <c r="A3964" s="28">
        <v>42136</v>
      </c>
      <c r="B3964" t="s">
        <v>444</v>
      </c>
      <c r="C3964" t="s">
        <v>57</v>
      </c>
      <c r="D3964" t="s">
        <v>57</v>
      </c>
      <c r="E3964" s="30">
        <v>0</v>
      </c>
      <c r="F3964">
        <f t="shared" si="67"/>
        <v>1</v>
      </c>
    </row>
    <row r="3965" spans="1:6" x14ac:dyDescent="0.2">
      <c r="A3965" s="28">
        <v>42136</v>
      </c>
      <c r="B3965" t="s">
        <v>444</v>
      </c>
      <c r="C3965" t="s">
        <v>58</v>
      </c>
      <c r="D3965" t="s">
        <v>58</v>
      </c>
      <c r="E3965" s="30">
        <v>0</v>
      </c>
      <c r="F3965">
        <f t="shared" si="67"/>
        <v>1</v>
      </c>
    </row>
    <row r="3966" spans="1:6" x14ac:dyDescent="0.2">
      <c r="A3966" s="28">
        <v>42136</v>
      </c>
      <c r="B3966" t="s">
        <v>444</v>
      </c>
      <c r="C3966" t="s">
        <v>59</v>
      </c>
      <c r="D3966" t="s">
        <v>59</v>
      </c>
      <c r="E3966" s="30">
        <v>8</v>
      </c>
      <c r="F3966">
        <f t="shared" si="67"/>
        <v>1</v>
      </c>
    </row>
    <row r="3967" spans="1:6" x14ac:dyDescent="0.2">
      <c r="A3967" s="28">
        <v>42137</v>
      </c>
      <c r="B3967" t="s">
        <v>445</v>
      </c>
      <c r="C3967" t="s">
        <v>52</v>
      </c>
      <c r="D3967" t="s">
        <v>52</v>
      </c>
      <c r="E3967" s="30">
        <v>8</v>
      </c>
      <c r="F3967">
        <f t="shared" si="67"/>
        <v>1</v>
      </c>
    </row>
    <row r="3968" spans="1:6" x14ac:dyDescent="0.2">
      <c r="A3968" s="28">
        <v>42137</v>
      </c>
      <c r="B3968" t="s">
        <v>445</v>
      </c>
      <c r="C3968" t="s">
        <v>53</v>
      </c>
      <c r="D3968" t="s">
        <v>53</v>
      </c>
      <c r="E3968" s="30">
        <v>3.44</v>
      </c>
      <c r="F3968">
        <f t="shared" si="67"/>
        <v>1</v>
      </c>
    </row>
    <row r="3969" spans="1:6" x14ac:dyDescent="0.2">
      <c r="A3969" s="28">
        <v>42137</v>
      </c>
      <c r="B3969" t="s">
        <v>445</v>
      </c>
      <c r="C3969" t="s">
        <v>54</v>
      </c>
      <c r="D3969" t="s">
        <v>54</v>
      </c>
      <c r="E3969" s="30">
        <v>9</v>
      </c>
      <c r="F3969">
        <f t="shared" si="67"/>
        <v>1</v>
      </c>
    </row>
    <row r="3970" spans="1:6" x14ac:dyDescent="0.2">
      <c r="A3970" s="28">
        <v>42137</v>
      </c>
      <c r="B3970" t="s">
        <v>445</v>
      </c>
      <c r="C3970" t="s">
        <v>55</v>
      </c>
      <c r="D3970" t="s">
        <v>55</v>
      </c>
      <c r="E3970" s="30">
        <v>28.4</v>
      </c>
      <c r="F3970">
        <f t="shared" si="67"/>
        <v>1</v>
      </c>
    </row>
    <row r="3971" spans="1:6" x14ac:dyDescent="0.2">
      <c r="A3971" s="28">
        <v>42137</v>
      </c>
      <c r="B3971" t="s">
        <v>445</v>
      </c>
      <c r="C3971" t="s">
        <v>56</v>
      </c>
      <c r="D3971" t="s">
        <v>56</v>
      </c>
      <c r="E3971" s="30">
        <v>5</v>
      </c>
      <c r="F3971">
        <f t="shared" si="67"/>
        <v>1</v>
      </c>
    </row>
    <row r="3972" spans="1:6" x14ac:dyDescent="0.2">
      <c r="A3972" s="28">
        <v>42137</v>
      </c>
      <c r="B3972" t="s">
        <v>445</v>
      </c>
      <c r="C3972" t="s">
        <v>57</v>
      </c>
      <c r="D3972" t="s">
        <v>57</v>
      </c>
      <c r="E3972" s="30">
        <v>0</v>
      </c>
      <c r="F3972">
        <f t="shared" si="67"/>
        <v>1</v>
      </c>
    </row>
    <row r="3973" spans="1:6" x14ac:dyDescent="0.2">
      <c r="A3973" s="28">
        <v>42137</v>
      </c>
      <c r="B3973" t="s">
        <v>445</v>
      </c>
      <c r="C3973" t="s">
        <v>58</v>
      </c>
      <c r="D3973" t="s">
        <v>58</v>
      </c>
      <c r="E3973" s="30">
        <v>2</v>
      </c>
      <c r="F3973">
        <f t="shared" si="67"/>
        <v>1</v>
      </c>
    </row>
    <row r="3974" spans="1:6" x14ac:dyDescent="0.2">
      <c r="A3974" s="28">
        <v>42137</v>
      </c>
      <c r="B3974" t="s">
        <v>445</v>
      </c>
      <c r="C3974" t="s">
        <v>59</v>
      </c>
      <c r="D3974" t="s">
        <v>59</v>
      </c>
      <c r="E3974" s="30">
        <v>4.5</v>
      </c>
      <c r="F3974">
        <f t="shared" si="67"/>
        <v>1</v>
      </c>
    </row>
    <row r="3975" spans="1:6" x14ac:dyDescent="0.2">
      <c r="A3975" s="28">
        <v>42138</v>
      </c>
      <c r="B3975" t="s">
        <v>446</v>
      </c>
      <c r="C3975" t="s">
        <v>52</v>
      </c>
      <c r="D3975" t="s">
        <v>52</v>
      </c>
      <c r="E3975" s="30">
        <v>3</v>
      </c>
      <c r="F3975">
        <f t="shared" ref="F3975:F4038" si="68">SUBTOTAL(103,E3975)</f>
        <v>1</v>
      </c>
    </row>
    <row r="3976" spans="1:6" x14ac:dyDescent="0.2">
      <c r="A3976" s="28">
        <v>42138</v>
      </c>
      <c r="B3976" t="s">
        <v>446</v>
      </c>
      <c r="C3976" t="s">
        <v>53</v>
      </c>
      <c r="D3976" t="s">
        <v>53</v>
      </c>
      <c r="E3976" s="30">
        <v>5.0670000000000002</v>
      </c>
      <c r="F3976">
        <f t="shared" si="68"/>
        <v>1</v>
      </c>
    </row>
    <row r="3977" spans="1:6" x14ac:dyDescent="0.2">
      <c r="A3977" s="28">
        <v>42138</v>
      </c>
      <c r="B3977" t="s">
        <v>446</v>
      </c>
      <c r="C3977" t="s">
        <v>54</v>
      </c>
      <c r="D3977" t="s">
        <v>54</v>
      </c>
      <c r="E3977" s="30">
        <v>3</v>
      </c>
      <c r="F3977">
        <f t="shared" si="68"/>
        <v>1</v>
      </c>
    </row>
    <row r="3978" spans="1:6" x14ac:dyDescent="0.2">
      <c r="A3978" s="28">
        <v>42138</v>
      </c>
      <c r="B3978" t="s">
        <v>446</v>
      </c>
      <c r="C3978" t="s">
        <v>55</v>
      </c>
      <c r="D3978" t="s">
        <v>55</v>
      </c>
      <c r="E3978" s="30">
        <v>14</v>
      </c>
      <c r="F3978">
        <f t="shared" si="68"/>
        <v>1</v>
      </c>
    </row>
    <row r="3979" spans="1:6" x14ac:dyDescent="0.2">
      <c r="A3979" s="28">
        <v>42138</v>
      </c>
      <c r="B3979" t="s">
        <v>446</v>
      </c>
      <c r="C3979" t="s">
        <v>56</v>
      </c>
      <c r="D3979" t="s">
        <v>56</v>
      </c>
      <c r="E3979" s="30">
        <v>1</v>
      </c>
      <c r="F3979">
        <f t="shared" si="68"/>
        <v>1</v>
      </c>
    </row>
    <row r="3980" spans="1:6" x14ac:dyDescent="0.2">
      <c r="A3980" s="28">
        <v>42138</v>
      </c>
      <c r="B3980" t="s">
        <v>446</v>
      </c>
      <c r="C3980" t="s">
        <v>57</v>
      </c>
      <c r="D3980" t="s">
        <v>57</v>
      </c>
      <c r="E3980" s="30">
        <v>0</v>
      </c>
      <c r="F3980">
        <f t="shared" si="68"/>
        <v>1</v>
      </c>
    </row>
    <row r="3981" spans="1:6" x14ac:dyDescent="0.2">
      <c r="A3981" s="28">
        <v>42138</v>
      </c>
      <c r="B3981" t="s">
        <v>446</v>
      </c>
      <c r="C3981" t="s">
        <v>58</v>
      </c>
      <c r="D3981" t="s">
        <v>58</v>
      </c>
      <c r="E3981" s="30">
        <v>0</v>
      </c>
      <c r="F3981">
        <f t="shared" si="68"/>
        <v>1</v>
      </c>
    </row>
    <row r="3982" spans="1:6" x14ac:dyDescent="0.2">
      <c r="A3982" s="28">
        <v>42138</v>
      </c>
      <c r="B3982" t="s">
        <v>446</v>
      </c>
      <c r="C3982" t="s">
        <v>59</v>
      </c>
      <c r="D3982" t="s">
        <v>59</v>
      </c>
      <c r="E3982" s="30">
        <v>5</v>
      </c>
      <c r="F3982">
        <f t="shared" si="68"/>
        <v>1</v>
      </c>
    </row>
    <row r="3983" spans="1:6" x14ac:dyDescent="0.2">
      <c r="A3983" s="28">
        <v>42139</v>
      </c>
      <c r="B3983" t="s">
        <v>440</v>
      </c>
      <c r="C3983" t="s">
        <v>52</v>
      </c>
      <c r="D3983" t="s">
        <v>52</v>
      </c>
      <c r="E3983" s="30">
        <v>3.34</v>
      </c>
      <c r="F3983">
        <f t="shared" si="68"/>
        <v>1</v>
      </c>
    </row>
    <row r="3984" spans="1:6" x14ac:dyDescent="0.2">
      <c r="A3984" s="28">
        <v>42139</v>
      </c>
      <c r="B3984" t="s">
        <v>440</v>
      </c>
      <c r="C3984" t="s">
        <v>53</v>
      </c>
      <c r="D3984" t="s">
        <v>53</v>
      </c>
      <c r="E3984" s="30">
        <v>6.53</v>
      </c>
      <c r="F3984">
        <f t="shared" si="68"/>
        <v>1</v>
      </c>
    </row>
    <row r="3985" spans="1:6" x14ac:dyDescent="0.2">
      <c r="A3985" s="28">
        <v>42139</v>
      </c>
      <c r="B3985" t="s">
        <v>440</v>
      </c>
      <c r="C3985" t="s">
        <v>54</v>
      </c>
      <c r="D3985" t="s">
        <v>54</v>
      </c>
      <c r="E3985" s="30">
        <v>4.3</v>
      </c>
      <c r="F3985">
        <f t="shared" si="68"/>
        <v>1</v>
      </c>
    </row>
    <row r="3986" spans="1:6" x14ac:dyDescent="0.2">
      <c r="A3986" s="28">
        <v>42139</v>
      </c>
      <c r="B3986" t="s">
        <v>440</v>
      </c>
      <c r="C3986" t="s">
        <v>55</v>
      </c>
      <c r="D3986" t="s">
        <v>55</v>
      </c>
      <c r="E3986" s="30">
        <v>48.4</v>
      </c>
      <c r="F3986">
        <f t="shared" si="68"/>
        <v>1</v>
      </c>
    </row>
    <row r="3987" spans="1:6" x14ac:dyDescent="0.2">
      <c r="A3987" s="28">
        <v>42139</v>
      </c>
      <c r="B3987" t="s">
        <v>440</v>
      </c>
      <c r="C3987" t="s">
        <v>56</v>
      </c>
      <c r="D3987" t="s">
        <v>56</v>
      </c>
      <c r="E3987" s="30">
        <v>8</v>
      </c>
      <c r="F3987">
        <f t="shared" si="68"/>
        <v>1</v>
      </c>
    </row>
    <row r="3988" spans="1:6" x14ac:dyDescent="0.2">
      <c r="A3988" s="28">
        <v>42139</v>
      </c>
      <c r="B3988" t="s">
        <v>440</v>
      </c>
      <c r="C3988" t="s">
        <v>57</v>
      </c>
      <c r="D3988" t="s">
        <v>57</v>
      </c>
      <c r="E3988" s="30">
        <v>0</v>
      </c>
      <c r="F3988">
        <f t="shared" si="68"/>
        <v>1</v>
      </c>
    </row>
    <row r="3989" spans="1:6" x14ac:dyDescent="0.2">
      <c r="A3989" s="28">
        <v>42139</v>
      </c>
      <c r="B3989" t="s">
        <v>440</v>
      </c>
      <c r="C3989" t="s">
        <v>58</v>
      </c>
      <c r="D3989" t="s">
        <v>58</v>
      </c>
      <c r="E3989" s="30">
        <v>4</v>
      </c>
      <c r="F3989">
        <f t="shared" si="68"/>
        <v>1</v>
      </c>
    </row>
    <row r="3990" spans="1:6" x14ac:dyDescent="0.2">
      <c r="A3990" s="28">
        <v>42139</v>
      </c>
      <c r="B3990" t="s">
        <v>440</v>
      </c>
      <c r="C3990" t="s">
        <v>59</v>
      </c>
      <c r="D3990" t="s">
        <v>59</v>
      </c>
      <c r="E3990" s="30">
        <v>3.2</v>
      </c>
      <c r="F3990">
        <f t="shared" si="68"/>
        <v>1</v>
      </c>
    </row>
    <row r="3991" spans="1:6" x14ac:dyDescent="0.2">
      <c r="A3991" s="28">
        <v>42140</v>
      </c>
      <c r="B3991" t="s">
        <v>441</v>
      </c>
      <c r="C3991" t="s">
        <v>52</v>
      </c>
      <c r="D3991" t="s">
        <v>52</v>
      </c>
      <c r="E3991" s="30">
        <v>5</v>
      </c>
      <c r="F3991">
        <f t="shared" si="68"/>
        <v>1</v>
      </c>
    </row>
    <row r="3992" spans="1:6" x14ac:dyDescent="0.2">
      <c r="A3992" s="28">
        <v>42140</v>
      </c>
      <c r="B3992" t="s">
        <v>441</v>
      </c>
      <c r="C3992" t="s">
        <v>53</v>
      </c>
      <c r="D3992" t="s">
        <v>53</v>
      </c>
      <c r="E3992" s="30">
        <v>4.0659999999999998</v>
      </c>
      <c r="F3992">
        <f t="shared" si="68"/>
        <v>1</v>
      </c>
    </row>
    <row r="3993" spans="1:6" x14ac:dyDescent="0.2">
      <c r="A3993" s="28">
        <v>42140</v>
      </c>
      <c r="B3993" t="s">
        <v>441</v>
      </c>
      <c r="C3993" t="s">
        <v>54</v>
      </c>
      <c r="D3993" t="s">
        <v>54</v>
      </c>
      <c r="E3993" s="30">
        <v>4.0999999999999996</v>
      </c>
      <c r="F3993">
        <f t="shared" si="68"/>
        <v>1</v>
      </c>
    </row>
    <row r="3994" spans="1:6" x14ac:dyDescent="0.2">
      <c r="A3994" s="28">
        <v>42140</v>
      </c>
      <c r="B3994" t="s">
        <v>441</v>
      </c>
      <c r="C3994" t="s">
        <v>55</v>
      </c>
      <c r="D3994" t="s">
        <v>55</v>
      </c>
      <c r="E3994" s="30">
        <v>40.4</v>
      </c>
      <c r="F3994">
        <f t="shared" si="68"/>
        <v>1</v>
      </c>
    </row>
    <row r="3995" spans="1:6" x14ac:dyDescent="0.2">
      <c r="A3995" s="28">
        <v>42140</v>
      </c>
      <c r="B3995" t="s">
        <v>441</v>
      </c>
      <c r="C3995" t="s">
        <v>56</v>
      </c>
      <c r="D3995" t="s">
        <v>56</v>
      </c>
      <c r="E3995" s="30">
        <v>4</v>
      </c>
      <c r="F3995">
        <f t="shared" si="68"/>
        <v>1</v>
      </c>
    </row>
    <row r="3996" spans="1:6" x14ac:dyDescent="0.2">
      <c r="A3996" s="28">
        <v>42140</v>
      </c>
      <c r="B3996" t="s">
        <v>441</v>
      </c>
      <c r="C3996" t="s">
        <v>57</v>
      </c>
      <c r="D3996" t="s">
        <v>57</v>
      </c>
      <c r="E3996" s="30">
        <v>0</v>
      </c>
      <c r="F3996">
        <f t="shared" si="68"/>
        <v>1</v>
      </c>
    </row>
    <row r="3997" spans="1:6" x14ac:dyDescent="0.2">
      <c r="A3997" s="28">
        <v>42140</v>
      </c>
      <c r="B3997" t="s">
        <v>441</v>
      </c>
      <c r="C3997" t="s">
        <v>58</v>
      </c>
      <c r="D3997" t="s">
        <v>58</v>
      </c>
      <c r="E3997" s="30">
        <v>0</v>
      </c>
      <c r="F3997">
        <f t="shared" si="68"/>
        <v>1</v>
      </c>
    </row>
    <row r="3998" spans="1:6" x14ac:dyDescent="0.2">
      <c r="A3998" s="28">
        <v>42140</v>
      </c>
      <c r="B3998" t="s">
        <v>441</v>
      </c>
      <c r="C3998" t="s">
        <v>59</v>
      </c>
      <c r="D3998" t="s">
        <v>59</v>
      </c>
      <c r="E3998" s="30">
        <v>4</v>
      </c>
      <c r="F3998">
        <f t="shared" si="68"/>
        <v>1</v>
      </c>
    </row>
    <row r="3999" spans="1:6" x14ac:dyDescent="0.2">
      <c r="A3999" s="28">
        <v>42141</v>
      </c>
      <c r="B3999" t="s">
        <v>447</v>
      </c>
      <c r="C3999" t="s">
        <v>52</v>
      </c>
      <c r="D3999" t="s">
        <v>52</v>
      </c>
      <c r="E3999" s="30">
        <v>5</v>
      </c>
      <c r="F3999">
        <f t="shared" si="68"/>
        <v>1</v>
      </c>
    </row>
    <row r="4000" spans="1:6" x14ac:dyDescent="0.2">
      <c r="A4000" s="28">
        <v>42141</v>
      </c>
      <c r="B4000" t="s">
        <v>447</v>
      </c>
      <c r="C4000" t="s">
        <v>53</v>
      </c>
      <c r="D4000" t="s">
        <v>53</v>
      </c>
      <c r="E4000" s="30">
        <v>3.33</v>
      </c>
      <c r="F4000">
        <f t="shared" si="68"/>
        <v>1</v>
      </c>
    </row>
    <row r="4001" spans="1:6" x14ac:dyDescent="0.2">
      <c r="A4001" s="28">
        <v>42141</v>
      </c>
      <c r="B4001" t="s">
        <v>447</v>
      </c>
      <c r="C4001" t="s">
        <v>54</v>
      </c>
      <c r="D4001" t="s">
        <v>54</v>
      </c>
      <c r="E4001" s="30">
        <v>5</v>
      </c>
      <c r="F4001">
        <f t="shared" si="68"/>
        <v>1</v>
      </c>
    </row>
    <row r="4002" spans="1:6" x14ac:dyDescent="0.2">
      <c r="A4002" s="28">
        <v>42141</v>
      </c>
      <c r="B4002" t="s">
        <v>447</v>
      </c>
      <c r="C4002" t="s">
        <v>55</v>
      </c>
      <c r="D4002" t="s">
        <v>55</v>
      </c>
      <c r="E4002" s="30">
        <v>23.2</v>
      </c>
      <c r="F4002">
        <f t="shared" si="68"/>
        <v>1</v>
      </c>
    </row>
    <row r="4003" spans="1:6" x14ac:dyDescent="0.2">
      <c r="A4003" s="28">
        <v>42141</v>
      </c>
      <c r="B4003" t="s">
        <v>447</v>
      </c>
      <c r="C4003" t="s">
        <v>56</v>
      </c>
      <c r="D4003" t="s">
        <v>56</v>
      </c>
      <c r="E4003" s="30">
        <v>0</v>
      </c>
      <c r="F4003">
        <f t="shared" si="68"/>
        <v>1</v>
      </c>
    </row>
    <row r="4004" spans="1:6" x14ac:dyDescent="0.2">
      <c r="A4004" s="28">
        <v>42141</v>
      </c>
      <c r="B4004" t="s">
        <v>447</v>
      </c>
      <c r="C4004" t="s">
        <v>57</v>
      </c>
      <c r="D4004" t="s">
        <v>57</v>
      </c>
      <c r="E4004" s="30">
        <v>0</v>
      </c>
      <c r="F4004">
        <f t="shared" si="68"/>
        <v>1</v>
      </c>
    </row>
    <row r="4005" spans="1:6" x14ac:dyDescent="0.2">
      <c r="A4005" s="28">
        <v>42141</v>
      </c>
      <c r="B4005" t="s">
        <v>447</v>
      </c>
      <c r="C4005" t="s">
        <v>58</v>
      </c>
      <c r="D4005" t="s">
        <v>58</v>
      </c>
      <c r="E4005" s="30">
        <v>0</v>
      </c>
      <c r="F4005">
        <f t="shared" si="68"/>
        <v>1</v>
      </c>
    </row>
    <row r="4006" spans="1:6" x14ac:dyDescent="0.2">
      <c r="A4006" s="28">
        <v>42141</v>
      </c>
      <c r="B4006" t="s">
        <v>447</v>
      </c>
      <c r="C4006" t="s">
        <v>59</v>
      </c>
      <c r="D4006" t="s">
        <v>59</v>
      </c>
      <c r="E4006" s="30">
        <v>8</v>
      </c>
      <c r="F4006">
        <f t="shared" si="68"/>
        <v>1</v>
      </c>
    </row>
    <row r="4007" spans="1:6" x14ac:dyDescent="0.2">
      <c r="A4007" s="28">
        <v>42142</v>
      </c>
      <c r="B4007" t="s">
        <v>443</v>
      </c>
      <c r="C4007" t="s">
        <v>52</v>
      </c>
      <c r="D4007" t="s">
        <v>52</v>
      </c>
      <c r="E4007" s="30">
        <v>7</v>
      </c>
      <c r="F4007">
        <f t="shared" si="68"/>
        <v>1</v>
      </c>
    </row>
    <row r="4008" spans="1:6" x14ac:dyDescent="0.2">
      <c r="A4008" s="28">
        <v>42142</v>
      </c>
      <c r="B4008" t="s">
        <v>443</v>
      </c>
      <c r="C4008" t="s">
        <v>53</v>
      </c>
      <c r="D4008" t="s">
        <v>53</v>
      </c>
      <c r="E4008" s="30">
        <v>2.7130000000000001</v>
      </c>
      <c r="F4008">
        <f t="shared" si="68"/>
        <v>1</v>
      </c>
    </row>
    <row r="4009" spans="1:6" x14ac:dyDescent="0.2">
      <c r="A4009" s="28">
        <v>42142</v>
      </c>
      <c r="B4009" t="s">
        <v>443</v>
      </c>
      <c r="C4009" t="s">
        <v>54</v>
      </c>
      <c r="D4009" t="s">
        <v>54</v>
      </c>
      <c r="E4009" s="30">
        <v>5.2</v>
      </c>
      <c r="F4009">
        <f t="shared" si="68"/>
        <v>1</v>
      </c>
    </row>
    <row r="4010" spans="1:6" x14ac:dyDescent="0.2">
      <c r="A4010" s="28">
        <v>42142</v>
      </c>
      <c r="B4010" t="s">
        <v>443</v>
      </c>
      <c r="C4010" t="s">
        <v>55</v>
      </c>
      <c r="D4010" t="s">
        <v>55</v>
      </c>
      <c r="E4010" s="30">
        <v>21.4</v>
      </c>
      <c r="F4010">
        <f t="shared" si="68"/>
        <v>1</v>
      </c>
    </row>
    <row r="4011" spans="1:6" x14ac:dyDescent="0.2">
      <c r="A4011" s="28">
        <v>42142</v>
      </c>
      <c r="B4011" t="s">
        <v>443</v>
      </c>
      <c r="C4011" t="s">
        <v>56</v>
      </c>
      <c r="D4011" t="s">
        <v>56</v>
      </c>
      <c r="E4011" s="30">
        <v>6</v>
      </c>
      <c r="F4011">
        <f t="shared" si="68"/>
        <v>1</v>
      </c>
    </row>
    <row r="4012" spans="1:6" x14ac:dyDescent="0.2">
      <c r="A4012" s="28">
        <v>42142</v>
      </c>
      <c r="B4012" t="s">
        <v>443</v>
      </c>
      <c r="C4012" t="s">
        <v>57</v>
      </c>
      <c r="D4012" t="s">
        <v>57</v>
      </c>
      <c r="E4012" s="30">
        <v>1</v>
      </c>
      <c r="F4012">
        <f t="shared" si="68"/>
        <v>1</v>
      </c>
    </row>
    <row r="4013" spans="1:6" x14ac:dyDescent="0.2">
      <c r="A4013" s="28">
        <v>42142</v>
      </c>
      <c r="B4013" t="s">
        <v>443</v>
      </c>
      <c r="C4013" t="s">
        <v>58</v>
      </c>
      <c r="D4013" t="s">
        <v>58</v>
      </c>
      <c r="E4013" s="30">
        <v>2</v>
      </c>
      <c r="F4013">
        <f t="shared" si="68"/>
        <v>1</v>
      </c>
    </row>
    <row r="4014" spans="1:6" x14ac:dyDescent="0.2">
      <c r="A4014" s="28">
        <v>42142</v>
      </c>
      <c r="B4014" t="s">
        <v>443</v>
      </c>
      <c r="C4014" t="s">
        <v>59</v>
      </c>
      <c r="D4014" t="s">
        <v>59</v>
      </c>
      <c r="E4014" s="30">
        <v>2.2000000000000002</v>
      </c>
      <c r="F4014">
        <f t="shared" si="68"/>
        <v>1</v>
      </c>
    </row>
    <row r="4015" spans="1:6" x14ac:dyDescent="0.2">
      <c r="A4015" s="28">
        <v>42143</v>
      </c>
      <c r="B4015" t="s">
        <v>444</v>
      </c>
      <c r="C4015" t="s">
        <v>52</v>
      </c>
      <c r="D4015" t="s">
        <v>52</v>
      </c>
      <c r="E4015" s="30">
        <v>3</v>
      </c>
      <c r="F4015">
        <f t="shared" si="68"/>
        <v>1</v>
      </c>
    </row>
    <row r="4016" spans="1:6" x14ac:dyDescent="0.2">
      <c r="A4016" s="28">
        <v>42143</v>
      </c>
      <c r="B4016" t="s">
        <v>444</v>
      </c>
      <c r="C4016" t="s">
        <v>53</v>
      </c>
      <c r="D4016" t="s">
        <v>53</v>
      </c>
      <c r="E4016" s="30">
        <v>1.66</v>
      </c>
      <c r="F4016">
        <f t="shared" si="68"/>
        <v>1</v>
      </c>
    </row>
    <row r="4017" spans="1:6" x14ac:dyDescent="0.2">
      <c r="A4017" s="28">
        <v>42143</v>
      </c>
      <c r="B4017" t="s">
        <v>444</v>
      </c>
      <c r="C4017" t="s">
        <v>54</v>
      </c>
      <c r="D4017" t="s">
        <v>54</v>
      </c>
      <c r="E4017" s="30">
        <v>3</v>
      </c>
      <c r="F4017">
        <f t="shared" si="68"/>
        <v>1</v>
      </c>
    </row>
    <row r="4018" spans="1:6" x14ac:dyDescent="0.2">
      <c r="A4018" s="28">
        <v>42143</v>
      </c>
      <c r="B4018" t="s">
        <v>444</v>
      </c>
      <c r="C4018" t="s">
        <v>55</v>
      </c>
      <c r="D4018" t="s">
        <v>55</v>
      </c>
      <c r="E4018" s="30">
        <v>20</v>
      </c>
      <c r="F4018">
        <f t="shared" si="68"/>
        <v>1</v>
      </c>
    </row>
    <row r="4019" spans="1:6" x14ac:dyDescent="0.2">
      <c r="A4019" s="28">
        <v>42143</v>
      </c>
      <c r="B4019" t="s">
        <v>444</v>
      </c>
      <c r="C4019" t="s">
        <v>56</v>
      </c>
      <c r="D4019" t="s">
        <v>56</v>
      </c>
      <c r="E4019" s="30">
        <v>8</v>
      </c>
      <c r="F4019">
        <f t="shared" si="68"/>
        <v>1</v>
      </c>
    </row>
    <row r="4020" spans="1:6" x14ac:dyDescent="0.2">
      <c r="A4020" s="28">
        <v>42143</v>
      </c>
      <c r="B4020" t="s">
        <v>444</v>
      </c>
      <c r="C4020" t="s">
        <v>57</v>
      </c>
      <c r="D4020" t="s">
        <v>57</v>
      </c>
      <c r="E4020" s="30">
        <v>0</v>
      </c>
      <c r="F4020">
        <f t="shared" si="68"/>
        <v>1</v>
      </c>
    </row>
    <row r="4021" spans="1:6" x14ac:dyDescent="0.2">
      <c r="A4021" s="28">
        <v>42143</v>
      </c>
      <c r="B4021" t="s">
        <v>444</v>
      </c>
      <c r="C4021" t="s">
        <v>58</v>
      </c>
      <c r="D4021" t="s">
        <v>58</v>
      </c>
      <c r="E4021" s="30">
        <v>0</v>
      </c>
      <c r="F4021">
        <f t="shared" si="68"/>
        <v>1</v>
      </c>
    </row>
    <row r="4022" spans="1:6" x14ac:dyDescent="0.2">
      <c r="A4022" s="28">
        <v>42143</v>
      </c>
      <c r="B4022" t="s">
        <v>444</v>
      </c>
      <c r="C4022" t="s">
        <v>59</v>
      </c>
      <c r="D4022" t="s">
        <v>59</v>
      </c>
      <c r="E4022" s="30">
        <v>3</v>
      </c>
      <c r="F4022">
        <f t="shared" si="68"/>
        <v>1</v>
      </c>
    </row>
    <row r="4023" spans="1:6" x14ac:dyDescent="0.2">
      <c r="A4023" s="28">
        <v>42144</v>
      </c>
      <c r="B4023" t="s">
        <v>445</v>
      </c>
      <c r="C4023" t="s">
        <v>52</v>
      </c>
      <c r="D4023" t="s">
        <v>52</v>
      </c>
      <c r="E4023" s="30">
        <v>5.67</v>
      </c>
      <c r="F4023">
        <f t="shared" si="68"/>
        <v>1</v>
      </c>
    </row>
    <row r="4024" spans="1:6" x14ac:dyDescent="0.2">
      <c r="A4024" s="28">
        <v>42144</v>
      </c>
      <c r="B4024" t="s">
        <v>445</v>
      </c>
      <c r="C4024" t="s">
        <v>53</v>
      </c>
      <c r="D4024" t="s">
        <v>53</v>
      </c>
      <c r="E4024" s="30">
        <v>6.4649999999999999</v>
      </c>
      <c r="F4024">
        <f t="shared" si="68"/>
        <v>1</v>
      </c>
    </row>
    <row r="4025" spans="1:6" x14ac:dyDescent="0.2">
      <c r="A4025" s="28">
        <v>42144</v>
      </c>
      <c r="B4025" t="s">
        <v>445</v>
      </c>
      <c r="C4025" t="s">
        <v>54</v>
      </c>
      <c r="D4025" t="s">
        <v>54</v>
      </c>
      <c r="E4025" s="30">
        <v>2</v>
      </c>
      <c r="F4025">
        <f t="shared" si="68"/>
        <v>1</v>
      </c>
    </row>
    <row r="4026" spans="1:6" x14ac:dyDescent="0.2">
      <c r="A4026" s="28">
        <v>42144</v>
      </c>
      <c r="B4026" t="s">
        <v>445</v>
      </c>
      <c r="C4026" t="s">
        <v>55</v>
      </c>
      <c r="D4026" t="s">
        <v>55</v>
      </c>
      <c r="E4026" s="30">
        <v>17</v>
      </c>
      <c r="F4026">
        <f t="shared" si="68"/>
        <v>1</v>
      </c>
    </row>
    <row r="4027" spans="1:6" x14ac:dyDescent="0.2">
      <c r="A4027" s="28">
        <v>42144</v>
      </c>
      <c r="B4027" t="s">
        <v>445</v>
      </c>
      <c r="C4027" t="s">
        <v>56</v>
      </c>
      <c r="D4027" t="s">
        <v>56</v>
      </c>
      <c r="E4027" s="30">
        <v>12</v>
      </c>
      <c r="F4027">
        <f t="shared" si="68"/>
        <v>1</v>
      </c>
    </row>
    <row r="4028" spans="1:6" x14ac:dyDescent="0.2">
      <c r="A4028" s="28">
        <v>42144</v>
      </c>
      <c r="B4028" t="s">
        <v>445</v>
      </c>
      <c r="C4028" t="s">
        <v>57</v>
      </c>
      <c r="D4028" t="s">
        <v>57</v>
      </c>
      <c r="E4028" s="30">
        <v>1</v>
      </c>
      <c r="F4028">
        <f t="shared" si="68"/>
        <v>1</v>
      </c>
    </row>
    <row r="4029" spans="1:6" x14ac:dyDescent="0.2">
      <c r="A4029" s="28">
        <v>42144</v>
      </c>
      <c r="B4029" t="s">
        <v>445</v>
      </c>
      <c r="C4029" t="s">
        <v>58</v>
      </c>
      <c r="D4029" t="s">
        <v>58</v>
      </c>
      <c r="E4029" s="30">
        <v>5</v>
      </c>
      <c r="F4029">
        <f t="shared" si="68"/>
        <v>1</v>
      </c>
    </row>
    <row r="4030" spans="1:6" x14ac:dyDescent="0.2">
      <c r="A4030" s="28">
        <v>42144</v>
      </c>
      <c r="B4030" t="s">
        <v>445</v>
      </c>
      <c r="C4030" t="s">
        <v>59</v>
      </c>
      <c r="D4030" t="s">
        <v>59</v>
      </c>
      <c r="E4030" s="30">
        <v>6</v>
      </c>
      <c r="F4030">
        <f t="shared" si="68"/>
        <v>1</v>
      </c>
    </row>
    <row r="4031" spans="1:6" x14ac:dyDescent="0.2">
      <c r="A4031" s="28">
        <v>42145</v>
      </c>
      <c r="B4031" t="s">
        <v>446</v>
      </c>
      <c r="C4031" t="s">
        <v>52</v>
      </c>
      <c r="D4031" t="s">
        <v>52</v>
      </c>
      <c r="E4031" s="30">
        <v>6</v>
      </c>
      <c r="F4031">
        <f t="shared" si="68"/>
        <v>1</v>
      </c>
    </row>
    <row r="4032" spans="1:6" x14ac:dyDescent="0.2">
      <c r="A4032" s="28">
        <v>42145</v>
      </c>
      <c r="B4032" t="s">
        <v>446</v>
      </c>
      <c r="C4032" t="s">
        <v>53</v>
      </c>
      <c r="D4032" t="s">
        <v>53</v>
      </c>
      <c r="E4032" s="30">
        <v>1.9570000000000001</v>
      </c>
      <c r="F4032">
        <f t="shared" si="68"/>
        <v>1</v>
      </c>
    </row>
    <row r="4033" spans="1:6" x14ac:dyDescent="0.2">
      <c r="A4033" s="28">
        <v>42145</v>
      </c>
      <c r="B4033" t="s">
        <v>446</v>
      </c>
      <c r="C4033" t="s">
        <v>54</v>
      </c>
      <c r="D4033" t="s">
        <v>54</v>
      </c>
      <c r="E4033" s="30">
        <v>3</v>
      </c>
      <c r="F4033">
        <f t="shared" si="68"/>
        <v>1</v>
      </c>
    </row>
    <row r="4034" spans="1:6" x14ac:dyDescent="0.2">
      <c r="A4034" s="28">
        <v>42145</v>
      </c>
      <c r="B4034" t="s">
        <v>446</v>
      </c>
      <c r="C4034" t="s">
        <v>55</v>
      </c>
      <c r="D4034" t="s">
        <v>55</v>
      </c>
      <c r="E4034" s="30">
        <v>10</v>
      </c>
      <c r="F4034">
        <f t="shared" si="68"/>
        <v>1</v>
      </c>
    </row>
    <row r="4035" spans="1:6" x14ac:dyDescent="0.2">
      <c r="A4035" s="28">
        <v>42145</v>
      </c>
      <c r="B4035" t="s">
        <v>446</v>
      </c>
      <c r="C4035" t="s">
        <v>56</v>
      </c>
      <c r="D4035" t="s">
        <v>56</v>
      </c>
      <c r="E4035" s="30">
        <v>5</v>
      </c>
      <c r="F4035">
        <f t="shared" si="68"/>
        <v>1</v>
      </c>
    </row>
    <row r="4036" spans="1:6" x14ac:dyDescent="0.2">
      <c r="A4036" s="28">
        <v>42145</v>
      </c>
      <c r="B4036" t="s">
        <v>446</v>
      </c>
      <c r="C4036" t="s">
        <v>57</v>
      </c>
      <c r="D4036" t="s">
        <v>57</v>
      </c>
      <c r="E4036" s="30">
        <v>0</v>
      </c>
      <c r="F4036">
        <f t="shared" si="68"/>
        <v>1</v>
      </c>
    </row>
    <row r="4037" spans="1:6" x14ac:dyDescent="0.2">
      <c r="A4037" s="28">
        <v>42145</v>
      </c>
      <c r="B4037" t="s">
        <v>446</v>
      </c>
      <c r="C4037" t="s">
        <v>58</v>
      </c>
      <c r="D4037" t="s">
        <v>58</v>
      </c>
      <c r="E4037" s="30">
        <v>1</v>
      </c>
      <c r="F4037">
        <f t="shared" si="68"/>
        <v>1</v>
      </c>
    </row>
    <row r="4038" spans="1:6" x14ac:dyDescent="0.2">
      <c r="A4038" s="28">
        <v>42145</v>
      </c>
      <c r="B4038" t="s">
        <v>446</v>
      </c>
      <c r="C4038" t="s">
        <v>59</v>
      </c>
      <c r="D4038" t="s">
        <v>59</v>
      </c>
      <c r="E4038" s="30">
        <v>3.3</v>
      </c>
      <c r="F4038">
        <f t="shared" si="68"/>
        <v>1</v>
      </c>
    </row>
    <row r="4039" spans="1:6" x14ac:dyDescent="0.2">
      <c r="A4039" s="28">
        <v>42146</v>
      </c>
      <c r="B4039" t="s">
        <v>440</v>
      </c>
      <c r="C4039" t="s">
        <v>52</v>
      </c>
      <c r="D4039" t="s">
        <v>52</v>
      </c>
      <c r="E4039" s="30">
        <v>3</v>
      </c>
      <c r="F4039">
        <f t="shared" ref="F4039:F4102" si="69">SUBTOTAL(103,E4039)</f>
        <v>1</v>
      </c>
    </row>
    <row r="4040" spans="1:6" x14ac:dyDescent="0.2">
      <c r="A4040" s="28">
        <v>42146</v>
      </c>
      <c r="B4040" t="s">
        <v>440</v>
      </c>
      <c r="C4040" t="s">
        <v>53</v>
      </c>
      <c r="D4040" t="s">
        <v>53</v>
      </c>
      <c r="E4040" s="30">
        <v>0.19800000000000001</v>
      </c>
      <c r="F4040">
        <f t="shared" si="69"/>
        <v>1</v>
      </c>
    </row>
    <row r="4041" spans="1:6" x14ac:dyDescent="0.2">
      <c r="A4041" s="28">
        <v>42146</v>
      </c>
      <c r="B4041" t="s">
        <v>440</v>
      </c>
      <c r="C4041" t="s">
        <v>54</v>
      </c>
      <c r="D4041" t="s">
        <v>54</v>
      </c>
      <c r="E4041" s="30">
        <v>2</v>
      </c>
      <c r="F4041">
        <f t="shared" si="69"/>
        <v>1</v>
      </c>
    </row>
    <row r="4042" spans="1:6" x14ac:dyDescent="0.2">
      <c r="A4042" s="28">
        <v>42146</v>
      </c>
      <c r="B4042" t="s">
        <v>440</v>
      </c>
      <c r="C4042" t="s">
        <v>55</v>
      </c>
      <c r="D4042" t="s">
        <v>55</v>
      </c>
      <c r="E4042" s="30">
        <v>15</v>
      </c>
      <c r="F4042">
        <f t="shared" si="69"/>
        <v>1</v>
      </c>
    </row>
    <row r="4043" spans="1:6" x14ac:dyDescent="0.2">
      <c r="A4043" s="28">
        <v>42146</v>
      </c>
      <c r="B4043" t="s">
        <v>440</v>
      </c>
      <c r="C4043" t="s">
        <v>56</v>
      </c>
      <c r="D4043" t="s">
        <v>56</v>
      </c>
      <c r="E4043" s="30">
        <v>8</v>
      </c>
      <c r="F4043">
        <f t="shared" si="69"/>
        <v>1</v>
      </c>
    </row>
    <row r="4044" spans="1:6" x14ac:dyDescent="0.2">
      <c r="A4044" s="28">
        <v>42146</v>
      </c>
      <c r="B4044" t="s">
        <v>440</v>
      </c>
      <c r="C4044" t="s">
        <v>57</v>
      </c>
      <c r="D4044" t="s">
        <v>57</v>
      </c>
      <c r="E4044" s="30">
        <v>0</v>
      </c>
      <c r="F4044">
        <f t="shared" si="69"/>
        <v>1</v>
      </c>
    </row>
    <row r="4045" spans="1:6" x14ac:dyDescent="0.2">
      <c r="A4045" s="28">
        <v>42146</v>
      </c>
      <c r="B4045" t="s">
        <v>440</v>
      </c>
      <c r="C4045" t="s">
        <v>58</v>
      </c>
      <c r="D4045" t="s">
        <v>58</v>
      </c>
      <c r="E4045" s="30">
        <v>0</v>
      </c>
      <c r="F4045">
        <f t="shared" si="69"/>
        <v>1</v>
      </c>
    </row>
    <row r="4046" spans="1:6" x14ac:dyDescent="0.2">
      <c r="A4046" s="28">
        <v>42146</v>
      </c>
      <c r="B4046" t="s">
        <v>440</v>
      </c>
      <c r="C4046" t="s">
        <v>59</v>
      </c>
      <c r="D4046" t="s">
        <v>59</v>
      </c>
      <c r="E4046" s="30">
        <v>7</v>
      </c>
      <c r="F4046">
        <f t="shared" si="69"/>
        <v>1</v>
      </c>
    </row>
    <row r="4047" spans="1:6" x14ac:dyDescent="0.2">
      <c r="A4047" s="28">
        <v>42147</v>
      </c>
      <c r="B4047" t="s">
        <v>441</v>
      </c>
      <c r="C4047" t="s">
        <v>52</v>
      </c>
      <c r="D4047" t="s">
        <v>52</v>
      </c>
      <c r="E4047" s="30">
        <v>5.68</v>
      </c>
      <c r="F4047">
        <f t="shared" si="69"/>
        <v>1</v>
      </c>
    </row>
    <row r="4048" spans="1:6" x14ac:dyDescent="0.2">
      <c r="A4048" s="28">
        <v>42147</v>
      </c>
      <c r="B4048" t="s">
        <v>441</v>
      </c>
      <c r="C4048" t="s">
        <v>53</v>
      </c>
      <c r="D4048" t="s">
        <v>53</v>
      </c>
      <c r="E4048" s="30">
        <v>2.69</v>
      </c>
      <c r="F4048">
        <f t="shared" si="69"/>
        <v>1</v>
      </c>
    </row>
    <row r="4049" spans="1:6" x14ac:dyDescent="0.2">
      <c r="A4049" s="28">
        <v>42147</v>
      </c>
      <c r="B4049" t="s">
        <v>441</v>
      </c>
      <c r="C4049" t="s">
        <v>54</v>
      </c>
      <c r="D4049" t="s">
        <v>54</v>
      </c>
      <c r="E4049" s="30">
        <v>5</v>
      </c>
      <c r="F4049">
        <f t="shared" si="69"/>
        <v>1</v>
      </c>
    </row>
    <row r="4050" spans="1:6" x14ac:dyDescent="0.2">
      <c r="A4050" s="28">
        <v>42147</v>
      </c>
      <c r="B4050" t="s">
        <v>441</v>
      </c>
      <c r="C4050" t="s">
        <v>55</v>
      </c>
      <c r="D4050" t="s">
        <v>55</v>
      </c>
      <c r="E4050" s="30">
        <v>23.45</v>
      </c>
      <c r="F4050">
        <f t="shared" si="69"/>
        <v>1</v>
      </c>
    </row>
    <row r="4051" spans="1:6" x14ac:dyDescent="0.2">
      <c r="A4051" s="28">
        <v>42147</v>
      </c>
      <c r="B4051" t="s">
        <v>441</v>
      </c>
      <c r="C4051" t="s">
        <v>56</v>
      </c>
      <c r="D4051" t="s">
        <v>56</v>
      </c>
      <c r="E4051" s="30">
        <v>10</v>
      </c>
      <c r="F4051">
        <f t="shared" si="69"/>
        <v>1</v>
      </c>
    </row>
    <row r="4052" spans="1:6" x14ac:dyDescent="0.2">
      <c r="A4052" s="28">
        <v>42147</v>
      </c>
      <c r="B4052" t="s">
        <v>441</v>
      </c>
      <c r="C4052" t="s">
        <v>57</v>
      </c>
      <c r="D4052" t="s">
        <v>57</v>
      </c>
      <c r="E4052" s="30">
        <v>0</v>
      </c>
      <c r="F4052">
        <f t="shared" si="69"/>
        <v>1</v>
      </c>
    </row>
    <row r="4053" spans="1:6" x14ac:dyDescent="0.2">
      <c r="A4053" s="28">
        <v>42147</v>
      </c>
      <c r="B4053" t="s">
        <v>441</v>
      </c>
      <c r="C4053" t="s">
        <v>58</v>
      </c>
      <c r="D4053" t="s">
        <v>58</v>
      </c>
      <c r="E4053" s="30">
        <v>2</v>
      </c>
      <c r="F4053">
        <f t="shared" si="69"/>
        <v>1</v>
      </c>
    </row>
    <row r="4054" spans="1:6" x14ac:dyDescent="0.2">
      <c r="A4054" s="28">
        <v>42147</v>
      </c>
      <c r="B4054" t="s">
        <v>441</v>
      </c>
      <c r="C4054" t="s">
        <v>59</v>
      </c>
      <c r="D4054" t="s">
        <v>59</v>
      </c>
      <c r="E4054" s="30">
        <v>7</v>
      </c>
      <c r="F4054">
        <f t="shared" si="69"/>
        <v>1</v>
      </c>
    </row>
    <row r="4055" spans="1:6" x14ac:dyDescent="0.2">
      <c r="A4055" s="28">
        <v>42148</v>
      </c>
      <c r="B4055" t="s">
        <v>447</v>
      </c>
      <c r="C4055" t="s">
        <v>52</v>
      </c>
      <c r="D4055" t="s">
        <v>52</v>
      </c>
      <c r="E4055" s="30">
        <v>5.33</v>
      </c>
      <c r="F4055">
        <f t="shared" si="69"/>
        <v>1</v>
      </c>
    </row>
    <row r="4056" spans="1:6" x14ac:dyDescent="0.2">
      <c r="A4056" s="28">
        <v>42148</v>
      </c>
      <c r="B4056" t="s">
        <v>447</v>
      </c>
      <c r="C4056" t="s">
        <v>53</v>
      </c>
      <c r="D4056" t="s">
        <v>53</v>
      </c>
      <c r="E4056" s="30">
        <v>7.7690000000000001</v>
      </c>
      <c r="F4056">
        <f t="shared" si="69"/>
        <v>1</v>
      </c>
    </row>
    <row r="4057" spans="1:6" x14ac:dyDescent="0.2">
      <c r="A4057" s="28">
        <v>42148</v>
      </c>
      <c r="B4057" t="s">
        <v>447</v>
      </c>
      <c r="C4057" t="s">
        <v>54</v>
      </c>
      <c r="D4057" t="s">
        <v>54</v>
      </c>
      <c r="E4057" s="30">
        <v>3</v>
      </c>
      <c r="F4057">
        <f t="shared" si="69"/>
        <v>1</v>
      </c>
    </row>
    <row r="4058" spans="1:6" x14ac:dyDescent="0.2">
      <c r="A4058" s="28">
        <v>42148</v>
      </c>
      <c r="B4058" t="s">
        <v>447</v>
      </c>
      <c r="C4058" t="s">
        <v>55</v>
      </c>
      <c r="D4058" t="s">
        <v>55</v>
      </c>
      <c r="E4058" s="30">
        <v>20</v>
      </c>
      <c r="F4058">
        <f t="shared" si="69"/>
        <v>1</v>
      </c>
    </row>
    <row r="4059" spans="1:6" x14ac:dyDescent="0.2">
      <c r="A4059" s="28">
        <v>42148</v>
      </c>
      <c r="B4059" t="s">
        <v>447</v>
      </c>
      <c r="C4059" t="s">
        <v>56</v>
      </c>
      <c r="D4059" t="s">
        <v>56</v>
      </c>
      <c r="E4059" s="30">
        <v>5</v>
      </c>
      <c r="F4059">
        <f t="shared" si="69"/>
        <v>1</v>
      </c>
    </row>
    <row r="4060" spans="1:6" x14ac:dyDescent="0.2">
      <c r="A4060" s="28">
        <v>42148</v>
      </c>
      <c r="B4060" t="s">
        <v>447</v>
      </c>
      <c r="C4060" t="s">
        <v>57</v>
      </c>
      <c r="D4060" t="s">
        <v>57</v>
      </c>
      <c r="E4060" s="30">
        <v>0</v>
      </c>
      <c r="F4060">
        <f t="shared" si="69"/>
        <v>1</v>
      </c>
    </row>
    <row r="4061" spans="1:6" x14ac:dyDescent="0.2">
      <c r="A4061" s="28">
        <v>42148</v>
      </c>
      <c r="B4061" t="s">
        <v>447</v>
      </c>
      <c r="C4061" t="s">
        <v>58</v>
      </c>
      <c r="D4061" t="s">
        <v>58</v>
      </c>
      <c r="E4061" s="30">
        <v>0</v>
      </c>
      <c r="F4061">
        <f t="shared" si="69"/>
        <v>1</v>
      </c>
    </row>
    <row r="4062" spans="1:6" x14ac:dyDescent="0.2">
      <c r="A4062" s="28">
        <v>42148</v>
      </c>
      <c r="B4062" t="s">
        <v>447</v>
      </c>
      <c r="C4062" t="s">
        <v>59</v>
      </c>
      <c r="D4062" t="s">
        <v>59</v>
      </c>
      <c r="E4062" s="30">
        <v>1.3</v>
      </c>
      <c r="F4062">
        <f t="shared" si="69"/>
        <v>1</v>
      </c>
    </row>
    <row r="4063" spans="1:6" x14ac:dyDescent="0.2">
      <c r="A4063" s="28">
        <v>42149</v>
      </c>
      <c r="B4063" t="s">
        <v>443</v>
      </c>
      <c r="C4063" t="s">
        <v>52</v>
      </c>
      <c r="D4063" t="s">
        <v>52</v>
      </c>
      <c r="E4063" s="30">
        <v>9.66</v>
      </c>
      <c r="F4063">
        <f t="shared" si="69"/>
        <v>1</v>
      </c>
    </row>
    <row r="4064" spans="1:6" x14ac:dyDescent="0.2">
      <c r="A4064" s="28">
        <v>42149</v>
      </c>
      <c r="B4064" t="s">
        <v>443</v>
      </c>
      <c r="C4064" t="s">
        <v>53</v>
      </c>
      <c r="D4064" t="s">
        <v>53</v>
      </c>
      <c r="E4064" s="30">
        <v>3.33</v>
      </c>
      <c r="F4064">
        <f t="shared" si="69"/>
        <v>1</v>
      </c>
    </row>
    <row r="4065" spans="1:6" x14ac:dyDescent="0.2">
      <c r="A4065" s="28">
        <v>42149</v>
      </c>
      <c r="B4065" t="s">
        <v>443</v>
      </c>
      <c r="C4065" t="s">
        <v>54</v>
      </c>
      <c r="D4065" t="s">
        <v>54</v>
      </c>
      <c r="E4065" s="30">
        <v>4</v>
      </c>
      <c r="F4065">
        <f t="shared" si="69"/>
        <v>1</v>
      </c>
    </row>
    <row r="4066" spans="1:6" x14ac:dyDescent="0.2">
      <c r="A4066" s="28">
        <v>42149</v>
      </c>
      <c r="B4066" t="s">
        <v>443</v>
      </c>
      <c r="C4066" t="s">
        <v>55</v>
      </c>
      <c r="D4066" t="s">
        <v>55</v>
      </c>
      <c r="E4066" s="30">
        <v>30</v>
      </c>
      <c r="F4066">
        <f t="shared" si="69"/>
        <v>1</v>
      </c>
    </row>
    <row r="4067" spans="1:6" x14ac:dyDescent="0.2">
      <c r="A4067" s="28">
        <v>42149</v>
      </c>
      <c r="B4067" t="s">
        <v>443</v>
      </c>
      <c r="C4067" t="s">
        <v>56</v>
      </c>
      <c r="D4067" t="s">
        <v>56</v>
      </c>
      <c r="E4067" s="30">
        <v>11</v>
      </c>
      <c r="F4067">
        <f t="shared" si="69"/>
        <v>1</v>
      </c>
    </row>
    <row r="4068" spans="1:6" x14ac:dyDescent="0.2">
      <c r="A4068" s="28">
        <v>42149</v>
      </c>
      <c r="B4068" t="s">
        <v>443</v>
      </c>
      <c r="C4068" t="s">
        <v>57</v>
      </c>
      <c r="D4068" t="s">
        <v>57</v>
      </c>
      <c r="E4068" s="30">
        <v>3</v>
      </c>
      <c r="F4068">
        <f t="shared" si="69"/>
        <v>1</v>
      </c>
    </row>
    <row r="4069" spans="1:6" x14ac:dyDescent="0.2">
      <c r="A4069" s="28">
        <v>42149</v>
      </c>
      <c r="B4069" t="s">
        <v>443</v>
      </c>
      <c r="C4069" t="s">
        <v>58</v>
      </c>
      <c r="D4069" t="s">
        <v>58</v>
      </c>
      <c r="E4069" s="30">
        <v>0</v>
      </c>
      <c r="F4069">
        <f t="shared" si="69"/>
        <v>1</v>
      </c>
    </row>
    <row r="4070" spans="1:6" x14ac:dyDescent="0.2">
      <c r="A4070" s="28">
        <v>42149</v>
      </c>
      <c r="B4070" t="s">
        <v>443</v>
      </c>
      <c r="C4070" t="s">
        <v>59</v>
      </c>
      <c r="D4070" t="s">
        <v>59</v>
      </c>
      <c r="E4070" s="30">
        <v>3</v>
      </c>
      <c r="F4070">
        <f t="shared" si="69"/>
        <v>1</v>
      </c>
    </row>
    <row r="4071" spans="1:6" x14ac:dyDescent="0.2">
      <c r="A4071" s="28">
        <v>42150</v>
      </c>
      <c r="B4071" t="s">
        <v>444</v>
      </c>
      <c r="C4071" t="s">
        <v>52</v>
      </c>
      <c r="D4071" t="s">
        <v>52</v>
      </c>
      <c r="E4071" s="30">
        <v>7.34</v>
      </c>
      <c r="F4071">
        <f t="shared" si="69"/>
        <v>1</v>
      </c>
    </row>
    <row r="4072" spans="1:6" x14ac:dyDescent="0.2">
      <c r="A4072" s="28">
        <v>42150</v>
      </c>
      <c r="B4072" t="s">
        <v>444</v>
      </c>
      <c r="C4072" t="s">
        <v>53</v>
      </c>
      <c r="D4072" t="s">
        <v>53</v>
      </c>
      <c r="E4072" s="30">
        <v>3.34</v>
      </c>
      <c r="F4072">
        <f t="shared" si="69"/>
        <v>1</v>
      </c>
    </row>
    <row r="4073" spans="1:6" x14ac:dyDescent="0.2">
      <c r="A4073" s="28">
        <v>42150</v>
      </c>
      <c r="B4073" t="s">
        <v>444</v>
      </c>
      <c r="C4073" t="s">
        <v>54</v>
      </c>
      <c r="D4073" t="s">
        <v>54</v>
      </c>
      <c r="E4073" s="30">
        <v>4.5</v>
      </c>
      <c r="F4073">
        <f t="shared" si="69"/>
        <v>1</v>
      </c>
    </row>
    <row r="4074" spans="1:6" x14ac:dyDescent="0.2">
      <c r="A4074" s="28">
        <v>42150</v>
      </c>
      <c r="B4074" t="s">
        <v>444</v>
      </c>
      <c r="C4074" t="s">
        <v>55</v>
      </c>
      <c r="D4074" t="s">
        <v>55</v>
      </c>
      <c r="E4074" s="30">
        <v>27</v>
      </c>
      <c r="F4074">
        <f t="shared" si="69"/>
        <v>1</v>
      </c>
    </row>
    <row r="4075" spans="1:6" x14ac:dyDescent="0.2">
      <c r="A4075" s="28">
        <v>42150</v>
      </c>
      <c r="B4075" t="s">
        <v>444</v>
      </c>
      <c r="C4075" t="s">
        <v>56</v>
      </c>
      <c r="D4075" t="s">
        <v>56</v>
      </c>
      <c r="E4075" s="30">
        <v>11</v>
      </c>
      <c r="F4075">
        <f t="shared" si="69"/>
        <v>1</v>
      </c>
    </row>
    <row r="4076" spans="1:6" x14ac:dyDescent="0.2">
      <c r="A4076" s="28">
        <v>42150</v>
      </c>
      <c r="B4076" t="s">
        <v>444</v>
      </c>
      <c r="C4076" t="s">
        <v>57</v>
      </c>
      <c r="D4076" t="s">
        <v>57</v>
      </c>
      <c r="E4076" s="30">
        <v>0</v>
      </c>
      <c r="F4076">
        <f t="shared" si="69"/>
        <v>1</v>
      </c>
    </row>
    <row r="4077" spans="1:6" x14ac:dyDescent="0.2">
      <c r="A4077" s="28">
        <v>42150</v>
      </c>
      <c r="B4077" t="s">
        <v>444</v>
      </c>
      <c r="C4077" t="s">
        <v>58</v>
      </c>
      <c r="D4077" t="s">
        <v>58</v>
      </c>
      <c r="E4077" s="30">
        <v>22</v>
      </c>
      <c r="F4077">
        <f t="shared" si="69"/>
        <v>1</v>
      </c>
    </row>
    <row r="4078" spans="1:6" x14ac:dyDescent="0.2">
      <c r="A4078" s="28">
        <v>42150</v>
      </c>
      <c r="B4078" t="s">
        <v>444</v>
      </c>
      <c r="C4078" t="s">
        <v>59</v>
      </c>
      <c r="D4078" t="s">
        <v>59</v>
      </c>
      <c r="E4078" s="30">
        <v>10</v>
      </c>
      <c r="F4078">
        <f t="shared" si="69"/>
        <v>1</v>
      </c>
    </row>
    <row r="4079" spans="1:6" x14ac:dyDescent="0.2">
      <c r="A4079" s="28">
        <v>42151</v>
      </c>
      <c r="B4079" t="s">
        <v>445</v>
      </c>
      <c r="C4079" t="s">
        <v>52</v>
      </c>
      <c r="D4079" t="s">
        <v>52</v>
      </c>
      <c r="E4079" s="30">
        <v>4</v>
      </c>
      <c r="F4079">
        <f t="shared" si="69"/>
        <v>1</v>
      </c>
    </row>
    <row r="4080" spans="1:6" x14ac:dyDescent="0.2">
      <c r="A4080" s="28">
        <v>42151</v>
      </c>
      <c r="B4080" t="s">
        <v>445</v>
      </c>
      <c r="C4080" t="s">
        <v>53</v>
      </c>
      <c r="D4080" t="s">
        <v>53</v>
      </c>
      <c r="E4080" s="30">
        <v>2.66</v>
      </c>
      <c r="F4080">
        <f t="shared" si="69"/>
        <v>1</v>
      </c>
    </row>
    <row r="4081" spans="1:6" x14ac:dyDescent="0.2">
      <c r="A4081" s="28">
        <v>42151</v>
      </c>
      <c r="B4081" t="s">
        <v>445</v>
      </c>
      <c r="C4081" t="s">
        <v>54</v>
      </c>
      <c r="D4081" t="s">
        <v>54</v>
      </c>
      <c r="E4081" s="30">
        <v>2</v>
      </c>
      <c r="F4081">
        <f t="shared" si="69"/>
        <v>1</v>
      </c>
    </row>
    <row r="4082" spans="1:6" x14ac:dyDescent="0.2">
      <c r="A4082" s="28">
        <v>42151</v>
      </c>
      <c r="B4082" t="s">
        <v>445</v>
      </c>
      <c r="C4082" t="s">
        <v>55</v>
      </c>
      <c r="D4082" t="s">
        <v>55</v>
      </c>
      <c r="E4082" s="30">
        <v>24.2</v>
      </c>
      <c r="F4082">
        <f t="shared" si="69"/>
        <v>1</v>
      </c>
    </row>
    <row r="4083" spans="1:6" x14ac:dyDescent="0.2">
      <c r="A4083" s="28">
        <v>42151</v>
      </c>
      <c r="B4083" t="s">
        <v>445</v>
      </c>
      <c r="C4083" t="s">
        <v>56</v>
      </c>
      <c r="D4083" t="s">
        <v>56</v>
      </c>
      <c r="E4083" s="30">
        <v>7</v>
      </c>
      <c r="F4083">
        <f t="shared" si="69"/>
        <v>1</v>
      </c>
    </row>
    <row r="4084" spans="1:6" x14ac:dyDescent="0.2">
      <c r="A4084" s="28">
        <v>42151</v>
      </c>
      <c r="B4084" t="s">
        <v>445</v>
      </c>
      <c r="C4084" t="s">
        <v>57</v>
      </c>
      <c r="D4084" t="s">
        <v>57</v>
      </c>
      <c r="E4084" s="30">
        <v>0</v>
      </c>
      <c r="F4084">
        <f t="shared" si="69"/>
        <v>1</v>
      </c>
    </row>
    <row r="4085" spans="1:6" x14ac:dyDescent="0.2">
      <c r="A4085" s="28">
        <v>42151</v>
      </c>
      <c r="B4085" t="s">
        <v>445</v>
      </c>
      <c r="C4085" t="s">
        <v>58</v>
      </c>
      <c r="D4085" t="s">
        <v>58</v>
      </c>
      <c r="E4085" s="30">
        <v>0</v>
      </c>
      <c r="F4085">
        <f t="shared" si="69"/>
        <v>1</v>
      </c>
    </row>
    <row r="4086" spans="1:6" x14ac:dyDescent="0.2">
      <c r="A4086" s="28">
        <v>42151</v>
      </c>
      <c r="B4086" t="s">
        <v>445</v>
      </c>
      <c r="C4086" t="s">
        <v>59</v>
      </c>
      <c r="D4086" t="s">
        <v>59</v>
      </c>
      <c r="E4086" s="30">
        <v>1</v>
      </c>
      <c r="F4086">
        <f t="shared" si="69"/>
        <v>1</v>
      </c>
    </row>
    <row r="4087" spans="1:6" x14ac:dyDescent="0.2">
      <c r="A4087" s="28">
        <v>42152</v>
      </c>
      <c r="B4087" t="s">
        <v>446</v>
      </c>
      <c r="C4087" t="s">
        <v>52</v>
      </c>
      <c r="D4087" t="s">
        <v>52</v>
      </c>
      <c r="E4087" s="30">
        <v>6</v>
      </c>
      <c r="F4087">
        <f t="shared" si="69"/>
        <v>1</v>
      </c>
    </row>
    <row r="4088" spans="1:6" x14ac:dyDescent="0.2">
      <c r="A4088" s="28">
        <v>42152</v>
      </c>
      <c r="B4088" t="s">
        <v>446</v>
      </c>
      <c r="C4088" t="s">
        <v>53</v>
      </c>
      <c r="D4088" t="s">
        <v>53</v>
      </c>
      <c r="E4088" s="30">
        <v>2.33</v>
      </c>
      <c r="F4088">
        <f t="shared" si="69"/>
        <v>1</v>
      </c>
    </row>
    <row r="4089" spans="1:6" x14ac:dyDescent="0.2">
      <c r="A4089" s="28">
        <v>42152</v>
      </c>
      <c r="B4089" t="s">
        <v>446</v>
      </c>
      <c r="C4089" t="s">
        <v>54</v>
      </c>
      <c r="D4089" t="s">
        <v>54</v>
      </c>
      <c r="E4089" s="30">
        <v>6.7</v>
      </c>
      <c r="F4089">
        <f t="shared" si="69"/>
        <v>1</v>
      </c>
    </row>
    <row r="4090" spans="1:6" x14ac:dyDescent="0.2">
      <c r="A4090" s="28">
        <v>42152</v>
      </c>
      <c r="B4090" t="s">
        <v>446</v>
      </c>
      <c r="C4090" t="s">
        <v>55</v>
      </c>
      <c r="D4090" t="s">
        <v>55</v>
      </c>
      <c r="E4090" s="30">
        <v>17.100000000000001</v>
      </c>
      <c r="F4090">
        <f t="shared" si="69"/>
        <v>1</v>
      </c>
    </row>
    <row r="4091" spans="1:6" x14ac:dyDescent="0.2">
      <c r="A4091" s="28">
        <v>42152</v>
      </c>
      <c r="B4091" t="s">
        <v>446</v>
      </c>
      <c r="C4091" t="s">
        <v>56</v>
      </c>
      <c r="D4091" t="s">
        <v>56</v>
      </c>
      <c r="E4091" s="30">
        <v>3</v>
      </c>
      <c r="F4091">
        <f t="shared" si="69"/>
        <v>1</v>
      </c>
    </row>
    <row r="4092" spans="1:6" x14ac:dyDescent="0.2">
      <c r="A4092" s="28">
        <v>42152</v>
      </c>
      <c r="B4092" t="s">
        <v>446</v>
      </c>
      <c r="C4092" t="s">
        <v>57</v>
      </c>
      <c r="D4092" t="s">
        <v>57</v>
      </c>
      <c r="E4092" s="30">
        <v>0</v>
      </c>
      <c r="F4092">
        <f t="shared" si="69"/>
        <v>1</v>
      </c>
    </row>
    <row r="4093" spans="1:6" x14ac:dyDescent="0.2">
      <c r="A4093" s="28">
        <v>42152</v>
      </c>
      <c r="B4093" t="s">
        <v>446</v>
      </c>
      <c r="C4093" t="s">
        <v>58</v>
      </c>
      <c r="D4093" t="s">
        <v>58</v>
      </c>
      <c r="E4093" s="30">
        <v>20</v>
      </c>
      <c r="F4093">
        <f t="shared" si="69"/>
        <v>1</v>
      </c>
    </row>
    <row r="4094" spans="1:6" x14ac:dyDescent="0.2">
      <c r="A4094" s="28">
        <v>42152</v>
      </c>
      <c r="B4094" t="s">
        <v>446</v>
      </c>
      <c r="C4094" t="s">
        <v>59</v>
      </c>
      <c r="D4094" t="s">
        <v>59</v>
      </c>
      <c r="E4094" s="30">
        <v>3</v>
      </c>
      <c r="F4094">
        <f t="shared" si="69"/>
        <v>1</v>
      </c>
    </row>
    <row r="4095" spans="1:6" x14ac:dyDescent="0.2">
      <c r="A4095" s="28">
        <v>42153</v>
      </c>
      <c r="B4095" t="s">
        <v>440</v>
      </c>
      <c r="C4095" t="s">
        <v>52</v>
      </c>
      <c r="D4095" t="s">
        <v>52</v>
      </c>
      <c r="E4095" s="30">
        <v>6.33</v>
      </c>
      <c r="F4095">
        <f t="shared" si="69"/>
        <v>1</v>
      </c>
    </row>
    <row r="4096" spans="1:6" x14ac:dyDescent="0.2">
      <c r="A4096" s="28">
        <v>42153</v>
      </c>
      <c r="B4096" t="s">
        <v>440</v>
      </c>
      <c r="C4096" t="s">
        <v>53</v>
      </c>
      <c r="D4096" t="s">
        <v>53</v>
      </c>
      <c r="E4096" s="30">
        <v>5.01</v>
      </c>
      <c r="F4096">
        <f t="shared" si="69"/>
        <v>1</v>
      </c>
    </row>
    <row r="4097" spans="1:6" x14ac:dyDescent="0.2">
      <c r="A4097" s="28">
        <v>42153</v>
      </c>
      <c r="B4097" t="s">
        <v>440</v>
      </c>
      <c r="C4097" t="s">
        <v>54</v>
      </c>
      <c r="D4097" t="s">
        <v>54</v>
      </c>
      <c r="E4097" s="30">
        <v>3</v>
      </c>
      <c r="F4097">
        <f t="shared" si="69"/>
        <v>1</v>
      </c>
    </row>
    <row r="4098" spans="1:6" x14ac:dyDescent="0.2">
      <c r="A4098" s="28">
        <v>42153</v>
      </c>
      <c r="B4098" t="s">
        <v>440</v>
      </c>
      <c r="C4098" t="s">
        <v>55</v>
      </c>
      <c r="D4098" t="s">
        <v>55</v>
      </c>
      <c r="E4098" s="30">
        <v>41.8</v>
      </c>
      <c r="F4098">
        <f t="shared" si="69"/>
        <v>1</v>
      </c>
    </row>
    <row r="4099" spans="1:6" x14ac:dyDescent="0.2">
      <c r="A4099" s="28">
        <v>42153</v>
      </c>
      <c r="B4099" t="s">
        <v>440</v>
      </c>
      <c r="C4099" t="s">
        <v>56</v>
      </c>
      <c r="D4099" t="s">
        <v>56</v>
      </c>
      <c r="E4099" s="30">
        <v>6</v>
      </c>
      <c r="F4099">
        <f t="shared" si="69"/>
        <v>1</v>
      </c>
    </row>
    <row r="4100" spans="1:6" x14ac:dyDescent="0.2">
      <c r="A4100" s="28">
        <v>42153</v>
      </c>
      <c r="B4100" t="s">
        <v>440</v>
      </c>
      <c r="C4100" t="s">
        <v>57</v>
      </c>
      <c r="D4100" t="s">
        <v>57</v>
      </c>
      <c r="E4100" s="30">
        <v>0</v>
      </c>
      <c r="F4100">
        <f t="shared" si="69"/>
        <v>1</v>
      </c>
    </row>
    <row r="4101" spans="1:6" x14ac:dyDescent="0.2">
      <c r="A4101" s="28">
        <v>42153</v>
      </c>
      <c r="B4101" t="s">
        <v>440</v>
      </c>
      <c r="C4101" t="s">
        <v>58</v>
      </c>
      <c r="D4101" t="s">
        <v>58</v>
      </c>
      <c r="E4101" s="30">
        <v>5</v>
      </c>
      <c r="F4101">
        <f t="shared" si="69"/>
        <v>1</v>
      </c>
    </row>
    <row r="4102" spans="1:6" x14ac:dyDescent="0.2">
      <c r="A4102" s="28">
        <v>42153</v>
      </c>
      <c r="B4102" t="s">
        <v>440</v>
      </c>
      <c r="C4102" t="s">
        <v>59</v>
      </c>
      <c r="D4102" t="s">
        <v>59</v>
      </c>
      <c r="E4102" s="30">
        <v>3</v>
      </c>
      <c r="F4102">
        <f t="shared" si="69"/>
        <v>1</v>
      </c>
    </row>
    <row r="4103" spans="1:6" x14ac:dyDescent="0.2">
      <c r="A4103" s="28">
        <v>42154</v>
      </c>
      <c r="B4103" t="s">
        <v>441</v>
      </c>
      <c r="C4103" t="s">
        <v>52</v>
      </c>
      <c r="D4103" t="s">
        <v>52</v>
      </c>
      <c r="E4103" s="30">
        <v>14</v>
      </c>
      <c r="F4103">
        <f t="shared" ref="F4103:F4166" si="70">SUBTOTAL(103,E4103)</f>
        <v>1</v>
      </c>
    </row>
    <row r="4104" spans="1:6" x14ac:dyDescent="0.2">
      <c r="A4104" s="28">
        <v>42154</v>
      </c>
      <c r="B4104" t="s">
        <v>441</v>
      </c>
      <c r="C4104" t="s">
        <v>53</v>
      </c>
      <c r="D4104" t="s">
        <v>53</v>
      </c>
      <c r="E4104" s="30">
        <v>2.68</v>
      </c>
      <c r="F4104">
        <f t="shared" si="70"/>
        <v>1</v>
      </c>
    </row>
    <row r="4105" spans="1:6" x14ac:dyDescent="0.2">
      <c r="A4105" s="28">
        <v>42154</v>
      </c>
      <c r="B4105" t="s">
        <v>441</v>
      </c>
      <c r="C4105" t="s">
        <v>54</v>
      </c>
      <c r="D4105" t="s">
        <v>54</v>
      </c>
      <c r="E4105" s="30">
        <v>6</v>
      </c>
      <c r="F4105">
        <f t="shared" si="70"/>
        <v>1</v>
      </c>
    </row>
    <row r="4106" spans="1:6" x14ac:dyDescent="0.2">
      <c r="A4106" s="28">
        <v>42154</v>
      </c>
      <c r="B4106" t="s">
        <v>441</v>
      </c>
      <c r="C4106" t="s">
        <v>55</v>
      </c>
      <c r="D4106" t="s">
        <v>55</v>
      </c>
      <c r="E4106" s="30">
        <v>24.5</v>
      </c>
      <c r="F4106">
        <f t="shared" si="70"/>
        <v>1</v>
      </c>
    </row>
    <row r="4107" spans="1:6" x14ac:dyDescent="0.2">
      <c r="A4107" s="28">
        <v>42154</v>
      </c>
      <c r="B4107" t="s">
        <v>441</v>
      </c>
      <c r="C4107" t="s">
        <v>56</v>
      </c>
      <c r="D4107" t="s">
        <v>56</v>
      </c>
      <c r="E4107" s="30">
        <v>4</v>
      </c>
      <c r="F4107">
        <f t="shared" si="70"/>
        <v>1</v>
      </c>
    </row>
    <row r="4108" spans="1:6" x14ac:dyDescent="0.2">
      <c r="A4108" s="28">
        <v>42154</v>
      </c>
      <c r="B4108" t="s">
        <v>441</v>
      </c>
      <c r="C4108" t="s">
        <v>57</v>
      </c>
      <c r="D4108" t="s">
        <v>57</v>
      </c>
      <c r="E4108" s="30">
        <v>0</v>
      </c>
      <c r="F4108">
        <f t="shared" si="70"/>
        <v>1</v>
      </c>
    </row>
    <row r="4109" spans="1:6" x14ac:dyDescent="0.2">
      <c r="A4109" s="28">
        <v>42154</v>
      </c>
      <c r="B4109" t="s">
        <v>441</v>
      </c>
      <c r="C4109" t="s">
        <v>58</v>
      </c>
      <c r="D4109" t="s">
        <v>58</v>
      </c>
      <c r="E4109" s="30">
        <v>4</v>
      </c>
      <c r="F4109">
        <f t="shared" si="70"/>
        <v>1</v>
      </c>
    </row>
    <row r="4110" spans="1:6" x14ac:dyDescent="0.2">
      <c r="A4110" s="28">
        <v>42154</v>
      </c>
      <c r="B4110" t="s">
        <v>441</v>
      </c>
      <c r="C4110" t="s">
        <v>59</v>
      </c>
      <c r="D4110" t="s">
        <v>59</v>
      </c>
      <c r="E4110" s="30">
        <v>8</v>
      </c>
      <c r="F4110">
        <f t="shared" si="70"/>
        <v>1</v>
      </c>
    </row>
    <row r="4111" spans="1:6" x14ac:dyDescent="0.2">
      <c r="A4111" s="28">
        <v>42155</v>
      </c>
      <c r="B4111" t="s">
        <v>447</v>
      </c>
      <c r="C4111" t="s">
        <v>52</v>
      </c>
      <c r="D4111" t="s">
        <v>52</v>
      </c>
      <c r="E4111" s="30">
        <v>3</v>
      </c>
      <c r="F4111">
        <f t="shared" si="70"/>
        <v>1</v>
      </c>
    </row>
    <row r="4112" spans="1:6" x14ac:dyDescent="0.2">
      <c r="A4112" s="28">
        <v>42155</v>
      </c>
      <c r="B4112" t="s">
        <v>447</v>
      </c>
      <c r="C4112" t="s">
        <v>53</v>
      </c>
      <c r="D4112" t="s">
        <v>53</v>
      </c>
      <c r="E4112" s="30">
        <v>4.6970000000000001</v>
      </c>
      <c r="F4112">
        <f t="shared" si="70"/>
        <v>1</v>
      </c>
    </row>
    <row r="4113" spans="1:6" x14ac:dyDescent="0.2">
      <c r="A4113" s="28">
        <v>42155</v>
      </c>
      <c r="B4113" t="s">
        <v>447</v>
      </c>
      <c r="C4113" t="s">
        <v>54</v>
      </c>
      <c r="D4113" t="s">
        <v>54</v>
      </c>
      <c r="E4113" s="30">
        <v>6.3</v>
      </c>
      <c r="F4113">
        <f t="shared" si="70"/>
        <v>1</v>
      </c>
    </row>
    <row r="4114" spans="1:6" x14ac:dyDescent="0.2">
      <c r="A4114" s="28">
        <v>42155</v>
      </c>
      <c r="B4114" t="s">
        <v>447</v>
      </c>
      <c r="C4114" t="s">
        <v>55</v>
      </c>
      <c r="D4114" t="s">
        <v>55</v>
      </c>
      <c r="E4114" s="30">
        <v>31.5</v>
      </c>
      <c r="F4114">
        <f t="shared" si="70"/>
        <v>1</v>
      </c>
    </row>
    <row r="4115" spans="1:6" x14ac:dyDescent="0.2">
      <c r="A4115" s="28">
        <v>42155</v>
      </c>
      <c r="B4115" t="s">
        <v>447</v>
      </c>
      <c r="C4115" t="s">
        <v>56</v>
      </c>
      <c r="D4115" t="s">
        <v>56</v>
      </c>
      <c r="E4115" s="30">
        <v>2</v>
      </c>
      <c r="F4115">
        <f t="shared" si="70"/>
        <v>1</v>
      </c>
    </row>
    <row r="4116" spans="1:6" x14ac:dyDescent="0.2">
      <c r="A4116" s="28">
        <v>42155</v>
      </c>
      <c r="B4116" t="s">
        <v>447</v>
      </c>
      <c r="C4116" t="s">
        <v>57</v>
      </c>
      <c r="D4116" t="s">
        <v>57</v>
      </c>
      <c r="E4116" s="30">
        <v>0</v>
      </c>
      <c r="F4116">
        <f t="shared" si="70"/>
        <v>1</v>
      </c>
    </row>
    <row r="4117" spans="1:6" x14ac:dyDescent="0.2">
      <c r="A4117" s="28">
        <v>42155</v>
      </c>
      <c r="B4117" t="s">
        <v>447</v>
      </c>
      <c r="C4117" t="s">
        <v>58</v>
      </c>
      <c r="D4117" t="s">
        <v>58</v>
      </c>
      <c r="E4117" s="30">
        <v>0</v>
      </c>
      <c r="F4117">
        <f t="shared" si="70"/>
        <v>1</v>
      </c>
    </row>
    <row r="4118" spans="1:6" x14ac:dyDescent="0.2">
      <c r="A4118" s="28">
        <v>42155</v>
      </c>
      <c r="B4118" t="s">
        <v>447</v>
      </c>
      <c r="C4118" t="s">
        <v>59</v>
      </c>
      <c r="D4118" t="s">
        <v>59</v>
      </c>
      <c r="E4118" s="30">
        <v>10.5</v>
      </c>
      <c r="F4118">
        <f t="shared" si="70"/>
        <v>1</v>
      </c>
    </row>
    <row r="4119" spans="1:6" x14ac:dyDescent="0.2">
      <c r="A4119" s="28">
        <v>42156</v>
      </c>
      <c r="B4119" t="s">
        <v>443</v>
      </c>
      <c r="C4119" t="s">
        <v>52</v>
      </c>
      <c r="D4119" t="s">
        <v>52</v>
      </c>
      <c r="E4119" s="30">
        <v>4.66</v>
      </c>
      <c r="F4119">
        <f t="shared" si="70"/>
        <v>1</v>
      </c>
    </row>
    <row r="4120" spans="1:6" x14ac:dyDescent="0.2">
      <c r="A4120" s="28">
        <v>42156</v>
      </c>
      <c r="B4120" t="s">
        <v>443</v>
      </c>
      <c r="C4120" t="s">
        <v>53</v>
      </c>
      <c r="D4120" t="s">
        <v>53</v>
      </c>
      <c r="E4120" s="30">
        <v>5</v>
      </c>
      <c r="F4120">
        <f t="shared" si="70"/>
        <v>1</v>
      </c>
    </row>
    <row r="4121" spans="1:6" x14ac:dyDescent="0.2">
      <c r="A4121" s="28">
        <v>42156</v>
      </c>
      <c r="B4121" t="s">
        <v>443</v>
      </c>
      <c r="C4121" t="s">
        <v>54</v>
      </c>
      <c r="D4121" t="s">
        <v>54</v>
      </c>
      <c r="E4121" s="30">
        <v>2.5</v>
      </c>
      <c r="F4121">
        <f t="shared" si="70"/>
        <v>1</v>
      </c>
    </row>
    <row r="4122" spans="1:6" x14ac:dyDescent="0.2">
      <c r="A4122" s="28">
        <v>42156</v>
      </c>
      <c r="B4122" t="s">
        <v>443</v>
      </c>
      <c r="C4122" t="s">
        <v>55</v>
      </c>
      <c r="D4122" t="s">
        <v>55</v>
      </c>
      <c r="E4122" s="30">
        <v>23.55</v>
      </c>
      <c r="F4122">
        <f t="shared" si="70"/>
        <v>1</v>
      </c>
    </row>
    <row r="4123" spans="1:6" x14ac:dyDescent="0.2">
      <c r="A4123" s="28">
        <v>42156</v>
      </c>
      <c r="B4123" t="s">
        <v>443</v>
      </c>
      <c r="C4123" t="s">
        <v>56</v>
      </c>
      <c r="D4123" t="s">
        <v>56</v>
      </c>
      <c r="E4123" s="30">
        <v>12</v>
      </c>
      <c r="F4123">
        <f t="shared" si="70"/>
        <v>1</v>
      </c>
    </row>
    <row r="4124" spans="1:6" x14ac:dyDescent="0.2">
      <c r="A4124" s="28">
        <v>42156</v>
      </c>
      <c r="B4124" t="s">
        <v>443</v>
      </c>
      <c r="C4124" t="s">
        <v>57</v>
      </c>
      <c r="D4124" t="s">
        <v>57</v>
      </c>
      <c r="E4124" s="30">
        <v>0</v>
      </c>
      <c r="F4124">
        <f t="shared" si="70"/>
        <v>1</v>
      </c>
    </row>
    <row r="4125" spans="1:6" x14ac:dyDescent="0.2">
      <c r="A4125" s="28">
        <v>42156</v>
      </c>
      <c r="B4125" t="s">
        <v>443</v>
      </c>
      <c r="C4125" t="s">
        <v>58</v>
      </c>
      <c r="D4125" t="s">
        <v>58</v>
      </c>
      <c r="E4125" s="30">
        <v>2</v>
      </c>
      <c r="F4125">
        <f t="shared" si="70"/>
        <v>1</v>
      </c>
    </row>
    <row r="4126" spans="1:6" x14ac:dyDescent="0.2">
      <c r="A4126" s="28">
        <v>42156</v>
      </c>
      <c r="B4126" t="s">
        <v>443</v>
      </c>
      <c r="C4126" t="s">
        <v>59</v>
      </c>
      <c r="D4126" t="s">
        <v>59</v>
      </c>
      <c r="E4126" s="30">
        <v>3</v>
      </c>
      <c r="F4126">
        <f t="shared" si="70"/>
        <v>1</v>
      </c>
    </row>
    <row r="4127" spans="1:6" x14ac:dyDescent="0.2">
      <c r="A4127" s="28">
        <v>42157</v>
      </c>
      <c r="B4127" t="s">
        <v>444</v>
      </c>
      <c r="C4127" t="s">
        <v>52</v>
      </c>
      <c r="D4127" t="s">
        <v>52</v>
      </c>
      <c r="E4127" s="30">
        <v>8.33</v>
      </c>
      <c r="F4127">
        <f t="shared" si="70"/>
        <v>1</v>
      </c>
    </row>
    <row r="4128" spans="1:6" x14ac:dyDescent="0.2">
      <c r="A4128" s="28">
        <v>42157</v>
      </c>
      <c r="B4128" t="s">
        <v>444</v>
      </c>
      <c r="C4128" t="s">
        <v>53</v>
      </c>
      <c r="D4128" t="s">
        <v>53</v>
      </c>
      <c r="E4128" s="30">
        <v>8</v>
      </c>
      <c r="F4128">
        <f t="shared" si="70"/>
        <v>1</v>
      </c>
    </row>
    <row r="4129" spans="1:6" x14ac:dyDescent="0.2">
      <c r="A4129" s="28">
        <v>42157</v>
      </c>
      <c r="B4129" t="s">
        <v>444</v>
      </c>
      <c r="C4129" t="s">
        <v>54</v>
      </c>
      <c r="D4129" t="s">
        <v>54</v>
      </c>
      <c r="E4129" s="30">
        <v>7.9</v>
      </c>
      <c r="F4129">
        <f t="shared" si="70"/>
        <v>1</v>
      </c>
    </row>
    <row r="4130" spans="1:6" x14ac:dyDescent="0.2">
      <c r="A4130" s="28">
        <v>42157</v>
      </c>
      <c r="B4130" t="s">
        <v>444</v>
      </c>
      <c r="C4130" t="s">
        <v>55</v>
      </c>
      <c r="D4130" t="s">
        <v>55</v>
      </c>
      <c r="E4130" s="30">
        <v>24</v>
      </c>
      <c r="F4130">
        <f t="shared" si="70"/>
        <v>1</v>
      </c>
    </row>
    <row r="4131" spans="1:6" x14ac:dyDescent="0.2">
      <c r="A4131" s="28">
        <v>42157</v>
      </c>
      <c r="B4131" t="s">
        <v>444</v>
      </c>
      <c r="C4131" t="s">
        <v>56</v>
      </c>
      <c r="D4131" t="s">
        <v>56</v>
      </c>
      <c r="E4131" s="30">
        <v>10</v>
      </c>
      <c r="F4131">
        <f t="shared" si="70"/>
        <v>1</v>
      </c>
    </row>
    <row r="4132" spans="1:6" x14ac:dyDescent="0.2">
      <c r="A4132" s="28">
        <v>42157</v>
      </c>
      <c r="B4132" t="s">
        <v>444</v>
      </c>
      <c r="C4132" t="s">
        <v>57</v>
      </c>
      <c r="D4132" t="s">
        <v>57</v>
      </c>
      <c r="E4132" s="30">
        <v>4</v>
      </c>
      <c r="F4132">
        <f t="shared" si="70"/>
        <v>1</v>
      </c>
    </row>
    <row r="4133" spans="1:6" x14ac:dyDescent="0.2">
      <c r="A4133" s="28">
        <v>42157</v>
      </c>
      <c r="B4133" t="s">
        <v>444</v>
      </c>
      <c r="C4133" t="s">
        <v>58</v>
      </c>
      <c r="D4133" t="s">
        <v>58</v>
      </c>
      <c r="E4133" s="30">
        <v>3</v>
      </c>
      <c r="F4133">
        <f t="shared" si="70"/>
        <v>1</v>
      </c>
    </row>
    <row r="4134" spans="1:6" x14ac:dyDescent="0.2">
      <c r="A4134" s="28">
        <v>42157</v>
      </c>
      <c r="B4134" t="s">
        <v>444</v>
      </c>
      <c r="C4134" t="s">
        <v>59</v>
      </c>
      <c r="D4134" t="s">
        <v>59</v>
      </c>
      <c r="E4134" s="30">
        <v>6</v>
      </c>
      <c r="F4134">
        <f t="shared" si="70"/>
        <v>1</v>
      </c>
    </row>
    <row r="4135" spans="1:6" x14ac:dyDescent="0.2">
      <c r="A4135" s="28">
        <v>42158</v>
      </c>
      <c r="B4135" t="s">
        <v>445</v>
      </c>
      <c r="C4135" t="s">
        <v>52</v>
      </c>
      <c r="D4135" t="s">
        <v>52</v>
      </c>
      <c r="E4135" s="30">
        <v>5</v>
      </c>
      <c r="F4135">
        <f t="shared" si="70"/>
        <v>1</v>
      </c>
    </row>
    <row r="4136" spans="1:6" x14ac:dyDescent="0.2">
      <c r="A4136" s="28">
        <v>42158</v>
      </c>
      <c r="B4136" t="s">
        <v>445</v>
      </c>
      <c r="C4136" t="s">
        <v>53</v>
      </c>
      <c r="D4136" t="s">
        <v>53</v>
      </c>
      <c r="E4136" s="30">
        <v>1.66</v>
      </c>
      <c r="F4136">
        <f t="shared" si="70"/>
        <v>1</v>
      </c>
    </row>
    <row r="4137" spans="1:6" x14ac:dyDescent="0.2">
      <c r="A4137" s="28">
        <v>42158</v>
      </c>
      <c r="B4137" t="s">
        <v>445</v>
      </c>
      <c r="C4137" t="s">
        <v>54</v>
      </c>
      <c r="D4137" t="s">
        <v>54</v>
      </c>
      <c r="E4137" s="30">
        <v>5.3</v>
      </c>
      <c r="F4137">
        <f t="shared" si="70"/>
        <v>1</v>
      </c>
    </row>
    <row r="4138" spans="1:6" x14ac:dyDescent="0.2">
      <c r="A4138" s="28">
        <v>42158</v>
      </c>
      <c r="B4138" t="s">
        <v>445</v>
      </c>
      <c r="C4138" t="s">
        <v>55</v>
      </c>
      <c r="D4138" t="s">
        <v>55</v>
      </c>
      <c r="E4138" s="30">
        <v>30</v>
      </c>
      <c r="F4138">
        <f t="shared" si="70"/>
        <v>1</v>
      </c>
    </row>
    <row r="4139" spans="1:6" x14ac:dyDescent="0.2">
      <c r="A4139" s="28">
        <v>42158</v>
      </c>
      <c r="B4139" t="s">
        <v>445</v>
      </c>
      <c r="C4139" t="s">
        <v>56</v>
      </c>
      <c r="D4139" t="s">
        <v>56</v>
      </c>
      <c r="E4139" s="30">
        <v>9</v>
      </c>
      <c r="F4139">
        <f t="shared" si="70"/>
        <v>1</v>
      </c>
    </row>
    <row r="4140" spans="1:6" x14ac:dyDescent="0.2">
      <c r="A4140" s="28">
        <v>42158</v>
      </c>
      <c r="B4140" t="s">
        <v>445</v>
      </c>
      <c r="C4140" t="s">
        <v>57</v>
      </c>
      <c r="D4140" t="s">
        <v>57</v>
      </c>
      <c r="E4140" s="30">
        <v>0</v>
      </c>
      <c r="F4140">
        <f t="shared" si="70"/>
        <v>1</v>
      </c>
    </row>
    <row r="4141" spans="1:6" x14ac:dyDescent="0.2">
      <c r="A4141" s="28">
        <v>42158</v>
      </c>
      <c r="B4141" t="s">
        <v>445</v>
      </c>
      <c r="C4141" t="s">
        <v>58</v>
      </c>
      <c r="D4141" t="s">
        <v>58</v>
      </c>
      <c r="E4141" s="30">
        <v>6</v>
      </c>
      <c r="F4141">
        <f t="shared" si="70"/>
        <v>1</v>
      </c>
    </row>
    <row r="4142" spans="1:6" x14ac:dyDescent="0.2">
      <c r="A4142" s="28">
        <v>42158</v>
      </c>
      <c r="B4142" t="s">
        <v>445</v>
      </c>
      <c r="C4142" t="s">
        <v>59</v>
      </c>
      <c r="D4142" t="s">
        <v>59</v>
      </c>
      <c r="E4142" s="30">
        <v>2</v>
      </c>
      <c r="F4142">
        <f t="shared" si="70"/>
        <v>1</v>
      </c>
    </row>
    <row r="4143" spans="1:6" x14ac:dyDescent="0.2">
      <c r="A4143" s="28">
        <v>42159</v>
      </c>
      <c r="B4143" t="s">
        <v>446</v>
      </c>
      <c r="C4143" t="s">
        <v>52</v>
      </c>
      <c r="D4143" t="s">
        <v>52</v>
      </c>
      <c r="E4143" s="30">
        <v>2.33</v>
      </c>
      <c r="F4143">
        <f t="shared" si="70"/>
        <v>1</v>
      </c>
    </row>
    <row r="4144" spans="1:6" x14ac:dyDescent="0.2">
      <c r="A4144" s="28">
        <v>42159</v>
      </c>
      <c r="B4144" t="s">
        <v>446</v>
      </c>
      <c r="C4144" t="s">
        <v>53</v>
      </c>
      <c r="D4144" t="s">
        <v>53</v>
      </c>
      <c r="E4144" s="30">
        <v>4</v>
      </c>
      <c r="F4144">
        <f t="shared" si="70"/>
        <v>1</v>
      </c>
    </row>
    <row r="4145" spans="1:6" x14ac:dyDescent="0.2">
      <c r="A4145" s="28">
        <v>42159</v>
      </c>
      <c r="B4145" t="s">
        <v>446</v>
      </c>
      <c r="C4145" t="s">
        <v>54</v>
      </c>
      <c r="D4145" t="s">
        <v>54</v>
      </c>
      <c r="E4145" s="30">
        <v>3</v>
      </c>
      <c r="F4145">
        <f t="shared" si="70"/>
        <v>1</v>
      </c>
    </row>
    <row r="4146" spans="1:6" x14ac:dyDescent="0.2">
      <c r="A4146" s="28">
        <v>42159</v>
      </c>
      <c r="B4146" t="s">
        <v>446</v>
      </c>
      <c r="C4146" t="s">
        <v>55</v>
      </c>
      <c r="D4146" t="s">
        <v>55</v>
      </c>
      <c r="E4146" s="30">
        <v>20</v>
      </c>
      <c r="F4146">
        <f t="shared" si="70"/>
        <v>1</v>
      </c>
    </row>
    <row r="4147" spans="1:6" x14ac:dyDescent="0.2">
      <c r="A4147" s="28">
        <v>42159</v>
      </c>
      <c r="B4147" t="s">
        <v>446</v>
      </c>
      <c r="C4147" t="s">
        <v>56</v>
      </c>
      <c r="D4147" t="s">
        <v>56</v>
      </c>
      <c r="E4147" s="30">
        <v>5</v>
      </c>
      <c r="F4147">
        <f t="shared" si="70"/>
        <v>1</v>
      </c>
    </row>
    <row r="4148" spans="1:6" x14ac:dyDescent="0.2">
      <c r="A4148" s="28">
        <v>42159</v>
      </c>
      <c r="B4148" t="s">
        <v>446</v>
      </c>
      <c r="C4148" t="s">
        <v>57</v>
      </c>
      <c r="D4148" t="s">
        <v>57</v>
      </c>
      <c r="E4148" s="30">
        <v>0</v>
      </c>
      <c r="F4148">
        <f t="shared" si="70"/>
        <v>1</v>
      </c>
    </row>
    <row r="4149" spans="1:6" x14ac:dyDescent="0.2">
      <c r="A4149" s="28">
        <v>42159</v>
      </c>
      <c r="B4149" t="s">
        <v>446</v>
      </c>
      <c r="C4149" t="s">
        <v>58</v>
      </c>
      <c r="D4149" t="s">
        <v>58</v>
      </c>
      <c r="E4149" s="30">
        <v>2</v>
      </c>
      <c r="F4149">
        <f t="shared" si="70"/>
        <v>1</v>
      </c>
    </row>
    <row r="4150" spans="1:6" x14ac:dyDescent="0.2">
      <c r="A4150" s="28">
        <v>42159</v>
      </c>
      <c r="B4150" t="s">
        <v>446</v>
      </c>
      <c r="C4150" t="s">
        <v>59</v>
      </c>
      <c r="D4150" t="s">
        <v>59</v>
      </c>
      <c r="E4150" s="30">
        <v>2</v>
      </c>
      <c r="F4150">
        <f t="shared" si="70"/>
        <v>1</v>
      </c>
    </row>
    <row r="4151" spans="1:6" x14ac:dyDescent="0.2">
      <c r="A4151" s="28">
        <v>42160</v>
      </c>
      <c r="B4151" t="s">
        <v>440</v>
      </c>
      <c r="C4151" t="s">
        <v>52</v>
      </c>
      <c r="D4151" t="s">
        <v>52</v>
      </c>
      <c r="E4151" s="30">
        <v>5</v>
      </c>
      <c r="F4151">
        <f t="shared" si="70"/>
        <v>1</v>
      </c>
    </row>
    <row r="4152" spans="1:6" x14ac:dyDescent="0.2">
      <c r="A4152" s="28">
        <v>42160</v>
      </c>
      <c r="B4152" t="s">
        <v>440</v>
      </c>
      <c r="C4152" t="s">
        <v>53</v>
      </c>
      <c r="D4152" t="s">
        <v>53</v>
      </c>
      <c r="E4152" s="30">
        <v>0.67</v>
      </c>
      <c r="F4152">
        <f t="shared" si="70"/>
        <v>1</v>
      </c>
    </row>
    <row r="4153" spans="1:6" x14ac:dyDescent="0.2">
      <c r="A4153" s="28">
        <v>42160</v>
      </c>
      <c r="B4153" t="s">
        <v>440</v>
      </c>
      <c r="C4153" t="s">
        <v>54</v>
      </c>
      <c r="D4153" t="s">
        <v>54</v>
      </c>
      <c r="E4153" s="30">
        <v>5</v>
      </c>
      <c r="F4153">
        <f t="shared" si="70"/>
        <v>1</v>
      </c>
    </row>
    <row r="4154" spans="1:6" x14ac:dyDescent="0.2">
      <c r="A4154" s="28">
        <v>42160</v>
      </c>
      <c r="B4154" t="s">
        <v>440</v>
      </c>
      <c r="C4154" t="s">
        <v>55</v>
      </c>
      <c r="D4154" t="s">
        <v>55</v>
      </c>
      <c r="E4154" s="30">
        <v>13</v>
      </c>
      <c r="F4154">
        <f t="shared" si="70"/>
        <v>1</v>
      </c>
    </row>
    <row r="4155" spans="1:6" x14ac:dyDescent="0.2">
      <c r="A4155" s="28">
        <v>42160</v>
      </c>
      <c r="B4155" t="s">
        <v>440</v>
      </c>
      <c r="C4155" t="s">
        <v>56</v>
      </c>
      <c r="D4155" t="s">
        <v>56</v>
      </c>
      <c r="E4155" s="30">
        <v>6</v>
      </c>
      <c r="F4155">
        <f t="shared" si="70"/>
        <v>1</v>
      </c>
    </row>
    <row r="4156" spans="1:6" x14ac:dyDescent="0.2">
      <c r="A4156" s="28">
        <v>42160</v>
      </c>
      <c r="B4156" t="s">
        <v>440</v>
      </c>
      <c r="C4156" t="s">
        <v>57</v>
      </c>
      <c r="D4156" t="s">
        <v>57</v>
      </c>
      <c r="E4156" s="30">
        <v>0</v>
      </c>
      <c r="F4156">
        <f t="shared" si="70"/>
        <v>1</v>
      </c>
    </row>
    <row r="4157" spans="1:6" x14ac:dyDescent="0.2">
      <c r="A4157" s="28">
        <v>42160</v>
      </c>
      <c r="B4157" t="s">
        <v>440</v>
      </c>
      <c r="C4157" t="s">
        <v>58</v>
      </c>
      <c r="D4157" t="s">
        <v>58</v>
      </c>
      <c r="E4157" s="30">
        <v>1</v>
      </c>
      <c r="F4157">
        <f t="shared" si="70"/>
        <v>1</v>
      </c>
    </row>
    <row r="4158" spans="1:6" x14ac:dyDescent="0.2">
      <c r="A4158" s="28">
        <v>42160</v>
      </c>
      <c r="B4158" t="s">
        <v>440</v>
      </c>
      <c r="C4158" t="s">
        <v>59</v>
      </c>
      <c r="D4158" t="s">
        <v>59</v>
      </c>
      <c r="E4158" s="30">
        <v>7</v>
      </c>
      <c r="F4158">
        <f t="shared" si="70"/>
        <v>1</v>
      </c>
    </row>
    <row r="4159" spans="1:6" x14ac:dyDescent="0.2">
      <c r="A4159" s="28">
        <v>42161</v>
      </c>
      <c r="B4159" t="s">
        <v>441</v>
      </c>
      <c r="C4159" t="s">
        <v>52</v>
      </c>
      <c r="D4159" t="s">
        <v>52</v>
      </c>
      <c r="E4159" s="30">
        <v>3.68</v>
      </c>
      <c r="F4159">
        <f t="shared" si="70"/>
        <v>1</v>
      </c>
    </row>
    <row r="4160" spans="1:6" x14ac:dyDescent="0.2">
      <c r="A4160" s="28">
        <v>42161</v>
      </c>
      <c r="B4160" t="s">
        <v>441</v>
      </c>
      <c r="C4160" t="s">
        <v>53</v>
      </c>
      <c r="D4160" t="s">
        <v>53</v>
      </c>
      <c r="E4160" s="30">
        <v>3.68</v>
      </c>
      <c r="F4160">
        <f t="shared" si="70"/>
        <v>1</v>
      </c>
    </row>
    <row r="4161" spans="1:6" x14ac:dyDescent="0.2">
      <c r="A4161" s="28">
        <v>42161</v>
      </c>
      <c r="B4161" t="s">
        <v>441</v>
      </c>
      <c r="C4161" t="s">
        <v>54</v>
      </c>
      <c r="D4161" t="s">
        <v>54</v>
      </c>
      <c r="E4161" s="30">
        <v>2</v>
      </c>
      <c r="F4161">
        <f t="shared" si="70"/>
        <v>1</v>
      </c>
    </row>
    <row r="4162" spans="1:6" x14ac:dyDescent="0.2">
      <c r="A4162" s="28">
        <v>42161</v>
      </c>
      <c r="B4162" t="s">
        <v>441</v>
      </c>
      <c r="C4162" t="s">
        <v>55</v>
      </c>
      <c r="D4162" t="s">
        <v>55</v>
      </c>
      <c r="E4162" s="30">
        <v>16</v>
      </c>
      <c r="F4162">
        <f t="shared" si="70"/>
        <v>1</v>
      </c>
    </row>
    <row r="4163" spans="1:6" x14ac:dyDescent="0.2">
      <c r="A4163" s="28">
        <v>42161</v>
      </c>
      <c r="B4163" t="s">
        <v>441</v>
      </c>
      <c r="C4163" t="s">
        <v>56</v>
      </c>
      <c r="D4163" t="s">
        <v>56</v>
      </c>
      <c r="E4163" s="30">
        <v>6</v>
      </c>
      <c r="F4163">
        <f t="shared" si="70"/>
        <v>1</v>
      </c>
    </row>
    <row r="4164" spans="1:6" x14ac:dyDescent="0.2">
      <c r="A4164" s="28">
        <v>42161</v>
      </c>
      <c r="B4164" t="s">
        <v>441</v>
      </c>
      <c r="C4164" t="s">
        <v>57</v>
      </c>
      <c r="D4164" t="s">
        <v>57</v>
      </c>
      <c r="E4164" s="30">
        <v>0</v>
      </c>
      <c r="F4164">
        <f t="shared" si="70"/>
        <v>1</v>
      </c>
    </row>
    <row r="4165" spans="1:6" x14ac:dyDescent="0.2">
      <c r="A4165" s="28">
        <v>42161</v>
      </c>
      <c r="B4165" t="s">
        <v>441</v>
      </c>
      <c r="C4165" t="s">
        <v>58</v>
      </c>
      <c r="D4165" t="s">
        <v>58</v>
      </c>
      <c r="E4165" s="30">
        <v>17</v>
      </c>
      <c r="F4165">
        <f t="shared" si="70"/>
        <v>1</v>
      </c>
    </row>
    <row r="4166" spans="1:6" x14ac:dyDescent="0.2">
      <c r="A4166" s="28">
        <v>42161</v>
      </c>
      <c r="B4166" t="s">
        <v>441</v>
      </c>
      <c r="C4166" t="s">
        <v>59</v>
      </c>
      <c r="D4166" t="s">
        <v>59</v>
      </c>
      <c r="E4166" s="30">
        <v>2</v>
      </c>
      <c r="F4166">
        <f t="shared" si="70"/>
        <v>1</v>
      </c>
    </row>
    <row r="4167" spans="1:6" x14ac:dyDescent="0.2">
      <c r="A4167" s="28">
        <v>42162</v>
      </c>
      <c r="B4167" t="s">
        <v>447</v>
      </c>
      <c r="C4167" t="s">
        <v>52</v>
      </c>
      <c r="D4167" t="s">
        <v>52</v>
      </c>
      <c r="E4167" s="30">
        <v>6.34</v>
      </c>
      <c r="F4167">
        <f t="shared" ref="F4167:F4230" si="71">SUBTOTAL(103,E4167)</f>
        <v>1</v>
      </c>
    </row>
    <row r="4168" spans="1:6" x14ac:dyDescent="0.2">
      <c r="A4168" s="28">
        <v>42162</v>
      </c>
      <c r="B4168" t="s">
        <v>447</v>
      </c>
      <c r="C4168" t="s">
        <v>53</v>
      </c>
      <c r="D4168" t="s">
        <v>53</v>
      </c>
      <c r="E4168" s="30">
        <v>5.01</v>
      </c>
      <c r="F4168">
        <f t="shared" si="71"/>
        <v>1</v>
      </c>
    </row>
    <row r="4169" spans="1:6" x14ac:dyDescent="0.2">
      <c r="A4169" s="28">
        <v>42162</v>
      </c>
      <c r="B4169" t="s">
        <v>447</v>
      </c>
      <c r="C4169" t="s">
        <v>54</v>
      </c>
      <c r="D4169" t="s">
        <v>54</v>
      </c>
      <c r="E4169" s="30">
        <v>2</v>
      </c>
      <c r="F4169">
        <f t="shared" si="71"/>
        <v>1</v>
      </c>
    </row>
    <row r="4170" spans="1:6" x14ac:dyDescent="0.2">
      <c r="A4170" s="28">
        <v>42162</v>
      </c>
      <c r="B4170" t="s">
        <v>447</v>
      </c>
      <c r="C4170" t="s">
        <v>55</v>
      </c>
      <c r="D4170" t="s">
        <v>55</v>
      </c>
      <c r="E4170" s="30">
        <v>17</v>
      </c>
      <c r="F4170">
        <f t="shared" si="71"/>
        <v>1</v>
      </c>
    </row>
    <row r="4171" spans="1:6" x14ac:dyDescent="0.2">
      <c r="A4171" s="28">
        <v>42162</v>
      </c>
      <c r="B4171" t="s">
        <v>447</v>
      </c>
      <c r="C4171" t="s">
        <v>56</v>
      </c>
      <c r="D4171" t="s">
        <v>56</v>
      </c>
      <c r="E4171" s="30">
        <v>6</v>
      </c>
      <c r="F4171">
        <f t="shared" si="71"/>
        <v>1</v>
      </c>
    </row>
    <row r="4172" spans="1:6" x14ac:dyDescent="0.2">
      <c r="A4172" s="28">
        <v>42162</v>
      </c>
      <c r="B4172" t="s">
        <v>447</v>
      </c>
      <c r="C4172" t="s">
        <v>57</v>
      </c>
      <c r="D4172" t="s">
        <v>57</v>
      </c>
      <c r="E4172" s="30">
        <v>1</v>
      </c>
      <c r="F4172">
        <f t="shared" si="71"/>
        <v>1</v>
      </c>
    </row>
    <row r="4173" spans="1:6" x14ac:dyDescent="0.2">
      <c r="A4173" s="28">
        <v>42162</v>
      </c>
      <c r="B4173" t="s">
        <v>447</v>
      </c>
      <c r="C4173" t="s">
        <v>58</v>
      </c>
      <c r="D4173" t="s">
        <v>58</v>
      </c>
      <c r="E4173" s="30">
        <v>22</v>
      </c>
      <c r="F4173">
        <f t="shared" si="71"/>
        <v>1</v>
      </c>
    </row>
    <row r="4174" spans="1:6" x14ac:dyDescent="0.2">
      <c r="A4174" s="28">
        <v>42162</v>
      </c>
      <c r="B4174" t="s">
        <v>447</v>
      </c>
      <c r="C4174" t="s">
        <v>59</v>
      </c>
      <c r="D4174" t="s">
        <v>59</v>
      </c>
      <c r="E4174" s="30">
        <v>6</v>
      </c>
      <c r="F4174">
        <f t="shared" si="71"/>
        <v>1</v>
      </c>
    </row>
    <row r="4175" spans="1:6" x14ac:dyDescent="0.2">
      <c r="A4175" s="28">
        <v>42163</v>
      </c>
      <c r="B4175" t="s">
        <v>443</v>
      </c>
      <c r="C4175" t="s">
        <v>52</v>
      </c>
      <c r="D4175" t="s">
        <v>52</v>
      </c>
      <c r="E4175" s="30">
        <v>6</v>
      </c>
      <c r="F4175">
        <f t="shared" si="71"/>
        <v>1</v>
      </c>
    </row>
    <row r="4176" spans="1:6" x14ac:dyDescent="0.2">
      <c r="A4176" s="28">
        <v>42163</v>
      </c>
      <c r="B4176" t="s">
        <v>443</v>
      </c>
      <c r="C4176" t="s">
        <v>53</v>
      </c>
      <c r="D4176" t="s">
        <v>53</v>
      </c>
      <c r="E4176" s="30">
        <v>5.66</v>
      </c>
      <c r="F4176">
        <f t="shared" si="71"/>
        <v>1</v>
      </c>
    </row>
    <row r="4177" spans="1:6" x14ac:dyDescent="0.2">
      <c r="A4177" s="28">
        <v>42163</v>
      </c>
      <c r="B4177" t="s">
        <v>443</v>
      </c>
      <c r="C4177" t="s">
        <v>54</v>
      </c>
      <c r="D4177" t="s">
        <v>54</v>
      </c>
      <c r="E4177" s="30">
        <v>2.5</v>
      </c>
      <c r="F4177">
        <f t="shared" si="71"/>
        <v>1</v>
      </c>
    </row>
    <row r="4178" spans="1:6" x14ac:dyDescent="0.2">
      <c r="A4178" s="28">
        <v>42163</v>
      </c>
      <c r="B4178" t="s">
        <v>443</v>
      </c>
      <c r="C4178" t="s">
        <v>55</v>
      </c>
      <c r="D4178" t="s">
        <v>55</v>
      </c>
      <c r="E4178" s="30">
        <v>31</v>
      </c>
      <c r="F4178">
        <f t="shared" si="71"/>
        <v>1</v>
      </c>
    </row>
    <row r="4179" spans="1:6" x14ac:dyDescent="0.2">
      <c r="A4179" s="28">
        <v>42163</v>
      </c>
      <c r="B4179" t="s">
        <v>443</v>
      </c>
      <c r="C4179" t="s">
        <v>56</v>
      </c>
      <c r="D4179" t="s">
        <v>56</v>
      </c>
      <c r="E4179" s="30">
        <v>10</v>
      </c>
      <c r="F4179">
        <f t="shared" si="71"/>
        <v>1</v>
      </c>
    </row>
    <row r="4180" spans="1:6" x14ac:dyDescent="0.2">
      <c r="A4180" s="28">
        <v>42163</v>
      </c>
      <c r="B4180" t="s">
        <v>443</v>
      </c>
      <c r="C4180" t="s">
        <v>57</v>
      </c>
      <c r="D4180" t="s">
        <v>57</v>
      </c>
      <c r="E4180" s="30">
        <v>1</v>
      </c>
      <c r="F4180">
        <f t="shared" si="71"/>
        <v>1</v>
      </c>
    </row>
    <row r="4181" spans="1:6" x14ac:dyDescent="0.2">
      <c r="A4181" s="28">
        <v>42163</v>
      </c>
      <c r="B4181" t="s">
        <v>443</v>
      </c>
      <c r="C4181" t="s">
        <v>58</v>
      </c>
      <c r="D4181" t="s">
        <v>58</v>
      </c>
      <c r="E4181" s="30">
        <v>3</v>
      </c>
      <c r="F4181">
        <f t="shared" si="71"/>
        <v>1</v>
      </c>
    </row>
    <row r="4182" spans="1:6" x14ac:dyDescent="0.2">
      <c r="A4182" s="28">
        <v>42163</v>
      </c>
      <c r="B4182" t="s">
        <v>443</v>
      </c>
      <c r="C4182" t="s">
        <v>59</v>
      </c>
      <c r="D4182" t="s">
        <v>59</v>
      </c>
      <c r="E4182" s="30">
        <v>7</v>
      </c>
      <c r="F4182">
        <f t="shared" si="71"/>
        <v>1</v>
      </c>
    </row>
    <row r="4183" spans="1:6" x14ac:dyDescent="0.2">
      <c r="A4183" s="28">
        <v>42164</v>
      </c>
      <c r="B4183" t="s">
        <v>444</v>
      </c>
      <c r="C4183" t="s">
        <v>52</v>
      </c>
      <c r="D4183" t="s">
        <v>52</v>
      </c>
      <c r="E4183" s="30">
        <v>3</v>
      </c>
      <c r="F4183">
        <f t="shared" si="71"/>
        <v>1</v>
      </c>
    </row>
    <row r="4184" spans="1:6" x14ac:dyDescent="0.2">
      <c r="A4184" s="28">
        <v>42164</v>
      </c>
      <c r="B4184" t="s">
        <v>444</v>
      </c>
      <c r="C4184" t="s">
        <v>53</v>
      </c>
      <c r="D4184" t="s">
        <v>53</v>
      </c>
      <c r="E4184" s="30">
        <v>4</v>
      </c>
      <c r="F4184">
        <f t="shared" si="71"/>
        <v>1</v>
      </c>
    </row>
    <row r="4185" spans="1:6" x14ac:dyDescent="0.2">
      <c r="A4185" s="28">
        <v>42164</v>
      </c>
      <c r="B4185" t="s">
        <v>444</v>
      </c>
      <c r="C4185" t="s">
        <v>54</v>
      </c>
      <c r="D4185" t="s">
        <v>54</v>
      </c>
      <c r="E4185" s="30">
        <v>4</v>
      </c>
      <c r="F4185">
        <f t="shared" si="71"/>
        <v>1</v>
      </c>
    </row>
    <row r="4186" spans="1:6" x14ac:dyDescent="0.2">
      <c r="A4186" s="28">
        <v>42164</v>
      </c>
      <c r="B4186" t="s">
        <v>444</v>
      </c>
      <c r="C4186" t="s">
        <v>55</v>
      </c>
      <c r="D4186" t="s">
        <v>55</v>
      </c>
      <c r="E4186" s="30">
        <v>26.6</v>
      </c>
      <c r="F4186">
        <f t="shared" si="71"/>
        <v>1</v>
      </c>
    </row>
    <row r="4187" spans="1:6" x14ac:dyDescent="0.2">
      <c r="A4187" s="28">
        <v>42164</v>
      </c>
      <c r="B4187" t="s">
        <v>444</v>
      </c>
      <c r="C4187" t="s">
        <v>56</v>
      </c>
      <c r="D4187" t="s">
        <v>56</v>
      </c>
      <c r="E4187" s="30">
        <v>14</v>
      </c>
      <c r="F4187">
        <f t="shared" si="71"/>
        <v>1</v>
      </c>
    </row>
    <row r="4188" spans="1:6" x14ac:dyDescent="0.2">
      <c r="A4188" s="28">
        <v>42164</v>
      </c>
      <c r="B4188" t="s">
        <v>444</v>
      </c>
      <c r="C4188" t="s">
        <v>57</v>
      </c>
      <c r="D4188" t="s">
        <v>57</v>
      </c>
      <c r="E4188" s="30">
        <v>0</v>
      </c>
      <c r="F4188">
        <f t="shared" si="71"/>
        <v>1</v>
      </c>
    </row>
    <row r="4189" spans="1:6" x14ac:dyDescent="0.2">
      <c r="A4189" s="28">
        <v>42164</v>
      </c>
      <c r="B4189" t="s">
        <v>444</v>
      </c>
      <c r="C4189" t="s">
        <v>58</v>
      </c>
      <c r="D4189" t="s">
        <v>58</v>
      </c>
      <c r="E4189" s="30">
        <v>0</v>
      </c>
      <c r="F4189">
        <f t="shared" si="71"/>
        <v>1</v>
      </c>
    </row>
    <row r="4190" spans="1:6" x14ac:dyDescent="0.2">
      <c r="A4190" s="28">
        <v>42164</v>
      </c>
      <c r="B4190" t="s">
        <v>444</v>
      </c>
      <c r="C4190" t="s">
        <v>59</v>
      </c>
      <c r="D4190" t="s">
        <v>59</v>
      </c>
      <c r="E4190" s="30">
        <v>4.5999999999999996</v>
      </c>
      <c r="F4190">
        <f t="shared" si="71"/>
        <v>1</v>
      </c>
    </row>
    <row r="4191" spans="1:6" x14ac:dyDescent="0.2">
      <c r="A4191" s="28">
        <v>42165</v>
      </c>
      <c r="B4191" t="s">
        <v>445</v>
      </c>
      <c r="C4191" t="s">
        <v>52</v>
      </c>
      <c r="D4191" t="s">
        <v>52</v>
      </c>
      <c r="E4191" s="30">
        <v>4.34</v>
      </c>
      <c r="F4191">
        <f t="shared" si="71"/>
        <v>1</v>
      </c>
    </row>
    <row r="4192" spans="1:6" x14ac:dyDescent="0.2">
      <c r="A4192" s="28">
        <v>42165</v>
      </c>
      <c r="B4192" t="s">
        <v>445</v>
      </c>
      <c r="C4192" t="s">
        <v>53</v>
      </c>
      <c r="D4192" t="s">
        <v>53</v>
      </c>
      <c r="E4192" s="30">
        <v>3.01</v>
      </c>
      <c r="F4192">
        <f t="shared" si="71"/>
        <v>1</v>
      </c>
    </row>
    <row r="4193" spans="1:6" x14ac:dyDescent="0.2">
      <c r="A4193" s="28">
        <v>42165</v>
      </c>
      <c r="B4193" t="s">
        <v>445</v>
      </c>
      <c r="C4193" t="s">
        <v>54</v>
      </c>
      <c r="D4193" t="s">
        <v>54</v>
      </c>
      <c r="E4193" s="30">
        <v>8</v>
      </c>
      <c r="F4193">
        <f t="shared" si="71"/>
        <v>1</v>
      </c>
    </row>
    <row r="4194" spans="1:6" x14ac:dyDescent="0.2">
      <c r="A4194" s="28">
        <v>42165</v>
      </c>
      <c r="B4194" t="s">
        <v>445</v>
      </c>
      <c r="C4194" t="s">
        <v>55</v>
      </c>
      <c r="D4194" t="s">
        <v>55</v>
      </c>
      <c r="E4194" s="30">
        <v>18.675999999999998</v>
      </c>
      <c r="F4194">
        <f t="shared" si="71"/>
        <v>1</v>
      </c>
    </row>
    <row r="4195" spans="1:6" x14ac:dyDescent="0.2">
      <c r="A4195" s="28">
        <v>42165</v>
      </c>
      <c r="B4195" t="s">
        <v>445</v>
      </c>
      <c r="C4195" t="s">
        <v>56</v>
      </c>
      <c r="D4195" t="s">
        <v>56</v>
      </c>
      <c r="E4195" s="30">
        <v>6</v>
      </c>
      <c r="F4195">
        <f t="shared" si="71"/>
        <v>1</v>
      </c>
    </row>
    <row r="4196" spans="1:6" x14ac:dyDescent="0.2">
      <c r="A4196" s="28">
        <v>42165</v>
      </c>
      <c r="B4196" t="s">
        <v>445</v>
      </c>
      <c r="C4196" t="s">
        <v>57</v>
      </c>
      <c r="D4196" t="s">
        <v>57</v>
      </c>
      <c r="E4196" s="30">
        <v>0</v>
      </c>
      <c r="F4196">
        <f t="shared" si="71"/>
        <v>1</v>
      </c>
    </row>
    <row r="4197" spans="1:6" x14ac:dyDescent="0.2">
      <c r="A4197" s="28">
        <v>42165</v>
      </c>
      <c r="B4197" t="s">
        <v>445</v>
      </c>
      <c r="C4197" t="s">
        <v>58</v>
      </c>
      <c r="D4197" t="s">
        <v>58</v>
      </c>
      <c r="E4197" s="30">
        <v>7</v>
      </c>
      <c r="F4197">
        <f t="shared" si="71"/>
        <v>1</v>
      </c>
    </row>
    <row r="4198" spans="1:6" x14ac:dyDescent="0.2">
      <c r="A4198" s="28">
        <v>42165</v>
      </c>
      <c r="B4198" t="s">
        <v>445</v>
      </c>
      <c r="C4198" t="s">
        <v>59</v>
      </c>
      <c r="D4198" t="s">
        <v>59</v>
      </c>
      <c r="E4198" s="30">
        <v>2</v>
      </c>
      <c r="F4198">
        <f t="shared" si="71"/>
        <v>1</v>
      </c>
    </row>
    <row r="4199" spans="1:6" x14ac:dyDescent="0.2">
      <c r="A4199" s="28">
        <v>42166</v>
      </c>
      <c r="B4199" t="s">
        <v>446</v>
      </c>
      <c r="C4199" t="s">
        <v>52</v>
      </c>
      <c r="D4199" t="s">
        <v>52</v>
      </c>
      <c r="E4199" s="30">
        <v>6</v>
      </c>
      <c r="F4199">
        <f t="shared" si="71"/>
        <v>1</v>
      </c>
    </row>
    <row r="4200" spans="1:6" x14ac:dyDescent="0.2">
      <c r="A4200" s="28">
        <v>42166</v>
      </c>
      <c r="B4200" t="s">
        <v>446</v>
      </c>
      <c r="C4200" t="s">
        <v>53</v>
      </c>
      <c r="D4200" t="s">
        <v>53</v>
      </c>
      <c r="E4200" s="30">
        <v>2.33</v>
      </c>
      <c r="F4200">
        <f t="shared" si="71"/>
        <v>1</v>
      </c>
    </row>
    <row r="4201" spans="1:6" x14ac:dyDescent="0.2">
      <c r="A4201" s="28">
        <v>42166</v>
      </c>
      <c r="B4201" t="s">
        <v>446</v>
      </c>
      <c r="C4201" t="s">
        <v>54</v>
      </c>
      <c r="D4201" t="s">
        <v>54</v>
      </c>
      <c r="E4201" s="30">
        <v>5.0999999999999996</v>
      </c>
      <c r="F4201">
        <f t="shared" si="71"/>
        <v>1</v>
      </c>
    </row>
    <row r="4202" spans="1:6" x14ac:dyDescent="0.2">
      <c r="A4202" s="28">
        <v>42166</v>
      </c>
      <c r="B4202" t="s">
        <v>446</v>
      </c>
      <c r="C4202" t="s">
        <v>55</v>
      </c>
      <c r="D4202" t="s">
        <v>55</v>
      </c>
      <c r="E4202" s="30">
        <v>38.299999999999997</v>
      </c>
      <c r="F4202">
        <f t="shared" si="71"/>
        <v>1</v>
      </c>
    </row>
    <row r="4203" spans="1:6" x14ac:dyDescent="0.2">
      <c r="A4203" s="28">
        <v>42166</v>
      </c>
      <c r="B4203" t="s">
        <v>446</v>
      </c>
      <c r="C4203" t="s">
        <v>56</v>
      </c>
      <c r="D4203" t="s">
        <v>56</v>
      </c>
      <c r="E4203" s="30">
        <v>11</v>
      </c>
      <c r="F4203">
        <f t="shared" si="71"/>
        <v>1</v>
      </c>
    </row>
    <row r="4204" spans="1:6" x14ac:dyDescent="0.2">
      <c r="A4204" s="28">
        <v>42166</v>
      </c>
      <c r="B4204" t="s">
        <v>446</v>
      </c>
      <c r="C4204" t="s">
        <v>57</v>
      </c>
      <c r="D4204" t="s">
        <v>57</v>
      </c>
      <c r="E4204" s="30">
        <v>0</v>
      </c>
      <c r="F4204">
        <f t="shared" si="71"/>
        <v>1</v>
      </c>
    </row>
    <row r="4205" spans="1:6" x14ac:dyDescent="0.2">
      <c r="A4205" s="28">
        <v>42166</v>
      </c>
      <c r="B4205" t="s">
        <v>446</v>
      </c>
      <c r="C4205" t="s">
        <v>58</v>
      </c>
      <c r="D4205" t="s">
        <v>58</v>
      </c>
      <c r="E4205" s="30">
        <v>1</v>
      </c>
      <c r="F4205">
        <f t="shared" si="71"/>
        <v>1</v>
      </c>
    </row>
    <row r="4206" spans="1:6" x14ac:dyDescent="0.2">
      <c r="A4206" s="28">
        <v>42166</v>
      </c>
      <c r="B4206" t="s">
        <v>446</v>
      </c>
      <c r="C4206" t="s">
        <v>59</v>
      </c>
      <c r="D4206" t="s">
        <v>59</v>
      </c>
      <c r="E4206" s="30">
        <v>3</v>
      </c>
      <c r="F4206">
        <f t="shared" si="71"/>
        <v>1</v>
      </c>
    </row>
    <row r="4207" spans="1:6" x14ac:dyDescent="0.2">
      <c r="A4207" s="28">
        <v>42167</v>
      </c>
      <c r="B4207" t="s">
        <v>440</v>
      </c>
      <c r="C4207" t="s">
        <v>52</v>
      </c>
      <c r="D4207" t="s">
        <v>52</v>
      </c>
      <c r="E4207" s="30">
        <v>1.67</v>
      </c>
      <c r="F4207">
        <f t="shared" si="71"/>
        <v>1</v>
      </c>
    </row>
    <row r="4208" spans="1:6" x14ac:dyDescent="0.2">
      <c r="A4208" s="28">
        <v>42167</v>
      </c>
      <c r="B4208" t="s">
        <v>440</v>
      </c>
      <c r="C4208" t="s">
        <v>53</v>
      </c>
      <c r="D4208" t="s">
        <v>53</v>
      </c>
      <c r="E4208" s="30">
        <v>1.66</v>
      </c>
      <c r="F4208">
        <f t="shared" si="71"/>
        <v>1</v>
      </c>
    </row>
    <row r="4209" spans="1:6" x14ac:dyDescent="0.2">
      <c r="A4209" s="28">
        <v>42167</v>
      </c>
      <c r="B4209" t="s">
        <v>440</v>
      </c>
      <c r="C4209" t="s">
        <v>54</v>
      </c>
      <c r="D4209" t="s">
        <v>54</v>
      </c>
      <c r="E4209" s="30">
        <v>2</v>
      </c>
      <c r="F4209">
        <f t="shared" si="71"/>
        <v>1</v>
      </c>
    </row>
    <row r="4210" spans="1:6" x14ac:dyDescent="0.2">
      <c r="A4210" s="28">
        <v>42167</v>
      </c>
      <c r="B4210" t="s">
        <v>440</v>
      </c>
      <c r="C4210" t="s">
        <v>55</v>
      </c>
      <c r="D4210" t="s">
        <v>55</v>
      </c>
      <c r="E4210" s="30">
        <v>17.5</v>
      </c>
      <c r="F4210">
        <f t="shared" si="71"/>
        <v>1</v>
      </c>
    </row>
    <row r="4211" spans="1:6" x14ac:dyDescent="0.2">
      <c r="A4211" s="28">
        <v>42167</v>
      </c>
      <c r="B4211" t="s">
        <v>440</v>
      </c>
      <c r="C4211" t="s">
        <v>56</v>
      </c>
      <c r="D4211" t="s">
        <v>56</v>
      </c>
      <c r="E4211" s="30">
        <v>2</v>
      </c>
      <c r="F4211">
        <f t="shared" si="71"/>
        <v>1</v>
      </c>
    </row>
    <row r="4212" spans="1:6" x14ac:dyDescent="0.2">
      <c r="A4212" s="28">
        <v>42167</v>
      </c>
      <c r="B4212" t="s">
        <v>440</v>
      </c>
      <c r="C4212" t="s">
        <v>57</v>
      </c>
      <c r="D4212" t="s">
        <v>57</v>
      </c>
      <c r="E4212" s="30">
        <v>2</v>
      </c>
      <c r="F4212">
        <f t="shared" si="71"/>
        <v>1</v>
      </c>
    </row>
    <row r="4213" spans="1:6" x14ac:dyDescent="0.2">
      <c r="A4213" s="28">
        <v>42167</v>
      </c>
      <c r="B4213" t="s">
        <v>440</v>
      </c>
      <c r="C4213" t="s">
        <v>58</v>
      </c>
      <c r="D4213" t="s">
        <v>58</v>
      </c>
      <c r="E4213" s="30">
        <v>0</v>
      </c>
      <c r="F4213">
        <f t="shared" si="71"/>
        <v>1</v>
      </c>
    </row>
    <row r="4214" spans="1:6" x14ac:dyDescent="0.2">
      <c r="A4214" s="28">
        <v>42167</v>
      </c>
      <c r="B4214" t="s">
        <v>440</v>
      </c>
      <c r="C4214" t="s">
        <v>59</v>
      </c>
      <c r="D4214" t="s">
        <v>59</v>
      </c>
      <c r="E4214" s="30">
        <v>5</v>
      </c>
      <c r="F4214">
        <f t="shared" si="71"/>
        <v>1</v>
      </c>
    </row>
    <row r="4215" spans="1:6" x14ac:dyDescent="0.2">
      <c r="A4215" s="28">
        <v>42168</v>
      </c>
      <c r="B4215" t="s">
        <v>441</v>
      </c>
      <c r="C4215" t="s">
        <v>52</v>
      </c>
      <c r="D4215" t="s">
        <v>52</v>
      </c>
      <c r="E4215" s="30">
        <v>2.33</v>
      </c>
      <c r="F4215">
        <f t="shared" si="71"/>
        <v>1</v>
      </c>
    </row>
    <row r="4216" spans="1:6" x14ac:dyDescent="0.2">
      <c r="A4216" s="28">
        <v>42168</v>
      </c>
      <c r="B4216" t="s">
        <v>441</v>
      </c>
      <c r="C4216" t="s">
        <v>53</v>
      </c>
      <c r="D4216" t="s">
        <v>53</v>
      </c>
      <c r="E4216" s="30">
        <v>4.66</v>
      </c>
      <c r="F4216">
        <f t="shared" si="71"/>
        <v>1</v>
      </c>
    </row>
    <row r="4217" spans="1:6" x14ac:dyDescent="0.2">
      <c r="A4217" s="28">
        <v>42168</v>
      </c>
      <c r="B4217" t="s">
        <v>441</v>
      </c>
      <c r="C4217" t="s">
        <v>54</v>
      </c>
      <c r="D4217" t="s">
        <v>54</v>
      </c>
      <c r="E4217" s="30">
        <v>7.3</v>
      </c>
      <c r="F4217">
        <f t="shared" si="71"/>
        <v>1</v>
      </c>
    </row>
    <row r="4218" spans="1:6" x14ac:dyDescent="0.2">
      <c r="A4218" s="28">
        <v>42168</v>
      </c>
      <c r="B4218" t="s">
        <v>441</v>
      </c>
      <c r="C4218" t="s">
        <v>55</v>
      </c>
      <c r="D4218" t="s">
        <v>55</v>
      </c>
      <c r="E4218" s="30">
        <v>21.4</v>
      </c>
      <c r="F4218">
        <f t="shared" si="71"/>
        <v>1</v>
      </c>
    </row>
    <row r="4219" spans="1:6" x14ac:dyDescent="0.2">
      <c r="A4219" s="28">
        <v>42168</v>
      </c>
      <c r="B4219" t="s">
        <v>441</v>
      </c>
      <c r="C4219" t="s">
        <v>56</v>
      </c>
      <c r="D4219" t="s">
        <v>56</v>
      </c>
      <c r="E4219" s="30">
        <v>6</v>
      </c>
      <c r="F4219">
        <f t="shared" si="71"/>
        <v>1</v>
      </c>
    </row>
    <row r="4220" spans="1:6" x14ac:dyDescent="0.2">
      <c r="A4220" s="28">
        <v>42168</v>
      </c>
      <c r="B4220" t="s">
        <v>441</v>
      </c>
      <c r="C4220" t="s">
        <v>57</v>
      </c>
      <c r="D4220" t="s">
        <v>57</v>
      </c>
      <c r="E4220" s="30">
        <v>0</v>
      </c>
      <c r="F4220">
        <f t="shared" si="71"/>
        <v>1</v>
      </c>
    </row>
    <row r="4221" spans="1:6" x14ac:dyDescent="0.2">
      <c r="A4221" s="28">
        <v>42168</v>
      </c>
      <c r="B4221" t="s">
        <v>441</v>
      </c>
      <c r="C4221" t="s">
        <v>58</v>
      </c>
      <c r="D4221" t="s">
        <v>58</v>
      </c>
      <c r="E4221" s="30">
        <v>12</v>
      </c>
      <c r="F4221">
        <f t="shared" si="71"/>
        <v>1</v>
      </c>
    </row>
    <row r="4222" spans="1:6" x14ac:dyDescent="0.2">
      <c r="A4222" s="28">
        <v>42168</v>
      </c>
      <c r="B4222" t="s">
        <v>441</v>
      </c>
      <c r="C4222" t="s">
        <v>59</v>
      </c>
      <c r="D4222" t="s">
        <v>59</v>
      </c>
      <c r="E4222" s="30">
        <v>4</v>
      </c>
      <c r="F4222">
        <f t="shared" si="71"/>
        <v>1</v>
      </c>
    </row>
    <row r="4223" spans="1:6" x14ac:dyDescent="0.2">
      <c r="A4223" s="28">
        <v>42169</v>
      </c>
      <c r="B4223" t="s">
        <v>447</v>
      </c>
      <c r="C4223" t="s">
        <v>52</v>
      </c>
      <c r="D4223" t="s">
        <v>52</v>
      </c>
      <c r="E4223" s="30">
        <v>5</v>
      </c>
      <c r="F4223">
        <f t="shared" si="71"/>
        <v>1</v>
      </c>
    </row>
    <row r="4224" spans="1:6" x14ac:dyDescent="0.2">
      <c r="A4224" s="28">
        <v>42169</v>
      </c>
      <c r="B4224" t="s">
        <v>447</v>
      </c>
      <c r="C4224" t="s">
        <v>53</v>
      </c>
      <c r="D4224" t="s">
        <v>53</v>
      </c>
      <c r="E4224" s="30">
        <v>3.67</v>
      </c>
      <c r="F4224">
        <f t="shared" si="71"/>
        <v>1</v>
      </c>
    </row>
    <row r="4225" spans="1:6" x14ac:dyDescent="0.2">
      <c r="A4225" s="28">
        <v>42169</v>
      </c>
      <c r="B4225" t="s">
        <v>447</v>
      </c>
      <c r="C4225" t="s">
        <v>54</v>
      </c>
      <c r="D4225" t="s">
        <v>54</v>
      </c>
      <c r="E4225" s="30">
        <v>1.6</v>
      </c>
      <c r="F4225">
        <f t="shared" si="71"/>
        <v>1</v>
      </c>
    </row>
    <row r="4226" spans="1:6" x14ac:dyDescent="0.2">
      <c r="A4226" s="28">
        <v>42169</v>
      </c>
      <c r="B4226" t="s">
        <v>447</v>
      </c>
      <c r="C4226" t="s">
        <v>55</v>
      </c>
      <c r="D4226" t="s">
        <v>55</v>
      </c>
      <c r="E4226" s="30">
        <v>14</v>
      </c>
      <c r="F4226">
        <f t="shared" si="71"/>
        <v>1</v>
      </c>
    </row>
    <row r="4227" spans="1:6" x14ac:dyDescent="0.2">
      <c r="A4227" s="28">
        <v>42169</v>
      </c>
      <c r="B4227" t="s">
        <v>447</v>
      </c>
      <c r="C4227" t="s">
        <v>56</v>
      </c>
      <c r="D4227" t="s">
        <v>56</v>
      </c>
      <c r="E4227" s="30">
        <v>6</v>
      </c>
      <c r="F4227">
        <f t="shared" si="71"/>
        <v>1</v>
      </c>
    </row>
    <row r="4228" spans="1:6" x14ac:dyDescent="0.2">
      <c r="A4228" s="28">
        <v>42169</v>
      </c>
      <c r="B4228" t="s">
        <v>447</v>
      </c>
      <c r="C4228" t="s">
        <v>57</v>
      </c>
      <c r="D4228" t="s">
        <v>57</v>
      </c>
      <c r="E4228" s="30">
        <v>0</v>
      </c>
      <c r="F4228">
        <f t="shared" si="71"/>
        <v>1</v>
      </c>
    </row>
    <row r="4229" spans="1:6" x14ac:dyDescent="0.2">
      <c r="A4229" s="28">
        <v>42169</v>
      </c>
      <c r="B4229" t="s">
        <v>447</v>
      </c>
      <c r="C4229" t="s">
        <v>58</v>
      </c>
      <c r="D4229" t="s">
        <v>58</v>
      </c>
      <c r="E4229" s="30">
        <v>3</v>
      </c>
      <c r="F4229">
        <f t="shared" si="71"/>
        <v>1</v>
      </c>
    </row>
    <row r="4230" spans="1:6" x14ac:dyDescent="0.2">
      <c r="A4230" s="28">
        <v>42169</v>
      </c>
      <c r="B4230" t="s">
        <v>447</v>
      </c>
      <c r="C4230" t="s">
        <v>59</v>
      </c>
      <c r="D4230" t="s">
        <v>59</v>
      </c>
      <c r="E4230" s="30">
        <v>2</v>
      </c>
      <c r="F4230">
        <f t="shared" si="71"/>
        <v>1</v>
      </c>
    </row>
    <row r="4231" spans="1:6" x14ac:dyDescent="0.2">
      <c r="A4231" s="28">
        <v>42170</v>
      </c>
      <c r="B4231" t="s">
        <v>443</v>
      </c>
      <c r="C4231" t="s">
        <v>52</v>
      </c>
      <c r="D4231" t="s">
        <v>52</v>
      </c>
      <c r="E4231" s="30">
        <v>4</v>
      </c>
      <c r="F4231">
        <f t="shared" ref="F4231:F4294" si="72">SUBTOTAL(103,E4231)</f>
        <v>1</v>
      </c>
    </row>
    <row r="4232" spans="1:6" x14ac:dyDescent="0.2">
      <c r="A4232" s="28">
        <v>42170</v>
      </c>
      <c r="B4232" t="s">
        <v>443</v>
      </c>
      <c r="C4232" t="s">
        <v>53</v>
      </c>
      <c r="D4232" t="s">
        <v>53</v>
      </c>
      <c r="E4232" s="30">
        <v>3.36</v>
      </c>
      <c r="F4232">
        <f t="shared" si="72"/>
        <v>1</v>
      </c>
    </row>
    <row r="4233" spans="1:6" x14ac:dyDescent="0.2">
      <c r="A4233" s="28">
        <v>42170</v>
      </c>
      <c r="B4233" t="s">
        <v>443</v>
      </c>
      <c r="C4233" t="s">
        <v>54</v>
      </c>
      <c r="D4233" t="s">
        <v>54</v>
      </c>
      <c r="E4233" s="30">
        <v>5</v>
      </c>
      <c r="F4233">
        <f t="shared" si="72"/>
        <v>1</v>
      </c>
    </row>
    <row r="4234" spans="1:6" x14ac:dyDescent="0.2">
      <c r="A4234" s="28">
        <v>42170</v>
      </c>
      <c r="B4234" t="s">
        <v>443</v>
      </c>
      <c r="C4234" t="s">
        <v>55</v>
      </c>
      <c r="D4234" t="s">
        <v>55</v>
      </c>
      <c r="E4234" s="30">
        <v>37</v>
      </c>
      <c r="F4234">
        <f t="shared" si="72"/>
        <v>1</v>
      </c>
    </row>
    <row r="4235" spans="1:6" x14ac:dyDescent="0.2">
      <c r="A4235" s="28">
        <v>42170</v>
      </c>
      <c r="B4235" t="s">
        <v>443</v>
      </c>
      <c r="C4235" t="s">
        <v>56</v>
      </c>
      <c r="D4235" t="s">
        <v>56</v>
      </c>
      <c r="E4235" s="30">
        <v>9</v>
      </c>
      <c r="F4235">
        <f t="shared" si="72"/>
        <v>1</v>
      </c>
    </row>
    <row r="4236" spans="1:6" x14ac:dyDescent="0.2">
      <c r="A4236" s="28">
        <v>42170</v>
      </c>
      <c r="B4236" t="s">
        <v>443</v>
      </c>
      <c r="C4236" t="s">
        <v>57</v>
      </c>
      <c r="D4236" t="s">
        <v>57</v>
      </c>
      <c r="E4236" s="30">
        <v>0</v>
      </c>
      <c r="F4236">
        <f t="shared" si="72"/>
        <v>1</v>
      </c>
    </row>
    <row r="4237" spans="1:6" x14ac:dyDescent="0.2">
      <c r="A4237" s="28">
        <v>42170</v>
      </c>
      <c r="B4237" t="s">
        <v>443</v>
      </c>
      <c r="C4237" t="s">
        <v>58</v>
      </c>
      <c r="D4237" t="s">
        <v>58</v>
      </c>
      <c r="E4237" s="30">
        <v>6</v>
      </c>
      <c r="F4237">
        <f t="shared" si="72"/>
        <v>1</v>
      </c>
    </row>
    <row r="4238" spans="1:6" x14ac:dyDescent="0.2">
      <c r="A4238" s="28">
        <v>42170</v>
      </c>
      <c r="B4238" t="s">
        <v>443</v>
      </c>
      <c r="C4238" t="s">
        <v>59</v>
      </c>
      <c r="D4238" t="s">
        <v>59</v>
      </c>
      <c r="E4238" s="30">
        <v>9</v>
      </c>
      <c r="F4238">
        <f t="shared" si="72"/>
        <v>1</v>
      </c>
    </row>
    <row r="4239" spans="1:6" x14ac:dyDescent="0.2">
      <c r="A4239" s="28">
        <v>42171</v>
      </c>
      <c r="B4239" t="s">
        <v>444</v>
      </c>
      <c r="C4239" t="s">
        <v>52</v>
      </c>
      <c r="D4239" t="s">
        <v>52</v>
      </c>
      <c r="E4239" s="30">
        <v>7</v>
      </c>
      <c r="F4239">
        <f t="shared" si="72"/>
        <v>1</v>
      </c>
    </row>
    <row r="4240" spans="1:6" x14ac:dyDescent="0.2">
      <c r="A4240" s="28">
        <v>42171</v>
      </c>
      <c r="B4240" t="s">
        <v>444</v>
      </c>
      <c r="C4240" t="s">
        <v>53</v>
      </c>
      <c r="D4240" t="s">
        <v>53</v>
      </c>
      <c r="E4240" s="30">
        <v>3.34</v>
      </c>
      <c r="F4240">
        <f t="shared" si="72"/>
        <v>1</v>
      </c>
    </row>
    <row r="4241" spans="1:6" x14ac:dyDescent="0.2">
      <c r="A4241" s="28">
        <v>42171</v>
      </c>
      <c r="B4241" t="s">
        <v>444</v>
      </c>
      <c r="C4241" t="s">
        <v>54</v>
      </c>
      <c r="D4241" t="s">
        <v>54</v>
      </c>
      <c r="E4241" s="30">
        <v>4</v>
      </c>
      <c r="F4241">
        <f t="shared" si="72"/>
        <v>1</v>
      </c>
    </row>
    <row r="4242" spans="1:6" x14ac:dyDescent="0.2">
      <c r="A4242" s="28">
        <v>42171</v>
      </c>
      <c r="B4242" t="s">
        <v>444</v>
      </c>
      <c r="C4242" t="s">
        <v>55</v>
      </c>
      <c r="D4242" t="s">
        <v>55</v>
      </c>
      <c r="E4242" s="30">
        <v>20</v>
      </c>
      <c r="F4242">
        <f t="shared" si="72"/>
        <v>1</v>
      </c>
    </row>
    <row r="4243" spans="1:6" x14ac:dyDescent="0.2">
      <c r="A4243" s="28">
        <v>42171</v>
      </c>
      <c r="B4243" t="s">
        <v>444</v>
      </c>
      <c r="C4243" t="s">
        <v>56</v>
      </c>
      <c r="D4243" t="s">
        <v>56</v>
      </c>
      <c r="E4243" s="30">
        <v>6</v>
      </c>
      <c r="F4243">
        <f t="shared" si="72"/>
        <v>1</v>
      </c>
    </row>
    <row r="4244" spans="1:6" x14ac:dyDescent="0.2">
      <c r="A4244" s="28">
        <v>42171</v>
      </c>
      <c r="B4244" t="s">
        <v>444</v>
      </c>
      <c r="C4244" t="s">
        <v>57</v>
      </c>
      <c r="D4244" t="s">
        <v>57</v>
      </c>
      <c r="E4244" s="30">
        <v>0</v>
      </c>
      <c r="F4244">
        <f t="shared" si="72"/>
        <v>1</v>
      </c>
    </row>
    <row r="4245" spans="1:6" x14ac:dyDescent="0.2">
      <c r="A4245" s="28">
        <v>42171</v>
      </c>
      <c r="B4245" t="s">
        <v>444</v>
      </c>
      <c r="C4245" t="s">
        <v>58</v>
      </c>
      <c r="D4245" t="s">
        <v>58</v>
      </c>
      <c r="E4245" s="30">
        <v>8</v>
      </c>
      <c r="F4245">
        <f t="shared" si="72"/>
        <v>1</v>
      </c>
    </row>
    <row r="4246" spans="1:6" x14ac:dyDescent="0.2">
      <c r="A4246" s="28">
        <v>42171</v>
      </c>
      <c r="B4246" t="s">
        <v>444</v>
      </c>
      <c r="C4246" t="s">
        <v>59</v>
      </c>
      <c r="D4246" t="s">
        <v>59</v>
      </c>
      <c r="E4246" s="30">
        <v>5</v>
      </c>
      <c r="F4246">
        <f t="shared" si="72"/>
        <v>1</v>
      </c>
    </row>
    <row r="4247" spans="1:6" x14ac:dyDescent="0.2">
      <c r="A4247" s="28">
        <v>42172</v>
      </c>
      <c r="B4247" t="s">
        <v>445</v>
      </c>
      <c r="C4247" t="s">
        <v>52</v>
      </c>
      <c r="D4247" t="s">
        <v>52</v>
      </c>
      <c r="E4247" s="30">
        <v>3.66</v>
      </c>
      <c r="F4247">
        <f t="shared" si="72"/>
        <v>1</v>
      </c>
    </row>
    <row r="4248" spans="1:6" x14ac:dyDescent="0.2">
      <c r="A4248" s="28">
        <v>42172</v>
      </c>
      <c r="B4248" t="s">
        <v>445</v>
      </c>
      <c r="C4248" t="s">
        <v>53</v>
      </c>
      <c r="D4248" t="s">
        <v>53</v>
      </c>
      <c r="E4248" s="30">
        <v>3.32</v>
      </c>
      <c r="F4248">
        <f t="shared" si="72"/>
        <v>1</v>
      </c>
    </row>
    <row r="4249" spans="1:6" x14ac:dyDescent="0.2">
      <c r="A4249" s="28">
        <v>42172</v>
      </c>
      <c r="B4249" t="s">
        <v>445</v>
      </c>
      <c r="C4249" t="s">
        <v>54</v>
      </c>
      <c r="D4249" t="s">
        <v>54</v>
      </c>
      <c r="E4249" s="30">
        <v>8.66</v>
      </c>
      <c r="F4249">
        <f t="shared" si="72"/>
        <v>1</v>
      </c>
    </row>
    <row r="4250" spans="1:6" x14ac:dyDescent="0.2">
      <c r="A4250" s="28">
        <v>42172</v>
      </c>
      <c r="B4250" t="s">
        <v>445</v>
      </c>
      <c r="C4250" t="s">
        <v>55</v>
      </c>
      <c r="D4250" t="s">
        <v>55</v>
      </c>
      <c r="E4250" s="30">
        <v>24</v>
      </c>
      <c r="F4250">
        <f t="shared" si="72"/>
        <v>1</v>
      </c>
    </row>
    <row r="4251" spans="1:6" x14ac:dyDescent="0.2">
      <c r="A4251" s="28">
        <v>42172</v>
      </c>
      <c r="B4251" t="s">
        <v>445</v>
      </c>
      <c r="C4251" t="s">
        <v>56</v>
      </c>
      <c r="D4251" t="s">
        <v>56</v>
      </c>
      <c r="E4251" s="30">
        <v>10</v>
      </c>
      <c r="F4251">
        <f t="shared" si="72"/>
        <v>1</v>
      </c>
    </row>
    <row r="4252" spans="1:6" x14ac:dyDescent="0.2">
      <c r="A4252" s="28">
        <v>42172</v>
      </c>
      <c r="B4252" t="s">
        <v>445</v>
      </c>
      <c r="C4252" t="s">
        <v>57</v>
      </c>
      <c r="D4252" t="s">
        <v>57</v>
      </c>
      <c r="E4252" s="30">
        <v>1</v>
      </c>
      <c r="F4252">
        <f t="shared" si="72"/>
        <v>1</v>
      </c>
    </row>
    <row r="4253" spans="1:6" x14ac:dyDescent="0.2">
      <c r="A4253" s="28">
        <v>42172</v>
      </c>
      <c r="B4253" t="s">
        <v>445</v>
      </c>
      <c r="C4253" t="s">
        <v>58</v>
      </c>
      <c r="D4253" t="s">
        <v>58</v>
      </c>
      <c r="E4253" s="30">
        <v>20</v>
      </c>
      <c r="F4253">
        <f t="shared" si="72"/>
        <v>1</v>
      </c>
    </row>
    <row r="4254" spans="1:6" x14ac:dyDescent="0.2">
      <c r="A4254" s="28">
        <v>42172</v>
      </c>
      <c r="B4254" t="s">
        <v>445</v>
      </c>
      <c r="C4254" t="s">
        <v>59</v>
      </c>
      <c r="D4254" t="s">
        <v>59</v>
      </c>
      <c r="E4254" s="30">
        <v>2</v>
      </c>
      <c r="F4254">
        <f t="shared" si="72"/>
        <v>1</v>
      </c>
    </row>
    <row r="4255" spans="1:6" x14ac:dyDescent="0.2">
      <c r="A4255" s="28">
        <v>42173</v>
      </c>
      <c r="B4255" t="s">
        <v>446</v>
      </c>
      <c r="C4255" t="s">
        <v>52</v>
      </c>
      <c r="D4255" t="s">
        <v>52</v>
      </c>
      <c r="E4255" s="30">
        <v>3</v>
      </c>
      <c r="F4255">
        <f t="shared" si="72"/>
        <v>1</v>
      </c>
    </row>
    <row r="4256" spans="1:6" x14ac:dyDescent="0.2">
      <c r="A4256" s="28">
        <v>42173</v>
      </c>
      <c r="B4256" t="s">
        <v>446</v>
      </c>
      <c r="C4256" t="s">
        <v>53</v>
      </c>
      <c r="D4256" t="s">
        <v>53</v>
      </c>
      <c r="E4256" s="30">
        <v>5.33</v>
      </c>
      <c r="F4256">
        <f t="shared" si="72"/>
        <v>1</v>
      </c>
    </row>
    <row r="4257" spans="1:6" x14ac:dyDescent="0.2">
      <c r="A4257" s="28">
        <v>42173</v>
      </c>
      <c r="B4257" t="s">
        <v>446</v>
      </c>
      <c r="C4257" t="s">
        <v>54</v>
      </c>
      <c r="D4257" t="s">
        <v>54</v>
      </c>
      <c r="E4257" s="30">
        <v>7</v>
      </c>
      <c r="F4257">
        <f t="shared" si="72"/>
        <v>1</v>
      </c>
    </row>
    <row r="4258" spans="1:6" x14ac:dyDescent="0.2">
      <c r="A4258" s="28">
        <v>42173</v>
      </c>
      <c r="B4258" t="s">
        <v>446</v>
      </c>
      <c r="C4258" t="s">
        <v>55</v>
      </c>
      <c r="D4258" t="s">
        <v>55</v>
      </c>
      <c r="E4258" s="30">
        <v>24.6</v>
      </c>
      <c r="F4258">
        <f t="shared" si="72"/>
        <v>1</v>
      </c>
    </row>
    <row r="4259" spans="1:6" x14ac:dyDescent="0.2">
      <c r="A4259" s="28">
        <v>42173</v>
      </c>
      <c r="B4259" t="s">
        <v>446</v>
      </c>
      <c r="C4259" t="s">
        <v>56</v>
      </c>
      <c r="D4259" t="s">
        <v>56</v>
      </c>
      <c r="E4259" s="30">
        <v>4</v>
      </c>
      <c r="F4259">
        <f t="shared" si="72"/>
        <v>1</v>
      </c>
    </row>
    <row r="4260" spans="1:6" x14ac:dyDescent="0.2">
      <c r="A4260" s="28">
        <v>42173</v>
      </c>
      <c r="B4260" t="s">
        <v>446</v>
      </c>
      <c r="C4260" t="s">
        <v>57</v>
      </c>
      <c r="D4260" t="s">
        <v>57</v>
      </c>
      <c r="E4260" s="30">
        <v>0</v>
      </c>
      <c r="F4260">
        <f t="shared" si="72"/>
        <v>1</v>
      </c>
    </row>
    <row r="4261" spans="1:6" x14ac:dyDescent="0.2">
      <c r="A4261" s="28">
        <v>42173</v>
      </c>
      <c r="B4261" t="s">
        <v>446</v>
      </c>
      <c r="C4261" t="s">
        <v>58</v>
      </c>
      <c r="D4261" t="s">
        <v>58</v>
      </c>
      <c r="E4261" s="30">
        <v>23</v>
      </c>
      <c r="F4261">
        <f t="shared" si="72"/>
        <v>1</v>
      </c>
    </row>
    <row r="4262" spans="1:6" x14ac:dyDescent="0.2">
      <c r="A4262" s="28">
        <v>42173</v>
      </c>
      <c r="B4262" t="s">
        <v>446</v>
      </c>
      <c r="C4262" t="s">
        <v>59</v>
      </c>
      <c r="D4262" t="s">
        <v>59</v>
      </c>
      <c r="E4262" s="30">
        <v>3.6</v>
      </c>
      <c r="F4262">
        <f t="shared" si="72"/>
        <v>1</v>
      </c>
    </row>
    <row r="4263" spans="1:6" x14ac:dyDescent="0.2">
      <c r="A4263" s="28">
        <v>42174</v>
      </c>
      <c r="B4263" t="s">
        <v>440</v>
      </c>
      <c r="C4263" t="s">
        <v>52</v>
      </c>
      <c r="D4263" t="s">
        <v>52</v>
      </c>
      <c r="E4263" s="30">
        <v>5.33</v>
      </c>
      <c r="F4263">
        <f t="shared" si="72"/>
        <v>1</v>
      </c>
    </row>
    <row r="4264" spans="1:6" x14ac:dyDescent="0.2">
      <c r="A4264" s="28">
        <v>42174</v>
      </c>
      <c r="B4264" t="s">
        <v>440</v>
      </c>
      <c r="C4264" t="s">
        <v>53</v>
      </c>
      <c r="D4264" t="s">
        <v>53</v>
      </c>
      <c r="E4264" s="30">
        <v>4.01</v>
      </c>
      <c r="F4264">
        <f t="shared" si="72"/>
        <v>1</v>
      </c>
    </row>
    <row r="4265" spans="1:6" x14ac:dyDescent="0.2">
      <c r="A4265" s="28">
        <v>42174</v>
      </c>
      <c r="B4265" t="s">
        <v>440</v>
      </c>
      <c r="C4265" t="s">
        <v>54</v>
      </c>
      <c r="D4265" t="s">
        <v>54</v>
      </c>
      <c r="E4265" s="30">
        <v>3.1</v>
      </c>
      <c r="F4265">
        <f t="shared" si="72"/>
        <v>1</v>
      </c>
    </row>
    <row r="4266" spans="1:6" x14ac:dyDescent="0.2">
      <c r="A4266" s="28">
        <v>42174</v>
      </c>
      <c r="B4266" t="s">
        <v>440</v>
      </c>
      <c r="C4266" t="s">
        <v>55</v>
      </c>
      <c r="D4266" t="s">
        <v>55</v>
      </c>
      <c r="E4266" s="30">
        <v>24</v>
      </c>
      <c r="F4266">
        <f t="shared" si="72"/>
        <v>1</v>
      </c>
    </row>
    <row r="4267" spans="1:6" x14ac:dyDescent="0.2">
      <c r="A4267" s="28">
        <v>42174</v>
      </c>
      <c r="B4267" t="s">
        <v>440</v>
      </c>
      <c r="C4267" t="s">
        <v>56</v>
      </c>
      <c r="D4267" t="s">
        <v>56</v>
      </c>
      <c r="E4267" s="30">
        <v>13</v>
      </c>
      <c r="F4267">
        <f t="shared" si="72"/>
        <v>1</v>
      </c>
    </row>
    <row r="4268" spans="1:6" x14ac:dyDescent="0.2">
      <c r="A4268" s="28">
        <v>42174</v>
      </c>
      <c r="B4268" t="s">
        <v>440</v>
      </c>
      <c r="C4268" t="s">
        <v>57</v>
      </c>
      <c r="D4268" t="s">
        <v>57</v>
      </c>
      <c r="E4268" s="30">
        <v>2</v>
      </c>
      <c r="F4268">
        <f t="shared" si="72"/>
        <v>1</v>
      </c>
    </row>
    <row r="4269" spans="1:6" x14ac:dyDescent="0.2">
      <c r="A4269" s="28">
        <v>42174</v>
      </c>
      <c r="B4269" t="s">
        <v>440</v>
      </c>
      <c r="C4269" t="s">
        <v>58</v>
      </c>
      <c r="D4269" t="s">
        <v>58</v>
      </c>
      <c r="E4269" s="30">
        <v>10</v>
      </c>
      <c r="F4269">
        <f t="shared" si="72"/>
        <v>1</v>
      </c>
    </row>
    <row r="4270" spans="1:6" x14ac:dyDescent="0.2">
      <c r="A4270" s="28">
        <v>42174</v>
      </c>
      <c r="B4270" t="s">
        <v>440</v>
      </c>
      <c r="C4270" t="s">
        <v>59</v>
      </c>
      <c r="D4270" t="s">
        <v>59</v>
      </c>
      <c r="E4270" s="30">
        <v>6.3</v>
      </c>
      <c r="F4270">
        <f t="shared" si="72"/>
        <v>1</v>
      </c>
    </row>
    <row r="4271" spans="1:6" x14ac:dyDescent="0.2">
      <c r="A4271" s="28">
        <v>42175</v>
      </c>
      <c r="B4271" t="s">
        <v>441</v>
      </c>
      <c r="C4271" t="s">
        <v>52</v>
      </c>
      <c r="D4271" t="s">
        <v>52</v>
      </c>
      <c r="E4271" s="30">
        <v>9.34</v>
      </c>
      <c r="F4271">
        <f t="shared" si="72"/>
        <v>1</v>
      </c>
    </row>
    <row r="4272" spans="1:6" x14ac:dyDescent="0.2">
      <c r="A4272" s="28">
        <v>42175</v>
      </c>
      <c r="B4272" t="s">
        <v>441</v>
      </c>
      <c r="C4272" t="s">
        <v>53</v>
      </c>
      <c r="D4272" t="s">
        <v>53</v>
      </c>
      <c r="E4272" s="30">
        <v>3</v>
      </c>
      <c r="F4272">
        <f t="shared" si="72"/>
        <v>1</v>
      </c>
    </row>
    <row r="4273" spans="1:6" x14ac:dyDescent="0.2">
      <c r="A4273" s="28">
        <v>42175</v>
      </c>
      <c r="B4273" t="s">
        <v>441</v>
      </c>
      <c r="C4273" t="s">
        <v>54</v>
      </c>
      <c r="D4273" t="s">
        <v>54</v>
      </c>
      <c r="E4273" s="30">
        <v>3</v>
      </c>
      <c r="F4273">
        <f t="shared" si="72"/>
        <v>1</v>
      </c>
    </row>
    <row r="4274" spans="1:6" x14ac:dyDescent="0.2">
      <c r="A4274" s="28">
        <v>42175</v>
      </c>
      <c r="B4274" t="s">
        <v>441</v>
      </c>
      <c r="C4274" t="s">
        <v>55</v>
      </c>
      <c r="D4274" t="s">
        <v>55</v>
      </c>
      <c r="E4274" s="30">
        <v>26.8</v>
      </c>
      <c r="F4274">
        <f t="shared" si="72"/>
        <v>1</v>
      </c>
    </row>
    <row r="4275" spans="1:6" x14ac:dyDescent="0.2">
      <c r="A4275" s="28">
        <v>42175</v>
      </c>
      <c r="B4275" t="s">
        <v>441</v>
      </c>
      <c r="C4275" t="s">
        <v>56</v>
      </c>
      <c r="D4275" t="s">
        <v>56</v>
      </c>
      <c r="E4275" s="30">
        <v>5</v>
      </c>
      <c r="F4275">
        <f t="shared" si="72"/>
        <v>1</v>
      </c>
    </row>
    <row r="4276" spans="1:6" x14ac:dyDescent="0.2">
      <c r="A4276" s="28">
        <v>42175</v>
      </c>
      <c r="B4276" t="s">
        <v>441</v>
      </c>
      <c r="C4276" t="s">
        <v>57</v>
      </c>
      <c r="D4276" t="s">
        <v>57</v>
      </c>
      <c r="E4276" s="30">
        <v>0</v>
      </c>
      <c r="F4276">
        <f t="shared" si="72"/>
        <v>1</v>
      </c>
    </row>
    <row r="4277" spans="1:6" x14ac:dyDescent="0.2">
      <c r="A4277" s="28">
        <v>42175</v>
      </c>
      <c r="B4277" t="s">
        <v>441</v>
      </c>
      <c r="C4277" t="s">
        <v>58</v>
      </c>
      <c r="D4277" t="s">
        <v>58</v>
      </c>
      <c r="E4277" s="30">
        <v>10</v>
      </c>
      <c r="F4277">
        <f t="shared" si="72"/>
        <v>1</v>
      </c>
    </row>
    <row r="4278" spans="1:6" x14ac:dyDescent="0.2">
      <c r="A4278" s="28">
        <v>42175</v>
      </c>
      <c r="B4278" t="s">
        <v>441</v>
      </c>
      <c r="C4278" t="s">
        <v>59</v>
      </c>
      <c r="D4278" t="s">
        <v>59</v>
      </c>
      <c r="E4278" s="30">
        <v>7</v>
      </c>
      <c r="F4278">
        <f t="shared" si="72"/>
        <v>1</v>
      </c>
    </row>
    <row r="4279" spans="1:6" x14ac:dyDescent="0.2">
      <c r="A4279" s="28">
        <v>42176</v>
      </c>
      <c r="B4279" t="s">
        <v>447</v>
      </c>
      <c r="C4279" t="s">
        <v>52</v>
      </c>
      <c r="D4279" t="s">
        <v>52</v>
      </c>
      <c r="E4279" s="30">
        <v>9.34</v>
      </c>
      <c r="F4279">
        <f t="shared" si="72"/>
        <v>1</v>
      </c>
    </row>
    <row r="4280" spans="1:6" x14ac:dyDescent="0.2">
      <c r="A4280" s="28">
        <v>42176</v>
      </c>
      <c r="B4280" t="s">
        <v>447</v>
      </c>
      <c r="C4280" t="s">
        <v>53</v>
      </c>
      <c r="D4280" t="s">
        <v>53</v>
      </c>
      <c r="E4280" s="30">
        <v>0.68</v>
      </c>
      <c r="F4280">
        <f t="shared" si="72"/>
        <v>1</v>
      </c>
    </row>
    <row r="4281" spans="1:6" x14ac:dyDescent="0.2">
      <c r="A4281" s="28">
        <v>42176</v>
      </c>
      <c r="B4281" t="s">
        <v>447</v>
      </c>
      <c r="C4281" t="s">
        <v>54</v>
      </c>
      <c r="D4281" t="s">
        <v>54</v>
      </c>
      <c r="E4281" s="30">
        <v>5</v>
      </c>
      <c r="F4281">
        <f t="shared" si="72"/>
        <v>1</v>
      </c>
    </row>
    <row r="4282" spans="1:6" x14ac:dyDescent="0.2">
      <c r="A4282" s="28">
        <v>42176</v>
      </c>
      <c r="B4282" t="s">
        <v>447</v>
      </c>
      <c r="C4282" t="s">
        <v>55</v>
      </c>
      <c r="D4282" t="s">
        <v>55</v>
      </c>
      <c r="E4282" s="30">
        <v>18</v>
      </c>
      <c r="F4282">
        <f t="shared" si="72"/>
        <v>1</v>
      </c>
    </row>
    <row r="4283" spans="1:6" x14ac:dyDescent="0.2">
      <c r="A4283" s="28">
        <v>42176</v>
      </c>
      <c r="B4283" t="s">
        <v>447</v>
      </c>
      <c r="C4283" t="s">
        <v>56</v>
      </c>
      <c r="D4283" t="s">
        <v>56</v>
      </c>
      <c r="E4283" s="30">
        <v>5</v>
      </c>
      <c r="F4283">
        <f t="shared" si="72"/>
        <v>1</v>
      </c>
    </row>
    <row r="4284" spans="1:6" x14ac:dyDescent="0.2">
      <c r="A4284" s="28">
        <v>42176</v>
      </c>
      <c r="B4284" t="s">
        <v>447</v>
      </c>
      <c r="C4284" t="s">
        <v>57</v>
      </c>
      <c r="D4284" t="s">
        <v>57</v>
      </c>
      <c r="E4284" s="30">
        <v>0</v>
      </c>
      <c r="F4284">
        <f t="shared" si="72"/>
        <v>1</v>
      </c>
    </row>
    <row r="4285" spans="1:6" x14ac:dyDescent="0.2">
      <c r="A4285" s="28">
        <v>42176</v>
      </c>
      <c r="B4285" t="s">
        <v>447</v>
      </c>
      <c r="C4285" t="s">
        <v>58</v>
      </c>
      <c r="D4285" t="s">
        <v>58</v>
      </c>
      <c r="E4285" s="30">
        <v>6</v>
      </c>
      <c r="F4285">
        <f t="shared" si="72"/>
        <v>1</v>
      </c>
    </row>
    <row r="4286" spans="1:6" x14ac:dyDescent="0.2">
      <c r="A4286" s="28">
        <v>42176</v>
      </c>
      <c r="B4286" t="s">
        <v>447</v>
      </c>
      <c r="C4286" t="s">
        <v>59</v>
      </c>
      <c r="D4286" t="s">
        <v>59</v>
      </c>
      <c r="E4286" s="30">
        <v>2</v>
      </c>
      <c r="F4286">
        <f t="shared" si="72"/>
        <v>1</v>
      </c>
    </row>
    <row r="4287" spans="1:6" x14ac:dyDescent="0.2">
      <c r="A4287" s="28">
        <v>42177</v>
      </c>
      <c r="B4287" t="s">
        <v>443</v>
      </c>
      <c r="C4287" t="s">
        <v>52</v>
      </c>
      <c r="D4287" t="s">
        <v>52</v>
      </c>
      <c r="E4287" s="30">
        <v>5.17</v>
      </c>
      <c r="F4287">
        <f t="shared" si="72"/>
        <v>1</v>
      </c>
    </row>
    <row r="4288" spans="1:6" x14ac:dyDescent="0.2">
      <c r="A4288" s="28">
        <v>42177</v>
      </c>
      <c r="B4288" t="s">
        <v>443</v>
      </c>
      <c r="C4288" t="s">
        <v>53</v>
      </c>
      <c r="D4288" t="s">
        <v>53</v>
      </c>
      <c r="E4288" s="30">
        <v>6.99</v>
      </c>
      <c r="F4288">
        <f t="shared" si="72"/>
        <v>1</v>
      </c>
    </row>
    <row r="4289" spans="1:6" x14ac:dyDescent="0.2">
      <c r="A4289" s="28">
        <v>42177</v>
      </c>
      <c r="B4289" t="s">
        <v>443</v>
      </c>
      <c r="C4289" t="s">
        <v>54</v>
      </c>
      <c r="D4289" t="s">
        <v>54</v>
      </c>
      <c r="E4289" s="30">
        <v>9.6</v>
      </c>
      <c r="F4289">
        <f t="shared" si="72"/>
        <v>1</v>
      </c>
    </row>
    <row r="4290" spans="1:6" x14ac:dyDescent="0.2">
      <c r="A4290" s="28">
        <v>42177</v>
      </c>
      <c r="B4290" t="s">
        <v>443</v>
      </c>
      <c r="C4290" t="s">
        <v>55</v>
      </c>
      <c r="D4290" t="s">
        <v>55</v>
      </c>
      <c r="E4290" s="30">
        <v>29.062000000000001</v>
      </c>
      <c r="F4290">
        <f t="shared" si="72"/>
        <v>1</v>
      </c>
    </row>
    <row r="4291" spans="1:6" x14ac:dyDescent="0.2">
      <c r="A4291" s="28">
        <v>42177</v>
      </c>
      <c r="B4291" t="s">
        <v>443</v>
      </c>
      <c r="C4291" t="s">
        <v>56</v>
      </c>
      <c r="D4291" t="s">
        <v>56</v>
      </c>
      <c r="E4291" s="30">
        <v>0</v>
      </c>
      <c r="F4291">
        <f t="shared" si="72"/>
        <v>1</v>
      </c>
    </row>
    <row r="4292" spans="1:6" x14ac:dyDescent="0.2">
      <c r="A4292" s="28">
        <v>42177</v>
      </c>
      <c r="B4292" t="s">
        <v>443</v>
      </c>
      <c r="C4292" t="s">
        <v>57</v>
      </c>
      <c r="D4292" t="s">
        <v>57</v>
      </c>
      <c r="E4292" s="30">
        <v>0</v>
      </c>
      <c r="F4292">
        <f t="shared" si="72"/>
        <v>1</v>
      </c>
    </row>
    <row r="4293" spans="1:6" x14ac:dyDescent="0.2">
      <c r="A4293" s="28">
        <v>42177</v>
      </c>
      <c r="B4293" t="s">
        <v>443</v>
      </c>
      <c r="C4293" t="s">
        <v>58</v>
      </c>
      <c r="D4293" t="s">
        <v>58</v>
      </c>
      <c r="E4293" s="30">
        <v>1</v>
      </c>
      <c r="F4293">
        <f t="shared" si="72"/>
        <v>1</v>
      </c>
    </row>
    <row r="4294" spans="1:6" x14ac:dyDescent="0.2">
      <c r="A4294" s="28">
        <v>42177</v>
      </c>
      <c r="B4294" t="s">
        <v>443</v>
      </c>
      <c r="C4294" t="s">
        <v>59</v>
      </c>
      <c r="D4294" t="s">
        <v>59</v>
      </c>
      <c r="E4294" s="30">
        <v>5</v>
      </c>
      <c r="F4294">
        <f t="shared" si="72"/>
        <v>1</v>
      </c>
    </row>
    <row r="4295" spans="1:6" x14ac:dyDescent="0.2">
      <c r="A4295" s="28">
        <v>42178</v>
      </c>
      <c r="B4295" t="s">
        <v>444</v>
      </c>
      <c r="C4295" t="s">
        <v>52</v>
      </c>
      <c r="D4295" t="s">
        <v>52</v>
      </c>
      <c r="E4295" s="30">
        <v>4.67</v>
      </c>
      <c r="F4295">
        <f t="shared" ref="F4295:F4358" si="73">SUBTOTAL(103,E4295)</f>
        <v>1</v>
      </c>
    </row>
    <row r="4296" spans="1:6" x14ac:dyDescent="0.2">
      <c r="A4296" s="28">
        <v>42178</v>
      </c>
      <c r="B4296" t="s">
        <v>444</v>
      </c>
      <c r="C4296" t="s">
        <v>53</v>
      </c>
      <c r="D4296" t="s">
        <v>53</v>
      </c>
      <c r="E4296" s="30">
        <v>5.67</v>
      </c>
      <c r="F4296">
        <f t="shared" si="73"/>
        <v>1</v>
      </c>
    </row>
    <row r="4297" spans="1:6" x14ac:dyDescent="0.2">
      <c r="A4297" s="28">
        <v>42178</v>
      </c>
      <c r="B4297" t="s">
        <v>444</v>
      </c>
      <c r="C4297" t="s">
        <v>54</v>
      </c>
      <c r="D4297" t="s">
        <v>54</v>
      </c>
      <c r="E4297" s="30">
        <v>3.5</v>
      </c>
      <c r="F4297">
        <f t="shared" si="73"/>
        <v>1</v>
      </c>
    </row>
    <row r="4298" spans="1:6" x14ac:dyDescent="0.2">
      <c r="A4298" s="28">
        <v>42178</v>
      </c>
      <c r="B4298" t="s">
        <v>444</v>
      </c>
      <c r="C4298" t="s">
        <v>55</v>
      </c>
      <c r="D4298" t="s">
        <v>55</v>
      </c>
      <c r="E4298" s="30">
        <v>19</v>
      </c>
      <c r="F4298">
        <f t="shared" si="73"/>
        <v>1</v>
      </c>
    </row>
    <row r="4299" spans="1:6" x14ac:dyDescent="0.2">
      <c r="A4299" s="28">
        <v>42178</v>
      </c>
      <c r="B4299" t="s">
        <v>444</v>
      </c>
      <c r="C4299" t="s">
        <v>56</v>
      </c>
      <c r="D4299" t="s">
        <v>56</v>
      </c>
      <c r="E4299" s="30">
        <v>7</v>
      </c>
      <c r="F4299">
        <f t="shared" si="73"/>
        <v>1</v>
      </c>
    </row>
    <row r="4300" spans="1:6" x14ac:dyDescent="0.2">
      <c r="A4300" s="28">
        <v>42178</v>
      </c>
      <c r="B4300" t="s">
        <v>444</v>
      </c>
      <c r="C4300" t="s">
        <v>57</v>
      </c>
      <c r="D4300" t="s">
        <v>57</v>
      </c>
      <c r="E4300" s="30">
        <v>0</v>
      </c>
      <c r="F4300">
        <f t="shared" si="73"/>
        <v>1</v>
      </c>
    </row>
    <row r="4301" spans="1:6" x14ac:dyDescent="0.2">
      <c r="A4301" s="28">
        <v>42178</v>
      </c>
      <c r="B4301" t="s">
        <v>444</v>
      </c>
      <c r="C4301" t="s">
        <v>58</v>
      </c>
      <c r="D4301" t="s">
        <v>58</v>
      </c>
      <c r="E4301" s="30">
        <v>5</v>
      </c>
      <c r="F4301">
        <f t="shared" si="73"/>
        <v>1</v>
      </c>
    </row>
    <row r="4302" spans="1:6" x14ac:dyDescent="0.2">
      <c r="A4302" s="28">
        <v>42178</v>
      </c>
      <c r="B4302" t="s">
        <v>444</v>
      </c>
      <c r="C4302" t="s">
        <v>59</v>
      </c>
      <c r="D4302" t="s">
        <v>59</v>
      </c>
      <c r="E4302" s="30">
        <v>5</v>
      </c>
      <c r="F4302">
        <f t="shared" si="73"/>
        <v>1</v>
      </c>
    </row>
    <row r="4303" spans="1:6" x14ac:dyDescent="0.2">
      <c r="A4303" s="28">
        <v>42179</v>
      </c>
      <c r="B4303" t="s">
        <v>445</v>
      </c>
      <c r="C4303" t="s">
        <v>52</v>
      </c>
      <c r="D4303" t="s">
        <v>52</v>
      </c>
      <c r="E4303" s="30">
        <v>3.83</v>
      </c>
      <c r="F4303">
        <f t="shared" si="73"/>
        <v>1</v>
      </c>
    </row>
    <row r="4304" spans="1:6" x14ac:dyDescent="0.2">
      <c r="A4304" s="28">
        <v>42179</v>
      </c>
      <c r="B4304" t="s">
        <v>445</v>
      </c>
      <c r="C4304" t="s">
        <v>53</v>
      </c>
      <c r="D4304" t="s">
        <v>53</v>
      </c>
      <c r="E4304" s="30">
        <v>4</v>
      </c>
      <c r="F4304">
        <f t="shared" si="73"/>
        <v>1</v>
      </c>
    </row>
    <row r="4305" spans="1:6" x14ac:dyDescent="0.2">
      <c r="A4305" s="28">
        <v>42179</v>
      </c>
      <c r="B4305" t="s">
        <v>445</v>
      </c>
      <c r="C4305" t="s">
        <v>54</v>
      </c>
      <c r="D4305" t="s">
        <v>54</v>
      </c>
      <c r="E4305" s="30">
        <v>7</v>
      </c>
      <c r="F4305">
        <f t="shared" si="73"/>
        <v>1</v>
      </c>
    </row>
    <row r="4306" spans="1:6" x14ac:dyDescent="0.2">
      <c r="A4306" s="28">
        <v>42179</v>
      </c>
      <c r="B4306" t="s">
        <v>445</v>
      </c>
      <c r="C4306" t="s">
        <v>55</v>
      </c>
      <c r="D4306" t="s">
        <v>55</v>
      </c>
      <c r="E4306" s="30">
        <v>23.8</v>
      </c>
      <c r="F4306">
        <f t="shared" si="73"/>
        <v>1</v>
      </c>
    </row>
    <row r="4307" spans="1:6" x14ac:dyDescent="0.2">
      <c r="A4307" s="28">
        <v>42179</v>
      </c>
      <c r="B4307" t="s">
        <v>445</v>
      </c>
      <c r="C4307" t="s">
        <v>56</v>
      </c>
      <c r="D4307" t="s">
        <v>56</v>
      </c>
      <c r="E4307" s="30">
        <v>5</v>
      </c>
      <c r="F4307">
        <f t="shared" si="73"/>
        <v>1</v>
      </c>
    </row>
    <row r="4308" spans="1:6" x14ac:dyDescent="0.2">
      <c r="A4308" s="28">
        <v>42179</v>
      </c>
      <c r="B4308" t="s">
        <v>445</v>
      </c>
      <c r="C4308" t="s">
        <v>57</v>
      </c>
      <c r="D4308" t="s">
        <v>57</v>
      </c>
      <c r="E4308" s="30">
        <v>1</v>
      </c>
      <c r="F4308">
        <f t="shared" si="73"/>
        <v>1</v>
      </c>
    </row>
    <row r="4309" spans="1:6" x14ac:dyDescent="0.2">
      <c r="A4309" s="28">
        <v>42179</v>
      </c>
      <c r="B4309" t="s">
        <v>445</v>
      </c>
      <c r="C4309" t="s">
        <v>58</v>
      </c>
      <c r="D4309" t="s">
        <v>58</v>
      </c>
      <c r="E4309" s="30">
        <v>4</v>
      </c>
      <c r="F4309">
        <f t="shared" si="73"/>
        <v>1</v>
      </c>
    </row>
    <row r="4310" spans="1:6" x14ac:dyDescent="0.2">
      <c r="A4310" s="28">
        <v>42179</v>
      </c>
      <c r="B4310" t="s">
        <v>445</v>
      </c>
      <c r="C4310" t="s">
        <v>59</v>
      </c>
      <c r="D4310" t="s">
        <v>59</v>
      </c>
      <c r="E4310" s="30">
        <v>3</v>
      </c>
      <c r="F4310">
        <f t="shared" si="73"/>
        <v>1</v>
      </c>
    </row>
    <row r="4311" spans="1:6" x14ac:dyDescent="0.2">
      <c r="A4311" s="28">
        <v>42180</v>
      </c>
      <c r="B4311" t="s">
        <v>446</v>
      </c>
      <c r="C4311" t="s">
        <v>52</v>
      </c>
      <c r="D4311" t="s">
        <v>52</v>
      </c>
      <c r="E4311" s="30">
        <v>6.33</v>
      </c>
      <c r="F4311">
        <f t="shared" si="73"/>
        <v>1</v>
      </c>
    </row>
    <row r="4312" spans="1:6" x14ac:dyDescent="0.2">
      <c r="A4312" s="28">
        <v>42180</v>
      </c>
      <c r="B4312" t="s">
        <v>446</v>
      </c>
      <c r="C4312" t="s">
        <v>53</v>
      </c>
      <c r="D4312" t="s">
        <v>53</v>
      </c>
      <c r="E4312" s="30">
        <v>4.34</v>
      </c>
      <c r="F4312">
        <f t="shared" si="73"/>
        <v>1</v>
      </c>
    </row>
    <row r="4313" spans="1:6" x14ac:dyDescent="0.2">
      <c r="A4313" s="28">
        <v>42180</v>
      </c>
      <c r="B4313" t="s">
        <v>446</v>
      </c>
      <c r="C4313" t="s">
        <v>54</v>
      </c>
      <c r="D4313" t="s">
        <v>54</v>
      </c>
      <c r="E4313" s="30">
        <v>6</v>
      </c>
      <c r="F4313">
        <f t="shared" si="73"/>
        <v>1</v>
      </c>
    </row>
    <row r="4314" spans="1:6" x14ac:dyDescent="0.2">
      <c r="A4314" s="28">
        <v>42180</v>
      </c>
      <c r="B4314" t="s">
        <v>446</v>
      </c>
      <c r="C4314" t="s">
        <v>55</v>
      </c>
      <c r="D4314" t="s">
        <v>55</v>
      </c>
      <c r="E4314" s="30">
        <v>24.125</v>
      </c>
      <c r="F4314">
        <f t="shared" si="73"/>
        <v>1</v>
      </c>
    </row>
    <row r="4315" spans="1:6" x14ac:dyDescent="0.2">
      <c r="A4315" s="28">
        <v>42180</v>
      </c>
      <c r="B4315" t="s">
        <v>446</v>
      </c>
      <c r="C4315" t="s">
        <v>56</v>
      </c>
      <c r="D4315" t="s">
        <v>56</v>
      </c>
      <c r="E4315" s="30">
        <v>4</v>
      </c>
      <c r="F4315">
        <f t="shared" si="73"/>
        <v>1</v>
      </c>
    </row>
    <row r="4316" spans="1:6" x14ac:dyDescent="0.2">
      <c r="A4316" s="28">
        <v>42180</v>
      </c>
      <c r="B4316" t="s">
        <v>446</v>
      </c>
      <c r="C4316" t="s">
        <v>57</v>
      </c>
      <c r="D4316" t="s">
        <v>57</v>
      </c>
      <c r="E4316" s="30">
        <v>0</v>
      </c>
      <c r="F4316">
        <f t="shared" si="73"/>
        <v>1</v>
      </c>
    </row>
    <row r="4317" spans="1:6" x14ac:dyDescent="0.2">
      <c r="A4317" s="28">
        <v>42180</v>
      </c>
      <c r="B4317" t="s">
        <v>446</v>
      </c>
      <c r="C4317" t="s">
        <v>58</v>
      </c>
      <c r="D4317" t="s">
        <v>58</v>
      </c>
      <c r="E4317" s="30">
        <v>0</v>
      </c>
      <c r="F4317">
        <f t="shared" si="73"/>
        <v>1</v>
      </c>
    </row>
    <row r="4318" spans="1:6" x14ac:dyDescent="0.2">
      <c r="A4318" s="28">
        <v>42180</v>
      </c>
      <c r="B4318" t="s">
        <v>446</v>
      </c>
      <c r="C4318" t="s">
        <v>59</v>
      </c>
      <c r="D4318" t="s">
        <v>59</v>
      </c>
      <c r="E4318" s="30">
        <v>3</v>
      </c>
      <c r="F4318">
        <f t="shared" si="73"/>
        <v>1</v>
      </c>
    </row>
    <row r="4319" spans="1:6" x14ac:dyDescent="0.2">
      <c r="A4319" s="28">
        <v>42181</v>
      </c>
      <c r="B4319" t="s">
        <v>440</v>
      </c>
      <c r="C4319" t="s">
        <v>52</v>
      </c>
      <c r="D4319" t="s">
        <v>52</v>
      </c>
      <c r="E4319" s="30">
        <v>7.17</v>
      </c>
      <c r="F4319">
        <f t="shared" si="73"/>
        <v>1</v>
      </c>
    </row>
    <row r="4320" spans="1:6" x14ac:dyDescent="0.2">
      <c r="A4320" s="28">
        <v>42181</v>
      </c>
      <c r="B4320" t="s">
        <v>440</v>
      </c>
      <c r="C4320" t="s">
        <v>53</v>
      </c>
      <c r="D4320" t="s">
        <v>53</v>
      </c>
      <c r="E4320" s="30">
        <v>0.33</v>
      </c>
      <c r="F4320">
        <f t="shared" si="73"/>
        <v>1</v>
      </c>
    </row>
    <row r="4321" spans="1:6" x14ac:dyDescent="0.2">
      <c r="A4321" s="28">
        <v>42181</v>
      </c>
      <c r="B4321" t="s">
        <v>440</v>
      </c>
      <c r="C4321" t="s">
        <v>54</v>
      </c>
      <c r="D4321" t="s">
        <v>54</v>
      </c>
      <c r="E4321" s="30">
        <v>2</v>
      </c>
      <c r="F4321">
        <f t="shared" si="73"/>
        <v>1</v>
      </c>
    </row>
    <row r="4322" spans="1:6" x14ac:dyDescent="0.2">
      <c r="A4322" s="28">
        <v>42181</v>
      </c>
      <c r="B4322" t="s">
        <v>440</v>
      </c>
      <c r="C4322" t="s">
        <v>55</v>
      </c>
      <c r="D4322" t="s">
        <v>55</v>
      </c>
      <c r="E4322" s="30">
        <v>29</v>
      </c>
      <c r="F4322">
        <f t="shared" si="73"/>
        <v>1</v>
      </c>
    </row>
    <row r="4323" spans="1:6" x14ac:dyDescent="0.2">
      <c r="A4323" s="28">
        <v>42181</v>
      </c>
      <c r="B4323" t="s">
        <v>440</v>
      </c>
      <c r="C4323" t="s">
        <v>56</v>
      </c>
      <c r="D4323" t="s">
        <v>56</v>
      </c>
      <c r="E4323" s="30">
        <v>3</v>
      </c>
      <c r="F4323">
        <f t="shared" si="73"/>
        <v>1</v>
      </c>
    </row>
    <row r="4324" spans="1:6" x14ac:dyDescent="0.2">
      <c r="A4324" s="28">
        <v>42181</v>
      </c>
      <c r="B4324" t="s">
        <v>440</v>
      </c>
      <c r="C4324" t="s">
        <v>57</v>
      </c>
      <c r="D4324" t="s">
        <v>57</v>
      </c>
      <c r="E4324" s="30">
        <v>0</v>
      </c>
      <c r="F4324">
        <f t="shared" si="73"/>
        <v>1</v>
      </c>
    </row>
    <row r="4325" spans="1:6" x14ac:dyDescent="0.2">
      <c r="A4325" s="28">
        <v>42181</v>
      </c>
      <c r="B4325" t="s">
        <v>440</v>
      </c>
      <c r="C4325" t="s">
        <v>58</v>
      </c>
      <c r="D4325" t="s">
        <v>58</v>
      </c>
      <c r="E4325" s="30">
        <v>1</v>
      </c>
      <c r="F4325">
        <f t="shared" si="73"/>
        <v>1</v>
      </c>
    </row>
    <row r="4326" spans="1:6" x14ac:dyDescent="0.2">
      <c r="A4326" s="28">
        <v>42181</v>
      </c>
      <c r="B4326" t="s">
        <v>440</v>
      </c>
      <c r="C4326" t="s">
        <v>59</v>
      </c>
      <c r="D4326" t="s">
        <v>59</v>
      </c>
      <c r="E4326" s="30">
        <v>4</v>
      </c>
      <c r="F4326">
        <f t="shared" si="73"/>
        <v>1</v>
      </c>
    </row>
    <row r="4327" spans="1:6" x14ac:dyDescent="0.2">
      <c r="A4327" s="28">
        <v>42182</v>
      </c>
      <c r="B4327" t="s">
        <v>441</v>
      </c>
      <c r="C4327" t="s">
        <v>52</v>
      </c>
      <c r="D4327" t="s">
        <v>52</v>
      </c>
      <c r="E4327" s="30">
        <v>7.33</v>
      </c>
      <c r="F4327">
        <f t="shared" si="73"/>
        <v>1</v>
      </c>
    </row>
    <row r="4328" spans="1:6" x14ac:dyDescent="0.2">
      <c r="A4328" s="28">
        <v>42182</v>
      </c>
      <c r="B4328" t="s">
        <v>441</v>
      </c>
      <c r="C4328" t="s">
        <v>53</v>
      </c>
      <c r="D4328" t="s">
        <v>53</v>
      </c>
      <c r="E4328" s="30">
        <v>3.33</v>
      </c>
      <c r="F4328">
        <f t="shared" si="73"/>
        <v>1</v>
      </c>
    </row>
    <row r="4329" spans="1:6" x14ac:dyDescent="0.2">
      <c r="A4329" s="28">
        <v>42182</v>
      </c>
      <c r="B4329" t="s">
        <v>441</v>
      </c>
      <c r="C4329" t="s">
        <v>54</v>
      </c>
      <c r="D4329" t="s">
        <v>54</v>
      </c>
      <c r="E4329" s="30">
        <v>6</v>
      </c>
      <c r="F4329">
        <f t="shared" si="73"/>
        <v>1</v>
      </c>
    </row>
    <row r="4330" spans="1:6" x14ac:dyDescent="0.2">
      <c r="A4330" s="28">
        <v>42182</v>
      </c>
      <c r="B4330" t="s">
        <v>441</v>
      </c>
      <c r="C4330" t="s">
        <v>55</v>
      </c>
      <c r="D4330" t="s">
        <v>55</v>
      </c>
      <c r="E4330" s="30">
        <v>36</v>
      </c>
      <c r="F4330">
        <f t="shared" si="73"/>
        <v>1</v>
      </c>
    </row>
    <row r="4331" spans="1:6" x14ac:dyDescent="0.2">
      <c r="A4331" s="28">
        <v>42182</v>
      </c>
      <c r="B4331" t="s">
        <v>441</v>
      </c>
      <c r="C4331" t="s">
        <v>56</v>
      </c>
      <c r="D4331" t="s">
        <v>56</v>
      </c>
      <c r="E4331" s="30">
        <v>10</v>
      </c>
      <c r="F4331">
        <f t="shared" si="73"/>
        <v>1</v>
      </c>
    </row>
    <row r="4332" spans="1:6" x14ac:dyDescent="0.2">
      <c r="A4332" s="28">
        <v>42182</v>
      </c>
      <c r="B4332" t="s">
        <v>441</v>
      </c>
      <c r="C4332" t="s">
        <v>57</v>
      </c>
      <c r="D4332" t="s">
        <v>57</v>
      </c>
      <c r="E4332" s="30">
        <v>0</v>
      </c>
      <c r="F4332">
        <f t="shared" si="73"/>
        <v>1</v>
      </c>
    </row>
    <row r="4333" spans="1:6" x14ac:dyDescent="0.2">
      <c r="A4333" s="28">
        <v>42182</v>
      </c>
      <c r="B4333" t="s">
        <v>441</v>
      </c>
      <c r="C4333" t="s">
        <v>58</v>
      </c>
      <c r="D4333" t="s">
        <v>58</v>
      </c>
      <c r="E4333" s="30">
        <v>1</v>
      </c>
      <c r="F4333">
        <f t="shared" si="73"/>
        <v>1</v>
      </c>
    </row>
    <row r="4334" spans="1:6" x14ac:dyDescent="0.2">
      <c r="A4334" s="28">
        <v>42182</v>
      </c>
      <c r="B4334" t="s">
        <v>441</v>
      </c>
      <c r="C4334" t="s">
        <v>59</v>
      </c>
      <c r="D4334" t="s">
        <v>59</v>
      </c>
      <c r="E4334" s="30">
        <v>2</v>
      </c>
      <c r="F4334">
        <f t="shared" si="73"/>
        <v>1</v>
      </c>
    </row>
    <row r="4335" spans="1:6" x14ac:dyDescent="0.2">
      <c r="A4335" s="28">
        <v>42183</v>
      </c>
      <c r="B4335" t="s">
        <v>447</v>
      </c>
      <c r="C4335" t="s">
        <v>52</v>
      </c>
      <c r="D4335" t="s">
        <v>52</v>
      </c>
      <c r="E4335" s="30">
        <v>5.34</v>
      </c>
      <c r="F4335">
        <f t="shared" si="73"/>
        <v>1</v>
      </c>
    </row>
    <row r="4336" spans="1:6" x14ac:dyDescent="0.2">
      <c r="A4336" s="28">
        <v>42183</v>
      </c>
      <c r="B4336" t="s">
        <v>447</v>
      </c>
      <c r="C4336" t="s">
        <v>53</v>
      </c>
      <c r="D4336" t="s">
        <v>53</v>
      </c>
      <c r="E4336" s="30">
        <v>4.6500000000000004</v>
      </c>
      <c r="F4336">
        <f t="shared" si="73"/>
        <v>1</v>
      </c>
    </row>
    <row r="4337" spans="1:6" x14ac:dyDescent="0.2">
      <c r="A4337" s="28">
        <v>42183</v>
      </c>
      <c r="B4337" t="s">
        <v>447</v>
      </c>
      <c r="C4337" t="s">
        <v>54</v>
      </c>
      <c r="D4337" t="s">
        <v>54</v>
      </c>
      <c r="E4337" s="30">
        <v>7.4</v>
      </c>
      <c r="F4337">
        <f t="shared" si="73"/>
        <v>1</v>
      </c>
    </row>
    <row r="4338" spans="1:6" x14ac:dyDescent="0.2">
      <c r="A4338" s="28">
        <v>42183</v>
      </c>
      <c r="B4338" t="s">
        <v>447</v>
      </c>
      <c r="C4338" t="s">
        <v>55</v>
      </c>
      <c r="D4338" t="s">
        <v>55</v>
      </c>
      <c r="E4338" s="30">
        <v>12</v>
      </c>
      <c r="F4338">
        <f t="shared" si="73"/>
        <v>1</v>
      </c>
    </row>
    <row r="4339" spans="1:6" x14ac:dyDescent="0.2">
      <c r="A4339" s="28">
        <v>42183</v>
      </c>
      <c r="B4339" t="s">
        <v>447</v>
      </c>
      <c r="C4339" t="s">
        <v>56</v>
      </c>
      <c r="D4339" t="s">
        <v>56</v>
      </c>
      <c r="E4339" s="30">
        <v>0</v>
      </c>
      <c r="F4339">
        <f t="shared" si="73"/>
        <v>1</v>
      </c>
    </row>
    <row r="4340" spans="1:6" x14ac:dyDescent="0.2">
      <c r="A4340" s="28">
        <v>42183</v>
      </c>
      <c r="B4340" t="s">
        <v>447</v>
      </c>
      <c r="C4340" t="s">
        <v>57</v>
      </c>
      <c r="D4340" t="s">
        <v>57</v>
      </c>
      <c r="E4340" s="30">
        <v>0</v>
      </c>
      <c r="F4340">
        <f t="shared" si="73"/>
        <v>1</v>
      </c>
    </row>
    <row r="4341" spans="1:6" x14ac:dyDescent="0.2">
      <c r="A4341" s="28">
        <v>42183</v>
      </c>
      <c r="B4341" t="s">
        <v>447</v>
      </c>
      <c r="C4341" t="s">
        <v>58</v>
      </c>
      <c r="D4341" t="s">
        <v>58</v>
      </c>
      <c r="E4341" s="30">
        <v>6</v>
      </c>
      <c r="F4341">
        <f t="shared" si="73"/>
        <v>1</v>
      </c>
    </row>
    <row r="4342" spans="1:6" x14ac:dyDescent="0.2">
      <c r="A4342" s="28">
        <v>42183</v>
      </c>
      <c r="B4342" t="s">
        <v>447</v>
      </c>
      <c r="C4342" t="s">
        <v>59</v>
      </c>
      <c r="D4342" t="s">
        <v>59</v>
      </c>
      <c r="E4342" s="30">
        <v>6</v>
      </c>
      <c r="F4342">
        <f t="shared" si="73"/>
        <v>1</v>
      </c>
    </row>
    <row r="4343" spans="1:6" x14ac:dyDescent="0.2">
      <c r="A4343" s="28">
        <v>42184</v>
      </c>
      <c r="B4343" t="s">
        <v>443</v>
      </c>
      <c r="C4343" t="s">
        <v>52</v>
      </c>
      <c r="D4343" t="s">
        <v>52</v>
      </c>
      <c r="E4343" s="30">
        <v>5.68</v>
      </c>
      <c r="F4343">
        <f t="shared" si="73"/>
        <v>1</v>
      </c>
    </row>
    <row r="4344" spans="1:6" x14ac:dyDescent="0.2">
      <c r="A4344" s="28">
        <v>42184</v>
      </c>
      <c r="B4344" t="s">
        <v>443</v>
      </c>
      <c r="C4344" t="s">
        <v>53</v>
      </c>
      <c r="D4344" t="s">
        <v>53</v>
      </c>
      <c r="E4344" s="30">
        <v>3.66</v>
      </c>
      <c r="F4344">
        <f t="shared" si="73"/>
        <v>1</v>
      </c>
    </row>
    <row r="4345" spans="1:6" x14ac:dyDescent="0.2">
      <c r="A4345" s="28">
        <v>42184</v>
      </c>
      <c r="B4345" t="s">
        <v>443</v>
      </c>
      <c r="C4345" t="s">
        <v>54</v>
      </c>
      <c r="D4345" t="s">
        <v>54</v>
      </c>
      <c r="E4345" s="30">
        <v>4</v>
      </c>
      <c r="F4345">
        <f t="shared" si="73"/>
        <v>1</v>
      </c>
    </row>
    <row r="4346" spans="1:6" x14ac:dyDescent="0.2">
      <c r="A4346" s="28">
        <v>42184</v>
      </c>
      <c r="B4346" t="s">
        <v>443</v>
      </c>
      <c r="C4346" t="s">
        <v>55</v>
      </c>
      <c r="D4346" t="s">
        <v>55</v>
      </c>
      <c r="E4346" s="30">
        <v>22</v>
      </c>
      <c r="F4346">
        <f t="shared" si="73"/>
        <v>1</v>
      </c>
    </row>
    <row r="4347" spans="1:6" x14ac:dyDescent="0.2">
      <c r="A4347" s="28">
        <v>42184</v>
      </c>
      <c r="B4347" t="s">
        <v>443</v>
      </c>
      <c r="C4347" t="s">
        <v>56</v>
      </c>
      <c r="D4347" t="s">
        <v>56</v>
      </c>
      <c r="E4347" s="30">
        <v>15</v>
      </c>
      <c r="F4347">
        <f t="shared" si="73"/>
        <v>1</v>
      </c>
    </row>
    <row r="4348" spans="1:6" x14ac:dyDescent="0.2">
      <c r="A4348" s="28">
        <v>42184</v>
      </c>
      <c r="B4348" t="s">
        <v>443</v>
      </c>
      <c r="C4348" t="s">
        <v>57</v>
      </c>
      <c r="D4348" t="s">
        <v>57</v>
      </c>
      <c r="E4348" s="30">
        <v>0</v>
      </c>
      <c r="F4348">
        <f t="shared" si="73"/>
        <v>1</v>
      </c>
    </row>
    <row r="4349" spans="1:6" x14ac:dyDescent="0.2">
      <c r="A4349" s="28">
        <v>42184</v>
      </c>
      <c r="B4349" t="s">
        <v>443</v>
      </c>
      <c r="C4349" t="s">
        <v>58</v>
      </c>
      <c r="D4349" t="s">
        <v>58</v>
      </c>
      <c r="E4349" s="30">
        <v>11</v>
      </c>
      <c r="F4349">
        <f t="shared" si="73"/>
        <v>1</v>
      </c>
    </row>
    <row r="4350" spans="1:6" x14ac:dyDescent="0.2">
      <c r="A4350" s="28">
        <v>42184</v>
      </c>
      <c r="B4350" t="s">
        <v>443</v>
      </c>
      <c r="C4350" t="s">
        <v>59</v>
      </c>
      <c r="D4350" t="s">
        <v>59</v>
      </c>
      <c r="E4350" s="30">
        <v>3</v>
      </c>
      <c r="F4350">
        <f t="shared" si="73"/>
        <v>1</v>
      </c>
    </row>
    <row r="4351" spans="1:6" x14ac:dyDescent="0.2">
      <c r="A4351" s="28">
        <v>42185</v>
      </c>
      <c r="B4351" t="s">
        <v>444</v>
      </c>
      <c r="C4351" t="s">
        <v>52</v>
      </c>
      <c r="D4351" t="s">
        <v>52</v>
      </c>
      <c r="E4351" s="30">
        <v>1</v>
      </c>
      <c r="F4351">
        <f t="shared" si="73"/>
        <v>1</v>
      </c>
    </row>
    <row r="4352" spans="1:6" x14ac:dyDescent="0.2">
      <c r="A4352" s="28">
        <v>42185</v>
      </c>
      <c r="B4352" t="s">
        <v>444</v>
      </c>
      <c r="C4352" t="s">
        <v>53</v>
      </c>
      <c r="D4352" t="s">
        <v>53</v>
      </c>
      <c r="E4352" s="30">
        <v>4.67</v>
      </c>
      <c r="F4352">
        <f t="shared" si="73"/>
        <v>1</v>
      </c>
    </row>
    <row r="4353" spans="1:6" x14ac:dyDescent="0.2">
      <c r="A4353" s="28">
        <v>42185</v>
      </c>
      <c r="B4353" t="s">
        <v>444</v>
      </c>
      <c r="C4353" t="s">
        <v>54</v>
      </c>
      <c r="D4353" t="s">
        <v>54</v>
      </c>
      <c r="E4353" s="30">
        <v>6</v>
      </c>
      <c r="F4353">
        <f t="shared" si="73"/>
        <v>1</v>
      </c>
    </row>
    <row r="4354" spans="1:6" x14ac:dyDescent="0.2">
      <c r="A4354" s="28">
        <v>42185</v>
      </c>
      <c r="B4354" t="s">
        <v>444</v>
      </c>
      <c r="C4354" t="s">
        <v>55</v>
      </c>
      <c r="D4354" t="s">
        <v>55</v>
      </c>
      <c r="E4354" s="30">
        <v>35</v>
      </c>
      <c r="F4354">
        <f t="shared" si="73"/>
        <v>1</v>
      </c>
    </row>
    <row r="4355" spans="1:6" x14ac:dyDescent="0.2">
      <c r="A4355" s="28">
        <v>42185</v>
      </c>
      <c r="B4355" t="s">
        <v>444</v>
      </c>
      <c r="C4355" t="s">
        <v>56</v>
      </c>
      <c r="D4355" t="s">
        <v>56</v>
      </c>
      <c r="E4355" s="30">
        <v>12</v>
      </c>
      <c r="F4355">
        <f t="shared" si="73"/>
        <v>1</v>
      </c>
    </row>
    <row r="4356" spans="1:6" x14ac:dyDescent="0.2">
      <c r="A4356" s="28">
        <v>42185</v>
      </c>
      <c r="B4356" t="s">
        <v>444</v>
      </c>
      <c r="C4356" t="s">
        <v>57</v>
      </c>
      <c r="D4356" t="s">
        <v>57</v>
      </c>
      <c r="E4356" s="30">
        <v>0</v>
      </c>
      <c r="F4356">
        <f t="shared" si="73"/>
        <v>1</v>
      </c>
    </row>
    <row r="4357" spans="1:6" x14ac:dyDescent="0.2">
      <c r="A4357" s="28">
        <v>42185</v>
      </c>
      <c r="B4357" t="s">
        <v>444</v>
      </c>
      <c r="C4357" t="s">
        <v>58</v>
      </c>
      <c r="D4357" t="s">
        <v>58</v>
      </c>
      <c r="E4357" s="30">
        <v>2</v>
      </c>
      <c r="F4357">
        <f t="shared" si="73"/>
        <v>1</v>
      </c>
    </row>
    <row r="4358" spans="1:6" x14ac:dyDescent="0.2">
      <c r="A4358" s="28">
        <v>42185</v>
      </c>
      <c r="B4358" t="s">
        <v>444</v>
      </c>
      <c r="C4358" t="s">
        <v>59</v>
      </c>
      <c r="D4358" t="s">
        <v>59</v>
      </c>
      <c r="E4358" s="30">
        <v>4.3</v>
      </c>
      <c r="F4358">
        <f t="shared" si="73"/>
        <v>1</v>
      </c>
    </row>
    <row r="4359" spans="1:6" x14ac:dyDescent="0.2">
      <c r="A4359" s="28">
        <v>42186</v>
      </c>
      <c r="B4359" t="s">
        <v>445</v>
      </c>
      <c r="C4359" t="s">
        <v>52</v>
      </c>
      <c r="D4359" t="s">
        <v>52</v>
      </c>
      <c r="E4359" s="30">
        <v>8.83</v>
      </c>
      <c r="F4359">
        <f t="shared" ref="F4359:F4422" si="74">SUBTOTAL(103,E4359)</f>
        <v>1</v>
      </c>
    </row>
    <row r="4360" spans="1:6" x14ac:dyDescent="0.2">
      <c r="A4360" s="28">
        <v>42186</v>
      </c>
      <c r="B4360" t="s">
        <v>445</v>
      </c>
      <c r="C4360" t="s">
        <v>53</v>
      </c>
      <c r="D4360" t="s">
        <v>53</v>
      </c>
      <c r="E4360" s="30">
        <v>5.68</v>
      </c>
      <c r="F4360">
        <f t="shared" si="74"/>
        <v>1</v>
      </c>
    </row>
    <row r="4361" spans="1:6" x14ac:dyDescent="0.2">
      <c r="A4361" s="28">
        <v>42186</v>
      </c>
      <c r="B4361" t="s">
        <v>445</v>
      </c>
      <c r="C4361" t="s">
        <v>54</v>
      </c>
      <c r="D4361" t="s">
        <v>54</v>
      </c>
      <c r="E4361" s="30">
        <v>5.4</v>
      </c>
      <c r="F4361">
        <f t="shared" si="74"/>
        <v>1</v>
      </c>
    </row>
    <row r="4362" spans="1:6" x14ac:dyDescent="0.2">
      <c r="A4362" s="28">
        <v>42186</v>
      </c>
      <c r="B4362" t="s">
        <v>445</v>
      </c>
      <c r="C4362" t="s">
        <v>55</v>
      </c>
      <c r="D4362" t="s">
        <v>55</v>
      </c>
      <c r="E4362" s="30">
        <v>18.25</v>
      </c>
      <c r="F4362">
        <f t="shared" si="74"/>
        <v>1</v>
      </c>
    </row>
    <row r="4363" spans="1:6" x14ac:dyDescent="0.2">
      <c r="A4363" s="28">
        <v>42186</v>
      </c>
      <c r="B4363" t="s">
        <v>445</v>
      </c>
      <c r="C4363" t="s">
        <v>56</v>
      </c>
      <c r="D4363" t="s">
        <v>56</v>
      </c>
      <c r="E4363" s="30">
        <v>14</v>
      </c>
      <c r="F4363">
        <f t="shared" si="74"/>
        <v>1</v>
      </c>
    </row>
    <row r="4364" spans="1:6" x14ac:dyDescent="0.2">
      <c r="A4364" s="28">
        <v>42186</v>
      </c>
      <c r="B4364" t="s">
        <v>445</v>
      </c>
      <c r="C4364" t="s">
        <v>57</v>
      </c>
      <c r="D4364" t="s">
        <v>57</v>
      </c>
      <c r="E4364" s="30">
        <v>1</v>
      </c>
      <c r="F4364">
        <f t="shared" si="74"/>
        <v>1</v>
      </c>
    </row>
    <row r="4365" spans="1:6" x14ac:dyDescent="0.2">
      <c r="A4365" s="28">
        <v>42186</v>
      </c>
      <c r="B4365" t="s">
        <v>445</v>
      </c>
      <c r="C4365" t="s">
        <v>58</v>
      </c>
      <c r="D4365" t="s">
        <v>58</v>
      </c>
      <c r="E4365" s="30">
        <v>12</v>
      </c>
      <c r="F4365">
        <f t="shared" si="74"/>
        <v>1</v>
      </c>
    </row>
    <row r="4366" spans="1:6" x14ac:dyDescent="0.2">
      <c r="A4366" s="28">
        <v>42186</v>
      </c>
      <c r="B4366" t="s">
        <v>445</v>
      </c>
      <c r="C4366" t="s">
        <v>59</v>
      </c>
      <c r="D4366" t="s">
        <v>59</v>
      </c>
      <c r="E4366" s="30">
        <v>10</v>
      </c>
      <c r="F4366">
        <f t="shared" si="74"/>
        <v>1</v>
      </c>
    </row>
    <row r="4367" spans="1:6" x14ac:dyDescent="0.2">
      <c r="A4367" s="28">
        <v>42187</v>
      </c>
      <c r="B4367" t="s">
        <v>446</v>
      </c>
      <c r="C4367" t="s">
        <v>52</v>
      </c>
      <c r="D4367" t="s">
        <v>52</v>
      </c>
      <c r="E4367" s="30">
        <v>3</v>
      </c>
      <c r="F4367">
        <f t="shared" si="74"/>
        <v>1</v>
      </c>
    </row>
    <row r="4368" spans="1:6" x14ac:dyDescent="0.2">
      <c r="A4368" s="28">
        <v>42187</v>
      </c>
      <c r="B4368" t="s">
        <v>446</v>
      </c>
      <c r="C4368" t="s">
        <v>53</v>
      </c>
      <c r="D4368" t="s">
        <v>53</v>
      </c>
      <c r="E4368" s="30">
        <v>2</v>
      </c>
      <c r="F4368">
        <f t="shared" si="74"/>
        <v>1</v>
      </c>
    </row>
    <row r="4369" spans="1:6" x14ac:dyDescent="0.2">
      <c r="A4369" s="28">
        <v>42187</v>
      </c>
      <c r="B4369" t="s">
        <v>446</v>
      </c>
      <c r="C4369" t="s">
        <v>54</v>
      </c>
      <c r="D4369" t="s">
        <v>54</v>
      </c>
      <c r="E4369" s="30">
        <v>1</v>
      </c>
      <c r="F4369">
        <f t="shared" si="74"/>
        <v>1</v>
      </c>
    </row>
    <row r="4370" spans="1:6" x14ac:dyDescent="0.2">
      <c r="A4370" s="28">
        <v>42187</v>
      </c>
      <c r="B4370" t="s">
        <v>446</v>
      </c>
      <c r="C4370" t="s">
        <v>55</v>
      </c>
      <c r="D4370" t="s">
        <v>55</v>
      </c>
      <c r="E4370" s="30">
        <v>23.15</v>
      </c>
      <c r="F4370">
        <f t="shared" si="74"/>
        <v>1</v>
      </c>
    </row>
    <row r="4371" spans="1:6" x14ac:dyDescent="0.2">
      <c r="A4371" s="28">
        <v>42187</v>
      </c>
      <c r="B4371" t="s">
        <v>446</v>
      </c>
      <c r="C4371" t="s">
        <v>56</v>
      </c>
      <c r="D4371" t="s">
        <v>56</v>
      </c>
      <c r="E4371" s="30">
        <v>3</v>
      </c>
      <c r="F4371">
        <f t="shared" si="74"/>
        <v>1</v>
      </c>
    </row>
    <row r="4372" spans="1:6" x14ac:dyDescent="0.2">
      <c r="A4372" s="28">
        <v>42187</v>
      </c>
      <c r="B4372" t="s">
        <v>446</v>
      </c>
      <c r="C4372" t="s">
        <v>57</v>
      </c>
      <c r="D4372" t="s">
        <v>57</v>
      </c>
      <c r="E4372" s="30">
        <v>0</v>
      </c>
      <c r="F4372">
        <f t="shared" si="74"/>
        <v>1</v>
      </c>
    </row>
    <row r="4373" spans="1:6" x14ac:dyDescent="0.2">
      <c r="A4373" s="28">
        <v>42187</v>
      </c>
      <c r="B4373" t="s">
        <v>446</v>
      </c>
      <c r="C4373" t="s">
        <v>58</v>
      </c>
      <c r="D4373" t="s">
        <v>58</v>
      </c>
      <c r="E4373" s="30">
        <v>1</v>
      </c>
      <c r="F4373">
        <f t="shared" si="74"/>
        <v>1</v>
      </c>
    </row>
    <row r="4374" spans="1:6" x14ac:dyDescent="0.2">
      <c r="A4374" s="28">
        <v>42187</v>
      </c>
      <c r="B4374" t="s">
        <v>446</v>
      </c>
      <c r="C4374" t="s">
        <v>59</v>
      </c>
      <c r="D4374" t="s">
        <v>59</v>
      </c>
      <c r="E4374" s="30">
        <v>2</v>
      </c>
      <c r="F4374">
        <f t="shared" si="74"/>
        <v>1</v>
      </c>
    </row>
    <row r="4375" spans="1:6" x14ac:dyDescent="0.2">
      <c r="A4375" s="28">
        <v>42188</v>
      </c>
      <c r="B4375" t="s">
        <v>440</v>
      </c>
      <c r="C4375" t="s">
        <v>52</v>
      </c>
      <c r="D4375" t="s">
        <v>52</v>
      </c>
      <c r="E4375" s="30">
        <v>5.5</v>
      </c>
      <c r="F4375">
        <f t="shared" si="74"/>
        <v>1</v>
      </c>
    </row>
    <row r="4376" spans="1:6" x14ac:dyDescent="0.2">
      <c r="A4376" s="28">
        <v>42188</v>
      </c>
      <c r="B4376" t="s">
        <v>440</v>
      </c>
      <c r="C4376" t="s">
        <v>53</v>
      </c>
      <c r="D4376" t="s">
        <v>53</v>
      </c>
      <c r="E4376" s="30">
        <v>4.33</v>
      </c>
      <c r="F4376">
        <f t="shared" si="74"/>
        <v>1</v>
      </c>
    </row>
    <row r="4377" spans="1:6" x14ac:dyDescent="0.2">
      <c r="A4377" s="28">
        <v>42188</v>
      </c>
      <c r="B4377" t="s">
        <v>440</v>
      </c>
      <c r="C4377" t="s">
        <v>54</v>
      </c>
      <c r="D4377" t="s">
        <v>54</v>
      </c>
      <c r="E4377" s="30">
        <v>3.5</v>
      </c>
      <c r="F4377">
        <f t="shared" si="74"/>
        <v>1</v>
      </c>
    </row>
    <row r="4378" spans="1:6" x14ac:dyDescent="0.2">
      <c r="A4378" s="28">
        <v>42188</v>
      </c>
      <c r="B4378" t="s">
        <v>440</v>
      </c>
      <c r="C4378" t="s">
        <v>55</v>
      </c>
      <c r="D4378" t="s">
        <v>55</v>
      </c>
      <c r="E4378" s="30">
        <v>24.5</v>
      </c>
      <c r="F4378">
        <f t="shared" si="74"/>
        <v>1</v>
      </c>
    </row>
    <row r="4379" spans="1:6" x14ac:dyDescent="0.2">
      <c r="A4379" s="28">
        <v>42188</v>
      </c>
      <c r="B4379" t="s">
        <v>440</v>
      </c>
      <c r="C4379" t="s">
        <v>56</v>
      </c>
      <c r="D4379" t="s">
        <v>56</v>
      </c>
      <c r="E4379" s="30">
        <v>10</v>
      </c>
      <c r="F4379">
        <f t="shared" si="74"/>
        <v>1</v>
      </c>
    </row>
    <row r="4380" spans="1:6" x14ac:dyDescent="0.2">
      <c r="A4380" s="28">
        <v>42188</v>
      </c>
      <c r="B4380" t="s">
        <v>440</v>
      </c>
      <c r="C4380" t="s">
        <v>57</v>
      </c>
      <c r="D4380" t="s">
        <v>57</v>
      </c>
      <c r="E4380" s="30">
        <v>0</v>
      </c>
      <c r="F4380">
        <f t="shared" si="74"/>
        <v>1</v>
      </c>
    </row>
    <row r="4381" spans="1:6" x14ac:dyDescent="0.2">
      <c r="A4381" s="28">
        <v>42188</v>
      </c>
      <c r="B4381" t="s">
        <v>440</v>
      </c>
      <c r="C4381" t="s">
        <v>58</v>
      </c>
      <c r="D4381" t="s">
        <v>58</v>
      </c>
      <c r="E4381" s="30">
        <v>8</v>
      </c>
      <c r="F4381">
        <f t="shared" si="74"/>
        <v>1</v>
      </c>
    </row>
    <row r="4382" spans="1:6" x14ac:dyDescent="0.2">
      <c r="A4382" s="28">
        <v>42188</v>
      </c>
      <c r="B4382" t="s">
        <v>440</v>
      </c>
      <c r="C4382" t="s">
        <v>59</v>
      </c>
      <c r="D4382" t="s">
        <v>59</v>
      </c>
      <c r="E4382" s="30">
        <v>4</v>
      </c>
      <c r="F4382">
        <f t="shared" si="74"/>
        <v>1</v>
      </c>
    </row>
    <row r="4383" spans="1:6" x14ac:dyDescent="0.2">
      <c r="A4383" s="28">
        <v>42189</v>
      </c>
      <c r="B4383" t="s">
        <v>441</v>
      </c>
      <c r="C4383" t="s">
        <v>52</v>
      </c>
      <c r="D4383" t="s">
        <v>52</v>
      </c>
      <c r="E4383" s="30">
        <v>7.35</v>
      </c>
      <c r="F4383">
        <f t="shared" si="74"/>
        <v>1</v>
      </c>
    </row>
    <row r="4384" spans="1:6" x14ac:dyDescent="0.2">
      <c r="A4384" s="28">
        <v>42189</v>
      </c>
      <c r="B4384" t="s">
        <v>441</v>
      </c>
      <c r="C4384" t="s">
        <v>53</v>
      </c>
      <c r="D4384" t="s">
        <v>53</v>
      </c>
      <c r="E4384" s="30">
        <v>2.34</v>
      </c>
      <c r="F4384">
        <f t="shared" si="74"/>
        <v>1</v>
      </c>
    </row>
    <row r="4385" spans="1:6" x14ac:dyDescent="0.2">
      <c r="A4385" s="28">
        <v>42189</v>
      </c>
      <c r="B4385" t="s">
        <v>441</v>
      </c>
      <c r="C4385" t="s">
        <v>54</v>
      </c>
      <c r="D4385" t="s">
        <v>54</v>
      </c>
      <c r="E4385" s="30">
        <v>4.2</v>
      </c>
      <c r="F4385">
        <f t="shared" si="74"/>
        <v>1</v>
      </c>
    </row>
    <row r="4386" spans="1:6" x14ac:dyDescent="0.2">
      <c r="A4386" s="28">
        <v>42189</v>
      </c>
      <c r="B4386" t="s">
        <v>441</v>
      </c>
      <c r="C4386" t="s">
        <v>55</v>
      </c>
      <c r="D4386" t="s">
        <v>55</v>
      </c>
      <c r="E4386" s="30">
        <v>15.2</v>
      </c>
      <c r="F4386">
        <f t="shared" si="74"/>
        <v>1</v>
      </c>
    </row>
    <row r="4387" spans="1:6" x14ac:dyDescent="0.2">
      <c r="A4387" s="28">
        <v>42189</v>
      </c>
      <c r="B4387" t="s">
        <v>441</v>
      </c>
      <c r="C4387" t="s">
        <v>56</v>
      </c>
      <c r="D4387" t="s">
        <v>56</v>
      </c>
      <c r="E4387" s="30">
        <v>2</v>
      </c>
      <c r="F4387">
        <f t="shared" si="74"/>
        <v>1</v>
      </c>
    </row>
    <row r="4388" spans="1:6" x14ac:dyDescent="0.2">
      <c r="A4388" s="28">
        <v>42189</v>
      </c>
      <c r="B4388" t="s">
        <v>441</v>
      </c>
      <c r="C4388" t="s">
        <v>57</v>
      </c>
      <c r="D4388" t="s">
        <v>57</v>
      </c>
      <c r="E4388" s="30">
        <v>0</v>
      </c>
      <c r="F4388">
        <f t="shared" si="74"/>
        <v>1</v>
      </c>
    </row>
    <row r="4389" spans="1:6" x14ac:dyDescent="0.2">
      <c r="A4389" s="28">
        <v>42189</v>
      </c>
      <c r="B4389" t="s">
        <v>441</v>
      </c>
      <c r="C4389" t="s">
        <v>58</v>
      </c>
      <c r="D4389" t="s">
        <v>58</v>
      </c>
      <c r="E4389" s="30">
        <v>0</v>
      </c>
      <c r="F4389">
        <f t="shared" si="74"/>
        <v>1</v>
      </c>
    </row>
    <row r="4390" spans="1:6" x14ac:dyDescent="0.2">
      <c r="A4390" s="28">
        <v>42189</v>
      </c>
      <c r="B4390" t="s">
        <v>441</v>
      </c>
      <c r="C4390" t="s">
        <v>59</v>
      </c>
      <c r="D4390" t="s">
        <v>59</v>
      </c>
      <c r="E4390" s="30">
        <v>3</v>
      </c>
      <c r="F4390">
        <f t="shared" si="74"/>
        <v>1</v>
      </c>
    </row>
    <row r="4391" spans="1:6" x14ac:dyDescent="0.2">
      <c r="A4391" s="28">
        <v>42190</v>
      </c>
      <c r="B4391" t="s">
        <v>447</v>
      </c>
      <c r="C4391" t="s">
        <v>52</v>
      </c>
      <c r="D4391" t="s">
        <v>52</v>
      </c>
      <c r="E4391" s="30">
        <v>5</v>
      </c>
      <c r="F4391">
        <f t="shared" si="74"/>
        <v>1</v>
      </c>
    </row>
    <row r="4392" spans="1:6" x14ac:dyDescent="0.2">
      <c r="A4392" s="28">
        <v>42190</v>
      </c>
      <c r="B4392" t="s">
        <v>447</v>
      </c>
      <c r="C4392" t="s">
        <v>53</v>
      </c>
      <c r="D4392" t="s">
        <v>53</v>
      </c>
      <c r="E4392" s="30">
        <v>4.34</v>
      </c>
      <c r="F4392">
        <f t="shared" si="74"/>
        <v>1</v>
      </c>
    </row>
    <row r="4393" spans="1:6" x14ac:dyDescent="0.2">
      <c r="A4393" s="28">
        <v>42190</v>
      </c>
      <c r="B4393" t="s">
        <v>447</v>
      </c>
      <c r="C4393" t="s">
        <v>54</v>
      </c>
      <c r="D4393" t="s">
        <v>54</v>
      </c>
      <c r="E4393" s="30">
        <v>4.2</v>
      </c>
      <c r="F4393">
        <f t="shared" si="74"/>
        <v>1</v>
      </c>
    </row>
    <row r="4394" spans="1:6" x14ac:dyDescent="0.2">
      <c r="A4394" s="28">
        <v>42190</v>
      </c>
      <c r="B4394" t="s">
        <v>447</v>
      </c>
      <c r="C4394" t="s">
        <v>55</v>
      </c>
      <c r="D4394" t="s">
        <v>55</v>
      </c>
      <c r="E4394" s="30">
        <v>14</v>
      </c>
      <c r="F4394">
        <f t="shared" si="74"/>
        <v>1</v>
      </c>
    </row>
    <row r="4395" spans="1:6" x14ac:dyDescent="0.2">
      <c r="A4395" s="28">
        <v>42190</v>
      </c>
      <c r="B4395" t="s">
        <v>447</v>
      </c>
      <c r="C4395" t="s">
        <v>56</v>
      </c>
      <c r="D4395" t="s">
        <v>56</v>
      </c>
      <c r="E4395" s="30">
        <v>10</v>
      </c>
      <c r="F4395">
        <f t="shared" si="74"/>
        <v>1</v>
      </c>
    </row>
    <row r="4396" spans="1:6" x14ac:dyDescent="0.2">
      <c r="A4396" s="28">
        <v>42190</v>
      </c>
      <c r="B4396" t="s">
        <v>447</v>
      </c>
      <c r="C4396" t="s">
        <v>57</v>
      </c>
      <c r="D4396" t="s">
        <v>57</v>
      </c>
      <c r="E4396" s="30">
        <v>0</v>
      </c>
      <c r="F4396">
        <f t="shared" si="74"/>
        <v>1</v>
      </c>
    </row>
    <row r="4397" spans="1:6" x14ac:dyDescent="0.2">
      <c r="A4397" s="28">
        <v>42190</v>
      </c>
      <c r="B4397" t="s">
        <v>447</v>
      </c>
      <c r="C4397" t="s">
        <v>58</v>
      </c>
      <c r="D4397" t="s">
        <v>58</v>
      </c>
      <c r="E4397" s="30">
        <v>1</v>
      </c>
      <c r="F4397">
        <f t="shared" si="74"/>
        <v>1</v>
      </c>
    </row>
    <row r="4398" spans="1:6" x14ac:dyDescent="0.2">
      <c r="A4398" s="28">
        <v>42190</v>
      </c>
      <c r="B4398" t="s">
        <v>447</v>
      </c>
      <c r="C4398" t="s">
        <v>59</v>
      </c>
      <c r="D4398" t="s">
        <v>59</v>
      </c>
      <c r="E4398" s="30">
        <v>4</v>
      </c>
      <c r="F4398">
        <f t="shared" si="74"/>
        <v>1</v>
      </c>
    </row>
    <row r="4399" spans="1:6" x14ac:dyDescent="0.2">
      <c r="A4399" s="28">
        <v>42191</v>
      </c>
      <c r="B4399" t="s">
        <v>443</v>
      </c>
      <c r="C4399" t="s">
        <v>52</v>
      </c>
      <c r="D4399" t="s">
        <v>52</v>
      </c>
      <c r="E4399" s="30">
        <v>5.5</v>
      </c>
      <c r="F4399">
        <f t="shared" si="74"/>
        <v>1</v>
      </c>
    </row>
    <row r="4400" spans="1:6" x14ac:dyDescent="0.2">
      <c r="A4400" s="28">
        <v>42191</v>
      </c>
      <c r="B4400" t="s">
        <v>443</v>
      </c>
      <c r="C4400" t="s">
        <v>53</v>
      </c>
      <c r="D4400" t="s">
        <v>53</v>
      </c>
      <c r="E4400" s="30">
        <v>4.68</v>
      </c>
      <c r="F4400">
        <f t="shared" si="74"/>
        <v>1</v>
      </c>
    </row>
    <row r="4401" spans="1:6" x14ac:dyDescent="0.2">
      <c r="A4401" s="28">
        <v>42191</v>
      </c>
      <c r="B4401" t="s">
        <v>443</v>
      </c>
      <c r="C4401" t="s">
        <v>54</v>
      </c>
      <c r="D4401" t="s">
        <v>54</v>
      </c>
      <c r="E4401" s="30">
        <v>2</v>
      </c>
      <c r="F4401">
        <f t="shared" si="74"/>
        <v>1</v>
      </c>
    </row>
    <row r="4402" spans="1:6" x14ac:dyDescent="0.2">
      <c r="A4402" s="28">
        <v>42191</v>
      </c>
      <c r="B4402" t="s">
        <v>443</v>
      </c>
      <c r="C4402" t="s">
        <v>55</v>
      </c>
      <c r="D4402" t="s">
        <v>55</v>
      </c>
      <c r="E4402" s="30">
        <v>20</v>
      </c>
      <c r="F4402">
        <f t="shared" si="74"/>
        <v>1</v>
      </c>
    </row>
    <row r="4403" spans="1:6" x14ac:dyDescent="0.2">
      <c r="A4403" s="28">
        <v>42191</v>
      </c>
      <c r="B4403" t="s">
        <v>443</v>
      </c>
      <c r="C4403" t="s">
        <v>56</v>
      </c>
      <c r="D4403" t="s">
        <v>56</v>
      </c>
      <c r="E4403" s="30">
        <v>8</v>
      </c>
      <c r="F4403">
        <f t="shared" si="74"/>
        <v>1</v>
      </c>
    </row>
    <row r="4404" spans="1:6" x14ac:dyDescent="0.2">
      <c r="A4404" s="28">
        <v>42191</v>
      </c>
      <c r="B4404" t="s">
        <v>443</v>
      </c>
      <c r="C4404" t="s">
        <v>57</v>
      </c>
      <c r="D4404" t="s">
        <v>57</v>
      </c>
      <c r="E4404" s="30">
        <v>0</v>
      </c>
      <c r="F4404">
        <f t="shared" si="74"/>
        <v>1</v>
      </c>
    </row>
    <row r="4405" spans="1:6" x14ac:dyDescent="0.2">
      <c r="A4405" s="28">
        <v>42191</v>
      </c>
      <c r="B4405" t="s">
        <v>443</v>
      </c>
      <c r="C4405" t="s">
        <v>58</v>
      </c>
      <c r="D4405" t="s">
        <v>58</v>
      </c>
      <c r="E4405" s="30">
        <v>3</v>
      </c>
      <c r="F4405">
        <f t="shared" si="74"/>
        <v>1</v>
      </c>
    </row>
    <row r="4406" spans="1:6" x14ac:dyDescent="0.2">
      <c r="A4406" s="28">
        <v>42191</v>
      </c>
      <c r="B4406" t="s">
        <v>443</v>
      </c>
      <c r="C4406" t="s">
        <v>59</v>
      </c>
      <c r="D4406" t="s">
        <v>59</v>
      </c>
      <c r="E4406" s="30">
        <v>3</v>
      </c>
      <c r="F4406">
        <f t="shared" si="74"/>
        <v>1</v>
      </c>
    </row>
    <row r="4407" spans="1:6" x14ac:dyDescent="0.2">
      <c r="A4407" s="28">
        <v>42192</v>
      </c>
      <c r="B4407" t="s">
        <v>444</v>
      </c>
      <c r="C4407" t="s">
        <v>52</v>
      </c>
      <c r="D4407" t="s">
        <v>52</v>
      </c>
      <c r="E4407" s="30">
        <v>4.84</v>
      </c>
      <c r="F4407">
        <f t="shared" si="74"/>
        <v>1</v>
      </c>
    </row>
    <row r="4408" spans="1:6" x14ac:dyDescent="0.2">
      <c r="A4408" s="28">
        <v>42192</v>
      </c>
      <c r="B4408" t="s">
        <v>444</v>
      </c>
      <c r="C4408" t="s">
        <v>53</v>
      </c>
      <c r="D4408" t="s">
        <v>53</v>
      </c>
      <c r="E4408" s="30">
        <v>4.68</v>
      </c>
      <c r="F4408">
        <f t="shared" si="74"/>
        <v>1</v>
      </c>
    </row>
    <row r="4409" spans="1:6" x14ac:dyDescent="0.2">
      <c r="A4409" s="28">
        <v>42192</v>
      </c>
      <c r="B4409" t="s">
        <v>444</v>
      </c>
      <c r="C4409" t="s">
        <v>54</v>
      </c>
      <c r="D4409" t="s">
        <v>54</v>
      </c>
      <c r="E4409" s="30">
        <v>2.2999999999999998</v>
      </c>
      <c r="F4409">
        <f t="shared" si="74"/>
        <v>1</v>
      </c>
    </row>
    <row r="4410" spans="1:6" x14ac:dyDescent="0.2">
      <c r="A4410" s="28">
        <v>42192</v>
      </c>
      <c r="B4410" t="s">
        <v>444</v>
      </c>
      <c r="C4410" t="s">
        <v>55</v>
      </c>
      <c r="D4410" t="s">
        <v>55</v>
      </c>
      <c r="E4410" s="30">
        <v>19.600000000000001</v>
      </c>
      <c r="F4410">
        <f t="shared" si="74"/>
        <v>1</v>
      </c>
    </row>
    <row r="4411" spans="1:6" x14ac:dyDescent="0.2">
      <c r="A4411" s="28">
        <v>42192</v>
      </c>
      <c r="B4411" t="s">
        <v>444</v>
      </c>
      <c r="C4411" t="s">
        <v>56</v>
      </c>
      <c r="D4411" t="s">
        <v>56</v>
      </c>
      <c r="E4411" s="30">
        <v>5</v>
      </c>
      <c r="F4411">
        <f t="shared" si="74"/>
        <v>1</v>
      </c>
    </row>
    <row r="4412" spans="1:6" x14ac:dyDescent="0.2">
      <c r="A4412" s="28">
        <v>42192</v>
      </c>
      <c r="B4412" t="s">
        <v>444</v>
      </c>
      <c r="C4412" t="s">
        <v>57</v>
      </c>
      <c r="D4412" t="s">
        <v>57</v>
      </c>
      <c r="E4412" s="30">
        <v>0</v>
      </c>
      <c r="F4412">
        <f t="shared" si="74"/>
        <v>1</v>
      </c>
    </row>
    <row r="4413" spans="1:6" x14ac:dyDescent="0.2">
      <c r="A4413" s="28">
        <v>42192</v>
      </c>
      <c r="B4413" t="s">
        <v>444</v>
      </c>
      <c r="C4413" t="s">
        <v>58</v>
      </c>
      <c r="D4413" t="s">
        <v>58</v>
      </c>
      <c r="E4413" s="30">
        <v>3</v>
      </c>
      <c r="F4413">
        <f t="shared" si="74"/>
        <v>1</v>
      </c>
    </row>
    <row r="4414" spans="1:6" x14ac:dyDescent="0.2">
      <c r="A4414" s="28">
        <v>42192</v>
      </c>
      <c r="B4414" t="s">
        <v>444</v>
      </c>
      <c r="C4414" t="s">
        <v>59</v>
      </c>
      <c r="D4414" t="s">
        <v>59</v>
      </c>
      <c r="E4414" s="30">
        <v>7</v>
      </c>
      <c r="F4414">
        <f t="shared" si="74"/>
        <v>1</v>
      </c>
    </row>
    <row r="4415" spans="1:6" x14ac:dyDescent="0.2">
      <c r="A4415" s="28">
        <v>42193</v>
      </c>
      <c r="B4415" t="s">
        <v>445</v>
      </c>
      <c r="C4415" t="s">
        <v>52</v>
      </c>
      <c r="D4415" t="s">
        <v>52</v>
      </c>
      <c r="E4415" s="30">
        <v>2</v>
      </c>
      <c r="F4415">
        <f t="shared" si="74"/>
        <v>1</v>
      </c>
    </row>
    <row r="4416" spans="1:6" x14ac:dyDescent="0.2">
      <c r="A4416" s="28">
        <v>42193</v>
      </c>
      <c r="B4416" t="s">
        <v>445</v>
      </c>
      <c r="C4416" t="s">
        <v>53</v>
      </c>
      <c r="D4416" t="s">
        <v>53</v>
      </c>
      <c r="E4416" s="30">
        <v>1.35</v>
      </c>
      <c r="F4416">
        <f t="shared" si="74"/>
        <v>1</v>
      </c>
    </row>
    <row r="4417" spans="1:6" x14ac:dyDescent="0.2">
      <c r="A4417" s="28">
        <v>42193</v>
      </c>
      <c r="B4417" t="s">
        <v>445</v>
      </c>
      <c r="C4417" t="s">
        <v>54</v>
      </c>
      <c r="D4417" t="s">
        <v>54</v>
      </c>
      <c r="E4417" s="30">
        <v>3</v>
      </c>
      <c r="F4417">
        <f t="shared" si="74"/>
        <v>1</v>
      </c>
    </row>
    <row r="4418" spans="1:6" x14ac:dyDescent="0.2">
      <c r="A4418" s="28">
        <v>42193</v>
      </c>
      <c r="B4418" t="s">
        <v>445</v>
      </c>
      <c r="C4418" t="s">
        <v>55</v>
      </c>
      <c r="D4418" t="s">
        <v>55</v>
      </c>
      <c r="E4418" s="30">
        <v>18.600000000000001</v>
      </c>
      <c r="F4418">
        <f t="shared" si="74"/>
        <v>1</v>
      </c>
    </row>
    <row r="4419" spans="1:6" x14ac:dyDescent="0.2">
      <c r="A4419" s="28">
        <v>42193</v>
      </c>
      <c r="B4419" t="s">
        <v>445</v>
      </c>
      <c r="C4419" t="s">
        <v>56</v>
      </c>
      <c r="D4419" t="s">
        <v>56</v>
      </c>
      <c r="E4419" s="30">
        <v>6</v>
      </c>
      <c r="F4419">
        <f t="shared" si="74"/>
        <v>1</v>
      </c>
    </row>
    <row r="4420" spans="1:6" x14ac:dyDescent="0.2">
      <c r="A4420" s="28">
        <v>42193</v>
      </c>
      <c r="B4420" t="s">
        <v>445</v>
      </c>
      <c r="C4420" t="s">
        <v>57</v>
      </c>
      <c r="D4420" t="s">
        <v>57</v>
      </c>
      <c r="E4420" s="30">
        <v>0</v>
      </c>
      <c r="F4420">
        <f t="shared" si="74"/>
        <v>1</v>
      </c>
    </row>
    <row r="4421" spans="1:6" x14ac:dyDescent="0.2">
      <c r="A4421" s="28">
        <v>42193</v>
      </c>
      <c r="B4421" t="s">
        <v>445</v>
      </c>
      <c r="C4421" t="s">
        <v>58</v>
      </c>
      <c r="D4421" t="s">
        <v>58</v>
      </c>
      <c r="E4421" s="30">
        <v>5</v>
      </c>
      <c r="F4421">
        <f t="shared" si="74"/>
        <v>1</v>
      </c>
    </row>
    <row r="4422" spans="1:6" x14ac:dyDescent="0.2">
      <c r="A4422" s="28">
        <v>42193</v>
      </c>
      <c r="B4422" t="s">
        <v>445</v>
      </c>
      <c r="C4422" t="s">
        <v>59</v>
      </c>
      <c r="D4422" t="s">
        <v>59</v>
      </c>
      <c r="E4422" s="30">
        <v>3</v>
      </c>
      <c r="F4422">
        <f t="shared" si="74"/>
        <v>1</v>
      </c>
    </row>
    <row r="4423" spans="1:6" x14ac:dyDescent="0.2">
      <c r="A4423" s="28">
        <v>42194</v>
      </c>
      <c r="B4423" t="s">
        <v>446</v>
      </c>
      <c r="C4423" t="s">
        <v>52</v>
      </c>
      <c r="D4423" t="s">
        <v>52</v>
      </c>
      <c r="E4423" s="30">
        <v>2.34</v>
      </c>
      <c r="F4423">
        <f t="shared" ref="F4423:F4486" si="75">SUBTOTAL(103,E4423)</f>
        <v>1</v>
      </c>
    </row>
    <row r="4424" spans="1:6" x14ac:dyDescent="0.2">
      <c r="A4424" s="28">
        <v>42194</v>
      </c>
      <c r="B4424" t="s">
        <v>446</v>
      </c>
      <c r="C4424" t="s">
        <v>53</v>
      </c>
      <c r="D4424" t="s">
        <v>53</v>
      </c>
      <c r="E4424" s="30">
        <v>1.67</v>
      </c>
      <c r="F4424">
        <f t="shared" si="75"/>
        <v>1</v>
      </c>
    </row>
    <row r="4425" spans="1:6" x14ac:dyDescent="0.2">
      <c r="A4425" s="28">
        <v>42194</v>
      </c>
      <c r="B4425" t="s">
        <v>446</v>
      </c>
      <c r="C4425" t="s">
        <v>54</v>
      </c>
      <c r="D4425" t="s">
        <v>54</v>
      </c>
      <c r="E4425" s="30">
        <v>2</v>
      </c>
      <c r="F4425">
        <f t="shared" si="75"/>
        <v>1</v>
      </c>
    </row>
    <row r="4426" spans="1:6" x14ac:dyDescent="0.2">
      <c r="A4426" s="28">
        <v>42194</v>
      </c>
      <c r="B4426" t="s">
        <v>446</v>
      </c>
      <c r="C4426" t="s">
        <v>55</v>
      </c>
      <c r="D4426" t="s">
        <v>55</v>
      </c>
      <c r="E4426" s="30">
        <v>32.75</v>
      </c>
      <c r="F4426">
        <f t="shared" si="75"/>
        <v>1</v>
      </c>
    </row>
    <row r="4427" spans="1:6" x14ac:dyDescent="0.2">
      <c r="A4427" s="28">
        <v>42194</v>
      </c>
      <c r="B4427" t="s">
        <v>446</v>
      </c>
      <c r="C4427" t="s">
        <v>56</v>
      </c>
      <c r="D4427" t="s">
        <v>56</v>
      </c>
      <c r="E4427" s="30">
        <v>4</v>
      </c>
      <c r="F4427">
        <f t="shared" si="75"/>
        <v>1</v>
      </c>
    </row>
    <row r="4428" spans="1:6" x14ac:dyDescent="0.2">
      <c r="A4428" s="28">
        <v>42194</v>
      </c>
      <c r="B4428" t="s">
        <v>446</v>
      </c>
      <c r="C4428" t="s">
        <v>57</v>
      </c>
      <c r="D4428" t="s">
        <v>57</v>
      </c>
      <c r="E4428" s="30">
        <v>0</v>
      </c>
      <c r="F4428">
        <f t="shared" si="75"/>
        <v>1</v>
      </c>
    </row>
    <row r="4429" spans="1:6" x14ac:dyDescent="0.2">
      <c r="A4429" s="28">
        <v>42194</v>
      </c>
      <c r="B4429" t="s">
        <v>446</v>
      </c>
      <c r="C4429" t="s">
        <v>58</v>
      </c>
      <c r="D4429" t="s">
        <v>58</v>
      </c>
      <c r="E4429" s="30">
        <v>0</v>
      </c>
      <c r="F4429">
        <f t="shared" si="75"/>
        <v>1</v>
      </c>
    </row>
    <row r="4430" spans="1:6" x14ac:dyDescent="0.2">
      <c r="A4430" s="28">
        <v>42194</v>
      </c>
      <c r="B4430" t="s">
        <v>446</v>
      </c>
      <c r="C4430" t="s">
        <v>59</v>
      </c>
      <c r="D4430" t="s">
        <v>59</v>
      </c>
      <c r="E4430" s="30">
        <v>5</v>
      </c>
      <c r="F4430">
        <f t="shared" si="75"/>
        <v>1</v>
      </c>
    </row>
    <row r="4431" spans="1:6" x14ac:dyDescent="0.2">
      <c r="A4431" s="28">
        <v>42195</v>
      </c>
      <c r="B4431" t="s">
        <v>440</v>
      </c>
      <c r="C4431" t="s">
        <v>52</v>
      </c>
      <c r="D4431" t="s">
        <v>52</v>
      </c>
      <c r="E4431" s="30">
        <v>5.5</v>
      </c>
      <c r="F4431">
        <f t="shared" si="75"/>
        <v>1</v>
      </c>
    </row>
    <row r="4432" spans="1:6" x14ac:dyDescent="0.2">
      <c r="A4432" s="28">
        <v>42195</v>
      </c>
      <c r="B4432" t="s">
        <v>440</v>
      </c>
      <c r="C4432" t="s">
        <v>53</v>
      </c>
      <c r="D4432" t="s">
        <v>53</v>
      </c>
      <c r="E4432" s="30">
        <v>6.34</v>
      </c>
      <c r="F4432">
        <f t="shared" si="75"/>
        <v>1</v>
      </c>
    </row>
    <row r="4433" spans="1:6" x14ac:dyDescent="0.2">
      <c r="A4433" s="28">
        <v>42195</v>
      </c>
      <c r="B4433" t="s">
        <v>440</v>
      </c>
      <c r="C4433" t="s">
        <v>54</v>
      </c>
      <c r="D4433" t="s">
        <v>54</v>
      </c>
      <c r="E4433" s="30">
        <v>5</v>
      </c>
      <c r="F4433">
        <f t="shared" si="75"/>
        <v>1</v>
      </c>
    </row>
    <row r="4434" spans="1:6" x14ac:dyDescent="0.2">
      <c r="A4434" s="28">
        <v>42195</v>
      </c>
      <c r="B4434" t="s">
        <v>440</v>
      </c>
      <c r="C4434" t="s">
        <v>55</v>
      </c>
      <c r="D4434" t="s">
        <v>55</v>
      </c>
      <c r="E4434" s="30">
        <v>37</v>
      </c>
      <c r="F4434">
        <f t="shared" si="75"/>
        <v>1</v>
      </c>
    </row>
    <row r="4435" spans="1:6" x14ac:dyDescent="0.2">
      <c r="A4435" s="28">
        <v>42195</v>
      </c>
      <c r="B4435" t="s">
        <v>440</v>
      </c>
      <c r="C4435" t="s">
        <v>56</v>
      </c>
      <c r="D4435" t="s">
        <v>56</v>
      </c>
      <c r="E4435" s="30">
        <v>15</v>
      </c>
      <c r="F4435">
        <f t="shared" si="75"/>
        <v>1</v>
      </c>
    </row>
    <row r="4436" spans="1:6" x14ac:dyDescent="0.2">
      <c r="A4436" s="28">
        <v>42195</v>
      </c>
      <c r="B4436" t="s">
        <v>440</v>
      </c>
      <c r="C4436" t="s">
        <v>57</v>
      </c>
      <c r="D4436" t="s">
        <v>57</v>
      </c>
      <c r="E4436" s="30">
        <v>0</v>
      </c>
      <c r="F4436">
        <f t="shared" si="75"/>
        <v>1</v>
      </c>
    </row>
    <row r="4437" spans="1:6" x14ac:dyDescent="0.2">
      <c r="A4437" s="28">
        <v>42195</v>
      </c>
      <c r="B4437" t="s">
        <v>440</v>
      </c>
      <c r="C4437" t="s">
        <v>58</v>
      </c>
      <c r="D4437" t="s">
        <v>58</v>
      </c>
      <c r="E4437" s="30">
        <v>8</v>
      </c>
      <c r="F4437">
        <f t="shared" si="75"/>
        <v>1</v>
      </c>
    </row>
    <row r="4438" spans="1:6" x14ac:dyDescent="0.2">
      <c r="A4438" s="28">
        <v>42195</v>
      </c>
      <c r="B4438" t="s">
        <v>440</v>
      </c>
      <c r="C4438" t="s">
        <v>59</v>
      </c>
      <c r="D4438" t="s">
        <v>59</v>
      </c>
      <c r="E4438" s="30">
        <v>6</v>
      </c>
      <c r="F4438">
        <f t="shared" si="75"/>
        <v>1</v>
      </c>
    </row>
    <row r="4439" spans="1:6" x14ac:dyDescent="0.2">
      <c r="A4439" s="28">
        <v>42196</v>
      </c>
      <c r="B4439" t="s">
        <v>441</v>
      </c>
      <c r="C4439" t="s">
        <v>52</v>
      </c>
      <c r="D4439" t="s">
        <v>52</v>
      </c>
      <c r="E4439" s="30">
        <v>4</v>
      </c>
      <c r="F4439">
        <f t="shared" si="75"/>
        <v>1</v>
      </c>
    </row>
    <row r="4440" spans="1:6" x14ac:dyDescent="0.2">
      <c r="A4440" s="28">
        <v>42196</v>
      </c>
      <c r="B4440" t="s">
        <v>441</v>
      </c>
      <c r="C4440" t="s">
        <v>53</v>
      </c>
      <c r="D4440" t="s">
        <v>53</v>
      </c>
      <c r="E4440" s="30">
        <v>2.33</v>
      </c>
      <c r="F4440">
        <f t="shared" si="75"/>
        <v>1</v>
      </c>
    </row>
    <row r="4441" spans="1:6" x14ac:dyDescent="0.2">
      <c r="A4441" s="28">
        <v>42196</v>
      </c>
      <c r="B4441" t="s">
        <v>441</v>
      </c>
      <c r="C4441" t="s">
        <v>54</v>
      </c>
      <c r="D4441" t="s">
        <v>54</v>
      </c>
      <c r="E4441" s="30">
        <v>4.9000000000000004</v>
      </c>
      <c r="F4441">
        <f t="shared" si="75"/>
        <v>1</v>
      </c>
    </row>
    <row r="4442" spans="1:6" x14ac:dyDescent="0.2">
      <c r="A4442" s="28">
        <v>42196</v>
      </c>
      <c r="B4442" t="s">
        <v>441</v>
      </c>
      <c r="C4442" t="s">
        <v>55</v>
      </c>
      <c r="D4442" t="s">
        <v>55</v>
      </c>
      <c r="E4442" s="30">
        <v>45</v>
      </c>
      <c r="F4442">
        <f t="shared" si="75"/>
        <v>1</v>
      </c>
    </row>
    <row r="4443" spans="1:6" x14ac:dyDescent="0.2">
      <c r="A4443" s="28">
        <v>42196</v>
      </c>
      <c r="B4443" t="s">
        <v>441</v>
      </c>
      <c r="C4443" t="s">
        <v>56</v>
      </c>
      <c r="D4443" t="s">
        <v>56</v>
      </c>
      <c r="E4443" s="30">
        <v>9</v>
      </c>
      <c r="F4443">
        <f t="shared" si="75"/>
        <v>1</v>
      </c>
    </row>
    <row r="4444" spans="1:6" x14ac:dyDescent="0.2">
      <c r="A4444" s="28">
        <v>42196</v>
      </c>
      <c r="B4444" t="s">
        <v>441</v>
      </c>
      <c r="C4444" t="s">
        <v>57</v>
      </c>
      <c r="D4444" t="s">
        <v>57</v>
      </c>
      <c r="E4444" s="30">
        <v>0</v>
      </c>
      <c r="F4444">
        <f t="shared" si="75"/>
        <v>1</v>
      </c>
    </row>
    <row r="4445" spans="1:6" x14ac:dyDescent="0.2">
      <c r="A4445" s="28">
        <v>42196</v>
      </c>
      <c r="B4445" t="s">
        <v>441</v>
      </c>
      <c r="C4445" t="s">
        <v>58</v>
      </c>
      <c r="D4445" t="s">
        <v>58</v>
      </c>
      <c r="E4445" s="30">
        <v>2</v>
      </c>
      <c r="F4445">
        <f t="shared" si="75"/>
        <v>1</v>
      </c>
    </row>
    <row r="4446" spans="1:6" x14ac:dyDescent="0.2">
      <c r="A4446" s="28">
        <v>42196</v>
      </c>
      <c r="B4446" t="s">
        <v>441</v>
      </c>
      <c r="C4446" t="s">
        <v>59</v>
      </c>
      <c r="D4446" t="s">
        <v>59</v>
      </c>
      <c r="E4446" s="30">
        <v>10</v>
      </c>
      <c r="F4446">
        <f t="shared" si="75"/>
        <v>1</v>
      </c>
    </row>
    <row r="4447" spans="1:6" x14ac:dyDescent="0.2">
      <c r="A4447" s="28">
        <v>42197</v>
      </c>
      <c r="B4447" t="s">
        <v>447</v>
      </c>
      <c r="C4447" t="s">
        <v>52</v>
      </c>
      <c r="D4447" t="s">
        <v>52</v>
      </c>
      <c r="E4447" s="30">
        <v>6.33</v>
      </c>
      <c r="F4447">
        <f t="shared" si="75"/>
        <v>1</v>
      </c>
    </row>
    <row r="4448" spans="1:6" x14ac:dyDescent="0.2">
      <c r="A4448" s="28">
        <v>42197</v>
      </c>
      <c r="B4448" t="s">
        <v>447</v>
      </c>
      <c r="C4448" t="s">
        <v>53</v>
      </c>
      <c r="D4448" t="s">
        <v>53</v>
      </c>
      <c r="E4448" s="30">
        <v>5.33</v>
      </c>
      <c r="F4448">
        <f t="shared" si="75"/>
        <v>1</v>
      </c>
    </row>
    <row r="4449" spans="1:6" x14ac:dyDescent="0.2">
      <c r="A4449" s="28">
        <v>42197</v>
      </c>
      <c r="B4449" t="s">
        <v>447</v>
      </c>
      <c r="C4449" t="s">
        <v>54</v>
      </c>
      <c r="D4449" t="s">
        <v>54</v>
      </c>
      <c r="E4449" s="30">
        <v>5</v>
      </c>
      <c r="F4449">
        <f t="shared" si="75"/>
        <v>1</v>
      </c>
    </row>
    <row r="4450" spans="1:6" x14ac:dyDescent="0.2">
      <c r="A4450" s="28">
        <v>42197</v>
      </c>
      <c r="B4450" t="s">
        <v>447</v>
      </c>
      <c r="C4450" t="s">
        <v>55</v>
      </c>
      <c r="D4450" t="s">
        <v>55</v>
      </c>
      <c r="E4450" s="30">
        <v>25.3</v>
      </c>
      <c r="F4450">
        <f t="shared" si="75"/>
        <v>1</v>
      </c>
    </row>
    <row r="4451" spans="1:6" x14ac:dyDescent="0.2">
      <c r="A4451" s="28">
        <v>42197</v>
      </c>
      <c r="B4451" t="s">
        <v>447</v>
      </c>
      <c r="C4451" t="s">
        <v>56</v>
      </c>
      <c r="D4451" t="s">
        <v>56</v>
      </c>
      <c r="E4451" s="30">
        <v>5</v>
      </c>
      <c r="F4451">
        <f t="shared" si="75"/>
        <v>1</v>
      </c>
    </row>
    <row r="4452" spans="1:6" x14ac:dyDescent="0.2">
      <c r="A4452" s="28">
        <v>42197</v>
      </c>
      <c r="B4452" t="s">
        <v>447</v>
      </c>
      <c r="C4452" t="s">
        <v>57</v>
      </c>
      <c r="D4452" t="s">
        <v>57</v>
      </c>
      <c r="E4452" s="30">
        <v>0</v>
      </c>
      <c r="F4452">
        <f t="shared" si="75"/>
        <v>1</v>
      </c>
    </row>
    <row r="4453" spans="1:6" x14ac:dyDescent="0.2">
      <c r="A4453" s="28">
        <v>42197</v>
      </c>
      <c r="B4453" t="s">
        <v>447</v>
      </c>
      <c r="C4453" t="s">
        <v>58</v>
      </c>
      <c r="D4453" t="s">
        <v>58</v>
      </c>
      <c r="E4453" s="30">
        <v>0</v>
      </c>
      <c r="F4453">
        <f t="shared" si="75"/>
        <v>1</v>
      </c>
    </row>
    <row r="4454" spans="1:6" x14ac:dyDescent="0.2">
      <c r="A4454" s="28">
        <v>42197</v>
      </c>
      <c r="B4454" t="s">
        <v>447</v>
      </c>
      <c r="C4454" t="s">
        <v>59</v>
      </c>
      <c r="D4454" t="s">
        <v>59</v>
      </c>
      <c r="E4454" s="30">
        <v>6.5</v>
      </c>
      <c r="F4454">
        <f t="shared" si="75"/>
        <v>1</v>
      </c>
    </row>
    <row r="4455" spans="1:6" x14ac:dyDescent="0.2">
      <c r="A4455" s="28">
        <v>42198</v>
      </c>
      <c r="B4455" t="s">
        <v>443</v>
      </c>
      <c r="C4455" t="s">
        <v>52</v>
      </c>
      <c r="D4455" t="s">
        <v>52</v>
      </c>
      <c r="E4455" s="30">
        <v>3.68</v>
      </c>
      <c r="F4455">
        <f t="shared" si="75"/>
        <v>1</v>
      </c>
    </row>
    <row r="4456" spans="1:6" x14ac:dyDescent="0.2">
      <c r="A4456" s="28">
        <v>42198</v>
      </c>
      <c r="B4456" t="s">
        <v>443</v>
      </c>
      <c r="C4456" t="s">
        <v>53</v>
      </c>
      <c r="D4456" t="s">
        <v>53</v>
      </c>
      <c r="E4456" s="30">
        <v>0.66</v>
      </c>
      <c r="F4456">
        <f t="shared" si="75"/>
        <v>1</v>
      </c>
    </row>
    <row r="4457" spans="1:6" x14ac:dyDescent="0.2">
      <c r="A4457" s="28">
        <v>42198</v>
      </c>
      <c r="B4457" t="s">
        <v>443</v>
      </c>
      <c r="C4457" t="s">
        <v>54</v>
      </c>
      <c r="D4457" t="s">
        <v>54</v>
      </c>
      <c r="E4457" s="30">
        <v>8</v>
      </c>
      <c r="F4457">
        <f t="shared" si="75"/>
        <v>1</v>
      </c>
    </row>
    <row r="4458" spans="1:6" x14ac:dyDescent="0.2">
      <c r="A4458" s="28">
        <v>42198</v>
      </c>
      <c r="B4458" t="s">
        <v>443</v>
      </c>
      <c r="C4458" t="s">
        <v>55</v>
      </c>
      <c r="D4458" t="s">
        <v>55</v>
      </c>
      <c r="E4458" s="30">
        <v>22.55</v>
      </c>
      <c r="F4458">
        <f t="shared" si="75"/>
        <v>1</v>
      </c>
    </row>
    <row r="4459" spans="1:6" x14ac:dyDescent="0.2">
      <c r="A4459" s="28">
        <v>42198</v>
      </c>
      <c r="B4459" t="s">
        <v>443</v>
      </c>
      <c r="C4459" t="s">
        <v>56</v>
      </c>
      <c r="D4459" t="s">
        <v>56</v>
      </c>
      <c r="E4459" s="30">
        <v>5</v>
      </c>
      <c r="F4459">
        <f t="shared" si="75"/>
        <v>1</v>
      </c>
    </row>
    <row r="4460" spans="1:6" x14ac:dyDescent="0.2">
      <c r="A4460" s="28">
        <v>42198</v>
      </c>
      <c r="B4460" t="s">
        <v>443</v>
      </c>
      <c r="C4460" t="s">
        <v>57</v>
      </c>
      <c r="D4460" t="s">
        <v>57</v>
      </c>
      <c r="E4460" s="30">
        <v>0</v>
      </c>
      <c r="F4460">
        <f t="shared" si="75"/>
        <v>1</v>
      </c>
    </row>
    <row r="4461" spans="1:6" x14ac:dyDescent="0.2">
      <c r="A4461" s="28">
        <v>42198</v>
      </c>
      <c r="B4461" t="s">
        <v>443</v>
      </c>
      <c r="C4461" t="s">
        <v>58</v>
      </c>
      <c r="D4461" t="s">
        <v>58</v>
      </c>
      <c r="E4461" s="30">
        <v>0</v>
      </c>
      <c r="F4461">
        <f t="shared" si="75"/>
        <v>1</v>
      </c>
    </row>
    <row r="4462" spans="1:6" x14ac:dyDescent="0.2">
      <c r="A4462" s="28">
        <v>42198</v>
      </c>
      <c r="B4462" t="s">
        <v>443</v>
      </c>
      <c r="C4462" t="s">
        <v>59</v>
      </c>
      <c r="D4462" t="s">
        <v>59</v>
      </c>
      <c r="E4462" s="30">
        <v>3</v>
      </c>
      <c r="F4462">
        <f t="shared" si="75"/>
        <v>1</v>
      </c>
    </row>
    <row r="4463" spans="1:6" x14ac:dyDescent="0.2">
      <c r="A4463" s="28">
        <v>42199</v>
      </c>
      <c r="B4463" t="s">
        <v>444</v>
      </c>
      <c r="C4463" t="s">
        <v>52</v>
      </c>
      <c r="D4463" t="s">
        <v>52</v>
      </c>
      <c r="E4463" s="30">
        <v>0.34</v>
      </c>
      <c r="F4463">
        <f t="shared" si="75"/>
        <v>1</v>
      </c>
    </row>
    <row r="4464" spans="1:6" x14ac:dyDescent="0.2">
      <c r="A4464" s="28">
        <v>42199</v>
      </c>
      <c r="B4464" t="s">
        <v>444</v>
      </c>
      <c r="C4464" t="s">
        <v>53</v>
      </c>
      <c r="D4464" t="s">
        <v>53</v>
      </c>
      <c r="E4464" s="30">
        <v>4.33</v>
      </c>
      <c r="F4464">
        <f t="shared" si="75"/>
        <v>1</v>
      </c>
    </row>
    <row r="4465" spans="1:6" x14ac:dyDescent="0.2">
      <c r="A4465" s="28">
        <v>42199</v>
      </c>
      <c r="B4465" t="s">
        <v>444</v>
      </c>
      <c r="C4465" t="s">
        <v>54</v>
      </c>
      <c r="D4465" t="s">
        <v>54</v>
      </c>
      <c r="E4465" s="30">
        <v>5</v>
      </c>
      <c r="F4465">
        <f t="shared" si="75"/>
        <v>1</v>
      </c>
    </row>
    <row r="4466" spans="1:6" x14ac:dyDescent="0.2">
      <c r="A4466" s="28">
        <v>42199</v>
      </c>
      <c r="B4466" t="s">
        <v>444</v>
      </c>
      <c r="C4466" t="s">
        <v>55</v>
      </c>
      <c r="D4466" t="s">
        <v>55</v>
      </c>
      <c r="E4466" s="30">
        <v>14</v>
      </c>
      <c r="F4466">
        <f t="shared" si="75"/>
        <v>1</v>
      </c>
    </row>
    <row r="4467" spans="1:6" x14ac:dyDescent="0.2">
      <c r="A4467" s="28">
        <v>42199</v>
      </c>
      <c r="B4467" t="s">
        <v>444</v>
      </c>
      <c r="C4467" t="s">
        <v>56</v>
      </c>
      <c r="D4467" t="s">
        <v>56</v>
      </c>
      <c r="E4467" s="30">
        <v>1</v>
      </c>
      <c r="F4467">
        <f t="shared" si="75"/>
        <v>1</v>
      </c>
    </row>
    <row r="4468" spans="1:6" x14ac:dyDescent="0.2">
      <c r="A4468" s="28">
        <v>42199</v>
      </c>
      <c r="B4468" t="s">
        <v>444</v>
      </c>
      <c r="C4468" t="s">
        <v>57</v>
      </c>
      <c r="D4468" t="s">
        <v>57</v>
      </c>
      <c r="E4468" s="30">
        <v>0</v>
      </c>
      <c r="F4468">
        <f t="shared" si="75"/>
        <v>1</v>
      </c>
    </row>
    <row r="4469" spans="1:6" x14ac:dyDescent="0.2">
      <c r="A4469" s="28">
        <v>42199</v>
      </c>
      <c r="B4469" t="s">
        <v>444</v>
      </c>
      <c r="C4469" t="s">
        <v>58</v>
      </c>
      <c r="D4469" t="s">
        <v>58</v>
      </c>
      <c r="E4469" s="30">
        <v>2</v>
      </c>
      <c r="F4469">
        <f t="shared" si="75"/>
        <v>1</v>
      </c>
    </row>
    <row r="4470" spans="1:6" x14ac:dyDescent="0.2">
      <c r="A4470" s="28">
        <v>42199</v>
      </c>
      <c r="B4470" t="s">
        <v>444</v>
      </c>
      <c r="C4470" t="s">
        <v>59</v>
      </c>
      <c r="D4470" t="s">
        <v>59</v>
      </c>
      <c r="E4470" s="30">
        <v>2</v>
      </c>
      <c r="F4470">
        <f t="shared" si="75"/>
        <v>1</v>
      </c>
    </row>
    <row r="4471" spans="1:6" x14ac:dyDescent="0.2">
      <c r="A4471" s="28">
        <v>42200</v>
      </c>
      <c r="B4471" t="s">
        <v>445</v>
      </c>
      <c r="C4471" t="s">
        <v>52</v>
      </c>
      <c r="D4471" t="s">
        <v>52</v>
      </c>
      <c r="E4471" s="30">
        <v>8.49</v>
      </c>
      <c r="F4471">
        <f t="shared" si="75"/>
        <v>1</v>
      </c>
    </row>
    <row r="4472" spans="1:6" x14ac:dyDescent="0.2">
      <c r="A4472" s="28">
        <v>42200</v>
      </c>
      <c r="B4472" t="s">
        <v>445</v>
      </c>
      <c r="C4472" t="s">
        <v>53</v>
      </c>
      <c r="D4472" t="s">
        <v>53</v>
      </c>
      <c r="E4472" s="30">
        <v>1.66</v>
      </c>
      <c r="F4472">
        <f t="shared" si="75"/>
        <v>1</v>
      </c>
    </row>
    <row r="4473" spans="1:6" x14ac:dyDescent="0.2">
      <c r="A4473" s="28">
        <v>42200</v>
      </c>
      <c r="B4473" t="s">
        <v>445</v>
      </c>
      <c r="C4473" t="s">
        <v>54</v>
      </c>
      <c r="D4473" t="s">
        <v>54</v>
      </c>
      <c r="E4473" s="30">
        <v>4</v>
      </c>
      <c r="F4473">
        <f t="shared" si="75"/>
        <v>1</v>
      </c>
    </row>
    <row r="4474" spans="1:6" x14ac:dyDescent="0.2">
      <c r="A4474" s="28">
        <v>42200</v>
      </c>
      <c r="B4474" t="s">
        <v>445</v>
      </c>
      <c r="C4474" t="s">
        <v>55</v>
      </c>
      <c r="D4474" t="s">
        <v>55</v>
      </c>
      <c r="E4474" s="30">
        <v>20.2</v>
      </c>
      <c r="F4474">
        <f t="shared" si="75"/>
        <v>1</v>
      </c>
    </row>
    <row r="4475" spans="1:6" x14ac:dyDescent="0.2">
      <c r="A4475" s="28">
        <v>42200</v>
      </c>
      <c r="B4475" t="s">
        <v>445</v>
      </c>
      <c r="C4475" t="s">
        <v>56</v>
      </c>
      <c r="D4475" t="s">
        <v>56</v>
      </c>
      <c r="E4475" s="30">
        <v>5</v>
      </c>
      <c r="F4475">
        <f t="shared" si="75"/>
        <v>1</v>
      </c>
    </row>
    <row r="4476" spans="1:6" x14ac:dyDescent="0.2">
      <c r="A4476" s="28">
        <v>42200</v>
      </c>
      <c r="B4476" t="s">
        <v>445</v>
      </c>
      <c r="C4476" t="s">
        <v>57</v>
      </c>
      <c r="D4476" t="s">
        <v>57</v>
      </c>
      <c r="E4476" s="30">
        <v>0</v>
      </c>
      <c r="F4476">
        <f t="shared" si="75"/>
        <v>1</v>
      </c>
    </row>
    <row r="4477" spans="1:6" x14ac:dyDescent="0.2">
      <c r="A4477" s="28">
        <v>42200</v>
      </c>
      <c r="B4477" t="s">
        <v>445</v>
      </c>
      <c r="C4477" t="s">
        <v>58</v>
      </c>
      <c r="D4477" t="s">
        <v>58</v>
      </c>
      <c r="E4477" s="30">
        <v>1</v>
      </c>
      <c r="F4477">
        <f t="shared" si="75"/>
        <v>1</v>
      </c>
    </row>
    <row r="4478" spans="1:6" x14ac:dyDescent="0.2">
      <c r="A4478" s="28">
        <v>42200</v>
      </c>
      <c r="B4478" t="s">
        <v>445</v>
      </c>
      <c r="C4478" t="s">
        <v>59</v>
      </c>
      <c r="D4478" t="s">
        <v>59</v>
      </c>
      <c r="E4478" s="30">
        <v>9</v>
      </c>
      <c r="F4478">
        <f t="shared" si="75"/>
        <v>1</v>
      </c>
    </row>
    <row r="4479" spans="1:6" x14ac:dyDescent="0.2">
      <c r="A4479" s="28">
        <v>42201</v>
      </c>
      <c r="B4479" t="s">
        <v>446</v>
      </c>
      <c r="C4479" t="s">
        <v>52</v>
      </c>
      <c r="D4479" t="s">
        <v>52</v>
      </c>
      <c r="E4479" s="30">
        <v>8.34</v>
      </c>
      <c r="F4479">
        <f t="shared" si="75"/>
        <v>1</v>
      </c>
    </row>
    <row r="4480" spans="1:6" x14ac:dyDescent="0.2">
      <c r="A4480" s="28">
        <v>42201</v>
      </c>
      <c r="B4480" t="s">
        <v>446</v>
      </c>
      <c r="C4480" t="s">
        <v>53</v>
      </c>
      <c r="D4480" t="s">
        <v>53</v>
      </c>
      <c r="E4480" s="30">
        <v>3.33</v>
      </c>
      <c r="F4480">
        <f t="shared" si="75"/>
        <v>1</v>
      </c>
    </row>
    <row r="4481" spans="1:6" x14ac:dyDescent="0.2">
      <c r="A4481" s="28">
        <v>42201</v>
      </c>
      <c r="B4481" t="s">
        <v>446</v>
      </c>
      <c r="C4481" t="s">
        <v>54</v>
      </c>
      <c r="D4481" t="s">
        <v>54</v>
      </c>
      <c r="E4481" s="30">
        <v>1</v>
      </c>
      <c r="F4481">
        <f t="shared" si="75"/>
        <v>1</v>
      </c>
    </row>
    <row r="4482" spans="1:6" x14ac:dyDescent="0.2">
      <c r="A4482" s="28">
        <v>42201</v>
      </c>
      <c r="B4482" t="s">
        <v>446</v>
      </c>
      <c r="C4482" t="s">
        <v>55</v>
      </c>
      <c r="D4482" t="s">
        <v>55</v>
      </c>
      <c r="E4482" s="30">
        <v>18</v>
      </c>
      <c r="F4482">
        <f t="shared" si="75"/>
        <v>1</v>
      </c>
    </row>
    <row r="4483" spans="1:6" x14ac:dyDescent="0.2">
      <c r="A4483" s="28">
        <v>42201</v>
      </c>
      <c r="B4483" t="s">
        <v>446</v>
      </c>
      <c r="C4483" t="s">
        <v>56</v>
      </c>
      <c r="D4483" t="s">
        <v>56</v>
      </c>
      <c r="E4483" s="30">
        <v>3</v>
      </c>
      <c r="F4483">
        <f t="shared" si="75"/>
        <v>1</v>
      </c>
    </row>
    <row r="4484" spans="1:6" x14ac:dyDescent="0.2">
      <c r="A4484" s="28">
        <v>42201</v>
      </c>
      <c r="B4484" t="s">
        <v>446</v>
      </c>
      <c r="C4484" t="s">
        <v>57</v>
      </c>
      <c r="D4484" t="s">
        <v>57</v>
      </c>
      <c r="E4484" s="30">
        <v>0</v>
      </c>
      <c r="F4484">
        <f t="shared" si="75"/>
        <v>1</v>
      </c>
    </row>
    <row r="4485" spans="1:6" x14ac:dyDescent="0.2">
      <c r="A4485" s="28">
        <v>42201</v>
      </c>
      <c r="B4485" t="s">
        <v>446</v>
      </c>
      <c r="C4485" t="s">
        <v>58</v>
      </c>
      <c r="D4485" t="s">
        <v>58</v>
      </c>
      <c r="E4485" s="30">
        <v>2</v>
      </c>
      <c r="F4485">
        <f t="shared" si="75"/>
        <v>1</v>
      </c>
    </row>
    <row r="4486" spans="1:6" x14ac:dyDescent="0.2">
      <c r="A4486" s="28">
        <v>42201</v>
      </c>
      <c r="B4486" t="s">
        <v>446</v>
      </c>
      <c r="C4486" t="s">
        <v>59</v>
      </c>
      <c r="D4486" t="s">
        <v>59</v>
      </c>
      <c r="E4486" s="30">
        <v>4</v>
      </c>
      <c r="F4486">
        <f t="shared" si="75"/>
        <v>1</v>
      </c>
    </row>
    <row r="4487" spans="1:6" x14ac:dyDescent="0.2">
      <c r="A4487" s="28">
        <v>42202</v>
      </c>
      <c r="B4487" t="s">
        <v>440</v>
      </c>
      <c r="C4487" t="s">
        <v>52</v>
      </c>
      <c r="D4487" t="s">
        <v>52</v>
      </c>
      <c r="E4487" s="30">
        <v>2.5</v>
      </c>
      <c r="F4487">
        <f t="shared" ref="F4487:F4550" si="76">SUBTOTAL(103,E4487)</f>
        <v>1</v>
      </c>
    </row>
    <row r="4488" spans="1:6" x14ac:dyDescent="0.2">
      <c r="A4488" s="28">
        <v>42202</v>
      </c>
      <c r="B4488" t="s">
        <v>440</v>
      </c>
      <c r="C4488" t="s">
        <v>53</v>
      </c>
      <c r="D4488" t="s">
        <v>53</v>
      </c>
      <c r="E4488" s="30">
        <v>1.33</v>
      </c>
      <c r="F4488">
        <f t="shared" si="76"/>
        <v>1</v>
      </c>
    </row>
    <row r="4489" spans="1:6" x14ac:dyDescent="0.2">
      <c r="A4489" s="28">
        <v>42202</v>
      </c>
      <c r="B4489" t="s">
        <v>440</v>
      </c>
      <c r="C4489" t="s">
        <v>54</v>
      </c>
      <c r="D4489" t="s">
        <v>54</v>
      </c>
      <c r="E4489" s="30">
        <v>1</v>
      </c>
      <c r="F4489">
        <f t="shared" si="76"/>
        <v>1</v>
      </c>
    </row>
    <row r="4490" spans="1:6" x14ac:dyDescent="0.2">
      <c r="A4490" s="28">
        <v>42202</v>
      </c>
      <c r="B4490" t="s">
        <v>440</v>
      </c>
      <c r="C4490" t="s">
        <v>55</v>
      </c>
      <c r="D4490" t="s">
        <v>55</v>
      </c>
      <c r="E4490" s="30">
        <v>28</v>
      </c>
      <c r="F4490">
        <f t="shared" si="76"/>
        <v>1</v>
      </c>
    </row>
    <row r="4491" spans="1:6" x14ac:dyDescent="0.2">
      <c r="A4491" s="28">
        <v>42202</v>
      </c>
      <c r="B4491" t="s">
        <v>440</v>
      </c>
      <c r="C4491" t="s">
        <v>56</v>
      </c>
      <c r="D4491" t="s">
        <v>56</v>
      </c>
      <c r="E4491" s="30">
        <v>3</v>
      </c>
      <c r="F4491">
        <f t="shared" si="76"/>
        <v>1</v>
      </c>
    </row>
    <row r="4492" spans="1:6" x14ac:dyDescent="0.2">
      <c r="A4492" s="28">
        <v>42202</v>
      </c>
      <c r="B4492" t="s">
        <v>440</v>
      </c>
      <c r="C4492" t="s">
        <v>57</v>
      </c>
      <c r="D4492" t="s">
        <v>57</v>
      </c>
      <c r="E4492" s="30">
        <v>0</v>
      </c>
      <c r="F4492">
        <f t="shared" si="76"/>
        <v>1</v>
      </c>
    </row>
    <row r="4493" spans="1:6" x14ac:dyDescent="0.2">
      <c r="A4493" s="28">
        <v>42202</v>
      </c>
      <c r="B4493" t="s">
        <v>440</v>
      </c>
      <c r="C4493" t="s">
        <v>58</v>
      </c>
      <c r="D4493" t="s">
        <v>58</v>
      </c>
      <c r="E4493" s="30">
        <v>0</v>
      </c>
      <c r="F4493">
        <f t="shared" si="76"/>
        <v>1</v>
      </c>
    </row>
    <row r="4494" spans="1:6" x14ac:dyDescent="0.2">
      <c r="A4494" s="28">
        <v>42202</v>
      </c>
      <c r="B4494" t="s">
        <v>440</v>
      </c>
      <c r="C4494" t="s">
        <v>59</v>
      </c>
      <c r="D4494" t="s">
        <v>59</v>
      </c>
      <c r="E4494" s="30">
        <v>2.2999999999999998</v>
      </c>
      <c r="F4494">
        <f t="shared" si="76"/>
        <v>1</v>
      </c>
    </row>
    <row r="4495" spans="1:6" x14ac:dyDescent="0.2">
      <c r="A4495" s="28">
        <v>42203</v>
      </c>
      <c r="B4495" t="s">
        <v>441</v>
      </c>
      <c r="C4495" t="s">
        <v>52</v>
      </c>
      <c r="D4495" t="s">
        <v>52</v>
      </c>
      <c r="E4495" s="30">
        <v>3.68</v>
      </c>
      <c r="F4495">
        <f t="shared" si="76"/>
        <v>1</v>
      </c>
    </row>
    <row r="4496" spans="1:6" x14ac:dyDescent="0.2">
      <c r="A4496" s="28">
        <v>42203</v>
      </c>
      <c r="B4496" t="s">
        <v>441</v>
      </c>
      <c r="C4496" t="s">
        <v>53</v>
      </c>
      <c r="D4496" t="s">
        <v>53</v>
      </c>
      <c r="E4496" s="30">
        <v>7.38</v>
      </c>
      <c r="F4496">
        <f t="shared" si="76"/>
        <v>1</v>
      </c>
    </row>
    <row r="4497" spans="1:6" x14ac:dyDescent="0.2">
      <c r="A4497" s="28">
        <v>42203</v>
      </c>
      <c r="B4497" t="s">
        <v>441</v>
      </c>
      <c r="C4497" t="s">
        <v>54</v>
      </c>
      <c r="D4497" t="s">
        <v>54</v>
      </c>
      <c r="E4497" s="30">
        <v>2</v>
      </c>
      <c r="F4497">
        <f t="shared" si="76"/>
        <v>1</v>
      </c>
    </row>
    <row r="4498" spans="1:6" x14ac:dyDescent="0.2">
      <c r="A4498" s="28">
        <v>42203</v>
      </c>
      <c r="B4498" t="s">
        <v>441</v>
      </c>
      <c r="C4498" t="s">
        <v>55</v>
      </c>
      <c r="D4498" t="s">
        <v>55</v>
      </c>
      <c r="E4498" s="30">
        <v>25</v>
      </c>
      <c r="F4498">
        <f t="shared" si="76"/>
        <v>1</v>
      </c>
    </row>
    <row r="4499" spans="1:6" x14ac:dyDescent="0.2">
      <c r="A4499" s="28">
        <v>42203</v>
      </c>
      <c r="B4499" t="s">
        <v>441</v>
      </c>
      <c r="C4499" t="s">
        <v>56</v>
      </c>
      <c r="D4499" t="s">
        <v>56</v>
      </c>
      <c r="E4499" s="30">
        <v>8</v>
      </c>
      <c r="F4499">
        <f t="shared" si="76"/>
        <v>1</v>
      </c>
    </row>
    <row r="4500" spans="1:6" x14ac:dyDescent="0.2">
      <c r="A4500" s="28">
        <v>42203</v>
      </c>
      <c r="B4500" t="s">
        <v>441</v>
      </c>
      <c r="C4500" t="s">
        <v>57</v>
      </c>
      <c r="D4500" t="s">
        <v>57</v>
      </c>
      <c r="E4500" s="30">
        <v>3</v>
      </c>
      <c r="F4500">
        <f t="shared" si="76"/>
        <v>1</v>
      </c>
    </row>
    <row r="4501" spans="1:6" x14ac:dyDescent="0.2">
      <c r="A4501" s="28">
        <v>42203</v>
      </c>
      <c r="B4501" t="s">
        <v>441</v>
      </c>
      <c r="C4501" t="s">
        <v>58</v>
      </c>
      <c r="D4501" t="s">
        <v>58</v>
      </c>
      <c r="E4501" s="30">
        <v>1</v>
      </c>
      <c r="F4501">
        <f t="shared" si="76"/>
        <v>1</v>
      </c>
    </row>
    <row r="4502" spans="1:6" x14ac:dyDescent="0.2">
      <c r="A4502" s="28">
        <v>42203</v>
      </c>
      <c r="B4502" t="s">
        <v>441</v>
      </c>
      <c r="C4502" t="s">
        <v>59</v>
      </c>
      <c r="D4502" t="s">
        <v>59</v>
      </c>
      <c r="E4502" s="30">
        <v>3</v>
      </c>
      <c r="F4502">
        <f t="shared" si="76"/>
        <v>1</v>
      </c>
    </row>
    <row r="4503" spans="1:6" x14ac:dyDescent="0.2">
      <c r="A4503" s="28">
        <v>42204</v>
      </c>
      <c r="B4503" t="s">
        <v>447</v>
      </c>
      <c r="C4503" t="s">
        <v>52</v>
      </c>
      <c r="D4503" t="s">
        <v>52</v>
      </c>
      <c r="E4503" s="30">
        <v>11.68</v>
      </c>
      <c r="F4503">
        <f t="shared" si="76"/>
        <v>1</v>
      </c>
    </row>
    <row r="4504" spans="1:6" x14ac:dyDescent="0.2">
      <c r="A4504" s="28">
        <v>42204</v>
      </c>
      <c r="B4504" t="s">
        <v>447</v>
      </c>
      <c r="C4504" t="s">
        <v>53</v>
      </c>
      <c r="D4504" t="s">
        <v>53</v>
      </c>
      <c r="E4504" s="30">
        <v>1.68</v>
      </c>
      <c r="F4504">
        <f t="shared" si="76"/>
        <v>1</v>
      </c>
    </row>
    <row r="4505" spans="1:6" x14ac:dyDescent="0.2">
      <c r="A4505" s="28">
        <v>42204</v>
      </c>
      <c r="B4505" t="s">
        <v>447</v>
      </c>
      <c r="C4505" t="s">
        <v>54</v>
      </c>
      <c r="D4505" t="s">
        <v>54</v>
      </c>
      <c r="E4505" s="30">
        <v>2</v>
      </c>
      <c r="F4505">
        <f t="shared" si="76"/>
        <v>1</v>
      </c>
    </row>
    <row r="4506" spans="1:6" x14ac:dyDescent="0.2">
      <c r="A4506" s="28">
        <v>42204</v>
      </c>
      <c r="B4506" t="s">
        <v>447</v>
      </c>
      <c r="C4506" t="s">
        <v>55</v>
      </c>
      <c r="D4506" t="s">
        <v>55</v>
      </c>
      <c r="E4506" s="30">
        <v>15</v>
      </c>
      <c r="F4506">
        <f t="shared" si="76"/>
        <v>1</v>
      </c>
    </row>
    <row r="4507" spans="1:6" x14ac:dyDescent="0.2">
      <c r="A4507" s="28">
        <v>42204</v>
      </c>
      <c r="B4507" t="s">
        <v>447</v>
      </c>
      <c r="C4507" t="s">
        <v>56</v>
      </c>
      <c r="D4507" t="s">
        <v>56</v>
      </c>
      <c r="E4507" s="30">
        <v>1</v>
      </c>
      <c r="F4507">
        <f t="shared" si="76"/>
        <v>1</v>
      </c>
    </row>
    <row r="4508" spans="1:6" x14ac:dyDescent="0.2">
      <c r="A4508" s="28">
        <v>42204</v>
      </c>
      <c r="B4508" t="s">
        <v>447</v>
      </c>
      <c r="C4508" t="s">
        <v>57</v>
      </c>
      <c r="D4508" t="s">
        <v>57</v>
      </c>
      <c r="E4508" s="30">
        <v>0</v>
      </c>
      <c r="F4508">
        <f t="shared" si="76"/>
        <v>1</v>
      </c>
    </row>
    <row r="4509" spans="1:6" x14ac:dyDescent="0.2">
      <c r="A4509" s="28">
        <v>42204</v>
      </c>
      <c r="B4509" t="s">
        <v>447</v>
      </c>
      <c r="C4509" t="s">
        <v>58</v>
      </c>
      <c r="D4509" t="s">
        <v>58</v>
      </c>
      <c r="E4509" s="30">
        <v>1</v>
      </c>
      <c r="F4509">
        <f t="shared" si="76"/>
        <v>1</v>
      </c>
    </row>
    <row r="4510" spans="1:6" x14ac:dyDescent="0.2">
      <c r="A4510" s="28">
        <v>42204</v>
      </c>
      <c r="B4510" t="s">
        <v>447</v>
      </c>
      <c r="C4510" t="s">
        <v>59</v>
      </c>
      <c r="D4510" t="s">
        <v>59</v>
      </c>
      <c r="E4510" s="30">
        <v>3</v>
      </c>
      <c r="F4510">
        <f t="shared" si="76"/>
        <v>1</v>
      </c>
    </row>
    <row r="4511" spans="1:6" x14ac:dyDescent="0.2">
      <c r="A4511" s="28">
        <v>42205</v>
      </c>
      <c r="B4511" t="s">
        <v>443</v>
      </c>
      <c r="C4511" t="s">
        <v>52</v>
      </c>
      <c r="D4511" t="s">
        <v>52</v>
      </c>
      <c r="E4511" s="30">
        <v>5.84</v>
      </c>
      <c r="F4511">
        <f t="shared" si="76"/>
        <v>1</v>
      </c>
    </row>
    <row r="4512" spans="1:6" x14ac:dyDescent="0.2">
      <c r="A4512" s="28">
        <v>42205</v>
      </c>
      <c r="B4512" t="s">
        <v>443</v>
      </c>
      <c r="C4512" t="s">
        <v>53</v>
      </c>
      <c r="D4512" t="s">
        <v>53</v>
      </c>
      <c r="E4512" s="30">
        <v>4.67</v>
      </c>
      <c r="F4512">
        <f t="shared" si="76"/>
        <v>1</v>
      </c>
    </row>
    <row r="4513" spans="1:6" x14ac:dyDescent="0.2">
      <c r="A4513" s="28">
        <v>42205</v>
      </c>
      <c r="B4513" t="s">
        <v>443</v>
      </c>
      <c r="C4513" t="s">
        <v>54</v>
      </c>
      <c r="D4513" t="s">
        <v>54</v>
      </c>
      <c r="E4513" s="30">
        <v>5</v>
      </c>
      <c r="F4513">
        <f t="shared" si="76"/>
        <v>1</v>
      </c>
    </row>
    <row r="4514" spans="1:6" x14ac:dyDescent="0.2">
      <c r="A4514" s="28">
        <v>42205</v>
      </c>
      <c r="B4514" t="s">
        <v>443</v>
      </c>
      <c r="C4514" t="s">
        <v>55</v>
      </c>
      <c r="D4514" t="s">
        <v>55</v>
      </c>
      <c r="E4514" s="30">
        <v>41</v>
      </c>
      <c r="F4514">
        <f t="shared" si="76"/>
        <v>1</v>
      </c>
    </row>
    <row r="4515" spans="1:6" x14ac:dyDescent="0.2">
      <c r="A4515" s="28">
        <v>42205</v>
      </c>
      <c r="B4515" t="s">
        <v>443</v>
      </c>
      <c r="C4515" t="s">
        <v>56</v>
      </c>
      <c r="D4515" t="s">
        <v>56</v>
      </c>
      <c r="E4515" s="30">
        <v>4</v>
      </c>
      <c r="F4515">
        <f t="shared" si="76"/>
        <v>1</v>
      </c>
    </row>
    <row r="4516" spans="1:6" x14ac:dyDescent="0.2">
      <c r="A4516" s="28">
        <v>42205</v>
      </c>
      <c r="B4516" t="s">
        <v>443</v>
      </c>
      <c r="C4516" t="s">
        <v>57</v>
      </c>
      <c r="D4516" t="s">
        <v>57</v>
      </c>
      <c r="E4516" s="30">
        <v>0</v>
      </c>
      <c r="F4516">
        <f t="shared" si="76"/>
        <v>1</v>
      </c>
    </row>
    <row r="4517" spans="1:6" x14ac:dyDescent="0.2">
      <c r="A4517" s="28">
        <v>42205</v>
      </c>
      <c r="B4517" t="s">
        <v>443</v>
      </c>
      <c r="C4517" t="s">
        <v>58</v>
      </c>
      <c r="D4517" t="s">
        <v>58</v>
      </c>
      <c r="E4517" s="30">
        <v>0</v>
      </c>
      <c r="F4517">
        <f t="shared" si="76"/>
        <v>1</v>
      </c>
    </row>
    <row r="4518" spans="1:6" x14ac:dyDescent="0.2">
      <c r="A4518" s="28">
        <v>42205</v>
      </c>
      <c r="B4518" t="s">
        <v>443</v>
      </c>
      <c r="C4518" t="s">
        <v>59</v>
      </c>
      <c r="D4518" t="s">
        <v>59</v>
      </c>
      <c r="E4518" s="30">
        <v>2</v>
      </c>
      <c r="F4518">
        <f t="shared" si="76"/>
        <v>1</v>
      </c>
    </row>
    <row r="4519" spans="1:6" x14ac:dyDescent="0.2">
      <c r="A4519" s="28">
        <v>42206</v>
      </c>
      <c r="B4519" t="s">
        <v>444</v>
      </c>
      <c r="C4519" t="s">
        <v>52</v>
      </c>
      <c r="D4519" t="s">
        <v>52</v>
      </c>
      <c r="E4519" s="30">
        <v>4.68</v>
      </c>
      <c r="F4519">
        <f t="shared" si="76"/>
        <v>1</v>
      </c>
    </row>
    <row r="4520" spans="1:6" x14ac:dyDescent="0.2">
      <c r="A4520" s="28">
        <v>42206</v>
      </c>
      <c r="B4520" t="s">
        <v>444</v>
      </c>
      <c r="C4520" t="s">
        <v>53</v>
      </c>
      <c r="D4520" t="s">
        <v>53</v>
      </c>
      <c r="E4520" s="30">
        <v>1</v>
      </c>
      <c r="F4520">
        <f t="shared" si="76"/>
        <v>1</v>
      </c>
    </row>
    <row r="4521" spans="1:6" x14ac:dyDescent="0.2">
      <c r="A4521" s="28">
        <v>42206</v>
      </c>
      <c r="B4521" t="s">
        <v>444</v>
      </c>
      <c r="C4521" t="s">
        <v>54</v>
      </c>
      <c r="D4521" t="s">
        <v>54</v>
      </c>
      <c r="E4521" s="30">
        <v>3.2</v>
      </c>
      <c r="F4521">
        <f t="shared" si="76"/>
        <v>1</v>
      </c>
    </row>
    <row r="4522" spans="1:6" x14ac:dyDescent="0.2">
      <c r="A4522" s="28">
        <v>42206</v>
      </c>
      <c r="B4522" t="s">
        <v>444</v>
      </c>
      <c r="C4522" t="s">
        <v>55</v>
      </c>
      <c r="D4522" t="s">
        <v>55</v>
      </c>
      <c r="E4522" s="30">
        <v>14.25</v>
      </c>
      <c r="F4522">
        <f t="shared" si="76"/>
        <v>1</v>
      </c>
    </row>
    <row r="4523" spans="1:6" x14ac:dyDescent="0.2">
      <c r="A4523" s="28">
        <v>42206</v>
      </c>
      <c r="B4523" t="s">
        <v>444</v>
      </c>
      <c r="C4523" t="s">
        <v>56</v>
      </c>
      <c r="D4523" t="s">
        <v>56</v>
      </c>
      <c r="E4523" s="30">
        <v>7</v>
      </c>
      <c r="F4523">
        <f t="shared" si="76"/>
        <v>1</v>
      </c>
    </row>
    <row r="4524" spans="1:6" x14ac:dyDescent="0.2">
      <c r="A4524" s="28">
        <v>42206</v>
      </c>
      <c r="B4524" t="s">
        <v>444</v>
      </c>
      <c r="C4524" t="s">
        <v>57</v>
      </c>
      <c r="D4524" t="s">
        <v>57</v>
      </c>
      <c r="E4524" s="30">
        <v>0</v>
      </c>
      <c r="F4524">
        <f t="shared" si="76"/>
        <v>1</v>
      </c>
    </row>
    <row r="4525" spans="1:6" x14ac:dyDescent="0.2">
      <c r="A4525" s="28">
        <v>42206</v>
      </c>
      <c r="B4525" t="s">
        <v>444</v>
      </c>
      <c r="C4525" t="s">
        <v>58</v>
      </c>
      <c r="D4525" t="s">
        <v>58</v>
      </c>
      <c r="E4525" s="30">
        <v>1</v>
      </c>
      <c r="F4525">
        <f t="shared" si="76"/>
        <v>1</v>
      </c>
    </row>
    <row r="4526" spans="1:6" x14ac:dyDescent="0.2">
      <c r="A4526" s="28">
        <v>42206</v>
      </c>
      <c r="B4526" t="s">
        <v>444</v>
      </c>
      <c r="C4526" t="s">
        <v>59</v>
      </c>
      <c r="D4526" t="s">
        <v>59</v>
      </c>
      <c r="E4526" s="30">
        <v>4</v>
      </c>
      <c r="F4526">
        <f t="shared" si="76"/>
        <v>1</v>
      </c>
    </row>
    <row r="4527" spans="1:6" x14ac:dyDescent="0.2">
      <c r="A4527" s="28">
        <v>42207</v>
      </c>
      <c r="B4527" t="s">
        <v>445</v>
      </c>
      <c r="C4527" t="s">
        <v>52</v>
      </c>
      <c r="D4527" t="s">
        <v>52</v>
      </c>
      <c r="E4527" s="30">
        <v>9.33</v>
      </c>
      <c r="F4527">
        <f t="shared" si="76"/>
        <v>1</v>
      </c>
    </row>
    <row r="4528" spans="1:6" x14ac:dyDescent="0.2">
      <c r="A4528" s="28">
        <v>42207</v>
      </c>
      <c r="B4528" t="s">
        <v>445</v>
      </c>
      <c r="C4528" t="s">
        <v>53</v>
      </c>
      <c r="D4528" t="s">
        <v>53</v>
      </c>
      <c r="E4528" s="30">
        <v>0.34</v>
      </c>
      <c r="F4528">
        <f t="shared" si="76"/>
        <v>1</v>
      </c>
    </row>
    <row r="4529" spans="1:6" x14ac:dyDescent="0.2">
      <c r="A4529" s="28">
        <v>42207</v>
      </c>
      <c r="B4529" t="s">
        <v>445</v>
      </c>
      <c r="C4529" t="s">
        <v>54</v>
      </c>
      <c r="D4529" t="s">
        <v>54</v>
      </c>
      <c r="E4529" s="30">
        <v>5</v>
      </c>
      <c r="F4529">
        <f t="shared" si="76"/>
        <v>1</v>
      </c>
    </row>
    <row r="4530" spans="1:6" x14ac:dyDescent="0.2">
      <c r="A4530" s="28">
        <v>42207</v>
      </c>
      <c r="B4530" t="s">
        <v>445</v>
      </c>
      <c r="C4530" t="s">
        <v>55</v>
      </c>
      <c r="D4530" t="s">
        <v>55</v>
      </c>
      <c r="E4530" s="30">
        <v>22</v>
      </c>
      <c r="F4530">
        <f t="shared" si="76"/>
        <v>1</v>
      </c>
    </row>
    <row r="4531" spans="1:6" x14ac:dyDescent="0.2">
      <c r="A4531" s="28">
        <v>42207</v>
      </c>
      <c r="B4531" t="s">
        <v>445</v>
      </c>
      <c r="C4531" t="s">
        <v>56</v>
      </c>
      <c r="D4531" t="s">
        <v>56</v>
      </c>
      <c r="E4531" s="30">
        <v>10</v>
      </c>
      <c r="F4531">
        <f t="shared" si="76"/>
        <v>1</v>
      </c>
    </row>
    <row r="4532" spans="1:6" x14ac:dyDescent="0.2">
      <c r="A4532" s="28">
        <v>42207</v>
      </c>
      <c r="B4532" t="s">
        <v>445</v>
      </c>
      <c r="C4532" t="s">
        <v>57</v>
      </c>
      <c r="D4532" t="s">
        <v>57</v>
      </c>
      <c r="E4532" s="30">
        <v>0</v>
      </c>
      <c r="F4532">
        <f t="shared" si="76"/>
        <v>1</v>
      </c>
    </row>
    <row r="4533" spans="1:6" x14ac:dyDescent="0.2">
      <c r="A4533" s="28">
        <v>42207</v>
      </c>
      <c r="B4533" t="s">
        <v>445</v>
      </c>
      <c r="C4533" t="s">
        <v>58</v>
      </c>
      <c r="D4533" t="s">
        <v>58</v>
      </c>
      <c r="E4533" s="30">
        <v>5</v>
      </c>
      <c r="F4533">
        <f t="shared" si="76"/>
        <v>1</v>
      </c>
    </row>
    <row r="4534" spans="1:6" x14ac:dyDescent="0.2">
      <c r="A4534" s="28">
        <v>42207</v>
      </c>
      <c r="B4534" t="s">
        <v>445</v>
      </c>
      <c r="C4534" t="s">
        <v>59</v>
      </c>
      <c r="D4534" t="s">
        <v>59</v>
      </c>
      <c r="E4534" s="30">
        <v>3</v>
      </c>
      <c r="F4534">
        <f t="shared" si="76"/>
        <v>1</v>
      </c>
    </row>
    <row r="4535" spans="1:6" x14ac:dyDescent="0.2">
      <c r="A4535" s="28">
        <v>42208</v>
      </c>
      <c r="B4535" t="s">
        <v>446</v>
      </c>
      <c r="C4535" t="s">
        <v>52</v>
      </c>
      <c r="D4535" t="s">
        <v>52</v>
      </c>
      <c r="E4535" s="30">
        <v>1.5</v>
      </c>
      <c r="F4535">
        <f t="shared" si="76"/>
        <v>1</v>
      </c>
    </row>
    <row r="4536" spans="1:6" x14ac:dyDescent="0.2">
      <c r="A4536" s="28">
        <v>42208</v>
      </c>
      <c r="B4536" t="s">
        <v>446</v>
      </c>
      <c r="C4536" t="s">
        <v>53</v>
      </c>
      <c r="D4536" t="s">
        <v>53</v>
      </c>
      <c r="E4536" s="30">
        <v>4</v>
      </c>
      <c r="F4536">
        <f t="shared" si="76"/>
        <v>1</v>
      </c>
    </row>
    <row r="4537" spans="1:6" x14ac:dyDescent="0.2">
      <c r="A4537" s="28">
        <v>42208</v>
      </c>
      <c r="B4537" t="s">
        <v>446</v>
      </c>
      <c r="C4537" t="s">
        <v>54</v>
      </c>
      <c r="D4537" t="s">
        <v>54</v>
      </c>
      <c r="E4537" s="30">
        <v>3</v>
      </c>
      <c r="F4537">
        <f t="shared" si="76"/>
        <v>1</v>
      </c>
    </row>
    <row r="4538" spans="1:6" x14ac:dyDescent="0.2">
      <c r="A4538" s="28">
        <v>42208</v>
      </c>
      <c r="B4538" t="s">
        <v>446</v>
      </c>
      <c r="C4538" t="s">
        <v>55</v>
      </c>
      <c r="D4538" t="s">
        <v>55</v>
      </c>
      <c r="E4538" s="30">
        <v>14</v>
      </c>
      <c r="F4538">
        <f t="shared" si="76"/>
        <v>1</v>
      </c>
    </row>
    <row r="4539" spans="1:6" x14ac:dyDescent="0.2">
      <c r="A4539" s="28">
        <v>42208</v>
      </c>
      <c r="B4539" t="s">
        <v>446</v>
      </c>
      <c r="C4539" t="s">
        <v>56</v>
      </c>
      <c r="D4539" t="s">
        <v>56</v>
      </c>
      <c r="E4539" s="30">
        <v>3</v>
      </c>
      <c r="F4539">
        <f t="shared" si="76"/>
        <v>1</v>
      </c>
    </row>
    <row r="4540" spans="1:6" x14ac:dyDescent="0.2">
      <c r="A4540" s="28">
        <v>42208</v>
      </c>
      <c r="B4540" t="s">
        <v>446</v>
      </c>
      <c r="C4540" t="s">
        <v>57</v>
      </c>
      <c r="D4540" t="s">
        <v>57</v>
      </c>
      <c r="E4540" s="30">
        <v>0</v>
      </c>
      <c r="F4540">
        <f t="shared" si="76"/>
        <v>1</v>
      </c>
    </row>
    <row r="4541" spans="1:6" x14ac:dyDescent="0.2">
      <c r="A4541" s="28">
        <v>42208</v>
      </c>
      <c r="B4541" t="s">
        <v>446</v>
      </c>
      <c r="C4541" t="s">
        <v>58</v>
      </c>
      <c r="D4541" t="s">
        <v>58</v>
      </c>
      <c r="E4541" s="30">
        <v>0</v>
      </c>
      <c r="F4541">
        <f t="shared" si="76"/>
        <v>1</v>
      </c>
    </row>
    <row r="4542" spans="1:6" x14ac:dyDescent="0.2">
      <c r="A4542" s="28">
        <v>42208</v>
      </c>
      <c r="B4542" t="s">
        <v>446</v>
      </c>
      <c r="C4542" t="s">
        <v>59</v>
      </c>
      <c r="D4542" t="s">
        <v>59</v>
      </c>
      <c r="E4542" s="30">
        <v>2</v>
      </c>
      <c r="F4542">
        <f t="shared" si="76"/>
        <v>1</v>
      </c>
    </row>
    <row r="4543" spans="1:6" x14ac:dyDescent="0.2">
      <c r="A4543" s="28">
        <v>42209</v>
      </c>
      <c r="B4543" t="s">
        <v>440</v>
      </c>
      <c r="C4543" t="s">
        <v>52</v>
      </c>
      <c r="D4543" t="s">
        <v>52</v>
      </c>
      <c r="E4543" s="30">
        <v>6</v>
      </c>
      <c r="F4543">
        <f t="shared" si="76"/>
        <v>1</v>
      </c>
    </row>
    <row r="4544" spans="1:6" x14ac:dyDescent="0.2">
      <c r="A4544" s="28">
        <v>42209</v>
      </c>
      <c r="B4544" t="s">
        <v>440</v>
      </c>
      <c r="C4544" t="s">
        <v>53</v>
      </c>
      <c r="D4544" t="s">
        <v>53</v>
      </c>
      <c r="E4544" s="30">
        <v>6.34</v>
      </c>
      <c r="F4544">
        <f t="shared" si="76"/>
        <v>1</v>
      </c>
    </row>
    <row r="4545" spans="1:6" x14ac:dyDescent="0.2">
      <c r="A4545" s="28">
        <v>42209</v>
      </c>
      <c r="B4545" t="s">
        <v>440</v>
      </c>
      <c r="C4545" t="s">
        <v>54</v>
      </c>
      <c r="D4545" t="s">
        <v>54</v>
      </c>
      <c r="E4545" s="30">
        <v>3.6</v>
      </c>
      <c r="F4545">
        <f t="shared" si="76"/>
        <v>1</v>
      </c>
    </row>
    <row r="4546" spans="1:6" x14ac:dyDescent="0.2">
      <c r="A4546" s="28">
        <v>42209</v>
      </c>
      <c r="B4546" t="s">
        <v>440</v>
      </c>
      <c r="C4546" t="s">
        <v>55</v>
      </c>
      <c r="D4546" t="s">
        <v>55</v>
      </c>
      <c r="E4546" s="30">
        <v>29.6</v>
      </c>
      <c r="F4546">
        <f t="shared" si="76"/>
        <v>1</v>
      </c>
    </row>
    <row r="4547" spans="1:6" x14ac:dyDescent="0.2">
      <c r="A4547" s="28">
        <v>42209</v>
      </c>
      <c r="B4547" t="s">
        <v>440</v>
      </c>
      <c r="C4547" t="s">
        <v>56</v>
      </c>
      <c r="D4547" t="s">
        <v>56</v>
      </c>
      <c r="E4547" s="30">
        <v>9</v>
      </c>
      <c r="F4547">
        <f t="shared" si="76"/>
        <v>1</v>
      </c>
    </row>
    <row r="4548" spans="1:6" x14ac:dyDescent="0.2">
      <c r="A4548" s="28">
        <v>42209</v>
      </c>
      <c r="B4548" t="s">
        <v>440</v>
      </c>
      <c r="C4548" t="s">
        <v>57</v>
      </c>
      <c r="D4548" t="s">
        <v>57</v>
      </c>
      <c r="E4548" s="30">
        <v>1</v>
      </c>
      <c r="F4548">
        <f t="shared" si="76"/>
        <v>1</v>
      </c>
    </row>
    <row r="4549" spans="1:6" x14ac:dyDescent="0.2">
      <c r="A4549" s="28">
        <v>42209</v>
      </c>
      <c r="B4549" t="s">
        <v>440</v>
      </c>
      <c r="C4549" t="s">
        <v>58</v>
      </c>
      <c r="D4549" t="s">
        <v>58</v>
      </c>
      <c r="E4549" s="30">
        <v>1</v>
      </c>
      <c r="F4549">
        <f t="shared" si="76"/>
        <v>1</v>
      </c>
    </row>
    <row r="4550" spans="1:6" x14ac:dyDescent="0.2">
      <c r="A4550" s="28">
        <v>42209</v>
      </c>
      <c r="B4550" t="s">
        <v>440</v>
      </c>
      <c r="C4550" t="s">
        <v>59</v>
      </c>
      <c r="D4550" t="s">
        <v>59</v>
      </c>
      <c r="E4550" s="30">
        <v>10</v>
      </c>
      <c r="F4550">
        <f t="shared" si="76"/>
        <v>1</v>
      </c>
    </row>
    <row r="4551" spans="1:6" x14ac:dyDescent="0.2">
      <c r="A4551" s="28">
        <v>42210</v>
      </c>
      <c r="B4551" t="s">
        <v>441</v>
      </c>
      <c r="C4551" t="s">
        <v>52</v>
      </c>
      <c r="D4551" t="s">
        <v>52</v>
      </c>
      <c r="E4551" s="30">
        <v>4</v>
      </c>
      <c r="F4551">
        <f t="shared" ref="F4551:F4614" si="77">SUBTOTAL(103,E4551)</f>
        <v>1</v>
      </c>
    </row>
    <row r="4552" spans="1:6" x14ac:dyDescent="0.2">
      <c r="A4552" s="28">
        <v>42210</v>
      </c>
      <c r="B4552" t="s">
        <v>441</v>
      </c>
      <c r="C4552" t="s">
        <v>53</v>
      </c>
      <c r="D4552" t="s">
        <v>53</v>
      </c>
      <c r="E4552" s="30">
        <v>4</v>
      </c>
      <c r="F4552">
        <f t="shared" si="77"/>
        <v>1</v>
      </c>
    </row>
    <row r="4553" spans="1:6" x14ac:dyDescent="0.2">
      <c r="A4553" s="28">
        <v>42210</v>
      </c>
      <c r="B4553" t="s">
        <v>441</v>
      </c>
      <c r="C4553" t="s">
        <v>54</v>
      </c>
      <c r="D4553" t="s">
        <v>54</v>
      </c>
      <c r="E4553" s="30">
        <v>5</v>
      </c>
      <c r="F4553">
        <f t="shared" si="77"/>
        <v>1</v>
      </c>
    </row>
    <row r="4554" spans="1:6" x14ac:dyDescent="0.2">
      <c r="A4554" s="28">
        <v>42210</v>
      </c>
      <c r="B4554" t="s">
        <v>441</v>
      </c>
      <c r="C4554" t="s">
        <v>55</v>
      </c>
      <c r="D4554" t="s">
        <v>55</v>
      </c>
      <c r="E4554" s="30">
        <v>22</v>
      </c>
      <c r="F4554">
        <f t="shared" si="77"/>
        <v>1</v>
      </c>
    </row>
    <row r="4555" spans="1:6" x14ac:dyDescent="0.2">
      <c r="A4555" s="28">
        <v>42210</v>
      </c>
      <c r="B4555" t="s">
        <v>441</v>
      </c>
      <c r="C4555" t="s">
        <v>56</v>
      </c>
      <c r="D4555" t="s">
        <v>56</v>
      </c>
      <c r="E4555" s="30">
        <v>7</v>
      </c>
      <c r="F4555">
        <f t="shared" si="77"/>
        <v>1</v>
      </c>
    </row>
    <row r="4556" spans="1:6" x14ac:dyDescent="0.2">
      <c r="A4556" s="28">
        <v>42210</v>
      </c>
      <c r="B4556" t="s">
        <v>441</v>
      </c>
      <c r="C4556" t="s">
        <v>57</v>
      </c>
      <c r="D4556" t="s">
        <v>57</v>
      </c>
      <c r="E4556" s="30">
        <v>1</v>
      </c>
      <c r="F4556">
        <f t="shared" si="77"/>
        <v>1</v>
      </c>
    </row>
    <row r="4557" spans="1:6" x14ac:dyDescent="0.2">
      <c r="A4557" s="28">
        <v>42210</v>
      </c>
      <c r="B4557" t="s">
        <v>441</v>
      </c>
      <c r="C4557" t="s">
        <v>58</v>
      </c>
      <c r="D4557" t="s">
        <v>58</v>
      </c>
      <c r="E4557" s="30">
        <v>0</v>
      </c>
      <c r="F4557">
        <f t="shared" si="77"/>
        <v>1</v>
      </c>
    </row>
    <row r="4558" spans="1:6" x14ac:dyDescent="0.2">
      <c r="A4558" s="28">
        <v>42210</v>
      </c>
      <c r="B4558" t="s">
        <v>441</v>
      </c>
      <c r="C4558" t="s">
        <v>59</v>
      </c>
      <c r="D4558" t="s">
        <v>59</v>
      </c>
      <c r="E4558" s="30">
        <v>4</v>
      </c>
      <c r="F4558">
        <f t="shared" si="77"/>
        <v>1</v>
      </c>
    </row>
    <row r="4559" spans="1:6" x14ac:dyDescent="0.2">
      <c r="A4559" s="28">
        <v>42211</v>
      </c>
      <c r="B4559" t="s">
        <v>447</v>
      </c>
      <c r="C4559" t="s">
        <v>52</v>
      </c>
      <c r="D4559" t="s">
        <v>52</v>
      </c>
      <c r="E4559" s="30">
        <v>5</v>
      </c>
      <c r="F4559">
        <f t="shared" si="77"/>
        <v>1</v>
      </c>
    </row>
    <row r="4560" spans="1:6" x14ac:dyDescent="0.2">
      <c r="A4560" s="28">
        <v>42211</v>
      </c>
      <c r="B4560" t="s">
        <v>447</v>
      </c>
      <c r="C4560" t="s">
        <v>53</v>
      </c>
      <c r="D4560" t="s">
        <v>53</v>
      </c>
      <c r="E4560" s="30">
        <v>2.99</v>
      </c>
      <c r="F4560">
        <f t="shared" si="77"/>
        <v>1</v>
      </c>
    </row>
    <row r="4561" spans="1:6" x14ac:dyDescent="0.2">
      <c r="A4561" s="28">
        <v>42211</v>
      </c>
      <c r="B4561" t="s">
        <v>447</v>
      </c>
      <c r="C4561" t="s">
        <v>54</v>
      </c>
      <c r="D4561" t="s">
        <v>54</v>
      </c>
      <c r="E4561" s="30">
        <v>3</v>
      </c>
      <c r="F4561">
        <f t="shared" si="77"/>
        <v>1</v>
      </c>
    </row>
    <row r="4562" spans="1:6" x14ac:dyDescent="0.2">
      <c r="A4562" s="28">
        <v>42211</v>
      </c>
      <c r="B4562" t="s">
        <v>447</v>
      </c>
      <c r="C4562" t="s">
        <v>55</v>
      </c>
      <c r="D4562" t="s">
        <v>55</v>
      </c>
      <c r="E4562" s="30">
        <v>29</v>
      </c>
      <c r="F4562">
        <f t="shared" si="77"/>
        <v>1</v>
      </c>
    </row>
    <row r="4563" spans="1:6" x14ac:dyDescent="0.2">
      <c r="A4563" s="28">
        <v>42211</v>
      </c>
      <c r="B4563" t="s">
        <v>447</v>
      </c>
      <c r="C4563" t="s">
        <v>56</v>
      </c>
      <c r="D4563" t="s">
        <v>56</v>
      </c>
      <c r="E4563" s="30">
        <v>4</v>
      </c>
      <c r="F4563">
        <f t="shared" si="77"/>
        <v>1</v>
      </c>
    </row>
    <row r="4564" spans="1:6" x14ac:dyDescent="0.2">
      <c r="A4564" s="28">
        <v>42211</v>
      </c>
      <c r="B4564" t="s">
        <v>447</v>
      </c>
      <c r="C4564" t="s">
        <v>57</v>
      </c>
      <c r="D4564" t="s">
        <v>57</v>
      </c>
      <c r="E4564" s="30">
        <v>0</v>
      </c>
      <c r="F4564">
        <f t="shared" si="77"/>
        <v>1</v>
      </c>
    </row>
    <row r="4565" spans="1:6" x14ac:dyDescent="0.2">
      <c r="A4565" s="28">
        <v>42211</v>
      </c>
      <c r="B4565" t="s">
        <v>447</v>
      </c>
      <c r="C4565" t="s">
        <v>58</v>
      </c>
      <c r="D4565" t="s">
        <v>58</v>
      </c>
      <c r="E4565" s="30">
        <v>0</v>
      </c>
      <c r="F4565">
        <f t="shared" si="77"/>
        <v>1</v>
      </c>
    </row>
    <row r="4566" spans="1:6" x14ac:dyDescent="0.2">
      <c r="A4566" s="28">
        <v>42211</v>
      </c>
      <c r="B4566" t="s">
        <v>447</v>
      </c>
      <c r="C4566" t="s">
        <v>59</v>
      </c>
      <c r="D4566" t="s">
        <v>59</v>
      </c>
      <c r="E4566" s="30">
        <v>0</v>
      </c>
      <c r="F4566">
        <f t="shared" si="77"/>
        <v>1</v>
      </c>
    </row>
    <row r="4567" spans="1:6" x14ac:dyDescent="0.2">
      <c r="A4567" s="28">
        <v>42212</v>
      </c>
      <c r="B4567" t="s">
        <v>443</v>
      </c>
      <c r="C4567" t="s">
        <v>52</v>
      </c>
      <c r="D4567" t="s">
        <v>52</v>
      </c>
      <c r="E4567" s="30">
        <v>7.34</v>
      </c>
      <c r="F4567">
        <f t="shared" si="77"/>
        <v>1</v>
      </c>
    </row>
    <row r="4568" spans="1:6" x14ac:dyDescent="0.2">
      <c r="A4568" s="28">
        <v>42212</v>
      </c>
      <c r="B4568" t="s">
        <v>443</v>
      </c>
      <c r="C4568" t="s">
        <v>53</v>
      </c>
      <c r="D4568" t="s">
        <v>53</v>
      </c>
      <c r="E4568" s="30">
        <v>3.34</v>
      </c>
      <c r="F4568">
        <f t="shared" si="77"/>
        <v>1</v>
      </c>
    </row>
    <row r="4569" spans="1:6" x14ac:dyDescent="0.2">
      <c r="A4569" s="28">
        <v>42212</v>
      </c>
      <c r="B4569" t="s">
        <v>443</v>
      </c>
      <c r="C4569" t="s">
        <v>54</v>
      </c>
      <c r="D4569" t="s">
        <v>54</v>
      </c>
      <c r="E4569" s="30">
        <v>7</v>
      </c>
      <c r="F4569">
        <f t="shared" si="77"/>
        <v>1</v>
      </c>
    </row>
    <row r="4570" spans="1:6" x14ac:dyDescent="0.2">
      <c r="A4570" s="28">
        <v>42212</v>
      </c>
      <c r="B4570" t="s">
        <v>443</v>
      </c>
      <c r="C4570" t="s">
        <v>55</v>
      </c>
      <c r="D4570" t="s">
        <v>55</v>
      </c>
      <c r="E4570" s="30">
        <v>24</v>
      </c>
      <c r="F4570">
        <f t="shared" si="77"/>
        <v>1</v>
      </c>
    </row>
    <row r="4571" spans="1:6" x14ac:dyDescent="0.2">
      <c r="A4571" s="28">
        <v>42212</v>
      </c>
      <c r="B4571" t="s">
        <v>443</v>
      </c>
      <c r="C4571" t="s">
        <v>56</v>
      </c>
      <c r="D4571" t="s">
        <v>56</v>
      </c>
      <c r="E4571" s="30">
        <v>9</v>
      </c>
      <c r="F4571">
        <f t="shared" si="77"/>
        <v>1</v>
      </c>
    </row>
    <row r="4572" spans="1:6" x14ac:dyDescent="0.2">
      <c r="A4572" s="28">
        <v>42212</v>
      </c>
      <c r="B4572" t="s">
        <v>443</v>
      </c>
      <c r="C4572" t="s">
        <v>57</v>
      </c>
      <c r="D4572" t="s">
        <v>57</v>
      </c>
      <c r="E4572" s="30">
        <v>0</v>
      </c>
      <c r="F4572">
        <f t="shared" si="77"/>
        <v>1</v>
      </c>
    </row>
    <row r="4573" spans="1:6" x14ac:dyDescent="0.2">
      <c r="A4573" s="28">
        <v>42212</v>
      </c>
      <c r="B4573" t="s">
        <v>443</v>
      </c>
      <c r="C4573" t="s">
        <v>58</v>
      </c>
      <c r="D4573" t="s">
        <v>58</v>
      </c>
      <c r="E4573" s="30">
        <v>0</v>
      </c>
      <c r="F4573">
        <f t="shared" si="77"/>
        <v>1</v>
      </c>
    </row>
    <row r="4574" spans="1:6" x14ac:dyDescent="0.2">
      <c r="A4574" s="28">
        <v>42212</v>
      </c>
      <c r="B4574" t="s">
        <v>443</v>
      </c>
      <c r="C4574" t="s">
        <v>59</v>
      </c>
      <c r="D4574" t="s">
        <v>59</v>
      </c>
      <c r="E4574" s="30">
        <v>1.5</v>
      </c>
      <c r="F4574">
        <f t="shared" si="77"/>
        <v>1</v>
      </c>
    </row>
    <row r="4575" spans="1:6" x14ac:dyDescent="0.2">
      <c r="A4575" s="28">
        <v>42213</v>
      </c>
      <c r="B4575" t="s">
        <v>444</v>
      </c>
      <c r="C4575" t="s">
        <v>52</v>
      </c>
      <c r="D4575" t="s">
        <v>52</v>
      </c>
      <c r="E4575" s="30">
        <v>14.18</v>
      </c>
      <c r="F4575">
        <f t="shared" si="77"/>
        <v>1</v>
      </c>
    </row>
    <row r="4576" spans="1:6" x14ac:dyDescent="0.2">
      <c r="A4576" s="28">
        <v>42213</v>
      </c>
      <c r="B4576" t="s">
        <v>444</v>
      </c>
      <c r="C4576" t="s">
        <v>53</v>
      </c>
      <c r="D4576" t="s">
        <v>53</v>
      </c>
      <c r="E4576" s="30">
        <v>6.02</v>
      </c>
      <c r="F4576">
        <f t="shared" si="77"/>
        <v>1</v>
      </c>
    </row>
    <row r="4577" spans="1:6" x14ac:dyDescent="0.2">
      <c r="A4577" s="28">
        <v>42213</v>
      </c>
      <c r="B4577" t="s">
        <v>444</v>
      </c>
      <c r="C4577" t="s">
        <v>54</v>
      </c>
      <c r="D4577" t="s">
        <v>54</v>
      </c>
      <c r="E4577" s="30">
        <v>1</v>
      </c>
      <c r="F4577">
        <f t="shared" si="77"/>
        <v>1</v>
      </c>
    </row>
    <row r="4578" spans="1:6" x14ac:dyDescent="0.2">
      <c r="A4578" s="28">
        <v>42213</v>
      </c>
      <c r="B4578" t="s">
        <v>444</v>
      </c>
      <c r="C4578" t="s">
        <v>55</v>
      </c>
      <c r="D4578" t="s">
        <v>55</v>
      </c>
      <c r="E4578" s="30">
        <v>15.2</v>
      </c>
      <c r="F4578">
        <f t="shared" si="77"/>
        <v>1</v>
      </c>
    </row>
    <row r="4579" spans="1:6" x14ac:dyDescent="0.2">
      <c r="A4579" s="28">
        <v>42213</v>
      </c>
      <c r="B4579" t="s">
        <v>444</v>
      </c>
      <c r="C4579" t="s">
        <v>56</v>
      </c>
      <c r="D4579" t="s">
        <v>56</v>
      </c>
      <c r="E4579" s="30">
        <v>14</v>
      </c>
      <c r="F4579">
        <f t="shared" si="77"/>
        <v>1</v>
      </c>
    </row>
    <row r="4580" spans="1:6" x14ac:dyDescent="0.2">
      <c r="A4580" s="28">
        <v>42213</v>
      </c>
      <c r="B4580" t="s">
        <v>444</v>
      </c>
      <c r="C4580" t="s">
        <v>57</v>
      </c>
      <c r="D4580" t="s">
        <v>57</v>
      </c>
      <c r="E4580" s="30">
        <v>0</v>
      </c>
      <c r="F4580">
        <f t="shared" si="77"/>
        <v>1</v>
      </c>
    </row>
    <row r="4581" spans="1:6" x14ac:dyDescent="0.2">
      <c r="A4581" s="28">
        <v>42213</v>
      </c>
      <c r="B4581" t="s">
        <v>444</v>
      </c>
      <c r="C4581" t="s">
        <v>58</v>
      </c>
      <c r="D4581" t="s">
        <v>58</v>
      </c>
      <c r="E4581" s="30">
        <v>1</v>
      </c>
      <c r="F4581">
        <f t="shared" si="77"/>
        <v>1</v>
      </c>
    </row>
    <row r="4582" spans="1:6" x14ac:dyDescent="0.2">
      <c r="A4582" s="28">
        <v>42213</v>
      </c>
      <c r="B4582" t="s">
        <v>444</v>
      </c>
      <c r="C4582" t="s">
        <v>59</v>
      </c>
      <c r="D4582" t="s">
        <v>59</v>
      </c>
      <c r="E4582" s="30">
        <v>3</v>
      </c>
      <c r="F4582">
        <f t="shared" si="77"/>
        <v>1</v>
      </c>
    </row>
    <row r="4583" spans="1:6" x14ac:dyDescent="0.2">
      <c r="A4583" s="28">
        <v>42214</v>
      </c>
      <c r="B4583" t="s">
        <v>445</v>
      </c>
      <c r="C4583" t="s">
        <v>52</v>
      </c>
      <c r="D4583" t="s">
        <v>52</v>
      </c>
      <c r="E4583" s="30">
        <v>10.34</v>
      </c>
      <c r="F4583">
        <f t="shared" si="77"/>
        <v>1</v>
      </c>
    </row>
    <row r="4584" spans="1:6" x14ac:dyDescent="0.2">
      <c r="A4584" s="28">
        <v>42214</v>
      </c>
      <c r="B4584" t="s">
        <v>445</v>
      </c>
      <c r="C4584" t="s">
        <v>53</v>
      </c>
      <c r="D4584" t="s">
        <v>53</v>
      </c>
      <c r="E4584" s="30">
        <v>3.34</v>
      </c>
      <c r="F4584">
        <f t="shared" si="77"/>
        <v>1</v>
      </c>
    </row>
    <row r="4585" spans="1:6" x14ac:dyDescent="0.2">
      <c r="A4585" s="28">
        <v>42214</v>
      </c>
      <c r="B4585" t="s">
        <v>445</v>
      </c>
      <c r="C4585" t="s">
        <v>54</v>
      </c>
      <c r="D4585" t="s">
        <v>54</v>
      </c>
      <c r="E4585" s="30">
        <v>4</v>
      </c>
      <c r="F4585">
        <f t="shared" si="77"/>
        <v>1</v>
      </c>
    </row>
    <row r="4586" spans="1:6" x14ac:dyDescent="0.2">
      <c r="A4586" s="28">
        <v>42214</v>
      </c>
      <c r="B4586" t="s">
        <v>445</v>
      </c>
      <c r="C4586" t="s">
        <v>55</v>
      </c>
      <c r="D4586" t="s">
        <v>55</v>
      </c>
      <c r="E4586" s="30">
        <v>21.378</v>
      </c>
      <c r="F4586">
        <f t="shared" si="77"/>
        <v>1</v>
      </c>
    </row>
    <row r="4587" spans="1:6" x14ac:dyDescent="0.2">
      <c r="A4587" s="28">
        <v>42214</v>
      </c>
      <c r="B4587" t="s">
        <v>445</v>
      </c>
      <c r="C4587" t="s">
        <v>56</v>
      </c>
      <c r="D4587" t="s">
        <v>56</v>
      </c>
      <c r="E4587" s="30">
        <v>8</v>
      </c>
      <c r="F4587">
        <f t="shared" si="77"/>
        <v>1</v>
      </c>
    </row>
    <row r="4588" spans="1:6" x14ac:dyDescent="0.2">
      <c r="A4588" s="28">
        <v>42214</v>
      </c>
      <c r="B4588" t="s">
        <v>445</v>
      </c>
      <c r="C4588" t="s">
        <v>57</v>
      </c>
      <c r="D4588" t="s">
        <v>57</v>
      </c>
      <c r="E4588" s="30">
        <v>0</v>
      </c>
      <c r="F4588">
        <f t="shared" si="77"/>
        <v>1</v>
      </c>
    </row>
    <row r="4589" spans="1:6" x14ac:dyDescent="0.2">
      <c r="A4589" s="28">
        <v>42214</v>
      </c>
      <c r="B4589" t="s">
        <v>445</v>
      </c>
      <c r="C4589" t="s">
        <v>58</v>
      </c>
      <c r="D4589" t="s">
        <v>58</v>
      </c>
      <c r="E4589" s="30">
        <v>2</v>
      </c>
      <c r="F4589">
        <f t="shared" si="77"/>
        <v>1</v>
      </c>
    </row>
    <row r="4590" spans="1:6" x14ac:dyDescent="0.2">
      <c r="A4590" s="28">
        <v>42214</v>
      </c>
      <c r="B4590" t="s">
        <v>445</v>
      </c>
      <c r="C4590" t="s">
        <v>59</v>
      </c>
      <c r="D4590" t="s">
        <v>59</v>
      </c>
      <c r="E4590" s="30">
        <v>1</v>
      </c>
      <c r="F4590">
        <f t="shared" si="77"/>
        <v>1</v>
      </c>
    </row>
    <row r="4591" spans="1:6" x14ac:dyDescent="0.2">
      <c r="A4591" s="28">
        <v>42215</v>
      </c>
      <c r="B4591" t="s">
        <v>446</v>
      </c>
      <c r="C4591" t="s">
        <v>52</v>
      </c>
      <c r="D4591" t="s">
        <v>52</v>
      </c>
      <c r="E4591" s="30">
        <v>3</v>
      </c>
      <c r="F4591">
        <f t="shared" si="77"/>
        <v>1</v>
      </c>
    </row>
    <row r="4592" spans="1:6" x14ac:dyDescent="0.2">
      <c r="A4592" s="28">
        <v>42215</v>
      </c>
      <c r="B4592" t="s">
        <v>446</v>
      </c>
      <c r="C4592" t="s">
        <v>53</v>
      </c>
      <c r="D4592" t="s">
        <v>53</v>
      </c>
      <c r="E4592" s="30">
        <v>3.33</v>
      </c>
      <c r="F4592">
        <f t="shared" si="77"/>
        <v>1</v>
      </c>
    </row>
    <row r="4593" spans="1:6" x14ac:dyDescent="0.2">
      <c r="A4593" s="28">
        <v>42215</v>
      </c>
      <c r="B4593" t="s">
        <v>446</v>
      </c>
      <c r="C4593" t="s">
        <v>54</v>
      </c>
      <c r="D4593" t="s">
        <v>54</v>
      </c>
      <c r="E4593" s="30">
        <v>14</v>
      </c>
      <c r="F4593">
        <f t="shared" si="77"/>
        <v>1</v>
      </c>
    </row>
    <row r="4594" spans="1:6" x14ac:dyDescent="0.2">
      <c r="A4594" s="28">
        <v>42215</v>
      </c>
      <c r="B4594" t="s">
        <v>446</v>
      </c>
      <c r="C4594" t="s">
        <v>55</v>
      </c>
      <c r="D4594" t="s">
        <v>55</v>
      </c>
      <c r="E4594" s="30">
        <v>16.3</v>
      </c>
      <c r="F4594">
        <f t="shared" si="77"/>
        <v>1</v>
      </c>
    </row>
    <row r="4595" spans="1:6" x14ac:dyDescent="0.2">
      <c r="A4595" s="28">
        <v>42215</v>
      </c>
      <c r="B4595" t="s">
        <v>446</v>
      </c>
      <c r="C4595" t="s">
        <v>56</v>
      </c>
      <c r="D4595" t="s">
        <v>56</v>
      </c>
      <c r="E4595" s="30">
        <v>3</v>
      </c>
      <c r="F4595">
        <f t="shared" si="77"/>
        <v>1</v>
      </c>
    </row>
    <row r="4596" spans="1:6" x14ac:dyDescent="0.2">
      <c r="A4596" s="28">
        <v>42215</v>
      </c>
      <c r="B4596" t="s">
        <v>446</v>
      </c>
      <c r="C4596" t="s">
        <v>57</v>
      </c>
      <c r="D4596" t="s">
        <v>57</v>
      </c>
      <c r="E4596" s="30">
        <v>0</v>
      </c>
      <c r="F4596">
        <f t="shared" si="77"/>
        <v>1</v>
      </c>
    </row>
    <row r="4597" spans="1:6" x14ac:dyDescent="0.2">
      <c r="A4597" s="28">
        <v>42215</v>
      </c>
      <c r="B4597" t="s">
        <v>446</v>
      </c>
      <c r="C4597" t="s">
        <v>58</v>
      </c>
      <c r="D4597" t="s">
        <v>58</v>
      </c>
      <c r="E4597" s="30">
        <v>0</v>
      </c>
      <c r="F4597">
        <f t="shared" si="77"/>
        <v>1</v>
      </c>
    </row>
    <row r="4598" spans="1:6" x14ac:dyDescent="0.2">
      <c r="A4598" s="28">
        <v>42215</v>
      </c>
      <c r="B4598" t="s">
        <v>446</v>
      </c>
      <c r="C4598" t="s">
        <v>59</v>
      </c>
      <c r="D4598" t="s">
        <v>59</v>
      </c>
      <c r="E4598" s="30">
        <v>4</v>
      </c>
      <c r="F4598">
        <f t="shared" si="77"/>
        <v>1</v>
      </c>
    </row>
    <row r="4599" spans="1:6" x14ac:dyDescent="0.2">
      <c r="A4599" s="28">
        <v>42216</v>
      </c>
      <c r="B4599" t="s">
        <v>440</v>
      </c>
      <c r="C4599" t="s">
        <v>52</v>
      </c>
      <c r="D4599" t="s">
        <v>52</v>
      </c>
      <c r="E4599" s="30">
        <v>5.5</v>
      </c>
      <c r="F4599">
        <f t="shared" si="77"/>
        <v>1</v>
      </c>
    </row>
    <row r="4600" spans="1:6" x14ac:dyDescent="0.2">
      <c r="A4600" s="28">
        <v>42216</v>
      </c>
      <c r="B4600" t="s">
        <v>440</v>
      </c>
      <c r="C4600" t="s">
        <v>53</v>
      </c>
      <c r="D4600" t="s">
        <v>53</v>
      </c>
      <c r="E4600" s="30">
        <v>9</v>
      </c>
      <c r="F4600">
        <f t="shared" si="77"/>
        <v>1</v>
      </c>
    </row>
    <row r="4601" spans="1:6" x14ac:dyDescent="0.2">
      <c r="A4601" s="28">
        <v>42216</v>
      </c>
      <c r="B4601" t="s">
        <v>440</v>
      </c>
      <c r="C4601" t="s">
        <v>54</v>
      </c>
      <c r="D4601" t="s">
        <v>54</v>
      </c>
      <c r="E4601" s="30">
        <v>6.2</v>
      </c>
      <c r="F4601">
        <f t="shared" si="77"/>
        <v>1</v>
      </c>
    </row>
    <row r="4602" spans="1:6" x14ac:dyDescent="0.2">
      <c r="A4602" s="28">
        <v>42216</v>
      </c>
      <c r="B4602" t="s">
        <v>440</v>
      </c>
      <c r="C4602" t="s">
        <v>55</v>
      </c>
      <c r="D4602" t="s">
        <v>55</v>
      </c>
      <c r="E4602" s="30">
        <v>24</v>
      </c>
      <c r="F4602">
        <f t="shared" si="77"/>
        <v>1</v>
      </c>
    </row>
    <row r="4603" spans="1:6" x14ac:dyDescent="0.2">
      <c r="A4603" s="28">
        <v>42216</v>
      </c>
      <c r="B4603" t="s">
        <v>440</v>
      </c>
      <c r="C4603" t="s">
        <v>56</v>
      </c>
      <c r="D4603" t="s">
        <v>56</v>
      </c>
      <c r="E4603" s="30">
        <v>8</v>
      </c>
      <c r="F4603">
        <f t="shared" si="77"/>
        <v>1</v>
      </c>
    </row>
    <row r="4604" spans="1:6" x14ac:dyDescent="0.2">
      <c r="A4604" s="28">
        <v>42216</v>
      </c>
      <c r="B4604" t="s">
        <v>440</v>
      </c>
      <c r="C4604" t="s">
        <v>57</v>
      </c>
      <c r="D4604" t="s">
        <v>57</v>
      </c>
      <c r="E4604" s="30">
        <v>0</v>
      </c>
      <c r="F4604">
        <f t="shared" si="77"/>
        <v>1</v>
      </c>
    </row>
    <row r="4605" spans="1:6" x14ac:dyDescent="0.2">
      <c r="A4605" s="28">
        <v>42216</v>
      </c>
      <c r="B4605" t="s">
        <v>440</v>
      </c>
      <c r="C4605" t="s">
        <v>58</v>
      </c>
      <c r="D4605" t="s">
        <v>58</v>
      </c>
      <c r="E4605" s="30">
        <v>0</v>
      </c>
      <c r="F4605">
        <f t="shared" si="77"/>
        <v>1</v>
      </c>
    </row>
    <row r="4606" spans="1:6" x14ac:dyDescent="0.2">
      <c r="A4606" s="28">
        <v>42216</v>
      </c>
      <c r="B4606" t="s">
        <v>440</v>
      </c>
      <c r="C4606" t="s">
        <v>59</v>
      </c>
      <c r="D4606" t="s">
        <v>59</v>
      </c>
      <c r="E4606" s="30">
        <v>6</v>
      </c>
      <c r="F4606">
        <f t="shared" si="77"/>
        <v>1</v>
      </c>
    </row>
    <row r="4607" spans="1:6" x14ac:dyDescent="0.2">
      <c r="A4607" s="28">
        <v>42217</v>
      </c>
      <c r="B4607" t="s">
        <v>441</v>
      </c>
      <c r="C4607" t="s">
        <v>52</v>
      </c>
      <c r="D4607" t="s">
        <v>52</v>
      </c>
      <c r="E4607" s="30">
        <v>5</v>
      </c>
      <c r="F4607">
        <f t="shared" si="77"/>
        <v>1</v>
      </c>
    </row>
    <row r="4608" spans="1:6" x14ac:dyDescent="0.2">
      <c r="A4608" s="28">
        <v>42217</v>
      </c>
      <c r="B4608" t="s">
        <v>441</v>
      </c>
      <c r="C4608" t="s">
        <v>53</v>
      </c>
      <c r="D4608" t="s">
        <v>53</v>
      </c>
      <c r="E4608" s="30">
        <v>5</v>
      </c>
      <c r="F4608">
        <f t="shared" si="77"/>
        <v>1</v>
      </c>
    </row>
    <row r="4609" spans="1:6" x14ac:dyDescent="0.2">
      <c r="A4609" s="28">
        <v>42217</v>
      </c>
      <c r="B4609" t="s">
        <v>441</v>
      </c>
      <c r="C4609" t="s">
        <v>54</v>
      </c>
      <c r="D4609" t="s">
        <v>54</v>
      </c>
      <c r="E4609" s="30">
        <v>4</v>
      </c>
      <c r="F4609">
        <f t="shared" si="77"/>
        <v>1</v>
      </c>
    </row>
    <row r="4610" spans="1:6" x14ac:dyDescent="0.2">
      <c r="A4610" s="28">
        <v>42217</v>
      </c>
      <c r="B4610" t="s">
        <v>441</v>
      </c>
      <c r="C4610" t="s">
        <v>55</v>
      </c>
      <c r="D4610" t="s">
        <v>55</v>
      </c>
      <c r="E4610" s="30">
        <v>19</v>
      </c>
      <c r="F4610">
        <f t="shared" si="77"/>
        <v>1</v>
      </c>
    </row>
    <row r="4611" spans="1:6" x14ac:dyDescent="0.2">
      <c r="A4611" s="28">
        <v>42217</v>
      </c>
      <c r="B4611" t="s">
        <v>441</v>
      </c>
      <c r="C4611" t="s">
        <v>56</v>
      </c>
      <c r="D4611" t="s">
        <v>56</v>
      </c>
      <c r="E4611" s="30">
        <v>14</v>
      </c>
      <c r="F4611">
        <f t="shared" si="77"/>
        <v>1</v>
      </c>
    </row>
    <row r="4612" spans="1:6" x14ac:dyDescent="0.2">
      <c r="A4612" s="28">
        <v>42217</v>
      </c>
      <c r="B4612" t="s">
        <v>441</v>
      </c>
      <c r="C4612" t="s">
        <v>57</v>
      </c>
      <c r="D4612" t="s">
        <v>57</v>
      </c>
      <c r="E4612" s="30">
        <v>0</v>
      </c>
      <c r="F4612">
        <f t="shared" si="77"/>
        <v>1</v>
      </c>
    </row>
    <row r="4613" spans="1:6" x14ac:dyDescent="0.2">
      <c r="A4613" s="28">
        <v>42217</v>
      </c>
      <c r="B4613" t="s">
        <v>441</v>
      </c>
      <c r="C4613" t="s">
        <v>58</v>
      </c>
      <c r="D4613" t="s">
        <v>58</v>
      </c>
      <c r="E4613" s="30">
        <v>0</v>
      </c>
      <c r="F4613">
        <f t="shared" si="77"/>
        <v>1</v>
      </c>
    </row>
    <row r="4614" spans="1:6" x14ac:dyDescent="0.2">
      <c r="A4614" s="28">
        <v>42217</v>
      </c>
      <c r="B4614" t="s">
        <v>441</v>
      </c>
      <c r="C4614" t="s">
        <v>59</v>
      </c>
      <c r="D4614" t="s">
        <v>59</v>
      </c>
      <c r="E4614" s="30">
        <v>2</v>
      </c>
      <c r="F4614">
        <f t="shared" si="77"/>
        <v>1</v>
      </c>
    </row>
    <row r="4615" spans="1:6" x14ac:dyDescent="0.2">
      <c r="A4615" s="28">
        <v>42218</v>
      </c>
      <c r="B4615" t="s">
        <v>447</v>
      </c>
      <c r="C4615" t="s">
        <v>52</v>
      </c>
      <c r="D4615" t="s">
        <v>52</v>
      </c>
      <c r="E4615" s="30">
        <v>5</v>
      </c>
      <c r="F4615">
        <f t="shared" ref="F4615:F4678" si="78">SUBTOTAL(103,E4615)</f>
        <v>1</v>
      </c>
    </row>
    <row r="4616" spans="1:6" x14ac:dyDescent="0.2">
      <c r="A4616" s="28">
        <v>42218</v>
      </c>
      <c r="B4616" t="s">
        <v>447</v>
      </c>
      <c r="C4616" t="s">
        <v>53</v>
      </c>
      <c r="D4616" t="s">
        <v>53</v>
      </c>
      <c r="E4616" s="30">
        <v>6.7</v>
      </c>
      <c r="F4616">
        <f t="shared" si="78"/>
        <v>1</v>
      </c>
    </row>
    <row r="4617" spans="1:6" x14ac:dyDescent="0.2">
      <c r="A4617" s="28">
        <v>42218</v>
      </c>
      <c r="B4617" t="s">
        <v>447</v>
      </c>
      <c r="C4617" t="s">
        <v>54</v>
      </c>
      <c r="D4617" t="s">
        <v>54</v>
      </c>
      <c r="E4617" s="30">
        <v>4</v>
      </c>
      <c r="F4617">
        <f t="shared" si="78"/>
        <v>1</v>
      </c>
    </row>
    <row r="4618" spans="1:6" x14ac:dyDescent="0.2">
      <c r="A4618" s="28">
        <v>42218</v>
      </c>
      <c r="B4618" t="s">
        <v>447</v>
      </c>
      <c r="C4618" t="s">
        <v>55</v>
      </c>
      <c r="D4618" t="s">
        <v>55</v>
      </c>
      <c r="E4618" s="30">
        <v>15</v>
      </c>
      <c r="F4618">
        <f t="shared" si="78"/>
        <v>1</v>
      </c>
    </row>
    <row r="4619" spans="1:6" x14ac:dyDescent="0.2">
      <c r="A4619" s="28">
        <v>42218</v>
      </c>
      <c r="B4619" t="s">
        <v>447</v>
      </c>
      <c r="C4619" t="s">
        <v>56</v>
      </c>
      <c r="D4619" t="s">
        <v>56</v>
      </c>
      <c r="E4619" s="30">
        <v>9</v>
      </c>
      <c r="F4619">
        <f t="shared" si="78"/>
        <v>1</v>
      </c>
    </row>
    <row r="4620" spans="1:6" x14ac:dyDescent="0.2">
      <c r="A4620" s="28">
        <v>42218</v>
      </c>
      <c r="B4620" t="s">
        <v>447</v>
      </c>
      <c r="C4620" t="s">
        <v>57</v>
      </c>
      <c r="D4620" t="s">
        <v>57</v>
      </c>
      <c r="E4620" s="30">
        <v>0</v>
      </c>
      <c r="F4620">
        <f t="shared" si="78"/>
        <v>1</v>
      </c>
    </row>
    <row r="4621" spans="1:6" x14ac:dyDescent="0.2">
      <c r="A4621" s="28">
        <v>42218</v>
      </c>
      <c r="B4621" t="s">
        <v>447</v>
      </c>
      <c r="C4621" t="s">
        <v>58</v>
      </c>
      <c r="D4621" t="s">
        <v>58</v>
      </c>
      <c r="E4621" s="30">
        <v>0</v>
      </c>
      <c r="F4621">
        <f t="shared" si="78"/>
        <v>1</v>
      </c>
    </row>
    <row r="4622" spans="1:6" x14ac:dyDescent="0.2">
      <c r="A4622" s="28">
        <v>42218</v>
      </c>
      <c r="B4622" t="s">
        <v>447</v>
      </c>
      <c r="C4622" t="s">
        <v>59</v>
      </c>
      <c r="D4622" t="s">
        <v>59</v>
      </c>
      <c r="E4622" s="30">
        <v>2</v>
      </c>
      <c r="F4622">
        <f t="shared" si="78"/>
        <v>1</v>
      </c>
    </row>
    <row r="4623" spans="1:6" x14ac:dyDescent="0.2">
      <c r="A4623" s="28">
        <v>42219</v>
      </c>
      <c r="B4623" t="s">
        <v>443</v>
      </c>
      <c r="C4623" t="s">
        <v>52</v>
      </c>
      <c r="D4623" t="s">
        <v>52</v>
      </c>
      <c r="E4623" s="30">
        <v>1.5</v>
      </c>
      <c r="F4623">
        <f t="shared" si="78"/>
        <v>1</v>
      </c>
    </row>
    <row r="4624" spans="1:6" x14ac:dyDescent="0.2">
      <c r="A4624" s="28">
        <v>42219</v>
      </c>
      <c r="B4624" t="s">
        <v>443</v>
      </c>
      <c r="C4624" t="s">
        <v>53</v>
      </c>
      <c r="D4624" t="s">
        <v>53</v>
      </c>
      <c r="E4624" s="30">
        <v>2.33</v>
      </c>
      <c r="F4624">
        <f t="shared" si="78"/>
        <v>1</v>
      </c>
    </row>
    <row r="4625" spans="1:6" x14ac:dyDescent="0.2">
      <c r="A4625" s="28">
        <v>42219</v>
      </c>
      <c r="B4625" t="s">
        <v>443</v>
      </c>
      <c r="C4625" t="s">
        <v>54</v>
      </c>
      <c r="D4625" t="s">
        <v>54</v>
      </c>
      <c r="E4625" s="30">
        <v>1.5</v>
      </c>
      <c r="F4625">
        <f t="shared" si="78"/>
        <v>1</v>
      </c>
    </row>
    <row r="4626" spans="1:6" x14ac:dyDescent="0.2">
      <c r="A4626" s="28">
        <v>42219</v>
      </c>
      <c r="B4626" t="s">
        <v>443</v>
      </c>
      <c r="C4626" t="s">
        <v>55</v>
      </c>
      <c r="D4626" t="s">
        <v>55</v>
      </c>
      <c r="E4626" s="30">
        <v>23</v>
      </c>
      <c r="F4626">
        <f t="shared" si="78"/>
        <v>1</v>
      </c>
    </row>
    <row r="4627" spans="1:6" x14ac:dyDescent="0.2">
      <c r="A4627" s="28">
        <v>42219</v>
      </c>
      <c r="B4627" t="s">
        <v>443</v>
      </c>
      <c r="C4627" t="s">
        <v>56</v>
      </c>
      <c r="D4627" t="s">
        <v>56</v>
      </c>
      <c r="E4627" s="30">
        <v>3.5</v>
      </c>
      <c r="F4627">
        <f t="shared" si="78"/>
        <v>1</v>
      </c>
    </row>
    <row r="4628" spans="1:6" x14ac:dyDescent="0.2">
      <c r="A4628" s="28">
        <v>42219</v>
      </c>
      <c r="B4628" t="s">
        <v>443</v>
      </c>
      <c r="C4628" t="s">
        <v>57</v>
      </c>
      <c r="D4628" t="s">
        <v>57</v>
      </c>
      <c r="E4628" s="30">
        <v>1</v>
      </c>
      <c r="F4628">
        <f t="shared" si="78"/>
        <v>1</v>
      </c>
    </row>
    <row r="4629" spans="1:6" x14ac:dyDescent="0.2">
      <c r="A4629" s="28">
        <v>42219</v>
      </c>
      <c r="B4629" t="s">
        <v>443</v>
      </c>
      <c r="C4629" t="s">
        <v>58</v>
      </c>
      <c r="D4629" t="s">
        <v>58</v>
      </c>
      <c r="E4629" s="30">
        <v>5</v>
      </c>
      <c r="F4629">
        <f t="shared" si="78"/>
        <v>1</v>
      </c>
    </row>
    <row r="4630" spans="1:6" x14ac:dyDescent="0.2">
      <c r="A4630" s="28">
        <v>42219</v>
      </c>
      <c r="B4630" t="s">
        <v>443</v>
      </c>
      <c r="C4630" t="s">
        <v>59</v>
      </c>
      <c r="D4630" t="s">
        <v>59</v>
      </c>
      <c r="E4630" s="30">
        <v>1</v>
      </c>
      <c r="F4630">
        <f t="shared" si="78"/>
        <v>1</v>
      </c>
    </row>
    <row r="4631" spans="1:6" x14ac:dyDescent="0.2">
      <c r="A4631" s="28">
        <v>42220</v>
      </c>
      <c r="B4631" t="s">
        <v>444</v>
      </c>
      <c r="C4631" t="s">
        <v>52</v>
      </c>
      <c r="D4631" t="s">
        <v>52</v>
      </c>
      <c r="E4631" s="30">
        <v>6.34</v>
      </c>
      <c r="F4631">
        <f t="shared" si="78"/>
        <v>1</v>
      </c>
    </row>
    <row r="4632" spans="1:6" x14ac:dyDescent="0.2">
      <c r="A4632" s="28">
        <v>42220</v>
      </c>
      <c r="B4632" t="s">
        <v>444</v>
      </c>
      <c r="C4632" t="s">
        <v>53</v>
      </c>
      <c r="D4632" t="s">
        <v>53</v>
      </c>
      <c r="E4632" s="30">
        <v>2.33</v>
      </c>
      <c r="F4632">
        <f t="shared" si="78"/>
        <v>1</v>
      </c>
    </row>
    <row r="4633" spans="1:6" x14ac:dyDescent="0.2">
      <c r="A4633" s="28">
        <v>42220</v>
      </c>
      <c r="B4633" t="s">
        <v>444</v>
      </c>
      <c r="C4633" t="s">
        <v>54</v>
      </c>
      <c r="D4633" t="s">
        <v>54</v>
      </c>
      <c r="E4633" s="30">
        <v>3</v>
      </c>
      <c r="F4633">
        <f t="shared" si="78"/>
        <v>1</v>
      </c>
    </row>
    <row r="4634" spans="1:6" x14ac:dyDescent="0.2">
      <c r="A4634" s="28">
        <v>42220</v>
      </c>
      <c r="B4634" t="s">
        <v>444</v>
      </c>
      <c r="C4634" t="s">
        <v>55</v>
      </c>
      <c r="D4634" t="s">
        <v>55</v>
      </c>
      <c r="E4634" s="30">
        <v>23</v>
      </c>
      <c r="F4634">
        <f t="shared" si="78"/>
        <v>1</v>
      </c>
    </row>
    <row r="4635" spans="1:6" x14ac:dyDescent="0.2">
      <c r="A4635" s="28">
        <v>42220</v>
      </c>
      <c r="B4635" t="s">
        <v>444</v>
      </c>
      <c r="C4635" t="s">
        <v>56</v>
      </c>
      <c r="D4635" t="s">
        <v>56</v>
      </c>
      <c r="E4635" s="30">
        <v>5</v>
      </c>
      <c r="F4635">
        <f t="shared" si="78"/>
        <v>1</v>
      </c>
    </row>
    <row r="4636" spans="1:6" x14ac:dyDescent="0.2">
      <c r="A4636" s="28">
        <v>42220</v>
      </c>
      <c r="B4636" t="s">
        <v>444</v>
      </c>
      <c r="C4636" t="s">
        <v>57</v>
      </c>
      <c r="D4636" t="s">
        <v>57</v>
      </c>
      <c r="E4636" s="30">
        <v>1</v>
      </c>
      <c r="F4636">
        <f t="shared" si="78"/>
        <v>1</v>
      </c>
    </row>
    <row r="4637" spans="1:6" x14ac:dyDescent="0.2">
      <c r="A4637" s="28">
        <v>42220</v>
      </c>
      <c r="B4637" t="s">
        <v>444</v>
      </c>
      <c r="C4637" t="s">
        <v>58</v>
      </c>
      <c r="D4637" t="s">
        <v>58</v>
      </c>
      <c r="E4637" s="30">
        <v>0</v>
      </c>
      <c r="F4637">
        <f t="shared" si="78"/>
        <v>1</v>
      </c>
    </row>
    <row r="4638" spans="1:6" x14ac:dyDescent="0.2">
      <c r="A4638" s="28">
        <v>42220</v>
      </c>
      <c r="B4638" t="s">
        <v>444</v>
      </c>
      <c r="C4638" t="s">
        <v>59</v>
      </c>
      <c r="D4638" t="s">
        <v>59</v>
      </c>
      <c r="E4638" s="30">
        <v>4</v>
      </c>
      <c r="F4638">
        <f t="shared" si="78"/>
        <v>1</v>
      </c>
    </row>
    <row r="4639" spans="1:6" x14ac:dyDescent="0.2">
      <c r="A4639" s="28">
        <v>42221</v>
      </c>
      <c r="B4639" t="s">
        <v>445</v>
      </c>
      <c r="C4639" t="s">
        <v>52</v>
      </c>
      <c r="D4639" t="s">
        <v>52</v>
      </c>
      <c r="E4639" s="30">
        <v>5</v>
      </c>
      <c r="F4639">
        <f t="shared" si="78"/>
        <v>1</v>
      </c>
    </row>
    <row r="4640" spans="1:6" x14ac:dyDescent="0.2">
      <c r="A4640" s="28">
        <v>42221</v>
      </c>
      <c r="B4640" t="s">
        <v>445</v>
      </c>
      <c r="C4640" t="s">
        <v>53</v>
      </c>
      <c r="D4640" t="s">
        <v>53</v>
      </c>
      <c r="E4640" s="30">
        <v>3.33</v>
      </c>
      <c r="F4640">
        <f t="shared" si="78"/>
        <v>1</v>
      </c>
    </row>
    <row r="4641" spans="1:6" x14ac:dyDescent="0.2">
      <c r="A4641" s="28">
        <v>42221</v>
      </c>
      <c r="B4641" t="s">
        <v>445</v>
      </c>
      <c r="C4641" t="s">
        <v>54</v>
      </c>
      <c r="D4641" t="s">
        <v>54</v>
      </c>
      <c r="E4641" s="30">
        <v>4.2</v>
      </c>
      <c r="F4641">
        <f t="shared" si="78"/>
        <v>1</v>
      </c>
    </row>
    <row r="4642" spans="1:6" x14ac:dyDescent="0.2">
      <c r="A4642" s="28">
        <v>42221</v>
      </c>
      <c r="B4642" t="s">
        <v>445</v>
      </c>
      <c r="C4642" t="s">
        <v>55</v>
      </c>
      <c r="D4642" t="s">
        <v>55</v>
      </c>
      <c r="E4642" s="30">
        <v>22.2</v>
      </c>
      <c r="F4642">
        <f t="shared" si="78"/>
        <v>1</v>
      </c>
    </row>
    <row r="4643" spans="1:6" x14ac:dyDescent="0.2">
      <c r="A4643" s="28">
        <v>42221</v>
      </c>
      <c r="B4643" t="s">
        <v>445</v>
      </c>
      <c r="C4643" t="s">
        <v>56</v>
      </c>
      <c r="D4643" t="s">
        <v>56</v>
      </c>
      <c r="E4643" s="30">
        <v>3.5</v>
      </c>
      <c r="F4643">
        <f t="shared" si="78"/>
        <v>1</v>
      </c>
    </row>
    <row r="4644" spans="1:6" x14ac:dyDescent="0.2">
      <c r="A4644" s="28">
        <v>42221</v>
      </c>
      <c r="B4644" t="s">
        <v>445</v>
      </c>
      <c r="C4644" t="s">
        <v>57</v>
      </c>
      <c r="D4644" t="s">
        <v>57</v>
      </c>
      <c r="E4644" s="30">
        <v>0</v>
      </c>
      <c r="F4644">
        <f t="shared" si="78"/>
        <v>1</v>
      </c>
    </row>
    <row r="4645" spans="1:6" x14ac:dyDescent="0.2">
      <c r="A4645" s="28">
        <v>42221</v>
      </c>
      <c r="B4645" t="s">
        <v>445</v>
      </c>
      <c r="C4645" t="s">
        <v>58</v>
      </c>
      <c r="D4645" t="s">
        <v>58</v>
      </c>
      <c r="E4645" s="30">
        <v>0</v>
      </c>
      <c r="F4645">
        <f t="shared" si="78"/>
        <v>1</v>
      </c>
    </row>
    <row r="4646" spans="1:6" x14ac:dyDescent="0.2">
      <c r="A4646" s="28">
        <v>42221</v>
      </c>
      <c r="B4646" t="s">
        <v>445</v>
      </c>
      <c r="C4646" t="s">
        <v>59</v>
      </c>
      <c r="D4646" t="s">
        <v>59</v>
      </c>
      <c r="E4646" s="30">
        <v>1</v>
      </c>
      <c r="F4646">
        <f t="shared" si="78"/>
        <v>1</v>
      </c>
    </row>
    <row r="4647" spans="1:6" x14ac:dyDescent="0.2">
      <c r="A4647" s="28">
        <v>42222</v>
      </c>
      <c r="B4647" t="s">
        <v>446</v>
      </c>
      <c r="C4647" t="s">
        <v>52</v>
      </c>
      <c r="D4647" t="s">
        <v>52</v>
      </c>
      <c r="E4647" s="30">
        <v>5.33</v>
      </c>
      <c r="F4647">
        <f t="shared" si="78"/>
        <v>1</v>
      </c>
    </row>
    <row r="4648" spans="1:6" x14ac:dyDescent="0.2">
      <c r="A4648" s="28">
        <v>42222</v>
      </c>
      <c r="B4648" t="s">
        <v>446</v>
      </c>
      <c r="C4648" t="s">
        <v>53</v>
      </c>
      <c r="D4648" t="s">
        <v>53</v>
      </c>
      <c r="E4648" s="30">
        <v>1.67</v>
      </c>
      <c r="F4648">
        <f t="shared" si="78"/>
        <v>1</v>
      </c>
    </row>
    <row r="4649" spans="1:6" x14ac:dyDescent="0.2">
      <c r="A4649" s="28">
        <v>42222</v>
      </c>
      <c r="B4649" t="s">
        <v>446</v>
      </c>
      <c r="C4649" t="s">
        <v>54</v>
      </c>
      <c r="D4649" t="s">
        <v>54</v>
      </c>
      <c r="E4649" s="30">
        <v>8</v>
      </c>
      <c r="F4649">
        <f t="shared" si="78"/>
        <v>1</v>
      </c>
    </row>
    <row r="4650" spans="1:6" x14ac:dyDescent="0.2">
      <c r="A4650" s="28">
        <v>42222</v>
      </c>
      <c r="B4650" t="s">
        <v>446</v>
      </c>
      <c r="C4650" t="s">
        <v>55</v>
      </c>
      <c r="D4650" t="s">
        <v>55</v>
      </c>
      <c r="E4650" s="30">
        <v>35</v>
      </c>
      <c r="F4650">
        <f t="shared" si="78"/>
        <v>1</v>
      </c>
    </row>
    <row r="4651" spans="1:6" x14ac:dyDescent="0.2">
      <c r="A4651" s="28">
        <v>42222</v>
      </c>
      <c r="B4651" t="s">
        <v>446</v>
      </c>
      <c r="C4651" t="s">
        <v>56</v>
      </c>
      <c r="D4651" t="s">
        <v>56</v>
      </c>
      <c r="E4651" s="30">
        <v>11</v>
      </c>
      <c r="F4651">
        <f t="shared" si="78"/>
        <v>1</v>
      </c>
    </row>
    <row r="4652" spans="1:6" x14ac:dyDescent="0.2">
      <c r="A4652" s="28">
        <v>42222</v>
      </c>
      <c r="B4652" t="s">
        <v>446</v>
      </c>
      <c r="C4652" t="s">
        <v>57</v>
      </c>
      <c r="D4652" t="s">
        <v>57</v>
      </c>
      <c r="E4652" s="30">
        <v>0</v>
      </c>
      <c r="F4652">
        <f t="shared" si="78"/>
        <v>1</v>
      </c>
    </row>
    <row r="4653" spans="1:6" x14ac:dyDescent="0.2">
      <c r="A4653" s="28">
        <v>42222</v>
      </c>
      <c r="B4653" t="s">
        <v>446</v>
      </c>
      <c r="C4653" t="s">
        <v>58</v>
      </c>
      <c r="D4653" t="s">
        <v>58</v>
      </c>
      <c r="E4653" s="30">
        <v>3</v>
      </c>
      <c r="F4653">
        <f t="shared" si="78"/>
        <v>1</v>
      </c>
    </row>
    <row r="4654" spans="1:6" x14ac:dyDescent="0.2">
      <c r="A4654" s="28">
        <v>42222</v>
      </c>
      <c r="B4654" t="s">
        <v>446</v>
      </c>
      <c r="C4654" t="s">
        <v>59</v>
      </c>
      <c r="D4654" t="s">
        <v>59</v>
      </c>
      <c r="E4654" s="30">
        <v>2</v>
      </c>
      <c r="F4654">
        <f t="shared" si="78"/>
        <v>1</v>
      </c>
    </row>
    <row r="4655" spans="1:6" x14ac:dyDescent="0.2">
      <c r="A4655" s="28">
        <v>42223</v>
      </c>
      <c r="B4655" t="s">
        <v>440</v>
      </c>
      <c r="C4655" t="s">
        <v>52</v>
      </c>
      <c r="D4655" t="s">
        <v>52</v>
      </c>
      <c r="E4655" s="30">
        <v>4.33</v>
      </c>
      <c r="F4655">
        <f t="shared" si="78"/>
        <v>1</v>
      </c>
    </row>
    <row r="4656" spans="1:6" x14ac:dyDescent="0.2">
      <c r="A4656" s="28">
        <v>42223</v>
      </c>
      <c r="B4656" t="s">
        <v>440</v>
      </c>
      <c r="C4656" t="s">
        <v>53</v>
      </c>
      <c r="D4656" t="s">
        <v>53</v>
      </c>
      <c r="E4656" s="30">
        <v>4</v>
      </c>
      <c r="F4656">
        <f t="shared" si="78"/>
        <v>1</v>
      </c>
    </row>
    <row r="4657" spans="1:6" x14ac:dyDescent="0.2">
      <c r="A4657" s="28">
        <v>42223</v>
      </c>
      <c r="B4657" t="s">
        <v>440</v>
      </c>
      <c r="C4657" t="s">
        <v>54</v>
      </c>
      <c r="D4657" t="s">
        <v>54</v>
      </c>
      <c r="E4657" s="30">
        <v>6</v>
      </c>
      <c r="F4657">
        <f t="shared" si="78"/>
        <v>1</v>
      </c>
    </row>
    <row r="4658" spans="1:6" x14ac:dyDescent="0.2">
      <c r="A4658" s="28">
        <v>42223</v>
      </c>
      <c r="B4658" t="s">
        <v>440</v>
      </c>
      <c r="C4658" t="s">
        <v>55</v>
      </c>
      <c r="D4658" t="s">
        <v>55</v>
      </c>
      <c r="E4658" s="30">
        <v>22</v>
      </c>
      <c r="F4658">
        <f t="shared" si="78"/>
        <v>1</v>
      </c>
    </row>
    <row r="4659" spans="1:6" x14ac:dyDescent="0.2">
      <c r="A4659" s="28">
        <v>42223</v>
      </c>
      <c r="B4659" t="s">
        <v>440</v>
      </c>
      <c r="C4659" t="s">
        <v>56</v>
      </c>
      <c r="D4659" t="s">
        <v>56</v>
      </c>
      <c r="E4659" s="30">
        <v>9</v>
      </c>
      <c r="F4659">
        <f t="shared" si="78"/>
        <v>1</v>
      </c>
    </row>
    <row r="4660" spans="1:6" x14ac:dyDescent="0.2">
      <c r="A4660" s="28">
        <v>42223</v>
      </c>
      <c r="B4660" t="s">
        <v>440</v>
      </c>
      <c r="C4660" t="s">
        <v>57</v>
      </c>
      <c r="D4660" t="s">
        <v>57</v>
      </c>
      <c r="E4660" s="30">
        <v>2</v>
      </c>
      <c r="F4660">
        <f t="shared" si="78"/>
        <v>1</v>
      </c>
    </row>
    <row r="4661" spans="1:6" x14ac:dyDescent="0.2">
      <c r="A4661" s="28">
        <v>42223</v>
      </c>
      <c r="B4661" t="s">
        <v>440</v>
      </c>
      <c r="C4661" t="s">
        <v>58</v>
      </c>
      <c r="D4661" t="s">
        <v>58</v>
      </c>
      <c r="E4661" s="30">
        <v>1</v>
      </c>
      <c r="F4661">
        <f t="shared" si="78"/>
        <v>1</v>
      </c>
    </row>
    <row r="4662" spans="1:6" x14ac:dyDescent="0.2">
      <c r="A4662" s="28">
        <v>42223</v>
      </c>
      <c r="B4662" t="s">
        <v>440</v>
      </c>
      <c r="C4662" t="s">
        <v>59</v>
      </c>
      <c r="D4662" t="s">
        <v>59</v>
      </c>
      <c r="E4662" s="30">
        <v>6</v>
      </c>
      <c r="F4662">
        <f t="shared" si="78"/>
        <v>1</v>
      </c>
    </row>
    <row r="4663" spans="1:6" x14ac:dyDescent="0.2">
      <c r="A4663" s="28">
        <v>42224</v>
      </c>
      <c r="B4663" t="s">
        <v>441</v>
      </c>
      <c r="C4663" t="s">
        <v>52</v>
      </c>
      <c r="D4663" t="s">
        <v>52</v>
      </c>
      <c r="E4663" s="30">
        <v>6.33</v>
      </c>
      <c r="F4663">
        <f t="shared" si="78"/>
        <v>1</v>
      </c>
    </row>
    <row r="4664" spans="1:6" x14ac:dyDescent="0.2">
      <c r="A4664" s="28">
        <v>42224</v>
      </c>
      <c r="B4664" t="s">
        <v>441</v>
      </c>
      <c r="C4664" t="s">
        <v>53</v>
      </c>
      <c r="D4664" t="s">
        <v>53</v>
      </c>
      <c r="E4664" s="30">
        <v>5.33</v>
      </c>
      <c r="F4664">
        <f t="shared" si="78"/>
        <v>1</v>
      </c>
    </row>
    <row r="4665" spans="1:6" x14ac:dyDescent="0.2">
      <c r="A4665" s="28">
        <v>42224</v>
      </c>
      <c r="B4665" t="s">
        <v>441</v>
      </c>
      <c r="C4665" t="s">
        <v>54</v>
      </c>
      <c r="D4665" t="s">
        <v>54</v>
      </c>
      <c r="E4665" s="30">
        <v>7</v>
      </c>
      <c r="F4665">
        <f t="shared" si="78"/>
        <v>1</v>
      </c>
    </row>
    <row r="4666" spans="1:6" x14ac:dyDescent="0.2">
      <c r="A4666" s="28">
        <v>42224</v>
      </c>
      <c r="B4666" t="s">
        <v>441</v>
      </c>
      <c r="C4666" t="s">
        <v>55</v>
      </c>
      <c r="D4666" t="s">
        <v>55</v>
      </c>
      <c r="E4666" s="30">
        <v>22</v>
      </c>
      <c r="F4666">
        <f t="shared" si="78"/>
        <v>1</v>
      </c>
    </row>
    <row r="4667" spans="1:6" x14ac:dyDescent="0.2">
      <c r="A4667" s="28">
        <v>42224</v>
      </c>
      <c r="B4667" t="s">
        <v>441</v>
      </c>
      <c r="C4667" t="s">
        <v>56</v>
      </c>
      <c r="D4667" t="s">
        <v>56</v>
      </c>
      <c r="E4667" s="30">
        <v>5</v>
      </c>
      <c r="F4667">
        <f t="shared" si="78"/>
        <v>1</v>
      </c>
    </row>
    <row r="4668" spans="1:6" x14ac:dyDescent="0.2">
      <c r="A4668" s="28">
        <v>42224</v>
      </c>
      <c r="B4668" t="s">
        <v>441</v>
      </c>
      <c r="C4668" t="s">
        <v>57</v>
      </c>
      <c r="D4668" t="s">
        <v>57</v>
      </c>
      <c r="E4668" s="30">
        <v>0</v>
      </c>
      <c r="F4668">
        <f t="shared" si="78"/>
        <v>1</v>
      </c>
    </row>
    <row r="4669" spans="1:6" x14ac:dyDescent="0.2">
      <c r="A4669" s="28">
        <v>42224</v>
      </c>
      <c r="B4669" t="s">
        <v>441</v>
      </c>
      <c r="C4669" t="s">
        <v>58</v>
      </c>
      <c r="D4669" t="s">
        <v>58</v>
      </c>
      <c r="E4669" s="30">
        <v>0</v>
      </c>
      <c r="F4669">
        <f t="shared" si="78"/>
        <v>1</v>
      </c>
    </row>
    <row r="4670" spans="1:6" x14ac:dyDescent="0.2">
      <c r="A4670" s="28">
        <v>42224</v>
      </c>
      <c r="B4670" t="s">
        <v>441</v>
      </c>
      <c r="C4670" t="s">
        <v>59</v>
      </c>
      <c r="D4670" t="s">
        <v>59</v>
      </c>
      <c r="E4670" s="30">
        <v>0.7</v>
      </c>
      <c r="F4670">
        <f t="shared" si="78"/>
        <v>1</v>
      </c>
    </row>
    <row r="4671" spans="1:6" x14ac:dyDescent="0.2">
      <c r="A4671" s="28">
        <v>42225</v>
      </c>
      <c r="B4671" t="s">
        <v>447</v>
      </c>
      <c r="C4671" t="s">
        <v>52</v>
      </c>
      <c r="D4671" t="s">
        <v>52</v>
      </c>
      <c r="E4671" s="30">
        <v>5</v>
      </c>
      <c r="F4671">
        <f t="shared" si="78"/>
        <v>1</v>
      </c>
    </row>
    <row r="4672" spans="1:6" x14ac:dyDescent="0.2">
      <c r="A4672" s="28">
        <v>42225</v>
      </c>
      <c r="B4672" t="s">
        <v>447</v>
      </c>
      <c r="C4672" t="s">
        <v>53</v>
      </c>
      <c r="D4672" t="s">
        <v>53</v>
      </c>
      <c r="E4672" s="30">
        <v>3.66</v>
      </c>
      <c r="F4672">
        <f t="shared" si="78"/>
        <v>1</v>
      </c>
    </row>
    <row r="4673" spans="1:6" x14ac:dyDescent="0.2">
      <c r="A4673" s="28">
        <v>42225</v>
      </c>
      <c r="B4673" t="s">
        <v>447</v>
      </c>
      <c r="C4673" t="s">
        <v>54</v>
      </c>
      <c r="D4673" t="s">
        <v>54</v>
      </c>
      <c r="E4673" s="30">
        <v>2</v>
      </c>
      <c r="F4673">
        <f t="shared" si="78"/>
        <v>1</v>
      </c>
    </row>
    <row r="4674" spans="1:6" x14ac:dyDescent="0.2">
      <c r="A4674" s="28">
        <v>42225</v>
      </c>
      <c r="B4674" t="s">
        <v>447</v>
      </c>
      <c r="C4674" t="s">
        <v>55</v>
      </c>
      <c r="D4674" t="s">
        <v>55</v>
      </c>
      <c r="E4674" s="30">
        <v>21</v>
      </c>
      <c r="F4674">
        <f t="shared" si="78"/>
        <v>1</v>
      </c>
    </row>
    <row r="4675" spans="1:6" x14ac:dyDescent="0.2">
      <c r="A4675" s="28">
        <v>42225</v>
      </c>
      <c r="B4675" t="s">
        <v>447</v>
      </c>
      <c r="C4675" t="s">
        <v>56</v>
      </c>
      <c r="D4675" t="s">
        <v>56</v>
      </c>
      <c r="E4675" s="30">
        <v>5</v>
      </c>
      <c r="F4675">
        <f t="shared" si="78"/>
        <v>1</v>
      </c>
    </row>
    <row r="4676" spans="1:6" x14ac:dyDescent="0.2">
      <c r="A4676" s="28">
        <v>42225</v>
      </c>
      <c r="B4676" t="s">
        <v>447</v>
      </c>
      <c r="C4676" t="s">
        <v>57</v>
      </c>
      <c r="D4676" t="s">
        <v>57</v>
      </c>
      <c r="E4676" s="30">
        <v>0</v>
      </c>
      <c r="F4676">
        <f t="shared" si="78"/>
        <v>1</v>
      </c>
    </row>
    <row r="4677" spans="1:6" x14ac:dyDescent="0.2">
      <c r="A4677" s="28">
        <v>42225</v>
      </c>
      <c r="B4677" t="s">
        <v>447</v>
      </c>
      <c r="C4677" t="s">
        <v>58</v>
      </c>
      <c r="D4677" t="s">
        <v>58</v>
      </c>
      <c r="E4677" s="30">
        <v>2</v>
      </c>
      <c r="F4677">
        <f t="shared" si="78"/>
        <v>1</v>
      </c>
    </row>
    <row r="4678" spans="1:6" x14ac:dyDescent="0.2">
      <c r="A4678" s="28">
        <v>42225</v>
      </c>
      <c r="B4678" t="s">
        <v>447</v>
      </c>
      <c r="C4678" t="s">
        <v>59</v>
      </c>
      <c r="D4678" t="s">
        <v>59</v>
      </c>
      <c r="E4678" s="30">
        <v>3</v>
      </c>
      <c r="F4678">
        <f t="shared" si="78"/>
        <v>1</v>
      </c>
    </row>
    <row r="4679" spans="1:6" x14ac:dyDescent="0.2">
      <c r="A4679" s="28">
        <v>42226</v>
      </c>
      <c r="B4679" t="s">
        <v>443</v>
      </c>
      <c r="C4679" t="s">
        <v>52</v>
      </c>
      <c r="D4679" t="s">
        <v>52</v>
      </c>
      <c r="E4679" s="30">
        <v>3.67</v>
      </c>
      <c r="F4679">
        <f t="shared" ref="F4679:F4742" si="79">SUBTOTAL(103,E4679)</f>
        <v>1</v>
      </c>
    </row>
    <row r="4680" spans="1:6" x14ac:dyDescent="0.2">
      <c r="A4680" s="28">
        <v>42226</v>
      </c>
      <c r="B4680" t="s">
        <v>443</v>
      </c>
      <c r="C4680" t="s">
        <v>53</v>
      </c>
      <c r="D4680" t="s">
        <v>53</v>
      </c>
      <c r="E4680" s="30">
        <v>5.68</v>
      </c>
      <c r="F4680">
        <f t="shared" si="79"/>
        <v>1</v>
      </c>
    </row>
    <row r="4681" spans="1:6" x14ac:dyDescent="0.2">
      <c r="A4681" s="28">
        <v>42226</v>
      </c>
      <c r="B4681" t="s">
        <v>443</v>
      </c>
      <c r="C4681" t="s">
        <v>54</v>
      </c>
      <c r="D4681" t="s">
        <v>54</v>
      </c>
      <c r="E4681" s="30">
        <v>4.2</v>
      </c>
      <c r="F4681">
        <f t="shared" si="79"/>
        <v>1</v>
      </c>
    </row>
    <row r="4682" spans="1:6" x14ac:dyDescent="0.2">
      <c r="A4682" s="28">
        <v>42226</v>
      </c>
      <c r="B4682" t="s">
        <v>443</v>
      </c>
      <c r="C4682" t="s">
        <v>55</v>
      </c>
      <c r="D4682" t="s">
        <v>55</v>
      </c>
      <c r="E4682" s="30">
        <v>29</v>
      </c>
      <c r="F4682">
        <f t="shared" si="79"/>
        <v>1</v>
      </c>
    </row>
    <row r="4683" spans="1:6" x14ac:dyDescent="0.2">
      <c r="A4683" s="28">
        <v>42226</v>
      </c>
      <c r="B4683" t="s">
        <v>443</v>
      </c>
      <c r="C4683" t="s">
        <v>56</v>
      </c>
      <c r="D4683" t="s">
        <v>56</v>
      </c>
      <c r="E4683" s="30">
        <v>12.5</v>
      </c>
      <c r="F4683">
        <f t="shared" si="79"/>
        <v>1</v>
      </c>
    </row>
    <row r="4684" spans="1:6" x14ac:dyDescent="0.2">
      <c r="A4684" s="28">
        <v>42226</v>
      </c>
      <c r="B4684" t="s">
        <v>443</v>
      </c>
      <c r="C4684" t="s">
        <v>57</v>
      </c>
      <c r="D4684" t="s">
        <v>57</v>
      </c>
      <c r="E4684" s="30">
        <v>0</v>
      </c>
      <c r="F4684">
        <f t="shared" si="79"/>
        <v>1</v>
      </c>
    </row>
    <row r="4685" spans="1:6" x14ac:dyDescent="0.2">
      <c r="A4685" s="28">
        <v>42226</v>
      </c>
      <c r="B4685" t="s">
        <v>443</v>
      </c>
      <c r="C4685" t="s">
        <v>58</v>
      </c>
      <c r="D4685" t="s">
        <v>58</v>
      </c>
      <c r="E4685" s="30">
        <v>1</v>
      </c>
      <c r="F4685">
        <f t="shared" si="79"/>
        <v>1</v>
      </c>
    </row>
    <row r="4686" spans="1:6" x14ac:dyDescent="0.2">
      <c r="A4686" s="28">
        <v>42226</v>
      </c>
      <c r="B4686" t="s">
        <v>443</v>
      </c>
      <c r="C4686" t="s">
        <v>59</v>
      </c>
      <c r="D4686" t="s">
        <v>59</v>
      </c>
      <c r="E4686" s="30">
        <v>5</v>
      </c>
      <c r="F4686">
        <f t="shared" si="79"/>
        <v>1</v>
      </c>
    </row>
    <row r="4687" spans="1:6" x14ac:dyDescent="0.2">
      <c r="A4687" s="28">
        <v>42227</v>
      </c>
      <c r="B4687" t="s">
        <v>444</v>
      </c>
      <c r="C4687" t="s">
        <v>52</v>
      </c>
      <c r="D4687" t="s">
        <v>52</v>
      </c>
      <c r="E4687" s="30">
        <v>12.33</v>
      </c>
      <c r="F4687">
        <f t="shared" si="79"/>
        <v>1</v>
      </c>
    </row>
    <row r="4688" spans="1:6" x14ac:dyDescent="0.2">
      <c r="A4688" s="28">
        <v>42227</v>
      </c>
      <c r="B4688" t="s">
        <v>444</v>
      </c>
      <c r="C4688" t="s">
        <v>53</v>
      </c>
      <c r="D4688" t="s">
        <v>53</v>
      </c>
      <c r="E4688" s="30">
        <v>6.66</v>
      </c>
      <c r="F4688">
        <f t="shared" si="79"/>
        <v>1</v>
      </c>
    </row>
    <row r="4689" spans="1:6" x14ac:dyDescent="0.2">
      <c r="A4689" s="28">
        <v>42227</v>
      </c>
      <c r="B4689" t="s">
        <v>444</v>
      </c>
      <c r="C4689" t="s">
        <v>54</v>
      </c>
      <c r="D4689" t="s">
        <v>54</v>
      </c>
      <c r="E4689" s="30">
        <v>7.4</v>
      </c>
      <c r="F4689">
        <f t="shared" si="79"/>
        <v>1</v>
      </c>
    </row>
    <row r="4690" spans="1:6" x14ac:dyDescent="0.2">
      <c r="A4690" s="28">
        <v>42227</v>
      </c>
      <c r="B4690" t="s">
        <v>444</v>
      </c>
      <c r="C4690" t="s">
        <v>55</v>
      </c>
      <c r="D4690" t="s">
        <v>55</v>
      </c>
      <c r="E4690" s="30">
        <v>18.100000000000001</v>
      </c>
      <c r="F4690">
        <f t="shared" si="79"/>
        <v>1</v>
      </c>
    </row>
    <row r="4691" spans="1:6" x14ac:dyDescent="0.2">
      <c r="A4691" s="28">
        <v>42227</v>
      </c>
      <c r="B4691" t="s">
        <v>444</v>
      </c>
      <c r="C4691" t="s">
        <v>56</v>
      </c>
      <c r="D4691" t="s">
        <v>56</v>
      </c>
      <c r="E4691" s="30">
        <v>10</v>
      </c>
      <c r="F4691">
        <f t="shared" si="79"/>
        <v>1</v>
      </c>
    </row>
    <row r="4692" spans="1:6" x14ac:dyDescent="0.2">
      <c r="A4692" s="28">
        <v>42227</v>
      </c>
      <c r="B4692" t="s">
        <v>444</v>
      </c>
      <c r="C4692" t="s">
        <v>57</v>
      </c>
      <c r="D4692" t="s">
        <v>57</v>
      </c>
      <c r="E4692" s="30">
        <v>0</v>
      </c>
      <c r="F4692">
        <f t="shared" si="79"/>
        <v>1</v>
      </c>
    </row>
    <row r="4693" spans="1:6" x14ac:dyDescent="0.2">
      <c r="A4693" s="28">
        <v>42227</v>
      </c>
      <c r="B4693" t="s">
        <v>444</v>
      </c>
      <c r="C4693" t="s">
        <v>58</v>
      </c>
      <c r="D4693" t="s">
        <v>58</v>
      </c>
      <c r="E4693" s="30">
        <v>0</v>
      </c>
      <c r="F4693">
        <f t="shared" si="79"/>
        <v>1</v>
      </c>
    </row>
    <row r="4694" spans="1:6" x14ac:dyDescent="0.2">
      <c r="A4694" s="28">
        <v>42227</v>
      </c>
      <c r="B4694" t="s">
        <v>444</v>
      </c>
      <c r="C4694" t="s">
        <v>59</v>
      </c>
      <c r="D4694" t="s">
        <v>59</v>
      </c>
      <c r="E4694" s="30">
        <v>4</v>
      </c>
      <c r="F4694">
        <f t="shared" si="79"/>
        <v>1</v>
      </c>
    </row>
    <row r="4695" spans="1:6" x14ac:dyDescent="0.2">
      <c r="A4695" s="28">
        <v>42228</v>
      </c>
      <c r="B4695" t="s">
        <v>445</v>
      </c>
      <c r="C4695" t="s">
        <v>52</v>
      </c>
      <c r="D4695" t="s">
        <v>52</v>
      </c>
      <c r="E4695" s="30">
        <v>8.67</v>
      </c>
      <c r="F4695">
        <f t="shared" si="79"/>
        <v>1</v>
      </c>
    </row>
    <row r="4696" spans="1:6" x14ac:dyDescent="0.2">
      <c r="A4696" s="28">
        <v>42228</v>
      </c>
      <c r="B4696" t="s">
        <v>445</v>
      </c>
      <c r="C4696" t="s">
        <v>53</v>
      </c>
      <c r="D4696" t="s">
        <v>53</v>
      </c>
      <c r="E4696" s="30">
        <v>7.6929999999999996</v>
      </c>
      <c r="F4696">
        <f t="shared" si="79"/>
        <v>1</v>
      </c>
    </row>
    <row r="4697" spans="1:6" x14ac:dyDescent="0.2">
      <c r="A4697" s="28">
        <v>42228</v>
      </c>
      <c r="B4697" t="s">
        <v>445</v>
      </c>
      <c r="C4697" t="s">
        <v>54</v>
      </c>
      <c r="D4697" t="s">
        <v>54</v>
      </c>
      <c r="E4697" s="30">
        <v>4</v>
      </c>
      <c r="F4697">
        <f t="shared" si="79"/>
        <v>1</v>
      </c>
    </row>
    <row r="4698" spans="1:6" x14ac:dyDescent="0.2">
      <c r="A4698" s="28">
        <v>42228</v>
      </c>
      <c r="B4698" t="s">
        <v>445</v>
      </c>
      <c r="C4698" t="s">
        <v>55</v>
      </c>
      <c r="D4698" t="s">
        <v>55</v>
      </c>
      <c r="E4698" s="30">
        <v>28.2</v>
      </c>
      <c r="F4698">
        <f t="shared" si="79"/>
        <v>1</v>
      </c>
    </row>
    <row r="4699" spans="1:6" x14ac:dyDescent="0.2">
      <c r="A4699" s="28">
        <v>42228</v>
      </c>
      <c r="B4699" t="s">
        <v>445</v>
      </c>
      <c r="C4699" t="s">
        <v>56</v>
      </c>
      <c r="D4699" t="s">
        <v>56</v>
      </c>
      <c r="E4699" s="30">
        <v>9.5</v>
      </c>
      <c r="F4699">
        <f t="shared" si="79"/>
        <v>1</v>
      </c>
    </row>
    <row r="4700" spans="1:6" x14ac:dyDescent="0.2">
      <c r="A4700" s="28">
        <v>42228</v>
      </c>
      <c r="B4700" t="s">
        <v>445</v>
      </c>
      <c r="C4700" t="s">
        <v>57</v>
      </c>
      <c r="D4700" t="s">
        <v>57</v>
      </c>
      <c r="E4700" s="30">
        <v>0</v>
      </c>
      <c r="F4700">
        <f t="shared" si="79"/>
        <v>1</v>
      </c>
    </row>
    <row r="4701" spans="1:6" x14ac:dyDescent="0.2">
      <c r="A4701" s="28">
        <v>42228</v>
      </c>
      <c r="B4701" t="s">
        <v>445</v>
      </c>
      <c r="C4701" t="s">
        <v>58</v>
      </c>
      <c r="D4701" t="s">
        <v>58</v>
      </c>
      <c r="E4701" s="30">
        <v>1</v>
      </c>
      <c r="F4701">
        <f t="shared" si="79"/>
        <v>1</v>
      </c>
    </row>
    <row r="4702" spans="1:6" x14ac:dyDescent="0.2">
      <c r="A4702" s="28">
        <v>42228</v>
      </c>
      <c r="B4702" t="s">
        <v>445</v>
      </c>
      <c r="C4702" t="s">
        <v>59</v>
      </c>
      <c r="D4702" t="s">
        <v>59</v>
      </c>
      <c r="E4702" s="30">
        <v>1</v>
      </c>
      <c r="F4702">
        <f t="shared" si="79"/>
        <v>1</v>
      </c>
    </row>
    <row r="4703" spans="1:6" x14ac:dyDescent="0.2">
      <c r="A4703" s="28">
        <v>42229</v>
      </c>
      <c r="B4703" t="s">
        <v>446</v>
      </c>
      <c r="C4703" t="s">
        <v>52</v>
      </c>
      <c r="D4703" t="s">
        <v>52</v>
      </c>
      <c r="E4703" s="30">
        <v>8</v>
      </c>
      <c r="F4703">
        <f t="shared" si="79"/>
        <v>1</v>
      </c>
    </row>
    <row r="4704" spans="1:6" x14ac:dyDescent="0.2">
      <c r="A4704" s="28">
        <v>42229</v>
      </c>
      <c r="B4704" t="s">
        <v>446</v>
      </c>
      <c r="C4704" t="s">
        <v>53</v>
      </c>
      <c r="D4704" t="s">
        <v>53</v>
      </c>
      <c r="E4704" s="30">
        <v>2</v>
      </c>
      <c r="F4704">
        <f t="shared" si="79"/>
        <v>1</v>
      </c>
    </row>
    <row r="4705" spans="1:6" x14ac:dyDescent="0.2">
      <c r="A4705" s="28">
        <v>42229</v>
      </c>
      <c r="B4705" t="s">
        <v>446</v>
      </c>
      <c r="C4705" t="s">
        <v>54</v>
      </c>
      <c r="D4705" t="s">
        <v>54</v>
      </c>
      <c r="E4705" s="30">
        <v>6</v>
      </c>
      <c r="F4705">
        <f t="shared" si="79"/>
        <v>1</v>
      </c>
    </row>
    <row r="4706" spans="1:6" x14ac:dyDescent="0.2">
      <c r="A4706" s="28">
        <v>42229</v>
      </c>
      <c r="B4706" t="s">
        <v>446</v>
      </c>
      <c r="C4706" t="s">
        <v>55</v>
      </c>
      <c r="D4706" t="s">
        <v>55</v>
      </c>
      <c r="E4706" s="30">
        <v>23.437999999999999</v>
      </c>
      <c r="F4706">
        <f t="shared" si="79"/>
        <v>1</v>
      </c>
    </row>
    <row r="4707" spans="1:6" x14ac:dyDescent="0.2">
      <c r="A4707" s="28">
        <v>42229</v>
      </c>
      <c r="B4707" t="s">
        <v>446</v>
      </c>
      <c r="C4707" t="s">
        <v>56</v>
      </c>
      <c r="D4707" t="s">
        <v>56</v>
      </c>
      <c r="E4707" s="30">
        <v>9</v>
      </c>
      <c r="F4707">
        <f t="shared" si="79"/>
        <v>1</v>
      </c>
    </row>
    <row r="4708" spans="1:6" x14ac:dyDescent="0.2">
      <c r="A4708" s="28">
        <v>42229</v>
      </c>
      <c r="B4708" t="s">
        <v>446</v>
      </c>
      <c r="C4708" t="s">
        <v>57</v>
      </c>
      <c r="D4708" t="s">
        <v>57</v>
      </c>
      <c r="E4708" s="30">
        <v>0</v>
      </c>
      <c r="F4708">
        <f t="shared" si="79"/>
        <v>1</v>
      </c>
    </row>
    <row r="4709" spans="1:6" x14ac:dyDescent="0.2">
      <c r="A4709" s="28">
        <v>42229</v>
      </c>
      <c r="B4709" t="s">
        <v>446</v>
      </c>
      <c r="C4709" t="s">
        <v>58</v>
      </c>
      <c r="D4709" t="s">
        <v>58</v>
      </c>
      <c r="E4709" s="30">
        <v>3</v>
      </c>
      <c r="F4709">
        <f t="shared" si="79"/>
        <v>1</v>
      </c>
    </row>
    <row r="4710" spans="1:6" x14ac:dyDescent="0.2">
      <c r="A4710" s="28">
        <v>42229</v>
      </c>
      <c r="B4710" t="s">
        <v>446</v>
      </c>
      <c r="C4710" t="s">
        <v>59</v>
      </c>
      <c r="D4710" t="s">
        <v>59</v>
      </c>
      <c r="E4710" s="30">
        <v>3</v>
      </c>
      <c r="F4710">
        <f t="shared" si="79"/>
        <v>1</v>
      </c>
    </row>
    <row r="4711" spans="1:6" x14ac:dyDescent="0.2">
      <c r="A4711" s="28">
        <v>42230</v>
      </c>
      <c r="B4711" t="s">
        <v>440</v>
      </c>
      <c r="C4711" t="s">
        <v>52</v>
      </c>
      <c r="D4711" t="s">
        <v>52</v>
      </c>
      <c r="E4711" s="30">
        <v>3</v>
      </c>
      <c r="F4711">
        <f t="shared" si="79"/>
        <v>1</v>
      </c>
    </row>
    <row r="4712" spans="1:6" x14ac:dyDescent="0.2">
      <c r="A4712" s="28">
        <v>42230</v>
      </c>
      <c r="B4712" t="s">
        <v>440</v>
      </c>
      <c r="C4712" t="s">
        <v>53</v>
      </c>
      <c r="D4712" t="s">
        <v>53</v>
      </c>
      <c r="E4712" s="30">
        <v>4.66</v>
      </c>
      <c r="F4712">
        <f t="shared" si="79"/>
        <v>1</v>
      </c>
    </row>
    <row r="4713" spans="1:6" x14ac:dyDescent="0.2">
      <c r="A4713" s="28">
        <v>42230</v>
      </c>
      <c r="B4713" t="s">
        <v>440</v>
      </c>
      <c r="C4713" t="s">
        <v>54</v>
      </c>
      <c r="D4713" t="s">
        <v>54</v>
      </c>
      <c r="E4713" s="30">
        <v>4</v>
      </c>
      <c r="F4713">
        <f t="shared" si="79"/>
        <v>1</v>
      </c>
    </row>
    <row r="4714" spans="1:6" x14ac:dyDescent="0.2">
      <c r="A4714" s="28">
        <v>42230</v>
      </c>
      <c r="B4714" t="s">
        <v>440</v>
      </c>
      <c r="C4714" t="s">
        <v>55</v>
      </c>
      <c r="D4714" t="s">
        <v>55</v>
      </c>
      <c r="E4714" s="30">
        <v>16.7</v>
      </c>
      <c r="F4714">
        <f t="shared" si="79"/>
        <v>1</v>
      </c>
    </row>
    <row r="4715" spans="1:6" x14ac:dyDescent="0.2">
      <c r="A4715" s="28">
        <v>42230</v>
      </c>
      <c r="B4715" t="s">
        <v>440</v>
      </c>
      <c r="C4715" t="s">
        <v>56</v>
      </c>
      <c r="D4715" t="s">
        <v>56</v>
      </c>
      <c r="E4715" s="30">
        <v>5</v>
      </c>
      <c r="F4715">
        <f t="shared" si="79"/>
        <v>1</v>
      </c>
    </row>
    <row r="4716" spans="1:6" x14ac:dyDescent="0.2">
      <c r="A4716" s="28">
        <v>42230</v>
      </c>
      <c r="B4716" t="s">
        <v>440</v>
      </c>
      <c r="C4716" t="s">
        <v>57</v>
      </c>
      <c r="D4716" t="s">
        <v>57</v>
      </c>
      <c r="E4716" s="30">
        <v>0</v>
      </c>
      <c r="F4716">
        <f t="shared" si="79"/>
        <v>1</v>
      </c>
    </row>
    <row r="4717" spans="1:6" x14ac:dyDescent="0.2">
      <c r="A4717" s="28">
        <v>42230</v>
      </c>
      <c r="B4717" t="s">
        <v>440</v>
      </c>
      <c r="C4717" t="s">
        <v>58</v>
      </c>
      <c r="D4717" t="s">
        <v>58</v>
      </c>
      <c r="E4717" s="30">
        <v>1</v>
      </c>
      <c r="F4717">
        <f t="shared" si="79"/>
        <v>1</v>
      </c>
    </row>
    <row r="4718" spans="1:6" x14ac:dyDescent="0.2">
      <c r="A4718" s="28">
        <v>42230</v>
      </c>
      <c r="B4718" t="s">
        <v>440</v>
      </c>
      <c r="C4718" t="s">
        <v>59</v>
      </c>
      <c r="D4718" t="s">
        <v>59</v>
      </c>
      <c r="E4718" s="30">
        <v>4</v>
      </c>
      <c r="F4718">
        <f t="shared" si="79"/>
        <v>1</v>
      </c>
    </row>
    <row r="4719" spans="1:6" x14ac:dyDescent="0.2">
      <c r="A4719" s="28">
        <v>42231</v>
      </c>
      <c r="B4719" t="s">
        <v>441</v>
      </c>
      <c r="C4719" t="s">
        <v>52</v>
      </c>
      <c r="D4719" t="s">
        <v>52</v>
      </c>
      <c r="E4719" s="30">
        <v>3.34</v>
      </c>
      <c r="F4719">
        <f t="shared" si="79"/>
        <v>1</v>
      </c>
    </row>
    <row r="4720" spans="1:6" x14ac:dyDescent="0.2">
      <c r="A4720" s="28">
        <v>42231</v>
      </c>
      <c r="B4720" t="s">
        <v>441</v>
      </c>
      <c r="C4720" t="s">
        <v>53</v>
      </c>
      <c r="D4720" t="s">
        <v>53</v>
      </c>
      <c r="E4720" s="30">
        <v>6.34</v>
      </c>
      <c r="F4720">
        <f t="shared" si="79"/>
        <v>1</v>
      </c>
    </row>
    <row r="4721" spans="1:6" x14ac:dyDescent="0.2">
      <c r="A4721" s="28">
        <v>42231</v>
      </c>
      <c r="B4721" t="s">
        <v>441</v>
      </c>
      <c r="C4721" t="s">
        <v>54</v>
      </c>
      <c r="D4721" t="s">
        <v>54</v>
      </c>
      <c r="E4721" s="30">
        <v>6</v>
      </c>
      <c r="F4721">
        <f t="shared" si="79"/>
        <v>1</v>
      </c>
    </row>
    <row r="4722" spans="1:6" x14ac:dyDescent="0.2">
      <c r="A4722" s="28">
        <v>42231</v>
      </c>
      <c r="B4722" t="s">
        <v>441</v>
      </c>
      <c r="C4722" t="s">
        <v>55</v>
      </c>
      <c r="D4722" t="s">
        <v>55</v>
      </c>
      <c r="E4722" s="30">
        <v>35</v>
      </c>
      <c r="F4722">
        <f t="shared" si="79"/>
        <v>1</v>
      </c>
    </row>
    <row r="4723" spans="1:6" x14ac:dyDescent="0.2">
      <c r="A4723" s="28">
        <v>42231</v>
      </c>
      <c r="B4723" t="s">
        <v>441</v>
      </c>
      <c r="C4723" t="s">
        <v>56</v>
      </c>
      <c r="D4723" t="s">
        <v>56</v>
      </c>
      <c r="E4723" s="30">
        <v>14</v>
      </c>
      <c r="F4723">
        <f t="shared" si="79"/>
        <v>1</v>
      </c>
    </row>
    <row r="4724" spans="1:6" x14ac:dyDescent="0.2">
      <c r="A4724" s="28">
        <v>42231</v>
      </c>
      <c r="B4724" t="s">
        <v>441</v>
      </c>
      <c r="C4724" t="s">
        <v>57</v>
      </c>
      <c r="D4724" t="s">
        <v>57</v>
      </c>
      <c r="E4724" s="30">
        <v>1</v>
      </c>
      <c r="F4724">
        <f t="shared" si="79"/>
        <v>1</v>
      </c>
    </row>
    <row r="4725" spans="1:6" x14ac:dyDescent="0.2">
      <c r="A4725" s="28">
        <v>42231</v>
      </c>
      <c r="B4725" t="s">
        <v>441</v>
      </c>
      <c r="C4725" t="s">
        <v>58</v>
      </c>
      <c r="D4725" t="s">
        <v>58</v>
      </c>
      <c r="E4725" s="30">
        <v>1</v>
      </c>
      <c r="F4725">
        <f t="shared" si="79"/>
        <v>1</v>
      </c>
    </row>
    <row r="4726" spans="1:6" x14ac:dyDescent="0.2">
      <c r="A4726" s="28">
        <v>42231</v>
      </c>
      <c r="B4726" t="s">
        <v>441</v>
      </c>
      <c r="C4726" t="s">
        <v>59</v>
      </c>
      <c r="D4726" t="s">
        <v>59</v>
      </c>
      <c r="E4726" s="30">
        <v>1</v>
      </c>
      <c r="F4726">
        <f t="shared" si="79"/>
        <v>1</v>
      </c>
    </row>
    <row r="4727" spans="1:6" x14ac:dyDescent="0.2">
      <c r="A4727" s="28">
        <v>42232</v>
      </c>
      <c r="B4727" t="s">
        <v>447</v>
      </c>
      <c r="C4727" t="s">
        <v>52</v>
      </c>
      <c r="D4727" t="s">
        <v>52</v>
      </c>
      <c r="E4727" s="30">
        <v>2</v>
      </c>
      <c r="F4727">
        <f t="shared" si="79"/>
        <v>1</v>
      </c>
    </row>
    <row r="4728" spans="1:6" x14ac:dyDescent="0.2">
      <c r="A4728" s="28">
        <v>42232</v>
      </c>
      <c r="B4728" t="s">
        <v>447</v>
      </c>
      <c r="C4728" t="s">
        <v>53</v>
      </c>
      <c r="D4728" t="s">
        <v>53</v>
      </c>
      <c r="E4728" s="30">
        <v>4.67</v>
      </c>
      <c r="F4728">
        <f t="shared" si="79"/>
        <v>1</v>
      </c>
    </row>
    <row r="4729" spans="1:6" x14ac:dyDescent="0.2">
      <c r="A4729" s="28">
        <v>42232</v>
      </c>
      <c r="B4729" t="s">
        <v>447</v>
      </c>
      <c r="C4729" t="s">
        <v>54</v>
      </c>
      <c r="D4729" t="s">
        <v>54</v>
      </c>
      <c r="E4729" s="30">
        <v>2</v>
      </c>
      <c r="F4729">
        <f t="shared" si="79"/>
        <v>1</v>
      </c>
    </row>
    <row r="4730" spans="1:6" x14ac:dyDescent="0.2">
      <c r="A4730" s="28">
        <v>42232</v>
      </c>
      <c r="B4730" t="s">
        <v>447</v>
      </c>
      <c r="C4730" t="s">
        <v>55</v>
      </c>
      <c r="D4730" t="s">
        <v>55</v>
      </c>
      <c r="E4730" s="30">
        <v>19.25</v>
      </c>
      <c r="F4730">
        <f t="shared" si="79"/>
        <v>1</v>
      </c>
    </row>
    <row r="4731" spans="1:6" x14ac:dyDescent="0.2">
      <c r="A4731" s="28">
        <v>42232</v>
      </c>
      <c r="B4731" t="s">
        <v>447</v>
      </c>
      <c r="C4731" t="s">
        <v>56</v>
      </c>
      <c r="D4731" t="s">
        <v>56</v>
      </c>
      <c r="E4731" s="30">
        <v>4</v>
      </c>
      <c r="F4731">
        <f t="shared" si="79"/>
        <v>1</v>
      </c>
    </row>
    <row r="4732" spans="1:6" x14ac:dyDescent="0.2">
      <c r="A4732" s="28">
        <v>42232</v>
      </c>
      <c r="B4732" t="s">
        <v>447</v>
      </c>
      <c r="C4732" t="s">
        <v>57</v>
      </c>
      <c r="D4732" t="s">
        <v>57</v>
      </c>
      <c r="E4732" s="30">
        <v>2</v>
      </c>
      <c r="F4732">
        <f t="shared" si="79"/>
        <v>1</v>
      </c>
    </row>
    <row r="4733" spans="1:6" x14ac:dyDescent="0.2">
      <c r="A4733" s="28">
        <v>42232</v>
      </c>
      <c r="B4733" t="s">
        <v>447</v>
      </c>
      <c r="C4733" t="s">
        <v>58</v>
      </c>
      <c r="D4733" t="s">
        <v>58</v>
      </c>
      <c r="E4733" s="30">
        <v>0</v>
      </c>
      <c r="F4733">
        <f t="shared" si="79"/>
        <v>1</v>
      </c>
    </row>
    <row r="4734" spans="1:6" x14ac:dyDescent="0.2">
      <c r="A4734" s="28">
        <v>42232</v>
      </c>
      <c r="B4734" t="s">
        <v>447</v>
      </c>
      <c r="C4734" t="s">
        <v>59</v>
      </c>
      <c r="D4734" t="s">
        <v>59</v>
      </c>
      <c r="E4734" s="30">
        <v>2</v>
      </c>
      <c r="F4734">
        <f t="shared" si="79"/>
        <v>1</v>
      </c>
    </row>
    <row r="4735" spans="1:6" x14ac:dyDescent="0.2">
      <c r="A4735" s="28">
        <v>42233</v>
      </c>
      <c r="B4735" t="s">
        <v>443</v>
      </c>
      <c r="C4735" t="s">
        <v>52</v>
      </c>
      <c r="D4735" t="s">
        <v>52</v>
      </c>
      <c r="E4735" s="30">
        <v>8</v>
      </c>
      <c r="F4735">
        <f t="shared" si="79"/>
        <v>1</v>
      </c>
    </row>
    <row r="4736" spans="1:6" x14ac:dyDescent="0.2">
      <c r="A4736" s="28">
        <v>42233</v>
      </c>
      <c r="B4736" t="s">
        <v>443</v>
      </c>
      <c r="C4736" t="s">
        <v>53</v>
      </c>
      <c r="D4736" t="s">
        <v>53</v>
      </c>
      <c r="E4736" s="30">
        <v>3</v>
      </c>
      <c r="F4736">
        <f t="shared" si="79"/>
        <v>1</v>
      </c>
    </row>
    <row r="4737" spans="1:6" x14ac:dyDescent="0.2">
      <c r="A4737" s="28">
        <v>42233</v>
      </c>
      <c r="B4737" t="s">
        <v>443</v>
      </c>
      <c r="C4737" t="s">
        <v>54</v>
      </c>
      <c r="D4737" t="s">
        <v>54</v>
      </c>
      <c r="E4737" s="30">
        <v>3</v>
      </c>
      <c r="F4737">
        <f t="shared" si="79"/>
        <v>1</v>
      </c>
    </row>
    <row r="4738" spans="1:6" x14ac:dyDescent="0.2">
      <c r="A4738" s="28">
        <v>42233</v>
      </c>
      <c r="B4738" t="s">
        <v>443</v>
      </c>
      <c r="C4738" t="s">
        <v>55</v>
      </c>
      <c r="D4738" t="s">
        <v>55</v>
      </c>
      <c r="E4738" s="30">
        <v>33</v>
      </c>
      <c r="F4738">
        <f t="shared" si="79"/>
        <v>1</v>
      </c>
    </row>
    <row r="4739" spans="1:6" x14ac:dyDescent="0.2">
      <c r="A4739" s="28">
        <v>42233</v>
      </c>
      <c r="B4739" t="s">
        <v>443</v>
      </c>
      <c r="C4739" t="s">
        <v>56</v>
      </c>
      <c r="D4739" t="s">
        <v>56</v>
      </c>
      <c r="E4739" s="30">
        <v>6</v>
      </c>
      <c r="F4739">
        <f t="shared" si="79"/>
        <v>1</v>
      </c>
    </row>
    <row r="4740" spans="1:6" x14ac:dyDescent="0.2">
      <c r="A4740" s="28">
        <v>42233</v>
      </c>
      <c r="B4740" t="s">
        <v>443</v>
      </c>
      <c r="C4740" t="s">
        <v>57</v>
      </c>
      <c r="D4740" t="s">
        <v>57</v>
      </c>
      <c r="E4740" s="30">
        <v>0</v>
      </c>
      <c r="F4740">
        <f t="shared" si="79"/>
        <v>1</v>
      </c>
    </row>
    <row r="4741" spans="1:6" x14ac:dyDescent="0.2">
      <c r="A4741" s="28">
        <v>42233</v>
      </c>
      <c r="B4741" t="s">
        <v>443</v>
      </c>
      <c r="C4741" t="s">
        <v>58</v>
      </c>
      <c r="D4741" t="s">
        <v>58</v>
      </c>
      <c r="E4741" s="30">
        <v>0</v>
      </c>
      <c r="F4741">
        <f t="shared" si="79"/>
        <v>1</v>
      </c>
    </row>
    <row r="4742" spans="1:6" x14ac:dyDescent="0.2">
      <c r="A4742" s="28">
        <v>42233</v>
      </c>
      <c r="B4742" t="s">
        <v>443</v>
      </c>
      <c r="C4742" t="s">
        <v>59</v>
      </c>
      <c r="D4742" t="s">
        <v>59</v>
      </c>
      <c r="E4742" s="30">
        <v>2</v>
      </c>
      <c r="F4742">
        <f t="shared" si="79"/>
        <v>1</v>
      </c>
    </row>
    <row r="4743" spans="1:6" x14ac:dyDescent="0.2">
      <c r="A4743" s="28">
        <v>42234</v>
      </c>
      <c r="B4743" t="s">
        <v>444</v>
      </c>
      <c r="C4743" t="s">
        <v>52</v>
      </c>
      <c r="D4743" t="s">
        <v>52</v>
      </c>
      <c r="E4743" s="30">
        <v>6.01</v>
      </c>
      <c r="F4743">
        <f t="shared" ref="F4743:F4806" si="80">SUBTOTAL(103,E4743)</f>
        <v>1</v>
      </c>
    </row>
    <row r="4744" spans="1:6" x14ac:dyDescent="0.2">
      <c r="A4744" s="28">
        <v>42234</v>
      </c>
      <c r="B4744" t="s">
        <v>444</v>
      </c>
      <c r="C4744" t="s">
        <v>53</v>
      </c>
      <c r="D4744" t="s">
        <v>53</v>
      </c>
      <c r="E4744" s="30">
        <v>2.67</v>
      </c>
      <c r="F4744">
        <f t="shared" si="80"/>
        <v>1</v>
      </c>
    </row>
    <row r="4745" spans="1:6" x14ac:dyDescent="0.2">
      <c r="A4745" s="28">
        <v>42234</v>
      </c>
      <c r="B4745" t="s">
        <v>444</v>
      </c>
      <c r="C4745" t="s">
        <v>54</v>
      </c>
      <c r="D4745" t="s">
        <v>54</v>
      </c>
      <c r="E4745" s="30">
        <v>3</v>
      </c>
      <c r="F4745">
        <f t="shared" si="80"/>
        <v>1</v>
      </c>
    </row>
    <row r="4746" spans="1:6" x14ac:dyDescent="0.2">
      <c r="A4746" s="28">
        <v>42234</v>
      </c>
      <c r="B4746" t="s">
        <v>444</v>
      </c>
      <c r="C4746" t="s">
        <v>55</v>
      </c>
      <c r="D4746" t="s">
        <v>55</v>
      </c>
      <c r="E4746" s="30">
        <v>24</v>
      </c>
      <c r="F4746">
        <f t="shared" si="80"/>
        <v>1</v>
      </c>
    </row>
    <row r="4747" spans="1:6" x14ac:dyDescent="0.2">
      <c r="A4747" s="28">
        <v>42234</v>
      </c>
      <c r="B4747" t="s">
        <v>444</v>
      </c>
      <c r="C4747" t="s">
        <v>56</v>
      </c>
      <c r="D4747" t="s">
        <v>56</v>
      </c>
      <c r="E4747" s="30">
        <v>16</v>
      </c>
      <c r="F4747">
        <f t="shared" si="80"/>
        <v>1</v>
      </c>
    </row>
    <row r="4748" spans="1:6" x14ac:dyDescent="0.2">
      <c r="A4748" s="28">
        <v>42234</v>
      </c>
      <c r="B4748" t="s">
        <v>444</v>
      </c>
      <c r="C4748" t="s">
        <v>57</v>
      </c>
      <c r="D4748" t="s">
        <v>57</v>
      </c>
      <c r="E4748" s="30">
        <v>0</v>
      </c>
      <c r="F4748">
        <f t="shared" si="80"/>
        <v>1</v>
      </c>
    </row>
    <row r="4749" spans="1:6" x14ac:dyDescent="0.2">
      <c r="A4749" s="28">
        <v>42234</v>
      </c>
      <c r="B4749" t="s">
        <v>444</v>
      </c>
      <c r="C4749" t="s">
        <v>58</v>
      </c>
      <c r="D4749" t="s">
        <v>58</v>
      </c>
      <c r="E4749" s="30">
        <v>3</v>
      </c>
      <c r="F4749">
        <f t="shared" si="80"/>
        <v>1</v>
      </c>
    </row>
    <row r="4750" spans="1:6" x14ac:dyDescent="0.2">
      <c r="A4750" s="28">
        <v>42234</v>
      </c>
      <c r="B4750" t="s">
        <v>444</v>
      </c>
      <c r="C4750" t="s">
        <v>59</v>
      </c>
      <c r="D4750" t="s">
        <v>59</v>
      </c>
      <c r="E4750" s="30">
        <v>1</v>
      </c>
      <c r="F4750">
        <f t="shared" si="80"/>
        <v>1</v>
      </c>
    </row>
    <row r="4751" spans="1:6" x14ac:dyDescent="0.2">
      <c r="A4751" s="28">
        <v>42235</v>
      </c>
      <c r="B4751" t="s">
        <v>445</v>
      </c>
      <c r="C4751" t="s">
        <v>52</v>
      </c>
      <c r="D4751" t="s">
        <v>52</v>
      </c>
      <c r="E4751" s="30">
        <v>6.33</v>
      </c>
      <c r="F4751">
        <f t="shared" si="80"/>
        <v>1</v>
      </c>
    </row>
    <row r="4752" spans="1:6" x14ac:dyDescent="0.2">
      <c r="A4752" s="28">
        <v>42235</v>
      </c>
      <c r="B4752" t="s">
        <v>445</v>
      </c>
      <c r="C4752" t="s">
        <v>53</v>
      </c>
      <c r="D4752" t="s">
        <v>53</v>
      </c>
      <c r="E4752" s="30">
        <v>2.66</v>
      </c>
      <c r="F4752">
        <f t="shared" si="80"/>
        <v>1</v>
      </c>
    </row>
    <row r="4753" spans="1:6" x14ac:dyDescent="0.2">
      <c r="A4753" s="28">
        <v>42235</v>
      </c>
      <c r="B4753" t="s">
        <v>445</v>
      </c>
      <c r="C4753" t="s">
        <v>54</v>
      </c>
      <c r="D4753" t="s">
        <v>54</v>
      </c>
      <c r="E4753" s="30">
        <v>8</v>
      </c>
      <c r="F4753">
        <f t="shared" si="80"/>
        <v>1</v>
      </c>
    </row>
    <row r="4754" spans="1:6" x14ac:dyDescent="0.2">
      <c r="A4754" s="28">
        <v>42235</v>
      </c>
      <c r="B4754" t="s">
        <v>445</v>
      </c>
      <c r="C4754" t="s">
        <v>55</v>
      </c>
      <c r="D4754" t="s">
        <v>55</v>
      </c>
      <c r="E4754" s="30">
        <v>28</v>
      </c>
      <c r="F4754">
        <f t="shared" si="80"/>
        <v>1</v>
      </c>
    </row>
    <row r="4755" spans="1:6" x14ac:dyDescent="0.2">
      <c r="A4755" s="28">
        <v>42235</v>
      </c>
      <c r="B4755" t="s">
        <v>445</v>
      </c>
      <c r="C4755" t="s">
        <v>56</v>
      </c>
      <c r="D4755" t="s">
        <v>56</v>
      </c>
      <c r="E4755" s="30">
        <v>15</v>
      </c>
      <c r="F4755">
        <f t="shared" si="80"/>
        <v>1</v>
      </c>
    </row>
    <row r="4756" spans="1:6" x14ac:dyDescent="0.2">
      <c r="A4756" s="28">
        <v>42235</v>
      </c>
      <c r="B4756" t="s">
        <v>445</v>
      </c>
      <c r="C4756" t="s">
        <v>57</v>
      </c>
      <c r="D4756" t="s">
        <v>57</v>
      </c>
      <c r="E4756" s="30">
        <v>0</v>
      </c>
      <c r="F4756">
        <f t="shared" si="80"/>
        <v>1</v>
      </c>
    </row>
    <row r="4757" spans="1:6" x14ac:dyDescent="0.2">
      <c r="A4757" s="28">
        <v>42235</v>
      </c>
      <c r="B4757" t="s">
        <v>445</v>
      </c>
      <c r="C4757" t="s">
        <v>58</v>
      </c>
      <c r="D4757" t="s">
        <v>58</v>
      </c>
      <c r="E4757" s="30">
        <v>3</v>
      </c>
      <c r="F4757">
        <f t="shared" si="80"/>
        <v>1</v>
      </c>
    </row>
    <row r="4758" spans="1:6" x14ac:dyDescent="0.2">
      <c r="A4758" s="28">
        <v>42235</v>
      </c>
      <c r="B4758" t="s">
        <v>445</v>
      </c>
      <c r="C4758" t="s">
        <v>59</v>
      </c>
      <c r="D4758" t="s">
        <v>59</v>
      </c>
      <c r="E4758" s="30">
        <v>3</v>
      </c>
      <c r="F4758">
        <f t="shared" si="80"/>
        <v>1</v>
      </c>
    </row>
    <row r="4759" spans="1:6" x14ac:dyDescent="0.2">
      <c r="A4759" s="28">
        <v>42236</v>
      </c>
      <c r="B4759" t="s">
        <v>446</v>
      </c>
      <c r="C4759" t="s">
        <v>52</v>
      </c>
      <c r="D4759" t="s">
        <v>52</v>
      </c>
      <c r="E4759" s="30">
        <v>3.5</v>
      </c>
      <c r="F4759">
        <f t="shared" si="80"/>
        <v>1</v>
      </c>
    </row>
    <row r="4760" spans="1:6" x14ac:dyDescent="0.2">
      <c r="A4760" s="28">
        <v>42236</v>
      </c>
      <c r="B4760" t="s">
        <v>446</v>
      </c>
      <c r="C4760" t="s">
        <v>53</v>
      </c>
      <c r="D4760" t="s">
        <v>53</v>
      </c>
      <c r="E4760" s="30">
        <v>3.68</v>
      </c>
      <c r="F4760">
        <f t="shared" si="80"/>
        <v>1</v>
      </c>
    </row>
    <row r="4761" spans="1:6" x14ac:dyDescent="0.2">
      <c r="A4761" s="28">
        <v>42236</v>
      </c>
      <c r="B4761" t="s">
        <v>446</v>
      </c>
      <c r="C4761" t="s">
        <v>54</v>
      </c>
      <c r="D4761" t="s">
        <v>54</v>
      </c>
      <c r="E4761" s="30">
        <v>5</v>
      </c>
      <c r="F4761">
        <f t="shared" si="80"/>
        <v>1</v>
      </c>
    </row>
    <row r="4762" spans="1:6" x14ac:dyDescent="0.2">
      <c r="A4762" s="28">
        <v>42236</v>
      </c>
      <c r="B4762" t="s">
        <v>446</v>
      </c>
      <c r="C4762" t="s">
        <v>55</v>
      </c>
      <c r="D4762" t="s">
        <v>55</v>
      </c>
      <c r="E4762" s="30">
        <v>19</v>
      </c>
      <c r="F4762">
        <f t="shared" si="80"/>
        <v>1</v>
      </c>
    </row>
    <row r="4763" spans="1:6" x14ac:dyDescent="0.2">
      <c r="A4763" s="28">
        <v>42236</v>
      </c>
      <c r="B4763" t="s">
        <v>446</v>
      </c>
      <c r="C4763" t="s">
        <v>56</v>
      </c>
      <c r="D4763" t="s">
        <v>56</v>
      </c>
      <c r="E4763" s="30">
        <v>6</v>
      </c>
      <c r="F4763">
        <f t="shared" si="80"/>
        <v>1</v>
      </c>
    </row>
    <row r="4764" spans="1:6" x14ac:dyDescent="0.2">
      <c r="A4764" s="28">
        <v>42236</v>
      </c>
      <c r="B4764" t="s">
        <v>446</v>
      </c>
      <c r="C4764" t="s">
        <v>57</v>
      </c>
      <c r="D4764" t="s">
        <v>57</v>
      </c>
      <c r="E4764" s="30">
        <v>1</v>
      </c>
      <c r="F4764">
        <f t="shared" si="80"/>
        <v>1</v>
      </c>
    </row>
    <row r="4765" spans="1:6" x14ac:dyDescent="0.2">
      <c r="A4765" s="28">
        <v>42236</v>
      </c>
      <c r="B4765" t="s">
        <v>446</v>
      </c>
      <c r="C4765" t="s">
        <v>58</v>
      </c>
      <c r="D4765" t="s">
        <v>58</v>
      </c>
      <c r="E4765" s="30">
        <v>0</v>
      </c>
      <c r="F4765">
        <f t="shared" si="80"/>
        <v>1</v>
      </c>
    </row>
    <row r="4766" spans="1:6" x14ac:dyDescent="0.2">
      <c r="A4766" s="28">
        <v>42236</v>
      </c>
      <c r="B4766" t="s">
        <v>446</v>
      </c>
      <c r="C4766" t="s">
        <v>59</v>
      </c>
      <c r="D4766" t="s">
        <v>59</v>
      </c>
      <c r="E4766" s="30">
        <v>0</v>
      </c>
      <c r="F4766">
        <f t="shared" si="80"/>
        <v>1</v>
      </c>
    </row>
    <row r="4767" spans="1:6" x14ac:dyDescent="0.2">
      <c r="A4767" s="28">
        <v>42237</v>
      </c>
      <c r="B4767" t="s">
        <v>440</v>
      </c>
      <c r="C4767" t="s">
        <v>52</v>
      </c>
      <c r="D4767" t="s">
        <v>52</v>
      </c>
      <c r="E4767" s="30">
        <v>6</v>
      </c>
      <c r="F4767">
        <f t="shared" si="80"/>
        <v>1</v>
      </c>
    </row>
    <row r="4768" spans="1:6" x14ac:dyDescent="0.2">
      <c r="A4768" s="28">
        <v>42237</v>
      </c>
      <c r="B4768" t="s">
        <v>440</v>
      </c>
      <c r="C4768" t="s">
        <v>53</v>
      </c>
      <c r="D4768" t="s">
        <v>53</v>
      </c>
      <c r="E4768" s="30">
        <v>0.67</v>
      </c>
      <c r="F4768">
        <f t="shared" si="80"/>
        <v>1</v>
      </c>
    </row>
    <row r="4769" spans="1:6" x14ac:dyDescent="0.2">
      <c r="A4769" s="28">
        <v>42237</v>
      </c>
      <c r="B4769" t="s">
        <v>440</v>
      </c>
      <c r="C4769" t="s">
        <v>54</v>
      </c>
      <c r="D4769" t="s">
        <v>54</v>
      </c>
      <c r="E4769" s="30">
        <v>3</v>
      </c>
      <c r="F4769">
        <f t="shared" si="80"/>
        <v>1</v>
      </c>
    </row>
    <row r="4770" spans="1:6" x14ac:dyDescent="0.2">
      <c r="A4770" s="28">
        <v>42237</v>
      </c>
      <c r="B4770" t="s">
        <v>440</v>
      </c>
      <c r="C4770" t="s">
        <v>55</v>
      </c>
      <c r="D4770" t="s">
        <v>55</v>
      </c>
      <c r="E4770" s="30">
        <v>34</v>
      </c>
      <c r="F4770">
        <f t="shared" si="80"/>
        <v>1</v>
      </c>
    </row>
    <row r="4771" spans="1:6" x14ac:dyDescent="0.2">
      <c r="A4771" s="28">
        <v>42237</v>
      </c>
      <c r="B4771" t="s">
        <v>440</v>
      </c>
      <c r="C4771" t="s">
        <v>56</v>
      </c>
      <c r="D4771" t="s">
        <v>56</v>
      </c>
      <c r="E4771" s="30">
        <v>8</v>
      </c>
      <c r="F4771">
        <f t="shared" si="80"/>
        <v>1</v>
      </c>
    </row>
    <row r="4772" spans="1:6" x14ac:dyDescent="0.2">
      <c r="A4772" s="28">
        <v>42237</v>
      </c>
      <c r="B4772" t="s">
        <v>440</v>
      </c>
      <c r="C4772" t="s">
        <v>57</v>
      </c>
      <c r="D4772" t="s">
        <v>57</v>
      </c>
      <c r="E4772" s="30">
        <v>1</v>
      </c>
      <c r="F4772">
        <f t="shared" si="80"/>
        <v>1</v>
      </c>
    </row>
    <row r="4773" spans="1:6" x14ac:dyDescent="0.2">
      <c r="A4773" s="28">
        <v>42237</v>
      </c>
      <c r="B4773" t="s">
        <v>440</v>
      </c>
      <c r="C4773" t="s">
        <v>58</v>
      </c>
      <c r="D4773" t="s">
        <v>58</v>
      </c>
      <c r="E4773" s="30">
        <v>1</v>
      </c>
      <c r="F4773">
        <f t="shared" si="80"/>
        <v>1</v>
      </c>
    </row>
    <row r="4774" spans="1:6" x14ac:dyDescent="0.2">
      <c r="A4774" s="28">
        <v>42237</v>
      </c>
      <c r="B4774" t="s">
        <v>440</v>
      </c>
      <c r="C4774" t="s">
        <v>59</v>
      </c>
      <c r="D4774" t="s">
        <v>59</v>
      </c>
      <c r="E4774" s="30">
        <v>4</v>
      </c>
      <c r="F4774">
        <f t="shared" si="80"/>
        <v>1</v>
      </c>
    </row>
    <row r="4775" spans="1:6" x14ac:dyDescent="0.2">
      <c r="A4775" s="28">
        <v>42238</v>
      </c>
      <c r="B4775" t="s">
        <v>441</v>
      </c>
      <c r="C4775" t="s">
        <v>52</v>
      </c>
      <c r="D4775" t="s">
        <v>52</v>
      </c>
      <c r="E4775" s="30">
        <v>2.34</v>
      </c>
      <c r="F4775">
        <f t="shared" si="80"/>
        <v>1</v>
      </c>
    </row>
    <row r="4776" spans="1:6" x14ac:dyDescent="0.2">
      <c r="A4776" s="28">
        <v>42238</v>
      </c>
      <c r="B4776" t="s">
        <v>441</v>
      </c>
      <c r="C4776" t="s">
        <v>53</v>
      </c>
      <c r="D4776" t="s">
        <v>53</v>
      </c>
      <c r="E4776" s="30">
        <v>6.7359999999999998</v>
      </c>
      <c r="F4776">
        <f t="shared" si="80"/>
        <v>1</v>
      </c>
    </row>
    <row r="4777" spans="1:6" x14ac:dyDescent="0.2">
      <c r="A4777" s="28">
        <v>42238</v>
      </c>
      <c r="B4777" t="s">
        <v>441</v>
      </c>
      <c r="C4777" t="s">
        <v>54</v>
      </c>
      <c r="D4777" t="s">
        <v>54</v>
      </c>
      <c r="E4777" s="30">
        <v>4</v>
      </c>
      <c r="F4777">
        <f t="shared" si="80"/>
        <v>1</v>
      </c>
    </row>
    <row r="4778" spans="1:6" x14ac:dyDescent="0.2">
      <c r="A4778" s="28">
        <v>42238</v>
      </c>
      <c r="B4778" t="s">
        <v>441</v>
      </c>
      <c r="C4778" t="s">
        <v>55</v>
      </c>
      <c r="D4778" t="s">
        <v>55</v>
      </c>
      <c r="E4778" s="30">
        <v>28</v>
      </c>
      <c r="F4778">
        <f t="shared" si="80"/>
        <v>1</v>
      </c>
    </row>
    <row r="4779" spans="1:6" x14ac:dyDescent="0.2">
      <c r="A4779" s="28">
        <v>42238</v>
      </c>
      <c r="B4779" t="s">
        <v>441</v>
      </c>
      <c r="C4779" t="s">
        <v>56</v>
      </c>
      <c r="D4779" t="s">
        <v>56</v>
      </c>
      <c r="E4779" s="30">
        <v>6</v>
      </c>
      <c r="F4779">
        <f t="shared" si="80"/>
        <v>1</v>
      </c>
    </row>
    <row r="4780" spans="1:6" x14ac:dyDescent="0.2">
      <c r="A4780" s="28">
        <v>42238</v>
      </c>
      <c r="B4780" t="s">
        <v>441</v>
      </c>
      <c r="C4780" t="s">
        <v>57</v>
      </c>
      <c r="D4780" t="s">
        <v>57</v>
      </c>
      <c r="E4780" s="30">
        <v>3</v>
      </c>
      <c r="F4780">
        <f t="shared" si="80"/>
        <v>1</v>
      </c>
    </row>
    <row r="4781" spans="1:6" x14ac:dyDescent="0.2">
      <c r="A4781" s="28">
        <v>42238</v>
      </c>
      <c r="B4781" t="s">
        <v>441</v>
      </c>
      <c r="C4781" t="s">
        <v>58</v>
      </c>
      <c r="D4781" t="s">
        <v>58</v>
      </c>
      <c r="E4781" s="30">
        <v>1</v>
      </c>
      <c r="F4781">
        <f t="shared" si="80"/>
        <v>1</v>
      </c>
    </row>
    <row r="4782" spans="1:6" x14ac:dyDescent="0.2">
      <c r="A4782" s="28">
        <v>42238</v>
      </c>
      <c r="B4782" t="s">
        <v>441</v>
      </c>
      <c r="C4782" t="s">
        <v>59</v>
      </c>
      <c r="D4782" t="s">
        <v>59</v>
      </c>
      <c r="E4782" s="30">
        <v>6</v>
      </c>
      <c r="F4782">
        <f t="shared" si="80"/>
        <v>1</v>
      </c>
    </row>
    <row r="4783" spans="1:6" x14ac:dyDescent="0.2">
      <c r="A4783" s="28">
        <v>42239</v>
      </c>
      <c r="B4783" t="s">
        <v>447</v>
      </c>
      <c r="C4783" t="s">
        <v>52</v>
      </c>
      <c r="D4783" t="s">
        <v>52</v>
      </c>
      <c r="E4783" s="30">
        <v>8.99</v>
      </c>
      <c r="F4783">
        <f t="shared" si="80"/>
        <v>1</v>
      </c>
    </row>
    <row r="4784" spans="1:6" x14ac:dyDescent="0.2">
      <c r="A4784" s="28">
        <v>42239</v>
      </c>
      <c r="B4784" t="s">
        <v>447</v>
      </c>
      <c r="C4784" t="s">
        <v>53</v>
      </c>
      <c r="D4784" t="s">
        <v>53</v>
      </c>
      <c r="E4784" s="30">
        <v>5.33</v>
      </c>
      <c r="F4784">
        <f t="shared" si="80"/>
        <v>1</v>
      </c>
    </row>
    <row r="4785" spans="1:6" x14ac:dyDescent="0.2">
      <c r="A4785" s="28">
        <v>42239</v>
      </c>
      <c r="B4785" t="s">
        <v>447</v>
      </c>
      <c r="C4785" t="s">
        <v>54</v>
      </c>
      <c r="D4785" t="s">
        <v>54</v>
      </c>
      <c r="E4785" s="30">
        <v>3</v>
      </c>
      <c r="F4785">
        <f t="shared" si="80"/>
        <v>1</v>
      </c>
    </row>
    <row r="4786" spans="1:6" x14ac:dyDescent="0.2">
      <c r="A4786" s="28">
        <v>42239</v>
      </c>
      <c r="B4786" t="s">
        <v>447</v>
      </c>
      <c r="C4786" t="s">
        <v>55</v>
      </c>
      <c r="D4786" t="s">
        <v>55</v>
      </c>
      <c r="E4786" s="30">
        <v>28</v>
      </c>
      <c r="F4786">
        <f t="shared" si="80"/>
        <v>1</v>
      </c>
    </row>
    <row r="4787" spans="1:6" x14ac:dyDescent="0.2">
      <c r="A4787" s="28">
        <v>42239</v>
      </c>
      <c r="B4787" t="s">
        <v>447</v>
      </c>
      <c r="C4787" t="s">
        <v>56</v>
      </c>
      <c r="D4787" t="s">
        <v>56</v>
      </c>
      <c r="E4787" s="30">
        <v>8</v>
      </c>
      <c r="F4787">
        <f t="shared" si="80"/>
        <v>1</v>
      </c>
    </row>
    <row r="4788" spans="1:6" x14ac:dyDescent="0.2">
      <c r="A4788" s="28">
        <v>42239</v>
      </c>
      <c r="B4788" t="s">
        <v>447</v>
      </c>
      <c r="C4788" t="s">
        <v>57</v>
      </c>
      <c r="D4788" t="s">
        <v>57</v>
      </c>
      <c r="E4788" s="30">
        <v>0</v>
      </c>
      <c r="F4788">
        <f t="shared" si="80"/>
        <v>1</v>
      </c>
    </row>
    <row r="4789" spans="1:6" x14ac:dyDescent="0.2">
      <c r="A4789" s="28">
        <v>42239</v>
      </c>
      <c r="B4789" t="s">
        <v>447</v>
      </c>
      <c r="C4789" t="s">
        <v>58</v>
      </c>
      <c r="D4789" t="s">
        <v>58</v>
      </c>
      <c r="E4789" s="30">
        <v>2</v>
      </c>
      <c r="F4789">
        <f t="shared" si="80"/>
        <v>1</v>
      </c>
    </row>
    <row r="4790" spans="1:6" x14ac:dyDescent="0.2">
      <c r="A4790" s="28">
        <v>42239</v>
      </c>
      <c r="B4790" t="s">
        <v>447</v>
      </c>
      <c r="C4790" t="s">
        <v>59</v>
      </c>
      <c r="D4790" t="s">
        <v>59</v>
      </c>
      <c r="E4790" s="30">
        <v>2</v>
      </c>
      <c r="F4790">
        <f t="shared" si="80"/>
        <v>1</v>
      </c>
    </row>
    <row r="4791" spans="1:6" x14ac:dyDescent="0.2">
      <c r="A4791" s="28">
        <v>42240</v>
      </c>
      <c r="B4791" t="s">
        <v>443</v>
      </c>
      <c r="C4791" t="s">
        <v>52</v>
      </c>
      <c r="D4791" t="s">
        <v>52</v>
      </c>
      <c r="E4791" s="30">
        <v>8.5</v>
      </c>
      <c r="F4791">
        <f t="shared" si="80"/>
        <v>1</v>
      </c>
    </row>
    <row r="4792" spans="1:6" x14ac:dyDescent="0.2">
      <c r="A4792" s="28">
        <v>42240</v>
      </c>
      <c r="B4792" t="s">
        <v>443</v>
      </c>
      <c r="C4792" t="s">
        <v>53</v>
      </c>
      <c r="D4792" t="s">
        <v>53</v>
      </c>
      <c r="E4792" s="30">
        <v>3.66</v>
      </c>
      <c r="F4792">
        <f t="shared" si="80"/>
        <v>1</v>
      </c>
    </row>
    <row r="4793" spans="1:6" x14ac:dyDescent="0.2">
      <c r="A4793" s="28">
        <v>42240</v>
      </c>
      <c r="B4793" t="s">
        <v>443</v>
      </c>
      <c r="C4793" t="s">
        <v>54</v>
      </c>
      <c r="D4793" t="s">
        <v>54</v>
      </c>
      <c r="E4793" s="30">
        <v>3.4</v>
      </c>
      <c r="F4793">
        <f t="shared" si="80"/>
        <v>1</v>
      </c>
    </row>
    <row r="4794" spans="1:6" x14ac:dyDescent="0.2">
      <c r="A4794" s="28">
        <v>42240</v>
      </c>
      <c r="B4794" t="s">
        <v>443</v>
      </c>
      <c r="C4794" t="s">
        <v>55</v>
      </c>
      <c r="D4794" t="s">
        <v>55</v>
      </c>
      <c r="E4794" s="30">
        <v>45.1</v>
      </c>
      <c r="F4794">
        <f t="shared" si="80"/>
        <v>1</v>
      </c>
    </row>
    <row r="4795" spans="1:6" x14ac:dyDescent="0.2">
      <c r="A4795" s="28">
        <v>42240</v>
      </c>
      <c r="B4795" t="s">
        <v>443</v>
      </c>
      <c r="C4795" t="s">
        <v>56</v>
      </c>
      <c r="D4795" t="s">
        <v>56</v>
      </c>
      <c r="E4795" s="30">
        <v>8</v>
      </c>
      <c r="F4795">
        <f t="shared" si="80"/>
        <v>1</v>
      </c>
    </row>
    <row r="4796" spans="1:6" x14ac:dyDescent="0.2">
      <c r="A4796" s="28">
        <v>42240</v>
      </c>
      <c r="B4796" t="s">
        <v>443</v>
      </c>
      <c r="C4796" t="s">
        <v>57</v>
      </c>
      <c r="D4796" t="s">
        <v>57</v>
      </c>
      <c r="E4796" s="30">
        <v>0</v>
      </c>
      <c r="F4796">
        <f t="shared" si="80"/>
        <v>1</v>
      </c>
    </row>
    <row r="4797" spans="1:6" x14ac:dyDescent="0.2">
      <c r="A4797" s="28">
        <v>42240</v>
      </c>
      <c r="B4797" t="s">
        <v>443</v>
      </c>
      <c r="C4797" t="s">
        <v>58</v>
      </c>
      <c r="D4797" t="s">
        <v>58</v>
      </c>
      <c r="E4797" s="30">
        <v>0</v>
      </c>
      <c r="F4797">
        <f t="shared" si="80"/>
        <v>1</v>
      </c>
    </row>
    <row r="4798" spans="1:6" x14ac:dyDescent="0.2">
      <c r="A4798" s="28">
        <v>42240</v>
      </c>
      <c r="B4798" t="s">
        <v>443</v>
      </c>
      <c r="C4798" t="s">
        <v>59</v>
      </c>
      <c r="D4798" t="s">
        <v>59</v>
      </c>
      <c r="E4798" s="30">
        <v>1</v>
      </c>
      <c r="F4798">
        <f t="shared" si="80"/>
        <v>1</v>
      </c>
    </row>
    <row r="4799" spans="1:6" x14ac:dyDescent="0.2">
      <c r="A4799" s="28">
        <v>42241</v>
      </c>
      <c r="B4799" t="s">
        <v>444</v>
      </c>
      <c r="C4799" t="s">
        <v>52</v>
      </c>
      <c r="D4799" t="s">
        <v>52</v>
      </c>
      <c r="E4799" s="30">
        <v>2.34</v>
      </c>
      <c r="F4799">
        <f t="shared" si="80"/>
        <v>1</v>
      </c>
    </row>
    <row r="4800" spans="1:6" x14ac:dyDescent="0.2">
      <c r="A4800" s="28">
        <v>42241</v>
      </c>
      <c r="B4800" t="s">
        <v>444</v>
      </c>
      <c r="C4800" t="s">
        <v>53</v>
      </c>
      <c r="D4800" t="s">
        <v>53</v>
      </c>
      <c r="E4800" s="30">
        <v>2.67</v>
      </c>
      <c r="F4800">
        <f t="shared" si="80"/>
        <v>1</v>
      </c>
    </row>
    <row r="4801" spans="1:6" x14ac:dyDescent="0.2">
      <c r="A4801" s="28">
        <v>42241</v>
      </c>
      <c r="B4801" t="s">
        <v>444</v>
      </c>
      <c r="C4801" t="s">
        <v>54</v>
      </c>
      <c r="D4801" t="s">
        <v>54</v>
      </c>
      <c r="E4801" s="30">
        <v>4</v>
      </c>
      <c r="F4801">
        <f t="shared" si="80"/>
        <v>1</v>
      </c>
    </row>
    <row r="4802" spans="1:6" x14ac:dyDescent="0.2">
      <c r="A4802" s="28">
        <v>42241</v>
      </c>
      <c r="B4802" t="s">
        <v>444</v>
      </c>
      <c r="C4802" t="s">
        <v>55</v>
      </c>
      <c r="D4802" t="s">
        <v>55</v>
      </c>
      <c r="E4802" s="30">
        <v>23.5</v>
      </c>
      <c r="F4802">
        <f t="shared" si="80"/>
        <v>1</v>
      </c>
    </row>
    <row r="4803" spans="1:6" x14ac:dyDescent="0.2">
      <c r="A4803" s="28">
        <v>42241</v>
      </c>
      <c r="B4803" t="s">
        <v>444</v>
      </c>
      <c r="C4803" t="s">
        <v>56</v>
      </c>
      <c r="D4803" t="s">
        <v>56</v>
      </c>
      <c r="E4803" s="30">
        <v>20</v>
      </c>
      <c r="F4803">
        <f t="shared" si="80"/>
        <v>1</v>
      </c>
    </row>
    <row r="4804" spans="1:6" x14ac:dyDescent="0.2">
      <c r="A4804" s="28">
        <v>42241</v>
      </c>
      <c r="B4804" t="s">
        <v>444</v>
      </c>
      <c r="C4804" t="s">
        <v>57</v>
      </c>
      <c r="D4804" t="s">
        <v>57</v>
      </c>
      <c r="E4804" s="30">
        <v>0</v>
      </c>
      <c r="F4804">
        <f t="shared" si="80"/>
        <v>1</v>
      </c>
    </row>
    <row r="4805" spans="1:6" x14ac:dyDescent="0.2">
      <c r="A4805" s="28">
        <v>42241</v>
      </c>
      <c r="B4805" t="s">
        <v>444</v>
      </c>
      <c r="C4805" t="s">
        <v>58</v>
      </c>
      <c r="D4805" t="s">
        <v>58</v>
      </c>
      <c r="E4805" s="30">
        <v>1</v>
      </c>
      <c r="F4805">
        <f t="shared" si="80"/>
        <v>1</v>
      </c>
    </row>
    <row r="4806" spans="1:6" x14ac:dyDescent="0.2">
      <c r="A4806" s="28">
        <v>42241</v>
      </c>
      <c r="B4806" t="s">
        <v>444</v>
      </c>
      <c r="C4806" t="s">
        <v>59</v>
      </c>
      <c r="D4806" t="s">
        <v>59</v>
      </c>
      <c r="E4806" s="30">
        <v>3</v>
      </c>
      <c r="F4806">
        <f t="shared" si="80"/>
        <v>1</v>
      </c>
    </row>
    <row r="4807" spans="1:6" x14ac:dyDescent="0.2">
      <c r="A4807" s="28">
        <v>42242</v>
      </c>
      <c r="B4807" t="s">
        <v>445</v>
      </c>
      <c r="C4807" t="s">
        <v>52</v>
      </c>
      <c r="D4807" t="s">
        <v>52</v>
      </c>
      <c r="E4807" s="30">
        <v>2.67</v>
      </c>
      <c r="F4807">
        <f t="shared" ref="F4807:F4870" si="81">SUBTOTAL(103,E4807)</f>
        <v>1</v>
      </c>
    </row>
    <row r="4808" spans="1:6" x14ac:dyDescent="0.2">
      <c r="A4808" s="28">
        <v>42242</v>
      </c>
      <c r="B4808" t="s">
        <v>445</v>
      </c>
      <c r="C4808" t="s">
        <v>53</v>
      </c>
      <c r="D4808" t="s">
        <v>53</v>
      </c>
      <c r="E4808" s="30">
        <v>4.0199999999999996</v>
      </c>
      <c r="F4808">
        <f t="shared" si="81"/>
        <v>1</v>
      </c>
    </row>
    <row r="4809" spans="1:6" x14ac:dyDescent="0.2">
      <c r="A4809" s="28">
        <v>42242</v>
      </c>
      <c r="B4809" t="s">
        <v>445</v>
      </c>
      <c r="C4809" t="s">
        <v>54</v>
      </c>
      <c r="D4809" t="s">
        <v>54</v>
      </c>
      <c r="E4809" s="30">
        <v>7.3</v>
      </c>
      <c r="F4809">
        <f t="shared" si="81"/>
        <v>1</v>
      </c>
    </row>
    <row r="4810" spans="1:6" x14ac:dyDescent="0.2">
      <c r="A4810" s="28">
        <v>42242</v>
      </c>
      <c r="B4810" t="s">
        <v>445</v>
      </c>
      <c r="C4810" t="s">
        <v>55</v>
      </c>
      <c r="D4810" t="s">
        <v>55</v>
      </c>
      <c r="E4810" s="30">
        <v>27</v>
      </c>
      <c r="F4810">
        <f t="shared" si="81"/>
        <v>1</v>
      </c>
    </row>
    <row r="4811" spans="1:6" x14ac:dyDescent="0.2">
      <c r="A4811" s="28">
        <v>42242</v>
      </c>
      <c r="B4811" t="s">
        <v>445</v>
      </c>
      <c r="C4811" t="s">
        <v>56</v>
      </c>
      <c r="D4811" t="s">
        <v>56</v>
      </c>
      <c r="E4811" s="30">
        <v>7</v>
      </c>
      <c r="F4811">
        <f t="shared" si="81"/>
        <v>1</v>
      </c>
    </row>
    <row r="4812" spans="1:6" x14ac:dyDescent="0.2">
      <c r="A4812" s="28">
        <v>42242</v>
      </c>
      <c r="B4812" t="s">
        <v>445</v>
      </c>
      <c r="C4812" t="s">
        <v>57</v>
      </c>
      <c r="D4812" t="s">
        <v>57</v>
      </c>
      <c r="E4812" s="30">
        <v>0</v>
      </c>
      <c r="F4812">
        <f t="shared" si="81"/>
        <v>1</v>
      </c>
    </row>
    <row r="4813" spans="1:6" x14ac:dyDescent="0.2">
      <c r="A4813" s="28">
        <v>42242</v>
      </c>
      <c r="B4813" t="s">
        <v>445</v>
      </c>
      <c r="C4813" t="s">
        <v>58</v>
      </c>
      <c r="D4813" t="s">
        <v>58</v>
      </c>
      <c r="E4813" s="30">
        <v>1</v>
      </c>
      <c r="F4813">
        <f t="shared" si="81"/>
        <v>1</v>
      </c>
    </row>
    <row r="4814" spans="1:6" x14ac:dyDescent="0.2">
      <c r="A4814" s="28">
        <v>42242</v>
      </c>
      <c r="B4814" t="s">
        <v>445</v>
      </c>
      <c r="C4814" t="s">
        <v>59</v>
      </c>
      <c r="D4814" t="s">
        <v>59</v>
      </c>
      <c r="E4814" s="30">
        <v>6</v>
      </c>
      <c r="F4814">
        <f t="shared" si="81"/>
        <v>1</v>
      </c>
    </row>
    <row r="4815" spans="1:6" x14ac:dyDescent="0.2">
      <c r="A4815" s="28">
        <v>42243</v>
      </c>
      <c r="B4815" t="s">
        <v>446</v>
      </c>
      <c r="C4815" t="s">
        <v>52</v>
      </c>
      <c r="D4815" t="s">
        <v>52</v>
      </c>
      <c r="E4815" s="30">
        <v>9.33</v>
      </c>
      <c r="F4815">
        <f t="shared" si="81"/>
        <v>1</v>
      </c>
    </row>
    <row r="4816" spans="1:6" x14ac:dyDescent="0.2">
      <c r="A4816" s="28">
        <v>42243</v>
      </c>
      <c r="B4816" t="s">
        <v>446</v>
      </c>
      <c r="C4816" t="s">
        <v>53</v>
      </c>
      <c r="D4816" t="s">
        <v>53</v>
      </c>
      <c r="E4816" s="30">
        <v>3</v>
      </c>
      <c r="F4816">
        <f t="shared" si="81"/>
        <v>1</v>
      </c>
    </row>
    <row r="4817" spans="1:6" x14ac:dyDescent="0.2">
      <c r="A4817" s="28">
        <v>42243</v>
      </c>
      <c r="B4817" t="s">
        <v>446</v>
      </c>
      <c r="C4817" t="s">
        <v>54</v>
      </c>
      <c r="D4817" t="s">
        <v>54</v>
      </c>
      <c r="E4817" s="30">
        <v>4.5</v>
      </c>
      <c r="F4817">
        <f t="shared" si="81"/>
        <v>1</v>
      </c>
    </row>
    <row r="4818" spans="1:6" x14ac:dyDescent="0.2">
      <c r="A4818" s="28">
        <v>42243</v>
      </c>
      <c r="B4818" t="s">
        <v>446</v>
      </c>
      <c r="C4818" t="s">
        <v>55</v>
      </c>
      <c r="D4818" t="s">
        <v>55</v>
      </c>
      <c r="E4818" s="30">
        <v>32</v>
      </c>
      <c r="F4818">
        <f t="shared" si="81"/>
        <v>1</v>
      </c>
    </row>
    <row r="4819" spans="1:6" x14ac:dyDescent="0.2">
      <c r="A4819" s="28">
        <v>42243</v>
      </c>
      <c r="B4819" t="s">
        <v>446</v>
      </c>
      <c r="C4819" t="s">
        <v>56</v>
      </c>
      <c r="D4819" t="s">
        <v>56</v>
      </c>
      <c r="E4819" s="30">
        <v>8</v>
      </c>
      <c r="F4819">
        <f t="shared" si="81"/>
        <v>1</v>
      </c>
    </row>
    <row r="4820" spans="1:6" x14ac:dyDescent="0.2">
      <c r="A4820" s="28">
        <v>42243</v>
      </c>
      <c r="B4820" t="s">
        <v>446</v>
      </c>
      <c r="C4820" t="s">
        <v>57</v>
      </c>
      <c r="D4820" t="s">
        <v>57</v>
      </c>
      <c r="E4820" s="30">
        <v>0</v>
      </c>
      <c r="F4820">
        <f t="shared" si="81"/>
        <v>1</v>
      </c>
    </row>
    <row r="4821" spans="1:6" x14ac:dyDescent="0.2">
      <c r="A4821" s="28">
        <v>42243</v>
      </c>
      <c r="B4821" t="s">
        <v>446</v>
      </c>
      <c r="C4821" t="s">
        <v>58</v>
      </c>
      <c r="D4821" t="s">
        <v>58</v>
      </c>
      <c r="E4821" s="30">
        <v>0</v>
      </c>
      <c r="F4821">
        <f t="shared" si="81"/>
        <v>1</v>
      </c>
    </row>
    <row r="4822" spans="1:6" x14ac:dyDescent="0.2">
      <c r="A4822" s="28">
        <v>42243</v>
      </c>
      <c r="B4822" t="s">
        <v>446</v>
      </c>
      <c r="C4822" t="s">
        <v>59</v>
      </c>
      <c r="D4822" t="s">
        <v>59</v>
      </c>
      <c r="E4822" s="30">
        <v>3</v>
      </c>
      <c r="F4822">
        <f t="shared" si="81"/>
        <v>1</v>
      </c>
    </row>
    <row r="4823" spans="1:6" x14ac:dyDescent="0.2">
      <c r="A4823" s="28">
        <v>42244</v>
      </c>
      <c r="B4823" t="s">
        <v>440</v>
      </c>
      <c r="C4823" t="s">
        <v>52</v>
      </c>
      <c r="D4823" t="s">
        <v>52</v>
      </c>
      <c r="E4823" s="30">
        <v>7</v>
      </c>
      <c r="F4823">
        <f t="shared" si="81"/>
        <v>1</v>
      </c>
    </row>
    <row r="4824" spans="1:6" x14ac:dyDescent="0.2">
      <c r="A4824" s="28">
        <v>42244</v>
      </c>
      <c r="B4824" t="s">
        <v>440</v>
      </c>
      <c r="C4824" t="s">
        <v>53</v>
      </c>
      <c r="D4824" t="s">
        <v>53</v>
      </c>
      <c r="E4824" s="30">
        <v>8.67</v>
      </c>
      <c r="F4824">
        <f t="shared" si="81"/>
        <v>1</v>
      </c>
    </row>
    <row r="4825" spans="1:6" x14ac:dyDescent="0.2">
      <c r="A4825" s="28">
        <v>42244</v>
      </c>
      <c r="B4825" t="s">
        <v>440</v>
      </c>
      <c r="C4825" t="s">
        <v>54</v>
      </c>
      <c r="D4825" t="s">
        <v>54</v>
      </c>
      <c r="E4825" s="30">
        <v>1</v>
      </c>
      <c r="F4825">
        <f t="shared" si="81"/>
        <v>1</v>
      </c>
    </row>
    <row r="4826" spans="1:6" x14ac:dyDescent="0.2">
      <c r="A4826" s="28">
        <v>42244</v>
      </c>
      <c r="B4826" t="s">
        <v>440</v>
      </c>
      <c r="C4826" t="s">
        <v>55</v>
      </c>
      <c r="D4826" t="s">
        <v>55</v>
      </c>
      <c r="E4826" s="30">
        <v>15.1</v>
      </c>
      <c r="F4826">
        <f t="shared" si="81"/>
        <v>1</v>
      </c>
    </row>
    <row r="4827" spans="1:6" x14ac:dyDescent="0.2">
      <c r="A4827" s="28">
        <v>42244</v>
      </c>
      <c r="B4827" t="s">
        <v>440</v>
      </c>
      <c r="C4827" t="s">
        <v>56</v>
      </c>
      <c r="D4827" t="s">
        <v>56</v>
      </c>
      <c r="E4827" s="30">
        <v>12</v>
      </c>
      <c r="F4827">
        <f t="shared" si="81"/>
        <v>1</v>
      </c>
    </row>
    <row r="4828" spans="1:6" x14ac:dyDescent="0.2">
      <c r="A4828" s="28">
        <v>42244</v>
      </c>
      <c r="B4828" t="s">
        <v>440</v>
      </c>
      <c r="C4828" t="s">
        <v>57</v>
      </c>
      <c r="D4828" t="s">
        <v>57</v>
      </c>
      <c r="E4828" s="30">
        <v>0</v>
      </c>
      <c r="F4828">
        <f t="shared" si="81"/>
        <v>1</v>
      </c>
    </row>
    <row r="4829" spans="1:6" x14ac:dyDescent="0.2">
      <c r="A4829" s="28">
        <v>42244</v>
      </c>
      <c r="B4829" t="s">
        <v>440</v>
      </c>
      <c r="C4829" t="s">
        <v>58</v>
      </c>
      <c r="D4829" t="s">
        <v>58</v>
      </c>
      <c r="E4829" s="30">
        <v>0</v>
      </c>
      <c r="F4829">
        <f t="shared" si="81"/>
        <v>1</v>
      </c>
    </row>
    <row r="4830" spans="1:6" x14ac:dyDescent="0.2">
      <c r="A4830" s="28">
        <v>42244</v>
      </c>
      <c r="B4830" t="s">
        <v>440</v>
      </c>
      <c r="C4830" t="s">
        <v>59</v>
      </c>
      <c r="D4830" t="s">
        <v>59</v>
      </c>
      <c r="E4830" s="30">
        <v>3</v>
      </c>
      <c r="F4830">
        <f t="shared" si="81"/>
        <v>1</v>
      </c>
    </row>
    <row r="4831" spans="1:6" x14ac:dyDescent="0.2">
      <c r="A4831" s="28">
        <v>42245</v>
      </c>
      <c r="B4831" t="s">
        <v>441</v>
      </c>
      <c r="C4831" t="s">
        <v>52</v>
      </c>
      <c r="D4831" t="s">
        <v>52</v>
      </c>
      <c r="E4831" s="30">
        <v>10.84</v>
      </c>
      <c r="F4831">
        <f t="shared" si="81"/>
        <v>1</v>
      </c>
    </row>
    <row r="4832" spans="1:6" x14ac:dyDescent="0.2">
      <c r="A4832" s="28">
        <v>42245</v>
      </c>
      <c r="B4832" t="s">
        <v>441</v>
      </c>
      <c r="C4832" t="s">
        <v>53</v>
      </c>
      <c r="D4832" t="s">
        <v>53</v>
      </c>
      <c r="E4832" s="30">
        <v>10.34</v>
      </c>
      <c r="F4832">
        <f t="shared" si="81"/>
        <v>1</v>
      </c>
    </row>
    <row r="4833" spans="1:6" x14ac:dyDescent="0.2">
      <c r="A4833" s="28">
        <v>42245</v>
      </c>
      <c r="B4833" t="s">
        <v>441</v>
      </c>
      <c r="C4833" t="s">
        <v>54</v>
      </c>
      <c r="D4833" t="s">
        <v>54</v>
      </c>
      <c r="E4833" s="30">
        <v>4</v>
      </c>
      <c r="F4833">
        <f t="shared" si="81"/>
        <v>1</v>
      </c>
    </row>
    <row r="4834" spans="1:6" x14ac:dyDescent="0.2">
      <c r="A4834" s="28">
        <v>42245</v>
      </c>
      <c r="B4834" t="s">
        <v>441</v>
      </c>
      <c r="C4834" t="s">
        <v>55</v>
      </c>
      <c r="D4834" t="s">
        <v>55</v>
      </c>
      <c r="E4834" s="30">
        <v>23.2</v>
      </c>
      <c r="F4834">
        <f t="shared" si="81"/>
        <v>1</v>
      </c>
    </row>
    <row r="4835" spans="1:6" x14ac:dyDescent="0.2">
      <c r="A4835" s="28">
        <v>42245</v>
      </c>
      <c r="B4835" t="s">
        <v>441</v>
      </c>
      <c r="C4835" t="s">
        <v>56</v>
      </c>
      <c r="D4835" t="s">
        <v>56</v>
      </c>
      <c r="E4835" s="30">
        <v>4</v>
      </c>
      <c r="F4835">
        <f t="shared" si="81"/>
        <v>1</v>
      </c>
    </row>
    <row r="4836" spans="1:6" x14ac:dyDescent="0.2">
      <c r="A4836" s="28">
        <v>42245</v>
      </c>
      <c r="B4836" t="s">
        <v>441</v>
      </c>
      <c r="C4836" t="s">
        <v>57</v>
      </c>
      <c r="D4836" t="s">
        <v>57</v>
      </c>
      <c r="E4836" s="30">
        <v>3</v>
      </c>
      <c r="F4836">
        <f t="shared" si="81"/>
        <v>1</v>
      </c>
    </row>
    <row r="4837" spans="1:6" x14ac:dyDescent="0.2">
      <c r="A4837" s="28">
        <v>42245</v>
      </c>
      <c r="B4837" t="s">
        <v>441</v>
      </c>
      <c r="C4837" t="s">
        <v>58</v>
      </c>
      <c r="D4837" t="s">
        <v>58</v>
      </c>
      <c r="E4837" s="30">
        <v>3</v>
      </c>
      <c r="F4837">
        <f t="shared" si="81"/>
        <v>1</v>
      </c>
    </row>
    <row r="4838" spans="1:6" x14ac:dyDescent="0.2">
      <c r="A4838" s="28">
        <v>42245</v>
      </c>
      <c r="B4838" t="s">
        <v>441</v>
      </c>
      <c r="C4838" t="s">
        <v>59</v>
      </c>
      <c r="D4838" t="s">
        <v>59</v>
      </c>
      <c r="E4838" s="30">
        <v>2</v>
      </c>
      <c r="F4838">
        <f t="shared" si="81"/>
        <v>1</v>
      </c>
    </row>
    <row r="4839" spans="1:6" x14ac:dyDescent="0.2">
      <c r="A4839" s="28">
        <v>42246</v>
      </c>
      <c r="B4839" t="s">
        <v>447</v>
      </c>
      <c r="C4839" t="s">
        <v>52</v>
      </c>
      <c r="D4839" t="s">
        <v>52</v>
      </c>
      <c r="E4839" s="30">
        <v>11</v>
      </c>
      <c r="F4839">
        <f t="shared" si="81"/>
        <v>1</v>
      </c>
    </row>
    <row r="4840" spans="1:6" x14ac:dyDescent="0.2">
      <c r="A4840" s="28">
        <v>42246</v>
      </c>
      <c r="B4840" t="s">
        <v>447</v>
      </c>
      <c r="C4840" t="s">
        <v>53</v>
      </c>
      <c r="D4840" t="s">
        <v>53</v>
      </c>
      <c r="E4840" s="30">
        <v>6.02</v>
      </c>
      <c r="F4840">
        <f t="shared" si="81"/>
        <v>1</v>
      </c>
    </row>
    <row r="4841" spans="1:6" x14ac:dyDescent="0.2">
      <c r="A4841" s="28">
        <v>42246</v>
      </c>
      <c r="B4841" t="s">
        <v>447</v>
      </c>
      <c r="C4841" t="s">
        <v>54</v>
      </c>
      <c r="D4841" t="s">
        <v>54</v>
      </c>
      <c r="E4841" s="30">
        <v>3.5</v>
      </c>
      <c r="F4841">
        <f t="shared" si="81"/>
        <v>1</v>
      </c>
    </row>
    <row r="4842" spans="1:6" x14ac:dyDescent="0.2">
      <c r="A4842" s="28">
        <v>42246</v>
      </c>
      <c r="B4842" t="s">
        <v>447</v>
      </c>
      <c r="C4842" t="s">
        <v>55</v>
      </c>
      <c r="D4842" t="s">
        <v>55</v>
      </c>
      <c r="E4842" s="30">
        <v>21</v>
      </c>
      <c r="F4842">
        <f t="shared" si="81"/>
        <v>1</v>
      </c>
    </row>
    <row r="4843" spans="1:6" x14ac:dyDescent="0.2">
      <c r="A4843" s="28">
        <v>42246</v>
      </c>
      <c r="B4843" t="s">
        <v>447</v>
      </c>
      <c r="C4843" t="s">
        <v>56</v>
      </c>
      <c r="D4843" t="s">
        <v>56</v>
      </c>
      <c r="E4843" s="30">
        <v>3</v>
      </c>
      <c r="F4843">
        <f t="shared" si="81"/>
        <v>1</v>
      </c>
    </row>
    <row r="4844" spans="1:6" x14ac:dyDescent="0.2">
      <c r="A4844" s="28">
        <v>42246</v>
      </c>
      <c r="B4844" t="s">
        <v>447</v>
      </c>
      <c r="C4844" t="s">
        <v>57</v>
      </c>
      <c r="D4844" t="s">
        <v>57</v>
      </c>
      <c r="E4844" s="30">
        <v>0</v>
      </c>
      <c r="F4844">
        <f t="shared" si="81"/>
        <v>1</v>
      </c>
    </row>
    <row r="4845" spans="1:6" x14ac:dyDescent="0.2">
      <c r="A4845" s="28">
        <v>42246</v>
      </c>
      <c r="B4845" t="s">
        <v>447</v>
      </c>
      <c r="C4845" t="s">
        <v>58</v>
      </c>
      <c r="D4845" t="s">
        <v>58</v>
      </c>
      <c r="E4845" s="30">
        <v>6</v>
      </c>
      <c r="F4845">
        <f t="shared" si="81"/>
        <v>1</v>
      </c>
    </row>
    <row r="4846" spans="1:6" x14ac:dyDescent="0.2">
      <c r="A4846" s="28">
        <v>42246</v>
      </c>
      <c r="B4846" t="s">
        <v>447</v>
      </c>
      <c r="C4846" t="s">
        <v>59</v>
      </c>
      <c r="D4846" t="s">
        <v>59</v>
      </c>
      <c r="E4846" s="30">
        <v>4</v>
      </c>
      <c r="F4846">
        <f t="shared" si="81"/>
        <v>1</v>
      </c>
    </row>
    <row r="4847" spans="1:6" x14ac:dyDescent="0.2">
      <c r="A4847" s="28">
        <v>42247</v>
      </c>
      <c r="B4847" t="s">
        <v>443</v>
      </c>
      <c r="C4847" t="s">
        <v>52</v>
      </c>
      <c r="D4847" t="s">
        <v>52</v>
      </c>
      <c r="E4847" s="30">
        <v>4</v>
      </c>
      <c r="F4847">
        <f t="shared" si="81"/>
        <v>1</v>
      </c>
    </row>
    <row r="4848" spans="1:6" x14ac:dyDescent="0.2">
      <c r="A4848" s="28">
        <v>42247</v>
      </c>
      <c r="B4848" t="s">
        <v>443</v>
      </c>
      <c r="C4848" t="s">
        <v>53</v>
      </c>
      <c r="D4848" t="s">
        <v>53</v>
      </c>
      <c r="E4848" s="30">
        <v>9.34</v>
      </c>
      <c r="F4848">
        <f t="shared" si="81"/>
        <v>1</v>
      </c>
    </row>
    <row r="4849" spans="1:6" x14ac:dyDescent="0.2">
      <c r="A4849" s="28">
        <v>42247</v>
      </c>
      <c r="B4849" t="s">
        <v>443</v>
      </c>
      <c r="C4849" t="s">
        <v>54</v>
      </c>
      <c r="D4849" t="s">
        <v>54</v>
      </c>
      <c r="E4849" s="30">
        <v>3.4</v>
      </c>
      <c r="F4849">
        <f t="shared" si="81"/>
        <v>1</v>
      </c>
    </row>
    <row r="4850" spans="1:6" x14ac:dyDescent="0.2">
      <c r="A4850" s="28">
        <v>42247</v>
      </c>
      <c r="B4850" t="s">
        <v>443</v>
      </c>
      <c r="C4850" t="s">
        <v>55</v>
      </c>
      <c r="D4850" t="s">
        <v>55</v>
      </c>
      <c r="E4850" s="30">
        <v>38</v>
      </c>
      <c r="F4850">
        <f t="shared" si="81"/>
        <v>1</v>
      </c>
    </row>
    <row r="4851" spans="1:6" x14ac:dyDescent="0.2">
      <c r="A4851" s="28">
        <v>42247</v>
      </c>
      <c r="B4851" t="s">
        <v>443</v>
      </c>
      <c r="C4851" t="s">
        <v>56</v>
      </c>
      <c r="D4851" t="s">
        <v>56</v>
      </c>
      <c r="E4851" s="30">
        <v>9.5</v>
      </c>
      <c r="F4851">
        <f t="shared" si="81"/>
        <v>1</v>
      </c>
    </row>
    <row r="4852" spans="1:6" x14ac:dyDescent="0.2">
      <c r="A4852" s="28">
        <v>42247</v>
      </c>
      <c r="B4852" t="s">
        <v>443</v>
      </c>
      <c r="C4852" t="s">
        <v>57</v>
      </c>
      <c r="D4852" t="s">
        <v>57</v>
      </c>
      <c r="E4852" s="30">
        <v>0</v>
      </c>
      <c r="F4852">
        <f t="shared" si="81"/>
        <v>1</v>
      </c>
    </row>
    <row r="4853" spans="1:6" x14ac:dyDescent="0.2">
      <c r="A4853" s="28">
        <v>42247</v>
      </c>
      <c r="B4853" t="s">
        <v>443</v>
      </c>
      <c r="C4853" t="s">
        <v>58</v>
      </c>
      <c r="D4853" t="s">
        <v>58</v>
      </c>
      <c r="E4853" s="30">
        <v>6</v>
      </c>
      <c r="F4853">
        <f t="shared" si="81"/>
        <v>1</v>
      </c>
    </row>
    <row r="4854" spans="1:6" x14ac:dyDescent="0.2">
      <c r="A4854" s="28">
        <v>42247</v>
      </c>
      <c r="B4854" t="s">
        <v>443</v>
      </c>
      <c r="C4854" t="s">
        <v>59</v>
      </c>
      <c r="D4854" t="s">
        <v>59</v>
      </c>
      <c r="E4854" s="30">
        <v>2</v>
      </c>
      <c r="F4854">
        <f t="shared" si="81"/>
        <v>1</v>
      </c>
    </row>
    <row r="4855" spans="1:6" x14ac:dyDescent="0.2">
      <c r="A4855" s="28">
        <v>42248</v>
      </c>
      <c r="B4855" t="s">
        <v>444</v>
      </c>
      <c r="C4855" t="s">
        <v>52</v>
      </c>
      <c r="D4855" t="s">
        <v>52</v>
      </c>
      <c r="E4855" s="30">
        <v>8.18</v>
      </c>
      <c r="F4855">
        <f t="shared" si="81"/>
        <v>1</v>
      </c>
    </row>
    <row r="4856" spans="1:6" x14ac:dyDescent="0.2">
      <c r="A4856" s="28">
        <v>42248</v>
      </c>
      <c r="B4856" t="s">
        <v>444</v>
      </c>
      <c r="C4856" t="s">
        <v>53</v>
      </c>
      <c r="D4856" t="s">
        <v>53</v>
      </c>
      <c r="E4856" s="30">
        <v>2.84</v>
      </c>
      <c r="F4856">
        <f t="shared" si="81"/>
        <v>1</v>
      </c>
    </row>
    <row r="4857" spans="1:6" x14ac:dyDescent="0.2">
      <c r="A4857" s="28">
        <v>42248</v>
      </c>
      <c r="B4857" t="s">
        <v>444</v>
      </c>
      <c r="C4857" t="s">
        <v>54</v>
      </c>
      <c r="D4857" t="s">
        <v>54</v>
      </c>
      <c r="E4857" s="30">
        <v>4.4000000000000004</v>
      </c>
      <c r="F4857">
        <f t="shared" si="81"/>
        <v>1</v>
      </c>
    </row>
    <row r="4858" spans="1:6" x14ac:dyDescent="0.2">
      <c r="A4858" s="28">
        <v>42248</v>
      </c>
      <c r="B4858" t="s">
        <v>444</v>
      </c>
      <c r="C4858" t="s">
        <v>55</v>
      </c>
      <c r="D4858" t="s">
        <v>55</v>
      </c>
      <c r="E4858" s="30">
        <v>28.25</v>
      </c>
      <c r="F4858">
        <f t="shared" si="81"/>
        <v>1</v>
      </c>
    </row>
    <row r="4859" spans="1:6" x14ac:dyDescent="0.2">
      <c r="A4859" s="28">
        <v>42248</v>
      </c>
      <c r="B4859" t="s">
        <v>444</v>
      </c>
      <c r="C4859" t="s">
        <v>56</v>
      </c>
      <c r="D4859" t="s">
        <v>56</v>
      </c>
      <c r="E4859" s="30">
        <v>8</v>
      </c>
      <c r="F4859">
        <f t="shared" si="81"/>
        <v>1</v>
      </c>
    </row>
    <row r="4860" spans="1:6" x14ac:dyDescent="0.2">
      <c r="A4860" s="28">
        <v>42248</v>
      </c>
      <c r="B4860" t="s">
        <v>444</v>
      </c>
      <c r="C4860" t="s">
        <v>57</v>
      </c>
      <c r="D4860" t="s">
        <v>57</v>
      </c>
      <c r="E4860" s="30">
        <v>0</v>
      </c>
      <c r="F4860">
        <f t="shared" si="81"/>
        <v>1</v>
      </c>
    </row>
    <row r="4861" spans="1:6" x14ac:dyDescent="0.2">
      <c r="A4861" s="28">
        <v>42248</v>
      </c>
      <c r="B4861" t="s">
        <v>444</v>
      </c>
      <c r="C4861" t="s">
        <v>58</v>
      </c>
      <c r="D4861" t="s">
        <v>58</v>
      </c>
      <c r="E4861" s="30">
        <v>0</v>
      </c>
      <c r="F4861">
        <f t="shared" si="81"/>
        <v>1</v>
      </c>
    </row>
    <row r="4862" spans="1:6" x14ac:dyDescent="0.2">
      <c r="A4862" s="28">
        <v>42248</v>
      </c>
      <c r="B4862" t="s">
        <v>444</v>
      </c>
      <c r="C4862" t="s">
        <v>59</v>
      </c>
      <c r="D4862" t="s">
        <v>59</v>
      </c>
      <c r="E4862" s="30">
        <v>3</v>
      </c>
      <c r="F4862">
        <f t="shared" si="81"/>
        <v>1</v>
      </c>
    </row>
    <row r="4863" spans="1:6" x14ac:dyDescent="0.2">
      <c r="A4863" s="28">
        <v>42249</v>
      </c>
      <c r="B4863" t="s">
        <v>445</v>
      </c>
      <c r="C4863" t="s">
        <v>52</v>
      </c>
      <c r="D4863" t="s">
        <v>52</v>
      </c>
      <c r="E4863" s="30">
        <v>5.33</v>
      </c>
      <c r="F4863">
        <f t="shared" si="81"/>
        <v>1</v>
      </c>
    </row>
    <row r="4864" spans="1:6" x14ac:dyDescent="0.2">
      <c r="A4864" s="28">
        <v>42249</v>
      </c>
      <c r="B4864" t="s">
        <v>445</v>
      </c>
      <c r="C4864" t="s">
        <v>53</v>
      </c>
      <c r="D4864" t="s">
        <v>53</v>
      </c>
      <c r="E4864" s="30">
        <v>7</v>
      </c>
      <c r="F4864">
        <f t="shared" si="81"/>
        <v>1</v>
      </c>
    </row>
    <row r="4865" spans="1:6" x14ac:dyDescent="0.2">
      <c r="A4865" s="28">
        <v>42249</v>
      </c>
      <c r="B4865" t="s">
        <v>445</v>
      </c>
      <c r="C4865" t="s">
        <v>54</v>
      </c>
      <c r="D4865" t="s">
        <v>54</v>
      </c>
      <c r="E4865" s="30">
        <v>3</v>
      </c>
      <c r="F4865">
        <f t="shared" si="81"/>
        <v>1</v>
      </c>
    </row>
    <row r="4866" spans="1:6" x14ac:dyDescent="0.2">
      <c r="A4866" s="28">
        <v>42249</v>
      </c>
      <c r="B4866" t="s">
        <v>445</v>
      </c>
      <c r="C4866" t="s">
        <v>55</v>
      </c>
      <c r="D4866" t="s">
        <v>55</v>
      </c>
      <c r="E4866" s="30">
        <v>31.3</v>
      </c>
      <c r="F4866">
        <f t="shared" si="81"/>
        <v>1</v>
      </c>
    </row>
    <row r="4867" spans="1:6" x14ac:dyDescent="0.2">
      <c r="A4867" s="28">
        <v>42249</v>
      </c>
      <c r="B4867" t="s">
        <v>445</v>
      </c>
      <c r="C4867" t="s">
        <v>56</v>
      </c>
      <c r="D4867" t="s">
        <v>56</v>
      </c>
      <c r="E4867" s="30">
        <v>9.5</v>
      </c>
      <c r="F4867">
        <f t="shared" si="81"/>
        <v>1</v>
      </c>
    </row>
    <row r="4868" spans="1:6" x14ac:dyDescent="0.2">
      <c r="A4868" s="28">
        <v>42249</v>
      </c>
      <c r="B4868" t="s">
        <v>445</v>
      </c>
      <c r="C4868" t="s">
        <v>57</v>
      </c>
      <c r="D4868" t="s">
        <v>57</v>
      </c>
      <c r="E4868" s="30">
        <v>0</v>
      </c>
      <c r="F4868">
        <f t="shared" si="81"/>
        <v>1</v>
      </c>
    </row>
    <row r="4869" spans="1:6" x14ac:dyDescent="0.2">
      <c r="A4869" s="28">
        <v>42249</v>
      </c>
      <c r="B4869" t="s">
        <v>445</v>
      </c>
      <c r="C4869" t="s">
        <v>58</v>
      </c>
      <c r="D4869" t="s">
        <v>58</v>
      </c>
      <c r="E4869" s="30">
        <v>5</v>
      </c>
      <c r="F4869">
        <f t="shared" si="81"/>
        <v>1</v>
      </c>
    </row>
    <row r="4870" spans="1:6" x14ac:dyDescent="0.2">
      <c r="A4870" s="28">
        <v>42249</v>
      </c>
      <c r="B4870" t="s">
        <v>445</v>
      </c>
      <c r="C4870" t="s">
        <v>59</v>
      </c>
      <c r="D4870" t="s">
        <v>59</v>
      </c>
      <c r="E4870" s="30">
        <v>5</v>
      </c>
      <c r="F4870">
        <f t="shared" si="81"/>
        <v>1</v>
      </c>
    </row>
    <row r="4871" spans="1:6" x14ac:dyDescent="0.2">
      <c r="A4871" s="28">
        <v>42250</v>
      </c>
      <c r="B4871" t="s">
        <v>446</v>
      </c>
      <c r="C4871" t="s">
        <v>52</v>
      </c>
      <c r="D4871" t="s">
        <v>52</v>
      </c>
      <c r="E4871" s="30">
        <v>1.34</v>
      </c>
      <c r="F4871">
        <f t="shared" ref="F4871:F4934" si="82">SUBTOTAL(103,E4871)</f>
        <v>1</v>
      </c>
    </row>
    <row r="4872" spans="1:6" x14ac:dyDescent="0.2">
      <c r="A4872" s="28">
        <v>42250</v>
      </c>
      <c r="B4872" t="s">
        <v>446</v>
      </c>
      <c r="C4872" t="s">
        <v>53</v>
      </c>
      <c r="D4872" t="s">
        <v>53</v>
      </c>
      <c r="E4872" s="30">
        <v>3.68</v>
      </c>
      <c r="F4872">
        <f t="shared" si="82"/>
        <v>1</v>
      </c>
    </row>
    <row r="4873" spans="1:6" x14ac:dyDescent="0.2">
      <c r="A4873" s="28">
        <v>42250</v>
      </c>
      <c r="B4873" t="s">
        <v>446</v>
      </c>
      <c r="C4873" t="s">
        <v>54</v>
      </c>
      <c r="D4873" t="s">
        <v>54</v>
      </c>
      <c r="E4873" s="30">
        <v>2.2000000000000002</v>
      </c>
      <c r="F4873">
        <f t="shared" si="82"/>
        <v>1</v>
      </c>
    </row>
    <row r="4874" spans="1:6" x14ac:dyDescent="0.2">
      <c r="A4874" s="28">
        <v>42250</v>
      </c>
      <c r="B4874" t="s">
        <v>446</v>
      </c>
      <c r="C4874" t="s">
        <v>55</v>
      </c>
      <c r="D4874" t="s">
        <v>55</v>
      </c>
      <c r="E4874" s="30">
        <v>19</v>
      </c>
      <c r="F4874">
        <f t="shared" si="82"/>
        <v>1</v>
      </c>
    </row>
    <row r="4875" spans="1:6" x14ac:dyDescent="0.2">
      <c r="A4875" s="28">
        <v>42250</v>
      </c>
      <c r="B4875" t="s">
        <v>446</v>
      </c>
      <c r="C4875" t="s">
        <v>56</v>
      </c>
      <c r="D4875" t="s">
        <v>56</v>
      </c>
      <c r="E4875" s="30">
        <v>13</v>
      </c>
      <c r="F4875">
        <f t="shared" si="82"/>
        <v>1</v>
      </c>
    </row>
    <row r="4876" spans="1:6" x14ac:dyDescent="0.2">
      <c r="A4876" s="28">
        <v>42250</v>
      </c>
      <c r="B4876" t="s">
        <v>446</v>
      </c>
      <c r="C4876" t="s">
        <v>57</v>
      </c>
      <c r="D4876" t="s">
        <v>57</v>
      </c>
      <c r="E4876" s="30">
        <v>0</v>
      </c>
      <c r="F4876">
        <f t="shared" si="82"/>
        <v>1</v>
      </c>
    </row>
    <row r="4877" spans="1:6" x14ac:dyDescent="0.2">
      <c r="A4877" s="28">
        <v>42250</v>
      </c>
      <c r="B4877" t="s">
        <v>446</v>
      </c>
      <c r="C4877" t="s">
        <v>58</v>
      </c>
      <c r="D4877" t="s">
        <v>58</v>
      </c>
      <c r="E4877" s="30">
        <v>4</v>
      </c>
      <c r="F4877">
        <f t="shared" si="82"/>
        <v>1</v>
      </c>
    </row>
    <row r="4878" spans="1:6" x14ac:dyDescent="0.2">
      <c r="A4878" s="28">
        <v>42250</v>
      </c>
      <c r="B4878" t="s">
        <v>446</v>
      </c>
      <c r="C4878" t="s">
        <v>59</v>
      </c>
      <c r="D4878" t="s">
        <v>59</v>
      </c>
      <c r="E4878" s="30">
        <v>2</v>
      </c>
      <c r="F4878">
        <f t="shared" si="82"/>
        <v>1</v>
      </c>
    </row>
    <row r="4879" spans="1:6" x14ac:dyDescent="0.2">
      <c r="A4879" s="28">
        <v>42251</v>
      </c>
      <c r="B4879" t="s">
        <v>440</v>
      </c>
      <c r="C4879" t="s">
        <v>52</v>
      </c>
      <c r="D4879" t="s">
        <v>52</v>
      </c>
      <c r="E4879" s="30">
        <v>3.34</v>
      </c>
      <c r="F4879">
        <f t="shared" si="82"/>
        <v>1</v>
      </c>
    </row>
    <row r="4880" spans="1:6" x14ac:dyDescent="0.2">
      <c r="A4880" s="28">
        <v>42251</v>
      </c>
      <c r="B4880" t="s">
        <v>440</v>
      </c>
      <c r="C4880" t="s">
        <v>53</v>
      </c>
      <c r="D4880" t="s">
        <v>53</v>
      </c>
      <c r="E4880" s="30">
        <v>2.68</v>
      </c>
      <c r="F4880">
        <f t="shared" si="82"/>
        <v>1</v>
      </c>
    </row>
    <row r="4881" spans="1:6" x14ac:dyDescent="0.2">
      <c r="A4881" s="28">
        <v>42251</v>
      </c>
      <c r="B4881" t="s">
        <v>440</v>
      </c>
      <c r="C4881" t="s">
        <v>54</v>
      </c>
      <c r="D4881" t="s">
        <v>54</v>
      </c>
      <c r="E4881" s="30">
        <v>3.1</v>
      </c>
      <c r="F4881">
        <f t="shared" si="82"/>
        <v>1</v>
      </c>
    </row>
    <row r="4882" spans="1:6" x14ac:dyDescent="0.2">
      <c r="A4882" s="28">
        <v>42251</v>
      </c>
      <c r="B4882" t="s">
        <v>440</v>
      </c>
      <c r="C4882" t="s">
        <v>55</v>
      </c>
      <c r="D4882" t="s">
        <v>55</v>
      </c>
      <c r="E4882" s="30">
        <v>20</v>
      </c>
      <c r="F4882">
        <f t="shared" si="82"/>
        <v>1</v>
      </c>
    </row>
    <row r="4883" spans="1:6" x14ac:dyDescent="0.2">
      <c r="A4883" s="28">
        <v>42251</v>
      </c>
      <c r="B4883" t="s">
        <v>440</v>
      </c>
      <c r="C4883" t="s">
        <v>56</v>
      </c>
      <c r="D4883" t="s">
        <v>56</v>
      </c>
      <c r="E4883" s="30">
        <v>8</v>
      </c>
      <c r="F4883">
        <f t="shared" si="82"/>
        <v>1</v>
      </c>
    </row>
    <row r="4884" spans="1:6" x14ac:dyDescent="0.2">
      <c r="A4884" s="28">
        <v>42251</v>
      </c>
      <c r="B4884" t="s">
        <v>440</v>
      </c>
      <c r="C4884" t="s">
        <v>57</v>
      </c>
      <c r="D4884" t="s">
        <v>57</v>
      </c>
      <c r="E4884" s="30">
        <v>1</v>
      </c>
      <c r="F4884">
        <f t="shared" si="82"/>
        <v>1</v>
      </c>
    </row>
    <row r="4885" spans="1:6" x14ac:dyDescent="0.2">
      <c r="A4885" s="28">
        <v>42251</v>
      </c>
      <c r="B4885" t="s">
        <v>440</v>
      </c>
      <c r="C4885" t="s">
        <v>58</v>
      </c>
      <c r="D4885" t="s">
        <v>58</v>
      </c>
      <c r="E4885" s="30">
        <v>1</v>
      </c>
      <c r="F4885">
        <f t="shared" si="82"/>
        <v>1</v>
      </c>
    </row>
    <row r="4886" spans="1:6" x14ac:dyDescent="0.2">
      <c r="A4886" s="28">
        <v>42251</v>
      </c>
      <c r="B4886" t="s">
        <v>440</v>
      </c>
      <c r="C4886" t="s">
        <v>59</v>
      </c>
      <c r="D4886" t="s">
        <v>59</v>
      </c>
      <c r="E4886" s="30">
        <v>2</v>
      </c>
      <c r="F4886">
        <f t="shared" si="82"/>
        <v>1</v>
      </c>
    </row>
    <row r="4887" spans="1:6" x14ac:dyDescent="0.2">
      <c r="A4887" s="28">
        <v>42252</v>
      </c>
      <c r="B4887" t="s">
        <v>441</v>
      </c>
      <c r="C4887" t="s">
        <v>52</v>
      </c>
      <c r="D4887" t="s">
        <v>52</v>
      </c>
      <c r="E4887" s="30">
        <v>8.83</v>
      </c>
      <c r="F4887">
        <f t="shared" si="82"/>
        <v>1</v>
      </c>
    </row>
    <row r="4888" spans="1:6" x14ac:dyDescent="0.2">
      <c r="A4888" s="28">
        <v>42252</v>
      </c>
      <c r="B4888" t="s">
        <v>441</v>
      </c>
      <c r="C4888" t="s">
        <v>53</v>
      </c>
      <c r="D4888" t="s">
        <v>53</v>
      </c>
      <c r="E4888" s="30">
        <v>6.01</v>
      </c>
      <c r="F4888">
        <f t="shared" si="82"/>
        <v>1</v>
      </c>
    </row>
    <row r="4889" spans="1:6" x14ac:dyDescent="0.2">
      <c r="A4889" s="28">
        <v>42252</v>
      </c>
      <c r="B4889" t="s">
        <v>441</v>
      </c>
      <c r="C4889" t="s">
        <v>54</v>
      </c>
      <c r="D4889" t="s">
        <v>54</v>
      </c>
      <c r="E4889" s="30">
        <v>3.2</v>
      </c>
      <c r="F4889">
        <f t="shared" si="82"/>
        <v>1</v>
      </c>
    </row>
    <row r="4890" spans="1:6" x14ac:dyDescent="0.2">
      <c r="A4890" s="28">
        <v>42252</v>
      </c>
      <c r="B4890" t="s">
        <v>441</v>
      </c>
      <c r="C4890" t="s">
        <v>55</v>
      </c>
      <c r="D4890" t="s">
        <v>55</v>
      </c>
      <c r="E4890" s="30">
        <v>20</v>
      </c>
      <c r="F4890">
        <f t="shared" si="82"/>
        <v>1</v>
      </c>
    </row>
    <row r="4891" spans="1:6" x14ac:dyDescent="0.2">
      <c r="A4891" s="28">
        <v>42252</v>
      </c>
      <c r="B4891" t="s">
        <v>441</v>
      </c>
      <c r="C4891" t="s">
        <v>56</v>
      </c>
      <c r="D4891" t="s">
        <v>56</v>
      </c>
      <c r="E4891" s="30">
        <v>10.5</v>
      </c>
      <c r="F4891">
        <f t="shared" si="82"/>
        <v>1</v>
      </c>
    </row>
    <row r="4892" spans="1:6" x14ac:dyDescent="0.2">
      <c r="A4892" s="28">
        <v>42252</v>
      </c>
      <c r="B4892" t="s">
        <v>441</v>
      </c>
      <c r="C4892" t="s">
        <v>57</v>
      </c>
      <c r="D4892" t="s">
        <v>57</v>
      </c>
      <c r="E4892" s="30">
        <v>1</v>
      </c>
      <c r="F4892">
        <f t="shared" si="82"/>
        <v>1</v>
      </c>
    </row>
    <row r="4893" spans="1:6" x14ac:dyDescent="0.2">
      <c r="A4893" s="28">
        <v>42252</v>
      </c>
      <c r="B4893" t="s">
        <v>441</v>
      </c>
      <c r="C4893" t="s">
        <v>58</v>
      </c>
      <c r="D4893" t="s">
        <v>58</v>
      </c>
      <c r="E4893" s="30">
        <v>6</v>
      </c>
      <c r="F4893">
        <f t="shared" si="82"/>
        <v>1</v>
      </c>
    </row>
    <row r="4894" spans="1:6" x14ac:dyDescent="0.2">
      <c r="A4894" s="28">
        <v>42252</v>
      </c>
      <c r="B4894" t="s">
        <v>441</v>
      </c>
      <c r="C4894" t="s">
        <v>59</v>
      </c>
      <c r="D4894" t="s">
        <v>59</v>
      </c>
      <c r="E4894" s="30">
        <v>4</v>
      </c>
      <c r="F4894">
        <f t="shared" si="82"/>
        <v>1</v>
      </c>
    </row>
    <row r="4895" spans="1:6" x14ac:dyDescent="0.2">
      <c r="A4895" s="28">
        <v>42253</v>
      </c>
      <c r="B4895" t="s">
        <v>447</v>
      </c>
      <c r="C4895" t="s">
        <v>52</v>
      </c>
      <c r="D4895" t="s">
        <v>52</v>
      </c>
      <c r="E4895" s="30">
        <v>8.33</v>
      </c>
      <c r="F4895">
        <f t="shared" si="82"/>
        <v>1</v>
      </c>
    </row>
    <row r="4896" spans="1:6" x14ac:dyDescent="0.2">
      <c r="A4896" s="28">
        <v>42253</v>
      </c>
      <c r="B4896" t="s">
        <v>447</v>
      </c>
      <c r="C4896" t="s">
        <v>53</v>
      </c>
      <c r="D4896" t="s">
        <v>53</v>
      </c>
      <c r="E4896" s="30">
        <v>9.67</v>
      </c>
      <c r="F4896">
        <f t="shared" si="82"/>
        <v>1</v>
      </c>
    </row>
    <row r="4897" spans="1:6" x14ac:dyDescent="0.2">
      <c r="A4897" s="28">
        <v>42253</v>
      </c>
      <c r="B4897" t="s">
        <v>447</v>
      </c>
      <c r="C4897" t="s">
        <v>54</v>
      </c>
      <c r="D4897" t="s">
        <v>54</v>
      </c>
      <c r="E4897" s="30">
        <v>6</v>
      </c>
      <c r="F4897">
        <f t="shared" si="82"/>
        <v>1</v>
      </c>
    </row>
    <row r="4898" spans="1:6" x14ac:dyDescent="0.2">
      <c r="A4898" s="28">
        <v>42253</v>
      </c>
      <c r="B4898" t="s">
        <v>447</v>
      </c>
      <c r="C4898" t="s">
        <v>55</v>
      </c>
      <c r="D4898" t="s">
        <v>55</v>
      </c>
      <c r="E4898" s="30">
        <v>23.6</v>
      </c>
      <c r="F4898">
        <f t="shared" si="82"/>
        <v>1</v>
      </c>
    </row>
    <row r="4899" spans="1:6" x14ac:dyDescent="0.2">
      <c r="A4899" s="28">
        <v>42253</v>
      </c>
      <c r="B4899" t="s">
        <v>447</v>
      </c>
      <c r="C4899" t="s">
        <v>56</v>
      </c>
      <c r="D4899" t="s">
        <v>56</v>
      </c>
      <c r="E4899" s="30">
        <v>8</v>
      </c>
      <c r="F4899">
        <f t="shared" si="82"/>
        <v>1</v>
      </c>
    </row>
    <row r="4900" spans="1:6" x14ac:dyDescent="0.2">
      <c r="A4900" s="28">
        <v>42253</v>
      </c>
      <c r="B4900" t="s">
        <v>447</v>
      </c>
      <c r="C4900" t="s">
        <v>57</v>
      </c>
      <c r="D4900" t="s">
        <v>57</v>
      </c>
      <c r="E4900" s="30">
        <v>1</v>
      </c>
      <c r="F4900">
        <f t="shared" si="82"/>
        <v>1</v>
      </c>
    </row>
    <row r="4901" spans="1:6" x14ac:dyDescent="0.2">
      <c r="A4901" s="28">
        <v>42253</v>
      </c>
      <c r="B4901" t="s">
        <v>447</v>
      </c>
      <c r="C4901" t="s">
        <v>58</v>
      </c>
      <c r="D4901" t="s">
        <v>58</v>
      </c>
      <c r="E4901" s="30">
        <v>0</v>
      </c>
      <c r="F4901">
        <f t="shared" si="82"/>
        <v>1</v>
      </c>
    </row>
    <row r="4902" spans="1:6" x14ac:dyDescent="0.2">
      <c r="A4902" s="28">
        <v>42253</v>
      </c>
      <c r="B4902" t="s">
        <v>447</v>
      </c>
      <c r="C4902" t="s">
        <v>59</v>
      </c>
      <c r="D4902" t="s">
        <v>59</v>
      </c>
      <c r="E4902" s="30">
        <v>3</v>
      </c>
      <c r="F4902">
        <f t="shared" si="82"/>
        <v>1</v>
      </c>
    </row>
    <row r="4903" spans="1:6" x14ac:dyDescent="0.2">
      <c r="A4903" s="28">
        <v>42254</v>
      </c>
      <c r="B4903" t="s">
        <v>443</v>
      </c>
      <c r="C4903" t="s">
        <v>52</v>
      </c>
      <c r="D4903" t="s">
        <v>52</v>
      </c>
      <c r="E4903" s="30">
        <v>4.34</v>
      </c>
      <c r="F4903">
        <f t="shared" si="82"/>
        <v>1</v>
      </c>
    </row>
    <row r="4904" spans="1:6" x14ac:dyDescent="0.2">
      <c r="A4904" s="28">
        <v>42254</v>
      </c>
      <c r="B4904" t="s">
        <v>443</v>
      </c>
      <c r="C4904" t="s">
        <v>53</v>
      </c>
      <c r="D4904" t="s">
        <v>53</v>
      </c>
      <c r="E4904" s="30">
        <v>6.1239999999999997</v>
      </c>
      <c r="F4904">
        <f t="shared" si="82"/>
        <v>1</v>
      </c>
    </row>
    <row r="4905" spans="1:6" x14ac:dyDescent="0.2">
      <c r="A4905" s="28">
        <v>42254</v>
      </c>
      <c r="B4905" t="s">
        <v>443</v>
      </c>
      <c r="C4905" t="s">
        <v>54</v>
      </c>
      <c r="D4905" t="s">
        <v>54</v>
      </c>
      <c r="E4905" s="30">
        <v>2.5</v>
      </c>
      <c r="F4905">
        <f t="shared" si="82"/>
        <v>1</v>
      </c>
    </row>
    <row r="4906" spans="1:6" x14ac:dyDescent="0.2">
      <c r="A4906" s="28">
        <v>42254</v>
      </c>
      <c r="B4906" t="s">
        <v>443</v>
      </c>
      <c r="C4906" t="s">
        <v>55</v>
      </c>
      <c r="D4906" t="s">
        <v>55</v>
      </c>
      <c r="E4906" s="30">
        <v>32.799999999999997</v>
      </c>
      <c r="F4906">
        <f t="shared" si="82"/>
        <v>1</v>
      </c>
    </row>
    <row r="4907" spans="1:6" x14ac:dyDescent="0.2">
      <c r="A4907" s="28">
        <v>42254</v>
      </c>
      <c r="B4907" t="s">
        <v>443</v>
      </c>
      <c r="C4907" t="s">
        <v>56</v>
      </c>
      <c r="D4907" t="s">
        <v>56</v>
      </c>
      <c r="E4907" s="30">
        <v>7</v>
      </c>
      <c r="F4907">
        <f t="shared" si="82"/>
        <v>1</v>
      </c>
    </row>
    <row r="4908" spans="1:6" x14ac:dyDescent="0.2">
      <c r="A4908" s="28">
        <v>42254</v>
      </c>
      <c r="B4908" t="s">
        <v>443</v>
      </c>
      <c r="C4908" t="s">
        <v>57</v>
      </c>
      <c r="D4908" t="s">
        <v>57</v>
      </c>
      <c r="E4908" s="30">
        <v>1</v>
      </c>
      <c r="F4908">
        <f t="shared" si="82"/>
        <v>1</v>
      </c>
    </row>
    <row r="4909" spans="1:6" x14ac:dyDescent="0.2">
      <c r="A4909" s="28">
        <v>42254</v>
      </c>
      <c r="B4909" t="s">
        <v>443</v>
      </c>
      <c r="C4909" t="s">
        <v>58</v>
      </c>
      <c r="D4909" t="s">
        <v>58</v>
      </c>
      <c r="E4909" s="30">
        <v>5</v>
      </c>
      <c r="F4909">
        <f t="shared" si="82"/>
        <v>1</v>
      </c>
    </row>
    <row r="4910" spans="1:6" x14ac:dyDescent="0.2">
      <c r="A4910" s="28">
        <v>42254</v>
      </c>
      <c r="B4910" t="s">
        <v>443</v>
      </c>
      <c r="C4910" t="s">
        <v>59</v>
      </c>
      <c r="D4910" t="s">
        <v>59</v>
      </c>
      <c r="E4910" s="30">
        <v>2</v>
      </c>
      <c r="F4910">
        <f t="shared" si="82"/>
        <v>1</v>
      </c>
    </row>
    <row r="4911" spans="1:6" x14ac:dyDescent="0.2">
      <c r="A4911" s="28">
        <v>42255</v>
      </c>
      <c r="B4911" t="s">
        <v>444</v>
      </c>
      <c r="C4911" t="s">
        <v>52</v>
      </c>
      <c r="D4911" t="s">
        <v>52</v>
      </c>
      <c r="E4911" s="30">
        <v>2.67</v>
      </c>
      <c r="F4911">
        <f t="shared" si="82"/>
        <v>1</v>
      </c>
    </row>
    <row r="4912" spans="1:6" x14ac:dyDescent="0.2">
      <c r="A4912" s="28">
        <v>42255</v>
      </c>
      <c r="B4912" t="s">
        <v>444</v>
      </c>
      <c r="C4912" t="s">
        <v>53</v>
      </c>
      <c r="D4912" t="s">
        <v>53</v>
      </c>
      <c r="E4912" s="30">
        <v>1.6930000000000001</v>
      </c>
      <c r="F4912">
        <f t="shared" si="82"/>
        <v>1</v>
      </c>
    </row>
    <row r="4913" spans="1:6" x14ac:dyDescent="0.2">
      <c r="A4913" s="28">
        <v>42255</v>
      </c>
      <c r="B4913" t="s">
        <v>444</v>
      </c>
      <c r="C4913" t="s">
        <v>54</v>
      </c>
      <c r="D4913" t="s">
        <v>54</v>
      </c>
      <c r="E4913" s="30">
        <v>5</v>
      </c>
      <c r="F4913">
        <f t="shared" si="82"/>
        <v>1</v>
      </c>
    </row>
    <row r="4914" spans="1:6" x14ac:dyDescent="0.2">
      <c r="A4914" s="28">
        <v>42255</v>
      </c>
      <c r="B4914" t="s">
        <v>444</v>
      </c>
      <c r="C4914" t="s">
        <v>55</v>
      </c>
      <c r="D4914" t="s">
        <v>55</v>
      </c>
      <c r="E4914" s="30">
        <v>29.2</v>
      </c>
      <c r="F4914">
        <f t="shared" si="82"/>
        <v>1</v>
      </c>
    </row>
    <row r="4915" spans="1:6" x14ac:dyDescent="0.2">
      <c r="A4915" s="28">
        <v>42255</v>
      </c>
      <c r="B4915" t="s">
        <v>444</v>
      </c>
      <c r="C4915" t="s">
        <v>56</v>
      </c>
      <c r="D4915" t="s">
        <v>56</v>
      </c>
      <c r="E4915" s="30">
        <v>4</v>
      </c>
      <c r="F4915">
        <f t="shared" si="82"/>
        <v>1</v>
      </c>
    </row>
    <row r="4916" spans="1:6" x14ac:dyDescent="0.2">
      <c r="A4916" s="28">
        <v>42255</v>
      </c>
      <c r="B4916" t="s">
        <v>444</v>
      </c>
      <c r="C4916" t="s">
        <v>57</v>
      </c>
      <c r="D4916" t="s">
        <v>57</v>
      </c>
      <c r="E4916" s="30">
        <v>0</v>
      </c>
      <c r="F4916">
        <f t="shared" si="82"/>
        <v>1</v>
      </c>
    </row>
    <row r="4917" spans="1:6" x14ac:dyDescent="0.2">
      <c r="A4917" s="28">
        <v>42255</v>
      </c>
      <c r="B4917" t="s">
        <v>444</v>
      </c>
      <c r="C4917" t="s">
        <v>58</v>
      </c>
      <c r="D4917" t="s">
        <v>58</v>
      </c>
      <c r="E4917" s="30">
        <v>2</v>
      </c>
      <c r="F4917">
        <f t="shared" si="82"/>
        <v>1</v>
      </c>
    </row>
    <row r="4918" spans="1:6" x14ac:dyDescent="0.2">
      <c r="A4918" s="28">
        <v>42255</v>
      </c>
      <c r="B4918" t="s">
        <v>444</v>
      </c>
      <c r="C4918" t="s">
        <v>59</v>
      </c>
      <c r="D4918" t="s">
        <v>59</v>
      </c>
      <c r="E4918" s="30">
        <v>4</v>
      </c>
      <c r="F4918">
        <f t="shared" si="82"/>
        <v>1</v>
      </c>
    </row>
    <row r="4919" spans="1:6" x14ac:dyDescent="0.2">
      <c r="A4919" s="28">
        <v>42256</v>
      </c>
      <c r="B4919" t="s">
        <v>445</v>
      </c>
      <c r="C4919" t="s">
        <v>52</v>
      </c>
      <c r="D4919" t="s">
        <v>52</v>
      </c>
      <c r="E4919" s="30">
        <v>2</v>
      </c>
      <c r="F4919">
        <f t="shared" si="82"/>
        <v>1</v>
      </c>
    </row>
    <row r="4920" spans="1:6" x14ac:dyDescent="0.2">
      <c r="A4920" s="28">
        <v>42256</v>
      </c>
      <c r="B4920" t="s">
        <v>445</v>
      </c>
      <c r="C4920" t="s">
        <v>53</v>
      </c>
      <c r="D4920" t="s">
        <v>53</v>
      </c>
      <c r="E4920" s="30">
        <v>3</v>
      </c>
      <c r="F4920">
        <f t="shared" si="82"/>
        <v>1</v>
      </c>
    </row>
    <row r="4921" spans="1:6" x14ac:dyDescent="0.2">
      <c r="A4921" s="28">
        <v>42256</v>
      </c>
      <c r="B4921" t="s">
        <v>445</v>
      </c>
      <c r="C4921" t="s">
        <v>54</v>
      </c>
      <c r="D4921" t="s">
        <v>54</v>
      </c>
      <c r="E4921" s="30">
        <v>1</v>
      </c>
      <c r="F4921">
        <f t="shared" si="82"/>
        <v>1</v>
      </c>
    </row>
    <row r="4922" spans="1:6" x14ac:dyDescent="0.2">
      <c r="A4922" s="28">
        <v>42256</v>
      </c>
      <c r="B4922" t="s">
        <v>445</v>
      </c>
      <c r="C4922" t="s">
        <v>55</v>
      </c>
      <c r="D4922" t="s">
        <v>55</v>
      </c>
      <c r="E4922" s="30">
        <v>34.700000000000003</v>
      </c>
      <c r="F4922">
        <f t="shared" si="82"/>
        <v>1</v>
      </c>
    </row>
    <row r="4923" spans="1:6" x14ac:dyDescent="0.2">
      <c r="A4923" s="28">
        <v>42256</v>
      </c>
      <c r="B4923" t="s">
        <v>445</v>
      </c>
      <c r="C4923" t="s">
        <v>56</v>
      </c>
      <c r="D4923" t="s">
        <v>56</v>
      </c>
      <c r="E4923" s="30">
        <v>8</v>
      </c>
      <c r="F4923">
        <f t="shared" si="82"/>
        <v>1</v>
      </c>
    </row>
    <row r="4924" spans="1:6" x14ac:dyDescent="0.2">
      <c r="A4924" s="28">
        <v>42256</v>
      </c>
      <c r="B4924" t="s">
        <v>445</v>
      </c>
      <c r="C4924" t="s">
        <v>57</v>
      </c>
      <c r="D4924" t="s">
        <v>57</v>
      </c>
      <c r="E4924" s="30">
        <v>0</v>
      </c>
      <c r="F4924">
        <f t="shared" si="82"/>
        <v>1</v>
      </c>
    </row>
    <row r="4925" spans="1:6" x14ac:dyDescent="0.2">
      <c r="A4925" s="28">
        <v>42256</v>
      </c>
      <c r="B4925" t="s">
        <v>445</v>
      </c>
      <c r="C4925" t="s">
        <v>58</v>
      </c>
      <c r="D4925" t="s">
        <v>58</v>
      </c>
      <c r="E4925" s="30">
        <v>2</v>
      </c>
      <c r="F4925">
        <f t="shared" si="82"/>
        <v>1</v>
      </c>
    </row>
    <row r="4926" spans="1:6" x14ac:dyDescent="0.2">
      <c r="A4926" s="28">
        <v>42256</v>
      </c>
      <c r="B4926" t="s">
        <v>445</v>
      </c>
      <c r="C4926" t="s">
        <v>59</v>
      </c>
      <c r="D4926" t="s">
        <v>59</v>
      </c>
      <c r="E4926" s="30">
        <v>2</v>
      </c>
      <c r="F4926">
        <f t="shared" si="82"/>
        <v>1</v>
      </c>
    </row>
    <row r="4927" spans="1:6" x14ac:dyDescent="0.2">
      <c r="A4927" s="28">
        <v>42257</v>
      </c>
      <c r="B4927" t="s">
        <v>446</v>
      </c>
      <c r="C4927" t="s">
        <v>52</v>
      </c>
      <c r="D4927" t="s">
        <v>52</v>
      </c>
      <c r="E4927" s="30">
        <v>6</v>
      </c>
      <c r="F4927">
        <f t="shared" si="82"/>
        <v>1</v>
      </c>
    </row>
    <row r="4928" spans="1:6" x14ac:dyDescent="0.2">
      <c r="A4928" s="28">
        <v>42257</v>
      </c>
      <c r="B4928" t="s">
        <v>446</v>
      </c>
      <c r="C4928" t="s">
        <v>53</v>
      </c>
      <c r="D4928" t="s">
        <v>53</v>
      </c>
      <c r="E4928" s="30">
        <v>3.99</v>
      </c>
      <c r="F4928">
        <f t="shared" si="82"/>
        <v>1</v>
      </c>
    </row>
    <row r="4929" spans="1:6" x14ac:dyDescent="0.2">
      <c r="A4929" s="28">
        <v>42257</v>
      </c>
      <c r="B4929" t="s">
        <v>446</v>
      </c>
      <c r="C4929" t="s">
        <v>54</v>
      </c>
      <c r="D4929" t="s">
        <v>54</v>
      </c>
      <c r="E4929" s="30">
        <v>4.2</v>
      </c>
      <c r="F4929">
        <f t="shared" si="82"/>
        <v>1</v>
      </c>
    </row>
    <row r="4930" spans="1:6" x14ac:dyDescent="0.2">
      <c r="A4930" s="28">
        <v>42257</v>
      </c>
      <c r="B4930" t="s">
        <v>446</v>
      </c>
      <c r="C4930" t="s">
        <v>55</v>
      </c>
      <c r="D4930" t="s">
        <v>55</v>
      </c>
      <c r="E4930" s="30">
        <v>21.2</v>
      </c>
      <c r="F4930">
        <f t="shared" si="82"/>
        <v>1</v>
      </c>
    </row>
    <row r="4931" spans="1:6" x14ac:dyDescent="0.2">
      <c r="A4931" s="28">
        <v>42257</v>
      </c>
      <c r="B4931" t="s">
        <v>446</v>
      </c>
      <c r="C4931" t="s">
        <v>56</v>
      </c>
      <c r="D4931" t="s">
        <v>56</v>
      </c>
      <c r="E4931" s="30">
        <v>18</v>
      </c>
      <c r="F4931">
        <f t="shared" si="82"/>
        <v>1</v>
      </c>
    </row>
    <row r="4932" spans="1:6" x14ac:dyDescent="0.2">
      <c r="A4932" s="28">
        <v>42257</v>
      </c>
      <c r="B4932" t="s">
        <v>446</v>
      </c>
      <c r="C4932" t="s">
        <v>57</v>
      </c>
      <c r="D4932" t="s">
        <v>57</v>
      </c>
      <c r="E4932" s="30">
        <v>0</v>
      </c>
      <c r="F4932">
        <f t="shared" si="82"/>
        <v>1</v>
      </c>
    </row>
    <row r="4933" spans="1:6" x14ac:dyDescent="0.2">
      <c r="A4933" s="28">
        <v>42257</v>
      </c>
      <c r="B4933" t="s">
        <v>446</v>
      </c>
      <c r="C4933" t="s">
        <v>58</v>
      </c>
      <c r="D4933" t="s">
        <v>58</v>
      </c>
      <c r="E4933" s="30">
        <v>2</v>
      </c>
      <c r="F4933">
        <f t="shared" si="82"/>
        <v>1</v>
      </c>
    </row>
    <row r="4934" spans="1:6" x14ac:dyDescent="0.2">
      <c r="A4934" s="28">
        <v>42257</v>
      </c>
      <c r="B4934" t="s">
        <v>446</v>
      </c>
      <c r="C4934" t="s">
        <v>59</v>
      </c>
      <c r="D4934" t="s">
        <v>59</v>
      </c>
      <c r="E4934" s="30">
        <v>2</v>
      </c>
      <c r="F4934">
        <f t="shared" si="82"/>
        <v>1</v>
      </c>
    </row>
    <row r="4935" spans="1:6" x14ac:dyDescent="0.2">
      <c r="A4935" s="28">
        <v>42258</v>
      </c>
      <c r="B4935" t="s">
        <v>440</v>
      </c>
      <c r="C4935" t="s">
        <v>52</v>
      </c>
      <c r="D4935" t="s">
        <v>52</v>
      </c>
      <c r="E4935" s="30">
        <v>11.33</v>
      </c>
      <c r="F4935">
        <f t="shared" ref="F4935:F4998" si="83">SUBTOTAL(103,E4935)</f>
        <v>1</v>
      </c>
    </row>
    <row r="4936" spans="1:6" x14ac:dyDescent="0.2">
      <c r="A4936" s="28">
        <v>42258</v>
      </c>
      <c r="B4936" t="s">
        <v>440</v>
      </c>
      <c r="C4936" t="s">
        <v>53</v>
      </c>
      <c r="D4936" t="s">
        <v>53</v>
      </c>
      <c r="E4936" s="30">
        <v>5</v>
      </c>
      <c r="F4936">
        <f t="shared" si="83"/>
        <v>1</v>
      </c>
    </row>
    <row r="4937" spans="1:6" x14ac:dyDescent="0.2">
      <c r="A4937" s="28">
        <v>42258</v>
      </c>
      <c r="B4937" t="s">
        <v>440</v>
      </c>
      <c r="C4937" t="s">
        <v>54</v>
      </c>
      <c r="D4937" t="s">
        <v>54</v>
      </c>
      <c r="E4937" s="30">
        <v>9</v>
      </c>
      <c r="F4937">
        <f t="shared" si="83"/>
        <v>1</v>
      </c>
    </row>
    <row r="4938" spans="1:6" x14ac:dyDescent="0.2">
      <c r="A4938" s="28">
        <v>42258</v>
      </c>
      <c r="B4938" t="s">
        <v>440</v>
      </c>
      <c r="C4938" t="s">
        <v>55</v>
      </c>
      <c r="D4938" t="s">
        <v>55</v>
      </c>
      <c r="E4938" s="30">
        <v>30</v>
      </c>
      <c r="F4938">
        <f t="shared" si="83"/>
        <v>1</v>
      </c>
    </row>
    <row r="4939" spans="1:6" x14ac:dyDescent="0.2">
      <c r="A4939" s="28">
        <v>42258</v>
      </c>
      <c r="B4939" t="s">
        <v>440</v>
      </c>
      <c r="C4939" t="s">
        <v>56</v>
      </c>
      <c r="D4939" t="s">
        <v>56</v>
      </c>
      <c r="E4939" s="30">
        <v>9</v>
      </c>
      <c r="F4939">
        <f t="shared" si="83"/>
        <v>1</v>
      </c>
    </row>
    <row r="4940" spans="1:6" x14ac:dyDescent="0.2">
      <c r="A4940" s="28">
        <v>42258</v>
      </c>
      <c r="B4940" t="s">
        <v>440</v>
      </c>
      <c r="C4940" t="s">
        <v>57</v>
      </c>
      <c r="D4940" t="s">
        <v>57</v>
      </c>
      <c r="E4940" s="30">
        <v>0</v>
      </c>
      <c r="F4940">
        <f t="shared" si="83"/>
        <v>1</v>
      </c>
    </row>
    <row r="4941" spans="1:6" x14ac:dyDescent="0.2">
      <c r="A4941" s="28">
        <v>42258</v>
      </c>
      <c r="B4941" t="s">
        <v>440</v>
      </c>
      <c r="C4941" t="s">
        <v>58</v>
      </c>
      <c r="D4941" t="s">
        <v>58</v>
      </c>
      <c r="E4941" s="30">
        <v>2</v>
      </c>
      <c r="F4941">
        <f t="shared" si="83"/>
        <v>1</v>
      </c>
    </row>
    <row r="4942" spans="1:6" x14ac:dyDescent="0.2">
      <c r="A4942" s="28">
        <v>42258</v>
      </c>
      <c r="B4942" t="s">
        <v>440</v>
      </c>
      <c r="C4942" t="s">
        <v>59</v>
      </c>
      <c r="D4942" t="s">
        <v>59</v>
      </c>
      <c r="E4942" s="30">
        <v>2</v>
      </c>
      <c r="F4942">
        <f t="shared" si="83"/>
        <v>1</v>
      </c>
    </row>
    <row r="4943" spans="1:6" x14ac:dyDescent="0.2">
      <c r="A4943" s="28">
        <v>42259</v>
      </c>
      <c r="B4943" t="s">
        <v>441</v>
      </c>
      <c r="C4943" t="s">
        <v>52</v>
      </c>
      <c r="D4943" t="s">
        <v>52</v>
      </c>
      <c r="E4943" s="30">
        <v>4.66</v>
      </c>
      <c r="F4943">
        <f t="shared" si="83"/>
        <v>1</v>
      </c>
    </row>
    <row r="4944" spans="1:6" x14ac:dyDescent="0.2">
      <c r="A4944" s="28">
        <v>42259</v>
      </c>
      <c r="B4944" t="s">
        <v>441</v>
      </c>
      <c r="C4944" t="s">
        <v>53</v>
      </c>
      <c r="D4944" t="s">
        <v>53</v>
      </c>
      <c r="E4944" s="30">
        <v>7.66</v>
      </c>
      <c r="F4944">
        <f t="shared" si="83"/>
        <v>1</v>
      </c>
    </row>
    <row r="4945" spans="1:6" x14ac:dyDescent="0.2">
      <c r="A4945" s="28">
        <v>42259</v>
      </c>
      <c r="B4945" t="s">
        <v>441</v>
      </c>
      <c r="C4945" t="s">
        <v>54</v>
      </c>
      <c r="D4945" t="s">
        <v>54</v>
      </c>
      <c r="E4945" s="30">
        <v>5.2</v>
      </c>
      <c r="F4945">
        <f t="shared" si="83"/>
        <v>1</v>
      </c>
    </row>
    <row r="4946" spans="1:6" x14ac:dyDescent="0.2">
      <c r="A4946" s="28">
        <v>42259</v>
      </c>
      <c r="B4946" t="s">
        <v>441</v>
      </c>
      <c r="C4946" t="s">
        <v>55</v>
      </c>
      <c r="D4946" t="s">
        <v>55</v>
      </c>
      <c r="E4946" s="30">
        <v>63.3</v>
      </c>
      <c r="F4946">
        <f t="shared" si="83"/>
        <v>1</v>
      </c>
    </row>
    <row r="4947" spans="1:6" x14ac:dyDescent="0.2">
      <c r="A4947" s="28">
        <v>42259</v>
      </c>
      <c r="B4947" t="s">
        <v>441</v>
      </c>
      <c r="C4947" t="s">
        <v>56</v>
      </c>
      <c r="D4947" t="s">
        <v>56</v>
      </c>
      <c r="E4947" s="30">
        <v>6</v>
      </c>
      <c r="F4947">
        <f t="shared" si="83"/>
        <v>1</v>
      </c>
    </row>
    <row r="4948" spans="1:6" x14ac:dyDescent="0.2">
      <c r="A4948" s="28">
        <v>42259</v>
      </c>
      <c r="B4948" t="s">
        <v>441</v>
      </c>
      <c r="C4948" t="s">
        <v>57</v>
      </c>
      <c r="D4948" t="s">
        <v>57</v>
      </c>
      <c r="E4948" s="30">
        <v>3</v>
      </c>
      <c r="F4948">
        <f t="shared" si="83"/>
        <v>1</v>
      </c>
    </row>
    <row r="4949" spans="1:6" x14ac:dyDescent="0.2">
      <c r="A4949" s="28">
        <v>42259</v>
      </c>
      <c r="B4949" t="s">
        <v>441</v>
      </c>
      <c r="C4949" t="s">
        <v>58</v>
      </c>
      <c r="D4949" t="s">
        <v>58</v>
      </c>
      <c r="E4949" s="30">
        <v>0</v>
      </c>
      <c r="F4949">
        <f t="shared" si="83"/>
        <v>1</v>
      </c>
    </row>
    <row r="4950" spans="1:6" x14ac:dyDescent="0.2">
      <c r="A4950" s="28">
        <v>42259</v>
      </c>
      <c r="B4950" t="s">
        <v>441</v>
      </c>
      <c r="C4950" t="s">
        <v>59</v>
      </c>
      <c r="D4950" t="s">
        <v>59</v>
      </c>
      <c r="E4950" s="30">
        <v>2</v>
      </c>
      <c r="F4950">
        <f t="shared" si="83"/>
        <v>1</v>
      </c>
    </row>
    <row r="4951" spans="1:6" x14ac:dyDescent="0.2">
      <c r="A4951" s="28">
        <v>42260</v>
      </c>
      <c r="B4951" t="s">
        <v>447</v>
      </c>
      <c r="C4951" t="s">
        <v>52</v>
      </c>
      <c r="D4951" t="s">
        <v>52</v>
      </c>
      <c r="E4951" s="30">
        <v>7.33</v>
      </c>
      <c r="F4951">
        <f t="shared" si="83"/>
        <v>1</v>
      </c>
    </row>
    <row r="4952" spans="1:6" x14ac:dyDescent="0.2">
      <c r="A4952" s="28">
        <v>42260</v>
      </c>
      <c r="B4952" t="s">
        <v>447</v>
      </c>
      <c r="C4952" t="s">
        <v>53</v>
      </c>
      <c r="D4952" t="s">
        <v>53</v>
      </c>
      <c r="E4952" s="30">
        <v>6.165</v>
      </c>
      <c r="F4952">
        <f t="shared" si="83"/>
        <v>1</v>
      </c>
    </row>
    <row r="4953" spans="1:6" x14ac:dyDescent="0.2">
      <c r="A4953" s="28">
        <v>42260</v>
      </c>
      <c r="B4953" t="s">
        <v>447</v>
      </c>
      <c r="C4953" t="s">
        <v>54</v>
      </c>
      <c r="D4953" t="s">
        <v>54</v>
      </c>
      <c r="E4953" s="30">
        <v>7.2</v>
      </c>
      <c r="F4953">
        <f t="shared" si="83"/>
        <v>1</v>
      </c>
    </row>
    <row r="4954" spans="1:6" x14ac:dyDescent="0.2">
      <c r="A4954" s="28">
        <v>42260</v>
      </c>
      <c r="B4954" t="s">
        <v>447</v>
      </c>
      <c r="C4954" t="s">
        <v>55</v>
      </c>
      <c r="D4954" t="s">
        <v>55</v>
      </c>
      <c r="E4954" s="30">
        <v>25</v>
      </c>
      <c r="F4954">
        <f t="shared" si="83"/>
        <v>1</v>
      </c>
    </row>
    <row r="4955" spans="1:6" x14ac:dyDescent="0.2">
      <c r="A4955" s="28">
        <v>42260</v>
      </c>
      <c r="B4955" t="s">
        <v>447</v>
      </c>
      <c r="C4955" t="s">
        <v>56</v>
      </c>
      <c r="D4955" t="s">
        <v>56</v>
      </c>
      <c r="E4955" s="30">
        <v>4</v>
      </c>
      <c r="F4955">
        <f t="shared" si="83"/>
        <v>1</v>
      </c>
    </row>
    <row r="4956" spans="1:6" x14ac:dyDescent="0.2">
      <c r="A4956" s="28">
        <v>42260</v>
      </c>
      <c r="B4956" t="s">
        <v>447</v>
      </c>
      <c r="C4956" t="s">
        <v>57</v>
      </c>
      <c r="D4956" t="s">
        <v>57</v>
      </c>
      <c r="E4956" s="30">
        <v>0</v>
      </c>
      <c r="F4956">
        <f t="shared" si="83"/>
        <v>1</v>
      </c>
    </row>
    <row r="4957" spans="1:6" x14ac:dyDescent="0.2">
      <c r="A4957" s="28">
        <v>42260</v>
      </c>
      <c r="B4957" t="s">
        <v>447</v>
      </c>
      <c r="C4957" t="s">
        <v>58</v>
      </c>
      <c r="D4957" t="s">
        <v>58</v>
      </c>
      <c r="E4957" s="30">
        <v>11</v>
      </c>
      <c r="F4957">
        <f t="shared" si="83"/>
        <v>1</v>
      </c>
    </row>
    <row r="4958" spans="1:6" x14ac:dyDescent="0.2">
      <c r="A4958" s="28">
        <v>42260</v>
      </c>
      <c r="B4958" t="s">
        <v>447</v>
      </c>
      <c r="C4958" t="s">
        <v>59</v>
      </c>
      <c r="D4958" t="s">
        <v>59</v>
      </c>
      <c r="E4958" s="30">
        <v>3</v>
      </c>
      <c r="F4958">
        <f t="shared" si="83"/>
        <v>1</v>
      </c>
    </row>
    <row r="4959" spans="1:6" x14ac:dyDescent="0.2">
      <c r="A4959" s="28">
        <v>42261</v>
      </c>
      <c r="B4959" t="s">
        <v>443</v>
      </c>
      <c r="C4959" t="s">
        <v>52</v>
      </c>
      <c r="D4959" t="s">
        <v>52</v>
      </c>
      <c r="E4959" s="30">
        <v>4.68</v>
      </c>
      <c r="F4959">
        <f t="shared" si="83"/>
        <v>1</v>
      </c>
    </row>
    <row r="4960" spans="1:6" x14ac:dyDescent="0.2">
      <c r="A4960" s="28">
        <v>42261</v>
      </c>
      <c r="B4960" t="s">
        <v>443</v>
      </c>
      <c r="C4960" t="s">
        <v>53</v>
      </c>
      <c r="D4960" t="s">
        <v>53</v>
      </c>
      <c r="E4960" s="30">
        <v>5</v>
      </c>
      <c r="F4960">
        <f t="shared" si="83"/>
        <v>1</v>
      </c>
    </row>
    <row r="4961" spans="1:6" x14ac:dyDescent="0.2">
      <c r="A4961" s="28">
        <v>42261</v>
      </c>
      <c r="B4961" t="s">
        <v>443</v>
      </c>
      <c r="C4961" t="s">
        <v>54</v>
      </c>
      <c r="D4961" t="s">
        <v>54</v>
      </c>
      <c r="E4961" s="30">
        <v>1</v>
      </c>
      <c r="F4961">
        <f t="shared" si="83"/>
        <v>1</v>
      </c>
    </row>
    <row r="4962" spans="1:6" x14ac:dyDescent="0.2">
      <c r="A4962" s="28">
        <v>42261</v>
      </c>
      <c r="B4962" t="s">
        <v>443</v>
      </c>
      <c r="C4962" t="s">
        <v>55</v>
      </c>
      <c r="D4962" t="s">
        <v>55</v>
      </c>
      <c r="E4962" s="30">
        <v>31.3</v>
      </c>
      <c r="F4962">
        <f t="shared" si="83"/>
        <v>1</v>
      </c>
    </row>
    <row r="4963" spans="1:6" x14ac:dyDescent="0.2">
      <c r="A4963" s="28">
        <v>42261</v>
      </c>
      <c r="B4963" t="s">
        <v>443</v>
      </c>
      <c r="C4963" t="s">
        <v>56</v>
      </c>
      <c r="D4963" t="s">
        <v>56</v>
      </c>
      <c r="E4963" s="30">
        <v>14</v>
      </c>
      <c r="F4963">
        <f t="shared" si="83"/>
        <v>1</v>
      </c>
    </row>
    <row r="4964" spans="1:6" x14ac:dyDescent="0.2">
      <c r="A4964" s="28">
        <v>42261</v>
      </c>
      <c r="B4964" t="s">
        <v>443</v>
      </c>
      <c r="C4964" t="s">
        <v>57</v>
      </c>
      <c r="D4964" t="s">
        <v>57</v>
      </c>
      <c r="E4964" s="30">
        <v>0</v>
      </c>
      <c r="F4964">
        <f t="shared" si="83"/>
        <v>1</v>
      </c>
    </row>
    <row r="4965" spans="1:6" x14ac:dyDescent="0.2">
      <c r="A4965" s="28">
        <v>42261</v>
      </c>
      <c r="B4965" t="s">
        <v>443</v>
      </c>
      <c r="C4965" t="s">
        <v>58</v>
      </c>
      <c r="D4965" t="s">
        <v>58</v>
      </c>
      <c r="E4965" s="30">
        <v>0</v>
      </c>
      <c r="F4965">
        <f t="shared" si="83"/>
        <v>1</v>
      </c>
    </row>
    <row r="4966" spans="1:6" x14ac:dyDescent="0.2">
      <c r="A4966" s="28">
        <v>42261</v>
      </c>
      <c r="B4966" t="s">
        <v>443</v>
      </c>
      <c r="C4966" t="s">
        <v>59</v>
      </c>
      <c r="D4966" t="s">
        <v>59</v>
      </c>
      <c r="E4966" s="30">
        <v>0</v>
      </c>
      <c r="F4966">
        <f t="shared" si="83"/>
        <v>1</v>
      </c>
    </row>
    <row r="4967" spans="1:6" x14ac:dyDescent="0.2">
      <c r="A4967" s="28">
        <v>42262</v>
      </c>
      <c r="B4967" t="s">
        <v>444</v>
      </c>
      <c r="C4967" t="s">
        <v>52</v>
      </c>
      <c r="D4967" t="s">
        <v>52</v>
      </c>
      <c r="E4967" s="30">
        <v>3.33</v>
      </c>
      <c r="F4967">
        <f t="shared" si="83"/>
        <v>1</v>
      </c>
    </row>
    <row r="4968" spans="1:6" x14ac:dyDescent="0.2">
      <c r="A4968" s="28">
        <v>42262</v>
      </c>
      <c r="B4968" t="s">
        <v>444</v>
      </c>
      <c r="C4968" t="s">
        <v>53</v>
      </c>
      <c r="D4968" t="s">
        <v>53</v>
      </c>
      <c r="E4968" s="30">
        <v>5.0759999999999996</v>
      </c>
      <c r="F4968">
        <f t="shared" si="83"/>
        <v>1</v>
      </c>
    </row>
    <row r="4969" spans="1:6" x14ac:dyDescent="0.2">
      <c r="A4969" s="28">
        <v>42262</v>
      </c>
      <c r="B4969" t="s">
        <v>444</v>
      </c>
      <c r="C4969" t="s">
        <v>54</v>
      </c>
      <c r="D4969" t="s">
        <v>54</v>
      </c>
      <c r="E4969" s="30">
        <v>4.2</v>
      </c>
      <c r="F4969">
        <f t="shared" si="83"/>
        <v>1</v>
      </c>
    </row>
    <row r="4970" spans="1:6" x14ac:dyDescent="0.2">
      <c r="A4970" s="28">
        <v>42262</v>
      </c>
      <c r="B4970" t="s">
        <v>444</v>
      </c>
      <c r="C4970" t="s">
        <v>55</v>
      </c>
      <c r="D4970" t="s">
        <v>55</v>
      </c>
      <c r="E4970" s="30">
        <v>23.8</v>
      </c>
      <c r="F4970">
        <f t="shared" si="83"/>
        <v>1</v>
      </c>
    </row>
    <row r="4971" spans="1:6" x14ac:dyDescent="0.2">
      <c r="A4971" s="28">
        <v>42262</v>
      </c>
      <c r="B4971" t="s">
        <v>444</v>
      </c>
      <c r="C4971" t="s">
        <v>56</v>
      </c>
      <c r="D4971" t="s">
        <v>56</v>
      </c>
      <c r="E4971" s="30">
        <v>7.5</v>
      </c>
      <c r="F4971">
        <f t="shared" si="83"/>
        <v>1</v>
      </c>
    </row>
    <row r="4972" spans="1:6" x14ac:dyDescent="0.2">
      <c r="A4972" s="28">
        <v>42262</v>
      </c>
      <c r="B4972" t="s">
        <v>444</v>
      </c>
      <c r="C4972" t="s">
        <v>57</v>
      </c>
      <c r="D4972" t="s">
        <v>57</v>
      </c>
      <c r="E4972" s="30">
        <v>0</v>
      </c>
      <c r="F4972">
        <f t="shared" si="83"/>
        <v>1</v>
      </c>
    </row>
    <row r="4973" spans="1:6" x14ac:dyDescent="0.2">
      <c r="A4973" s="28">
        <v>42262</v>
      </c>
      <c r="B4973" t="s">
        <v>444</v>
      </c>
      <c r="C4973" t="s">
        <v>58</v>
      </c>
      <c r="D4973" t="s">
        <v>58</v>
      </c>
      <c r="E4973" s="30">
        <v>6</v>
      </c>
      <c r="F4973">
        <f t="shared" si="83"/>
        <v>1</v>
      </c>
    </row>
    <row r="4974" spans="1:6" x14ac:dyDescent="0.2">
      <c r="A4974" s="28">
        <v>42262</v>
      </c>
      <c r="B4974" t="s">
        <v>444</v>
      </c>
      <c r="C4974" t="s">
        <v>59</v>
      </c>
      <c r="D4974" t="s">
        <v>59</v>
      </c>
      <c r="E4974" s="30">
        <v>5</v>
      </c>
      <c r="F4974">
        <f t="shared" si="83"/>
        <v>1</v>
      </c>
    </row>
    <row r="4975" spans="1:6" x14ac:dyDescent="0.2">
      <c r="A4975" s="28">
        <v>42263</v>
      </c>
      <c r="B4975" t="s">
        <v>445</v>
      </c>
      <c r="C4975" t="s">
        <v>52</v>
      </c>
      <c r="D4975" t="s">
        <v>52</v>
      </c>
      <c r="E4975" s="30">
        <v>0.67</v>
      </c>
      <c r="F4975">
        <f t="shared" si="83"/>
        <v>1</v>
      </c>
    </row>
    <row r="4976" spans="1:6" x14ac:dyDescent="0.2">
      <c r="A4976" s="28">
        <v>42263</v>
      </c>
      <c r="B4976" t="s">
        <v>445</v>
      </c>
      <c r="C4976" t="s">
        <v>53</v>
      </c>
      <c r="D4976" t="s">
        <v>53</v>
      </c>
      <c r="E4976" s="30">
        <v>4.835</v>
      </c>
      <c r="F4976">
        <f t="shared" si="83"/>
        <v>1</v>
      </c>
    </row>
    <row r="4977" spans="1:6" x14ac:dyDescent="0.2">
      <c r="A4977" s="28">
        <v>42263</v>
      </c>
      <c r="B4977" t="s">
        <v>445</v>
      </c>
      <c r="C4977" t="s">
        <v>54</v>
      </c>
      <c r="D4977" t="s">
        <v>54</v>
      </c>
      <c r="E4977" s="30">
        <v>2.2000000000000002</v>
      </c>
      <c r="F4977">
        <f t="shared" si="83"/>
        <v>1</v>
      </c>
    </row>
    <row r="4978" spans="1:6" x14ac:dyDescent="0.2">
      <c r="A4978" s="28">
        <v>42263</v>
      </c>
      <c r="B4978" t="s">
        <v>445</v>
      </c>
      <c r="C4978" t="s">
        <v>55</v>
      </c>
      <c r="D4978" t="s">
        <v>55</v>
      </c>
      <c r="E4978" s="30">
        <v>16.600000000000001</v>
      </c>
      <c r="F4978">
        <f t="shared" si="83"/>
        <v>1</v>
      </c>
    </row>
    <row r="4979" spans="1:6" x14ac:dyDescent="0.2">
      <c r="A4979" s="28">
        <v>42263</v>
      </c>
      <c r="B4979" t="s">
        <v>445</v>
      </c>
      <c r="C4979" t="s">
        <v>56</v>
      </c>
      <c r="D4979" t="s">
        <v>56</v>
      </c>
      <c r="E4979" s="30">
        <v>6</v>
      </c>
      <c r="F4979">
        <f t="shared" si="83"/>
        <v>1</v>
      </c>
    </row>
    <row r="4980" spans="1:6" x14ac:dyDescent="0.2">
      <c r="A4980" s="28">
        <v>42263</v>
      </c>
      <c r="B4980" t="s">
        <v>445</v>
      </c>
      <c r="C4980" t="s">
        <v>57</v>
      </c>
      <c r="D4980" t="s">
        <v>57</v>
      </c>
      <c r="E4980" s="30">
        <v>0</v>
      </c>
      <c r="F4980">
        <f t="shared" si="83"/>
        <v>1</v>
      </c>
    </row>
    <row r="4981" spans="1:6" x14ac:dyDescent="0.2">
      <c r="A4981" s="28">
        <v>42263</v>
      </c>
      <c r="B4981" t="s">
        <v>445</v>
      </c>
      <c r="C4981" t="s">
        <v>58</v>
      </c>
      <c r="D4981" t="s">
        <v>58</v>
      </c>
      <c r="E4981" s="30">
        <v>2</v>
      </c>
      <c r="F4981">
        <f t="shared" si="83"/>
        <v>1</v>
      </c>
    </row>
    <row r="4982" spans="1:6" x14ac:dyDescent="0.2">
      <c r="A4982" s="28">
        <v>42263</v>
      </c>
      <c r="B4982" t="s">
        <v>445</v>
      </c>
      <c r="C4982" t="s">
        <v>59</v>
      </c>
      <c r="D4982" t="s">
        <v>59</v>
      </c>
      <c r="E4982" s="30">
        <v>1</v>
      </c>
      <c r="F4982">
        <f t="shared" si="83"/>
        <v>1</v>
      </c>
    </row>
    <row r="4983" spans="1:6" x14ac:dyDescent="0.2">
      <c r="A4983" s="28">
        <v>42264</v>
      </c>
      <c r="B4983" t="s">
        <v>446</v>
      </c>
      <c r="C4983" t="s">
        <v>52</v>
      </c>
      <c r="D4983" t="s">
        <v>52</v>
      </c>
      <c r="E4983" s="30">
        <v>9.83</v>
      </c>
      <c r="F4983">
        <f t="shared" si="83"/>
        <v>1</v>
      </c>
    </row>
    <row r="4984" spans="1:6" x14ac:dyDescent="0.2">
      <c r="A4984" s="28">
        <v>42264</v>
      </c>
      <c r="B4984" t="s">
        <v>446</v>
      </c>
      <c r="C4984" t="s">
        <v>53</v>
      </c>
      <c r="D4984" t="s">
        <v>53</v>
      </c>
      <c r="E4984" s="30">
        <v>6.33</v>
      </c>
      <c r="F4984">
        <f t="shared" si="83"/>
        <v>1</v>
      </c>
    </row>
    <row r="4985" spans="1:6" x14ac:dyDescent="0.2">
      <c r="A4985" s="28">
        <v>42264</v>
      </c>
      <c r="B4985" t="s">
        <v>446</v>
      </c>
      <c r="C4985" t="s">
        <v>54</v>
      </c>
      <c r="D4985" t="s">
        <v>54</v>
      </c>
      <c r="E4985" s="30">
        <v>0</v>
      </c>
      <c r="F4985">
        <f t="shared" si="83"/>
        <v>1</v>
      </c>
    </row>
    <row r="4986" spans="1:6" x14ac:dyDescent="0.2">
      <c r="A4986" s="28">
        <v>42264</v>
      </c>
      <c r="B4986" t="s">
        <v>446</v>
      </c>
      <c r="C4986" t="s">
        <v>55</v>
      </c>
      <c r="D4986" t="s">
        <v>55</v>
      </c>
      <c r="E4986" s="30">
        <v>35.5</v>
      </c>
      <c r="F4986">
        <f t="shared" si="83"/>
        <v>1</v>
      </c>
    </row>
    <row r="4987" spans="1:6" x14ac:dyDescent="0.2">
      <c r="A4987" s="28">
        <v>42264</v>
      </c>
      <c r="B4987" t="s">
        <v>446</v>
      </c>
      <c r="C4987" t="s">
        <v>56</v>
      </c>
      <c r="D4987" t="s">
        <v>56</v>
      </c>
      <c r="E4987" s="30">
        <v>3</v>
      </c>
      <c r="F4987">
        <f t="shared" si="83"/>
        <v>1</v>
      </c>
    </row>
    <row r="4988" spans="1:6" x14ac:dyDescent="0.2">
      <c r="A4988" s="28">
        <v>42264</v>
      </c>
      <c r="B4988" t="s">
        <v>446</v>
      </c>
      <c r="C4988" t="s">
        <v>57</v>
      </c>
      <c r="D4988" t="s">
        <v>57</v>
      </c>
      <c r="E4988" s="30">
        <v>0</v>
      </c>
      <c r="F4988">
        <f t="shared" si="83"/>
        <v>1</v>
      </c>
    </row>
    <row r="4989" spans="1:6" x14ac:dyDescent="0.2">
      <c r="A4989" s="28">
        <v>42264</v>
      </c>
      <c r="B4989" t="s">
        <v>446</v>
      </c>
      <c r="C4989" t="s">
        <v>58</v>
      </c>
      <c r="D4989" t="s">
        <v>58</v>
      </c>
      <c r="E4989" s="30">
        <v>1</v>
      </c>
      <c r="F4989">
        <f t="shared" si="83"/>
        <v>1</v>
      </c>
    </row>
    <row r="4990" spans="1:6" x14ac:dyDescent="0.2">
      <c r="A4990" s="28">
        <v>42264</v>
      </c>
      <c r="B4990" t="s">
        <v>446</v>
      </c>
      <c r="C4990" t="s">
        <v>59</v>
      </c>
      <c r="D4990" t="s">
        <v>59</v>
      </c>
      <c r="E4990" s="30">
        <v>2</v>
      </c>
      <c r="F4990">
        <f t="shared" si="83"/>
        <v>1</v>
      </c>
    </row>
    <row r="4991" spans="1:6" x14ac:dyDescent="0.2">
      <c r="A4991" s="28">
        <v>42265</v>
      </c>
      <c r="B4991" t="s">
        <v>440</v>
      </c>
      <c r="C4991" t="s">
        <v>52</v>
      </c>
      <c r="D4991" t="s">
        <v>52</v>
      </c>
      <c r="E4991" s="30">
        <v>3.34</v>
      </c>
      <c r="F4991">
        <f t="shared" si="83"/>
        <v>1</v>
      </c>
    </row>
    <row r="4992" spans="1:6" x14ac:dyDescent="0.2">
      <c r="A4992" s="28">
        <v>42265</v>
      </c>
      <c r="B4992" t="s">
        <v>440</v>
      </c>
      <c r="C4992" t="s">
        <v>53</v>
      </c>
      <c r="D4992" t="s">
        <v>53</v>
      </c>
      <c r="E4992" s="30">
        <v>1.33</v>
      </c>
      <c r="F4992">
        <f t="shared" si="83"/>
        <v>1</v>
      </c>
    </row>
    <row r="4993" spans="1:6" x14ac:dyDescent="0.2">
      <c r="A4993" s="28">
        <v>42265</v>
      </c>
      <c r="B4993" t="s">
        <v>440</v>
      </c>
      <c r="C4993" t="s">
        <v>54</v>
      </c>
      <c r="D4993" t="s">
        <v>54</v>
      </c>
      <c r="E4993" s="30">
        <v>3</v>
      </c>
      <c r="F4993">
        <f t="shared" si="83"/>
        <v>1</v>
      </c>
    </row>
    <row r="4994" spans="1:6" x14ac:dyDescent="0.2">
      <c r="A4994" s="28">
        <v>42265</v>
      </c>
      <c r="B4994" t="s">
        <v>440</v>
      </c>
      <c r="C4994" t="s">
        <v>55</v>
      </c>
      <c r="D4994" t="s">
        <v>55</v>
      </c>
      <c r="E4994" s="30">
        <v>16</v>
      </c>
      <c r="F4994">
        <f t="shared" si="83"/>
        <v>1</v>
      </c>
    </row>
    <row r="4995" spans="1:6" x14ac:dyDescent="0.2">
      <c r="A4995" s="28">
        <v>42265</v>
      </c>
      <c r="B4995" t="s">
        <v>440</v>
      </c>
      <c r="C4995" t="s">
        <v>56</v>
      </c>
      <c r="D4995" t="s">
        <v>56</v>
      </c>
      <c r="E4995" s="30">
        <v>4</v>
      </c>
      <c r="F4995">
        <f t="shared" si="83"/>
        <v>1</v>
      </c>
    </row>
    <row r="4996" spans="1:6" x14ac:dyDescent="0.2">
      <c r="A4996" s="28">
        <v>42265</v>
      </c>
      <c r="B4996" t="s">
        <v>440</v>
      </c>
      <c r="C4996" t="s">
        <v>57</v>
      </c>
      <c r="D4996" t="s">
        <v>57</v>
      </c>
      <c r="E4996" s="30">
        <v>0</v>
      </c>
      <c r="F4996">
        <f t="shared" si="83"/>
        <v>1</v>
      </c>
    </row>
    <row r="4997" spans="1:6" x14ac:dyDescent="0.2">
      <c r="A4997" s="28">
        <v>42265</v>
      </c>
      <c r="B4997" t="s">
        <v>440</v>
      </c>
      <c r="C4997" t="s">
        <v>58</v>
      </c>
      <c r="D4997" t="s">
        <v>58</v>
      </c>
      <c r="E4997" s="30">
        <v>4</v>
      </c>
      <c r="F4997">
        <f t="shared" si="83"/>
        <v>1</v>
      </c>
    </row>
    <row r="4998" spans="1:6" x14ac:dyDescent="0.2">
      <c r="A4998" s="28">
        <v>42265</v>
      </c>
      <c r="B4998" t="s">
        <v>440</v>
      </c>
      <c r="C4998" t="s">
        <v>59</v>
      </c>
      <c r="D4998" t="s">
        <v>59</v>
      </c>
      <c r="E4998" s="30">
        <v>3</v>
      </c>
      <c r="F4998">
        <f t="shared" si="83"/>
        <v>1</v>
      </c>
    </row>
    <row r="4999" spans="1:6" x14ac:dyDescent="0.2">
      <c r="A4999" s="28">
        <v>42266</v>
      </c>
      <c r="B4999" t="s">
        <v>441</v>
      </c>
      <c r="C4999" t="s">
        <v>52</v>
      </c>
      <c r="D4999" t="s">
        <v>52</v>
      </c>
      <c r="E4999" s="30">
        <v>6.83</v>
      </c>
      <c r="F4999">
        <f t="shared" ref="F4999:F5062" si="84">SUBTOTAL(103,E4999)</f>
        <v>1</v>
      </c>
    </row>
    <row r="5000" spans="1:6" x14ac:dyDescent="0.2">
      <c r="A5000" s="28">
        <v>42266</v>
      </c>
      <c r="B5000" t="s">
        <v>441</v>
      </c>
      <c r="C5000" t="s">
        <v>53</v>
      </c>
      <c r="D5000" t="s">
        <v>53</v>
      </c>
      <c r="E5000" s="30">
        <v>0.99</v>
      </c>
      <c r="F5000">
        <f t="shared" si="84"/>
        <v>1</v>
      </c>
    </row>
    <row r="5001" spans="1:6" x14ac:dyDescent="0.2">
      <c r="A5001" s="28">
        <v>42266</v>
      </c>
      <c r="B5001" t="s">
        <v>441</v>
      </c>
      <c r="C5001" t="s">
        <v>54</v>
      </c>
      <c r="D5001" t="s">
        <v>54</v>
      </c>
      <c r="E5001" s="30">
        <v>7</v>
      </c>
      <c r="F5001">
        <f t="shared" si="84"/>
        <v>1</v>
      </c>
    </row>
    <row r="5002" spans="1:6" x14ac:dyDescent="0.2">
      <c r="A5002" s="28">
        <v>42266</v>
      </c>
      <c r="B5002" t="s">
        <v>441</v>
      </c>
      <c r="C5002" t="s">
        <v>55</v>
      </c>
      <c r="D5002" t="s">
        <v>55</v>
      </c>
      <c r="E5002" s="30">
        <v>37</v>
      </c>
      <c r="F5002">
        <f t="shared" si="84"/>
        <v>1</v>
      </c>
    </row>
    <row r="5003" spans="1:6" x14ac:dyDescent="0.2">
      <c r="A5003" s="28">
        <v>42266</v>
      </c>
      <c r="B5003" t="s">
        <v>441</v>
      </c>
      <c r="C5003" t="s">
        <v>56</v>
      </c>
      <c r="D5003" t="s">
        <v>56</v>
      </c>
      <c r="E5003" s="30">
        <v>7</v>
      </c>
      <c r="F5003">
        <f t="shared" si="84"/>
        <v>1</v>
      </c>
    </row>
    <row r="5004" spans="1:6" x14ac:dyDescent="0.2">
      <c r="A5004" s="28">
        <v>42266</v>
      </c>
      <c r="B5004" t="s">
        <v>441</v>
      </c>
      <c r="C5004" t="s">
        <v>57</v>
      </c>
      <c r="D5004" t="s">
        <v>57</v>
      </c>
      <c r="E5004" s="30">
        <v>0</v>
      </c>
      <c r="F5004">
        <f t="shared" si="84"/>
        <v>1</v>
      </c>
    </row>
    <row r="5005" spans="1:6" x14ac:dyDescent="0.2">
      <c r="A5005" s="28">
        <v>42266</v>
      </c>
      <c r="B5005" t="s">
        <v>441</v>
      </c>
      <c r="C5005" t="s">
        <v>58</v>
      </c>
      <c r="D5005" t="s">
        <v>58</v>
      </c>
      <c r="E5005" s="30">
        <v>4</v>
      </c>
      <c r="F5005">
        <f t="shared" si="84"/>
        <v>1</v>
      </c>
    </row>
    <row r="5006" spans="1:6" x14ac:dyDescent="0.2">
      <c r="A5006" s="28">
        <v>42266</v>
      </c>
      <c r="B5006" t="s">
        <v>441</v>
      </c>
      <c r="C5006" t="s">
        <v>59</v>
      </c>
      <c r="D5006" t="s">
        <v>59</v>
      </c>
      <c r="E5006" s="30">
        <v>5</v>
      </c>
      <c r="F5006">
        <f t="shared" si="84"/>
        <v>1</v>
      </c>
    </row>
    <row r="5007" spans="1:6" x14ac:dyDescent="0.2">
      <c r="A5007" s="28">
        <v>42267</v>
      </c>
      <c r="B5007" t="s">
        <v>447</v>
      </c>
      <c r="C5007" t="s">
        <v>52</v>
      </c>
      <c r="D5007" t="s">
        <v>52</v>
      </c>
      <c r="E5007" s="30">
        <v>9.99</v>
      </c>
      <c r="F5007">
        <f t="shared" si="84"/>
        <v>1</v>
      </c>
    </row>
    <row r="5008" spans="1:6" x14ac:dyDescent="0.2">
      <c r="A5008" s="28">
        <v>42267</v>
      </c>
      <c r="B5008" t="s">
        <v>447</v>
      </c>
      <c r="C5008" t="s">
        <v>53</v>
      </c>
      <c r="D5008" t="s">
        <v>53</v>
      </c>
      <c r="E5008" s="30">
        <v>3.99</v>
      </c>
      <c r="F5008">
        <f t="shared" si="84"/>
        <v>1</v>
      </c>
    </row>
    <row r="5009" spans="1:6" x14ac:dyDescent="0.2">
      <c r="A5009" s="28">
        <v>42267</v>
      </c>
      <c r="B5009" t="s">
        <v>447</v>
      </c>
      <c r="C5009" t="s">
        <v>54</v>
      </c>
      <c r="D5009" t="s">
        <v>54</v>
      </c>
      <c r="E5009" s="30">
        <v>6.5</v>
      </c>
      <c r="F5009">
        <f t="shared" si="84"/>
        <v>1</v>
      </c>
    </row>
    <row r="5010" spans="1:6" x14ac:dyDescent="0.2">
      <c r="A5010" s="28">
        <v>42267</v>
      </c>
      <c r="B5010" t="s">
        <v>447</v>
      </c>
      <c r="C5010" t="s">
        <v>55</v>
      </c>
      <c r="D5010" t="s">
        <v>55</v>
      </c>
      <c r="E5010" s="30">
        <v>28.9</v>
      </c>
      <c r="F5010">
        <f t="shared" si="84"/>
        <v>1</v>
      </c>
    </row>
    <row r="5011" spans="1:6" x14ac:dyDescent="0.2">
      <c r="A5011" s="28">
        <v>42267</v>
      </c>
      <c r="B5011" t="s">
        <v>447</v>
      </c>
      <c r="C5011" t="s">
        <v>56</v>
      </c>
      <c r="D5011" t="s">
        <v>56</v>
      </c>
      <c r="E5011" s="30">
        <v>15</v>
      </c>
      <c r="F5011">
        <f t="shared" si="84"/>
        <v>1</v>
      </c>
    </row>
    <row r="5012" spans="1:6" x14ac:dyDescent="0.2">
      <c r="A5012" s="28">
        <v>42267</v>
      </c>
      <c r="B5012" t="s">
        <v>447</v>
      </c>
      <c r="C5012" t="s">
        <v>57</v>
      </c>
      <c r="D5012" t="s">
        <v>57</v>
      </c>
      <c r="E5012" s="30">
        <v>0</v>
      </c>
      <c r="F5012">
        <f t="shared" si="84"/>
        <v>1</v>
      </c>
    </row>
    <row r="5013" spans="1:6" x14ac:dyDescent="0.2">
      <c r="A5013" s="28">
        <v>42267</v>
      </c>
      <c r="B5013" t="s">
        <v>447</v>
      </c>
      <c r="C5013" t="s">
        <v>58</v>
      </c>
      <c r="D5013" t="s">
        <v>58</v>
      </c>
      <c r="E5013" s="30">
        <v>0</v>
      </c>
      <c r="F5013">
        <f t="shared" si="84"/>
        <v>1</v>
      </c>
    </row>
    <row r="5014" spans="1:6" x14ac:dyDescent="0.2">
      <c r="A5014" s="28">
        <v>42267</v>
      </c>
      <c r="B5014" t="s">
        <v>447</v>
      </c>
      <c r="C5014" t="s">
        <v>59</v>
      </c>
      <c r="D5014" t="s">
        <v>59</v>
      </c>
      <c r="E5014" s="30">
        <v>2</v>
      </c>
      <c r="F5014">
        <f t="shared" si="84"/>
        <v>1</v>
      </c>
    </row>
    <row r="5015" spans="1:6" x14ac:dyDescent="0.2">
      <c r="A5015" s="28">
        <v>42268</v>
      </c>
      <c r="B5015" t="s">
        <v>443</v>
      </c>
      <c r="C5015" t="s">
        <v>52</v>
      </c>
      <c r="D5015" t="s">
        <v>52</v>
      </c>
      <c r="E5015" s="30">
        <v>2</v>
      </c>
      <c r="F5015">
        <f t="shared" si="84"/>
        <v>1</v>
      </c>
    </row>
    <row r="5016" spans="1:6" x14ac:dyDescent="0.2">
      <c r="A5016" s="28">
        <v>42268</v>
      </c>
      <c r="B5016" t="s">
        <v>443</v>
      </c>
      <c r="C5016" t="s">
        <v>53</v>
      </c>
      <c r="D5016" t="s">
        <v>53</v>
      </c>
      <c r="E5016" s="30">
        <v>10</v>
      </c>
      <c r="F5016">
        <f t="shared" si="84"/>
        <v>1</v>
      </c>
    </row>
    <row r="5017" spans="1:6" x14ac:dyDescent="0.2">
      <c r="A5017" s="28">
        <v>42268</v>
      </c>
      <c r="B5017" t="s">
        <v>443</v>
      </c>
      <c r="C5017" t="s">
        <v>54</v>
      </c>
      <c r="D5017" t="s">
        <v>54</v>
      </c>
      <c r="E5017" s="30">
        <v>2</v>
      </c>
      <c r="F5017">
        <f t="shared" si="84"/>
        <v>1</v>
      </c>
    </row>
    <row r="5018" spans="1:6" x14ac:dyDescent="0.2">
      <c r="A5018" s="28">
        <v>42268</v>
      </c>
      <c r="B5018" t="s">
        <v>443</v>
      </c>
      <c r="C5018" t="s">
        <v>55</v>
      </c>
      <c r="D5018" t="s">
        <v>55</v>
      </c>
      <c r="E5018" s="30">
        <v>46.7</v>
      </c>
      <c r="F5018">
        <f t="shared" si="84"/>
        <v>1</v>
      </c>
    </row>
    <row r="5019" spans="1:6" x14ac:dyDescent="0.2">
      <c r="A5019" s="28">
        <v>42268</v>
      </c>
      <c r="B5019" t="s">
        <v>443</v>
      </c>
      <c r="C5019" t="s">
        <v>56</v>
      </c>
      <c r="D5019" t="s">
        <v>56</v>
      </c>
      <c r="E5019" s="30">
        <v>6</v>
      </c>
      <c r="F5019">
        <f t="shared" si="84"/>
        <v>1</v>
      </c>
    </row>
    <row r="5020" spans="1:6" x14ac:dyDescent="0.2">
      <c r="A5020" s="28">
        <v>42268</v>
      </c>
      <c r="B5020" t="s">
        <v>443</v>
      </c>
      <c r="C5020" t="s">
        <v>57</v>
      </c>
      <c r="D5020" t="s">
        <v>57</v>
      </c>
      <c r="E5020" s="30">
        <v>0</v>
      </c>
      <c r="F5020">
        <f t="shared" si="84"/>
        <v>1</v>
      </c>
    </row>
    <row r="5021" spans="1:6" x14ac:dyDescent="0.2">
      <c r="A5021" s="28">
        <v>42268</v>
      </c>
      <c r="B5021" t="s">
        <v>443</v>
      </c>
      <c r="C5021" t="s">
        <v>58</v>
      </c>
      <c r="D5021" t="s">
        <v>58</v>
      </c>
      <c r="E5021" s="30">
        <v>0</v>
      </c>
      <c r="F5021">
        <f t="shared" si="84"/>
        <v>1</v>
      </c>
    </row>
    <row r="5022" spans="1:6" x14ac:dyDescent="0.2">
      <c r="A5022" s="28">
        <v>42268</v>
      </c>
      <c r="B5022" t="s">
        <v>443</v>
      </c>
      <c r="C5022" t="s">
        <v>59</v>
      </c>
      <c r="D5022" t="s">
        <v>59</v>
      </c>
      <c r="E5022" s="30">
        <v>2</v>
      </c>
      <c r="F5022">
        <f t="shared" si="84"/>
        <v>1</v>
      </c>
    </row>
    <row r="5023" spans="1:6" x14ac:dyDescent="0.2">
      <c r="A5023" s="28">
        <v>42269</v>
      </c>
      <c r="B5023" t="s">
        <v>444</v>
      </c>
      <c r="C5023" t="s">
        <v>52</v>
      </c>
      <c r="D5023" t="s">
        <v>52</v>
      </c>
      <c r="E5023" s="30">
        <v>6.99</v>
      </c>
      <c r="F5023">
        <f t="shared" si="84"/>
        <v>1</v>
      </c>
    </row>
    <row r="5024" spans="1:6" x14ac:dyDescent="0.2">
      <c r="A5024" s="28">
        <v>42269</v>
      </c>
      <c r="B5024" t="s">
        <v>444</v>
      </c>
      <c r="C5024" t="s">
        <v>53</v>
      </c>
      <c r="D5024" t="s">
        <v>53</v>
      </c>
      <c r="E5024" s="30">
        <v>1.33</v>
      </c>
      <c r="F5024">
        <f t="shared" si="84"/>
        <v>1</v>
      </c>
    </row>
    <row r="5025" spans="1:6" x14ac:dyDescent="0.2">
      <c r="A5025" s="28">
        <v>42269</v>
      </c>
      <c r="B5025" t="s">
        <v>444</v>
      </c>
      <c r="C5025" t="s">
        <v>54</v>
      </c>
      <c r="D5025" t="s">
        <v>54</v>
      </c>
      <c r="E5025" s="30">
        <v>4</v>
      </c>
      <c r="F5025">
        <f t="shared" si="84"/>
        <v>1</v>
      </c>
    </row>
    <row r="5026" spans="1:6" x14ac:dyDescent="0.2">
      <c r="A5026" s="28">
        <v>42269</v>
      </c>
      <c r="B5026" t="s">
        <v>444</v>
      </c>
      <c r="C5026" t="s">
        <v>55</v>
      </c>
      <c r="D5026" t="s">
        <v>55</v>
      </c>
      <c r="E5026" s="30">
        <v>19.5</v>
      </c>
      <c r="F5026">
        <f t="shared" si="84"/>
        <v>1</v>
      </c>
    </row>
    <row r="5027" spans="1:6" x14ac:dyDescent="0.2">
      <c r="A5027" s="28">
        <v>42269</v>
      </c>
      <c r="B5027" t="s">
        <v>444</v>
      </c>
      <c r="C5027" t="s">
        <v>56</v>
      </c>
      <c r="D5027" t="s">
        <v>56</v>
      </c>
      <c r="E5027" s="30">
        <v>10</v>
      </c>
      <c r="F5027">
        <f t="shared" si="84"/>
        <v>1</v>
      </c>
    </row>
    <row r="5028" spans="1:6" x14ac:dyDescent="0.2">
      <c r="A5028" s="28">
        <v>42269</v>
      </c>
      <c r="B5028" t="s">
        <v>444</v>
      </c>
      <c r="C5028" t="s">
        <v>57</v>
      </c>
      <c r="D5028" t="s">
        <v>57</v>
      </c>
      <c r="E5028" s="30">
        <v>2</v>
      </c>
      <c r="F5028">
        <f t="shared" si="84"/>
        <v>1</v>
      </c>
    </row>
    <row r="5029" spans="1:6" x14ac:dyDescent="0.2">
      <c r="A5029" s="28">
        <v>42269</v>
      </c>
      <c r="B5029" t="s">
        <v>444</v>
      </c>
      <c r="C5029" t="s">
        <v>58</v>
      </c>
      <c r="D5029" t="s">
        <v>58</v>
      </c>
      <c r="E5029" s="30">
        <v>5</v>
      </c>
      <c r="F5029">
        <f t="shared" si="84"/>
        <v>1</v>
      </c>
    </row>
    <row r="5030" spans="1:6" x14ac:dyDescent="0.2">
      <c r="A5030" s="28">
        <v>42269</v>
      </c>
      <c r="B5030" t="s">
        <v>444</v>
      </c>
      <c r="C5030" t="s">
        <v>59</v>
      </c>
      <c r="D5030" t="s">
        <v>59</v>
      </c>
      <c r="E5030" s="30">
        <v>5</v>
      </c>
      <c r="F5030">
        <f t="shared" si="84"/>
        <v>1</v>
      </c>
    </row>
    <row r="5031" spans="1:6" x14ac:dyDescent="0.2">
      <c r="A5031" s="28">
        <v>42270</v>
      </c>
      <c r="B5031" t="s">
        <v>445</v>
      </c>
      <c r="C5031" t="s">
        <v>52</v>
      </c>
      <c r="D5031" t="s">
        <v>52</v>
      </c>
      <c r="E5031" s="30">
        <v>6.16</v>
      </c>
      <c r="F5031">
        <f t="shared" si="84"/>
        <v>1</v>
      </c>
    </row>
    <row r="5032" spans="1:6" x14ac:dyDescent="0.2">
      <c r="A5032" s="28">
        <v>42270</v>
      </c>
      <c r="B5032" t="s">
        <v>445</v>
      </c>
      <c r="C5032" t="s">
        <v>53</v>
      </c>
      <c r="D5032" t="s">
        <v>53</v>
      </c>
      <c r="E5032" s="30">
        <v>4.056</v>
      </c>
      <c r="F5032">
        <f t="shared" si="84"/>
        <v>1</v>
      </c>
    </row>
    <row r="5033" spans="1:6" x14ac:dyDescent="0.2">
      <c r="A5033" s="28">
        <v>42270</v>
      </c>
      <c r="B5033" t="s">
        <v>445</v>
      </c>
      <c r="C5033" t="s">
        <v>54</v>
      </c>
      <c r="D5033" t="s">
        <v>54</v>
      </c>
      <c r="E5033" s="30">
        <v>3.3</v>
      </c>
      <c r="F5033">
        <f t="shared" si="84"/>
        <v>1</v>
      </c>
    </row>
    <row r="5034" spans="1:6" x14ac:dyDescent="0.2">
      <c r="A5034" s="28">
        <v>42270</v>
      </c>
      <c r="B5034" t="s">
        <v>445</v>
      </c>
      <c r="C5034" t="s">
        <v>55</v>
      </c>
      <c r="D5034" t="s">
        <v>55</v>
      </c>
      <c r="E5034" s="30">
        <v>34.65</v>
      </c>
      <c r="F5034">
        <f t="shared" si="84"/>
        <v>1</v>
      </c>
    </row>
    <row r="5035" spans="1:6" x14ac:dyDescent="0.2">
      <c r="A5035" s="28">
        <v>42270</v>
      </c>
      <c r="B5035" t="s">
        <v>445</v>
      </c>
      <c r="C5035" t="s">
        <v>56</v>
      </c>
      <c r="D5035" t="s">
        <v>56</v>
      </c>
      <c r="E5035" s="30">
        <v>7</v>
      </c>
      <c r="F5035">
        <f t="shared" si="84"/>
        <v>1</v>
      </c>
    </row>
    <row r="5036" spans="1:6" x14ac:dyDescent="0.2">
      <c r="A5036" s="28">
        <v>42270</v>
      </c>
      <c r="B5036" t="s">
        <v>445</v>
      </c>
      <c r="C5036" t="s">
        <v>57</v>
      </c>
      <c r="D5036" t="s">
        <v>57</v>
      </c>
      <c r="E5036" s="30">
        <v>0</v>
      </c>
      <c r="F5036">
        <f t="shared" si="84"/>
        <v>1</v>
      </c>
    </row>
    <row r="5037" spans="1:6" x14ac:dyDescent="0.2">
      <c r="A5037" s="28">
        <v>42270</v>
      </c>
      <c r="B5037" t="s">
        <v>445</v>
      </c>
      <c r="C5037" t="s">
        <v>58</v>
      </c>
      <c r="D5037" t="s">
        <v>58</v>
      </c>
      <c r="E5037" s="30">
        <v>2</v>
      </c>
      <c r="F5037">
        <f t="shared" si="84"/>
        <v>1</v>
      </c>
    </row>
    <row r="5038" spans="1:6" x14ac:dyDescent="0.2">
      <c r="A5038" s="28">
        <v>42270</v>
      </c>
      <c r="B5038" t="s">
        <v>445</v>
      </c>
      <c r="C5038" t="s">
        <v>59</v>
      </c>
      <c r="D5038" t="s">
        <v>59</v>
      </c>
      <c r="E5038" s="30">
        <v>1</v>
      </c>
      <c r="F5038">
        <f t="shared" si="84"/>
        <v>1</v>
      </c>
    </row>
    <row r="5039" spans="1:6" x14ac:dyDescent="0.2">
      <c r="A5039" s="28">
        <v>42271</v>
      </c>
      <c r="B5039" t="s">
        <v>446</v>
      </c>
      <c r="C5039" t="s">
        <v>52</v>
      </c>
      <c r="D5039" t="s">
        <v>52</v>
      </c>
      <c r="E5039" s="30">
        <v>2.99</v>
      </c>
      <c r="F5039">
        <f t="shared" si="84"/>
        <v>1</v>
      </c>
    </row>
    <row r="5040" spans="1:6" x14ac:dyDescent="0.2">
      <c r="A5040" s="28">
        <v>42271</v>
      </c>
      <c r="B5040" t="s">
        <v>446</v>
      </c>
      <c r="C5040" t="s">
        <v>53</v>
      </c>
      <c r="D5040" t="s">
        <v>53</v>
      </c>
      <c r="E5040" s="30">
        <v>4.34</v>
      </c>
      <c r="F5040">
        <f t="shared" si="84"/>
        <v>1</v>
      </c>
    </row>
    <row r="5041" spans="1:6" x14ac:dyDescent="0.2">
      <c r="A5041" s="28">
        <v>42271</v>
      </c>
      <c r="B5041" t="s">
        <v>446</v>
      </c>
      <c r="C5041" t="s">
        <v>54</v>
      </c>
      <c r="D5041" t="s">
        <v>54</v>
      </c>
      <c r="E5041" s="30">
        <v>4.2</v>
      </c>
      <c r="F5041">
        <f t="shared" si="84"/>
        <v>1</v>
      </c>
    </row>
    <row r="5042" spans="1:6" x14ac:dyDescent="0.2">
      <c r="A5042" s="28">
        <v>42271</v>
      </c>
      <c r="B5042" t="s">
        <v>446</v>
      </c>
      <c r="C5042" t="s">
        <v>55</v>
      </c>
      <c r="D5042" t="s">
        <v>55</v>
      </c>
      <c r="E5042" s="30">
        <v>37.6</v>
      </c>
      <c r="F5042">
        <f t="shared" si="84"/>
        <v>1</v>
      </c>
    </row>
    <row r="5043" spans="1:6" x14ac:dyDescent="0.2">
      <c r="A5043" s="28">
        <v>42271</v>
      </c>
      <c r="B5043" t="s">
        <v>446</v>
      </c>
      <c r="C5043" t="s">
        <v>56</v>
      </c>
      <c r="D5043" t="s">
        <v>56</v>
      </c>
      <c r="E5043" s="30">
        <v>7</v>
      </c>
      <c r="F5043">
        <f t="shared" si="84"/>
        <v>1</v>
      </c>
    </row>
    <row r="5044" spans="1:6" x14ac:dyDescent="0.2">
      <c r="A5044" s="28">
        <v>42271</v>
      </c>
      <c r="B5044" t="s">
        <v>446</v>
      </c>
      <c r="C5044" t="s">
        <v>57</v>
      </c>
      <c r="D5044" t="s">
        <v>57</v>
      </c>
      <c r="E5044" s="30">
        <v>0</v>
      </c>
      <c r="F5044">
        <f t="shared" si="84"/>
        <v>1</v>
      </c>
    </row>
    <row r="5045" spans="1:6" x14ac:dyDescent="0.2">
      <c r="A5045" s="28">
        <v>42271</v>
      </c>
      <c r="B5045" t="s">
        <v>446</v>
      </c>
      <c r="C5045" t="s">
        <v>58</v>
      </c>
      <c r="D5045" t="s">
        <v>58</v>
      </c>
      <c r="E5045" s="30">
        <v>0</v>
      </c>
      <c r="F5045">
        <f t="shared" si="84"/>
        <v>1</v>
      </c>
    </row>
    <row r="5046" spans="1:6" x14ac:dyDescent="0.2">
      <c r="A5046" s="28">
        <v>42271</v>
      </c>
      <c r="B5046" t="s">
        <v>446</v>
      </c>
      <c r="C5046" t="s">
        <v>59</v>
      </c>
      <c r="D5046" t="s">
        <v>59</v>
      </c>
      <c r="E5046" s="30">
        <v>0</v>
      </c>
      <c r="F5046">
        <f t="shared" si="84"/>
        <v>1</v>
      </c>
    </row>
    <row r="5047" spans="1:6" x14ac:dyDescent="0.2">
      <c r="A5047" s="28">
        <v>42272</v>
      </c>
      <c r="B5047" t="s">
        <v>440</v>
      </c>
      <c r="C5047" t="s">
        <v>52</v>
      </c>
      <c r="D5047" t="s">
        <v>52</v>
      </c>
      <c r="E5047" s="30">
        <v>4.83</v>
      </c>
      <c r="F5047">
        <f t="shared" si="84"/>
        <v>1</v>
      </c>
    </row>
    <row r="5048" spans="1:6" x14ac:dyDescent="0.2">
      <c r="A5048" s="28">
        <v>42272</v>
      </c>
      <c r="B5048" t="s">
        <v>440</v>
      </c>
      <c r="C5048" t="s">
        <v>53</v>
      </c>
      <c r="D5048" t="s">
        <v>53</v>
      </c>
      <c r="E5048" s="30">
        <v>4.9800000000000004</v>
      </c>
      <c r="F5048">
        <f t="shared" si="84"/>
        <v>1</v>
      </c>
    </row>
    <row r="5049" spans="1:6" x14ac:dyDescent="0.2">
      <c r="A5049" s="28">
        <v>42272</v>
      </c>
      <c r="B5049" t="s">
        <v>440</v>
      </c>
      <c r="C5049" t="s">
        <v>54</v>
      </c>
      <c r="D5049" t="s">
        <v>54</v>
      </c>
      <c r="E5049" s="30">
        <v>5.2</v>
      </c>
      <c r="F5049">
        <f t="shared" si="84"/>
        <v>1</v>
      </c>
    </row>
    <row r="5050" spans="1:6" x14ac:dyDescent="0.2">
      <c r="A5050" s="28">
        <v>42272</v>
      </c>
      <c r="B5050" t="s">
        <v>440</v>
      </c>
      <c r="C5050" t="s">
        <v>55</v>
      </c>
      <c r="D5050" t="s">
        <v>55</v>
      </c>
      <c r="E5050" s="30">
        <v>25.2</v>
      </c>
      <c r="F5050">
        <f t="shared" si="84"/>
        <v>1</v>
      </c>
    </row>
    <row r="5051" spans="1:6" x14ac:dyDescent="0.2">
      <c r="A5051" s="28">
        <v>42272</v>
      </c>
      <c r="B5051" t="s">
        <v>440</v>
      </c>
      <c r="C5051" t="s">
        <v>56</v>
      </c>
      <c r="D5051" t="s">
        <v>56</v>
      </c>
      <c r="E5051" s="30">
        <v>11</v>
      </c>
      <c r="F5051">
        <f t="shared" si="84"/>
        <v>1</v>
      </c>
    </row>
    <row r="5052" spans="1:6" x14ac:dyDescent="0.2">
      <c r="A5052" s="28">
        <v>42272</v>
      </c>
      <c r="B5052" t="s">
        <v>440</v>
      </c>
      <c r="C5052" t="s">
        <v>57</v>
      </c>
      <c r="D5052" t="s">
        <v>57</v>
      </c>
      <c r="E5052" s="30">
        <v>0</v>
      </c>
      <c r="F5052">
        <f t="shared" si="84"/>
        <v>1</v>
      </c>
    </row>
    <row r="5053" spans="1:6" x14ac:dyDescent="0.2">
      <c r="A5053" s="28">
        <v>42272</v>
      </c>
      <c r="B5053" t="s">
        <v>440</v>
      </c>
      <c r="C5053" t="s">
        <v>58</v>
      </c>
      <c r="D5053" t="s">
        <v>58</v>
      </c>
      <c r="E5053" s="30">
        <v>1</v>
      </c>
      <c r="F5053">
        <f t="shared" si="84"/>
        <v>1</v>
      </c>
    </row>
    <row r="5054" spans="1:6" x14ac:dyDescent="0.2">
      <c r="A5054" s="28">
        <v>42272</v>
      </c>
      <c r="B5054" t="s">
        <v>440</v>
      </c>
      <c r="C5054" t="s">
        <v>59</v>
      </c>
      <c r="D5054" t="s">
        <v>59</v>
      </c>
      <c r="E5054" s="30">
        <v>3</v>
      </c>
      <c r="F5054">
        <f t="shared" si="84"/>
        <v>1</v>
      </c>
    </row>
    <row r="5055" spans="1:6" x14ac:dyDescent="0.2">
      <c r="A5055" s="28">
        <v>42273</v>
      </c>
      <c r="B5055" t="s">
        <v>441</v>
      </c>
      <c r="C5055" t="s">
        <v>52</v>
      </c>
      <c r="D5055" t="s">
        <v>52</v>
      </c>
      <c r="E5055" s="30">
        <v>12.42</v>
      </c>
      <c r="F5055">
        <f t="shared" si="84"/>
        <v>1</v>
      </c>
    </row>
    <row r="5056" spans="1:6" x14ac:dyDescent="0.2">
      <c r="A5056" s="28">
        <v>42273</v>
      </c>
      <c r="B5056" t="s">
        <v>441</v>
      </c>
      <c r="C5056" t="s">
        <v>53</v>
      </c>
      <c r="D5056" t="s">
        <v>53</v>
      </c>
      <c r="E5056" s="30">
        <v>3.33</v>
      </c>
      <c r="F5056">
        <f t="shared" si="84"/>
        <v>1</v>
      </c>
    </row>
    <row r="5057" spans="1:6" x14ac:dyDescent="0.2">
      <c r="A5057" s="28">
        <v>42273</v>
      </c>
      <c r="B5057" t="s">
        <v>441</v>
      </c>
      <c r="C5057" t="s">
        <v>54</v>
      </c>
      <c r="D5057" t="s">
        <v>54</v>
      </c>
      <c r="E5057" s="30">
        <v>2.5</v>
      </c>
      <c r="F5057">
        <f t="shared" si="84"/>
        <v>1</v>
      </c>
    </row>
    <row r="5058" spans="1:6" x14ac:dyDescent="0.2">
      <c r="A5058" s="28">
        <v>42273</v>
      </c>
      <c r="B5058" t="s">
        <v>441</v>
      </c>
      <c r="C5058" t="s">
        <v>55</v>
      </c>
      <c r="D5058" t="s">
        <v>55</v>
      </c>
      <c r="E5058" s="30">
        <v>33</v>
      </c>
      <c r="F5058">
        <f t="shared" si="84"/>
        <v>1</v>
      </c>
    </row>
    <row r="5059" spans="1:6" x14ac:dyDescent="0.2">
      <c r="A5059" s="28">
        <v>42273</v>
      </c>
      <c r="B5059" t="s">
        <v>441</v>
      </c>
      <c r="C5059" t="s">
        <v>56</v>
      </c>
      <c r="D5059" t="s">
        <v>56</v>
      </c>
      <c r="E5059" s="30">
        <v>6</v>
      </c>
      <c r="F5059">
        <f t="shared" si="84"/>
        <v>1</v>
      </c>
    </row>
    <row r="5060" spans="1:6" x14ac:dyDescent="0.2">
      <c r="A5060" s="28">
        <v>42273</v>
      </c>
      <c r="B5060" t="s">
        <v>441</v>
      </c>
      <c r="C5060" t="s">
        <v>57</v>
      </c>
      <c r="D5060" t="s">
        <v>57</v>
      </c>
      <c r="E5060" s="30">
        <v>1</v>
      </c>
      <c r="F5060">
        <f t="shared" si="84"/>
        <v>1</v>
      </c>
    </row>
    <row r="5061" spans="1:6" x14ac:dyDescent="0.2">
      <c r="A5061" s="28">
        <v>42273</v>
      </c>
      <c r="B5061" t="s">
        <v>441</v>
      </c>
      <c r="C5061" t="s">
        <v>58</v>
      </c>
      <c r="D5061" t="s">
        <v>58</v>
      </c>
      <c r="E5061" s="30">
        <v>7</v>
      </c>
      <c r="F5061">
        <f t="shared" si="84"/>
        <v>1</v>
      </c>
    </row>
    <row r="5062" spans="1:6" x14ac:dyDescent="0.2">
      <c r="A5062" s="28">
        <v>42273</v>
      </c>
      <c r="B5062" t="s">
        <v>441</v>
      </c>
      <c r="C5062" t="s">
        <v>59</v>
      </c>
      <c r="D5062" t="s">
        <v>59</v>
      </c>
      <c r="E5062" s="30">
        <v>2</v>
      </c>
      <c r="F5062">
        <f t="shared" si="84"/>
        <v>1</v>
      </c>
    </row>
    <row r="5063" spans="1:6" x14ac:dyDescent="0.2">
      <c r="A5063" s="28">
        <v>42274</v>
      </c>
      <c r="B5063" t="s">
        <v>447</v>
      </c>
      <c r="C5063" t="s">
        <v>52</v>
      </c>
      <c r="D5063" t="s">
        <v>52</v>
      </c>
      <c r="E5063" s="30">
        <v>5.83</v>
      </c>
      <c r="F5063">
        <f t="shared" ref="F5063:F5126" si="85">SUBTOTAL(103,E5063)</f>
        <v>1</v>
      </c>
    </row>
    <row r="5064" spans="1:6" x14ac:dyDescent="0.2">
      <c r="A5064" s="28">
        <v>42274</v>
      </c>
      <c r="B5064" t="s">
        <v>447</v>
      </c>
      <c r="C5064" t="s">
        <v>53</v>
      </c>
      <c r="D5064" t="s">
        <v>53</v>
      </c>
      <c r="E5064" s="30">
        <v>3</v>
      </c>
      <c r="F5064">
        <f t="shared" si="85"/>
        <v>1</v>
      </c>
    </row>
    <row r="5065" spans="1:6" x14ac:dyDescent="0.2">
      <c r="A5065" s="28">
        <v>42274</v>
      </c>
      <c r="B5065" t="s">
        <v>447</v>
      </c>
      <c r="C5065" t="s">
        <v>54</v>
      </c>
      <c r="D5065" t="s">
        <v>54</v>
      </c>
      <c r="E5065" s="30">
        <v>2.2999999999999998</v>
      </c>
      <c r="F5065">
        <f t="shared" si="85"/>
        <v>1</v>
      </c>
    </row>
    <row r="5066" spans="1:6" x14ac:dyDescent="0.2">
      <c r="A5066" s="28">
        <v>42274</v>
      </c>
      <c r="B5066" t="s">
        <v>447</v>
      </c>
      <c r="C5066" t="s">
        <v>55</v>
      </c>
      <c r="D5066" t="s">
        <v>55</v>
      </c>
      <c r="E5066" s="30">
        <v>10.425000000000001</v>
      </c>
      <c r="F5066">
        <f t="shared" si="85"/>
        <v>1</v>
      </c>
    </row>
    <row r="5067" spans="1:6" x14ac:dyDescent="0.2">
      <c r="A5067" s="28">
        <v>42274</v>
      </c>
      <c r="B5067" t="s">
        <v>447</v>
      </c>
      <c r="C5067" t="s">
        <v>56</v>
      </c>
      <c r="D5067" t="s">
        <v>56</v>
      </c>
      <c r="E5067" s="30">
        <v>3</v>
      </c>
      <c r="F5067">
        <f t="shared" si="85"/>
        <v>1</v>
      </c>
    </row>
    <row r="5068" spans="1:6" x14ac:dyDescent="0.2">
      <c r="A5068" s="28">
        <v>42274</v>
      </c>
      <c r="B5068" t="s">
        <v>447</v>
      </c>
      <c r="C5068" t="s">
        <v>57</v>
      </c>
      <c r="D5068" t="s">
        <v>57</v>
      </c>
      <c r="E5068" s="30">
        <v>1</v>
      </c>
      <c r="F5068">
        <f t="shared" si="85"/>
        <v>1</v>
      </c>
    </row>
    <row r="5069" spans="1:6" x14ac:dyDescent="0.2">
      <c r="A5069" s="28">
        <v>42274</v>
      </c>
      <c r="B5069" t="s">
        <v>447</v>
      </c>
      <c r="C5069" t="s">
        <v>58</v>
      </c>
      <c r="D5069" t="s">
        <v>58</v>
      </c>
      <c r="E5069" s="30">
        <v>2</v>
      </c>
      <c r="F5069">
        <f t="shared" si="85"/>
        <v>1</v>
      </c>
    </row>
    <row r="5070" spans="1:6" x14ac:dyDescent="0.2">
      <c r="A5070" s="28">
        <v>42274</v>
      </c>
      <c r="B5070" t="s">
        <v>447</v>
      </c>
      <c r="C5070" t="s">
        <v>59</v>
      </c>
      <c r="D5070" t="s">
        <v>59</v>
      </c>
      <c r="E5070" s="30">
        <v>1</v>
      </c>
      <c r="F5070">
        <f t="shared" si="85"/>
        <v>1</v>
      </c>
    </row>
    <row r="5071" spans="1:6" x14ac:dyDescent="0.2">
      <c r="A5071" s="28">
        <v>42275</v>
      </c>
      <c r="B5071" t="s">
        <v>443</v>
      </c>
      <c r="C5071" t="s">
        <v>52</v>
      </c>
      <c r="D5071" t="s">
        <v>52</v>
      </c>
      <c r="E5071" s="30">
        <v>1</v>
      </c>
      <c r="F5071">
        <f t="shared" si="85"/>
        <v>1</v>
      </c>
    </row>
    <row r="5072" spans="1:6" x14ac:dyDescent="0.2">
      <c r="A5072" s="28">
        <v>42275</v>
      </c>
      <c r="B5072" t="s">
        <v>443</v>
      </c>
      <c r="C5072" t="s">
        <v>53</v>
      </c>
      <c r="D5072" t="s">
        <v>53</v>
      </c>
      <c r="E5072" s="30">
        <v>1.33</v>
      </c>
      <c r="F5072">
        <f t="shared" si="85"/>
        <v>1</v>
      </c>
    </row>
    <row r="5073" spans="1:6" x14ac:dyDescent="0.2">
      <c r="A5073" s="28">
        <v>42275</v>
      </c>
      <c r="B5073" t="s">
        <v>443</v>
      </c>
      <c r="C5073" t="s">
        <v>54</v>
      </c>
      <c r="D5073" t="s">
        <v>54</v>
      </c>
      <c r="E5073" s="30">
        <v>2</v>
      </c>
      <c r="F5073">
        <f t="shared" si="85"/>
        <v>1</v>
      </c>
    </row>
    <row r="5074" spans="1:6" x14ac:dyDescent="0.2">
      <c r="A5074" s="28">
        <v>42275</v>
      </c>
      <c r="B5074" t="s">
        <v>443</v>
      </c>
      <c r="C5074" t="s">
        <v>55</v>
      </c>
      <c r="D5074" t="s">
        <v>55</v>
      </c>
      <c r="E5074" s="30">
        <v>15.4</v>
      </c>
      <c r="F5074">
        <f t="shared" si="85"/>
        <v>1</v>
      </c>
    </row>
    <row r="5075" spans="1:6" x14ac:dyDescent="0.2">
      <c r="A5075" s="28">
        <v>42275</v>
      </c>
      <c r="B5075" t="s">
        <v>443</v>
      </c>
      <c r="C5075" t="s">
        <v>56</v>
      </c>
      <c r="D5075" t="s">
        <v>56</v>
      </c>
      <c r="E5075" s="30">
        <v>8</v>
      </c>
      <c r="F5075">
        <f t="shared" si="85"/>
        <v>1</v>
      </c>
    </row>
    <row r="5076" spans="1:6" x14ac:dyDescent="0.2">
      <c r="A5076" s="28">
        <v>42275</v>
      </c>
      <c r="B5076" t="s">
        <v>443</v>
      </c>
      <c r="C5076" t="s">
        <v>57</v>
      </c>
      <c r="D5076" t="s">
        <v>57</v>
      </c>
      <c r="E5076" s="30">
        <v>0</v>
      </c>
      <c r="F5076">
        <f t="shared" si="85"/>
        <v>1</v>
      </c>
    </row>
    <row r="5077" spans="1:6" x14ac:dyDescent="0.2">
      <c r="A5077" s="28">
        <v>42275</v>
      </c>
      <c r="B5077" t="s">
        <v>443</v>
      </c>
      <c r="C5077" t="s">
        <v>58</v>
      </c>
      <c r="D5077" t="s">
        <v>58</v>
      </c>
      <c r="E5077" s="30">
        <v>17</v>
      </c>
      <c r="F5077">
        <f t="shared" si="85"/>
        <v>1</v>
      </c>
    </row>
    <row r="5078" spans="1:6" x14ac:dyDescent="0.2">
      <c r="A5078" s="28">
        <v>42275</v>
      </c>
      <c r="B5078" t="s">
        <v>443</v>
      </c>
      <c r="C5078" t="s">
        <v>59</v>
      </c>
      <c r="D5078" t="s">
        <v>59</v>
      </c>
      <c r="E5078" s="30">
        <v>2</v>
      </c>
      <c r="F5078">
        <f t="shared" si="85"/>
        <v>1</v>
      </c>
    </row>
    <row r="5079" spans="1:6" x14ac:dyDescent="0.2">
      <c r="A5079" s="28">
        <v>42276</v>
      </c>
      <c r="B5079" t="s">
        <v>444</v>
      </c>
      <c r="C5079" t="s">
        <v>52</v>
      </c>
      <c r="D5079" t="s">
        <v>52</v>
      </c>
      <c r="E5079" s="30">
        <v>6.33</v>
      </c>
      <c r="F5079">
        <f t="shared" si="85"/>
        <v>1</v>
      </c>
    </row>
    <row r="5080" spans="1:6" x14ac:dyDescent="0.2">
      <c r="A5080" s="28">
        <v>42276</v>
      </c>
      <c r="B5080" t="s">
        <v>444</v>
      </c>
      <c r="C5080" t="s">
        <v>53</v>
      </c>
      <c r="D5080" t="s">
        <v>53</v>
      </c>
      <c r="E5080" s="30">
        <v>4.3630000000000004</v>
      </c>
      <c r="F5080">
        <f t="shared" si="85"/>
        <v>1</v>
      </c>
    </row>
    <row r="5081" spans="1:6" x14ac:dyDescent="0.2">
      <c r="A5081" s="28">
        <v>42276</v>
      </c>
      <c r="B5081" t="s">
        <v>444</v>
      </c>
      <c r="C5081" t="s">
        <v>54</v>
      </c>
      <c r="D5081" t="s">
        <v>54</v>
      </c>
      <c r="E5081" s="30">
        <v>1</v>
      </c>
      <c r="F5081">
        <f t="shared" si="85"/>
        <v>1</v>
      </c>
    </row>
    <row r="5082" spans="1:6" x14ac:dyDescent="0.2">
      <c r="A5082" s="28">
        <v>42276</v>
      </c>
      <c r="B5082" t="s">
        <v>444</v>
      </c>
      <c r="C5082" t="s">
        <v>55</v>
      </c>
      <c r="D5082" t="s">
        <v>55</v>
      </c>
      <c r="E5082" s="30">
        <v>39.700000000000003</v>
      </c>
      <c r="F5082">
        <f t="shared" si="85"/>
        <v>1</v>
      </c>
    </row>
    <row r="5083" spans="1:6" x14ac:dyDescent="0.2">
      <c r="A5083" s="28">
        <v>42276</v>
      </c>
      <c r="B5083" t="s">
        <v>444</v>
      </c>
      <c r="C5083" t="s">
        <v>56</v>
      </c>
      <c r="D5083" t="s">
        <v>56</v>
      </c>
      <c r="E5083" s="30">
        <v>7</v>
      </c>
      <c r="F5083">
        <f t="shared" si="85"/>
        <v>1</v>
      </c>
    </row>
    <row r="5084" spans="1:6" x14ac:dyDescent="0.2">
      <c r="A5084" s="28">
        <v>42276</v>
      </c>
      <c r="B5084" t="s">
        <v>444</v>
      </c>
      <c r="C5084" t="s">
        <v>57</v>
      </c>
      <c r="D5084" t="s">
        <v>57</v>
      </c>
      <c r="E5084" s="30">
        <v>0</v>
      </c>
      <c r="F5084">
        <f t="shared" si="85"/>
        <v>1</v>
      </c>
    </row>
    <row r="5085" spans="1:6" x14ac:dyDescent="0.2">
      <c r="A5085" s="28">
        <v>42276</v>
      </c>
      <c r="B5085" t="s">
        <v>444</v>
      </c>
      <c r="C5085" t="s">
        <v>58</v>
      </c>
      <c r="D5085" t="s">
        <v>58</v>
      </c>
      <c r="E5085" s="30">
        <v>0</v>
      </c>
      <c r="F5085">
        <f t="shared" si="85"/>
        <v>1</v>
      </c>
    </row>
    <row r="5086" spans="1:6" x14ac:dyDescent="0.2">
      <c r="A5086" s="28">
        <v>42276</v>
      </c>
      <c r="B5086" t="s">
        <v>444</v>
      </c>
      <c r="C5086" t="s">
        <v>59</v>
      </c>
      <c r="D5086" t="s">
        <v>59</v>
      </c>
      <c r="E5086" s="30">
        <v>0</v>
      </c>
      <c r="F5086">
        <f t="shared" si="85"/>
        <v>1</v>
      </c>
    </row>
    <row r="5087" spans="1:6" x14ac:dyDescent="0.2">
      <c r="A5087" s="28">
        <v>42277</v>
      </c>
      <c r="B5087" t="s">
        <v>445</v>
      </c>
      <c r="C5087" t="s">
        <v>52</v>
      </c>
      <c r="D5087" t="s">
        <v>52</v>
      </c>
      <c r="E5087" s="30">
        <v>5.32</v>
      </c>
      <c r="F5087">
        <f t="shared" si="85"/>
        <v>1</v>
      </c>
    </row>
    <row r="5088" spans="1:6" x14ac:dyDescent="0.2">
      <c r="A5088" s="28">
        <v>42277</v>
      </c>
      <c r="B5088" t="s">
        <v>445</v>
      </c>
      <c r="C5088" t="s">
        <v>53</v>
      </c>
      <c r="D5088" t="s">
        <v>53</v>
      </c>
      <c r="E5088" s="30">
        <v>4.33</v>
      </c>
      <c r="F5088">
        <f t="shared" si="85"/>
        <v>1</v>
      </c>
    </row>
    <row r="5089" spans="1:6" x14ac:dyDescent="0.2">
      <c r="A5089" s="28">
        <v>42277</v>
      </c>
      <c r="B5089" t="s">
        <v>445</v>
      </c>
      <c r="C5089" t="s">
        <v>54</v>
      </c>
      <c r="D5089" t="s">
        <v>54</v>
      </c>
      <c r="E5089" s="30">
        <v>4</v>
      </c>
      <c r="F5089">
        <f t="shared" si="85"/>
        <v>1</v>
      </c>
    </row>
    <row r="5090" spans="1:6" x14ac:dyDescent="0.2">
      <c r="A5090" s="28">
        <v>42277</v>
      </c>
      <c r="B5090" t="s">
        <v>445</v>
      </c>
      <c r="C5090" t="s">
        <v>55</v>
      </c>
      <c r="D5090" t="s">
        <v>55</v>
      </c>
      <c r="E5090" s="30">
        <v>22.5</v>
      </c>
      <c r="F5090">
        <f t="shared" si="85"/>
        <v>1</v>
      </c>
    </row>
    <row r="5091" spans="1:6" x14ac:dyDescent="0.2">
      <c r="A5091" s="28">
        <v>42277</v>
      </c>
      <c r="B5091" t="s">
        <v>445</v>
      </c>
      <c r="C5091" t="s">
        <v>56</v>
      </c>
      <c r="D5091" t="s">
        <v>56</v>
      </c>
      <c r="E5091" s="30">
        <v>9</v>
      </c>
      <c r="F5091">
        <f t="shared" si="85"/>
        <v>1</v>
      </c>
    </row>
    <row r="5092" spans="1:6" x14ac:dyDescent="0.2">
      <c r="A5092" s="28">
        <v>42277</v>
      </c>
      <c r="B5092" t="s">
        <v>445</v>
      </c>
      <c r="C5092" t="s">
        <v>57</v>
      </c>
      <c r="D5092" t="s">
        <v>57</v>
      </c>
      <c r="E5092" s="30">
        <v>0</v>
      </c>
      <c r="F5092">
        <f t="shared" si="85"/>
        <v>1</v>
      </c>
    </row>
    <row r="5093" spans="1:6" x14ac:dyDescent="0.2">
      <c r="A5093" s="28">
        <v>42277</v>
      </c>
      <c r="B5093" t="s">
        <v>445</v>
      </c>
      <c r="C5093" t="s">
        <v>58</v>
      </c>
      <c r="D5093" t="s">
        <v>58</v>
      </c>
      <c r="E5093" s="30">
        <v>0</v>
      </c>
      <c r="F5093">
        <f t="shared" si="85"/>
        <v>1</v>
      </c>
    </row>
    <row r="5094" spans="1:6" x14ac:dyDescent="0.2">
      <c r="A5094" s="28">
        <v>42277</v>
      </c>
      <c r="B5094" t="s">
        <v>445</v>
      </c>
      <c r="C5094" t="s">
        <v>59</v>
      </c>
      <c r="D5094" t="s">
        <v>59</v>
      </c>
      <c r="E5094" s="30">
        <v>1</v>
      </c>
      <c r="F5094">
        <f t="shared" si="85"/>
        <v>1</v>
      </c>
    </row>
    <row r="5095" spans="1:6" x14ac:dyDescent="0.2">
      <c r="A5095" s="28">
        <v>42278</v>
      </c>
      <c r="B5095" t="s">
        <v>446</v>
      </c>
      <c r="C5095" t="s">
        <v>52</v>
      </c>
      <c r="D5095" t="s">
        <v>52</v>
      </c>
      <c r="E5095" s="30">
        <v>9.66</v>
      </c>
      <c r="F5095">
        <f t="shared" si="85"/>
        <v>1</v>
      </c>
    </row>
    <row r="5096" spans="1:6" x14ac:dyDescent="0.2">
      <c r="A5096" s="28">
        <v>42278</v>
      </c>
      <c r="B5096" t="s">
        <v>446</v>
      </c>
      <c r="C5096" t="s">
        <v>53</v>
      </c>
      <c r="D5096" t="s">
        <v>53</v>
      </c>
      <c r="E5096" s="30">
        <v>5.99</v>
      </c>
      <c r="F5096">
        <f t="shared" si="85"/>
        <v>1</v>
      </c>
    </row>
    <row r="5097" spans="1:6" x14ac:dyDescent="0.2">
      <c r="A5097" s="28">
        <v>42278</v>
      </c>
      <c r="B5097" t="s">
        <v>446</v>
      </c>
      <c r="C5097" t="s">
        <v>54</v>
      </c>
      <c r="D5097" t="s">
        <v>54</v>
      </c>
      <c r="E5097" s="30">
        <v>4</v>
      </c>
      <c r="F5097">
        <f t="shared" si="85"/>
        <v>1</v>
      </c>
    </row>
    <row r="5098" spans="1:6" x14ac:dyDescent="0.2">
      <c r="A5098" s="28">
        <v>42278</v>
      </c>
      <c r="B5098" t="s">
        <v>446</v>
      </c>
      <c r="C5098" t="s">
        <v>55</v>
      </c>
      <c r="D5098" t="s">
        <v>55</v>
      </c>
      <c r="E5098" s="30">
        <v>34.561999999999998</v>
      </c>
      <c r="F5098">
        <f t="shared" si="85"/>
        <v>1</v>
      </c>
    </row>
    <row r="5099" spans="1:6" x14ac:dyDescent="0.2">
      <c r="A5099" s="28">
        <v>42278</v>
      </c>
      <c r="B5099" t="s">
        <v>446</v>
      </c>
      <c r="C5099" t="s">
        <v>56</v>
      </c>
      <c r="D5099" t="s">
        <v>56</v>
      </c>
      <c r="E5099" s="30">
        <v>2</v>
      </c>
      <c r="F5099">
        <f t="shared" si="85"/>
        <v>1</v>
      </c>
    </row>
    <row r="5100" spans="1:6" x14ac:dyDescent="0.2">
      <c r="A5100" s="28">
        <v>42278</v>
      </c>
      <c r="B5100" t="s">
        <v>446</v>
      </c>
      <c r="C5100" t="s">
        <v>57</v>
      </c>
      <c r="D5100" t="s">
        <v>57</v>
      </c>
      <c r="E5100" s="30">
        <v>0</v>
      </c>
      <c r="F5100">
        <f t="shared" si="85"/>
        <v>1</v>
      </c>
    </row>
    <row r="5101" spans="1:6" x14ac:dyDescent="0.2">
      <c r="A5101" s="28">
        <v>42278</v>
      </c>
      <c r="B5101" t="s">
        <v>446</v>
      </c>
      <c r="C5101" t="s">
        <v>58</v>
      </c>
      <c r="D5101" t="s">
        <v>58</v>
      </c>
      <c r="E5101" s="30">
        <v>5</v>
      </c>
      <c r="F5101">
        <f t="shared" si="85"/>
        <v>1</v>
      </c>
    </row>
    <row r="5102" spans="1:6" x14ac:dyDescent="0.2">
      <c r="A5102" s="28">
        <v>42278</v>
      </c>
      <c r="B5102" t="s">
        <v>446</v>
      </c>
      <c r="C5102" t="s">
        <v>59</v>
      </c>
      <c r="D5102" t="s">
        <v>59</v>
      </c>
      <c r="E5102" s="30">
        <v>2</v>
      </c>
      <c r="F5102">
        <f t="shared" si="85"/>
        <v>1</v>
      </c>
    </row>
    <row r="5103" spans="1:6" x14ac:dyDescent="0.2">
      <c r="A5103" s="28">
        <v>42279</v>
      </c>
      <c r="B5103" t="s">
        <v>440</v>
      </c>
      <c r="C5103" t="s">
        <v>52</v>
      </c>
      <c r="D5103" t="s">
        <v>52</v>
      </c>
      <c r="E5103" s="30">
        <v>5</v>
      </c>
      <c r="F5103">
        <f t="shared" si="85"/>
        <v>1</v>
      </c>
    </row>
    <row r="5104" spans="1:6" x14ac:dyDescent="0.2">
      <c r="A5104" s="28">
        <v>42279</v>
      </c>
      <c r="B5104" t="s">
        <v>440</v>
      </c>
      <c r="C5104" t="s">
        <v>53</v>
      </c>
      <c r="D5104" t="s">
        <v>53</v>
      </c>
      <c r="E5104" s="30">
        <v>4.726</v>
      </c>
      <c r="F5104">
        <f t="shared" si="85"/>
        <v>1</v>
      </c>
    </row>
    <row r="5105" spans="1:6" x14ac:dyDescent="0.2">
      <c r="A5105" s="28">
        <v>42279</v>
      </c>
      <c r="B5105" t="s">
        <v>440</v>
      </c>
      <c r="C5105" t="s">
        <v>54</v>
      </c>
      <c r="D5105" t="s">
        <v>54</v>
      </c>
      <c r="E5105" s="30">
        <v>4</v>
      </c>
      <c r="F5105">
        <f t="shared" si="85"/>
        <v>1</v>
      </c>
    </row>
    <row r="5106" spans="1:6" x14ac:dyDescent="0.2">
      <c r="A5106" s="28">
        <v>42279</v>
      </c>
      <c r="B5106" t="s">
        <v>440</v>
      </c>
      <c r="C5106" t="s">
        <v>55</v>
      </c>
      <c r="D5106" t="s">
        <v>55</v>
      </c>
      <c r="E5106" s="30">
        <v>37.299999999999997</v>
      </c>
      <c r="F5106">
        <f t="shared" si="85"/>
        <v>1</v>
      </c>
    </row>
    <row r="5107" spans="1:6" x14ac:dyDescent="0.2">
      <c r="A5107" s="28">
        <v>42279</v>
      </c>
      <c r="B5107" t="s">
        <v>440</v>
      </c>
      <c r="C5107" t="s">
        <v>56</v>
      </c>
      <c r="D5107" t="s">
        <v>56</v>
      </c>
      <c r="E5107" s="30">
        <v>5</v>
      </c>
      <c r="F5107">
        <f t="shared" si="85"/>
        <v>1</v>
      </c>
    </row>
    <row r="5108" spans="1:6" x14ac:dyDescent="0.2">
      <c r="A5108" s="28">
        <v>42279</v>
      </c>
      <c r="B5108" t="s">
        <v>440</v>
      </c>
      <c r="C5108" t="s">
        <v>57</v>
      </c>
      <c r="D5108" t="s">
        <v>57</v>
      </c>
      <c r="E5108" s="30">
        <v>0</v>
      </c>
      <c r="F5108">
        <f t="shared" si="85"/>
        <v>1</v>
      </c>
    </row>
    <row r="5109" spans="1:6" x14ac:dyDescent="0.2">
      <c r="A5109" s="28">
        <v>42279</v>
      </c>
      <c r="B5109" t="s">
        <v>440</v>
      </c>
      <c r="C5109" t="s">
        <v>58</v>
      </c>
      <c r="D5109" t="s">
        <v>58</v>
      </c>
      <c r="E5109" s="30">
        <v>5</v>
      </c>
      <c r="F5109">
        <f t="shared" si="85"/>
        <v>1</v>
      </c>
    </row>
    <row r="5110" spans="1:6" x14ac:dyDescent="0.2">
      <c r="A5110" s="28">
        <v>42279</v>
      </c>
      <c r="B5110" t="s">
        <v>440</v>
      </c>
      <c r="C5110" t="s">
        <v>59</v>
      </c>
      <c r="D5110" t="s">
        <v>59</v>
      </c>
      <c r="E5110" s="30">
        <v>1</v>
      </c>
      <c r="F5110">
        <f t="shared" si="85"/>
        <v>1</v>
      </c>
    </row>
    <row r="5111" spans="1:6" x14ac:dyDescent="0.2">
      <c r="A5111" s="28">
        <v>42280</v>
      </c>
      <c r="B5111" t="s">
        <v>441</v>
      </c>
      <c r="C5111" t="s">
        <v>52</v>
      </c>
      <c r="D5111" t="s">
        <v>52</v>
      </c>
      <c r="E5111" s="30">
        <v>10.34</v>
      </c>
      <c r="F5111">
        <f t="shared" si="85"/>
        <v>1</v>
      </c>
    </row>
    <row r="5112" spans="1:6" x14ac:dyDescent="0.2">
      <c r="A5112" s="28">
        <v>42280</v>
      </c>
      <c r="B5112" t="s">
        <v>441</v>
      </c>
      <c r="C5112" t="s">
        <v>53</v>
      </c>
      <c r="D5112" t="s">
        <v>53</v>
      </c>
      <c r="E5112" s="30">
        <v>5.34</v>
      </c>
      <c r="F5112">
        <f t="shared" si="85"/>
        <v>1</v>
      </c>
    </row>
    <row r="5113" spans="1:6" x14ac:dyDescent="0.2">
      <c r="A5113" s="28">
        <v>42280</v>
      </c>
      <c r="B5113" t="s">
        <v>441</v>
      </c>
      <c r="C5113" t="s">
        <v>54</v>
      </c>
      <c r="D5113" t="s">
        <v>54</v>
      </c>
      <c r="E5113" s="30">
        <v>3</v>
      </c>
      <c r="F5113">
        <f t="shared" si="85"/>
        <v>1</v>
      </c>
    </row>
    <row r="5114" spans="1:6" x14ac:dyDescent="0.2">
      <c r="A5114" s="28">
        <v>42280</v>
      </c>
      <c r="B5114" t="s">
        <v>441</v>
      </c>
      <c r="C5114" t="s">
        <v>55</v>
      </c>
      <c r="D5114" t="s">
        <v>55</v>
      </c>
      <c r="E5114" s="30">
        <v>37.200000000000003</v>
      </c>
      <c r="F5114">
        <f t="shared" si="85"/>
        <v>1</v>
      </c>
    </row>
    <row r="5115" spans="1:6" x14ac:dyDescent="0.2">
      <c r="A5115" s="28">
        <v>42280</v>
      </c>
      <c r="B5115" t="s">
        <v>441</v>
      </c>
      <c r="C5115" t="s">
        <v>56</v>
      </c>
      <c r="D5115" t="s">
        <v>56</v>
      </c>
      <c r="E5115" s="30">
        <v>7</v>
      </c>
      <c r="F5115">
        <f t="shared" si="85"/>
        <v>1</v>
      </c>
    </row>
    <row r="5116" spans="1:6" x14ac:dyDescent="0.2">
      <c r="A5116" s="28">
        <v>42280</v>
      </c>
      <c r="B5116" t="s">
        <v>441</v>
      </c>
      <c r="C5116" t="s">
        <v>57</v>
      </c>
      <c r="D5116" t="s">
        <v>57</v>
      </c>
      <c r="E5116" s="30">
        <v>0</v>
      </c>
      <c r="F5116">
        <f t="shared" si="85"/>
        <v>1</v>
      </c>
    </row>
    <row r="5117" spans="1:6" x14ac:dyDescent="0.2">
      <c r="A5117" s="28">
        <v>42280</v>
      </c>
      <c r="B5117" t="s">
        <v>441</v>
      </c>
      <c r="C5117" t="s">
        <v>58</v>
      </c>
      <c r="D5117" t="s">
        <v>58</v>
      </c>
      <c r="E5117" s="30">
        <v>7</v>
      </c>
      <c r="F5117">
        <f t="shared" si="85"/>
        <v>1</v>
      </c>
    </row>
    <row r="5118" spans="1:6" x14ac:dyDescent="0.2">
      <c r="A5118" s="28">
        <v>42280</v>
      </c>
      <c r="B5118" t="s">
        <v>441</v>
      </c>
      <c r="C5118" t="s">
        <v>59</v>
      </c>
      <c r="D5118" t="s">
        <v>59</v>
      </c>
      <c r="E5118" s="30">
        <v>2</v>
      </c>
      <c r="F5118">
        <f t="shared" si="85"/>
        <v>1</v>
      </c>
    </row>
    <row r="5119" spans="1:6" x14ac:dyDescent="0.2">
      <c r="A5119" s="28">
        <v>42281</v>
      </c>
      <c r="B5119" t="s">
        <v>447</v>
      </c>
      <c r="C5119" t="s">
        <v>52</v>
      </c>
      <c r="D5119" t="s">
        <v>52</v>
      </c>
      <c r="E5119" s="30">
        <v>7</v>
      </c>
      <c r="F5119">
        <f t="shared" si="85"/>
        <v>1</v>
      </c>
    </row>
    <row r="5120" spans="1:6" x14ac:dyDescent="0.2">
      <c r="A5120" s="28">
        <v>42281</v>
      </c>
      <c r="B5120" t="s">
        <v>447</v>
      </c>
      <c r="C5120" t="s">
        <v>53</v>
      </c>
      <c r="D5120" t="s">
        <v>53</v>
      </c>
      <c r="E5120" s="30">
        <v>4</v>
      </c>
      <c r="F5120">
        <f t="shared" si="85"/>
        <v>1</v>
      </c>
    </row>
    <row r="5121" spans="1:6" x14ac:dyDescent="0.2">
      <c r="A5121" s="28">
        <v>42281</v>
      </c>
      <c r="B5121" t="s">
        <v>447</v>
      </c>
      <c r="C5121" t="s">
        <v>54</v>
      </c>
      <c r="D5121" t="s">
        <v>54</v>
      </c>
      <c r="E5121" s="30">
        <v>4</v>
      </c>
      <c r="F5121">
        <f t="shared" si="85"/>
        <v>1</v>
      </c>
    </row>
    <row r="5122" spans="1:6" x14ac:dyDescent="0.2">
      <c r="A5122" s="28">
        <v>42281</v>
      </c>
      <c r="B5122" t="s">
        <v>447</v>
      </c>
      <c r="C5122" t="s">
        <v>55</v>
      </c>
      <c r="D5122" t="s">
        <v>55</v>
      </c>
      <c r="E5122" s="30">
        <v>59</v>
      </c>
      <c r="F5122">
        <f t="shared" si="85"/>
        <v>1</v>
      </c>
    </row>
    <row r="5123" spans="1:6" x14ac:dyDescent="0.2">
      <c r="A5123" s="28">
        <v>42281</v>
      </c>
      <c r="B5123" t="s">
        <v>447</v>
      </c>
      <c r="C5123" t="s">
        <v>56</v>
      </c>
      <c r="D5123" t="s">
        <v>56</v>
      </c>
      <c r="E5123" s="30">
        <v>3</v>
      </c>
      <c r="F5123">
        <f t="shared" si="85"/>
        <v>1</v>
      </c>
    </row>
    <row r="5124" spans="1:6" x14ac:dyDescent="0.2">
      <c r="A5124" s="28">
        <v>42281</v>
      </c>
      <c r="B5124" t="s">
        <v>447</v>
      </c>
      <c r="C5124" t="s">
        <v>57</v>
      </c>
      <c r="D5124" t="s">
        <v>57</v>
      </c>
      <c r="E5124" s="30">
        <v>0</v>
      </c>
      <c r="F5124">
        <f t="shared" si="85"/>
        <v>1</v>
      </c>
    </row>
    <row r="5125" spans="1:6" x14ac:dyDescent="0.2">
      <c r="A5125" s="28">
        <v>42281</v>
      </c>
      <c r="B5125" t="s">
        <v>447</v>
      </c>
      <c r="C5125" t="s">
        <v>58</v>
      </c>
      <c r="D5125" t="s">
        <v>58</v>
      </c>
      <c r="E5125" s="30">
        <v>16</v>
      </c>
      <c r="F5125">
        <f t="shared" si="85"/>
        <v>1</v>
      </c>
    </row>
    <row r="5126" spans="1:6" x14ac:dyDescent="0.2">
      <c r="A5126" s="28">
        <v>42281</v>
      </c>
      <c r="B5126" t="s">
        <v>447</v>
      </c>
      <c r="C5126" t="s">
        <v>59</v>
      </c>
      <c r="D5126" t="s">
        <v>59</v>
      </c>
      <c r="E5126" s="30">
        <v>2</v>
      </c>
      <c r="F5126">
        <f t="shared" si="85"/>
        <v>1</v>
      </c>
    </row>
    <row r="5127" spans="1:6" x14ac:dyDescent="0.2">
      <c r="A5127" s="28">
        <v>42282</v>
      </c>
      <c r="B5127" t="s">
        <v>443</v>
      </c>
      <c r="C5127" t="s">
        <v>52</v>
      </c>
      <c r="D5127" t="s">
        <v>52</v>
      </c>
      <c r="E5127" s="30">
        <v>5</v>
      </c>
      <c r="F5127">
        <f t="shared" ref="F5127:F5190" si="86">SUBTOTAL(103,E5127)</f>
        <v>1</v>
      </c>
    </row>
    <row r="5128" spans="1:6" x14ac:dyDescent="0.2">
      <c r="A5128" s="28">
        <v>42282</v>
      </c>
      <c r="B5128" t="s">
        <v>443</v>
      </c>
      <c r="C5128" t="s">
        <v>53</v>
      </c>
      <c r="D5128" t="s">
        <v>53</v>
      </c>
      <c r="E5128" s="30">
        <v>2.3730000000000002</v>
      </c>
      <c r="F5128">
        <f t="shared" si="86"/>
        <v>1</v>
      </c>
    </row>
    <row r="5129" spans="1:6" x14ac:dyDescent="0.2">
      <c r="A5129" s="28">
        <v>42282</v>
      </c>
      <c r="B5129" t="s">
        <v>443</v>
      </c>
      <c r="C5129" t="s">
        <v>54</v>
      </c>
      <c r="D5129" t="s">
        <v>54</v>
      </c>
      <c r="E5129" s="30">
        <v>2.2000000000000002</v>
      </c>
      <c r="F5129">
        <f t="shared" si="86"/>
        <v>1</v>
      </c>
    </row>
    <row r="5130" spans="1:6" x14ac:dyDescent="0.2">
      <c r="A5130" s="28">
        <v>42282</v>
      </c>
      <c r="B5130" t="s">
        <v>443</v>
      </c>
      <c r="C5130" t="s">
        <v>55</v>
      </c>
      <c r="D5130" t="s">
        <v>55</v>
      </c>
      <c r="E5130" s="30">
        <v>70.95</v>
      </c>
      <c r="F5130">
        <f t="shared" si="86"/>
        <v>1</v>
      </c>
    </row>
    <row r="5131" spans="1:6" x14ac:dyDescent="0.2">
      <c r="A5131" s="28">
        <v>42282</v>
      </c>
      <c r="B5131" t="s">
        <v>443</v>
      </c>
      <c r="C5131" t="s">
        <v>56</v>
      </c>
      <c r="D5131" t="s">
        <v>56</v>
      </c>
      <c r="E5131" s="30">
        <v>11</v>
      </c>
      <c r="F5131">
        <f t="shared" si="86"/>
        <v>1</v>
      </c>
    </row>
    <row r="5132" spans="1:6" x14ac:dyDescent="0.2">
      <c r="A5132" s="28">
        <v>42282</v>
      </c>
      <c r="B5132" t="s">
        <v>443</v>
      </c>
      <c r="C5132" t="s">
        <v>57</v>
      </c>
      <c r="D5132" t="s">
        <v>57</v>
      </c>
      <c r="E5132" s="30">
        <v>1</v>
      </c>
      <c r="F5132">
        <f t="shared" si="86"/>
        <v>1</v>
      </c>
    </row>
    <row r="5133" spans="1:6" x14ac:dyDescent="0.2">
      <c r="A5133" s="28">
        <v>42282</v>
      </c>
      <c r="B5133" t="s">
        <v>443</v>
      </c>
      <c r="C5133" t="s">
        <v>58</v>
      </c>
      <c r="D5133" t="s">
        <v>58</v>
      </c>
      <c r="E5133" s="30">
        <v>7</v>
      </c>
      <c r="F5133">
        <f t="shared" si="86"/>
        <v>1</v>
      </c>
    </row>
    <row r="5134" spans="1:6" x14ac:dyDescent="0.2">
      <c r="A5134" s="28">
        <v>42282</v>
      </c>
      <c r="B5134" t="s">
        <v>443</v>
      </c>
      <c r="C5134" t="s">
        <v>59</v>
      </c>
      <c r="D5134" t="s">
        <v>59</v>
      </c>
      <c r="E5134" s="30">
        <v>5</v>
      </c>
      <c r="F5134">
        <f t="shared" si="86"/>
        <v>1</v>
      </c>
    </row>
    <row r="5135" spans="1:6" x14ac:dyDescent="0.2">
      <c r="A5135" s="28">
        <v>42283</v>
      </c>
      <c r="B5135" t="s">
        <v>444</v>
      </c>
      <c r="C5135" t="s">
        <v>52</v>
      </c>
      <c r="D5135" t="s">
        <v>52</v>
      </c>
      <c r="E5135" s="30">
        <v>5.69</v>
      </c>
      <c r="F5135">
        <f t="shared" si="86"/>
        <v>1</v>
      </c>
    </row>
    <row r="5136" spans="1:6" x14ac:dyDescent="0.2">
      <c r="A5136" s="28">
        <v>42283</v>
      </c>
      <c r="B5136" t="s">
        <v>444</v>
      </c>
      <c r="C5136" t="s">
        <v>53</v>
      </c>
      <c r="D5136" t="s">
        <v>53</v>
      </c>
      <c r="E5136" s="30">
        <v>3.66</v>
      </c>
      <c r="F5136">
        <f t="shared" si="86"/>
        <v>1</v>
      </c>
    </row>
    <row r="5137" spans="1:6" x14ac:dyDescent="0.2">
      <c r="A5137" s="28">
        <v>42283</v>
      </c>
      <c r="B5137" t="s">
        <v>444</v>
      </c>
      <c r="C5137" t="s">
        <v>54</v>
      </c>
      <c r="D5137" t="s">
        <v>54</v>
      </c>
      <c r="E5137" s="30">
        <v>5.5</v>
      </c>
      <c r="F5137">
        <f t="shared" si="86"/>
        <v>1</v>
      </c>
    </row>
    <row r="5138" spans="1:6" x14ac:dyDescent="0.2">
      <c r="A5138" s="28">
        <v>42283</v>
      </c>
      <c r="B5138" t="s">
        <v>444</v>
      </c>
      <c r="C5138" t="s">
        <v>55</v>
      </c>
      <c r="D5138" t="s">
        <v>55</v>
      </c>
      <c r="E5138" s="30">
        <v>42.725000000000001</v>
      </c>
      <c r="F5138">
        <f t="shared" si="86"/>
        <v>1</v>
      </c>
    </row>
    <row r="5139" spans="1:6" x14ac:dyDescent="0.2">
      <c r="A5139" s="28">
        <v>42283</v>
      </c>
      <c r="B5139" t="s">
        <v>444</v>
      </c>
      <c r="C5139" t="s">
        <v>56</v>
      </c>
      <c r="D5139" t="s">
        <v>56</v>
      </c>
      <c r="E5139" s="30">
        <v>9</v>
      </c>
      <c r="F5139">
        <f t="shared" si="86"/>
        <v>1</v>
      </c>
    </row>
    <row r="5140" spans="1:6" x14ac:dyDescent="0.2">
      <c r="A5140" s="28">
        <v>42283</v>
      </c>
      <c r="B5140" t="s">
        <v>444</v>
      </c>
      <c r="C5140" t="s">
        <v>57</v>
      </c>
      <c r="D5140" t="s">
        <v>57</v>
      </c>
      <c r="E5140" s="30">
        <v>1</v>
      </c>
      <c r="F5140">
        <f t="shared" si="86"/>
        <v>1</v>
      </c>
    </row>
    <row r="5141" spans="1:6" x14ac:dyDescent="0.2">
      <c r="A5141" s="28">
        <v>42283</v>
      </c>
      <c r="B5141" t="s">
        <v>444</v>
      </c>
      <c r="C5141" t="s">
        <v>58</v>
      </c>
      <c r="D5141" t="s">
        <v>58</v>
      </c>
      <c r="E5141" s="30">
        <v>5</v>
      </c>
      <c r="F5141">
        <f t="shared" si="86"/>
        <v>1</v>
      </c>
    </row>
    <row r="5142" spans="1:6" x14ac:dyDescent="0.2">
      <c r="A5142" s="28">
        <v>42283</v>
      </c>
      <c r="B5142" t="s">
        <v>444</v>
      </c>
      <c r="C5142" t="s">
        <v>59</v>
      </c>
      <c r="D5142" t="s">
        <v>59</v>
      </c>
      <c r="E5142" s="30">
        <v>4</v>
      </c>
      <c r="F5142">
        <f t="shared" si="86"/>
        <v>1</v>
      </c>
    </row>
    <row r="5143" spans="1:6" x14ac:dyDescent="0.2">
      <c r="A5143" s="28">
        <v>42284</v>
      </c>
      <c r="B5143" t="s">
        <v>445</v>
      </c>
      <c r="C5143" t="s">
        <v>52</v>
      </c>
      <c r="D5143" t="s">
        <v>52</v>
      </c>
      <c r="E5143" s="30">
        <v>7.33</v>
      </c>
      <c r="F5143">
        <f t="shared" si="86"/>
        <v>1</v>
      </c>
    </row>
    <row r="5144" spans="1:6" x14ac:dyDescent="0.2">
      <c r="A5144" s="28">
        <v>42284</v>
      </c>
      <c r="B5144" t="s">
        <v>445</v>
      </c>
      <c r="C5144" t="s">
        <v>53</v>
      </c>
      <c r="D5144" t="s">
        <v>53</v>
      </c>
      <c r="E5144" s="30">
        <v>2.66</v>
      </c>
      <c r="F5144">
        <f t="shared" si="86"/>
        <v>1</v>
      </c>
    </row>
    <row r="5145" spans="1:6" x14ac:dyDescent="0.2">
      <c r="A5145" s="28">
        <v>42284</v>
      </c>
      <c r="B5145" t="s">
        <v>445</v>
      </c>
      <c r="C5145" t="s">
        <v>54</v>
      </c>
      <c r="D5145" t="s">
        <v>54</v>
      </c>
      <c r="E5145" s="30">
        <v>6</v>
      </c>
      <c r="F5145">
        <f t="shared" si="86"/>
        <v>1</v>
      </c>
    </row>
    <row r="5146" spans="1:6" x14ac:dyDescent="0.2">
      <c r="A5146" s="28">
        <v>42284</v>
      </c>
      <c r="B5146" t="s">
        <v>445</v>
      </c>
      <c r="C5146" t="s">
        <v>55</v>
      </c>
      <c r="D5146" t="s">
        <v>55</v>
      </c>
      <c r="E5146" s="30">
        <v>44.3</v>
      </c>
      <c r="F5146">
        <f t="shared" si="86"/>
        <v>1</v>
      </c>
    </row>
    <row r="5147" spans="1:6" x14ac:dyDescent="0.2">
      <c r="A5147" s="28">
        <v>42284</v>
      </c>
      <c r="B5147" t="s">
        <v>445</v>
      </c>
      <c r="C5147" t="s">
        <v>56</v>
      </c>
      <c r="D5147" t="s">
        <v>56</v>
      </c>
      <c r="E5147" s="30">
        <v>8</v>
      </c>
      <c r="F5147">
        <f t="shared" si="86"/>
        <v>1</v>
      </c>
    </row>
    <row r="5148" spans="1:6" x14ac:dyDescent="0.2">
      <c r="A5148" s="28">
        <v>42284</v>
      </c>
      <c r="B5148" t="s">
        <v>445</v>
      </c>
      <c r="C5148" t="s">
        <v>57</v>
      </c>
      <c r="D5148" t="s">
        <v>57</v>
      </c>
      <c r="E5148" s="30">
        <v>0</v>
      </c>
      <c r="F5148">
        <f t="shared" si="86"/>
        <v>1</v>
      </c>
    </row>
    <row r="5149" spans="1:6" x14ac:dyDescent="0.2">
      <c r="A5149" s="28">
        <v>42284</v>
      </c>
      <c r="B5149" t="s">
        <v>445</v>
      </c>
      <c r="C5149" t="s">
        <v>58</v>
      </c>
      <c r="D5149" t="s">
        <v>58</v>
      </c>
      <c r="E5149" s="30">
        <v>5</v>
      </c>
      <c r="F5149">
        <f t="shared" si="86"/>
        <v>1</v>
      </c>
    </row>
    <row r="5150" spans="1:6" x14ac:dyDescent="0.2">
      <c r="A5150" s="28">
        <v>42284</v>
      </c>
      <c r="B5150" t="s">
        <v>445</v>
      </c>
      <c r="C5150" t="s">
        <v>59</v>
      </c>
      <c r="D5150" t="s">
        <v>59</v>
      </c>
      <c r="E5150" s="30">
        <v>2</v>
      </c>
      <c r="F5150">
        <f t="shared" si="86"/>
        <v>1</v>
      </c>
    </row>
    <row r="5151" spans="1:6" x14ac:dyDescent="0.2">
      <c r="A5151" s="28">
        <v>42285</v>
      </c>
      <c r="B5151" t="s">
        <v>446</v>
      </c>
      <c r="C5151" t="s">
        <v>52</v>
      </c>
      <c r="D5151" t="s">
        <v>52</v>
      </c>
      <c r="E5151" s="30">
        <v>8.82</v>
      </c>
      <c r="F5151">
        <f t="shared" si="86"/>
        <v>1</v>
      </c>
    </row>
    <row r="5152" spans="1:6" x14ac:dyDescent="0.2">
      <c r="A5152" s="28">
        <v>42285</v>
      </c>
      <c r="B5152" t="s">
        <v>446</v>
      </c>
      <c r="C5152" t="s">
        <v>53</v>
      </c>
      <c r="D5152" t="s">
        <v>53</v>
      </c>
      <c r="E5152" s="30">
        <v>4.33</v>
      </c>
      <c r="F5152">
        <f t="shared" si="86"/>
        <v>1</v>
      </c>
    </row>
    <row r="5153" spans="1:6" x14ac:dyDescent="0.2">
      <c r="A5153" s="28">
        <v>42285</v>
      </c>
      <c r="B5153" t="s">
        <v>446</v>
      </c>
      <c r="C5153" t="s">
        <v>54</v>
      </c>
      <c r="D5153" t="s">
        <v>54</v>
      </c>
      <c r="E5153" s="30">
        <v>3</v>
      </c>
      <c r="F5153">
        <f t="shared" si="86"/>
        <v>1</v>
      </c>
    </row>
    <row r="5154" spans="1:6" x14ac:dyDescent="0.2">
      <c r="A5154" s="28">
        <v>42285</v>
      </c>
      <c r="B5154" t="s">
        <v>446</v>
      </c>
      <c r="C5154" t="s">
        <v>55</v>
      </c>
      <c r="D5154" t="s">
        <v>55</v>
      </c>
      <c r="E5154" s="30">
        <v>30.7</v>
      </c>
      <c r="F5154">
        <f t="shared" si="86"/>
        <v>1</v>
      </c>
    </row>
    <row r="5155" spans="1:6" x14ac:dyDescent="0.2">
      <c r="A5155" s="28">
        <v>42285</v>
      </c>
      <c r="B5155" t="s">
        <v>446</v>
      </c>
      <c r="C5155" t="s">
        <v>56</v>
      </c>
      <c r="D5155" t="s">
        <v>56</v>
      </c>
      <c r="E5155" s="30">
        <v>5</v>
      </c>
      <c r="F5155">
        <f t="shared" si="86"/>
        <v>1</v>
      </c>
    </row>
    <row r="5156" spans="1:6" x14ac:dyDescent="0.2">
      <c r="A5156" s="28">
        <v>42285</v>
      </c>
      <c r="B5156" t="s">
        <v>446</v>
      </c>
      <c r="C5156" t="s">
        <v>57</v>
      </c>
      <c r="D5156" t="s">
        <v>57</v>
      </c>
      <c r="E5156" s="30">
        <v>0</v>
      </c>
      <c r="F5156">
        <f t="shared" si="86"/>
        <v>1</v>
      </c>
    </row>
    <row r="5157" spans="1:6" x14ac:dyDescent="0.2">
      <c r="A5157" s="28">
        <v>42285</v>
      </c>
      <c r="B5157" t="s">
        <v>446</v>
      </c>
      <c r="C5157" t="s">
        <v>58</v>
      </c>
      <c r="D5157" t="s">
        <v>58</v>
      </c>
      <c r="E5157" s="30">
        <v>20</v>
      </c>
      <c r="F5157">
        <f t="shared" si="86"/>
        <v>1</v>
      </c>
    </row>
    <row r="5158" spans="1:6" x14ac:dyDescent="0.2">
      <c r="A5158" s="28">
        <v>42285</v>
      </c>
      <c r="B5158" t="s">
        <v>446</v>
      </c>
      <c r="C5158" t="s">
        <v>59</v>
      </c>
      <c r="D5158" t="s">
        <v>59</v>
      </c>
      <c r="E5158" s="30">
        <v>0</v>
      </c>
      <c r="F5158">
        <f t="shared" si="86"/>
        <v>1</v>
      </c>
    </row>
    <row r="5159" spans="1:6" x14ac:dyDescent="0.2">
      <c r="A5159" s="28">
        <v>42286</v>
      </c>
      <c r="B5159" t="s">
        <v>440</v>
      </c>
      <c r="C5159" t="s">
        <v>52</v>
      </c>
      <c r="D5159" t="s">
        <v>52</v>
      </c>
      <c r="E5159" s="30">
        <v>2</v>
      </c>
      <c r="F5159">
        <f t="shared" si="86"/>
        <v>1</v>
      </c>
    </row>
    <row r="5160" spans="1:6" x14ac:dyDescent="0.2">
      <c r="A5160" s="28">
        <v>42286</v>
      </c>
      <c r="B5160" t="s">
        <v>440</v>
      </c>
      <c r="C5160" t="s">
        <v>53</v>
      </c>
      <c r="D5160" t="s">
        <v>53</v>
      </c>
      <c r="E5160" s="30">
        <v>2.7690000000000001</v>
      </c>
      <c r="F5160">
        <f t="shared" si="86"/>
        <v>1</v>
      </c>
    </row>
    <row r="5161" spans="1:6" x14ac:dyDescent="0.2">
      <c r="A5161" s="28">
        <v>42286</v>
      </c>
      <c r="B5161" t="s">
        <v>440</v>
      </c>
      <c r="C5161" t="s">
        <v>54</v>
      </c>
      <c r="D5161" t="s">
        <v>54</v>
      </c>
      <c r="E5161" s="30">
        <v>7.6</v>
      </c>
      <c r="F5161">
        <f t="shared" si="86"/>
        <v>1</v>
      </c>
    </row>
    <row r="5162" spans="1:6" x14ac:dyDescent="0.2">
      <c r="A5162" s="28">
        <v>42286</v>
      </c>
      <c r="B5162" t="s">
        <v>440</v>
      </c>
      <c r="C5162" t="s">
        <v>55</v>
      </c>
      <c r="D5162" t="s">
        <v>55</v>
      </c>
      <c r="E5162" s="30">
        <v>28.062000000000001</v>
      </c>
      <c r="F5162">
        <f t="shared" si="86"/>
        <v>1</v>
      </c>
    </row>
    <row r="5163" spans="1:6" x14ac:dyDescent="0.2">
      <c r="A5163" s="28">
        <v>42286</v>
      </c>
      <c r="B5163" t="s">
        <v>440</v>
      </c>
      <c r="C5163" t="s">
        <v>56</v>
      </c>
      <c r="D5163" t="s">
        <v>56</v>
      </c>
      <c r="E5163" s="30">
        <v>13</v>
      </c>
      <c r="F5163">
        <f t="shared" si="86"/>
        <v>1</v>
      </c>
    </row>
    <row r="5164" spans="1:6" x14ac:dyDescent="0.2">
      <c r="A5164" s="28">
        <v>42286</v>
      </c>
      <c r="B5164" t="s">
        <v>440</v>
      </c>
      <c r="C5164" t="s">
        <v>57</v>
      </c>
      <c r="D5164" t="s">
        <v>57</v>
      </c>
      <c r="E5164" s="30">
        <v>2</v>
      </c>
      <c r="F5164">
        <f t="shared" si="86"/>
        <v>1</v>
      </c>
    </row>
    <row r="5165" spans="1:6" x14ac:dyDescent="0.2">
      <c r="A5165" s="28">
        <v>42286</v>
      </c>
      <c r="B5165" t="s">
        <v>440</v>
      </c>
      <c r="C5165" t="s">
        <v>58</v>
      </c>
      <c r="D5165" t="s">
        <v>58</v>
      </c>
      <c r="E5165" s="30">
        <v>10</v>
      </c>
      <c r="F5165">
        <f t="shared" si="86"/>
        <v>1</v>
      </c>
    </row>
    <row r="5166" spans="1:6" x14ac:dyDescent="0.2">
      <c r="A5166" s="28">
        <v>42286</v>
      </c>
      <c r="B5166" t="s">
        <v>440</v>
      </c>
      <c r="C5166" t="s">
        <v>59</v>
      </c>
      <c r="D5166" t="s">
        <v>59</v>
      </c>
      <c r="E5166" s="30">
        <v>2</v>
      </c>
      <c r="F5166">
        <f t="shared" si="86"/>
        <v>1</v>
      </c>
    </row>
    <row r="5167" spans="1:6" x14ac:dyDescent="0.2">
      <c r="A5167" s="28">
        <v>42287</v>
      </c>
      <c r="B5167" t="s">
        <v>441</v>
      </c>
      <c r="C5167" t="s">
        <v>52</v>
      </c>
      <c r="D5167" t="s">
        <v>52</v>
      </c>
      <c r="E5167" s="30">
        <v>6.16</v>
      </c>
      <c r="F5167">
        <f t="shared" si="86"/>
        <v>1</v>
      </c>
    </row>
    <row r="5168" spans="1:6" x14ac:dyDescent="0.2">
      <c r="A5168" s="28">
        <v>42287</v>
      </c>
      <c r="B5168" t="s">
        <v>441</v>
      </c>
      <c r="C5168" t="s">
        <v>53</v>
      </c>
      <c r="D5168" t="s">
        <v>53</v>
      </c>
      <c r="E5168" s="30">
        <v>5.66</v>
      </c>
      <c r="F5168">
        <f t="shared" si="86"/>
        <v>1</v>
      </c>
    </row>
    <row r="5169" spans="1:6" x14ac:dyDescent="0.2">
      <c r="A5169" s="28">
        <v>42287</v>
      </c>
      <c r="B5169" t="s">
        <v>441</v>
      </c>
      <c r="C5169" t="s">
        <v>54</v>
      </c>
      <c r="D5169" t="s">
        <v>54</v>
      </c>
      <c r="E5169" s="30">
        <v>3</v>
      </c>
      <c r="F5169">
        <f t="shared" si="86"/>
        <v>1</v>
      </c>
    </row>
    <row r="5170" spans="1:6" x14ac:dyDescent="0.2">
      <c r="A5170" s="28">
        <v>42287</v>
      </c>
      <c r="B5170" t="s">
        <v>441</v>
      </c>
      <c r="C5170" t="s">
        <v>55</v>
      </c>
      <c r="D5170" t="s">
        <v>55</v>
      </c>
      <c r="E5170" s="30">
        <v>46.3</v>
      </c>
      <c r="F5170">
        <f t="shared" si="86"/>
        <v>1</v>
      </c>
    </row>
    <row r="5171" spans="1:6" x14ac:dyDescent="0.2">
      <c r="A5171" s="28">
        <v>42287</v>
      </c>
      <c r="B5171" t="s">
        <v>441</v>
      </c>
      <c r="C5171" t="s">
        <v>56</v>
      </c>
      <c r="D5171" t="s">
        <v>56</v>
      </c>
      <c r="E5171" s="30">
        <v>19.5</v>
      </c>
      <c r="F5171">
        <f t="shared" si="86"/>
        <v>1</v>
      </c>
    </row>
    <row r="5172" spans="1:6" x14ac:dyDescent="0.2">
      <c r="A5172" s="28">
        <v>42287</v>
      </c>
      <c r="B5172" t="s">
        <v>441</v>
      </c>
      <c r="C5172" t="s">
        <v>57</v>
      </c>
      <c r="D5172" t="s">
        <v>57</v>
      </c>
      <c r="E5172" s="30">
        <v>0</v>
      </c>
      <c r="F5172">
        <f t="shared" si="86"/>
        <v>1</v>
      </c>
    </row>
    <row r="5173" spans="1:6" x14ac:dyDescent="0.2">
      <c r="A5173" s="28">
        <v>42287</v>
      </c>
      <c r="B5173" t="s">
        <v>441</v>
      </c>
      <c r="C5173" t="s">
        <v>58</v>
      </c>
      <c r="D5173" t="s">
        <v>58</v>
      </c>
      <c r="E5173" s="30">
        <v>1</v>
      </c>
      <c r="F5173">
        <f t="shared" si="86"/>
        <v>1</v>
      </c>
    </row>
    <row r="5174" spans="1:6" x14ac:dyDescent="0.2">
      <c r="A5174" s="28">
        <v>42287</v>
      </c>
      <c r="B5174" t="s">
        <v>441</v>
      </c>
      <c r="C5174" t="s">
        <v>59</v>
      </c>
      <c r="D5174" t="s">
        <v>59</v>
      </c>
      <c r="E5174" s="30">
        <v>0</v>
      </c>
      <c r="F5174">
        <f t="shared" si="86"/>
        <v>1</v>
      </c>
    </row>
    <row r="5175" spans="1:6" x14ac:dyDescent="0.2">
      <c r="A5175" s="28">
        <v>42288</v>
      </c>
      <c r="B5175" t="s">
        <v>447</v>
      </c>
      <c r="C5175" t="s">
        <v>52</v>
      </c>
      <c r="D5175" t="s">
        <v>52</v>
      </c>
      <c r="E5175" s="30">
        <v>10.33</v>
      </c>
      <c r="F5175">
        <f t="shared" si="86"/>
        <v>1</v>
      </c>
    </row>
    <row r="5176" spans="1:6" x14ac:dyDescent="0.2">
      <c r="A5176" s="28">
        <v>42288</v>
      </c>
      <c r="B5176" t="s">
        <v>447</v>
      </c>
      <c r="C5176" t="s">
        <v>53</v>
      </c>
      <c r="D5176" t="s">
        <v>53</v>
      </c>
      <c r="E5176" s="30">
        <v>2.7919999999999998</v>
      </c>
      <c r="F5176">
        <f t="shared" si="86"/>
        <v>1</v>
      </c>
    </row>
    <row r="5177" spans="1:6" x14ac:dyDescent="0.2">
      <c r="A5177" s="28">
        <v>42288</v>
      </c>
      <c r="B5177" t="s">
        <v>447</v>
      </c>
      <c r="C5177" t="s">
        <v>54</v>
      </c>
      <c r="D5177" t="s">
        <v>54</v>
      </c>
      <c r="E5177" s="30">
        <v>7.1</v>
      </c>
      <c r="F5177">
        <f t="shared" si="86"/>
        <v>1</v>
      </c>
    </row>
    <row r="5178" spans="1:6" x14ac:dyDescent="0.2">
      <c r="A5178" s="28">
        <v>42288</v>
      </c>
      <c r="B5178" t="s">
        <v>447</v>
      </c>
      <c r="C5178" t="s">
        <v>55</v>
      </c>
      <c r="D5178" t="s">
        <v>55</v>
      </c>
      <c r="E5178" s="30">
        <v>70.3</v>
      </c>
      <c r="F5178">
        <f t="shared" si="86"/>
        <v>1</v>
      </c>
    </row>
    <row r="5179" spans="1:6" x14ac:dyDescent="0.2">
      <c r="A5179" s="28">
        <v>42288</v>
      </c>
      <c r="B5179" t="s">
        <v>447</v>
      </c>
      <c r="C5179" t="s">
        <v>56</v>
      </c>
      <c r="D5179" t="s">
        <v>56</v>
      </c>
      <c r="E5179" s="30">
        <v>8</v>
      </c>
      <c r="F5179">
        <f t="shared" si="86"/>
        <v>1</v>
      </c>
    </row>
    <row r="5180" spans="1:6" x14ac:dyDescent="0.2">
      <c r="A5180" s="28">
        <v>42288</v>
      </c>
      <c r="B5180" t="s">
        <v>447</v>
      </c>
      <c r="C5180" t="s">
        <v>57</v>
      </c>
      <c r="D5180" t="s">
        <v>57</v>
      </c>
      <c r="E5180" s="30">
        <v>0</v>
      </c>
      <c r="F5180">
        <f t="shared" si="86"/>
        <v>1</v>
      </c>
    </row>
    <row r="5181" spans="1:6" x14ac:dyDescent="0.2">
      <c r="A5181" s="28">
        <v>42288</v>
      </c>
      <c r="B5181" t="s">
        <v>447</v>
      </c>
      <c r="C5181" t="s">
        <v>58</v>
      </c>
      <c r="D5181" t="s">
        <v>58</v>
      </c>
      <c r="E5181" s="30">
        <v>3</v>
      </c>
      <c r="F5181">
        <f t="shared" si="86"/>
        <v>1</v>
      </c>
    </row>
    <row r="5182" spans="1:6" x14ac:dyDescent="0.2">
      <c r="A5182" s="28">
        <v>42288</v>
      </c>
      <c r="B5182" t="s">
        <v>447</v>
      </c>
      <c r="C5182" t="s">
        <v>59</v>
      </c>
      <c r="D5182" t="s">
        <v>59</v>
      </c>
      <c r="E5182" s="30">
        <v>5</v>
      </c>
      <c r="F5182">
        <f t="shared" si="86"/>
        <v>1</v>
      </c>
    </row>
    <row r="5183" spans="1:6" x14ac:dyDescent="0.2">
      <c r="A5183" s="28">
        <v>42289</v>
      </c>
      <c r="B5183" t="s">
        <v>443</v>
      </c>
      <c r="C5183" t="s">
        <v>52</v>
      </c>
      <c r="D5183" t="s">
        <v>52</v>
      </c>
      <c r="E5183" s="30">
        <v>9.66</v>
      </c>
      <c r="F5183">
        <f t="shared" si="86"/>
        <v>1</v>
      </c>
    </row>
    <row r="5184" spans="1:6" x14ac:dyDescent="0.2">
      <c r="A5184" s="28">
        <v>42289</v>
      </c>
      <c r="B5184" t="s">
        <v>443</v>
      </c>
      <c r="C5184" t="s">
        <v>53</v>
      </c>
      <c r="D5184" t="s">
        <v>53</v>
      </c>
      <c r="E5184" s="30">
        <v>7.33</v>
      </c>
      <c r="F5184">
        <f t="shared" si="86"/>
        <v>1</v>
      </c>
    </row>
    <row r="5185" spans="1:6" x14ac:dyDescent="0.2">
      <c r="A5185" s="28">
        <v>42289</v>
      </c>
      <c r="B5185" t="s">
        <v>443</v>
      </c>
      <c r="C5185" t="s">
        <v>54</v>
      </c>
      <c r="D5185" t="s">
        <v>54</v>
      </c>
      <c r="E5185" s="30">
        <v>6</v>
      </c>
      <c r="F5185">
        <f t="shared" si="86"/>
        <v>1</v>
      </c>
    </row>
    <row r="5186" spans="1:6" x14ac:dyDescent="0.2">
      <c r="A5186" s="28">
        <v>42289</v>
      </c>
      <c r="B5186" t="s">
        <v>443</v>
      </c>
      <c r="C5186" t="s">
        <v>55</v>
      </c>
      <c r="D5186" t="s">
        <v>55</v>
      </c>
      <c r="E5186" s="30">
        <v>68.849999999999994</v>
      </c>
      <c r="F5186">
        <f t="shared" si="86"/>
        <v>1</v>
      </c>
    </row>
    <row r="5187" spans="1:6" x14ac:dyDescent="0.2">
      <c r="A5187" s="28">
        <v>42289</v>
      </c>
      <c r="B5187" t="s">
        <v>443</v>
      </c>
      <c r="C5187" t="s">
        <v>56</v>
      </c>
      <c r="D5187" t="s">
        <v>56</v>
      </c>
      <c r="E5187" s="30">
        <v>12</v>
      </c>
      <c r="F5187">
        <f t="shared" si="86"/>
        <v>1</v>
      </c>
    </row>
    <row r="5188" spans="1:6" x14ac:dyDescent="0.2">
      <c r="A5188" s="28">
        <v>42289</v>
      </c>
      <c r="B5188" t="s">
        <v>443</v>
      </c>
      <c r="C5188" t="s">
        <v>57</v>
      </c>
      <c r="D5188" t="s">
        <v>57</v>
      </c>
      <c r="E5188" s="30">
        <v>0</v>
      </c>
      <c r="F5188">
        <f t="shared" si="86"/>
        <v>1</v>
      </c>
    </row>
    <row r="5189" spans="1:6" x14ac:dyDescent="0.2">
      <c r="A5189" s="28">
        <v>42289</v>
      </c>
      <c r="B5189" t="s">
        <v>443</v>
      </c>
      <c r="C5189" t="s">
        <v>58</v>
      </c>
      <c r="D5189" t="s">
        <v>58</v>
      </c>
      <c r="E5189" s="30">
        <v>5</v>
      </c>
      <c r="F5189">
        <f t="shared" si="86"/>
        <v>1</v>
      </c>
    </row>
    <row r="5190" spans="1:6" x14ac:dyDescent="0.2">
      <c r="A5190" s="28">
        <v>42289</v>
      </c>
      <c r="B5190" t="s">
        <v>443</v>
      </c>
      <c r="C5190" t="s">
        <v>59</v>
      </c>
      <c r="D5190" t="s">
        <v>59</v>
      </c>
      <c r="E5190" s="30">
        <v>3</v>
      </c>
      <c r="F5190">
        <f t="shared" si="86"/>
        <v>1</v>
      </c>
    </row>
    <row r="5191" spans="1:6" x14ac:dyDescent="0.2">
      <c r="A5191" s="28">
        <v>42290</v>
      </c>
      <c r="B5191" t="s">
        <v>444</v>
      </c>
      <c r="C5191" t="s">
        <v>52</v>
      </c>
      <c r="D5191" t="s">
        <v>52</v>
      </c>
      <c r="E5191" s="30">
        <v>3.83</v>
      </c>
      <c r="F5191">
        <f t="shared" ref="F5191:F5254" si="87">SUBTOTAL(103,E5191)</f>
        <v>1</v>
      </c>
    </row>
    <row r="5192" spans="1:6" x14ac:dyDescent="0.2">
      <c r="A5192" s="28">
        <v>42290</v>
      </c>
      <c r="B5192" t="s">
        <v>444</v>
      </c>
      <c r="C5192" t="s">
        <v>53</v>
      </c>
      <c r="D5192" t="s">
        <v>53</v>
      </c>
      <c r="E5192" s="30">
        <v>7</v>
      </c>
      <c r="F5192">
        <f t="shared" si="87"/>
        <v>1</v>
      </c>
    </row>
    <row r="5193" spans="1:6" x14ac:dyDescent="0.2">
      <c r="A5193" s="28">
        <v>42290</v>
      </c>
      <c r="B5193" t="s">
        <v>444</v>
      </c>
      <c r="C5193" t="s">
        <v>54</v>
      </c>
      <c r="D5193" t="s">
        <v>54</v>
      </c>
      <c r="E5193" s="30">
        <v>5.2</v>
      </c>
      <c r="F5193">
        <f t="shared" si="87"/>
        <v>1</v>
      </c>
    </row>
    <row r="5194" spans="1:6" x14ac:dyDescent="0.2">
      <c r="A5194" s="28">
        <v>42290</v>
      </c>
      <c r="B5194" t="s">
        <v>444</v>
      </c>
      <c r="C5194" t="s">
        <v>55</v>
      </c>
      <c r="D5194" t="s">
        <v>55</v>
      </c>
      <c r="E5194" s="30">
        <v>63.8</v>
      </c>
      <c r="F5194">
        <f t="shared" si="87"/>
        <v>1</v>
      </c>
    </row>
    <row r="5195" spans="1:6" x14ac:dyDescent="0.2">
      <c r="A5195" s="28">
        <v>42290</v>
      </c>
      <c r="B5195" t="s">
        <v>444</v>
      </c>
      <c r="C5195" t="s">
        <v>56</v>
      </c>
      <c r="D5195" t="s">
        <v>56</v>
      </c>
      <c r="E5195" s="30">
        <v>5.5</v>
      </c>
      <c r="F5195">
        <f t="shared" si="87"/>
        <v>1</v>
      </c>
    </row>
    <row r="5196" spans="1:6" x14ac:dyDescent="0.2">
      <c r="A5196" s="28">
        <v>42290</v>
      </c>
      <c r="B5196" t="s">
        <v>444</v>
      </c>
      <c r="C5196" t="s">
        <v>57</v>
      </c>
      <c r="D5196" t="s">
        <v>57</v>
      </c>
      <c r="E5196" s="30">
        <v>0</v>
      </c>
      <c r="F5196">
        <f t="shared" si="87"/>
        <v>1</v>
      </c>
    </row>
    <row r="5197" spans="1:6" x14ac:dyDescent="0.2">
      <c r="A5197" s="28">
        <v>42290</v>
      </c>
      <c r="B5197" t="s">
        <v>444</v>
      </c>
      <c r="C5197" t="s">
        <v>58</v>
      </c>
      <c r="D5197" t="s">
        <v>58</v>
      </c>
      <c r="E5197" s="30">
        <v>5</v>
      </c>
      <c r="F5197">
        <f t="shared" si="87"/>
        <v>1</v>
      </c>
    </row>
    <row r="5198" spans="1:6" x14ac:dyDescent="0.2">
      <c r="A5198" s="28">
        <v>42290</v>
      </c>
      <c r="B5198" t="s">
        <v>444</v>
      </c>
      <c r="C5198" t="s">
        <v>59</v>
      </c>
      <c r="D5198" t="s">
        <v>59</v>
      </c>
      <c r="E5198" s="30">
        <v>1</v>
      </c>
      <c r="F5198">
        <f t="shared" si="87"/>
        <v>1</v>
      </c>
    </row>
    <row r="5199" spans="1:6" x14ac:dyDescent="0.2">
      <c r="A5199" s="28">
        <v>42291</v>
      </c>
      <c r="B5199" t="s">
        <v>445</v>
      </c>
      <c r="C5199" t="s">
        <v>52</v>
      </c>
      <c r="D5199" t="s">
        <v>52</v>
      </c>
      <c r="E5199" s="30">
        <v>4.66</v>
      </c>
      <c r="F5199">
        <f t="shared" si="87"/>
        <v>1</v>
      </c>
    </row>
    <row r="5200" spans="1:6" x14ac:dyDescent="0.2">
      <c r="A5200" s="28">
        <v>42291</v>
      </c>
      <c r="B5200" t="s">
        <v>445</v>
      </c>
      <c r="C5200" t="s">
        <v>53</v>
      </c>
      <c r="D5200" t="s">
        <v>53</v>
      </c>
      <c r="E5200" s="30">
        <v>7.33</v>
      </c>
      <c r="F5200">
        <f t="shared" si="87"/>
        <v>1</v>
      </c>
    </row>
    <row r="5201" spans="1:6" x14ac:dyDescent="0.2">
      <c r="A5201" s="28">
        <v>42291</v>
      </c>
      <c r="B5201" t="s">
        <v>445</v>
      </c>
      <c r="C5201" t="s">
        <v>54</v>
      </c>
      <c r="D5201" t="s">
        <v>54</v>
      </c>
      <c r="E5201" s="30">
        <v>3.9</v>
      </c>
      <c r="F5201">
        <f t="shared" si="87"/>
        <v>1</v>
      </c>
    </row>
    <row r="5202" spans="1:6" x14ac:dyDescent="0.2">
      <c r="A5202" s="28">
        <v>42291</v>
      </c>
      <c r="B5202" t="s">
        <v>445</v>
      </c>
      <c r="C5202" t="s">
        <v>55</v>
      </c>
      <c r="D5202" t="s">
        <v>55</v>
      </c>
      <c r="E5202" s="30">
        <v>38.6</v>
      </c>
      <c r="F5202">
        <f t="shared" si="87"/>
        <v>1</v>
      </c>
    </row>
    <row r="5203" spans="1:6" x14ac:dyDescent="0.2">
      <c r="A5203" s="28">
        <v>42291</v>
      </c>
      <c r="B5203" t="s">
        <v>445</v>
      </c>
      <c r="C5203" t="s">
        <v>56</v>
      </c>
      <c r="D5203" t="s">
        <v>56</v>
      </c>
      <c r="E5203" s="30">
        <v>7</v>
      </c>
      <c r="F5203">
        <f t="shared" si="87"/>
        <v>1</v>
      </c>
    </row>
    <row r="5204" spans="1:6" x14ac:dyDescent="0.2">
      <c r="A5204" s="28">
        <v>42291</v>
      </c>
      <c r="B5204" t="s">
        <v>445</v>
      </c>
      <c r="C5204" t="s">
        <v>57</v>
      </c>
      <c r="D5204" t="s">
        <v>57</v>
      </c>
      <c r="E5204" s="30">
        <v>0</v>
      </c>
      <c r="F5204">
        <f t="shared" si="87"/>
        <v>1</v>
      </c>
    </row>
    <row r="5205" spans="1:6" x14ac:dyDescent="0.2">
      <c r="A5205" s="28">
        <v>42291</v>
      </c>
      <c r="B5205" t="s">
        <v>445</v>
      </c>
      <c r="C5205" t="s">
        <v>58</v>
      </c>
      <c r="D5205" t="s">
        <v>58</v>
      </c>
      <c r="E5205" s="30">
        <v>0</v>
      </c>
      <c r="F5205">
        <f t="shared" si="87"/>
        <v>1</v>
      </c>
    </row>
    <row r="5206" spans="1:6" x14ac:dyDescent="0.2">
      <c r="A5206" s="28">
        <v>42291</v>
      </c>
      <c r="B5206" t="s">
        <v>445</v>
      </c>
      <c r="C5206" t="s">
        <v>59</v>
      </c>
      <c r="D5206" t="s">
        <v>59</v>
      </c>
      <c r="E5206" s="30">
        <v>1</v>
      </c>
      <c r="F5206">
        <f t="shared" si="87"/>
        <v>1</v>
      </c>
    </row>
    <row r="5207" spans="1:6" x14ac:dyDescent="0.2">
      <c r="A5207" s="28">
        <v>42292</v>
      </c>
      <c r="B5207" t="s">
        <v>446</v>
      </c>
      <c r="C5207" t="s">
        <v>52</v>
      </c>
      <c r="D5207" t="s">
        <v>52</v>
      </c>
      <c r="E5207" s="30">
        <v>5.16</v>
      </c>
      <c r="F5207">
        <f t="shared" si="87"/>
        <v>1</v>
      </c>
    </row>
    <row r="5208" spans="1:6" x14ac:dyDescent="0.2">
      <c r="A5208" s="28">
        <v>42292</v>
      </c>
      <c r="B5208" t="s">
        <v>446</v>
      </c>
      <c r="C5208" t="s">
        <v>53</v>
      </c>
      <c r="D5208" t="s">
        <v>53</v>
      </c>
      <c r="E5208" s="30">
        <v>5.726</v>
      </c>
      <c r="F5208">
        <f t="shared" si="87"/>
        <v>1</v>
      </c>
    </row>
    <row r="5209" spans="1:6" x14ac:dyDescent="0.2">
      <c r="A5209" s="28">
        <v>42292</v>
      </c>
      <c r="B5209" t="s">
        <v>446</v>
      </c>
      <c r="C5209" t="s">
        <v>54</v>
      </c>
      <c r="D5209" t="s">
        <v>54</v>
      </c>
      <c r="E5209" s="30">
        <v>7.3</v>
      </c>
      <c r="F5209">
        <f t="shared" si="87"/>
        <v>1</v>
      </c>
    </row>
    <row r="5210" spans="1:6" x14ac:dyDescent="0.2">
      <c r="A5210" s="28">
        <v>42292</v>
      </c>
      <c r="B5210" t="s">
        <v>446</v>
      </c>
      <c r="C5210" t="s">
        <v>55</v>
      </c>
      <c r="D5210" t="s">
        <v>55</v>
      </c>
      <c r="E5210" s="30">
        <v>64.724000000000004</v>
      </c>
      <c r="F5210">
        <f t="shared" si="87"/>
        <v>1</v>
      </c>
    </row>
    <row r="5211" spans="1:6" x14ac:dyDescent="0.2">
      <c r="A5211" s="28">
        <v>42292</v>
      </c>
      <c r="B5211" t="s">
        <v>446</v>
      </c>
      <c r="C5211" t="s">
        <v>56</v>
      </c>
      <c r="D5211" t="s">
        <v>56</v>
      </c>
      <c r="E5211" s="30">
        <v>4</v>
      </c>
      <c r="F5211">
        <f t="shared" si="87"/>
        <v>1</v>
      </c>
    </row>
    <row r="5212" spans="1:6" x14ac:dyDescent="0.2">
      <c r="A5212" s="28">
        <v>42292</v>
      </c>
      <c r="B5212" t="s">
        <v>446</v>
      </c>
      <c r="C5212" t="s">
        <v>57</v>
      </c>
      <c r="D5212" t="s">
        <v>57</v>
      </c>
      <c r="E5212" s="30">
        <v>0</v>
      </c>
      <c r="F5212">
        <f t="shared" si="87"/>
        <v>1</v>
      </c>
    </row>
    <row r="5213" spans="1:6" x14ac:dyDescent="0.2">
      <c r="A5213" s="28">
        <v>42292</v>
      </c>
      <c r="B5213" t="s">
        <v>446</v>
      </c>
      <c r="C5213" t="s">
        <v>58</v>
      </c>
      <c r="D5213" t="s">
        <v>58</v>
      </c>
      <c r="E5213" s="30">
        <v>9</v>
      </c>
      <c r="F5213">
        <f t="shared" si="87"/>
        <v>1</v>
      </c>
    </row>
    <row r="5214" spans="1:6" x14ac:dyDescent="0.2">
      <c r="A5214" s="28">
        <v>42292</v>
      </c>
      <c r="B5214" t="s">
        <v>446</v>
      </c>
      <c r="C5214" t="s">
        <v>59</v>
      </c>
      <c r="D5214" t="s">
        <v>59</v>
      </c>
      <c r="E5214" s="30">
        <v>1</v>
      </c>
      <c r="F5214">
        <f t="shared" si="87"/>
        <v>1</v>
      </c>
    </row>
    <row r="5215" spans="1:6" x14ac:dyDescent="0.2">
      <c r="A5215" s="28">
        <v>42293</v>
      </c>
      <c r="B5215" t="s">
        <v>440</v>
      </c>
      <c r="C5215" t="s">
        <v>52</v>
      </c>
      <c r="D5215" t="s">
        <v>52</v>
      </c>
      <c r="E5215" s="30">
        <v>1.67</v>
      </c>
      <c r="F5215">
        <f t="shared" si="87"/>
        <v>1</v>
      </c>
    </row>
    <row r="5216" spans="1:6" x14ac:dyDescent="0.2">
      <c r="A5216" s="28">
        <v>42293</v>
      </c>
      <c r="B5216" t="s">
        <v>440</v>
      </c>
      <c r="C5216" t="s">
        <v>53</v>
      </c>
      <c r="D5216" t="s">
        <v>53</v>
      </c>
      <c r="E5216" s="30">
        <v>3.33</v>
      </c>
      <c r="F5216">
        <f t="shared" si="87"/>
        <v>1</v>
      </c>
    </row>
    <row r="5217" spans="1:6" x14ac:dyDescent="0.2">
      <c r="A5217" s="28">
        <v>42293</v>
      </c>
      <c r="B5217" t="s">
        <v>440</v>
      </c>
      <c r="C5217" t="s">
        <v>54</v>
      </c>
      <c r="D5217" t="s">
        <v>54</v>
      </c>
      <c r="E5217" s="30">
        <v>5.2</v>
      </c>
      <c r="F5217">
        <f t="shared" si="87"/>
        <v>1</v>
      </c>
    </row>
    <row r="5218" spans="1:6" x14ac:dyDescent="0.2">
      <c r="A5218" s="28">
        <v>42293</v>
      </c>
      <c r="B5218" t="s">
        <v>440</v>
      </c>
      <c r="C5218" t="s">
        <v>55</v>
      </c>
      <c r="D5218" t="s">
        <v>55</v>
      </c>
      <c r="E5218" s="30">
        <v>57.3</v>
      </c>
      <c r="F5218">
        <f t="shared" si="87"/>
        <v>1</v>
      </c>
    </row>
    <row r="5219" spans="1:6" x14ac:dyDescent="0.2">
      <c r="A5219" s="28">
        <v>42293</v>
      </c>
      <c r="B5219" t="s">
        <v>440</v>
      </c>
      <c r="C5219" t="s">
        <v>56</v>
      </c>
      <c r="D5219" t="s">
        <v>56</v>
      </c>
      <c r="E5219" s="30">
        <v>2</v>
      </c>
      <c r="F5219">
        <f t="shared" si="87"/>
        <v>1</v>
      </c>
    </row>
    <row r="5220" spans="1:6" x14ac:dyDescent="0.2">
      <c r="A5220" s="28">
        <v>42293</v>
      </c>
      <c r="B5220" t="s">
        <v>440</v>
      </c>
      <c r="C5220" t="s">
        <v>57</v>
      </c>
      <c r="D5220" t="s">
        <v>57</v>
      </c>
      <c r="E5220" s="30">
        <v>0</v>
      </c>
      <c r="F5220">
        <f t="shared" si="87"/>
        <v>1</v>
      </c>
    </row>
    <row r="5221" spans="1:6" x14ac:dyDescent="0.2">
      <c r="A5221" s="28">
        <v>42293</v>
      </c>
      <c r="B5221" t="s">
        <v>440</v>
      </c>
      <c r="C5221" t="s">
        <v>58</v>
      </c>
      <c r="D5221" t="s">
        <v>58</v>
      </c>
      <c r="E5221" s="30">
        <v>5</v>
      </c>
      <c r="F5221">
        <f t="shared" si="87"/>
        <v>1</v>
      </c>
    </row>
    <row r="5222" spans="1:6" x14ac:dyDescent="0.2">
      <c r="A5222" s="28">
        <v>42293</v>
      </c>
      <c r="B5222" t="s">
        <v>440</v>
      </c>
      <c r="C5222" t="s">
        <v>59</v>
      </c>
      <c r="D5222" t="s">
        <v>59</v>
      </c>
      <c r="E5222" s="30">
        <v>1</v>
      </c>
      <c r="F5222">
        <f t="shared" si="87"/>
        <v>1</v>
      </c>
    </row>
    <row r="5223" spans="1:6" x14ac:dyDescent="0.2">
      <c r="A5223" s="28">
        <v>42294</v>
      </c>
      <c r="B5223" t="s">
        <v>441</v>
      </c>
      <c r="C5223" t="s">
        <v>52</v>
      </c>
      <c r="D5223" t="s">
        <v>52</v>
      </c>
      <c r="E5223" s="30">
        <v>10.34</v>
      </c>
      <c r="F5223">
        <f t="shared" si="87"/>
        <v>1</v>
      </c>
    </row>
    <row r="5224" spans="1:6" x14ac:dyDescent="0.2">
      <c r="A5224" s="28">
        <v>42294</v>
      </c>
      <c r="B5224" t="s">
        <v>441</v>
      </c>
      <c r="C5224" t="s">
        <v>53</v>
      </c>
      <c r="D5224" t="s">
        <v>53</v>
      </c>
      <c r="E5224" s="30">
        <v>2.8370000000000002</v>
      </c>
      <c r="F5224">
        <f t="shared" si="87"/>
        <v>1</v>
      </c>
    </row>
    <row r="5225" spans="1:6" x14ac:dyDescent="0.2">
      <c r="A5225" s="28">
        <v>42294</v>
      </c>
      <c r="B5225" t="s">
        <v>441</v>
      </c>
      <c r="C5225" t="s">
        <v>54</v>
      </c>
      <c r="D5225" t="s">
        <v>54</v>
      </c>
      <c r="E5225" s="30">
        <v>3.4</v>
      </c>
      <c r="F5225">
        <f t="shared" si="87"/>
        <v>1</v>
      </c>
    </row>
    <row r="5226" spans="1:6" x14ac:dyDescent="0.2">
      <c r="A5226" s="28">
        <v>42294</v>
      </c>
      <c r="B5226" t="s">
        <v>441</v>
      </c>
      <c r="C5226" t="s">
        <v>55</v>
      </c>
      <c r="D5226" t="s">
        <v>55</v>
      </c>
      <c r="E5226" s="30">
        <v>74.3</v>
      </c>
      <c r="F5226">
        <f t="shared" si="87"/>
        <v>1</v>
      </c>
    </row>
    <row r="5227" spans="1:6" x14ac:dyDescent="0.2">
      <c r="A5227" s="28">
        <v>42294</v>
      </c>
      <c r="B5227" t="s">
        <v>441</v>
      </c>
      <c r="C5227" t="s">
        <v>56</v>
      </c>
      <c r="D5227" t="s">
        <v>56</v>
      </c>
      <c r="E5227" s="30">
        <v>8</v>
      </c>
      <c r="F5227">
        <f t="shared" si="87"/>
        <v>1</v>
      </c>
    </row>
    <row r="5228" spans="1:6" x14ac:dyDescent="0.2">
      <c r="A5228" s="28">
        <v>42294</v>
      </c>
      <c r="B5228" t="s">
        <v>441</v>
      </c>
      <c r="C5228" t="s">
        <v>57</v>
      </c>
      <c r="D5228" t="s">
        <v>57</v>
      </c>
      <c r="E5228" s="30">
        <v>0</v>
      </c>
      <c r="F5228">
        <f t="shared" si="87"/>
        <v>1</v>
      </c>
    </row>
    <row r="5229" spans="1:6" x14ac:dyDescent="0.2">
      <c r="A5229" s="28">
        <v>42294</v>
      </c>
      <c r="B5229" t="s">
        <v>441</v>
      </c>
      <c r="C5229" t="s">
        <v>58</v>
      </c>
      <c r="D5229" t="s">
        <v>58</v>
      </c>
      <c r="E5229" s="30">
        <v>0</v>
      </c>
      <c r="F5229">
        <f t="shared" si="87"/>
        <v>1</v>
      </c>
    </row>
    <row r="5230" spans="1:6" x14ac:dyDescent="0.2">
      <c r="A5230" s="28">
        <v>42294</v>
      </c>
      <c r="B5230" t="s">
        <v>441</v>
      </c>
      <c r="C5230" t="s">
        <v>59</v>
      </c>
      <c r="D5230" t="s">
        <v>59</v>
      </c>
      <c r="E5230" s="30">
        <v>1</v>
      </c>
      <c r="F5230">
        <f t="shared" si="87"/>
        <v>1</v>
      </c>
    </row>
    <row r="5231" spans="1:6" x14ac:dyDescent="0.2">
      <c r="A5231" s="28">
        <v>42295</v>
      </c>
      <c r="B5231" t="s">
        <v>447</v>
      </c>
      <c r="C5231" t="s">
        <v>52</v>
      </c>
      <c r="D5231" t="s">
        <v>52</v>
      </c>
      <c r="E5231" s="30">
        <v>7.34</v>
      </c>
      <c r="F5231">
        <f t="shared" si="87"/>
        <v>1</v>
      </c>
    </row>
    <row r="5232" spans="1:6" x14ac:dyDescent="0.2">
      <c r="A5232" s="28">
        <v>42295</v>
      </c>
      <c r="B5232" t="s">
        <v>447</v>
      </c>
      <c r="C5232" t="s">
        <v>53</v>
      </c>
      <c r="D5232" t="s">
        <v>53</v>
      </c>
      <c r="E5232" s="30">
        <v>6.54</v>
      </c>
      <c r="F5232">
        <f t="shared" si="87"/>
        <v>1</v>
      </c>
    </row>
    <row r="5233" spans="1:6" x14ac:dyDescent="0.2">
      <c r="A5233" s="28">
        <v>42295</v>
      </c>
      <c r="B5233" t="s">
        <v>447</v>
      </c>
      <c r="C5233" t="s">
        <v>54</v>
      </c>
      <c r="D5233" t="s">
        <v>54</v>
      </c>
      <c r="E5233" s="30">
        <v>4.9000000000000004</v>
      </c>
      <c r="F5233">
        <f t="shared" si="87"/>
        <v>1</v>
      </c>
    </row>
    <row r="5234" spans="1:6" x14ac:dyDescent="0.2">
      <c r="A5234" s="28">
        <v>42295</v>
      </c>
      <c r="B5234" t="s">
        <v>447</v>
      </c>
      <c r="C5234" t="s">
        <v>55</v>
      </c>
      <c r="D5234" t="s">
        <v>55</v>
      </c>
      <c r="E5234" s="30">
        <v>55.6</v>
      </c>
      <c r="F5234">
        <f t="shared" si="87"/>
        <v>1</v>
      </c>
    </row>
    <row r="5235" spans="1:6" x14ac:dyDescent="0.2">
      <c r="A5235" s="28">
        <v>42295</v>
      </c>
      <c r="B5235" t="s">
        <v>447</v>
      </c>
      <c r="C5235" t="s">
        <v>56</v>
      </c>
      <c r="D5235" t="s">
        <v>56</v>
      </c>
      <c r="E5235" s="30">
        <v>3</v>
      </c>
      <c r="F5235">
        <f t="shared" si="87"/>
        <v>1</v>
      </c>
    </row>
    <row r="5236" spans="1:6" x14ac:dyDescent="0.2">
      <c r="A5236" s="28">
        <v>42295</v>
      </c>
      <c r="B5236" t="s">
        <v>447</v>
      </c>
      <c r="C5236" t="s">
        <v>57</v>
      </c>
      <c r="D5236" t="s">
        <v>57</v>
      </c>
      <c r="E5236" s="30">
        <v>1</v>
      </c>
      <c r="F5236">
        <f t="shared" si="87"/>
        <v>1</v>
      </c>
    </row>
    <row r="5237" spans="1:6" x14ac:dyDescent="0.2">
      <c r="A5237" s="28">
        <v>42295</v>
      </c>
      <c r="B5237" t="s">
        <v>447</v>
      </c>
      <c r="C5237" t="s">
        <v>58</v>
      </c>
      <c r="D5237" t="s">
        <v>58</v>
      </c>
      <c r="E5237" s="30">
        <v>8</v>
      </c>
      <c r="F5237">
        <f t="shared" si="87"/>
        <v>1</v>
      </c>
    </row>
    <row r="5238" spans="1:6" x14ac:dyDescent="0.2">
      <c r="A5238" s="28">
        <v>42295</v>
      </c>
      <c r="B5238" t="s">
        <v>447</v>
      </c>
      <c r="C5238" t="s">
        <v>59</v>
      </c>
      <c r="D5238" t="s">
        <v>59</v>
      </c>
      <c r="E5238" s="30">
        <v>8</v>
      </c>
      <c r="F5238">
        <f t="shared" si="87"/>
        <v>1</v>
      </c>
    </row>
    <row r="5239" spans="1:6" x14ac:dyDescent="0.2">
      <c r="A5239" s="28">
        <v>42296</v>
      </c>
      <c r="B5239" t="s">
        <v>443</v>
      </c>
      <c r="C5239" t="s">
        <v>52</v>
      </c>
      <c r="D5239" t="s">
        <v>52</v>
      </c>
      <c r="E5239" s="30">
        <v>12</v>
      </c>
      <c r="F5239">
        <f t="shared" si="87"/>
        <v>1</v>
      </c>
    </row>
    <row r="5240" spans="1:6" x14ac:dyDescent="0.2">
      <c r="A5240" s="28">
        <v>42296</v>
      </c>
      <c r="B5240" t="s">
        <v>443</v>
      </c>
      <c r="C5240" t="s">
        <v>53</v>
      </c>
      <c r="D5240" t="s">
        <v>53</v>
      </c>
      <c r="E5240" s="30">
        <v>3.802</v>
      </c>
      <c r="F5240">
        <f t="shared" si="87"/>
        <v>1</v>
      </c>
    </row>
    <row r="5241" spans="1:6" x14ac:dyDescent="0.2">
      <c r="A5241" s="28">
        <v>42296</v>
      </c>
      <c r="B5241" t="s">
        <v>443</v>
      </c>
      <c r="C5241" t="s">
        <v>54</v>
      </c>
      <c r="D5241" t="s">
        <v>54</v>
      </c>
      <c r="E5241" s="30">
        <v>3</v>
      </c>
      <c r="F5241">
        <f t="shared" si="87"/>
        <v>1</v>
      </c>
    </row>
    <row r="5242" spans="1:6" x14ac:dyDescent="0.2">
      <c r="A5242" s="28">
        <v>42296</v>
      </c>
      <c r="B5242" t="s">
        <v>443</v>
      </c>
      <c r="C5242" t="s">
        <v>55</v>
      </c>
      <c r="D5242" t="s">
        <v>55</v>
      </c>
      <c r="E5242" s="30">
        <v>62.6</v>
      </c>
      <c r="F5242">
        <f t="shared" si="87"/>
        <v>1</v>
      </c>
    </row>
    <row r="5243" spans="1:6" x14ac:dyDescent="0.2">
      <c r="A5243" s="28">
        <v>42296</v>
      </c>
      <c r="B5243" t="s">
        <v>443</v>
      </c>
      <c r="C5243" t="s">
        <v>56</v>
      </c>
      <c r="D5243" t="s">
        <v>56</v>
      </c>
      <c r="E5243" s="30">
        <v>3</v>
      </c>
      <c r="F5243">
        <f t="shared" si="87"/>
        <v>1</v>
      </c>
    </row>
    <row r="5244" spans="1:6" x14ac:dyDescent="0.2">
      <c r="A5244" s="28">
        <v>42296</v>
      </c>
      <c r="B5244" t="s">
        <v>443</v>
      </c>
      <c r="C5244" t="s">
        <v>57</v>
      </c>
      <c r="D5244" t="s">
        <v>57</v>
      </c>
      <c r="E5244" s="30">
        <v>0</v>
      </c>
      <c r="F5244">
        <f t="shared" si="87"/>
        <v>1</v>
      </c>
    </row>
    <row r="5245" spans="1:6" x14ac:dyDescent="0.2">
      <c r="A5245" s="28">
        <v>42296</v>
      </c>
      <c r="B5245" t="s">
        <v>443</v>
      </c>
      <c r="C5245" t="s">
        <v>58</v>
      </c>
      <c r="D5245" t="s">
        <v>58</v>
      </c>
      <c r="E5245" s="30">
        <v>17</v>
      </c>
      <c r="F5245">
        <f t="shared" si="87"/>
        <v>1</v>
      </c>
    </row>
    <row r="5246" spans="1:6" x14ac:dyDescent="0.2">
      <c r="A5246" s="28">
        <v>42296</v>
      </c>
      <c r="B5246" t="s">
        <v>443</v>
      </c>
      <c r="C5246" t="s">
        <v>59</v>
      </c>
      <c r="D5246" t="s">
        <v>59</v>
      </c>
      <c r="E5246" s="30">
        <v>0</v>
      </c>
      <c r="F5246">
        <f t="shared" si="87"/>
        <v>1</v>
      </c>
    </row>
    <row r="5247" spans="1:6" x14ac:dyDescent="0.2">
      <c r="A5247" s="28">
        <v>42297</v>
      </c>
      <c r="B5247" t="s">
        <v>444</v>
      </c>
      <c r="C5247" t="s">
        <v>52</v>
      </c>
      <c r="D5247" t="s">
        <v>52</v>
      </c>
      <c r="E5247" s="30">
        <v>3.34</v>
      </c>
      <c r="F5247">
        <f t="shared" si="87"/>
        <v>1</v>
      </c>
    </row>
    <row r="5248" spans="1:6" x14ac:dyDescent="0.2">
      <c r="A5248" s="28">
        <v>42297</v>
      </c>
      <c r="B5248" t="s">
        <v>444</v>
      </c>
      <c r="C5248" t="s">
        <v>53</v>
      </c>
      <c r="D5248" t="s">
        <v>53</v>
      </c>
      <c r="E5248" s="30">
        <v>1.99</v>
      </c>
      <c r="F5248">
        <f t="shared" si="87"/>
        <v>1</v>
      </c>
    </row>
    <row r="5249" spans="1:6" x14ac:dyDescent="0.2">
      <c r="A5249" s="28">
        <v>42297</v>
      </c>
      <c r="B5249" t="s">
        <v>444</v>
      </c>
      <c r="C5249" t="s">
        <v>54</v>
      </c>
      <c r="D5249" t="s">
        <v>54</v>
      </c>
      <c r="E5249" s="30">
        <v>2.2999999999999998</v>
      </c>
      <c r="F5249">
        <f t="shared" si="87"/>
        <v>1</v>
      </c>
    </row>
    <row r="5250" spans="1:6" x14ac:dyDescent="0.2">
      <c r="A5250" s="28">
        <v>42297</v>
      </c>
      <c r="B5250" t="s">
        <v>444</v>
      </c>
      <c r="C5250" t="s">
        <v>55</v>
      </c>
      <c r="D5250" t="s">
        <v>55</v>
      </c>
      <c r="E5250" s="30">
        <v>44.7</v>
      </c>
      <c r="F5250">
        <f t="shared" si="87"/>
        <v>1</v>
      </c>
    </row>
    <row r="5251" spans="1:6" x14ac:dyDescent="0.2">
      <c r="A5251" s="28">
        <v>42297</v>
      </c>
      <c r="B5251" t="s">
        <v>444</v>
      </c>
      <c r="C5251" t="s">
        <v>56</v>
      </c>
      <c r="D5251" t="s">
        <v>56</v>
      </c>
      <c r="E5251" s="30">
        <v>6</v>
      </c>
      <c r="F5251">
        <f t="shared" si="87"/>
        <v>1</v>
      </c>
    </row>
    <row r="5252" spans="1:6" x14ac:dyDescent="0.2">
      <c r="A5252" s="28">
        <v>42297</v>
      </c>
      <c r="B5252" t="s">
        <v>444</v>
      </c>
      <c r="C5252" t="s">
        <v>57</v>
      </c>
      <c r="D5252" t="s">
        <v>57</v>
      </c>
      <c r="E5252" s="30">
        <v>0</v>
      </c>
      <c r="F5252">
        <f t="shared" si="87"/>
        <v>1</v>
      </c>
    </row>
    <row r="5253" spans="1:6" x14ac:dyDescent="0.2">
      <c r="A5253" s="28">
        <v>42297</v>
      </c>
      <c r="B5253" t="s">
        <v>444</v>
      </c>
      <c r="C5253" t="s">
        <v>58</v>
      </c>
      <c r="D5253" t="s">
        <v>58</v>
      </c>
      <c r="E5253" s="30">
        <v>10</v>
      </c>
      <c r="F5253">
        <f t="shared" si="87"/>
        <v>1</v>
      </c>
    </row>
    <row r="5254" spans="1:6" x14ac:dyDescent="0.2">
      <c r="A5254" s="28">
        <v>42297</v>
      </c>
      <c r="B5254" t="s">
        <v>444</v>
      </c>
      <c r="C5254" t="s">
        <v>59</v>
      </c>
      <c r="D5254" t="s">
        <v>59</v>
      </c>
      <c r="E5254" s="30">
        <v>5</v>
      </c>
      <c r="F5254">
        <f t="shared" si="87"/>
        <v>1</v>
      </c>
    </row>
    <row r="5255" spans="1:6" x14ac:dyDescent="0.2">
      <c r="A5255" s="28">
        <v>42298</v>
      </c>
      <c r="B5255" t="s">
        <v>445</v>
      </c>
      <c r="C5255" t="s">
        <v>52</v>
      </c>
      <c r="D5255" t="s">
        <v>52</v>
      </c>
      <c r="E5255" s="30">
        <v>8.66</v>
      </c>
      <c r="F5255">
        <f t="shared" ref="F5255:F5318" si="88">SUBTOTAL(103,E5255)</f>
        <v>1</v>
      </c>
    </row>
    <row r="5256" spans="1:6" x14ac:dyDescent="0.2">
      <c r="A5256" s="28">
        <v>42298</v>
      </c>
      <c r="B5256" t="s">
        <v>445</v>
      </c>
      <c r="C5256" t="s">
        <v>53</v>
      </c>
      <c r="D5256" t="s">
        <v>53</v>
      </c>
      <c r="E5256" s="30">
        <v>2.363</v>
      </c>
      <c r="F5256">
        <f t="shared" si="88"/>
        <v>1</v>
      </c>
    </row>
    <row r="5257" spans="1:6" x14ac:dyDescent="0.2">
      <c r="A5257" s="28">
        <v>42298</v>
      </c>
      <c r="B5257" t="s">
        <v>445</v>
      </c>
      <c r="C5257" t="s">
        <v>54</v>
      </c>
      <c r="D5257" t="s">
        <v>54</v>
      </c>
      <c r="E5257" s="30">
        <v>3.2</v>
      </c>
      <c r="F5257">
        <f t="shared" si="88"/>
        <v>1</v>
      </c>
    </row>
    <row r="5258" spans="1:6" x14ac:dyDescent="0.2">
      <c r="A5258" s="28">
        <v>42298</v>
      </c>
      <c r="B5258" t="s">
        <v>445</v>
      </c>
      <c r="C5258" t="s">
        <v>55</v>
      </c>
      <c r="D5258" t="s">
        <v>55</v>
      </c>
      <c r="E5258" s="30">
        <v>36.799999999999997</v>
      </c>
      <c r="F5258">
        <f t="shared" si="88"/>
        <v>1</v>
      </c>
    </row>
    <row r="5259" spans="1:6" x14ac:dyDescent="0.2">
      <c r="A5259" s="28">
        <v>42298</v>
      </c>
      <c r="B5259" t="s">
        <v>445</v>
      </c>
      <c r="C5259" t="s">
        <v>56</v>
      </c>
      <c r="D5259" t="s">
        <v>56</v>
      </c>
      <c r="E5259" s="30">
        <v>9</v>
      </c>
      <c r="F5259">
        <f t="shared" si="88"/>
        <v>1</v>
      </c>
    </row>
    <row r="5260" spans="1:6" x14ac:dyDescent="0.2">
      <c r="A5260" s="28">
        <v>42298</v>
      </c>
      <c r="B5260" t="s">
        <v>445</v>
      </c>
      <c r="C5260" t="s">
        <v>57</v>
      </c>
      <c r="D5260" t="s">
        <v>57</v>
      </c>
      <c r="E5260" s="30">
        <v>1</v>
      </c>
      <c r="F5260">
        <f t="shared" si="88"/>
        <v>1</v>
      </c>
    </row>
    <row r="5261" spans="1:6" x14ac:dyDescent="0.2">
      <c r="A5261" s="28">
        <v>42298</v>
      </c>
      <c r="B5261" t="s">
        <v>445</v>
      </c>
      <c r="C5261" t="s">
        <v>58</v>
      </c>
      <c r="D5261" t="s">
        <v>58</v>
      </c>
      <c r="E5261" s="30">
        <v>1</v>
      </c>
      <c r="F5261">
        <f t="shared" si="88"/>
        <v>1</v>
      </c>
    </row>
    <row r="5262" spans="1:6" x14ac:dyDescent="0.2">
      <c r="A5262" s="28">
        <v>42298</v>
      </c>
      <c r="B5262" t="s">
        <v>445</v>
      </c>
      <c r="C5262" t="s">
        <v>59</v>
      </c>
      <c r="D5262" t="s">
        <v>59</v>
      </c>
      <c r="E5262" s="30">
        <v>4</v>
      </c>
      <c r="F5262">
        <f t="shared" si="88"/>
        <v>1</v>
      </c>
    </row>
    <row r="5263" spans="1:6" x14ac:dyDescent="0.2">
      <c r="A5263" s="28">
        <v>42299</v>
      </c>
      <c r="B5263" t="s">
        <v>446</v>
      </c>
      <c r="C5263" t="s">
        <v>52</v>
      </c>
      <c r="D5263" t="s">
        <v>52</v>
      </c>
      <c r="E5263" s="30">
        <v>4.33</v>
      </c>
      <c r="F5263">
        <f t="shared" si="88"/>
        <v>1</v>
      </c>
    </row>
    <row r="5264" spans="1:6" x14ac:dyDescent="0.2">
      <c r="A5264" s="28">
        <v>42299</v>
      </c>
      <c r="B5264" t="s">
        <v>446</v>
      </c>
      <c r="C5264" t="s">
        <v>53</v>
      </c>
      <c r="D5264" t="s">
        <v>53</v>
      </c>
      <c r="E5264" s="30">
        <v>0.34</v>
      </c>
      <c r="F5264">
        <f t="shared" si="88"/>
        <v>1</v>
      </c>
    </row>
    <row r="5265" spans="1:6" x14ac:dyDescent="0.2">
      <c r="A5265" s="28">
        <v>42299</v>
      </c>
      <c r="B5265" t="s">
        <v>446</v>
      </c>
      <c r="C5265" t="s">
        <v>54</v>
      </c>
      <c r="D5265" t="s">
        <v>54</v>
      </c>
      <c r="E5265" s="30">
        <v>0</v>
      </c>
      <c r="F5265">
        <f t="shared" si="88"/>
        <v>1</v>
      </c>
    </row>
    <row r="5266" spans="1:6" x14ac:dyDescent="0.2">
      <c r="A5266" s="28">
        <v>42299</v>
      </c>
      <c r="B5266" t="s">
        <v>446</v>
      </c>
      <c r="C5266" t="s">
        <v>55</v>
      </c>
      <c r="D5266" t="s">
        <v>55</v>
      </c>
      <c r="E5266" s="30">
        <v>35.262</v>
      </c>
      <c r="F5266">
        <f t="shared" si="88"/>
        <v>1</v>
      </c>
    </row>
    <row r="5267" spans="1:6" x14ac:dyDescent="0.2">
      <c r="A5267" s="28">
        <v>42299</v>
      </c>
      <c r="B5267" t="s">
        <v>446</v>
      </c>
      <c r="C5267" t="s">
        <v>56</v>
      </c>
      <c r="D5267" t="s">
        <v>56</v>
      </c>
      <c r="E5267" s="30">
        <v>9</v>
      </c>
      <c r="F5267">
        <f t="shared" si="88"/>
        <v>1</v>
      </c>
    </row>
    <row r="5268" spans="1:6" x14ac:dyDescent="0.2">
      <c r="A5268" s="28">
        <v>42299</v>
      </c>
      <c r="B5268" t="s">
        <v>446</v>
      </c>
      <c r="C5268" t="s">
        <v>57</v>
      </c>
      <c r="D5268" t="s">
        <v>57</v>
      </c>
      <c r="E5268" s="30">
        <v>0</v>
      </c>
      <c r="F5268">
        <f t="shared" si="88"/>
        <v>1</v>
      </c>
    </row>
    <row r="5269" spans="1:6" x14ac:dyDescent="0.2">
      <c r="A5269" s="28">
        <v>42299</v>
      </c>
      <c r="B5269" t="s">
        <v>446</v>
      </c>
      <c r="C5269" t="s">
        <v>58</v>
      </c>
      <c r="D5269" t="s">
        <v>58</v>
      </c>
      <c r="E5269" s="30">
        <v>2</v>
      </c>
      <c r="F5269">
        <f t="shared" si="88"/>
        <v>1</v>
      </c>
    </row>
    <row r="5270" spans="1:6" x14ac:dyDescent="0.2">
      <c r="A5270" s="28">
        <v>42299</v>
      </c>
      <c r="B5270" t="s">
        <v>446</v>
      </c>
      <c r="C5270" t="s">
        <v>59</v>
      </c>
      <c r="D5270" t="s">
        <v>59</v>
      </c>
      <c r="E5270" s="30">
        <v>2</v>
      </c>
      <c r="F5270">
        <f t="shared" si="88"/>
        <v>1</v>
      </c>
    </row>
    <row r="5271" spans="1:6" x14ac:dyDescent="0.2">
      <c r="A5271" s="28">
        <v>42300</v>
      </c>
      <c r="B5271" t="s">
        <v>440</v>
      </c>
      <c r="C5271" t="s">
        <v>52</v>
      </c>
      <c r="D5271" t="s">
        <v>52</v>
      </c>
      <c r="E5271" s="30">
        <v>7</v>
      </c>
      <c r="F5271">
        <f t="shared" si="88"/>
        <v>1</v>
      </c>
    </row>
    <row r="5272" spans="1:6" x14ac:dyDescent="0.2">
      <c r="A5272" s="28">
        <v>42300</v>
      </c>
      <c r="B5272" t="s">
        <v>440</v>
      </c>
      <c r="C5272" t="s">
        <v>53</v>
      </c>
      <c r="D5272" t="s">
        <v>53</v>
      </c>
      <c r="E5272" s="30">
        <v>1.66</v>
      </c>
      <c r="F5272">
        <f t="shared" si="88"/>
        <v>1</v>
      </c>
    </row>
    <row r="5273" spans="1:6" x14ac:dyDescent="0.2">
      <c r="A5273" s="28">
        <v>42300</v>
      </c>
      <c r="B5273" t="s">
        <v>440</v>
      </c>
      <c r="C5273" t="s">
        <v>54</v>
      </c>
      <c r="D5273" t="s">
        <v>54</v>
      </c>
      <c r="E5273" s="30">
        <v>10.199999999999999</v>
      </c>
      <c r="F5273">
        <f t="shared" si="88"/>
        <v>1</v>
      </c>
    </row>
    <row r="5274" spans="1:6" x14ac:dyDescent="0.2">
      <c r="A5274" s="28">
        <v>42300</v>
      </c>
      <c r="B5274" t="s">
        <v>440</v>
      </c>
      <c r="C5274" t="s">
        <v>55</v>
      </c>
      <c r="D5274" t="s">
        <v>55</v>
      </c>
      <c r="E5274" s="30">
        <v>41.4</v>
      </c>
      <c r="F5274">
        <f t="shared" si="88"/>
        <v>1</v>
      </c>
    </row>
    <row r="5275" spans="1:6" x14ac:dyDescent="0.2">
      <c r="A5275" s="28">
        <v>42300</v>
      </c>
      <c r="B5275" t="s">
        <v>440</v>
      </c>
      <c r="C5275" t="s">
        <v>56</v>
      </c>
      <c r="D5275" t="s">
        <v>56</v>
      </c>
      <c r="E5275" s="30">
        <v>3</v>
      </c>
      <c r="F5275">
        <f t="shared" si="88"/>
        <v>1</v>
      </c>
    </row>
    <row r="5276" spans="1:6" x14ac:dyDescent="0.2">
      <c r="A5276" s="28">
        <v>42300</v>
      </c>
      <c r="B5276" t="s">
        <v>440</v>
      </c>
      <c r="C5276" t="s">
        <v>57</v>
      </c>
      <c r="D5276" t="s">
        <v>57</v>
      </c>
      <c r="E5276" s="30">
        <v>0</v>
      </c>
      <c r="F5276">
        <f t="shared" si="88"/>
        <v>1</v>
      </c>
    </row>
    <row r="5277" spans="1:6" x14ac:dyDescent="0.2">
      <c r="A5277" s="28">
        <v>42300</v>
      </c>
      <c r="B5277" t="s">
        <v>440</v>
      </c>
      <c r="C5277" t="s">
        <v>58</v>
      </c>
      <c r="D5277" t="s">
        <v>58</v>
      </c>
      <c r="E5277" s="30">
        <v>6</v>
      </c>
      <c r="F5277">
        <f t="shared" si="88"/>
        <v>1</v>
      </c>
    </row>
    <row r="5278" spans="1:6" x14ac:dyDescent="0.2">
      <c r="A5278" s="28">
        <v>42300</v>
      </c>
      <c r="B5278" t="s">
        <v>440</v>
      </c>
      <c r="C5278" t="s">
        <v>59</v>
      </c>
      <c r="D5278" t="s">
        <v>59</v>
      </c>
      <c r="E5278" s="30">
        <v>2</v>
      </c>
      <c r="F5278">
        <f t="shared" si="88"/>
        <v>1</v>
      </c>
    </row>
    <row r="5279" spans="1:6" x14ac:dyDescent="0.2">
      <c r="A5279" s="28">
        <v>42301</v>
      </c>
      <c r="B5279" t="s">
        <v>441</v>
      </c>
      <c r="C5279" t="s">
        <v>52</v>
      </c>
      <c r="D5279" t="s">
        <v>52</v>
      </c>
      <c r="E5279" s="30">
        <v>9.84</v>
      </c>
      <c r="F5279">
        <f t="shared" si="88"/>
        <v>1</v>
      </c>
    </row>
    <row r="5280" spans="1:6" x14ac:dyDescent="0.2">
      <c r="A5280" s="28">
        <v>42301</v>
      </c>
      <c r="B5280" t="s">
        <v>441</v>
      </c>
      <c r="C5280" t="s">
        <v>53</v>
      </c>
      <c r="D5280" t="s">
        <v>53</v>
      </c>
      <c r="E5280" s="30">
        <v>8.35</v>
      </c>
      <c r="F5280">
        <f t="shared" si="88"/>
        <v>1</v>
      </c>
    </row>
    <row r="5281" spans="1:6" x14ac:dyDescent="0.2">
      <c r="A5281" s="28">
        <v>42301</v>
      </c>
      <c r="B5281" t="s">
        <v>441</v>
      </c>
      <c r="C5281" t="s">
        <v>54</v>
      </c>
      <c r="D5281" t="s">
        <v>54</v>
      </c>
      <c r="E5281" s="30">
        <v>9.1</v>
      </c>
      <c r="F5281">
        <f t="shared" si="88"/>
        <v>1</v>
      </c>
    </row>
    <row r="5282" spans="1:6" x14ac:dyDescent="0.2">
      <c r="A5282" s="28">
        <v>42301</v>
      </c>
      <c r="B5282" t="s">
        <v>441</v>
      </c>
      <c r="C5282" t="s">
        <v>55</v>
      </c>
      <c r="D5282" t="s">
        <v>55</v>
      </c>
      <c r="E5282" s="30">
        <v>67.400000000000006</v>
      </c>
      <c r="F5282">
        <f t="shared" si="88"/>
        <v>1</v>
      </c>
    </row>
    <row r="5283" spans="1:6" x14ac:dyDescent="0.2">
      <c r="A5283" s="28">
        <v>42301</v>
      </c>
      <c r="B5283" t="s">
        <v>441</v>
      </c>
      <c r="C5283" t="s">
        <v>56</v>
      </c>
      <c r="D5283" t="s">
        <v>56</v>
      </c>
      <c r="E5283" s="30">
        <v>8</v>
      </c>
      <c r="F5283">
        <f t="shared" si="88"/>
        <v>1</v>
      </c>
    </row>
    <row r="5284" spans="1:6" x14ac:dyDescent="0.2">
      <c r="A5284" s="28">
        <v>42301</v>
      </c>
      <c r="B5284" t="s">
        <v>441</v>
      </c>
      <c r="C5284" t="s">
        <v>57</v>
      </c>
      <c r="D5284" t="s">
        <v>57</v>
      </c>
      <c r="E5284" s="30">
        <v>0</v>
      </c>
      <c r="F5284">
        <f t="shared" si="88"/>
        <v>1</v>
      </c>
    </row>
    <row r="5285" spans="1:6" x14ac:dyDescent="0.2">
      <c r="A5285" s="28">
        <v>42301</v>
      </c>
      <c r="B5285" t="s">
        <v>441</v>
      </c>
      <c r="C5285" t="s">
        <v>58</v>
      </c>
      <c r="D5285" t="s">
        <v>58</v>
      </c>
      <c r="E5285" s="30">
        <v>4</v>
      </c>
      <c r="F5285">
        <f t="shared" si="88"/>
        <v>1</v>
      </c>
    </row>
    <row r="5286" spans="1:6" x14ac:dyDescent="0.2">
      <c r="A5286" s="28">
        <v>42301</v>
      </c>
      <c r="B5286" t="s">
        <v>441</v>
      </c>
      <c r="C5286" t="s">
        <v>59</v>
      </c>
      <c r="D5286" t="s">
        <v>59</v>
      </c>
      <c r="E5286" s="30">
        <v>2</v>
      </c>
      <c r="F5286">
        <f t="shared" si="88"/>
        <v>1</v>
      </c>
    </row>
    <row r="5287" spans="1:6" x14ac:dyDescent="0.2">
      <c r="A5287" s="28">
        <v>42302</v>
      </c>
      <c r="B5287" t="s">
        <v>447</v>
      </c>
      <c r="C5287" t="s">
        <v>52</v>
      </c>
      <c r="D5287" t="s">
        <v>52</v>
      </c>
      <c r="E5287" s="30">
        <v>3</v>
      </c>
      <c r="F5287">
        <f t="shared" si="88"/>
        <v>1</v>
      </c>
    </row>
    <row r="5288" spans="1:6" x14ac:dyDescent="0.2">
      <c r="A5288" s="28">
        <v>42302</v>
      </c>
      <c r="B5288" t="s">
        <v>447</v>
      </c>
      <c r="C5288" t="s">
        <v>53</v>
      </c>
      <c r="D5288" t="s">
        <v>53</v>
      </c>
      <c r="E5288" s="30">
        <v>3.33</v>
      </c>
      <c r="F5288">
        <f t="shared" si="88"/>
        <v>1</v>
      </c>
    </row>
    <row r="5289" spans="1:6" x14ac:dyDescent="0.2">
      <c r="A5289" s="28">
        <v>42302</v>
      </c>
      <c r="B5289" t="s">
        <v>447</v>
      </c>
      <c r="C5289" t="s">
        <v>54</v>
      </c>
      <c r="D5289" t="s">
        <v>54</v>
      </c>
      <c r="E5289" s="30">
        <v>3.1</v>
      </c>
      <c r="F5289">
        <f t="shared" si="88"/>
        <v>1</v>
      </c>
    </row>
    <row r="5290" spans="1:6" x14ac:dyDescent="0.2">
      <c r="A5290" s="28">
        <v>42302</v>
      </c>
      <c r="B5290" t="s">
        <v>447</v>
      </c>
      <c r="C5290" t="s">
        <v>55</v>
      </c>
      <c r="D5290" t="s">
        <v>55</v>
      </c>
      <c r="E5290" s="30">
        <v>64.599999999999994</v>
      </c>
      <c r="F5290">
        <f t="shared" si="88"/>
        <v>1</v>
      </c>
    </row>
    <row r="5291" spans="1:6" x14ac:dyDescent="0.2">
      <c r="A5291" s="28">
        <v>42302</v>
      </c>
      <c r="B5291" t="s">
        <v>447</v>
      </c>
      <c r="C5291" t="s">
        <v>56</v>
      </c>
      <c r="D5291" t="s">
        <v>56</v>
      </c>
      <c r="E5291" s="30">
        <v>4</v>
      </c>
      <c r="F5291">
        <f t="shared" si="88"/>
        <v>1</v>
      </c>
    </row>
    <row r="5292" spans="1:6" x14ac:dyDescent="0.2">
      <c r="A5292" s="28">
        <v>42302</v>
      </c>
      <c r="B5292" t="s">
        <v>447</v>
      </c>
      <c r="C5292" t="s">
        <v>57</v>
      </c>
      <c r="D5292" t="s">
        <v>57</v>
      </c>
      <c r="E5292" s="30">
        <v>0</v>
      </c>
      <c r="F5292">
        <f t="shared" si="88"/>
        <v>1</v>
      </c>
    </row>
    <row r="5293" spans="1:6" x14ac:dyDescent="0.2">
      <c r="A5293" s="28">
        <v>42302</v>
      </c>
      <c r="B5293" t="s">
        <v>447</v>
      </c>
      <c r="C5293" t="s">
        <v>58</v>
      </c>
      <c r="D5293" t="s">
        <v>58</v>
      </c>
      <c r="E5293" s="30">
        <v>0</v>
      </c>
      <c r="F5293">
        <f t="shared" si="88"/>
        <v>1</v>
      </c>
    </row>
    <row r="5294" spans="1:6" x14ac:dyDescent="0.2">
      <c r="A5294" s="28">
        <v>42302</v>
      </c>
      <c r="B5294" t="s">
        <v>447</v>
      </c>
      <c r="C5294" t="s">
        <v>59</v>
      </c>
      <c r="D5294" t="s">
        <v>59</v>
      </c>
      <c r="E5294" s="30">
        <v>4</v>
      </c>
      <c r="F5294">
        <f t="shared" si="88"/>
        <v>1</v>
      </c>
    </row>
    <row r="5295" spans="1:6" x14ac:dyDescent="0.2">
      <c r="A5295" s="28">
        <v>42303</v>
      </c>
      <c r="B5295" t="s">
        <v>443</v>
      </c>
      <c r="C5295" t="s">
        <v>52</v>
      </c>
      <c r="D5295" t="s">
        <v>52</v>
      </c>
      <c r="E5295" s="30">
        <v>9</v>
      </c>
      <c r="F5295">
        <f t="shared" si="88"/>
        <v>1</v>
      </c>
    </row>
    <row r="5296" spans="1:6" x14ac:dyDescent="0.2">
      <c r="A5296" s="28">
        <v>42303</v>
      </c>
      <c r="B5296" t="s">
        <v>443</v>
      </c>
      <c r="C5296" t="s">
        <v>53</v>
      </c>
      <c r="D5296" t="s">
        <v>53</v>
      </c>
      <c r="E5296" s="30">
        <v>5.33</v>
      </c>
      <c r="F5296">
        <f t="shared" si="88"/>
        <v>1</v>
      </c>
    </row>
    <row r="5297" spans="1:6" x14ac:dyDescent="0.2">
      <c r="A5297" s="28">
        <v>42303</v>
      </c>
      <c r="B5297" t="s">
        <v>443</v>
      </c>
      <c r="C5297" t="s">
        <v>54</v>
      </c>
      <c r="D5297" t="s">
        <v>54</v>
      </c>
      <c r="E5297" s="30">
        <v>8</v>
      </c>
      <c r="F5297">
        <f t="shared" si="88"/>
        <v>1</v>
      </c>
    </row>
    <row r="5298" spans="1:6" x14ac:dyDescent="0.2">
      <c r="A5298" s="28">
        <v>42303</v>
      </c>
      <c r="B5298" t="s">
        <v>443</v>
      </c>
      <c r="C5298" t="s">
        <v>55</v>
      </c>
      <c r="D5298" t="s">
        <v>55</v>
      </c>
      <c r="E5298" s="30">
        <v>53.3</v>
      </c>
      <c r="F5298">
        <f t="shared" si="88"/>
        <v>1</v>
      </c>
    </row>
    <row r="5299" spans="1:6" x14ac:dyDescent="0.2">
      <c r="A5299" s="28">
        <v>42303</v>
      </c>
      <c r="B5299" t="s">
        <v>443</v>
      </c>
      <c r="C5299" t="s">
        <v>56</v>
      </c>
      <c r="D5299" t="s">
        <v>56</v>
      </c>
      <c r="E5299" s="30">
        <v>8</v>
      </c>
      <c r="F5299">
        <f t="shared" si="88"/>
        <v>1</v>
      </c>
    </row>
    <row r="5300" spans="1:6" x14ac:dyDescent="0.2">
      <c r="A5300" s="28">
        <v>42303</v>
      </c>
      <c r="B5300" t="s">
        <v>443</v>
      </c>
      <c r="C5300" t="s">
        <v>57</v>
      </c>
      <c r="D5300" t="s">
        <v>57</v>
      </c>
      <c r="E5300" s="30">
        <v>1</v>
      </c>
      <c r="F5300">
        <f t="shared" si="88"/>
        <v>1</v>
      </c>
    </row>
    <row r="5301" spans="1:6" x14ac:dyDescent="0.2">
      <c r="A5301" s="28">
        <v>42303</v>
      </c>
      <c r="B5301" t="s">
        <v>443</v>
      </c>
      <c r="C5301" t="s">
        <v>58</v>
      </c>
      <c r="D5301" t="s">
        <v>58</v>
      </c>
      <c r="E5301" s="30">
        <v>2</v>
      </c>
      <c r="F5301">
        <f t="shared" si="88"/>
        <v>1</v>
      </c>
    </row>
    <row r="5302" spans="1:6" x14ac:dyDescent="0.2">
      <c r="A5302" s="28">
        <v>42303</v>
      </c>
      <c r="B5302" t="s">
        <v>443</v>
      </c>
      <c r="C5302" t="s">
        <v>59</v>
      </c>
      <c r="D5302" t="s">
        <v>59</v>
      </c>
      <c r="E5302" s="30">
        <v>2</v>
      </c>
      <c r="F5302">
        <f t="shared" si="88"/>
        <v>1</v>
      </c>
    </row>
    <row r="5303" spans="1:6" x14ac:dyDescent="0.2">
      <c r="A5303" s="28">
        <v>42304</v>
      </c>
      <c r="B5303" t="s">
        <v>444</v>
      </c>
      <c r="C5303" t="s">
        <v>52</v>
      </c>
      <c r="D5303" t="s">
        <v>52</v>
      </c>
      <c r="E5303" s="30">
        <v>4.33</v>
      </c>
      <c r="F5303">
        <f t="shared" si="88"/>
        <v>1</v>
      </c>
    </row>
    <row r="5304" spans="1:6" x14ac:dyDescent="0.2">
      <c r="A5304" s="28">
        <v>42304</v>
      </c>
      <c r="B5304" t="s">
        <v>444</v>
      </c>
      <c r="C5304" t="s">
        <v>53</v>
      </c>
      <c r="D5304" t="s">
        <v>53</v>
      </c>
      <c r="E5304" s="30">
        <v>2</v>
      </c>
      <c r="F5304">
        <f t="shared" si="88"/>
        <v>1</v>
      </c>
    </row>
    <row r="5305" spans="1:6" x14ac:dyDescent="0.2">
      <c r="A5305" s="28">
        <v>42304</v>
      </c>
      <c r="B5305" t="s">
        <v>444</v>
      </c>
      <c r="C5305" t="s">
        <v>54</v>
      </c>
      <c r="D5305" t="s">
        <v>54</v>
      </c>
      <c r="E5305" s="30">
        <v>8.5</v>
      </c>
      <c r="F5305">
        <f t="shared" si="88"/>
        <v>1</v>
      </c>
    </row>
    <row r="5306" spans="1:6" x14ac:dyDescent="0.2">
      <c r="A5306" s="28">
        <v>42304</v>
      </c>
      <c r="B5306" t="s">
        <v>444</v>
      </c>
      <c r="C5306" t="s">
        <v>55</v>
      </c>
      <c r="D5306" t="s">
        <v>55</v>
      </c>
      <c r="E5306" s="30">
        <v>64.400000000000006</v>
      </c>
      <c r="F5306">
        <f t="shared" si="88"/>
        <v>1</v>
      </c>
    </row>
    <row r="5307" spans="1:6" x14ac:dyDescent="0.2">
      <c r="A5307" s="28">
        <v>42304</v>
      </c>
      <c r="B5307" t="s">
        <v>444</v>
      </c>
      <c r="C5307" t="s">
        <v>56</v>
      </c>
      <c r="D5307" t="s">
        <v>56</v>
      </c>
      <c r="E5307" s="30">
        <v>7</v>
      </c>
      <c r="F5307">
        <f t="shared" si="88"/>
        <v>1</v>
      </c>
    </row>
    <row r="5308" spans="1:6" x14ac:dyDescent="0.2">
      <c r="A5308" s="28">
        <v>42304</v>
      </c>
      <c r="B5308" t="s">
        <v>444</v>
      </c>
      <c r="C5308" t="s">
        <v>57</v>
      </c>
      <c r="D5308" t="s">
        <v>57</v>
      </c>
      <c r="E5308" s="30">
        <v>0</v>
      </c>
      <c r="F5308">
        <f t="shared" si="88"/>
        <v>1</v>
      </c>
    </row>
    <row r="5309" spans="1:6" x14ac:dyDescent="0.2">
      <c r="A5309" s="28">
        <v>42304</v>
      </c>
      <c r="B5309" t="s">
        <v>444</v>
      </c>
      <c r="C5309" t="s">
        <v>58</v>
      </c>
      <c r="D5309" t="s">
        <v>58</v>
      </c>
      <c r="E5309" s="30">
        <v>8</v>
      </c>
      <c r="F5309">
        <f t="shared" si="88"/>
        <v>1</v>
      </c>
    </row>
    <row r="5310" spans="1:6" x14ac:dyDescent="0.2">
      <c r="A5310" s="28">
        <v>42304</v>
      </c>
      <c r="B5310" t="s">
        <v>444</v>
      </c>
      <c r="C5310" t="s">
        <v>59</v>
      </c>
      <c r="D5310" t="s">
        <v>59</v>
      </c>
      <c r="E5310" s="30">
        <v>3</v>
      </c>
      <c r="F5310">
        <f t="shared" si="88"/>
        <v>1</v>
      </c>
    </row>
    <row r="5311" spans="1:6" x14ac:dyDescent="0.2">
      <c r="A5311" s="28">
        <v>42305</v>
      </c>
      <c r="B5311" t="s">
        <v>445</v>
      </c>
      <c r="C5311" t="s">
        <v>52</v>
      </c>
      <c r="D5311" t="s">
        <v>52</v>
      </c>
      <c r="E5311" s="30">
        <v>1</v>
      </c>
      <c r="F5311">
        <f t="shared" si="88"/>
        <v>1</v>
      </c>
    </row>
    <row r="5312" spans="1:6" x14ac:dyDescent="0.2">
      <c r="A5312" s="28">
        <v>42305</v>
      </c>
      <c r="B5312" t="s">
        <v>445</v>
      </c>
      <c r="C5312" t="s">
        <v>53</v>
      </c>
      <c r="D5312" t="s">
        <v>53</v>
      </c>
      <c r="E5312" s="30">
        <v>1.66</v>
      </c>
      <c r="F5312">
        <f t="shared" si="88"/>
        <v>1</v>
      </c>
    </row>
    <row r="5313" spans="1:6" x14ac:dyDescent="0.2">
      <c r="A5313" s="28">
        <v>42305</v>
      </c>
      <c r="B5313" t="s">
        <v>445</v>
      </c>
      <c r="C5313" t="s">
        <v>54</v>
      </c>
      <c r="D5313" t="s">
        <v>54</v>
      </c>
      <c r="E5313" s="30">
        <v>1</v>
      </c>
      <c r="F5313">
        <f t="shared" si="88"/>
        <v>1</v>
      </c>
    </row>
    <row r="5314" spans="1:6" x14ac:dyDescent="0.2">
      <c r="A5314" s="28">
        <v>42305</v>
      </c>
      <c r="B5314" t="s">
        <v>445</v>
      </c>
      <c r="C5314" t="s">
        <v>55</v>
      </c>
      <c r="D5314" t="s">
        <v>55</v>
      </c>
      <c r="E5314" s="30">
        <v>33</v>
      </c>
      <c r="F5314">
        <f t="shared" si="88"/>
        <v>1</v>
      </c>
    </row>
    <row r="5315" spans="1:6" x14ac:dyDescent="0.2">
      <c r="A5315" s="28">
        <v>42305</v>
      </c>
      <c r="B5315" t="s">
        <v>445</v>
      </c>
      <c r="C5315" t="s">
        <v>56</v>
      </c>
      <c r="D5315" t="s">
        <v>56</v>
      </c>
      <c r="E5315" s="30">
        <v>11</v>
      </c>
      <c r="F5315">
        <f t="shared" si="88"/>
        <v>1</v>
      </c>
    </row>
    <row r="5316" spans="1:6" x14ac:dyDescent="0.2">
      <c r="A5316" s="28">
        <v>42305</v>
      </c>
      <c r="B5316" t="s">
        <v>445</v>
      </c>
      <c r="C5316" t="s">
        <v>57</v>
      </c>
      <c r="D5316" t="s">
        <v>57</v>
      </c>
      <c r="E5316" s="30">
        <v>1</v>
      </c>
      <c r="F5316">
        <f t="shared" si="88"/>
        <v>1</v>
      </c>
    </row>
    <row r="5317" spans="1:6" x14ac:dyDescent="0.2">
      <c r="A5317" s="28">
        <v>42305</v>
      </c>
      <c r="B5317" t="s">
        <v>445</v>
      </c>
      <c r="C5317" t="s">
        <v>58</v>
      </c>
      <c r="D5317" t="s">
        <v>58</v>
      </c>
      <c r="E5317" s="30">
        <v>6</v>
      </c>
      <c r="F5317">
        <f t="shared" si="88"/>
        <v>1</v>
      </c>
    </row>
    <row r="5318" spans="1:6" x14ac:dyDescent="0.2">
      <c r="A5318" s="28">
        <v>42305</v>
      </c>
      <c r="B5318" t="s">
        <v>445</v>
      </c>
      <c r="C5318" t="s">
        <v>59</v>
      </c>
      <c r="D5318" t="s">
        <v>59</v>
      </c>
      <c r="E5318" s="30">
        <v>2</v>
      </c>
      <c r="F5318">
        <f t="shared" si="88"/>
        <v>1</v>
      </c>
    </row>
    <row r="5319" spans="1:6" x14ac:dyDescent="0.2">
      <c r="A5319" s="28">
        <v>42306</v>
      </c>
      <c r="B5319" t="s">
        <v>446</v>
      </c>
      <c r="C5319" t="s">
        <v>52</v>
      </c>
      <c r="D5319" t="s">
        <v>52</v>
      </c>
      <c r="E5319" s="30">
        <v>2.33</v>
      </c>
      <c r="F5319">
        <f t="shared" ref="F5319:F5382" si="89">SUBTOTAL(103,E5319)</f>
        <v>1</v>
      </c>
    </row>
    <row r="5320" spans="1:6" x14ac:dyDescent="0.2">
      <c r="A5320" s="28">
        <v>42306</v>
      </c>
      <c r="B5320" t="s">
        <v>446</v>
      </c>
      <c r="C5320" t="s">
        <v>53</v>
      </c>
      <c r="D5320" t="s">
        <v>53</v>
      </c>
      <c r="E5320" s="30">
        <v>3.6930000000000001</v>
      </c>
      <c r="F5320">
        <f t="shared" si="89"/>
        <v>1</v>
      </c>
    </row>
    <row r="5321" spans="1:6" x14ac:dyDescent="0.2">
      <c r="A5321" s="28">
        <v>42306</v>
      </c>
      <c r="B5321" t="s">
        <v>446</v>
      </c>
      <c r="C5321" t="s">
        <v>54</v>
      </c>
      <c r="D5321" t="s">
        <v>54</v>
      </c>
      <c r="E5321" s="30">
        <v>1.3</v>
      </c>
      <c r="F5321">
        <f t="shared" si="89"/>
        <v>1</v>
      </c>
    </row>
    <row r="5322" spans="1:6" x14ac:dyDescent="0.2">
      <c r="A5322" s="28">
        <v>42306</v>
      </c>
      <c r="B5322" t="s">
        <v>446</v>
      </c>
      <c r="C5322" t="s">
        <v>55</v>
      </c>
      <c r="D5322" t="s">
        <v>55</v>
      </c>
      <c r="E5322" s="30">
        <v>38.299999999999997</v>
      </c>
      <c r="F5322">
        <f t="shared" si="89"/>
        <v>1</v>
      </c>
    </row>
    <row r="5323" spans="1:6" x14ac:dyDescent="0.2">
      <c r="A5323" s="28">
        <v>42306</v>
      </c>
      <c r="B5323" t="s">
        <v>446</v>
      </c>
      <c r="C5323" t="s">
        <v>56</v>
      </c>
      <c r="D5323" t="s">
        <v>56</v>
      </c>
      <c r="E5323" s="30">
        <v>8</v>
      </c>
      <c r="F5323">
        <f t="shared" si="89"/>
        <v>1</v>
      </c>
    </row>
    <row r="5324" spans="1:6" x14ac:dyDescent="0.2">
      <c r="A5324" s="28">
        <v>42306</v>
      </c>
      <c r="B5324" t="s">
        <v>446</v>
      </c>
      <c r="C5324" t="s">
        <v>57</v>
      </c>
      <c r="D5324" t="s">
        <v>57</v>
      </c>
      <c r="E5324" s="30">
        <v>0</v>
      </c>
      <c r="F5324">
        <f t="shared" si="89"/>
        <v>1</v>
      </c>
    </row>
    <row r="5325" spans="1:6" x14ac:dyDescent="0.2">
      <c r="A5325" s="28">
        <v>42306</v>
      </c>
      <c r="B5325" t="s">
        <v>446</v>
      </c>
      <c r="C5325" t="s">
        <v>58</v>
      </c>
      <c r="D5325" t="s">
        <v>58</v>
      </c>
      <c r="E5325" s="30">
        <v>0</v>
      </c>
      <c r="F5325">
        <f t="shared" si="89"/>
        <v>1</v>
      </c>
    </row>
    <row r="5326" spans="1:6" x14ac:dyDescent="0.2">
      <c r="A5326" s="28">
        <v>42306</v>
      </c>
      <c r="B5326" t="s">
        <v>446</v>
      </c>
      <c r="C5326" t="s">
        <v>59</v>
      </c>
      <c r="D5326" t="s">
        <v>59</v>
      </c>
      <c r="E5326" s="30">
        <v>1</v>
      </c>
      <c r="F5326">
        <f t="shared" si="89"/>
        <v>1</v>
      </c>
    </row>
    <row r="5327" spans="1:6" x14ac:dyDescent="0.2">
      <c r="A5327" s="28">
        <v>42307</v>
      </c>
      <c r="B5327" t="s">
        <v>440</v>
      </c>
      <c r="C5327" t="s">
        <v>52</v>
      </c>
      <c r="D5327" t="s">
        <v>52</v>
      </c>
      <c r="E5327" s="30">
        <v>5.33</v>
      </c>
      <c r="F5327">
        <f t="shared" si="89"/>
        <v>1</v>
      </c>
    </row>
    <row r="5328" spans="1:6" x14ac:dyDescent="0.2">
      <c r="A5328" s="28">
        <v>42307</v>
      </c>
      <c r="B5328" t="s">
        <v>440</v>
      </c>
      <c r="C5328" t="s">
        <v>53</v>
      </c>
      <c r="D5328" t="s">
        <v>53</v>
      </c>
      <c r="E5328" s="30">
        <v>3.67</v>
      </c>
      <c r="F5328">
        <f t="shared" si="89"/>
        <v>1</v>
      </c>
    </row>
    <row r="5329" spans="1:6" x14ac:dyDescent="0.2">
      <c r="A5329" s="28">
        <v>42307</v>
      </c>
      <c r="B5329" t="s">
        <v>440</v>
      </c>
      <c r="C5329" t="s">
        <v>54</v>
      </c>
      <c r="D5329" t="s">
        <v>54</v>
      </c>
      <c r="E5329" s="30">
        <v>3.2</v>
      </c>
      <c r="F5329">
        <f t="shared" si="89"/>
        <v>1</v>
      </c>
    </row>
    <row r="5330" spans="1:6" x14ac:dyDescent="0.2">
      <c r="A5330" s="28">
        <v>42307</v>
      </c>
      <c r="B5330" t="s">
        <v>440</v>
      </c>
      <c r="C5330" t="s">
        <v>55</v>
      </c>
      <c r="D5330" t="s">
        <v>55</v>
      </c>
      <c r="E5330" s="30">
        <v>49.6</v>
      </c>
      <c r="F5330">
        <f t="shared" si="89"/>
        <v>1</v>
      </c>
    </row>
    <row r="5331" spans="1:6" x14ac:dyDescent="0.2">
      <c r="A5331" s="28">
        <v>42307</v>
      </c>
      <c r="B5331" t="s">
        <v>440</v>
      </c>
      <c r="C5331" t="s">
        <v>56</v>
      </c>
      <c r="D5331" t="s">
        <v>56</v>
      </c>
      <c r="E5331" s="30">
        <v>8</v>
      </c>
      <c r="F5331">
        <f t="shared" si="89"/>
        <v>1</v>
      </c>
    </row>
    <row r="5332" spans="1:6" x14ac:dyDescent="0.2">
      <c r="A5332" s="28">
        <v>42307</v>
      </c>
      <c r="B5332" t="s">
        <v>440</v>
      </c>
      <c r="C5332" t="s">
        <v>57</v>
      </c>
      <c r="D5332" t="s">
        <v>57</v>
      </c>
      <c r="E5332" s="30">
        <v>0</v>
      </c>
      <c r="F5332">
        <f t="shared" si="89"/>
        <v>1</v>
      </c>
    </row>
    <row r="5333" spans="1:6" x14ac:dyDescent="0.2">
      <c r="A5333" s="28">
        <v>42307</v>
      </c>
      <c r="B5333" t="s">
        <v>440</v>
      </c>
      <c r="C5333" t="s">
        <v>58</v>
      </c>
      <c r="D5333" t="s">
        <v>58</v>
      </c>
      <c r="E5333" s="30">
        <v>5</v>
      </c>
      <c r="F5333">
        <f t="shared" si="89"/>
        <v>1</v>
      </c>
    </row>
    <row r="5334" spans="1:6" x14ac:dyDescent="0.2">
      <c r="A5334" s="28">
        <v>42307</v>
      </c>
      <c r="B5334" t="s">
        <v>440</v>
      </c>
      <c r="C5334" t="s">
        <v>59</v>
      </c>
      <c r="D5334" t="s">
        <v>59</v>
      </c>
      <c r="E5334" s="30">
        <v>3</v>
      </c>
      <c r="F5334">
        <f t="shared" si="89"/>
        <v>1</v>
      </c>
    </row>
    <row r="5335" spans="1:6" x14ac:dyDescent="0.2">
      <c r="A5335" s="28">
        <v>42308</v>
      </c>
      <c r="B5335" t="s">
        <v>441</v>
      </c>
      <c r="C5335" t="s">
        <v>52</v>
      </c>
      <c r="D5335" t="s">
        <v>52</v>
      </c>
      <c r="E5335" s="30">
        <v>5.66</v>
      </c>
      <c r="F5335">
        <f t="shared" si="89"/>
        <v>1</v>
      </c>
    </row>
    <row r="5336" spans="1:6" x14ac:dyDescent="0.2">
      <c r="A5336" s="28">
        <v>42308</v>
      </c>
      <c r="B5336" t="s">
        <v>441</v>
      </c>
      <c r="C5336" t="s">
        <v>53</v>
      </c>
      <c r="D5336" t="s">
        <v>53</v>
      </c>
      <c r="E5336" s="30">
        <v>4.6500000000000004</v>
      </c>
      <c r="F5336">
        <f t="shared" si="89"/>
        <v>1</v>
      </c>
    </row>
    <row r="5337" spans="1:6" x14ac:dyDescent="0.2">
      <c r="A5337" s="28">
        <v>42308</v>
      </c>
      <c r="B5337" t="s">
        <v>441</v>
      </c>
      <c r="C5337" t="s">
        <v>54</v>
      </c>
      <c r="D5337" t="s">
        <v>54</v>
      </c>
      <c r="E5337" s="30">
        <v>8</v>
      </c>
      <c r="F5337">
        <f t="shared" si="89"/>
        <v>1</v>
      </c>
    </row>
    <row r="5338" spans="1:6" x14ac:dyDescent="0.2">
      <c r="A5338" s="28">
        <v>42308</v>
      </c>
      <c r="B5338" t="s">
        <v>441</v>
      </c>
      <c r="C5338" t="s">
        <v>55</v>
      </c>
      <c r="D5338" t="s">
        <v>55</v>
      </c>
      <c r="E5338" s="30">
        <v>58.4</v>
      </c>
      <c r="F5338">
        <f t="shared" si="89"/>
        <v>1</v>
      </c>
    </row>
    <row r="5339" spans="1:6" x14ac:dyDescent="0.2">
      <c r="A5339" s="28">
        <v>42308</v>
      </c>
      <c r="B5339" t="s">
        <v>441</v>
      </c>
      <c r="C5339" t="s">
        <v>56</v>
      </c>
      <c r="D5339" t="s">
        <v>56</v>
      </c>
      <c r="E5339" s="30">
        <v>6</v>
      </c>
      <c r="F5339">
        <f t="shared" si="89"/>
        <v>1</v>
      </c>
    </row>
    <row r="5340" spans="1:6" x14ac:dyDescent="0.2">
      <c r="A5340" s="28">
        <v>42308</v>
      </c>
      <c r="B5340" t="s">
        <v>441</v>
      </c>
      <c r="C5340" t="s">
        <v>57</v>
      </c>
      <c r="D5340" t="s">
        <v>57</v>
      </c>
      <c r="E5340" s="30">
        <v>0</v>
      </c>
      <c r="F5340">
        <f t="shared" si="89"/>
        <v>1</v>
      </c>
    </row>
    <row r="5341" spans="1:6" x14ac:dyDescent="0.2">
      <c r="A5341" s="28">
        <v>42308</v>
      </c>
      <c r="B5341" t="s">
        <v>441</v>
      </c>
      <c r="C5341" t="s">
        <v>58</v>
      </c>
      <c r="D5341" t="s">
        <v>58</v>
      </c>
      <c r="E5341" s="30">
        <v>7</v>
      </c>
      <c r="F5341">
        <f t="shared" si="89"/>
        <v>1</v>
      </c>
    </row>
    <row r="5342" spans="1:6" x14ac:dyDescent="0.2">
      <c r="A5342" s="28">
        <v>42308</v>
      </c>
      <c r="B5342" t="s">
        <v>441</v>
      </c>
      <c r="C5342" t="s">
        <v>59</v>
      </c>
      <c r="D5342" t="s">
        <v>59</v>
      </c>
      <c r="E5342" s="30">
        <v>1</v>
      </c>
      <c r="F5342">
        <f t="shared" si="89"/>
        <v>1</v>
      </c>
    </row>
    <row r="5343" spans="1:6" x14ac:dyDescent="0.2">
      <c r="A5343" s="28">
        <v>42309</v>
      </c>
      <c r="B5343" t="s">
        <v>447</v>
      </c>
      <c r="C5343" t="s">
        <v>52</v>
      </c>
      <c r="D5343" t="s">
        <v>52</v>
      </c>
      <c r="E5343" s="30">
        <v>2.33</v>
      </c>
      <c r="F5343">
        <f t="shared" si="89"/>
        <v>1</v>
      </c>
    </row>
    <row r="5344" spans="1:6" x14ac:dyDescent="0.2">
      <c r="A5344" s="28">
        <v>42309</v>
      </c>
      <c r="B5344" t="s">
        <v>447</v>
      </c>
      <c r="C5344" t="s">
        <v>53</v>
      </c>
      <c r="D5344" t="s">
        <v>53</v>
      </c>
      <c r="E5344" s="30">
        <v>7.99</v>
      </c>
      <c r="F5344">
        <f t="shared" si="89"/>
        <v>1</v>
      </c>
    </row>
    <row r="5345" spans="1:6" x14ac:dyDescent="0.2">
      <c r="A5345" s="28">
        <v>42309</v>
      </c>
      <c r="B5345" t="s">
        <v>447</v>
      </c>
      <c r="C5345" t="s">
        <v>54</v>
      </c>
      <c r="D5345" t="s">
        <v>54</v>
      </c>
      <c r="E5345" s="30">
        <v>5.6</v>
      </c>
      <c r="F5345">
        <f t="shared" si="89"/>
        <v>1</v>
      </c>
    </row>
    <row r="5346" spans="1:6" x14ac:dyDescent="0.2">
      <c r="A5346" s="28">
        <v>42309</v>
      </c>
      <c r="B5346" t="s">
        <v>447</v>
      </c>
      <c r="C5346" t="s">
        <v>55</v>
      </c>
      <c r="D5346" t="s">
        <v>55</v>
      </c>
      <c r="E5346" s="30">
        <v>80.400000000000006</v>
      </c>
      <c r="F5346">
        <f t="shared" si="89"/>
        <v>1</v>
      </c>
    </row>
    <row r="5347" spans="1:6" x14ac:dyDescent="0.2">
      <c r="A5347" s="28">
        <v>42309</v>
      </c>
      <c r="B5347" t="s">
        <v>447</v>
      </c>
      <c r="C5347" t="s">
        <v>56</v>
      </c>
      <c r="D5347" t="s">
        <v>56</v>
      </c>
      <c r="E5347" s="30">
        <v>11</v>
      </c>
      <c r="F5347">
        <f t="shared" si="89"/>
        <v>1</v>
      </c>
    </row>
    <row r="5348" spans="1:6" x14ac:dyDescent="0.2">
      <c r="A5348" s="28">
        <v>42309</v>
      </c>
      <c r="B5348" t="s">
        <v>447</v>
      </c>
      <c r="C5348" t="s">
        <v>57</v>
      </c>
      <c r="D5348" t="s">
        <v>57</v>
      </c>
      <c r="E5348" s="30">
        <v>0</v>
      </c>
      <c r="F5348">
        <f t="shared" si="89"/>
        <v>1</v>
      </c>
    </row>
    <row r="5349" spans="1:6" x14ac:dyDescent="0.2">
      <c r="A5349" s="28">
        <v>42309</v>
      </c>
      <c r="B5349" t="s">
        <v>447</v>
      </c>
      <c r="C5349" t="s">
        <v>58</v>
      </c>
      <c r="D5349" t="s">
        <v>58</v>
      </c>
      <c r="E5349" s="30">
        <v>5</v>
      </c>
      <c r="F5349">
        <f t="shared" si="89"/>
        <v>1</v>
      </c>
    </row>
    <row r="5350" spans="1:6" x14ac:dyDescent="0.2">
      <c r="A5350" s="28">
        <v>42309</v>
      </c>
      <c r="B5350" t="s">
        <v>447</v>
      </c>
      <c r="C5350" t="s">
        <v>59</v>
      </c>
      <c r="D5350" t="s">
        <v>59</v>
      </c>
      <c r="E5350" s="30">
        <v>0</v>
      </c>
      <c r="F5350">
        <f t="shared" si="89"/>
        <v>1</v>
      </c>
    </row>
    <row r="5351" spans="1:6" x14ac:dyDescent="0.2">
      <c r="A5351" s="28">
        <v>42310</v>
      </c>
      <c r="B5351" t="s">
        <v>443</v>
      </c>
      <c r="C5351" t="s">
        <v>52</v>
      </c>
      <c r="D5351" t="s">
        <v>52</v>
      </c>
      <c r="E5351" s="30">
        <v>4.66</v>
      </c>
      <c r="F5351">
        <f t="shared" si="89"/>
        <v>1</v>
      </c>
    </row>
    <row r="5352" spans="1:6" x14ac:dyDescent="0.2">
      <c r="A5352" s="28">
        <v>42310</v>
      </c>
      <c r="B5352" t="s">
        <v>443</v>
      </c>
      <c r="C5352" t="s">
        <v>53</v>
      </c>
      <c r="D5352" t="s">
        <v>53</v>
      </c>
      <c r="E5352" s="30">
        <v>4.33</v>
      </c>
      <c r="F5352">
        <f t="shared" si="89"/>
        <v>1</v>
      </c>
    </row>
    <row r="5353" spans="1:6" x14ac:dyDescent="0.2">
      <c r="A5353" s="28">
        <v>42310</v>
      </c>
      <c r="B5353" t="s">
        <v>443</v>
      </c>
      <c r="C5353" t="s">
        <v>54</v>
      </c>
      <c r="D5353" t="s">
        <v>54</v>
      </c>
      <c r="E5353" s="30">
        <v>4</v>
      </c>
      <c r="F5353">
        <f t="shared" si="89"/>
        <v>1</v>
      </c>
    </row>
    <row r="5354" spans="1:6" x14ac:dyDescent="0.2">
      <c r="A5354" s="28">
        <v>42310</v>
      </c>
      <c r="B5354" t="s">
        <v>443</v>
      </c>
      <c r="C5354" t="s">
        <v>55</v>
      </c>
      <c r="D5354" t="s">
        <v>55</v>
      </c>
      <c r="E5354" s="30">
        <v>46.3</v>
      </c>
      <c r="F5354">
        <f t="shared" si="89"/>
        <v>1</v>
      </c>
    </row>
    <row r="5355" spans="1:6" x14ac:dyDescent="0.2">
      <c r="A5355" s="28">
        <v>42310</v>
      </c>
      <c r="B5355" t="s">
        <v>443</v>
      </c>
      <c r="C5355" t="s">
        <v>56</v>
      </c>
      <c r="D5355" t="s">
        <v>56</v>
      </c>
      <c r="E5355" s="30">
        <v>7</v>
      </c>
      <c r="F5355">
        <f t="shared" si="89"/>
        <v>1</v>
      </c>
    </row>
    <row r="5356" spans="1:6" x14ac:dyDescent="0.2">
      <c r="A5356" s="28">
        <v>42310</v>
      </c>
      <c r="B5356" t="s">
        <v>443</v>
      </c>
      <c r="C5356" t="s">
        <v>57</v>
      </c>
      <c r="D5356" t="s">
        <v>57</v>
      </c>
      <c r="E5356" s="30">
        <v>0</v>
      </c>
      <c r="F5356">
        <f t="shared" si="89"/>
        <v>1</v>
      </c>
    </row>
    <row r="5357" spans="1:6" x14ac:dyDescent="0.2">
      <c r="A5357" s="28">
        <v>42310</v>
      </c>
      <c r="B5357" t="s">
        <v>443</v>
      </c>
      <c r="C5357" t="s">
        <v>58</v>
      </c>
      <c r="D5357" t="s">
        <v>58</v>
      </c>
      <c r="E5357" s="30">
        <v>7</v>
      </c>
      <c r="F5357">
        <f t="shared" si="89"/>
        <v>1</v>
      </c>
    </row>
    <row r="5358" spans="1:6" x14ac:dyDescent="0.2">
      <c r="A5358" s="28">
        <v>42310</v>
      </c>
      <c r="B5358" t="s">
        <v>443</v>
      </c>
      <c r="C5358" t="s">
        <v>59</v>
      </c>
      <c r="D5358" t="s">
        <v>59</v>
      </c>
      <c r="E5358" s="30">
        <v>2</v>
      </c>
      <c r="F5358">
        <f t="shared" si="89"/>
        <v>1</v>
      </c>
    </row>
    <row r="5359" spans="1:6" x14ac:dyDescent="0.2">
      <c r="A5359" s="28">
        <v>42311</v>
      </c>
      <c r="B5359" t="s">
        <v>444</v>
      </c>
      <c r="C5359" t="s">
        <v>52</v>
      </c>
      <c r="D5359" t="s">
        <v>52</v>
      </c>
      <c r="E5359" s="30">
        <v>1.34</v>
      </c>
      <c r="F5359">
        <f t="shared" si="89"/>
        <v>1</v>
      </c>
    </row>
    <row r="5360" spans="1:6" x14ac:dyDescent="0.2">
      <c r="A5360" s="28">
        <v>42311</v>
      </c>
      <c r="B5360" t="s">
        <v>444</v>
      </c>
      <c r="C5360" t="s">
        <v>53</v>
      </c>
      <c r="D5360" t="s">
        <v>53</v>
      </c>
      <c r="E5360" s="30">
        <v>4.3499999999999996</v>
      </c>
      <c r="F5360">
        <f t="shared" si="89"/>
        <v>1</v>
      </c>
    </row>
    <row r="5361" spans="1:6" x14ac:dyDescent="0.2">
      <c r="A5361" s="28">
        <v>42311</v>
      </c>
      <c r="B5361" t="s">
        <v>444</v>
      </c>
      <c r="C5361" t="s">
        <v>54</v>
      </c>
      <c r="D5361" t="s">
        <v>54</v>
      </c>
      <c r="E5361" s="30">
        <v>4.3</v>
      </c>
      <c r="F5361">
        <f t="shared" si="89"/>
        <v>1</v>
      </c>
    </row>
    <row r="5362" spans="1:6" x14ac:dyDescent="0.2">
      <c r="A5362" s="28">
        <v>42311</v>
      </c>
      <c r="B5362" t="s">
        <v>444</v>
      </c>
      <c r="C5362" t="s">
        <v>55</v>
      </c>
      <c r="D5362" t="s">
        <v>55</v>
      </c>
      <c r="E5362" s="30">
        <v>41.8</v>
      </c>
      <c r="F5362">
        <f t="shared" si="89"/>
        <v>1</v>
      </c>
    </row>
    <row r="5363" spans="1:6" x14ac:dyDescent="0.2">
      <c r="A5363" s="28">
        <v>42311</v>
      </c>
      <c r="B5363" t="s">
        <v>444</v>
      </c>
      <c r="C5363" t="s">
        <v>56</v>
      </c>
      <c r="D5363" t="s">
        <v>56</v>
      </c>
      <c r="E5363" s="30">
        <v>5</v>
      </c>
      <c r="F5363">
        <f t="shared" si="89"/>
        <v>1</v>
      </c>
    </row>
    <row r="5364" spans="1:6" x14ac:dyDescent="0.2">
      <c r="A5364" s="28">
        <v>42311</v>
      </c>
      <c r="B5364" t="s">
        <v>444</v>
      </c>
      <c r="C5364" t="s">
        <v>57</v>
      </c>
      <c r="D5364" t="s">
        <v>57</v>
      </c>
      <c r="E5364" s="30">
        <v>0</v>
      </c>
      <c r="F5364">
        <f t="shared" si="89"/>
        <v>1</v>
      </c>
    </row>
    <row r="5365" spans="1:6" x14ac:dyDescent="0.2">
      <c r="A5365" s="28">
        <v>42311</v>
      </c>
      <c r="B5365" t="s">
        <v>444</v>
      </c>
      <c r="C5365" t="s">
        <v>58</v>
      </c>
      <c r="D5365" t="s">
        <v>58</v>
      </c>
      <c r="E5365" s="30">
        <v>3</v>
      </c>
      <c r="F5365">
        <f t="shared" si="89"/>
        <v>1</v>
      </c>
    </row>
    <row r="5366" spans="1:6" x14ac:dyDescent="0.2">
      <c r="A5366" s="28">
        <v>42311</v>
      </c>
      <c r="B5366" t="s">
        <v>444</v>
      </c>
      <c r="C5366" t="s">
        <v>59</v>
      </c>
      <c r="D5366" t="s">
        <v>59</v>
      </c>
      <c r="E5366" s="30">
        <v>0</v>
      </c>
      <c r="F5366">
        <f t="shared" si="89"/>
        <v>1</v>
      </c>
    </row>
    <row r="5367" spans="1:6" x14ac:dyDescent="0.2">
      <c r="A5367" s="28">
        <v>42312</v>
      </c>
      <c r="B5367" t="s">
        <v>445</v>
      </c>
      <c r="C5367" t="s">
        <v>52</v>
      </c>
      <c r="D5367" t="s">
        <v>52</v>
      </c>
      <c r="E5367" s="30">
        <v>8.5</v>
      </c>
      <c r="F5367">
        <f t="shared" si="89"/>
        <v>1</v>
      </c>
    </row>
    <row r="5368" spans="1:6" x14ac:dyDescent="0.2">
      <c r="A5368" s="28">
        <v>42312</v>
      </c>
      <c r="B5368" t="s">
        <v>445</v>
      </c>
      <c r="C5368" t="s">
        <v>53</v>
      </c>
      <c r="D5368" t="s">
        <v>53</v>
      </c>
      <c r="E5368" s="30">
        <v>2.34</v>
      </c>
      <c r="F5368">
        <f t="shared" si="89"/>
        <v>1</v>
      </c>
    </row>
    <row r="5369" spans="1:6" x14ac:dyDescent="0.2">
      <c r="A5369" s="28">
        <v>42312</v>
      </c>
      <c r="B5369" t="s">
        <v>445</v>
      </c>
      <c r="C5369" t="s">
        <v>54</v>
      </c>
      <c r="D5369" t="s">
        <v>54</v>
      </c>
      <c r="E5369" s="30">
        <v>3</v>
      </c>
      <c r="F5369">
        <f t="shared" si="89"/>
        <v>1</v>
      </c>
    </row>
    <row r="5370" spans="1:6" x14ac:dyDescent="0.2">
      <c r="A5370" s="28">
        <v>42312</v>
      </c>
      <c r="B5370" t="s">
        <v>445</v>
      </c>
      <c r="C5370" t="s">
        <v>55</v>
      </c>
      <c r="D5370" t="s">
        <v>55</v>
      </c>
      <c r="E5370" s="30">
        <v>59.8</v>
      </c>
      <c r="F5370">
        <f t="shared" si="89"/>
        <v>1</v>
      </c>
    </row>
    <row r="5371" spans="1:6" x14ac:dyDescent="0.2">
      <c r="A5371" s="28">
        <v>42312</v>
      </c>
      <c r="B5371" t="s">
        <v>445</v>
      </c>
      <c r="C5371" t="s">
        <v>56</v>
      </c>
      <c r="D5371" t="s">
        <v>56</v>
      </c>
      <c r="E5371" s="30">
        <v>18</v>
      </c>
      <c r="F5371">
        <f t="shared" si="89"/>
        <v>1</v>
      </c>
    </row>
    <row r="5372" spans="1:6" x14ac:dyDescent="0.2">
      <c r="A5372" s="28">
        <v>42312</v>
      </c>
      <c r="B5372" t="s">
        <v>445</v>
      </c>
      <c r="C5372" t="s">
        <v>57</v>
      </c>
      <c r="D5372" t="s">
        <v>57</v>
      </c>
      <c r="E5372" s="30">
        <v>3</v>
      </c>
      <c r="F5372">
        <f t="shared" si="89"/>
        <v>1</v>
      </c>
    </row>
    <row r="5373" spans="1:6" x14ac:dyDescent="0.2">
      <c r="A5373" s="28">
        <v>42312</v>
      </c>
      <c r="B5373" t="s">
        <v>445</v>
      </c>
      <c r="C5373" t="s">
        <v>58</v>
      </c>
      <c r="D5373" t="s">
        <v>58</v>
      </c>
      <c r="E5373" s="30">
        <v>3</v>
      </c>
      <c r="F5373">
        <f t="shared" si="89"/>
        <v>1</v>
      </c>
    </row>
    <row r="5374" spans="1:6" x14ac:dyDescent="0.2">
      <c r="A5374" s="28">
        <v>42312</v>
      </c>
      <c r="B5374" t="s">
        <v>445</v>
      </c>
      <c r="C5374" t="s">
        <v>59</v>
      </c>
      <c r="D5374" t="s">
        <v>59</v>
      </c>
      <c r="E5374" s="30">
        <v>4</v>
      </c>
      <c r="F5374">
        <f t="shared" si="89"/>
        <v>1</v>
      </c>
    </row>
    <row r="5375" spans="1:6" x14ac:dyDescent="0.2">
      <c r="A5375" s="28">
        <v>42313</v>
      </c>
      <c r="B5375" t="s">
        <v>446</v>
      </c>
      <c r="C5375" t="s">
        <v>52</v>
      </c>
      <c r="D5375" t="s">
        <v>52</v>
      </c>
      <c r="E5375" s="30">
        <v>4.33</v>
      </c>
      <c r="F5375">
        <f t="shared" si="89"/>
        <v>1</v>
      </c>
    </row>
    <row r="5376" spans="1:6" x14ac:dyDescent="0.2">
      <c r="A5376" s="28">
        <v>42313</v>
      </c>
      <c r="B5376" t="s">
        <v>446</v>
      </c>
      <c r="C5376" t="s">
        <v>53</v>
      </c>
      <c r="D5376" t="s">
        <v>53</v>
      </c>
      <c r="E5376" s="30">
        <v>3.5609999999999999</v>
      </c>
      <c r="F5376">
        <f t="shared" si="89"/>
        <v>1</v>
      </c>
    </row>
    <row r="5377" spans="1:6" x14ac:dyDescent="0.2">
      <c r="A5377" s="28">
        <v>42313</v>
      </c>
      <c r="B5377" t="s">
        <v>446</v>
      </c>
      <c r="C5377" t="s">
        <v>54</v>
      </c>
      <c r="D5377" t="s">
        <v>54</v>
      </c>
      <c r="E5377" s="30">
        <v>7.4</v>
      </c>
      <c r="F5377">
        <f t="shared" si="89"/>
        <v>1</v>
      </c>
    </row>
    <row r="5378" spans="1:6" x14ac:dyDescent="0.2">
      <c r="A5378" s="28">
        <v>42313</v>
      </c>
      <c r="B5378" t="s">
        <v>446</v>
      </c>
      <c r="C5378" t="s">
        <v>55</v>
      </c>
      <c r="D5378" t="s">
        <v>55</v>
      </c>
      <c r="E5378" s="30">
        <v>45</v>
      </c>
      <c r="F5378">
        <f t="shared" si="89"/>
        <v>1</v>
      </c>
    </row>
    <row r="5379" spans="1:6" x14ac:dyDescent="0.2">
      <c r="A5379" s="28">
        <v>42313</v>
      </c>
      <c r="B5379" t="s">
        <v>446</v>
      </c>
      <c r="C5379" t="s">
        <v>56</v>
      </c>
      <c r="D5379" t="s">
        <v>56</v>
      </c>
      <c r="E5379" s="30">
        <v>3</v>
      </c>
      <c r="F5379">
        <f t="shared" si="89"/>
        <v>1</v>
      </c>
    </row>
    <row r="5380" spans="1:6" x14ac:dyDescent="0.2">
      <c r="A5380" s="28">
        <v>42313</v>
      </c>
      <c r="B5380" t="s">
        <v>446</v>
      </c>
      <c r="C5380" t="s">
        <v>57</v>
      </c>
      <c r="D5380" t="s">
        <v>57</v>
      </c>
      <c r="E5380" s="30">
        <v>0</v>
      </c>
      <c r="F5380">
        <f t="shared" si="89"/>
        <v>1</v>
      </c>
    </row>
    <row r="5381" spans="1:6" x14ac:dyDescent="0.2">
      <c r="A5381" s="28">
        <v>42313</v>
      </c>
      <c r="B5381" t="s">
        <v>446</v>
      </c>
      <c r="C5381" t="s">
        <v>58</v>
      </c>
      <c r="D5381" t="s">
        <v>58</v>
      </c>
      <c r="E5381" s="30">
        <v>0</v>
      </c>
      <c r="F5381">
        <f t="shared" si="89"/>
        <v>1</v>
      </c>
    </row>
    <row r="5382" spans="1:6" x14ac:dyDescent="0.2">
      <c r="A5382" s="28">
        <v>42313</v>
      </c>
      <c r="B5382" t="s">
        <v>446</v>
      </c>
      <c r="C5382" t="s">
        <v>59</v>
      </c>
      <c r="D5382" t="s">
        <v>59</v>
      </c>
      <c r="E5382" s="30">
        <v>2</v>
      </c>
      <c r="F5382">
        <f t="shared" si="89"/>
        <v>1</v>
      </c>
    </row>
    <row r="5383" spans="1:6" x14ac:dyDescent="0.2">
      <c r="A5383" s="28">
        <v>42314</v>
      </c>
      <c r="B5383" t="s">
        <v>440</v>
      </c>
      <c r="C5383" t="s">
        <v>52</v>
      </c>
      <c r="D5383" t="s">
        <v>52</v>
      </c>
      <c r="E5383" s="30">
        <v>3.33</v>
      </c>
      <c r="F5383">
        <f t="shared" ref="F5383:F5446" si="90">SUBTOTAL(103,E5383)</f>
        <v>1</v>
      </c>
    </row>
    <row r="5384" spans="1:6" x14ac:dyDescent="0.2">
      <c r="A5384" s="28">
        <v>42314</v>
      </c>
      <c r="B5384" t="s">
        <v>440</v>
      </c>
      <c r="C5384" t="s">
        <v>53</v>
      </c>
      <c r="D5384" t="s">
        <v>53</v>
      </c>
      <c r="E5384" s="30">
        <v>6.7359999999999998</v>
      </c>
      <c r="F5384">
        <f t="shared" si="90"/>
        <v>1</v>
      </c>
    </row>
    <row r="5385" spans="1:6" x14ac:dyDescent="0.2">
      <c r="A5385" s="28">
        <v>42314</v>
      </c>
      <c r="B5385" t="s">
        <v>440</v>
      </c>
      <c r="C5385" t="s">
        <v>54</v>
      </c>
      <c r="D5385" t="s">
        <v>54</v>
      </c>
      <c r="E5385" s="30">
        <v>4</v>
      </c>
      <c r="F5385">
        <f t="shared" si="90"/>
        <v>1</v>
      </c>
    </row>
    <row r="5386" spans="1:6" x14ac:dyDescent="0.2">
      <c r="A5386" s="28">
        <v>42314</v>
      </c>
      <c r="B5386" t="s">
        <v>440</v>
      </c>
      <c r="C5386" t="s">
        <v>55</v>
      </c>
      <c r="D5386" t="s">
        <v>55</v>
      </c>
      <c r="E5386" s="30">
        <v>31.475000000000001</v>
      </c>
      <c r="F5386">
        <f t="shared" si="90"/>
        <v>1</v>
      </c>
    </row>
    <row r="5387" spans="1:6" x14ac:dyDescent="0.2">
      <c r="A5387" s="28">
        <v>42314</v>
      </c>
      <c r="B5387" t="s">
        <v>440</v>
      </c>
      <c r="C5387" t="s">
        <v>56</v>
      </c>
      <c r="D5387" t="s">
        <v>56</v>
      </c>
      <c r="E5387" s="30">
        <v>5</v>
      </c>
      <c r="F5387">
        <f t="shared" si="90"/>
        <v>1</v>
      </c>
    </row>
    <row r="5388" spans="1:6" x14ac:dyDescent="0.2">
      <c r="A5388" s="28">
        <v>42314</v>
      </c>
      <c r="B5388" t="s">
        <v>440</v>
      </c>
      <c r="C5388" t="s">
        <v>57</v>
      </c>
      <c r="D5388" t="s">
        <v>57</v>
      </c>
      <c r="E5388" s="30">
        <v>2</v>
      </c>
      <c r="F5388">
        <f t="shared" si="90"/>
        <v>1</v>
      </c>
    </row>
    <row r="5389" spans="1:6" x14ac:dyDescent="0.2">
      <c r="A5389" s="28">
        <v>42314</v>
      </c>
      <c r="B5389" t="s">
        <v>440</v>
      </c>
      <c r="C5389" t="s">
        <v>58</v>
      </c>
      <c r="D5389" t="s">
        <v>58</v>
      </c>
      <c r="E5389" s="30">
        <v>1</v>
      </c>
      <c r="F5389">
        <f t="shared" si="90"/>
        <v>1</v>
      </c>
    </row>
    <row r="5390" spans="1:6" x14ac:dyDescent="0.2">
      <c r="A5390" s="28">
        <v>42314</v>
      </c>
      <c r="B5390" t="s">
        <v>440</v>
      </c>
      <c r="C5390" t="s">
        <v>59</v>
      </c>
      <c r="D5390" t="s">
        <v>59</v>
      </c>
      <c r="E5390" s="30">
        <v>0</v>
      </c>
      <c r="F5390">
        <f t="shared" si="90"/>
        <v>1</v>
      </c>
    </row>
    <row r="5391" spans="1:6" x14ac:dyDescent="0.2">
      <c r="A5391" s="28">
        <v>42315</v>
      </c>
      <c r="B5391" t="s">
        <v>441</v>
      </c>
      <c r="C5391" t="s">
        <v>52</v>
      </c>
      <c r="D5391" t="s">
        <v>52</v>
      </c>
      <c r="E5391" s="30">
        <v>4</v>
      </c>
      <c r="F5391">
        <f t="shared" si="90"/>
        <v>1</v>
      </c>
    </row>
    <row r="5392" spans="1:6" x14ac:dyDescent="0.2">
      <c r="A5392" s="28">
        <v>42315</v>
      </c>
      <c r="B5392" t="s">
        <v>441</v>
      </c>
      <c r="C5392" t="s">
        <v>53</v>
      </c>
      <c r="D5392" t="s">
        <v>53</v>
      </c>
      <c r="E5392" s="30">
        <v>3.11</v>
      </c>
      <c r="F5392">
        <f t="shared" si="90"/>
        <v>1</v>
      </c>
    </row>
    <row r="5393" spans="1:6" x14ac:dyDescent="0.2">
      <c r="A5393" s="28">
        <v>42315</v>
      </c>
      <c r="B5393" t="s">
        <v>441</v>
      </c>
      <c r="C5393" t="s">
        <v>54</v>
      </c>
      <c r="D5393" t="s">
        <v>54</v>
      </c>
      <c r="E5393" s="30">
        <v>4.8</v>
      </c>
      <c r="F5393">
        <f t="shared" si="90"/>
        <v>1</v>
      </c>
    </row>
    <row r="5394" spans="1:6" x14ac:dyDescent="0.2">
      <c r="A5394" s="28">
        <v>42315</v>
      </c>
      <c r="B5394" t="s">
        <v>441</v>
      </c>
      <c r="C5394" t="s">
        <v>55</v>
      </c>
      <c r="D5394" t="s">
        <v>55</v>
      </c>
      <c r="E5394" s="30">
        <v>69.900000000000006</v>
      </c>
      <c r="F5394">
        <f t="shared" si="90"/>
        <v>1</v>
      </c>
    </row>
    <row r="5395" spans="1:6" x14ac:dyDescent="0.2">
      <c r="A5395" s="28">
        <v>42315</v>
      </c>
      <c r="B5395" t="s">
        <v>441</v>
      </c>
      <c r="C5395" t="s">
        <v>56</v>
      </c>
      <c r="D5395" t="s">
        <v>56</v>
      </c>
      <c r="E5395" s="30">
        <v>15</v>
      </c>
      <c r="F5395">
        <f t="shared" si="90"/>
        <v>1</v>
      </c>
    </row>
    <row r="5396" spans="1:6" x14ac:dyDescent="0.2">
      <c r="A5396" s="28">
        <v>42315</v>
      </c>
      <c r="B5396" t="s">
        <v>441</v>
      </c>
      <c r="C5396" t="s">
        <v>57</v>
      </c>
      <c r="D5396" t="s">
        <v>57</v>
      </c>
      <c r="E5396" s="30">
        <v>1</v>
      </c>
      <c r="F5396">
        <f t="shared" si="90"/>
        <v>1</v>
      </c>
    </row>
    <row r="5397" spans="1:6" x14ac:dyDescent="0.2">
      <c r="A5397" s="28">
        <v>42315</v>
      </c>
      <c r="B5397" t="s">
        <v>441</v>
      </c>
      <c r="C5397" t="s">
        <v>58</v>
      </c>
      <c r="D5397" t="s">
        <v>58</v>
      </c>
      <c r="E5397" s="30">
        <v>6</v>
      </c>
      <c r="F5397">
        <f t="shared" si="90"/>
        <v>1</v>
      </c>
    </row>
    <row r="5398" spans="1:6" x14ac:dyDescent="0.2">
      <c r="A5398" s="28">
        <v>42315</v>
      </c>
      <c r="B5398" t="s">
        <v>441</v>
      </c>
      <c r="C5398" t="s">
        <v>59</v>
      </c>
      <c r="D5398" t="s">
        <v>59</v>
      </c>
      <c r="E5398" s="30">
        <v>1</v>
      </c>
      <c r="F5398">
        <f t="shared" si="90"/>
        <v>1</v>
      </c>
    </row>
    <row r="5399" spans="1:6" x14ac:dyDescent="0.2">
      <c r="A5399" s="28">
        <v>42316</v>
      </c>
      <c r="B5399" t="s">
        <v>447</v>
      </c>
      <c r="C5399" t="s">
        <v>52</v>
      </c>
      <c r="D5399" t="s">
        <v>52</v>
      </c>
      <c r="E5399" s="30">
        <v>6.33</v>
      </c>
      <c r="F5399">
        <f t="shared" si="90"/>
        <v>1</v>
      </c>
    </row>
    <row r="5400" spans="1:6" x14ac:dyDescent="0.2">
      <c r="A5400" s="28">
        <v>42316</v>
      </c>
      <c r="B5400" t="s">
        <v>447</v>
      </c>
      <c r="C5400" t="s">
        <v>53</v>
      </c>
      <c r="D5400" t="s">
        <v>53</v>
      </c>
      <c r="E5400" s="30">
        <v>3.67</v>
      </c>
      <c r="F5400">
        <f t="shared" si="90"/>
        <v>1</v>
      </c>
    </row>
    <row r="5401" spans="1:6" x14ac:dyDescent="0.2">
      <c r="A5401" s="28">
        <v>42316</v>
      </c>
      <c r="B5401" t="s">
        <v>447</v>
      </c>
      <c r="C5401" t="s">
        <v>54</v>
      </c>
      <c r="D5401" t="s">
        <v>54</v>
      </c>
      <c r="E5401" s="30">
        <v>7.2</v>
      </c>
      <c r="F5401">
        <f t="shared" si="90"/>
        <v>1</v>
      </c>
    </row>
    <row r="5402" spans="1:6" x14ac:dyDescent="0.2">
      <c r="A5402" s="28">
        <v>42316</v>
      </c>
      <c r="B5402" t="s">
        <v>447</v>
      </c>
      <c r="C5402" t="s">
        <v>55</v>
      </c>
      <c r="D5402" t="s">
        <v>55</v>
      </c>
      <c r="E5402" s="30">
        <v>48.6</v>
      </c>
      <c r="F5402">
        <f t="shared" si="90"/>
        <v>1</v>
      </c>
    </row>
    <row r="5403" spans="1:6" x14ac:dyDescent="0.2">
      <c r="A5403" s="28">
        <v>42316</v>
      </c>
      <c r="B5403" t="s">
        <v>447</v>
      </c>
      <c r="C5403" t="s">
        <v>56</v>
      </c>
      <c r="D5403" t="s">
        <v>56</v>
      </c>
      <c r="E5403" s="30">
        <v>7</v>
      </c>
      <c r="F5403">
        <f t="shared" si="90"/>
        <v>1</v>
      </c>
    </row>
    <row r="5404" spans="1:6" x14ac:dyDescent="0.2">
      <c r="A5404" s="28">
        <v>42316</v>
      </c>
      <c r="B5404" t="s">
        <v>447</v>
      </c>
      <c r="C5404" t="s">
        <v>57</v>
      </c>
      <c r="D5404" t="s">
        <v>57</v>
      </c>
      <c r="E5404" s="30">
        <v>0</v>
      </c>
      <c r="F5404">
        <f t="shared" si="90"/>
        <v>1</v>
      </c>
    </row>
    <row r="5405" spans="1:6" x14ac:dyDescent="0.2">
      <c r="A5405" s="28">
        <v>42316</v>
      </c>
      <c r="B5405" t="s">
        <v>447</v>
      </c>
      <c r="C5405" t="s">
        <v>58</v>
      </c>
      <c r="D5405" t="s">
        <v>58</v>
      </c>
      <c r="E5405" s="30">
        <v>13</v>
      </c>
      <c r="F5405">
        <f t="shared" si="90"/>
        <v>1</v>
      </c>
    </row>
    <row r="5406" spans="1:6" x14ac:dyDescent="0.2">
      <c r="A5406" s="28">
        <v>42316</v>
      </c>
      <c r="B5406" t="s">
        <v>447</v>
      </c>
      <c r="C5406" t="s">
        <v>59</v>
      </c>
      <c r="D5406" t="s">
        <v>59</v>
      </c>
      <c r="E5406" s="30">
        <v>1</v>
      </c>
      <c r="F5406">
        <f t="shared" si="90"/>
        <v>1</v>
      </c>
    </row>
    <row r="5407" spans="1:6" x14ac:dyDescent="0.2">
      <c r="A5407" s="28">
        <v>42317</v>
      </c>
      <c r="B5407" t="s">
        <v>443</v>
      </c>
      <c r="C5407" t="s">
        <v>52</v>
      </c>
      <c r="D5407" t="s">
        <v>52</v>
      </c>
      <c r="E5407" s="30">
        <v>3.66</v>
      </c>
      <c r="F5407">
        <f t="shared" si="90"/>
        <v>1</v>
      </c>
    </row>
    <row r="5408" spans="1:6" x14ac:dyDescent="0.2">
      <c r="A5408" s="28">
        <v>42317</v>
      </c>
      <c r="B5408" t="s">
        <v>443</v>
      </c>
      <c r="C5408" t="s">
        <v>53</v>
      </c>
      <c r="D5408" t="s">
        <v>53</v>
      </c>
      <c r="E5408" s="30">
        <v>6.1980000000000004</v>
      </c>
      <c r="F5408">
        <f t="shared" si="90"/>
        <v>1</v>
      </c>
    </row>
    <row r="5409" spans="1:6" x14ac:dyDescent="0.2">
      <c r="A5409" s="28">
        <v>42317</v>
      </c>
      <c r="B5409" t="s">
        <v>443</v>
      </c>
      <c r="C5409" t="s">
        <v>54</v>
      </c>
      <c r="D5409" t="s">
        <v>54</v>
      </c>
      <c r="E5409" s="30">
        <v>4.2</v>
      </c>
      <c r="F5409">
        <f t="shared" si="90"/>
        <v>1</v>
      </c>
    </row>
    <row r="5410" spans="1:6" x14ac:dyDescent="0.2">
      <c r="A5410" s="28">
        <v>42317</v>
      </c>
      <c r="B5410" t="s">
        <v>443</v>
      </c>
      <c r="C5410" t="s">
        <v>55</v>
      </c>
      <c r="D5410" t="s">
        <v>55</v>
      </c>
      <c r="E5410" s="30">
        <v>40.75</v>
      </c>
      <c r="F5410">
        <f t="shared" si="90"/>
        <v>1</v>
      </c>
    </row>
    <row r="5411" spans="1:6" x14ac:dyDescent="0.2">
      <c r="A5411" s="28">
        <v>42317</v>
      </c>
      <c r="B5411" t="s">
        <v>443</v>
      </c>
      <c r="C5411" t="s">
        <v>56</v>
      </c>
      <c r="D5411" t="s">
        <v>56</v>
      </c>
      <c r="E5411" s="30">
        <v>3</v>
      </c>
      <c r="F5411">
        <f t="shared" si="90"/>
        <v>1</v>
      </c>
    </row>
    <row r="5412" spans="1:6" x14ac:dyDescent="0.2">
      <c r="A5412" s="28">
        <v>42317</v>
      </c>
      <c r="B5412" t="s">
        <v>443</v>
      </c>
      <c r="C5412" t="s">
        <v>57</v>
      </c>
      <c r="D5412" t="s">
        <v>57</v>
      </c>
      <c r="E5412" s="30">
        <v>1</v>
      </c>
      <c r="F5412">
        <f t="shared" si="90"/>
        <v>1</v>
      </c>
    </row>
    <row r="5413" spans="1:6" x14ac:dyDescent="0.2">
      <c r="A5413" s="28">
        <v>42317</v>
      </c>
      <c r="B5413" t="s">
        <v>443</v>
      </c>
      <c r="C5413" t="s">
        <v>58</v>
      </c>
      <c r="D5413" t="s">
        <v>58</v>
      </c>
      <c r="E5413" s="30">
        <v>12</v>
      </c>
      <c r="F5413">
        <f t="shared" si="90"/>
        <v>1</v>
      </c>
    </row>
    <row r="5414" spans="1:6" x14ac:dyDescent="0.2">
      <c r="A5414" s="28">
        <v>42317</v>
      </c>
      <c r="B5414" t="s">
        <v>443</v>
      </c>
      <c r="C5414" t="s">
        <v>59</v>
      </c>
      <c r="D5414" t="s">
        <v>59</v>
      </c>
      <c r="E5414" s="30">
        <v>1</v>
      </c>
      <c r="F5414">
        <f t="shared" si="90"/>
        <v>1</v>
      </c>
    </row>
    <row r="5415" spans="1:6" x14ac:dyDescent="0.2">
      <c r="A5415" s="28">
        <v>42318</v>
      </c>
      <c r="B5415" t="s">
        <v>444</v>
      </c>
      <c r="C5415" t="s">
        <v>52</v>
      </c>
      <c r="D5415" t="s">
        <v>52</v>
      </c>
      <c r="E5415" s="30">
        <v>6.33</v>
      </c>
      <c r="F5415">
        <f t="shared" si="90"/>
        <v>1</v>
      </c>
    </row>
    <row r="5416" spans="1:6" x14ac:dyDescent="0.2">
      <c r="A5416" s="28">
        <v>42318</v>
      </c>
      <c r="B5416" t="s">
        <v>444</v>
      </c>
      <c r="C5416" t="s">
        <v>53</v>
      </c>
      <c r="D5416" t="s">
        <v>53</v>
      </c>
      <c r="E5416" s="30">
        <v>7.4820000000000002</v>
      </c>
      <c r="F5416">
        <f t="shared" si="90"/>
        <v>1</v>
      </c>
    </row>
    <row r="5417" spans="1:6" x14ac:dyDescent="0.2">
      <c r="A5417" s="28">
        <v>42318</v>
      </c>
      <c r="B5417" t="s">
        <v>444</v>
      </c>
      <c r="C5417" t="s">
        <v>54</v>
      </c>
      <c r="D5417" t="s">
        <v>54</v>
      </c>
      <c r="E5417" s="30">
        <v>10</v>
      </c>
      <c r="F5417">
        <f t="shared" si="90"/>
        <v>1</v>
      </c>
    </row>
    <row r="5418" spans="1:6" x14ac:dyDescent="0.2">
      <c r="A5418" s="28">
        <v>42318</v>
      </c>
      <c r="B5418" t="s">
        <v>444</v>
      </c>
      <c r="C5418" t="s">
        <v>55</v>
      </c>
      <c r="D5418" t="s">
        <v>55</v>
      </c>
      <c r="E5418" s="30">
        <v>41.2</v>
      </c>
      <c r="F5418">
        <f t="shared" si="90"/>
        <v>1</v>
      </c>
    </row>
    <row r="5419" spans="1:6" x14ac:dyDescent="0.2">
      <c r="A5419" s="28">
        <v>42318</v>
      </c>
      <c r="B5419" t="s">
        <v>444</v>
      </c>
      <c r="C5419" t="s">
        <v>56</v>
      </c>
      <c r="D5419" t="s">
        <v>56</v>
      </c>
      <c r="E5419" s="30">
        <v>8</v>
      </c>
      <c r="F5419">
        <f t="shared" si="90"/>
        <v>1</v>
      </c>
    </row>
    <row r="5420" spans="1:6" x14ac:dyDescent="0.2">
      <c r="A5420" s="28">
        <v>42318</v>
      </c>
      <c r="B5420" t="s">
        <v>444</v>
      </c>
      <c r="C5420" t="s">
        <v>57</v>
      </c>
      <c r="D5420" t="s">
        <v>57</v>
      </c>
      <c r="E5420" s="30">
        <v>0</v>
      </c>
      <c r="F5420">
        <f t="shared" si="90"/>
        <v>1</v>
      </c>
    </row>
    <row r="5421" spans="1:6" x14ac:dyDescent="0.2">
      <c r="A5421" s="28">
        <v>42318</v>
      </c>
      <c r="B5421" t="s">
        <v>444</v>
      </c>
      <c r="C5421" t="s">
        <v>58</v>
      </c>
      <c r="D5421" t="s">
        <v>58</v>
      </c>
      <c r="E5421" s="30">
        <v>9</v>
      </c>
      <c r="F5421">
        <f t="shared" si="90"/>
        <v>1</v>
      </c>
    </row>
    <row r="5422" spans="1:6" x14ac:dyDescent="0.2">
      <c r="A5422" s="28">
        <v>42318</v>
      </c>
      <c r="B5422" t="s">
        <v>444</v>
      </c>
      <c r="C5422" t="s">
        <v>59</v>
      </c>
      <c r="D5422" t="s">
        <v>59</v>
      </c>
      <c r="E5422" s="30">
        <v>2</v>
      </c>
      <c r="F5422">
        <f t="shared" si="90"/>
        <v>1</v>
      </c>
    </row>
    <row r="5423" spans="1:6" x14ac:dyDescent="0.2">
      <c r="A5423" s="28">
        <v>42319</v>
      </c>
      <c r="B5423" t="s">
        <v>445</v>
      </c>
      <c r="C5423" t="s">
        <v>52</v>
      </c>
      <c r="D5423" t="s">
        <v>52</v>
      </c>
      <c r="E5423" s="30">
        <v>9.66</v>
      </c>
      <c r="F5423">
        <f t="shared" si="90"/>
        <v>1</v>
      </c>
    </row>
    <row r="5424" spans="1:6" x14ac:dyDescent="0.2">
      <c r="A5424" s="28">
        <v>42319</v>
      </c>
      <c r="B5424" t="s">
        <v>445</v>
      </c>
      <c r="C5424" t="s">
        <v>53</v>
      </c>
      <c r="D5424" t="s">
        <v>53</v>
      </c>
      <c r="E5424" s="30">
        <v>5.34</v>
      </c>
      <c r="F5424">
        <f t="shared" si="90"/>
        <v>1</v>
      </c>
    </row>
    <row r="5425" spans="1:6" x14ac:dyDescent="0.2">
      <c r="A5425" s="28">
        <v>42319</v>
      </c>
      <c r="B5425" t="s">
        <v>445</v>
      </c>
      <c r="C5425" t="s">
        <v>54</v>
      </c>
      <c r="D5425" t="s">
        <v>54</v>
      </c>
      <c r="E5425" s="30">
        <v>7.2</v>
      </c>
      <c r="F5425">
        <f t="shared" si="90"/>
        <v>1</v>
      </c>
    </row>
    <row r="5426" spans="1:6" x14ac:dyDescent="0.2">
      <c r="A5426" s="28">
        <v>42319</v>
      </c>
      <c r="B5426" t="s">
        <v>445</v>
      </c>
      <c r="C5426" t="s">
        <v>55</v>
      </c>
      <c r="D5426" t="s">
        <v>55</v>
      </c>
      <c r="E5426" s="30">
        <v>60</v>
      </c>
      <c r="F5426">
        <f t="shared" si="90"/>
        <v>1</v>
      </c>
    </row>
    <row r="5427" spans="1:6" x14ac:dyDescent="0.2">
      <c r="A5427" s="28">
        <v>42319</v>
      </c>
      <c r="B5427" t="s">
        <v>445</v>
      </c>
      <c r="C5427" t="s">
        <v>56</v>
      </c>
      <c r="D5427" t="s">
        <v>56</v>
      </c>
      <c r="E5427" s="30">
        <v>4</v>
      </c>
      <c r="F5427">
        <f t="shared" si="90"/>
        <v>1</v>
      </c>
    </row>
    <row r="5428" spans="1:6" x14ac:dyDescent="0.2">
      <c r="A5428" s="28">
        <v>42319</v>
      </c>
      <c r="B5428" t="s">
        <v>445</v>
      </c>
      <c r="C5428" t="s">
        <v>57</v>
      </c>
      <c r="D5428" t="s">
        <v>57</v>
      </c>
      <c r="E5428" s="30">
        <v>0</v>
      </c>
      <c r="F5428">
        <f t="shared" si="90"/>
        <v>1</v>
      </c>
    </row>
    <row r="5429" spans="1:6" x14ac:dyDescent="0.2">
      <c r="A5429" s="28">
        <v>42319</v>
      </c>
      <c r="B5429" t="s">
        <v>445</v>
      </c>
      <c r="C5429" t="s">
        <v>58</v>
      </c>
      <c r="D5429" t="s">
        <v>58</v>
      </c>
      <c r="E5429" s="30">
        <v>12</v>
      </c>
      <c r="F5429">
        <f t="shared" si="90"/>
        <v>1</v>
      </c>
    </row>
    <row r="5430" spans="1:6" x14ac:dyDescent="0.2">
      <c r="A5430" s="28">
        <v>42319</v>
      </c>
      <c r="B5430" t="s">
        <v>445</v>
      </c>
      <c r="C5430" t="s">
        <v>59</v>
      </c>
      <c r="D5430" t="s">
        <v>59</v>
      </c>
      <c r="E5430" s="30">
        <v>3</v>
      </c>
      <c r="F5430">
        <f t="shared" si="90"/>
        <v>1</v>
      </c>
    </row>
    <row r="5431" spans="1:6" x14ac:dyDescent="0.2">
      <c r="A5431" s="28">
        <v>42320</v>
      </c>
      <c r="B5431" t="s">
        <v>446</v>
      </c>
      <c r="C5431" t="s">
        <v>52</v>
      </c>
      <c r="D5431" t="s">
        <v>52</v>
      </c>
      <c r="E5431" s="30">
        <v>6</v>
      </c>
      <c r="F5431">
        <f t="shared" si="90"/>
        <v>1</v>
      </c>
    </row>
    <row r="5432" spans="1:6" x14ac:dyDescent="0.2">
      <c r="A5432" s="28">
        <v>42320</v>
      </c>
      <c r="B5432" t="s">
        <v>446</v>
      </c>
      <c r="C5432" t="s">
        <v>53</v>
      </c>
      <c r="D5432" t="s">
        <v>53</v>
      </c>
      <c r="E5432" s="30">
        <v>4.33</v>
      </c>
      <c r="F5432">
        <f t="shared" si="90"/>
        <v>1</v>
      </c>
    </row>
    <row r="5433" spans="1:6" x14ac:dyDescent="0.2">
      <c r="A5433" s="28">
        <v>42320</v>
      </c>
      <c r="B5433" t="s">
        <v>446</v>
      </c>
      <c r="C5433" t="s">
        <v>54</v>
      </c>
      <c r="D5433" t="s">
        <v>54</v>
      </c>
      <c r="E5433" s="30">
        <v>6</v>
      </c>
      <c r="F5433">
        <f t="shared" si="90"/>
        <v>1</v>
      </c>
    </row>
    <row r="5434" spans="1:6" x14ac:dyDescent="0.2">
      <c r="A5434" s="28">
        <v>42320</v>
      </c>
      <c r="B5434" t="s">
        <v>446</v>
      </c>
      <c r="C5434" t="s">
        <v>55</v>
      </c>
      <c r="D5434" t="s">
        <v>55</v>
      </c>
      <c r="E5434" s="30">
        <v>24</v>
      </c>
      <c r="F5434">
        <f t="shared" si="90"/>
        <v>1</v>
      </c>
    </row>
    <row r="5435" spans="1:6" x14ac:dyDescent="0.2">
      <c r="A5435" s="28">
        <v>42320</v>
      </c>
      <c r="B5435" t="s">
        <v>446</v>
      </c>
      <c r="C5435" t="s">
        <v>56</v>
      </c>
      <c r="D5435" t="s">
        <v>56</v>
      </c>
      <c r="E5435" s="30">
        <v>11</v>
      </c>
      <c r="F5435">
        <f t="shared" si="90"/>
        <v>1</v>
      </c>
    </row>
    <row r="5436" spans="1:6" x14ac:dyDescent="0.2">
      <c r="A5436" s="28">
        <v>42320</v>
      </c>
      <c r="B5436" t="s">
        <v>446</v>
      </c>
      <c r="C5436" t="s">
        <v>57</v>
      </c>
      <c r="D5436" t="s">
        <v>57</v>
      </c>
      <c r="E5436" s="30">
        <v>0</v>
      </c>
      <c r="F5436">
        <f t="shared" si="90"/>
        <v>1</v>
      </c>
    </row>
    <row r="5437" spans="1:6" x14ac:dyDescent="0.2">
      <c r="A5437" s="28">
        <v>42320</v>
      </c>
      <c r="B5437" t="s">
        <v>446</v>
      </c>
      <c r="C5437" t="s">
        <v>58</v>
      </c>
      <c r="D5437" t="s">
        <v>58</v>
      </c>
      <c r="E5437" s="30">
        <v>20</v>
      </c>
      <c r="F5437">
        <f t="shared" si="90"/>
        <v>1</v>
      </c>
    </row>
    <row r="5438" spans="1:6" x14ac:dyDescent="0.2">
      <c r="A5438" s="28">
        <v>42320</v>
      </c>
      <c r="B5438" t="s">
        <v>446</v>
      </c>
      <c r="C5438" t="s">
        <v>59</v>
      </c>
      <c r="D5438" t="s">
        <v>59</v>
      </c>
      <c r="E5438" s="30">
        <v>0</v>
      </c>
      <c r="F5438">
        <f t="shared" si="90"/>
        <v>1</v>
      </c>
    </row>
    <row r="5439" spans="1:6" x14ac:dyDescent="0.2">
      <c r="A5439" s="28">
        <v>42321</v>
      </c>
      <c r="B5439" t="s">
        <v>440</v>
      </c>
      <c r="C5439" t="s">
        <v>52</v>
      </c>
      <c r="D5439" t="s">
        <v>52</v>
      </c>
      <c r="E5439" s="30">
        <v>5</v>
      </c>
      <c r="F5439">
        <f t="shared" si="90"/>
        <v>1</v>
      </c>
    </row>
    <row r="5440" spans="1:6" x14ac:dyDescent="0.2">
      <c r="A5440" s="28">
        <v>42321</v>
      </c>
      <c r="B5440" t="s">
        <v>440</v>
      </c>
      <c r="C5440" t="s">
        <v>53</v>
      </c>
      <c r="D5440" t="s">
        <v>53</v>
      </c>
      <c r="E5440" s="30">
        <v>2.44</v>
      </c>
      <c r="F5440">
        <f t="shared" si="90"/>
        <v>1</v>
      </c>
    </row>
    <row r="5441" spans="1:6" x14ac:dyDescent="0.2">
      <c r="A5441" s="28">
        <v>42321</v>
      </c>
      <c r="B5441" t="s">
        <v>440</v>
      </c>
      <c r="C5441" t="s">
        <v>54</v>
      </c>
      <c r="D5441" t="s">
        <v>54</v>
      </c>
      <c r="E5441" s="30">
        <v>2</v>
      </c>
      <c r="F5441">
        <f t="shared" si="90"/>
        <v>1</v>
      </c>
    </row>
    <row r="5442" spans="1:6" x14ac:dyDescent="0.2">
      <c r="A5442" s="28">
        <v>42321</v>
      </c>
      <c r="B5442" t="s">
        <v>440</v>
      </c>
      <c r="C5442" t="s">
        <v>55</v>
      </c>
      <c r="D5442" t="s">
        <v>55</v>
      </c>
      <c r="E5442" s="30">
        <v>22</v>
      </c>
      <c r="F5442">
        <f t="shared" si="90"/>
        <v>1</v>
      </c>
    </row>
    <row r="5443" spans="1:6" x14ac:dyDescent="0.2">
      <c r="A5443" s="28">
        <v>42321</v>
      </c>
      <c r="B5443" t="s">
        <v>440</v>
      </c>
      <c r="C5443" t="s">
        <v>56</v>
      </c>
      <c r="D5443" t="s">
        <v>56</v>
      </c>
      <c r="E5443" s="30">
        <v>13</v>
      </c>
      <c r="F5443">
        <f t="shared" si="90"/>
        <v>1</v>
      </c>
    </row>
    <row r="5444" spans="1:6" x14ac:dyDescent="0.2">
      <c r="A5444" s="28">
        <v>42321</v>
      </c>
      <c r="B5444" t="s">
        <v>440</v>
      </c>
      <c r="C5444" t="s">
        <v>57</v>
      </c>
      <c r="D5444" t="s">
        <v>57</v>
      </c>
      <c r="E5444" s="30">
        <v>0</v>
      </c>
      <c r="F5444">
        <f t="shared" si="90"/>
        <v>1</v>
      </c>
    </row>
    <row r="5445" spans="1:6" x14ac:dyDescent="0.2">
      <c r="A5445" s="28">
        <v>42321</v>
      </c>
      <c r="B5445" t="s">
        <v>440</v>
      </c>
      <c r="C5445" t="s">
        <v>58</v>
      </c>
      <c r="D5445" t="s">
        <v>58</v>
      </c>
      <c r="E5445" s="30">
        <v>0</v>
      </c>
      <c r="F5445">
        <f t="shared" si="90"/>
        <v>1</v>
      </c>
    </row>
    <row r="5446" spans="1:6" x14ac:dyDescent="0.2">
      <c r="A5446" s="28">
        <v>42321</v>
      </c>
      <c r="B5446" t="s">
        <v>440</v>
      </c>
      <c r="C5446" t="s">
        <v>59</v>
      </c>
      <c r="D5446" t="s">
        <v>59</v>
      </c>
      <c r="E5446" s="30">
        <v>0</v>
      </c>
      <c r="F5446">
        <f t="shared" si="90"/>
        <v>1</v>
      </c>
    </row>
    <row r="5447" spans="1:6" x14ac:dyDescent="0.2">
      <c r="A5447" s="28">
        <v>42322</v>
      </c>
      <c r="B5447" t="s">
        <v>441</v>
      </c>
      <c r="C5447" t="s">
        <v>52</v>
      </c>
      <c r="D5447" t="s">
        <v>52</v>
      </c>
      <c r="E5447" s="30">
        <v>4.99</v>
      </c>
      <c r="F5447">
        <f t="shared" ref="F5447:F5510" si="91">SUBTOTAL(103,E5447)</f>
        <v>1</v>
      </c>
    </row>
    <row r="5448" spans="1:6" x14ac:dyDescent="0.2">
      <c r="A5448" s="28">
        <v>42322</v>
      </c>
      <c r="B5448" t="s">
        <v>441</v>
      </c>
      <c r="C5448" t="s">
        <v>53</v>
      </c>
      <c r="D5448" t="s">
        <v>53</v>
      </c>
      <c r="E5448" s="30">
        <v>0.33</v>
      </c>
      <c r="F5448">
        <f t="shared" si="91"/>
        <v>1</v>
      </c>
    </row>
    <row r="5449" spans="1:6" x14ac:dyDescent="0.2">
      <c r="A5449" s="28">
        <v>42322</v>
      </c>
      <c r="B5449" t="s">
        <v>441</v>
      </c>
      <c r="C5449" t="s">
        <v>54</v>
      </c>
      <c r="D5449" t="s">
        <v>54</v>
      </c>
      <c r="E5449" s="30">
        <v>3.7</v>
      </c>
      <c r="F5449">
        <f t="shared" si="91"/>
        <v>1</v>
      </c>
    </row>
    <row r="5450" spans="1:6" x14ac:dyDescent="0.2">
      <c r="A5450" s="28">
        <v>42322</v>
      </c>
      <c r="B5450" t="s">
        <v>441</v>
      </c>
      <c r="C5450" t="s">
        <v>55</v>
      </c>
      <c r="D5450" t="s">
        <v>55</v>
      </c>
      <c r="E5450" s="30">
        <v>19</v>
      </c>
      <c r="F5450">
        <f t="shared" si="91"/>
        <v>1</v>
      </c>
    </row>
    <row r="5451" spans="1:6" x14ac:dyDescent="0.2">
      <c r="A5451" s="28">
        <v>42322</v>
      </c>
      <c r="B5451" t="s">
        <v>441</v>
      </c>
      <c r="C5451" t="s">
        <v>56</v>
      </c>
      <c r="D5451" t="s">
        <v>56</v>
      </c>
      <c r="E5451" s="30">
        <v>5</v>
      </c>
      <c r="F5451">
        <f t="shared" si="91"/>
        <v>1</v>
      </c>
    </row>
    <row r="5452" spans="1:6" x14ac:dyDescent="0.2">
      <c r="A5452" s="28">
        <v>42322</v>
      </c>
      <c r="B5452" t="s">
        <v>441</v>
      </c>
      <c r="C5452" t="s">
        <v>57</v>
      </c>
      <c r="D5452" t="s">
        <v>57</v>
      </c>
      <c r="E5452" s="30">
        <v>1</v>
      </c>
      <c r="F5452">
        <f t="shared" si="91"/>
        <v>1</v>
      </c>
    </row>
    <row r="5453" spans="1:6" x14ac:dyDescent="0.2">
      <c r="A5453" s="28">
        <v>42322</v>
      </c>
      <c r="B5453" t="s">
        <v>441</v>
      </c>
      <c r="C5453" t="s">
        <v>58</v>
      </c>
      <c r="D5453" t="s">
        <v>58</v>
      </c>
      <c r="E5453" s="30">
        <v>0</v>
      </c>
      <c r="F5453">
        <f t="shared" si="91"/>
        <v>1</v>
      </c>
    </row>
    <row r="5454" spans="1:6" x14ac:dyDescent="0.2">
      <c r="A5454" s="28">
        <v>42322</v>
      </c>
      <c r="B5454" t="s">
        <v>441</v>
      </c>
      <c r="C5454" t="s">
        <v>59</v>
      </c>
      <c r="D5454" t="s">
        <v>59</v>
      </c>
      <c r="E5454" s="30">
        <v>1</v>
      </c>
      <c r="F5454">
        <f t="shared" si="91"/>
        <v>1</v>
      </c>
    </row>
    <row r="5455" spans="1:6" x14ac:dyDescent="0.2">
      <c r="A5455" s="28">
        <v>42323</v>
      </c>
      <c r="B5455" t="s">
        <v>447</v>
      </c>
      <c r="C5455" t="s">
        <v>52</v>
      </c>
      <c r="D5455" t="s">
        <v>52</v>
      </c>
      <c r="E5455" s="30">
        <v>1.33</v>
      </c>
      <c r="F5455">
        <f t="shared" si="91"/>
        <v>1</v>
      </c>
    </row>
    <row r="5456" spans="1:6" x14ac:dyDescent="0.2">
      <c r="A5456" s="28">
        <v>42323</v>
      </c>
      <c r="B5456" t="s">
        <v>447</v>
      </c>
      <c r="C5456" t="s">
        <v>53</v>
      </c>
      <c r="D5456" t="s">
        <v>53</v>
      </c>
      <c r="E5456" s="30">
        <v>11.99</v>
      </c>
      <c r="F5456">
        <f t="shared" si="91"/>
        <v>1</v>
      </c>
    </row>
    <row r="5457" spans="1:6" x14ac:dyDescent="0.2">
      <c r="A5457" s="28">
        <v>42323</v>
      </c>
      <c r="B5457" t="s">
        <v>447</v>
      </c>
      <c r="C5457" t="s">
        <v>54</v>
      </c>
      <c r="D5457" t="s">
        <v>54</v>
      </c>
      <c r="E5457" s="30">
        <v>9.3000000000000007</v>
      </c>
      <c r="F5457">
        <f t="shared" si="91"/>
        <v>1</v>
      </c>
    </row>
    <row r="5458" spans="1:6" x14ac:dyDescent="0.2">
      <c r="A5458" s="28">
        <v>42323</v>
      </c>
      <c r="B5458" t="s">
        <v>447</v>
      </c>
      <c r="C5458" t="s">
        <v>55</v>
      </c>
      <c r="D5458" t="s">
        <v>55</v>
      </c>
      <c r="E5458" s="30">
        <v>42.35</v>
      </c>
      <c r="F5458">
        <f t="shared" si="91"/>
        <v>1</v>
      </c>
    </row>
    <row r="5459" spans="1:6" x14ac:dyDescent="0.2">
      <c r="A5459" s="28">
        <v>42323</v>
      </c>
      <c r="B5459" t="s">
        <v>447</v>
      </c>
      <c r="C5459" t="s">
        <v>56</v>
      </c>
      <c r="D5459" t="s">
        <v>56</v>
      </c>
      <c r="E5459" s="30">
        <v>8</v>
      </c>
      <c r="F5459">
        <f t="shared" si="91"/>
        <v>1</v>
      </c>
    </row>
    <row r="5460" spans="1:6" x14ac:dyDescent="0.2">
      <c r="A5460" s="28">
        <v>42323</v>
      </c>
      <c r="B5460" t="s">
        <v>447</v>
      </c>
      <c r="C5460" t="s">
        <v>57</v>
      </c>
      <c r="D5460" t="s">
        <v>57</v>
      </c>
      <c r="E5460" s="30">
        <v>2</v>
      </c>
      <c r="F5460">
        <f t="shared" si="91"/>
        <v>1</v>
      </c>
    </row>
    <row r="5461" spans="1:6" x14ac:dyDescent="0.2">
      <c r="A5461" s="28">
        <v>42323</v>
      </c>
      <c r="B5461" t="s">
        <v>447</v>
      </c>
      <c r="C5461" t="s">
        <v>58</v>
      </c>
      <c r="D5461" t="s">
        <v>58</v>
      </c>
      <c r="E5461" s="30">
        <v>17</v>
      </c>
      <c r="F5461">
        <f t="shared" si="91"/>
        <v>1</v>
      </c>
    </row>
    <row r="5462" spans="1:6" x14ac:dyDescent="0.2">
      <c r="A5462" s="28">
        <v>42323</v>
      </c>
      <c r="B5462" t="s">
        <v>447</v>
      </c>
      <c r="C5462" t="s">
        <v>59</v>
      </c>
      <c r="D5462" t="s">
        <v>59</v>
      </c>
      <c r="E5462" s="30">
        <v>0</v>
      </c>
      <c r="F5462">
        <f t="shared" si="91"/>
        <v>1</v>
      </c>
    </row>
    <row r="5463" spans="1:6" x14ac:dyDescent="0.2">
      <c r="A5463" s="28">
        <v>42324</v>
      </c>
      <c r="B5463" t="s">
        <v>443</v>
      </c>
      <c r="C5463" t="s">
        <v>52</v>
      </c>
      <c r="D5463" t="s">
        <v>52</v>
      </c>
      <c r="E5463" s="30">
        <v>5.67</v>
      </c>
      <c r="F5463">
        <f t="shared" si="91"/>
        <v>1</v>
      </c>
    </row>
    <row r="5464" spans="1:6" x14ac:dyDescent="0.2">
      <c r="A5464" s="28">
        <v>42324</v>
      </c>
      <c r="B5464" t="s">
        <v>443</v>
      </c>
      <c r="C5464" t="s">
        <v>53</v>
      </c>
      <c r="D5464" t="s">
        <v>53</v>
      </c>
      <c r="E5464" s="30">
        <v>3.67</v>
      </c>
      <c r="F5464">
        <f t="shared" si="91"/>
        <v>1</v>
      </c>
    </row>
    <row r="5465" spans="1:6" x14ac:dyDescent="0.2">
      <c r="A5465" s="28">
        <v>42324</v>
      </c>
      <c r="B5465" t="s">
        <v>443</v>
      </c>
      <c r="C5465" t="s">
        <v>54</v>
      </c>
      <c r="D5465" t="s">
        <v>54</v>
      </c>
      <c r="E5465" s="30">
        <v>6</v>
      </c>
      <c r="F5465">
        <f t="shared" si="91"/>
        <v>1</v>
      </c>
    </row>
    <row r="5466" spans="1:6" x14ac:dyDescent="0.2">
      <c r="A5466" s="28">
        <v>42324</v>
      </c>
      <c r="B5466" t="s">
        <v>443</v>
      </c>
      <c r="C5466" t="s">
        <v>55</v>
      </c>
      <c r="D5466" t="s">
        <v>55</v>
      </c>
      <c r="E5466" s="30">
        <v>50.3</v>
      </c>
      <c r="F5466">
        <f t="shared" si="91"/>
        <v>1</v>
      </c>
    </row>
    <row r="5467" spans="1:6" x14ac:dyDescent="0.2">
      <c r="A5467" s="28">
        <v>42324</v>
      </c>
      <c r="B5467" t="s">
        <v>443</v>
      </c>
      <c r="C5467" t="s">
        <v>56</v>
      </c>
      <c r="D5467" t="s">
        <v>56</v>
      </c>
      <c r="E5467" s="30">
        <v>9</v>
      </c>
      <c r="F5467">
        <f t="shared" si="91"/>
        <v>1</v>
      </c>
    </row>
    <row r="5468" spans="1:6" x14ac:dyDescent="0.2">
      <c r="A5468" s="28">
        <v>42324</v>
      </c>
      <c r="B5468" t="s">
        <v>443</v>
      </c>
      <c r="C5468" t="s">
        <v>57</v>
      </c>
      <c r="D5468" t="s">
        <v>57</v>
      </c>
      <c r="E5468" s="30">
        <v>0</v>
      </c>
      <c r="F5468">
        <f t="shared" si="91"/>
        <v>1</v>
      </c>
    </row>
    <row r="5469" spans="1:6" x14ac:dyDescent="0.2">
      <c r="A5469" s="28">
        <v>42324</v>
      </c>
      <c r="B5469" t="s">
        <v>443</v>
      </c>
      <c r="C5469" t="s">
        <v>58</v>
      </c>
      <c r="D5469" t="s">
        <v>58</v>
      </c>
      <c r="E5469" s="30">
        <v>3</v>
      </c>
      <c r="F5469">
        <f t="shared" si="91"/>
        <v>1</v>
      </c>
    </row>
    <row r="5470" spans="1:6" x14ac:dyDescent="0.2">
      <c r="A5470" s="28">
        <v>42324</v>
      </c>
      <c r="B5470" t="s">
        <v>443</v>
      </c>
      <c r="C5470" t="s">
        <v>59</v>
      </c>
      <c r="D5470" t="s">
        <v>59</v>
      </c>
      <c r="E5470" s="30">
        <v>2</v>
      </c>
      <c r="F5470">
        <f t="shared" si="91"/>
        <v>1</v>
      </c>
    </row>
    <row r="5471" spans="1:6" x14ac:dyDescent="0.2">
      <c r="A5471" s="28">
        <v>42325</v>
      </c>
      <c r="B5471" t="s">
        <v>444</v>
      </c>
      <c r="C5471" t="s">
        <v>52</v>
      </c>
      <c r="D5471" t="s">
        <v>52</v>
      </c>
      <c r="E5471" s="30">
        <v>6.34</v>
      </c>
      <c r="F5471">
        <f t="shared" si="91"/>
        <v>1</v>
      </c>
    </row>
    <row r="5472" spans="1:6" x14ac:dyDescent="0.2">
      <c r="A5472" s="28">
        <v>42325</v>
      </c>
      <c r="B5472" t="s">
        <v>444</v>
      </c>
      <c r="C5472" t="s">
        <v>53</v>
      </c>
      <c r="D5472" t="s">
        <v>53</v>
      </c>
      <c r="E5472" s="30">
        <v>4.6929999999999996</v>
      </c>
      <c r="F5472">
        <f t="shared" si="91"/>
        <v>1</v>
      </c>
    </row>
    <row r="5473" spans="1:6" x14ac:dyDescent="0.2">
      <c r="A5473" s="28">
        <v>42325</v>
      </c>
      <c r="B5473" t="s">
        <v>444</v>
      </c>
      <c r="C5473" t="s">
        <v>54</v>
      </c>
      <c r="D5473" t="s">
        <v>54</v>
      </c>
      <c r="E5473" s="30">
        <v>4.7</v>
      </c>
      <c r="F5473">
        <f t="shared" si="91"/>
        <v>1</v>
      </c>
    </row>
    <row r="5474" spans="1:6" x14ac:dyDescent="0.2">
      <c r="A5474" s="28">
        <v>42325</v>
      </c>
      <c r="B5474" t="s">
        <v>444</v>
      </c>
      <c r="C5474" t="s">
        <v>55</v>
      </c>
      <c r="D5474" t="s">
        <v>55</v>
      </c>
      <c r="E5474" s="30">
        <v>60</v>
      </c>
      <c r="F5474">
        <f t="shared" si="91"/>
        <v>1</v>
      </c>
    </row>
    <row r="5475" spans="1:6" x14ac:dyDescent="0.2">
      <c r="A5475" s="28">
        <v>42325</v>
      </c>
      <c r="B5475" t="s">
        <v>444</v>
      </c>
      <c r="C5475" t="s">
        <v>56</v>
      </c>
      <c r="D5475" t="s">
        <v>56</v>
      </c>
      <c r="E5475" s="30">
        <v>1</v>
      </c>
      <c r="F5475">
        <f t="shared" si="91"/>
        <v>1</v>
      </c>
    </row>
    <row r="5476" spans="1:6" x14ac:dyDescent="0.2">
      <c r="A5476" s="28">
        <v>42325</v>
      </c>
      <c r="B5476" t="s">
        <v>444</v>
      </c>
      <c r="C5476" t="s">
        <v>57</v>
      </c>
      <c r="D5476" t="s">
        <v>57</v>
      </c>
      <c r="E5476" s="30">
        <v>0</v>
      </c>
      <c r="F5476">
        <f t="shared" si="91"/>
        <v>1</v>
      </c>
    </row>
    <row r="5477" spans="1:6" x14ac:dyDescent="0.2">
      <c r="A5477" s="28">
        <v>42325</v>
      </c>
      <c r="B5477" t="s">
        <v>444</v>
      </c>
      <c r="C5477" t="s">
        <v>58</v>
      </c>
      <c r="D5477" t="s">
        <v>58</v>
      </c>
      <c r="E5477" s="30">
        <v>0</v>
      </c>
      <c r="F5477">
        <f t="shared" si="91"/>
        <v>1</v>
      </c>
    </row>
    <row r="5478" spans="1:6" x14ac:dyDescent="0.2">
      <c r="A5478" s="28">
        <v>42325</v>
      </c>
      <c r="B5478" t="s">
        <v>444</v>
      </c>
      <c r="C5478" t="s">
        <v>59</v>
      </c>
      <c r="D5478" t="s">
        <v>59</v>
      </c>
      <c r="E5478" s="30">
        <v>2</v>
      </c>
      <c r="F5478">
        <f t="shared" si="91"/>
        <v>1</v>
      </c>
    </row>
    <row r="5479" spans="1:6" x14ac:dyDescent="0.2">
      <c r="A5479" s="28">
        <v>42326</v>
      </c>
      <c r="B5479" t="s">
        <v>445</v>
      </c>
      <c r="C5479" t="s">
        <v>52</v>
      </c>
      <c r="D5479" t="s">
        <v>52</v>
      </c>
      <c r="E5479" s="30">
        <v>6.34</v>
      </c>
      <c r="F5479">
        <f t="shared" si="91"/>
        <v>1</v>
      </c>
    </row>
    <row r="5480" spans="1:6" x14ac:dyDescent="0.2">
      <c r="A5480" s="28">
        <v>42326</v>
      </c>
      <c r="B5480" t="s">
        <v>445</v>
      </c>
      <c r="C5480" t="s">
        <v>53</v>
      </c>
      <c r="D5480" t="s">
        <v>53</v>
      </c>
      <c r="E5480" s="30">
        <v>5.33</v>
      </c>
      <c r="F5480">
        <f t="shared" si="91"/>
        <v>1</v>
      </c>
    </row>
    <row r="5481" spans="1:6" x14ac:dyDescent="0.2">
      <c r="A5481" s="28">
        <v>42326</v>
      </c>
      <c r="B5481" t="s">
        <v>445</v>
      </c>
      <c r="C5481" t="s">
        <v>54</v>
      </c>
      <c r="D5481" t="s">
        <v>54</v>
      </c>
      <c r="E5481" s="30">
        <v>5.5</v>
      </c>
      <c r="F5481">
        <f t="shared" si="91"/>
        <v>1</v>
      </c>
    </row>
    <row r="5482" spans="1:6" x14ac:dyDescent="0.2">
      <c r="A5482" s="28">
        <v>42326</v>
      </c>
      <c r="B5482" t="s">
        <v>445</v>
      </c>
      <c r="C5482" t="s">
        <v>55</v>
      </c>
      <c r="D5482" t="s">
        <v>55</v>
      </c>
      <c r="E5482" s="30">
        <v>24.5</v>
      </c>
      <c r="F5482">
        <f t="shared" si="91"/>
        <v>1</v>
      </c>
    </row>
    <row r="5483" spans="1:6" x14ac:dyDescent="0.2">
      <c r="A5483" s="28">
        <v>42326</v>
      </c>
      <c r="B5483" t="s">
        <v>445</v>
      </c>
      <c r="C5483" t="s">
        <v>56</v>
      </c>
      <c r="D5483" t="s">
        <v>56</v>
      </c>
      <c r="E5483" s="30">
        <v>11</v>
      </c>
      <c r="F5483">
        <f t="shared" si="91"/>
        <v>1</v>
      </c>
    </row>
    <row r="5484" spans="1:6" x14ac:dyDescent="0.2">
      <c r="A5484" s="28">
        <v>42326</v>
      </c>
      <c r="B5484" t="s">
        <v>445</v>
      </c>
      <c r="C5484" t="s">
        <v>57</v>
      </c>
      <c r="D5484" t="s">
        <v>57</v>
      </c>
      <c r="E5484" s="30">
        <v>0</v>
      </c>
      <c r="F5484">
        <f t="shared" si="91"/>
        <v>1</v>
      </c>
    </row>
    <row r="5485" spans="1:6" x14ac:dyDescent="0.2">
      <c r="A5485" s="28">
        <v>42326</v>
      </c>
      <c r="B5485" t="s">
        <v>445</v>
      </c>
      <c r="C5485" t="s">
        <v>58</v>
      </c>
      <c r="D5485" t="s">
        <v>58</v>
      </c>
      <c r="E5485" s="30">
        <v>0</v>
      </c>
      <c r="F5485">
        <f t="shared" si="91"/>
        <v>1</v>
      </c>
    </row>
    <row r="5486" spans="1:6" x14ac:dyDescent="0.2">
      <c r="A5486" s="28">
        <v>42326</v>
      </c>
      <c r="B5486" t="s">
        <v>445</v>
      </c>
      <c r="C5486" t="s">
        <v>59</v>
      </c>
      <c r="D5486" t="s">
        <v>59</v>
      </c>
      <c r="E5486" s="30">
        <v>2</v>
      </c>
      <c r="F5486">
        <f t="shared" si="91"/>
        <v>1</v>
      </c>
    </row>
    <row r="5487" spans="1:6" x14ac:dyDescent="0.2">
      <c r="A5487" s="28">
        <v>42327</v>
      </c>
      <c r="B5487" t="s">
        <v>446</v>
      </c>
      <c r="C5487" t="s">
        <v>52</v>
      </c>
      <c r="D5487" t="s">
        <v>52</v>
      </c>
      <c r="E5487" s="30">
        <v>2</v>
      </c>
      <c r="F5487">
        <f t="shared" si="91"/>
        <v>1</v>
      </c>
    </row>
    <row r="5488" spans="1:6" x14ac:dyDescent="0.2">
      <c r="A5488" s="28">
        <v>42327</v>
      </c>
      <c r="B5488" t="s">
        <v>446</v>
      </c>
      <c r="C5488" t="s">
        <v>53</v>
      </c>
      <c r="D5488" t="s">
        <v>53</v>
      </c>
      <c r="E5488" s="30">
        <v>2.99</v>
      </c>
      <c r="F5488">
        <f t="shared" si="91"/>
        <v>1</v>
      </c>
    </row>
    <row r="5489" spans="1:6" x14ac:dyDescent="0.2">
      <c r="A5489" s="28">
        <v>42327</v>
      </c>
      <c r="B5489" t="s">
        <v>446</v>
      </c>
      <c r="C5489" t="s">
        <v>54</v>
      </c>
      <c r="D5489" t="s">
        <v>54</v>
      </c>
      <c r="E5489" s="30">
        <v>2.1</v>
      </c>
      <c r="F5489">
        <f t="shared" si="91"/>
        <v>1</v>
      </c>
    </row>
    <row r="5490" spans="1:6" x14ac:dyDescent="0.2">
      <c r="A5490" s="28">
        <v>42327</v>
      </c>
      <c r="B5490" t="s">
        <v>446</v>
      </c>
      <c r="C5490" t="s">
        <v>55</v>
      </c>
      <c r="D5490" t="s">
        <v>55</v>
      </c>
      <c r="E5490" s="30">
        <v>26.4</v>
      </c>
      <c r="F5490">
        <f t="shared" si="91"/>
        <v>1</v>
      </c>
    </row>
    <row r="5491" spans="1:6" x14ac:dyDescent="0.2">
      <c r="A5491" s="28">
        <v>42327</v>
      </c>
      <c r="B5491" t="s">
        <v>446</v>
      </c>
      <c r="C5491" t="s">
        <v>56</v>
      </c>
      <c r="D5491" t="s">
        <v>56</v>
      </c>
      <c r="E5491" s="30">
        <v>22</v>
      </c>
      <c r="F5491">
        <f t="shared" si="91"/>
        <v>1</v>
      </c>
    </row>
    <row r="5492" spans="1:6" x14ac:dyDescent="0.2">
      <c r="A5492" s="28">
        <v>42327</v>
      </c>
      <c r="B5492" t="s">
        <v>446</v>
      </c>
      <c r="C5492" t="s">
        <v>57</v>
      </c>
      <c r="D5492" t="s">
        <v>57</v>
      </c>
      <c r="E5492" s="30">
        <v>0</v>
      </c>
      <c r="F5492">
        <f t="shared" si="91"/>
        <v>1</v>
      </c>
    </row>
    <row r="5493" spans="1:6" x14ac:dyDescent="0.2">
      <c r="A5493" s="28">
        <v>42327</v>
      </c>
      <c r="B5493" t="s">
        <v>446</v>
      </c>
      <c r="C5493" t="s">
        <v>58</v>
      </c>
      <c r="D5493" t="s">
        <v>58</v>
      </c>
      <c r="E5493" s="30">
        <v>0</v>
      </c>
      <c r="F5493">
        <f t="shared" si="91"/>
        <v>1</v>
      </c>
    </row>
    <row r="5494" spans="1:6" x14ac:dyDescent="0.2">
      <c r="A5494" s="28">
        <v>42327</v>
      </c>
      <c r="B5494" t="s">
        <v>446</v>
      </c>
      <c r="C5494" t="s">
        <v>59</v>
      </c>
      <c r="D5494" t="s">
        <v>59</v>
      </c>
      <c r="E5494" s="30">
        <v>0</v>
      </c>
      <c r="F5494">
        <f t="shared" si="91"/>
        <v>1</v>
      </c>
    </row>
    <row r="5495" spans="1:6" x14ac:dyDescent="0.2">
      <c r="A5495" s="28">
        <v>42328</v>
      </c>
      <c r="B5495" t="s">
        <v>440</v>
      </c>
      <c r="C5495" t="s">
        <v>52</v>
      </c>
      <c r="D5495" t="s">
        <v>52</v>
      </c>
      <c r="E5495" s="30">
        <v>5.66</v>
      </c>
      <c r="F5495">
        <f t="shared" si="91"/>
        <v>1</v>
      </c>
    </row>
    <row r="5496" spans="1:6" x14ac:dyDescent="0.2">
      <c r="A5496" s="28">
        <v>42328</v>
      </c>
      <c r="B5496" t="s">
        <v>440</v>
      </c>
      <c r="C5496" t="s">
        <v>53</v>
      </c>
      <c r="D5496" t="s">
        <v>53</v>
      </c>
      <c r="E5496" s="30">
        <v>1.66</v>
      </c>
      <c r="F5496">
        <f t="shared" si="91"/>
        <v>1</v>
      </c>
    </row>
    <row r="5497" spans="1:6" x14ac:dyDescent="0.2">
      <c r="A5497" s="28">
        <v>42328</v>
      </c>
      <c r="B5497" t="s">
        <v>440</v>
      </c>
      <c r="C5497" t="s">
        <v>54</v>
      </c>
      <c r="D5497" t="s">
        <v>54</v>
      </c>
      <c r="E5497" s="30">
        <v>3.8</v>
      </c>
      <c r="F5497">
        <f t="shared" si="91"/>
        <v>1</v>
      </c>
    </row>
    <row r="5498" spans="1:6" x14ac:dyDescent="0.2">
      <c r="A5498" s="28">
        <v>42328</v>
      </c>
      <c r="B5498" t="s">
        <v>440</v>
      </c>
      <c r="C5498" t="s">
        <v>55</v>
      </c>
      <c r="D5498" t="s">
        <v>55</v>
      </c>
      <c r="E5498" s="30">
        <v>25.6</v>
      </c>
      <c r="F5498">
        <f t="shared" si="91"/>
        <v>1</v>
      </c>
    </row>
    <row r="5499" spans="1:6" x14ac:dyDescent="0.2">
      <c r="A5499" s="28">
        <v>42328</v>
      </c>
      <c r="B5499" t="s">
        <v>440</v>
      </c>
      <c r="C5499" t="s">
        <v>56</v>
      </c>
      <c r="D5499" t="s">
        <v>56</v>
      </c>
      <c r="E5499" s="30">
        <v>2</v>
      </c>
      <c r="F5499">
        <f t="shared" si="91"/>
        <v>1</v>
      </c>
    </row>
    <row r="5500" spans="1:6" x14ac:dyDescent="0.2">
      <c r="A5500" s="28">
        <v>42328</v>
      </c>
      <c r="B5500" t="s">
        <v>440</v>
      </c>
      <c r="C5500" t="s">
        <v>57</v>
      </c>
      <c r="D5500" t="s">
        <v>57</v>
      </c>
      <c r="E5500" s="30">
        <v>2</v>
      </c>
      <c r="F5500">
        <f t="shared" si="91"/>
        <v>1</v>
      </c>
    </row>
    <row r="5501" spans="1:6" x14ac:dyDescent="0.2">
      <c r="A5501" s="28">
        <v>42328</v>
      </c>
      <c r="B5501" t="s">
        <v>440</v>
      </c>
      <c r="C5501" t="s">
        <v>58</v>
      </c>
      <c r="D5501" t="s">
        <v>58</v>
      </c>
      <c r="E5501" s="30">
        <v>10</v>
      </c>
      <c r="F5501">
        <f t="shared" si="91"/>
        <v>1</v>
      </c>
    </row>
    <row r="5502" spans="1:6" x14ac:dyDescent="0.2">
      <c r="A5502" s="28">
        <v>42328</v>
      </c>
      <c r="B5502" t="s">
        <v>440</v>
      </c>
      <c r="C5502" t="s">
        <v>59</v>
      </c>
      <c r="D5502" t="s">
        <v>59</v>
      </c>
      <c r="E5502" s="30">
        <v>3</v>
      </c>
      <c r="F5502">
        <f t="shared" si="91"/>
        <v>1</v>
      </c>
    </row>
    <row r="5503" spans="1:6" x14ac:dyDescent="0.2">
      <c r="A5503" s="28">
        <v>42329</v>
      </c>
      <c r="B5503" t="s">
        <v>441</v>
      </c>
      <c r="C5503" t="s">
        <v>52</v>
      </c>
      <c r="D5503" t="s">
        <v>52</v>
      </c>
      <c r="E5503" s="30">
        <v>4</v>
      </c>
      <c r="F5503">
        <f t="shared" si="91"/>
        <v>1</v>
      </c>
    </row>
    <row r="5504" spans="1:6" x14ac:dyDescent="0.2">
      <c r="A5504" s="28">
        <v>42329</v>
      </c>
      <c r="B5504" t="s">
        <v>441</v>
      </c>
      <c r="C5504" t="s">
        <v>53</v>
      </c>
      <c r="D5504" t="s">
        <v>53</v>
      </c>
      <c r="E5504" s="30">
        <v>2.0099999999999998</v>
      </c>
      <c r="F5504">
        <f t="shared" si="91"/>
        <v>1</v>
      </c>
    </row>
    <row r="5505" spans="1:6" x14ac:dyDescent="0.2">
      <c r="A5505" s="28">
        <v>42329</v>
      </c>
      <c r="B5505" t="s">
        <v>441</v>
      </c>
      <c r="C5505" t="s">
        <v>54</v>
      </c>
      <c r="D5505" t="s">
        <v>54</v>
      </c>
      <c r="E5505" s="30">
        <v>5.2</v>
      </c>
      <c r="F5505">
        <f t="shared" si="91"/>
        <v>1</v>
      </c>
    </row>
    <row r="5506" spans="1:6" x14ac:dyDescent="0.2">
      <c r="A5506" s="28">
        <v>42329</v>
      </c>
      <c r="B5506" t="s">
        <v>441</v>
      </c>
      <c r="C5506" t="s">
        <v>55</v>
      </c>
      <c r="D5506" t="s">
        <v>55</v>
      </c>
      <c r="E5506" s="30">
        <v>45.5</v>
      </c>
      <c r="F5506">
        <f t="shared" si="91"/>
        <v>1</v>
      </c>
    </row>
    <row r="5507" spans="1:6" x14ac:dyDescent="0.2">
      <c r="A5507" s="28">
        <v>42329</v>
      </c>
      <c r="B5507" t="s">
        <v>441</v>
      </c>
      <c r="C5507" t="s">
        <v>56</v>
      </c>
      <c r="D5507" t="s">
        <v>56</v>
      </c>
      <c r="E5507" s="30">
        <v>4</v>
      </c>
      <c r="F5507">
        <f t="shared" si="91"/>
        <v>1</v>
      </c>
    </row>
    <row r="5508" spans="1:6" x14ac:dyDescent="0.2">
      <c r="A5508" s="28">
        <v>42329</v>
      </c>
      <c r="B5508" t="s">
        <v>441</v>
      </c>
      <c r="C5508" t="s">
        <v>57</v>
      </c>
      <c r="D5508" t="s">
        <v>57</v>
      </c>
      <c r="E5508" s="30">
        <v>0</v>
      </c>
      <c r="F5508">
        <f t="shared" si="91"/>
        <v>1</v>
      </c>
    </row>
    <row r="5509" spans="1:6" x14ac:dyDescent="0.2">
      <c r="A5509" s="28">
        <v>42329</v>
      </c>
      <c r="B5509" t="s">
        <v>441</v>
      </c>
      <c r="C5509" t="s">
        <v>58</v>
      </c>
      <c r="D5509" t="s">
        <v>58</v>
      </c>
      <c r="E5509" s="30">
        <v>17</v>
      </c>
      <c r="F5509">
        <f t="shared" si="91"/>
        <v>1</v>
      </c>
    </row>
    <row r="5510" spans="1:6" x14ac:dyDescent="0.2">
      <c r="A5510" s="28">
        <v>42329</v>
      </c>
      <c r="B5510" t="s">
        <v>441</v>
      </c>
      <c r="C5510" t="s">
        <v>59</v>
      </c>
      <c r="D5510" t="s">
        <v>59</v>
      </c>
      <c r="E5510" s="30">
        <v>3</v>
      </c>
      <c r="F5510">
        <f t="shared" si="91"/>
        <v>1</v>
      </c>
    </row>
    <row r="5511" spans="1:6" x14ac:dyDescent="0.2">
      <c r="A5511" s="28">
        <v>42330</v>
      </c>
      <c r="B5511" t="s">
        <v>447</v>
      </c>
      <c r="C5511" t="s">
        <v>52</v>
      </c>
      <c r="D5511" t="s">
        <v>52</v>
      </c>
      <c r="E5511" s="30">
        <v>2</v>
      </c>
      <c r="F5511">
        <f t="shared" ref="F5511:F5574" si="92">SUBTOTAL(103,E5511)</f>
        <v>1</v>
      </c>
    </row>
    <row r="5512" spans="1:6" x14ac:dyDescent="0.2">
      <c r="A5512" s="28">
        <v>42330</v>
      </c>
      <c r="B5512" t="s">
        <v>447</v>
      </c>
      <c r="C5512" t="s">
        <v>53</v>
      </c>
      <c r="D5512" t="s">
        <v>53</v>
      </c>
      <c r="E5512" s="30">
        <v>3.4390000000000001</v>
      </c>
      <c r="F5512">
        <f t="shared" si="92"/>
        <v>1</v>
      </c>
    </row>
    <row r="5513" spans="1:6" x14ac:dyDescent="0.2">
      <c r="A5513" s="28">
        <v>42330</v>
      </c>
      <c r="B5513" t="s">
        <v>447</v>
      </c>
      <c r="C5513" t="s">
        <v>54</v>
      </c>
      <c r="D5513" t="s">
        <v>54</v>
      </c>
      <c r="E5513" s="30">
        <v>2.6</v>
      </c>
      <c r="F5513">
        <f t="shared" si="92"/>
        <v>1</v>
      </c>
    </row>
    <row r="5514" spans="1:6" x14ac:dyDescent="0.2">
      <c r="A5514" s="28">
        <v>42330</v>
      </c>
      <c r="B5514" t="s">
        <v>447</v>
      </c>
      <c r="C5514" t="s">
        <v>55</v>
      </c>
      <c r="D5514" t="s">
        <v>55</v>
      </c>
      <c r="E5514" s="30">
        <v>41.2</v>
      </c>
      <c r="F5514">
        <f t="shared" si="92"/>
        <v>1</v>
      </c>
    </row>
    <row r="5515" spans="1:6" x14ac:dyDescent="0.2">
      <c r="A5515" s="28">
        <v>42330</v>
      </c>
      <c r="B5515" t="s">
        <v>447</v>
      </c>
      <c r="C5515" t="s">
        <v>56</v>
      </c>
      <c r="D5515" t="s">
        <v>56</v>
      </c>
      <c r="E5515" s="30">
        <v>6</v>
      </c>
      <c r="F5515">
        <f t="shared" si="92"/>
        <v>1</v>
      </c>
    </row>
    <row r="5516" spans="1:6" x14ac:dyDescent="0.2">
      <c r="A5516" s="28">
        <v>42330</v>
      </c>
      <c r="B5516" t="s">
        <v>447</v>
      </c>
      <c r="C5516" t="s">
        <v>57</v>
      </c>
      <c r="D5516" t="s">
        <v>57</v>
      </c>
      <c r="E5516" s="30">
        <v>2</v>
      </c>
      <c r="F5516">
        <f t="shared" si="92"/>
        <v>1</v>
      </c>
    </row>
    <row r="5517" spans="1:6" x14ac:dyDescent="0.2">
      <c r="A5517" s="28">
        <v>42330</v>
      </c>
      <c r="B5517" t="s">
        <v>447</v>
      </c>
      <c r="C5517" t="s">
        <v>58</v>
      </c>
      <c r="D5517" t="s">
        <v>58</v>
      </c>
      <c r="E5517" s="30">
        <v>2</v>
      </c>
      <c r="F5517">
        <f t="shared" si="92"/>
        <v>1</v>
      </c>
    </row>
    <row r="5518" spans="1:6" x14ac:dyDescent="0.2">
      <c r="A5518" s="28">
        <v>42330</v>
      </c>
      <c r="B5518" t="s">
        <v>447</v>
      </c>
      <c r="C5518" t="s">
        <v>59</v>
      </c>
      <c r="D5518" t="s">
        <v>59</v>
      </c>
      <c r="E5518" s="30">
        <v>1</v>
      </c>
      <c r="F5518">
        <f t="shared" si="92"/>
        <v>1</v>
      </c>
    </row>
    <row r="5519" spans="1:6" x14ac:dyDescent="0.2">
      <c r="A5519" s="28">
        <v>42331</v>
      </c>
      <c r="B5519" t="s">
        <v>443</v>
      </c>
      <c r="C5519" t="s">
        <v>52</v>
      </c>
      <c r="D5519" t="s">
        <v>52</v>
      </c>
      <c r="E5519" s="30">
        <v>3</v>
      </c>
      <c r="F5519">
        <f t="shared" si="92"/>
        <v>1</v>
      </c>
    </row>
    <row r="5520" spans="1:6" x14ac:dyDescent="0.2">
      <c r="A5520" s="28">
        <v>42331</v>
      </c>
      <c r="B5520" t="s">
        <v>443</v>
      </c>
      <c r="C5520" t="s">
        <v>53</v>
      </c>
      <c r="D5520" t="s">
        <v>53</v>
      </c>
      <c r="E5520" s="30">
        <v>1</v>
      </c>
      <c r="F5520">
        <f t="shared" si="92"/>
        <v>1</v>
      </c>
    </row>
    <row r="5521" spans="1:6" x14ac:dyDescent="0.2">
      <c r="A5521" s="28">
        <v>42331</v>
      </c>
      <c r="B5521" t="s">
        <v>443</v>
      </c>
      <c r="C5521" t="s">
        <v>54</v>
      </c>
      <c r="D5521" t="s">
        <v>54</v>
      </c>
      <c r="E5521" s="30">
        <v>4.7</v>
      </c>
      <c r="F5521">
        <f t="shared" si="92"/>
        <v>1</v>
      </c>
    </row>
    <row r="5522" spans="1:6" x14ac:dyDescent="0.2">
      <c r="A5522" s="28">
        <v>42331</v>
      </c>
      <c r="B5522" t="s">
        <v>443</v>
      </c>
      <c r="C5522" t="s">
        <v>55</v>
      </c>
      <c r="D5522" t="s">
        <v>55</v>
      </c>
      <c r="E5522" s="30">
        <v>69</v>
      </c>
      <c r="F5522">
        <f t="shared" si="92"/>
        <v>1</v>
      </c>
    </row>
    <row r="5523" spans="1:6" x14ac:dyDescent="0.2">
      <c r="A5523" s="28">
        <v>42331</v>
      </c>
      <c r="B5523" t="s">
        <v>443</v>
      </c>
      <c r="C5523" t="s">
        <v>56</v>
      </c>
      <c r="D5523" t="s">
        <v>56</v>
      </c>
      <c r="E5523" s="30">
        <v>3</v>
      </c>
      <c r="F5523">
        <f t="shared" si="92"/>
        <v>1</v>
      </c>
    </row>
    <row r="5524" spans="1:6" x14ac:dyDescent="0.2">
      <c r="A5524" s="28">
        <v>42331</v>
      </c>
      <c r="B5524" t="s">
        <v>443</v>
      </c>
      <c r="C5524" t="s">
        <v>57</v>
      </c>
      <c r="D5524" t="s">
        <v>57</v>
      </c>
      <c r="E5524" s="30">
        <v>0</v>
      </c>
      <c r="F5524">
        <f t="shared" si="92"/>
        <v>1</v>
      </c>
    </row>
    <row r="5525" spans="1:6" x14ac:dyDescent="0.2">
      <c r="A5525" s="28">
        <v>42331</v>
      </c>
      <c r="B5525" t="s">
        <v>443</v>
      </c>
      <c r="C5525" t="s">
        <v>58</v>
      </c>
      <c r="D5525" t="s">
        <v>58</v>
      </c>
      <c r="E5525" s="30">
        <v>1</v>
      </c>
      <c r="F5525">
        <f t="shared" si="92"/>
        <v>1</v>
      </c>
    </row>
    <row r="5526" spans="1:6" x14ac:dyDescent="0.2">
      <c r="A5526" s="28">
        <v>42331</v>
      </c>
      <c r="B5526" t="s">
        <v>443</v>
      </c>
      <c r="C5526" t="s">
        <v>59</v>
      </c>
      <c r="D5526" t="s">
        <v>59</v>
      </c>
      <c r="E5526" s="30">
        <v>2</v>
      </c>
      <c r="F5526">
        <f t="shared" si="92"/>
        <v>1</v>
      </c>
    </row>
    <row r="5527" spans="1:6" x14ac:dyDescent="0.2">
      <c r="A5527" s="28">
        <v>42332</v>
      </c>
      <c r="B5527" t="s">
        <v>444</v>
      </c>
      <c r="C5527" t="s">
        <v>52</v>
      </c>
      <c r="D5527" t="s">
        <v>52</v>
      </c>
      <c r="E5527" s="30">
        <v>5</v>
      </c>
      <c r="F5527">
        <f t="shared" si="92"/>
        <v>1</v>
      </c>
    </row>
    <row r="5528" spans="1:6" x14ac:dyDescent="0.2">
      <c r="A5528" s="28">
        <v>42332</v>
      </c>
      <c r="B5528" t="s">
        <v>444</v>
      </c>
      <c r="C5528" t="s">
        <v>53</v>
      </c>
      <c r="D5528" t="s">
        <v>53</v>
      </c>
      <c r="E5528" s="30">
        <v>6.33</v>
      </c>
      <c r="F5528">
        <f t="shared" si="92"/>
        <v>1</v>
      </c>
    </row>
    <row r="5529" spans="1:6" x14ac:dyDescent="0.2">
      <c r="A5529" s="28">
        <v>42332</v>
      </c>
      <c r="B5529" t="s">
        <v>444</v>
      </c>
      <c r="C5529" t="s">
        <v>54</v>
      </c>
      <c r="D5529" t="s">
        <v>54</v>
      </c>
      <c r="E5529" s="30">
        <v>6.4</v>
      </c>
      <c r="F5529">
        <f t="shared" si="92"/>
        <v>1</v>
      </c>
    </row>
    <row r="5530" spans="1:6" x14ac:dyDescent="0.2">
      <c r="A5530" s="28">
        <v>42332</v>
      </c>
      <c r="B5530" t="s">
        <v>444</v>
      </c>
      <c r="C5530" t="s">
        <v>55</v>
      </c>
      <c r="D5530" t="s">
        <v>55</v>
      </c>
      <c r="E5530" s="30">
        <v>19.8</v>
      </c>
      <c r="F5530">
        <f t="shared" si="92"/>
        <v>1</v>
      </c>
    </row>
    <row r="5531" spans="1:6" x14ac:dyDescent="0.2">
      <c r="A5531" s="28">
        <v>42332</v>
      </c>
      <c r="B5531" t="s">
        <v>444</v>
      </c>
      <c r="C5531" t="s">
        <v>56</v>
      </c>
      <c r="D5531" t="s">
        <v>56</v>
      </c>
      <c r="E5531" s="30">
        <v>12</v>
      </c>
      <c r="F5531">
        <f t="shared" si="92"/>
        <v>1</v>
      </c>
    </row>
    <row r="5532" spans="1:6" x14ac:dyDescent="0.2">
      <c r="A5532" s="28">
        <v>42332</v>
      </c>
      <c r="B5532" t="s">
        <v>444</v>
      </c>
      <c r="C5532" t="s">
        <v>57</v>
      </c>
      <c r="D5532" t="s">
        <v>57</v>
      </c>
      <c r="E5532" s="30">
        <v>3</v>
      </c>
      <c r="F5532">
        <f t="shared" si="92"/>
        <v>1</v>
      </c>
    </row>
    <row r="5533" spans="1:6" x14ac:dyDescent="0.2">
      <c r="A5533" s="28">
        <v>42332</v>
      </c>
      <c r="B5533" t="s">
        <v>444</v>
      </c>
      <c r="C5533" t="s">
        <v>58</v>
      </c>
      <c r="D5533" t="s">
        <v>58</v>
      </c>
      <c r="E5533" s="30">
        <v>1</v>
      </c>
      <c r="F5533">
        <f t="shared" si="92"/>
        <v>1</v>
      </c>
    </row>
    <row r="5534" spans="1:6" x14ac:dyDescent="0.2">
      <c r="A5534" s="28">
        <v>42332</v>
      </c>
      <c r="B5534" t="s">
        <v>444</v>
      </c>
      <c r="C5534" t="s">
        <v>59</v>
      </c>
      <c r="D5534" t="s">
        <v>59</v>
      </c>
      <c r="E5534" s="30">
        <v>5</v>
      </c>
      <c r="F5534">
        <f t="shared" si="92"/>
        <v>1</v>
      </c>
    </row>
    <row r="5535" spans="1:6" x14ac:dyDescent="0.2">
      <c r="A5535" s="28">
        <v>42333</v>
      </c>
      <c r="B5535" t="s">
        <v>445</v>
      </c>
      <c r="C5535" t="s">
        <v>52</v>
      </c>
      <c r="D5535" t="s">
        <v>52</v>
      </c>
      <c r="E5535" s="30">
        <v>5.66</v>
      </c>
      <c r="F5535">
        <f t="shared" si="92"/>
        <v>1</v>
      </c>
    </row>
    <row r="5536" spans="1:6" x14ac:dyDescent="0.2">
      <c r="A5536" s="28">
        <v>42333</v>
      </c>
      <c r="B5536" t="s">
        <v>445</v>
      </c>
      <c r="C5536" t="s">
        <v>53</v>
      </c>
      <c r="D5536" t="s">
        <v>53</v>
      </c>
      <c r="E5536" s="30">
        <v>5.33</v>
      </c>
      <c r="F5536">
        <f t="shared" si="92"/>
        <v>1</v>
      </c>
    </row>
    <row r="5537" spans="1:6" x14ac:dyDescent="0.2">
      <c r="A5537" s="28">
        <v>42333</v>
      </c>
      <c r="B5537" t="s">
        <v>445</v>
      </c>
      <c r="C5537" t="s">
        <v>54</v>
      </c>
      <c r="D5537" t="s">
        <v>54</v>
      </c>
      <c r="E5537" s="30">
        <v>3.2</v>
      </c>
      <c r="F5537">
        <f t="shared" si="92"/>
        <v>1</v>
      </c>
    </row>
    <row r="5538" spans="1:6" x14ac:dyDescent="0.2">
      <c r="A5538" s="28">
        <v>42333</v>
      </c>
      <c r="B5538" t="s">
        <v>445</v>
      </c>
      <c r="C5538" t="s">
        <v>55</v>
      </c>
      <c r="D5538" t="s">
        <v>55</v>
      </c>
      <c r="E5538" s="30">
        <v>29</v>
      </c>
      <c r="F5538">
        <f t="shared" si="92"/>
        <v>1</v>
      </c>
    </row>
    <row r="5539" spans="1:6" x14ac:dyDescent="0.2">
      <c r="A5539" s="28">
        <v>42333</v>
      </c>
      <c r="B5539" t="s">
        <v>445</v>
      </c>
      <c r="C5539" t="s">
        <v>56</v>
      </c>
      <c r="D5539" t="s">
        <v>56</v>
      </c>
      <c r="E5539" s="30">
        <v>11</v>
      </c>
      <c r="F5539">
        <f t="shared" si="92"/>
        <v>1</v>
      </c>
    </row>
    <row r="5540" spans="1:6" x14ac:dyDescent="0.2">
      <c r="A5540" s="28">
        <v>42333</v>
      </c>
      <c r="B5540" t="s">
        <v>445</v>
      </c>
      <c r="C5540" t="s">
        <v>57</v>
      </c>
      <c r="D5540" t="s">
        <v>57</v>
      </c>
      <c r="E5540" s="30">
        <v>0</v>
      </c>
      <c r="F5540">
        <f t="shared" si="92"/>
        <v>1</v>
      </c>
    </row>
    <row r="5541" spans="1:6" x14ac:dyDescent="0.2">
      <c r="A5541" s="28">
        <v>42333</v>
      </c>
      <c r="B5541" t="s">
        <v>445</v>
      </c>
      <c r="C5541" t="s">
        <v>58</v>
      </c>
      <c r="D5541" t="s">
        <v>58</v>
      </c>
      <c r="E5541" s="30">
        <v>3</v>
      </c>
      <c r="F5541">
        <f t="shared" si="92"/>
        <v>1</v>
      </c>
    </row>
    <row r="5542" spans="1:6" x14ac:dyDescent="0.2">
      <c r="A5542" s="28">
        <v>42333</v>
      </c>
      <c r="B5542" t="s">
        <v>445</v>
      </c>
      <c r="C5542" t="s">
        <v>59</v>
      </c>
      <c r="D5542" t="s">
        <v>59</v>
      </c>
      <c r="E5542" s="30">
        <v>3</v>
      </c>
      <c r="F5542">
        <f t="shared" si="92"/>
        <v>1</v>
      </c>
    </row>
    <row r="5543" spans="1:6" x14ac:dyDescent="0.2">
      <c r="A5543" s="28">
        <v>42334</v>
      </c>
      <c r="B5543" t="s">
        <v>446</v>
      </c>
      <c r="C5543" t="s">
        <v>52</v>
      </c>
      <c r="D5543" t="s">
        <v>52</v>
      </c>
      <c r="E5543" s="30">
        <v>4.33</v>
      </c>
      <c r="F5543">
        <f t="shared" si="92"/>
        <v>1</v>
      </c>
    </row>
    <row r="5544" spans="1:6" x14ac:dyDescent="0.2">
      <c r="A5544" s="28">
        <v>42334</v>
      </c>
      <c r="B5544" t="s">
        <v>446</v>
      </c>
      <c r="C5544" t="s">
        <v>53</v>
      </c>
      <c r="D5544" t="s">
        <v>53</v>
      </c>
      <c r="E5544" s="30">
        <v>4</v>
      </c>
      <c r="F5544">
        <f t="shared" si="92"/>
        <v>1</v>
      </c>
    </row>
    <row r="5545" spans="1:6" x14ac:dyDescent="0.2">
      <c r="A5545" s="28">
        <v>42334</v>
      </c>
      <c r="B5545" t="s">
        <v>446</v>
      </c>
      <c r="C5545" t="s">
        <v>54</v>
      </c>
      <c r="D5545" t="s">
        <v>54</v>
      </c>
      <c r="E5545" s="30">
        <v>2</v>
      </c>
      <c r="F5545">
        <f t="shared" si="92"/>
        <v>1</v>
      </c>
    </row>
    <row r="5546" spans="1:6" x14ac:dyDescent="0.2">
      <c r="A5546" s="28">
        <v>42334</v>
      </c>
      <c r="B5546" t="s">
        <v>446</v>
      </c>
      <c r="C5546" t="s">
        <v>55</v>
      </c>
      <c r="D5546" t="s">
        <v>55</v>
      </c>
      <c r="E5546" s="30">
        <v>25.975000000000001</v>
      </c>
      <c r="F5546">
        <f t="shared" si="92"/>
        <v>1</v>
      </c>
    </row>
    <row r="5547" spans="1:6" x14ac:dyDescent="0.2">
      <c r="A5547" s="28">
        <v>42334</v>
      </c>
      <c r="B5547" t="s">
        <v>446</v>
      </c>
      <c r="C5547" t="s">
        <v>56</v>
      </c>
      <c r="D5547" t="s">
        <v>56</v>
      </c>
      <c r="E5547" s="30">
        <v>8</v>
      </c>
      <c r="F5547">
        <f t="shared" si="92"/>
        <v>1</v>
      </c>
    </row>
    <row r="5548" spans="1:6" x14ac:dyDescent="0.2">
      <c r="A5548" s="28">
        <v>42334</v>
      </c>
      <c r="B5548" t="s">
        <v>446</v>
      </c>
      <c r="C5548" t="s">
        <v>57</v>
      </c>
      <c r="D5548" t="s">
        <v>57</v>
      </c>
      <c r="E5548" s="30">
        <v>0</v>
      </c>
      <c r="F5548">
        <f t="shared" si="92"/>
        <v>1</v>
      </c>
    </row>
    <row r="5549" spans="1:6" x14ac:dyDescent="0.2">
      <c r="A5549" s="28">
        <v>42334</v>
      </c>
      <c r="B5549" t="s">
        <v>446</v>
      </c>
      <c r="C5549" t="s">
        <v>58</v>
      </c>
      <c r="D5549" t="s">
        <v>58</v>
      </c>
      <c r="E5549" s="30">
        <v>0</v>
      </c>
      <c r="F5549">
        <f t="shared" si="92"/>
        <v>1</v>
      </c>
    </row>
    <row r="5550" spans="1:6" x14ac:dyDescent="0.2">
      <c r="A5550" s="28">
        <v>42334</v>
      </c>
      <c r="B5550" t="s">
        <v>446</v>
      </c>
      <c r="C5550" t="s">
        <v>59</v>
      </c>
      <c r="D5550" t="s">
        <v>59</v>
      </c>
      <c r="E5550" s="30">
        <v>0</v>
      </c>
      <c r="F5550">
        <f t="shared" si="92"/>
        <v>1</v>
      </c>
    </row>
    <row r="5551" spans="1:6" x14ac:dyDescent="0.2">
      <c r="A5551" s="28">
        <v>42335</v>
      </c>
      <c r="B5551" t="s">
        <v>440</v>
      </c>
      <c r="C5551" t="s">
        <v>52</v>
      </c>
      <c r="D5551" t="s">
        <v>52</v>
      </c>
      <c r="E5551" s="30">
        <v>0.67</v>
      </c>
      <c r="F5551">
        <f t="shared" si="92"/>
        <v>1</v>
      </c>
    </row>
    <row r="5552" spans="1:6" x14ac:dyDescent="0.2">
      <c r="A5552" s="28">
        <v>42335</v>
      </c>
      <c r="B5552" t="s">
        <v>440</v>
      </c>
      <c r="C5552" t="s">
        <v>53</v>
      </c>
      <c r="D5552" t="s">
        <v>53</v>
      </c>
      <c r="E5552" s="30">
        <v>4.3730000000000002</v>
      </c>
      <c r="F5552">
        <f t="shared" si="92"/>
        <v>1</v>
      </c>
    </row>
    <row r="5553" spans="1:6" x14ac:dyDescent="0.2">
      <c r="A5553" s="28">
        <v>42335</v>
      </c>
      <c r="B5553" t="s">
        <v>440</v>
      </c>
      <c r="C5553" t="s">
        <v>54</v>
      </c>
      <c r="D5553" t="s">
        <v>54</v>
      </c>
      <c r="E5553" s="30">
        <v>2</v>
      </c>
      <c r="F5553">
        <f t="shared" si="92"/>
        <v>1</v>
      </c>
    </row>
    <row r="5554" spans="1:6" x14ac:dyDescent="0.2">
      <c r="A5554" s="28">
        <v>42335</v>
      </c>
      <c r="B5554" t="s">
        <v>440</v>
      </c>
      <c r="C5554" t="s">
        <v>55</v>
      </c>
      <c r="D5554" t="s">
        <v>55</v>
      </c>
      <c r="E5554" s="30">
        <v>20.8</v>
      </c>
      <c r="F5554">
        <f t="shared" si="92"/>
        <v>1</v>
      </c>
    </row>
    <row r="5555" spans="1:6" x14ac:dyDescent="0.2">
      <c r="A5555" s="28">
        <v>42335</v>
      </c>
      <c r="B5555" t="s">
        <v>440</v>
      </c>
      <c r="C5555" t="s">
        <v>56</v>
      </c>
      <c r="D5555" t="s">
        <v>56</v>
      </c>
      <c r="E5555" s="30">
        <v>7</v>
      </c>
      <c r="F5555">
        <f t="shared" si="92"/>
        <v>1</v>
      </c>
    </row>
    <row r="5556" spans="1:6" x14ac:dyDescent="0.2">
      <c r="A5556" s="28">
        <v>42335</v>
      </c>
      <c r="B5556" t="s">
        <v>440</v>
      </c>
      <c r="C5556" t="s">
        <v>57</v>
      </c>
      <c r="D5556" t="s">
        <v>57</v>
      </c>
      <c r="E5556" s="30">
        <v>0</v>
      </c>
      <c r="F5556">
        <f t="shared" si="92"/>
        <v>1</v>
      </c>
    </row>
    <row r="5557" spans="1:6" x14ac:dyDescent="0.2">
      <c r="A5557" s="28">
        <v>42335</v>
      </c>
      <c r="B5557" t="s">
        <v>440</v>
      </c>
      <c r="C5557" t="s">
        <v>58</v>
      </c>
      <c r="D5557" t="s">
        <v>58</v>
      </c>
      <c r="E5557" s="30">
        <v>0</v>
      </c>
      <c r="F5557">
        <f t="shared" si="92"/>
        <v>1</v>
      </c>
    </row>
    <row r="5558" spans="1:6" x14ac:dyDescent="0.2">
      <c r="A5558" s="28">
        <v>42335</v>
      </c>
      <c r="B5558" t="s">
        <v>440</v>
      </c>
      <c r="C5558" t="s">
        <v>59</v>
      </c>
      <c r="D5558" t="s">
        <v>59</v>
      </c>
      <c r="E5558" s="30">
        <v>0</v>
      </c>
      <c r="F5558">
        <f t="shared" si="92"/>
        <v>1</v>
      </c>
    </row>
    <row r="5559" spans="1:6" x14ac:dyDescent="0.2">
      <c r="A5559" s="28">
        <v>42336</v>
      </c>
      <c r="B5559" t="s">
        <v>441</v>
      </c>
      <c r="C5559" t="s">
        <v>52</v>
      </c>
      <c r="D5559" t="s">
        <v>52</v>
      </c>
      <c r="E5559" s="30">
        <v>6.33</v>
      </c>
      <c r="F5559">
        <f t="shared" si="92"/>
        <v>1</v>
      </c>
    </row>
    <row r="5560" spans="1:6" x14ac:dyDescent="0.2">
      <c r="A5560" s="28">
        <v>42336</v>
      </c>
      <c r="B5560" t="s">
        <v>441</v>
      </c>
      <c r="C5560" t="s">
        <v>53</v>
      </c>
      <c r="D5560" t="s">
        <v>53</v>
      </c>
      <c r="E5560" s="30">
        <v>3.66</v>
      </c>
      <c r="F5560">
        <f t="shared" si="92"/>
        <v>1</v>
      </c>
    </row>
    <row r="5561" spans="1:6" x14ac:dyDescent="0.2">
      <c r="A5561" s="28">
        <v>42336</v>
      </c>
      <c r="B5561" t="s">
        <v>441</v>
      </c>
      <c r="C5561" t="s">
        <v>54</v>
      </c>
      <c r="D5561" t="s">
        <v>54</v>
      </c>
      <c r="E5561" s="30">
        <v>4</v>
      </c>
      <c r="F5561">
        <f t="shared" si="92"/>
        <v>1</v>
      </c>
    </row>
    <row r="5562" spans="1:6" x14ac:dyDescent="0.2">
      <c r="A5562" s="28">
        <v>42336</v>
      </c>
      <c r="B5562" t="s">
        <v>441</v>
      </c>
      <c r="C5562" t="s">
        <v>55</v>
      </c>
      <c r="D5562" t="s">
        <v>55</v>
      </c>
      <c r="E5562" s="30">
        <v>46.825000000000003</v>
      </c>
      <c r="F5562">
        <f t="shared" si="92"/>
        <v>1</v>
      </c>
    </row>
    <row r="5563" spans="1:6" x14ac:dyDescent="0.2">
      <c r="A5563" s="28">
        <v>42336</v>
      </c>
      <c r="B5563" t="s">
        <v>441</v>
      </c>
      <c r="C5563" t="s">
        <v>56</v>
      </c>
      <c r="D5563" t="s">
        <v>56</v>
      </c>
      <c r="E5563" s="30">
        <v>3</v>
      </c>
      <c r="F5563">
        <f t="shared" si="92"/>
        <v>1</v>
      </c>
    </row>
    <row r="5564" spans="1:6" x14ac:dyDescent="0.2">
      <c r="A5564" s="28">
        <v>42336</v>
      </c>
      <c r="B5564" t="s">
        <v>441</v>
      </c>
      <c r="C5564" t="s">
        <v>57</v>
      </c>
      <c r="D5564" t="s">
        <v>57</v>
      </c>
      <c r="E5564" s="30">
        <v>0</v>
      </c>
      <c r="F5564">
        <f t="shared" si="92"/>
        <v>1</v>
      </c>
    </row>
    <row r="5565" spans="1:6" x14ac:dyDescent="0.2">
      <c r="A5565" s="28">
        <v>42336</v>
      </c>
      <c r="B5565" t="s">
        <v>441</v>
      </c>
      <c r="C5565" t="s">
        <v>58</v>
      </c>
      <c r="D5565" t="s">
        <v>58</v>
      </c>
      <c r="E5565" s="30">
        <v>10</v>
      </c>
      <c r="F5565">
        <f t="shared" si="92"/>
        <v>1</v>
      </c>
    </row>
    <row r="5566" spans="1:6" x14ac:dyDescent="0.2">
      <c r="A5566" s="28">
        <v>42336</v>
      </c>
      <c r="B5566" t="s">
        <v>441</v>
      </c>
      <c r="C5566" t="s">
        <v>59</v>
      </c>
      <c r="D5566" t="s">
        <v>59</v>
      </c>
      <c r="E5566" s="30">
        <v>1</v>
      </c>
      <c r="F5566">
        <f t="shared" si="92"/>
        <v>1</v>
      </c>
    </row>
    <row r="5567" spans="1:6" x14ac:dyDescent="0.2">
      <c r="A5567" s="28">
        <v>42337</v>
      </c>
      <c r="B5567" t="s">
        <v>447</v>
      </c>
      <c r="C5567" t="s">
        <v>52</v>
      </c>
      <c r="D5567" t="s">
        <v>52</v>
      </c>
      <c r="E5567" s="30">
        <v>6.66</v>
      </c>
      <c r="F5567">
        <f t="shared" si="92"/>
        <v>1</v>
      </c>
    </row>
    <row r="5568" spans="1:6" x14ac:dyDescent="0.2">
      <c r="A5568" s="28">
        <v>42337</v>
      </c>
      <c r="B5568" t="s">
        <v>447</v>
      </c>
      <c r="C5568" t="s">
        <v>53</v>
      </c>
      <c r="D5568" t="s">
        <v>53</v>
      </c>
      <c r="E5568" s="30">
        <v>3.726</v>
      </c>
      <c r="F5568">
        <f t="shared" si="92"/>
        <v>1</v>
      </c>
    </row>
    <row r="5569" spans="1:6" x14ac:dyDescent="0.2">
      <c r="A5569" s="28">
        <v>42337</v>
      </c>
      <c r="B5569" t="s">
        <v>447</v>
      </c>
      <c r="C5569" t="s">
        <v>54</v>
      </c>
      <c r="D5569" t="s">
        <v>54</v>
      </c>
      <c r="E5569" s="30">
        <v>6</v>
      </c>
      <c r="F5569">
        <f t="shared" si="92"/>
        <v>1</v>
      </c>
    </row>
    <row r="5570" spans="1:6" x14ac:dyDescent="0.2">
      <c r="A5570" s="28">
        <v>42337</v>
      </c>
      <c r="B5570" t="s">
        <v>447</v>
      </c>
      <c r="C5570" t="s">
        <v>55</v>
      </c>
      <c r="D5570" t="s">
        <v>55</v>
      </c>
      <c r="E5570" s="30">
        <v>42.2</v>
      </c>
      <c r="F5570">
        <f t="shared" si="92"/>
        <v>1</v>
      </c>
    </row>
    <row r="5571" spans="1:6" x14ac:dyDescent="0.2">
      <c r="A5571" s="28">
        <v>42337</v>
      </c>
      <c r="B5571" t="s">
        <v>447</v>
      </c>
      <c r="C5571" t="s">
        <v>56</v>
      </c>
      <c r="D5571" t="s">
        <v>56</v>
      </c>
      <c r="E5571" s="30">
        <v>1</v>
      </c>
      <c r="F5571">
        <f t="shared" si="92"/>
        <v>1</v>
      </c>
    </row>
    <row r="5572" spans="1:6" x14ac:dyDescent="0.2">
      <c r="A5572" s="28">
        <v>42337</v>
      </c>
      <c r="B5572" t="s">
        <v>447</v>
      </c>
      <c r="C5572" t="s">
        <v>57</v>
      </c>
      <c r="D5572" t="s">
        <v>57</v>
      </c>
      <c r="E5572" s="30">
        <v>0</v>
      </c>
      <c r="F5572">
        <f t="shared" si="92"/>
        <v>1</v>
      </c>
    </row>
    <row r="5573" spans="1:6" x14ac:dyDescent="0.2">
      <c r="A5573" s="28">
        <v>42337</v>
      </c>
      <c r="B5573" t="s">
        <v>447</v>
      </c>
      <c r="C5573" t="s">
        <v>58</v>
      </c>
      <c r="D5573" t="s">
        <v>58</v>
      </c>
      <c r="E5573" s="30">
        <v>4</v>
      </c>
      <c r="F5573">
        <f t="shared" si="92"/>
        <v>1</v>
      </c>
    </row>
    <row r="5574" spans="1:6" x14ac:dyDescent="0.2">
      <c r="A5574" s="28">
        <v>42337</v>
      </c>
      <c r="B5574" t="s">
        <v>447</v>
      </c>
      <c r="C5574" t="s">
        <v>59</v>
      </c>
      <c r="D5574" t="s">
        <v>59</v>
      </c>
      <c r="E5574" s="30">
        <v>0</v>
      </c>
      <c r="F5574">
        <f t="shared" si="92"/>
        <v>1</v>
      </c>
    </row>
    <row r="5575" spans="1:6" x14ac:dyDescent="0.2">
      <c r="A5575" s="28">
        <v>42338</v>
      </c>
      <c r="B5575" t="s">
        <v>443</v>
      </c>
      <c r="C5575" t="s">
        <v>52</v>
      </c>
      <c r="D5575" t="s">
        <v>52</v>
      </c>
      <c r="E5575" s="30">
        <v>7.33</v>
      </c>
      <c r="F5575">
        <f t="shared" ref="F5575:F5638" si="93">SUBTOTAL(103,E5575)</f>
        <v>1</v>
      </c>
    </row>
    <row r="5576" spans="1:6" x14ac:dyDescent="0.2">
      <c r="A5576" s="28">
        <v>42338</v>
      </c>
      <c r="B5576" t="s">
        <v>443</v>
      </c>
      <c r="C5576" t="s">
        <v>53</v>
      </c>
      <c r="D5576" t="s">
        <v>53</v>
      </c>
      <c r="E5576" s="30">
        <v>1.825</v>
      </c>
      <c r="F5576">
        <f t="shared" si="93"/>
        <v>1</v>
      </c>
    </row>
    <row r="5577" spans="1:6" x14ac:dyDescent="0.2">
      <c r="A5577" s="28">
        <v>42338</v>
      </c>
      <c r="B5577" t="s">
        <v>443</v>
      </c>
      <c r="C5577" t="s">
        <v>54</v>
      </c>
      <c r="D5577" t="s">
        <v>54</v>
      </c>
      <c r="E5577" s="30">
        <v>5</v>
      </c>
      <c r="F5577">
        <f t="shared" si="93"/>
        <v>1</v>
      </c>
    </row>
    <row r="5578" spans="1:6" x14ac:dyDescent="0.2">
      <c r="A5578" s="28">
        <v>42338</v>
      </c>
      <c r="B5578" t="s">
        <v>443</v>
      </c>
      <c r="C5578" t="s">
        <v>55</v>
      </c>
      <c r="D5578" t="s">
        <v>55</v>
      </c>
      <c r="E5578" s="30">
        <v>35.299999999999997</v>
      </c>
      <c r="F5578">
        <f t="shared" si="93"/>
        <v>1</v>
      </c>
    </row>
    <row r="5579" spans="1:6" x14ac:dyDescent="0.2">
      <c r="A5579" s="28">
        <v>42338</v>
      </c>
      <c r="B5579" t="s">
        <v>443</v>
      </c>
      <c r="C5579" t="s">
        <v>56</v>
      </c>
      <c r="D5579" t="s">
        <v>56</v>
      </c>
      <c r="E5579" s="30">
        <v>5</v>
      </c>
      <c r="F5579">
        <f t="shared" si="93"/>
        <v>1</v>
      </c>
    </row>
    <row r="5580" spans="1:6" x14ac:dyDescent="0.2">
      <c r="A5580" s="28">
        <v>42338</v>
      </c>
      <c r="B5580" t="s">
        <v>443</v>
      </c>
      <c r="C5580" t="s">
        <v>57</v>
      </c>
      <c r="D5580" t="s">
        <v>57</v>
      </c>
      <c r="E5580" s="30">
        <v>1</v>
      </c>
      <c r="F5580">
        <f t="shared" si="93"/>
        <v>1</v>
      </c>
    </row>
    <row r="5581" spans="1:6" x14ac:dyDescent="0.2">
      <c r="A5581" s="28">
        <v>42338</v>
      </c>
      <c r="B5581" t="s">
        <v>443</v>
      </c>
      <c r="C5581" t="s">
        <v>58</v>
      </c>
      <c r="D5581" t="s">
        <v>58</v>
      </c>
      <c r="E5581" s="30">
        <v>6</v>
      </c>
      <c r="F5581">
        <f t="shared" si="93"/>
        <v>1</v>
      </c>
    </row>
    <row r="5582" spans="1:6" x14ac:dyDescent="0.2">
      <c r="A5582" s="28">
        <v>42338</v>
      </c>
      <c r="B5582" t="s">
        <v>443</v>
      </c>
      <c r="C5582" t="s">
        <v>59</v>
      </c>
      <c r="D5582" t="s">
        <v>59</v>
      </c>
      <c r="E5582" s="30">
        <v>3</v>
      </c>
      <c r="F5582">
        <f t="shared" si="93"/>
        <v>1</v>
      </c>
    </row>
    <row r="5583" spans="1:6" x14ac:dyDescent="0.2">
      <c r="A5583" s="28">
        <v>42339</v>
      </c>
      <c r="B5583" t="s">
        <v>444</v>
      </c>
      <c r="C5583" t="s">
        <v>52</v>
      </c>
      <c r="D5583" t="s">
        <v>52</v>
      </c>
      <c r="E5583" s="30">
        <v>1.99</v>
      </c>
      <c r="F5583">
        <f t="shared" si="93"/>
        <v>1</v>
      </c>
    </row>
    <row r="5584" spans="1:6" x14ac:dyDescent="0.2">
      <c r="A5584" s="28">
        <v>42339</v>
      </c>
      <c r="B5584" t="s">
        <v>444</v>
      </c>
      <c r="C5584" t="s">
        <v>53</v>
      </c>
      <c r="D5584" t="s">
        <v>53</v>
      </c>
      <c r="E5584" s="30">
        <v>2.0230000000000001</v>
      </c>
      <c r="F5584">
        <f t="shared" si="93"/>
        <v>1</v>
      </c>
    </row>
    <row r="5585" spans="1:6" x14ac:dyDescent="0.2">
      <c r="A5585" s="28">
        <v>42339</v>
      </c>
      <c r="B5585" t="s">
        <v>444</v>
      </c>
      <c r="C5585" t="s">
        <v>54</v>
      </c>
      <c r="D5585" t="s">
        <v>54</v>
      </c>
      <c r="E5585" s="30">
        <v>6.3</v>
      </c>
      <c r="F5585">
        <f t="shared" si="93"/>
        <v>1</v>
      </c>
    </row>
    <row r="5586" spans="1:6" x14ac:dyDescent="0.2">
      <c r="A5586" s="28">
        <v>42339</v>
      </c>
      <c r="B5586" t="s">
        <v>444</v>
      </c>
      <c r="C5586" t="s">
        <v>55</v>
      </c>
      <c r="D5586" t="s">
        <v>55</v>
      </c>
      <c r="E5586" s="30">
        <v>23.9</v>
      </c>
      <c r="F5586">
        <f t="shared" si="93"/>
        <v>1</v>
      </c>
    </row>
    <row r="5587" spans="1:6" x14ac:dyDescent="0.2">
      <c r="A5587" s="28">
        <v>42339</v>
      </c>
      <c r="B5587" t="s">
        <v>444</v>
      </c>
      <c r="C5587" t="s">
        <v>56</v>
      </c>
      <c r="D5587" t="s">
        <v>56</v>
      </c>
      <c r="E5587" s="30">
        <v>4</v>
      </c>
      <c r="F5587">
        <f t="shared" si="93"/>
        <v>1</v>
      </c>
    </row>
    <row r="5588" spans="1:6" x14ac:dyDescent="0.2">
      <c r="A5588" s="28">
        <v>42339</v>
      </c>
      <c r="B5588" t="s">
        <v>444</v>
      </c>
      <c r="C5588" t="s">
        <v>57</v>
      </c>
      <c r="D5588" t="s">
        <v>57</v>
      </c>
      <c r="E5588" s="30">
        <v>1</v>
      </c>
      <c r="F5588">
        <f t="shared" si="93"/>
        <v>1</v>
      </c>
    </row>
    <row r="5589" spans="1:6" x14ac:dyDescent="0.2">
      <c r="A5589" s="28">
        <v>42339</v>
      </c>
      <c r="B5589" t="s">
        <v>444</v>
      </c>
      <c r="C5589" t="s">
        <v>58</v>
      </c>
      <c r="D5589" t="s">
        <v>58</v>
      </c>
      <c r="E5589" s="30">
        <v>5</v>
      </c>
      <c r="F5589">
        <f t="shared" si="93"/>
        <v>1</v>
      </c>
    </row>
    <row r="5590" spans="1:6" x14ac:dyDescent="0.2">
      <c r="A5590" s="28">
        <v>42339</v>
      </c>
      <c r="B5590" t="s">
        <v>444</v>
      </c>
      <c r="C5590" t="s">
        <v>59</v>
      </c>
      <c r="D5590" t="s">
        <v>59</v>
      </c>
      <c r="E5590" s="30">
        <v>1</v>
      </c>
      <c r="F5590">
        <f t="shared" si="93"/>
        <v>1</v>
      </c>
    </row>
    <row r="5591" spans="1:6" x14ac:dyDescent="0.2">
      <c r="A5591" s="28">
        <v>42340</v>
      </c>
      <c r="B5591" t="s">
        <v>445</v>
      </c>
      <c r="C5591" t="s">
        <v>52</v>
      </c>
      <c r="D5591" t="s">
        <v>52</v>
      </c>
      <c r="E5591" s="30">
        <v>1</v>
      </c>
      <c r="F5591">
        <f t="shared" si="93"/>
        <v>1</v>
      </c>
    </row>
    <row r="5592" spans="1:6" x14ac:dyDescent="0.2">
      <c r="A5592" s="28">
        <v>42340</v>
      </c>
      <c r="B5592" t="s">
        <v>445</v>
      </c>
      <c r="C5592" t="s">
        <v>53</v>
      </c>
      <c r="D5592" t="s">
        <v>53</v>
      </c>
      <c r="E5592" s="30">
        <v>3.33</v>
      </c>
      <c r="F5592">
        <f t="shared" si="93"/>
        <v>1</v>
      </c>
    </row>
    <row r="5593" spans="1:6" x14ac:dyDescent="0.2">
      <c r="A5593" s="28">
        <v>42340</v>
      </c>
      <c r="B5593" t="s">
        <v>445</v>
      </c>
      <c r="C5593" t="s">
        <v>54</v>
      </c>
      <c r="D5593" t="s">
        <v>54</v>
      </c>
      <c r="E5593" s="30">
        <v>2.4</v>
      </c>
      <c r="F5593">
        <f t="shared" si="93"/>
        <v>1</v>
      </c>
    </row>
    <row r="5594" spans="1:6" x14ac:dyDescent="0.2">
      <c r="A5594" s="28">
        <v>42340</v>
      </c>
      <c r="B5594" t="s">
        <v>445</v>
      </c>
      <c r="C5594" t="s">
        <v>55</v>
      </c>
      <c r="D5594" t="s">
        <v>55</v>
      </c>
      <c r="E5594" s="30">
        <v>42</v>
      </c>
      <c r="F5594">
        <f t="shared" si="93"/>
        <v>1</v>
      </c>
    </row>
    <row r="5595" spans="1:6" x14ac:dyDescent="0.2">
      <c r="A5595" s="28">
        <v>42340</v>
      </c>
      <c r="B5595" t="s">
        <v>445</v>
      </c>
      <c r="C5595" t="s">
        <v>56</v>
      </c>
      <c r="D5595" t="s">
        <v>56</v>
      </c>
      <c r="E5595" s="30">
        <v>23</v>
      </c>
      <c r="F5595">
        <f t="shared" si="93"/>
        <v>1</v>
      </c>
    </row>
    <row r="5596" spans="1:6" x14ac:dyDescent="0.2">
      <c r="A5596" s="28">
        <v>42340</v>
      </c>
      <c r="B5596" t="s">
        <v>445</v>
      </c>
      <c r="C5596" t="s">
        <v>57</v>
      </c>
      <c r="D5596" t="s">
        <v>57</v>
      </c>
      <c r="E5596" s="30">
        <v>4</v>
      </c>
      <c r="F5596">
        <f t="shared" si="93"/>
        <v>1</v>
      </c>
    </row>
    <row r="5597" spans="1:6" x14ac:dyDescent="0.2">
      <c r="A5597" s="28">
        <v>42340</v>
      </c>
      <c r="B5597" t="s">
        <v>445</v>
      </c>
      <c r="C5597" t="s">
        <v>58</v>
      </c>
      <c r="D5597" t="s">
        <v>58</v>
      </c>
      <c r="E5597" s="30">
        <v>0</v>
      </c>
      <c r="F5597">
        <f t="shared" si="93"/>
        <v>1</v>
      </c>
    </row>
    <row r="5598" spans="1:6" x14ac:dyDescent="0.2">
      <c r="A5598" s="28">
        <v>42340</v>
      </c>
      <c r="B5598" t="s">
        <v>445</v>
      </c>
      <c r="C5598" t="s">
        <v>59</v>
      </c>
      <c r="D5598" t="s">
        <v>59</v>
      </c>
      <c r="E5598" s="30">
        <v>0</v>
      </c>
      <c r="F5598">
        <f t="shared" si="93"/>
        <v>1</v>
      </c>
    </row>
    <row r="5599" spans="1:6" x14ac:dyDescent="0.2">
      <c r="A5599" s="28">
        <v>42341</v>
      </c>
      <c r="B5599" t="s">
        <v>446</v>
      </c>
      <c r="C5599" t="s">
        <v>52</v>
      </c>
      <c r="D5599" t="s">
        <v>52</v>
      </c>
      <c r="E5599" s="30">
        <v>4</v>
      </c>
      <c r="F5599">
        <f t="shared" si="93"/>
        <v>1</v>
      </c>
    </row>
    <row r="5600" spans="1:6" x14ac:dyDescent="0.2">
      <c r="A5600" s="28">
        <v>42341</v>
      </c>
      <c r="B5600" t="s">
        <v>446</v>
      </c>
      <c r="C5600" t="s">
        <v>53</v>
      </c>
      <c r="D5600" t="s">
        <v>53</v>
      </c>
      <c r="E5600" s="30">
        <v>3</v>
      </c>
      <c r="F5600">
        <f t="shared" si="93"/>
        <v>1</v>
      </c>
    </row>
    <row r="5601" spans="1:6" x14ac:dyDescent="0.2">
      <c r="A5601" s="28">
        <v>42341</v>
      </c>
      <c r="B5601" t="s">
        <v>446</v>
      </c>
      <c r="C5601" t="s">
        <v>54</v>
      </c>
      <c r="D5601" t="s">
        <v>54</v>
      </c>
      <c r="E5601" s="30">
        <v>5.6</v>
      </c>
      <c r="F5601">
        <f t="shared" si="93"/>
        <v>1</v>
      </c>
    </row>
    <row r="5602" spans="1:6" x14ac:dyDescent="0.2">
      <c r="A5602" s="28">
        <v>42341</v>
      </c>
      <c r="B5602" t="s">
        <v>446</v>
      </c>
      <c r="C5602" t="s">
        <v>55</v>
      </c>
      <c r="D5602" t="s">
        <v>55</v>
      </c>
      <c r="E5602" s="30">
        <v>56</v>
      </c>
      <c r="F5602">
        <f t="shared" si="93"/>
        <v>1</v>
      </c>
    </row>
    <row r="5603" spans="1:6" x14ac:dyDescent="0.2">
      <c r="A5603" s="28">
        <v>42341</v>
      </c>
      <c r="B5603" t="s">
        <v>446</v>
      </c>
      <c r="C5603" t="s">
        <v>56</v>
      </c>
      <c r="D5603" t="s">
        <v>56</v>
      </c>
      <c r="E5603" s="30">
        <v>6</v>
      </c>
      <c r="F5603">
        <f t="shared" si="93"/>
        <v>1</v>
      </c>
    </row>
    <row r="5604" spans="1:6" x14ac:dyDescent="0.2">
      <c r="A5604" s="28">
        <v>42341</v>
      </c>
      <c r="B5604" t="s">
        <v>446</v>
      </c>
      <c r="C5604" t="s">
        <v>57</v>
      </c>
      <c r="D5604" t="s">
        <v>57</v>
      </c>
      <c r="E5604" s="30">
        <v>1</v>
      </c>
      <c r="F5604">
        <f t="shared" si="93"/>
        <v>1</v>
      </c>
    </row>
    <row r="5605" spans="1:6" x14ac:dyDescent="0.2">
      <c r="A5605" s="28">
        <v>42341</v>
      </c>
      <c r="B5605" t="s">
        <v>446</v>
      </c>
      <c r="C5605" t="s">
        <v>58</v>
      </c>
      <c r="D5605" t="s">
        <v>58</v>
      </c>
      <c r="E5605" s="30">
        <v>1</v>
      </c>
      <c r="F5605">
        <f t="shared" si="93"/>
        <v>1</v>
      </c>
    </row>
    <row r="5606" spans="1:6" x14ac:dyDescent="0.2">
      <c r="A5606" s="28">
        <v>42341</v>
      </c>
      <c r="B5606" t="s">
        <v>446</v>
      </c>
      <c r="C5606" t="s">
        <v>59</v>
      </c>
      <c r="D5606" t="s">
        <v>59</v>
      </c>
      <c r="E5606" s="30">
        <v>1</v>
      </c>
      <c r="F5606">
        <f t="shared" si="93"/>
        <v>1</v>
      </c>
    </row>
    <row r="5607" spans="1:6" x14ac:dyDescent="0.2">
      <c r="A5607" s="28">
        <v>42342</v>
      </c>
      <c r="B5607" t="s">
        <v>440</v>
      </c>
      <c r="C5607" t="s">
        <v>52</v>
      </c>
      <c r="D5607" t="s">
        <v>52</v>
      </c>
      <c r="E5607" s="30">
        <v>3.33</v>
      </c>
      <c r="F5607">
        <f t="shared" si="93"/>
        <v>1</v>
      </c>
    </row>
    <row r="5608" spans="1:6" x14ac:dyDescent="0.2">
      <c r="A5608" s="28">
        <v>42342</v>
      </c>
      <c r="B5608" t="s">
        <v>440</v>
      </c>
      <c r="C5608" t="s">
        <v>53</v>
      </c>
      <c r="D5608" t="s">
        <v>53</v>
      </c>
      <c r="E5608" s="30">
        <v>4.7590000000000003</v>
      </c>
      <c r="F5608">
        <f t="shared" si="93"/>
        <v>1</v>
      </c>
    </row>
    <row r="5609" spans="1:6" x14ac:dyDescent="0.2">
      <c r="A5609" s="28">
        <v>42342</v>
      </c>
      <c r="B5609" t="s">
        <v>440</v>
      </c>
      <c r="C5609" t="s">
        <v>54</v>
      </c>
      <c r="D5609" t="s">
        <v>54</v>
      </c>
      <c r="E5609" s="30">
        <v>4.7</v>
      </c>
      <c r="F5609">
        <f t="shared" si="93"/>
        <v>1</v>
      </c>
    </row>
    <row r="5610" spans="1:6" x14ac:dyDescent="0.2">
      <c r="A5610" s="28">
        <v>42342</v>
      </c>
      <c r="B5610" t="s">
        <v>440</v>
      </c>
      <c r="C5610" t="s">
        <v>55</v>
      </c>
      <c r="D5610" t="s">
        <v>55</v>
      </c>
      <c r="E5610" s="30">
        <v>25.6</v>
      </c>
      <c r="F5610">
        <f t="shared" si="93"/>
        <v>1</v>
      </c>
    </row>
    <row r="5611" spans="1:6" x14ac:dyDescent="0.2">
      <c r="A5611" s="28">
        <v>42342</v>
      </c>
      <c r="B5611" t="s">
        <v>440</v>
      </c>
      <c r="C5611" t="s">
        <v>56</v>
      </c>
      <c r="D5611" t="s">
        <v>56</v>
      </c>
      <c r="E5611" s="30">
        <v>9</v>
      </c>
      <c r="F5611">
        <f t="shared" si="93"/>
        <v>1</v>
      </c>
    </row>
    <row r="5612" spans="1:6" x14ac:dyDescent="0.2">
      <c r="A5612" s="28">
        <v>42342</v>
      </c>
      <c r="B5612" t="s">
        <v>440</v>
      </c>
      <c r="C5612" t="s">
        <v>57</v>
      </c>
      <c r="D5612" t="s">
        <v>57</v>
      </c>
      <c r="E5612" s="30">
        <v>3</v>
      </c>
      <c r="F5612">
        <f t="shared" si="93"/>
        <v>1</v>
      </c>
    </row>
    <row r="5613" spans="1:6" x14ac:dyDescent="0.2">
      <c r="A5613" s="28">
        <v>42342</v>
      </c>
      <c r="B5613" t="s">
        <v>440</v>
      </c>
      <c r="C5613" t="s">
        <v>58</v>
      </c>
      <c r="D5613" t="s">
        <v>58</v>
      </c>
      <c r="E5613" s="30">
        <v>3</v>
      </c>
      <c r="F5613">
        <f t="shared" si="93"/>
        <v>1</v>
      </c>
    </row>
    <row r="5614" spans="1:6" x14ac:dyDescent="0.2">
      <c r="A5614" s="28">
        <v>42342</v>
      </c>
      <c r="B5614" t="s">
        <v>440</v>
      </c>
      <c r="C5614" t="s">
        <v>59</v>
      </c>
      <c r="D5614" t="s">
        <v>59</v>
      </c>
      <c r="E5614" s="30">
        <v>1</v>
      </c>
      <c r="F5614">
        <f t="shared" si="93"/>
        <v>1</v>
      </c>
    </row>
    <row r="5615" spans="1:6" x14ac:dyDescent="0.2">
      <c r="A5615" s="28">
        <v>42343</v>
      </c>
      <c r="B5615" t="s">
        <v>441</v>
      </c>
      <c r="C5615" t="s">
        <v>52</v>
      </c>
      <c r="D5615" t="s">
        <v>52</v>
      </c>
      <c r="E5615" s="30">
        <v>8</v>
      </c>
      <c r="F5615">
        <f t="shared" si="93"/>
        <v>1</v>
      </c>
    </row>
    <row r="5616" spans="1:6" x14ac:dyDescent="0.2">
      <c r="A5616" s="28">
        <v>42343</v>
      </c>
      <c r="B5616" t="s">
        <v>441</v>
      </c>
      <c r="C5616" t="s">
        <v>53</v>
      </c>
      <c r="D5616" t="s">
        <v>53</v>
      </c>
      <c r="E5616" s="30">
        <v>3.0329999999999999</v>
      </c>
      <c r="F5616">
        <f t="shared" si="93"/>
        <v>1</v>
      </c>
    </row>
    <row r="5617" spans="1:6" x14ac:dyDescent="0.2">
      <c r="A5617" s="28">
        <v>42343</v>
      </c>
      <c r="B5617" t="s">
        <v>441</v>
      </c>
      <c r="C5617" t="s">
        <v>54</v>
      </c>
      <c r="D5617" t="s">
        <v>54</v>
      </c>
      <c r="E5617" s="30">
        <v>2</v>
      </c>
      <c r="F5617">
        <f t="shared" si="93"/>
        <v>1</v>
      </c>
    </row>
    <row r="5618" spans="1:6" x14ac:dyDescent="0.2">
      <c r="A5618" s="28">
        <v>42343</v>
      </c>
      <c r="B5618" t="s">
        <v>441</v>
      </c>
      <c r="C5618" t="s">
        <v>55</v>
      </c>
      <c r="D5618" t="s">
        <v>55</v>
      </c>
      <c r="E5618" s="30">
        <v>35.049999999999997</v>
      </c>
      <c r="F5618">
        <f t="shared" si="93"/>
        <v>1</v>
      </c>
    </row>
    <row r="5619" spans="1:6" x14ac:dyDescent="0.2">
      <c r="A5619" s="28">
        <v>42343</v>
      </c>
      <c r="B5619" t="s">
        <v>441</v>
      </c>
      <c r="C5619" t="s">
        <v>56</v>
      </c>
      <c r="D5619" t="s">
        <v>56</v>
      </c>
      <c r="E5619" s="30">
        <v>2</v>
      </c>
      <c r="F5619">
        <f t="shared" si="93"/>
        <v>1</v>
      </c>
    </row>
    <row r="5620" spans="1:6" x14ac:dyDescent="0.2">
      <c r="A5620" s="28">
        <v>42343</v>
      </c>
      <c r="B5620" t="s">
        <v>441</v>
      </c>
      <c r="C5620" t="s">
        <v>57</v>
      </c>
      <c r="D5620" t="s">
        <v>57</v>
      </c>
      <c r="E5620" s="30">
        <v>0</v>
      </c>
      <c r="F5620">
        <f t="shared" si="93"/>
        <v>1</v>
      </c>
    </row>
    <row r="5621" spans="1:6" x14ac:dyDescent="0.2">
      <c r="A5621" s="28">
        <v>42343</v>
      </c>
      <c r="B5621" t="s">
        <v>441</v>
      </c>
      <c r="C5621" t="s">
        <v>58</v>
      </c>
      <c r="D5621" t="s">
        <v>58</v>
      </c>
      <c r="E5621" s="30">
        <v>7</v>
      </c>
      <c r="F5621">
        <f t="shared" si="93"/>
        <v>1</v>
      </c>
    </row>
    <row r="5622" spans="1:6" x14ac:dyDescent="0.2">
      <c r="A5622" s="28">
        <v>42343</v>
      </c>
      <c r="B5622" t="s">
        <v>441</v>
      </c>
      <c r="C5622" t="s">
        <v>59</v>
      </c>
      <c r="D5622" t="s">
        <v>59</v>
      </c>
      <c r="E5622" s="30">
        <v>2.33</v>
      </c>
      <c r="F5622">
        <f t="shared" si="93"/>
        <v>1</v>
      </c>
    </row>
    <row r="5623" spans="1:6" x14ac:dyDescent="0.2">
      <c r="A5623" s="28">
        <v>42344</v>
      </c>
      <c r="B5623" t="s">
        <v>447</v>
      </c>
      <c r="C5623" t="s">
        <v>52</v>
      </c>
      <c r="D5623" t="s">
        <v>52</v>
      </c>
      <c r="E5623" s="30">
        <v>5.67</v>
      </c>
      <c r="F5623">
        <f t="shared" si="93"/>
        <v>1</v>
      </c>
    </row>
    <row r="5624" spans="1:6" x14ac:dyDescent="0.2">
      <c r="A5624" s="28">
        <v>42344</v>
      </c>
      <c r="B5624" t="s">
        <v>447</v>
      </c>
      <c r="C5624" t="s">
        <v>53</v>
      </c>
      <c r="D5624" t="s">
        <v>53</v>
      </c>
      <c r="E5624" s="30">
        <v>7</v>
      </c>
      <c r="F5624">
        <f t="shared" si="93"/>
        <v>1</v>
      </c>
    </row>
    <row r="5625" spans="1:6" x14ac:dyDescent="0.2">
      <c r="A5625" s="28">
        <v>42344</v>
      </c>
      <c r="B5625" t="s">
        <v>447</v>
      </c>
      <c r="C5625" t="s">
        <v>54</v>
      </c>
      <c r="D5625" t="s">
        <v>54</v>
      </c>
      <c r="E5625" s="30">
        <v>3.4</v>
      </c>
      <c r="F5625">
        <f t="shared" si="93"/>
        <v>1</v>
      </c>
    </row>
    <row r="5626" spans="1:6" x14ac:dyDescent="0.2">
      <c r="A5626" s="28">
        <v>42344</v>
      </c>
      <c r="B5626" t="s">
        <v>447</v>
      </c>
      <c r="C5626" t="s">
        <v>55</v>
      </c>
      <c r="D5626" t="s">
        <v>55</v>
      </c>
      <c r="E5626" s="30">
        <v>60.4</v>
      </c>
      <c r="F5626">
        <f t="shared" si="93"/>
        <v>1</v>
      </c>
    </row>
    <row r="5627" spans="1:6" x14ac:dyDescent="0.2">
      <c r="A5627" s="28">
        <v>42344</v>
      </c>
      <c r="B5627" t="s">
        <v>447</v>
      </c>
      <c r="C5627" t="s">
        <v>56</v>
      </c>
      <c r="D5627" t="s">
        <v>56</v>
      </c>
      <c r="E5627" s="30">
        <v>5</v>
      </c>
      <c r="F5627">
        <f t="shared" si="93"/>
        <v>1</v>
      </c>
    </row>
    <row r="5628" spans="1:6" x14ac:dyDescent="0.2">
      <c r="A5628" s="28">
        <v>42344</v>
      </c>
      <c r="B5628" t="s">
        <v>447</v>
      </c>
      <c r="C5628" t="s">
        <v>57</v>
      </c>
      <c r="D5628" t="s">
        <v>57</v>
      </c>
      <c r="E5628" s="30">
        <v>2</v>
      </c>
      <c r="F5628">
        <f t="shared" si="93"/>
        <v>1</v>
      </c>
    </row>
    <row r="5629" spans="1:6" x14ac:dyDescent="0.2">
      <c r="A5629" s="28">
        <v>42344</v>
      </c>
      <c r="B5629" t="s">
        <v>447</v>
      </c>
      <c r="C5629" t="s">
        <v>58</v>
      </c>
      <c r="D5629" t="s">
        <v>58</v>
      </c>
      <c r="E5629" s="30">
        <v>3</v>
      </c>
      <c r="F5629">
        <f t="shared" si="93"/>
        <v>1</v>
      </c>
    </row>
    <row r="5630" spans="1:6" x14ac:dyDescent="0.2">
      <c r="A5630" s="28">
        <v>42344</v>
      </c>
      <c r="B5630" t="s">
        <v>447</v>
      </c>
      <c r="C5630" t="s">
        <v>59</v>
      </c>
      <c r="D5630" t="s">
        <v>59</v>
      </c>
      <c r="E5630" s="30">
        <v>1</v>
      </c>
      <c r="F5630">
        <f t="shared" si="93"/>
        <v>1</v>
      </c>
    </row>
    <row r="5631" spans="1:6" x14ac:dyDescent="0.2">
      <c r="A5631" s="28">
        <v>42345</v>
      </c>
      <c r="B5631" t="s">
        <v>443</v>
      </c>
      <c r="C5631" t="s">
        <v>52</v>
      </c>
      <c r="D5631" t="s">
        <v>52</v>
      </c>
      <c r="E5631" s="30">
        <v>3</v>
      </c>
      <c r="F5631">
        <f t="shared" si="93"/>
        <v>1</v>
      </c>
    </row>
    <row r="5632" spans="1:6" x14ac:dyDescent="0.2">
      <c r="A5632" s="28">
        <v>42345</v>
      </c>
      <c r="B5632" t="s">
        <v>443</v>
      </c>
      <c r="C5632" t="s">
        <v>53</v>
      </c>
      <c r="D5632" t="s">
        <v>53</v>
      </c>
      <c r="E5632" s="30">
        <v>2.0990000000000002</v>
      </c>
      <c r="F5632">
        <f t="shared" si="93"/>
        <v>1</v>
      </c>
    </row>
    <row r="5633" spans="1:6" x14ac:dyDescent="0.2">
      <c r="A5633" s="28">
        <v>42345</v>
      </c>
      <c r="B5633" t="s">
        <v>443</v>
      </c>
      <c r="C5633" t="s">
        <v>54</v>
      </c>
      <c r="D5633" t="s">
        <v>54</v>
      </c>
      <c r="E5633" s="30">
        <v>2.2000000000000002</v>
      </c>
      <c r="F5633">
        <f t="shared" si="93"/>
        <v>1</v>
      </c>
    </row>
    <row r="5634" spans="1:6" x14ac:dyDescent="0.2">
      <c r="A5634" s="28">
        <v>42345</v>
      </c>
      <c r="B5634" t="s">
        <v>443</v>
      </c>
      <c r="C5634" t="s">
        <v>55</v>
      </c>
      <c r="D5634" t="s">
        <v>55</v>
      </c>
      <c r="E5634" s="30">
        <v>26.5</v>
      </c>
      <c r="F5634">
        <f t="shared" si="93"/>
        <v>1</v>
      </c>
    </row>
    <row r="5635" spans="1:6" x14ac:dyDescent="0.2">
      <c r="A5635" s="28">
        <v>42345</v>
      </c>
      <c r="B5635" t="s">
        <v>443</v>
      </c>
      <c r="C5635" t="s">
        <v>56</v>
      </c>
      <c r="D5635" t="s">
        <v>56</v>
      </c>
      <c r="E5635" s="30">
        <v>6</v>
      </c>
      <c r="F5635">
        <f t="shared" si="93"/>
        <v>1</v>
      </c>
    </row>
    <row r="5636" spans="1:6" x14ac:dyDescent="0.2">
      <c r="A5636" s="28">
        <v>42345</v>
      </c>
      <c r="B5636" t="s">
        <v>443</v>
      </c>
      <c r="C5636" t="s">
        <v>57</v>
      </c>
      <c r="D5636" t="s">
        <v>57</v>
      </c>
      <c r="E5636" s="30">
        <v>1</v>
      </c>
      <c r="F5636">
        <f t="shared" si="93"/>
        <v>1</v>
      </c>
    </row>
    <row r="5637" spans="1:6" x14ac:dyDescent="0.2">
      <c r="A5637" s="28">
        <v>42345</v>
      </c>
      <c r="B5637" t="s">
        <v>443</v>
      </c>
      <c r="C5637" t="s">
        <v>58</v>
      </c>
      <c r="D5637" t="s">
        <v>58</v>
      </c>
      <c r="E5637" s="30">
        <v>11</v>
      </c>
      <c r="F5637">
        <f t="shared" si="93"/>
        <v>1</v>
      </c>
    </row>
    <row r="5638" spans="1:6" x14ac:dyDescent="0.2">
      <c r="A5638" s="28">
        <v>42345</v>
      </c>
      <c r="B5638" t="s">
        <v>443</v>
      </c>
      <c r="C5638" t="s">
        <v>59</v>
      </c>
      <c r="D5638" t="s">
        <v>59</v>
      </c>
      <c r="E5638" s="30">
        <v>6</v>
      </c>
      <c r="F5638">
        <f t="shared" si="93"/>
        <v>1</v>
      </c>
    </row>
    <row r="5639" spans="1:6" x14ac:dyDescent="0.2">
      <c r="A5639" s="28">
        <v>42346</v>
      </c>
      <c r="B5639" t="s">
        <v>444</v>
      </c>
      <c r="C5639" t="s">
        <v>52</v>
      </c>
      <c r="D5639" t="s">
        <v>52</v>
      </c>
      <c r="E5639" s="30">
        <v>2</v>
      </c>
      <c r="F5639">
        <f t="shared" ref="F5639:F5702" si="94">SUBTOTAL(103,E5639)</f>
        <v>1</v>
      </c>
    </row>
    <row r="5640" spans="1:6" x14ac:dyDescent="0.2">
      <c r="A5640" s="28">
        <v>42346</v>
      </c>
      <c r="B5640" t="s">
        <v>444</v>
      </c>
      <c r="C5640" t="s">
        <v>53</v>
      </c>
      <c r="D5640" t="s">
        <v>53</v>
      </c>
      <c r="E5640" s="30">
        <v>6.34</v>
      </c>
      <c r="F5640">
        <f t="shared" si="94"/>
        <v>1</v>
      </c>
    </row>
    <row r="5641" spans="1:6" x14ac:dyDescent="0.2">
      <c r="A5641" s="28">
        <v>42346</v>
      </c>
      <c r="B5641" t="s">
        <v>444</v>
      </c>
      <c r="C5641" t="s">
        <v>54</v>
      </c>
      <c r="D5641" t="s">
        <v>54</v>
      </c>
      <c r="E5641" s="30">
        <v>2</v>
      </c>
      <c r="F5641">
        <f t="shared" si="94"/>
        <v>1</v>
      </c>
    </row>
    <row r="5642" spans="1:6" x14ac:dyDescent="0.2">
      <c r="A5642" s="28">
        <v>42346</v>
      </c>
      <c r="B5642" t="s">
        <v>444</v>
      </c>
      <c r="C5642" t="s">
        <v>55</v>
      </c>
      <c r="D5642" t="s">
        <v>55</v>
      </c>
      <c r="E5642" s="30">
        <v>41.325000000000003</v>
      </c>
      <c r="F5642">
        <f t="shared" si="94"/>
        <v>1</v>
      </c>
    </row>
    <row r="5643" spans="1:6" x14ac:dyDescent="0.2">
      <c r="A5643" s="28">
        <v>42346</v>
      </c>
      <c r="B5643" t="s">
        <v>444</v>
      </c>
      <c r="C5643" t="s">
        <v>56</v>
      </c>
      <c r="D5643" t="s">
        <v>56</v>
      </c>
      <c r="E5643" s="30">
        <v>8</v>
      </c>
      <c r="F5643">
        <f t="shared" si="94"/>
        <v>1</v>
      </c>
    </row>
    <row r="5644" spans="1:6" x14ac:dyDescent="0.2">
      <c r="A5644" s="28">
        <v>42346</v>
      </c>
      <c r="B5644" t="s">
        <v>444</v>
      </c>
      <c r="C5644" t="s">
        <v>57</v>
      </c>
      <c r="D5644" t="s">
        <v>57</v>
      </c>
      <c r="E5644" s="30">
        <v>0</v>
      </c>
      <c r="F5644">
        <f t="shared" si="94"/>
        <v>1</v>
      </c>
    </row>
    <row r="5645" spans="1:6" x14ac:dyDescent="0.2">
      <c r="A5645" s="28">
        <v>42346</v>
      </c>
      <c r="B5645" t="s">
        <v>444</v>
      </c>
      <c r="C5645" t="s">
        <v>58</v>
      </c>
      <c r="D5645" t="s">
        <v>58</v>
      </c>
      <c r="E5645" s="30">
        <v>0</v>
      </c>
      <c r="F5645">
        <f t="shared" si="94"/>
        <v>1</v>
      </c>
    </row>
    <row r="5646" spans="1:6" x14ac:dyDescent="0.2">
      <c r="A5646" s="28">
        <v>42346</v>
      </c>
      <c r="B5646" t="s">
        <v>444</v>
      </c>
      <c r="C5646" t="s">
        <v>59</v>
      </c>
      <c r="D5646" t="s">
        <v>59</v>
      </c>
      <c r="E5646" s="30">
        <v>0</v>
      </c>
      <c r="F5646">
        <f t="shared" si="94"/>
        <v>1</v>
      </c>
    </row>
    <row r="5647" spans="1:6" x14ac:dyDescent="0.2">
      <c r="A5647" s="28">
        <v>42347</v>
      </c>
      <c r="B5647" t="s">
        <v>445</v>
      </c>
      <c r="C5647" t="s">
        <v>52</v>
      </c>
      <c r="D5647" t="s">
        <v>52</v>
      </c>
      <c r="E5647" s="30">
        <v>3.34</v>
      </c>
      <c r="F5647">
        <f t="shared" si="94"/>
        <v>1</v>
      </c>
    </row>
    <row r="5648" spans="1:6" x14ac:dyDescent="0.2">
      <c r="A5648" s="28">
        <v>42347</v>
      </c>
      <c r="B5648" t="s">
        <v>445</v>
      </c>
      <c r="C5648" t="s">
        <v>53</v>
      </c>
      <c r="D5648" t="s">
        <v>53</v>
      </c>
      <c r="E5648" s="30">
        <v>3.472</v>
      </c>
      <c r="F5648">
        <f t="shared" si="94"/>
        <v>1</v>
      </c>
    </row>
    <row r="5649" spans="1:6" x14ac:dyDescent="0.2">
      <c r="A5649" s="28">
        <v>42347</v>
      </c>
      <c r="B5649" t="s">
        <v>445</v>
      </c>
      <c r="C5649" t="s">
        <v>54</v>
      </c>
      <c r="D5649" t="s">
        <v>54</v>
      </c>
      <c r="E5649" s="30">
        <v>7</v>
      </c>
      <c r="F5649">
        <f t="shared" si="94"/>
        <v>1</v>
      </c>
    </row>
    <row r="5650" spans="1:6" x14ac:dyDescent="0.2">
      <c r="A5650" s="28">
        <v>42347</v>
      </c>
      <c r="B5650" t="s">
        <v>445</v>
      </c>
      <c r="C5650" t="s">
        <v>55</v>
      </c>
      <c r="D5650" t="s">
        <v>55</v>
      </c>
      <c r="E5650" s="30">
        <v>41.262</v>
      </c>
      <c r="F5650">
        <f t="shared" si="94"/>
        <v>1</v>
      </c>
    </row>
    <row r="5651" spans="1:6" x14ac:dyDescent="0.2">
      <c r="A5651" s="28">
        <v>42347</v>
      </c>
      <c r="B5651" t="s">
        <v>445</v>
      </c>
      <c r="C5651" t="s">
        <v>56</v>
      </c>
      <c r="D5651" t="s">
        <v>56</v>
      </c>
      <c r="E5651" s="30">
        <v>16</v>
      </c>
      <c r="F5651">
        <f t="shared" si="94"/>
        <v>1</v>
      </c>
    </row>
    <row r="5652" spans="1:6" x14ac:dyDescent="0.2">
      <c r="A5652" s="28">
        <v>42347</v>
      </c>
      <c r="B5652" t="s">
        <v>445</v>
      </c>
      <c r="C5652" t="s">
        <v>57</v>
      </c>
      <c r="D5652" t="s">
        <v>57</v>
      </c>
      <c r="E5652" s="30">
        <v>0</v>
      </c>
      <c r="F5652">
        <f t="shared" si="94"/>
        <v>1</v>
      </c>
    </row>
    <row r="5653" spans="1:6" x14ac:dyDescent="0.2">
      <c r="A5653" s="28">
        <v>42347</v>
      </c>
      <c r="B5653" t="s">
        <v>445</v>
      </c>
      <c r="C5653" t="s">
        <v>58</v>
      </c>
      <c r="D5653" t="s">
        <v>58</v>
      </c>
      <c r="E5653" s="30">
        <v>3</v>
      </c>
      <c r="F5653">
        <f t="shared" si="94"/>
        <v>1</v>
      </c>
    </row>
    <row r="5654" spans="1:6" x14ac:dyDescent="0.2">
      <c r="A5654" s="28">
        <v>42347</v>
      </c>
      <c r="B5654" t="s">
        <v>445</v>
      </c>
      <c r="C5654" t="s">
        <v>59</v>
      </c>
      <c r="D5654" t="s">
        <v>59</v>
      </c>
      <c r="E5654" s="30">
        <v>1</v>
      </c>
      <c r="F5654">
        <f t="shared" si="94"/>
        <v>1</v>
      </c>
    </row>
    <row r="5655" spans="1:6" x14ac:dyDescent="0.2">
      <c r="A5655" s="28">
        <v>42348</v>
      </c>
      <c r="B5655" t="s">
        <v>446</v>
      </c>
      <c r="C5655" t="s">
        <v>52</v>
      </c>
      <c r="D5655" t="s">
        <v>52</v>
      </c>
      <c r="E5655" s="30">
        <v>11.66</v>
      </c>
      <c r="F5655">
        <f t="shared" si="94"/>
        <v>1</v>
      </c>
    </row>
    <row r="5656" spans="1:6" x14ac:dyDescent="0.2">
      <c r="A5656" s="28">
        <v>42348</v>
      </c>
      <c r="B5656" t="s">
        <v>446</v>
      </c>
      <c r="C5656" t="s">
        <v>53</v>
      </c>
      <c r="D5656" t="s">
        <v>53</v>
      </c>
      <c r="E5656" s="30">
        <v>10.69</v>
      </c>
      <c r="F5656">
        <f t="shared" si="94"/>
        <v>1</v>
      </c>
    </row>
    <row r="5657" spans="1:6" x14ac:dyDescent="0.2">
      <c r="A5657" s="28">
        <v>42348</v>
      </c>
      <c r="B5657" t="s">
        <v>446</v>
      </c>
      <c r="C5657" t="s">
        <v>54</v>
      </c>
      <c r="D5657" t="s">
        <v>54</v>
      </c>
      <c r="E5657" s="30">
        <v>16</v>
      </c>
      <c r="F5657">
        <f t="shared" si="94"/>
        <v>1</v>
      </c>
    </row>
    <row r="5658" spans="1:6" x14ac:dyDescent="0.2">
      <c r="A5658" s="28">
        <v>42348</v>
      </c>
      <c r="B5658" t="s">
        <v>446</v>
      </c>
      <c r="C5658" t="s">
        <v>55</v>
      </c>
      <c r="D5658" t="s">
        <v>55</v>
      </c>
      <c r="E5658" s="30">
        <v>31.9</v>
      </c>
      <c r="F5658">
        <f t="shared" si="94"/>
        <v>1</v>
      </c>
    </row>
    <row r="5659" spans="1:6" x14ac:dyDescent="0.2">
      <c r="A5659" s="28">
        <v>42348</v>
      </c>
      <c r="B5659" t="s">
        <v>446</v>
      </c>
      <c r="C5659" t="s">
        <v>56</v>
      </c>
      <c r="D5659" t="s">
        <v>56</v>
      </c>
      <c r="E5659" s="30">
        <v>9</v>
      </c>
      <c r="F5659">
        <f t="shared" si="94"/>
        <v>1</v>
      </c>
    </row>
    <row r="5660" spans="1:6" x14ac:dyDescent="0.2">
      <c r="A5660" s="28">
        <v>42348</v>
      </c>
      <c r="B5660" t="s">
        <v>446</v>
      </c>
      <c r="C5660" t="s">
        <v>57</v>
      </c>
      <c r="D5660" t="s">
        <v>57</v>
      </c>
      <c r="E5660" s="30">
        <v>0</v>
      </c>
      <c r="F5660">
        <f t="shared" si="94"/>
        <v>1</v>
      </c>
    </row>
    <row r="5661" spans="1:6" x14ac:dyDescent="0.2">
      <c r="A5661" s="28">
        <v>42348</v>
      </c>
      <c r="B5661" t="s">
        <v>446</v>
      </c>
      <c r="C5661" t="s">
        <v>58</v>
      </c>
      <c r="D5661" t="s">
        <v>58</v>
      </c>
      <c r="E5661" s="30">
        <v>9</v>
      </c>
      <c r="F5661">
        <f t="shared" si="94"/>
        <v>1</v>
      </c>
    </row>
    <row r="5662" spans="1:6" x14ac:dyDescent="0.2">
      <c r="A5662" s="28">
        <v>42348</v>
      </c>
      <c r="B5662" t="s">
        <v>446</v>
      </c>
      <c r="C5662" t="s">
        <v>59</v>
      </c>
      <c r="D5662" t="s">
        <v>59</v>
      </c>
      <c r="E5662" s="30">
        <v>2.1</v>
      </c>
      <c r="F5662">
        <f t="shared" si="94"/>
        <v>1</v>
      </c>
    </row>
    <row r="5663" spans="1:6" x14ac:dyDescent="0.2">
      <c r="A5663" s="28">
        <v>42349</v>
      </c>
      <c r="B5663" t="s">
        <v>440</v>
      </c>
      <c r="C5663" t="s">
        <v>52</v>
      </c>
      <c r="D5663" t="s">
        <v>52</v>
      </c>
      <c r="E5663" s="30">
        <v>5.84</v>
      </c>
      <c r="F5663">
        <f t="shared" si="94"/>
        <v>1</v>
      </c>
    </row>
    <row r="5664" spans="1:6" x14ac:dyDescent="0.2">
      <c r="A5664" s="28">
        <v>42349</v>
      </c>
      <c r="B5664" t="s">
        <v>440</v>
      </c>
      <c r="C5664" t="s">
        <v>53</v>
      </c>
      <c r="D5664" t="s">
        <v>53</v>
      </c>
      <c r="E5664" s="30">
        <v>6.165</v>
      </c>
      <c r="F5664">
        <f t="shared" si="94"/>
        <v>1</v>
      </c>
    </row>
    <row r="5665" spans="1:6" x14ac:dyDescent="0.2">
      <c r="A5665" s="28">
        <v>42349</v>
      </c>
      <c r="B5665" t="s">
        <v>440</v>
      </c>
      <c r="C5665" t="s">
        <v>54</v>
      </c>
      <c r="D5665" t="s">
        <v>54</v>
      </c>
      <c r="E5665" s="30">
        <v>3</v>
      </c>
      <c r="F5665">
        <f t="shared" si="94"/>
        <v>1</v>
      </c>
    </row>
    <row r="5666" spans="1:6" x14ac:dyDescent="0.2">
      <c r="A5666" s="28">
        <v>42349</v>
      </c>
      <c r="B5666" t="s">
        <v>440</v>
      </c>
      <c r="C5666" t="s">
        <v>55</v>
      </c>
      <c r="D5666" t="s">
        <v>55</v>
      </c>
      <c r="E5666" s="30">
        <v>22.7</v>
      </c>
      <c r="F5666">
        <f t="shared" si="94"/>
        <v>1</v>
      </c>
    </row>
    <row r="5667" spans="1:6" x14ac:dyDescent="0.2">
      <c r="A5667" s="28">
        <v>42349</v>
      </c>
      <c r="B5667" t="s">
        <v>440</v>
      </c>
      <c r="C5667" t="s">
        <v>56</v>
      </c>
      <c r="D5667" t="s">
        <v>56</v>
      </c>
      <c r="E5667" s="30">
        <v>9</v>
      </c>
      <c r="F5667">
        <f t="shared" si="94"/>
        <v>1</v>
      </c>
    </row>
    <row r="5668" spans="1:6" x14ac:dyDescent="0.2">
      <c r="A5668" s="28">
        <v>42349</v>
      </c>
      <c r="B5668" t="s">
        <v>440</v>
      </c>
      <c r="C5668" t="s">
        <v>57</v>
      </c>
      <c r="D5668" t="s">
        <v>57</v>
      </c>
      <c r="E5668" s="30">
        <v>0</v>
      </c>
      <c r="F5668">
        <f t="shared" si="94"/>
        <v>1</v>
      </c>
    </row>
    <row r="5669" spans="1:6" x14ac:dyDescent="0.2">
      <c r="A5669" s="28">
        <v>42349</v>
      </c>
      <c r="B5669" t="s">
        <v>440</v>
      </c>
      <c r="C5669" t="s">
        <v>58</v>
      </c>
      <c r="D5669" t="s">
        <v>58</v>
      </c>
      <c r="E5669" s="30">
        <v>16</v>
      </c>
      <c r="F5669">
        <f t="shared" si="94"/>
        <v>1</v>
      </c>
    </row>
    <row r="5670" spans="1:6" x14ac:dyDescent="0.2">
      <c r="A5670" s="28">
        <v>42349</v>
      </c>
      <c r="B5670" t="s">
        <v>440</v>
      </c>
      <c r="C5670" t="s">
        <v>59</v>
      </c>
      <c r="D5670" t="s">
        <v>59</v>
      </c>
      <c r="E5670" s="30">
        <v>1</v>
      </c>
      <c r="F5670">
        <f t="shared" si="94"/>
        <v>1</v>
      </c>
    </row>
    <row r="5671" spans="1:6" x14ac:dyDescent="0.2">
      <c r="A5671" s="28">
        <v>42350</v>
      </c>
      <c r="B5671" t="s">
        <v>441</v>
      </c>
      <c r="C5671" t="s">
        <v>52</v>
      </c>
      <c r="D5671" t="s">
        <v>52</v>
      </c>
      <c r="E5671" s="30">
        <v>6.34</v>
      </c>
      <c r="F5671">
        <f t="shared" si="94"/>
        <v>1</v>
      </c>
    </row>
    <row r="5672" spans="1:6" x14ac:dyDescent="0.2">
      <c r="A5672" s="28">
        <v>42350</v>
      </c>
      <c r="B5672" t="s">
        <v>441</v>
      </c>
      <c r="C5672" t="s">
        <v>53</v>
      </c>
      <c r="D5672" t="s">
        <v>53</v>
      </c>
      <c r="E5672" s="30">
        <v>3.2</v>
      </c>
      <c r="F5672">
        <f t="shared" si="94"/>
        <v>1</v>
      </c>
    </row>
    <row r="5673" spans="1:6" x14ac:dyDescent="0.2">
      <c r="A5673" s="28">
        <v>42350</v>
      </c>
      <c r="B5673" t="s">
        <v>441</v>
      </c>
      <c r="C5673" t="s">
        <v>54</v>
      </c>
      <c r="D5673" t="s">
        <v>54</v>
      </c>
      <c r="E5673" s="30">
        <v>3</v>
      </c>
      <c r="F5673">
        <f t="shared" si="94"/>
        <v>1</v>
      </c>
    </row>
    <row r="5674" spans="1:6" x14ac:dyDescent="0.2">
      <c r="A5674" s="28">
        <v>42350</v>
      </c>
      <c r="B5674" t="s">
        <v>441</v>
      </c>
      <c r="C5674" t="s">
        <v>55</v>
      </c>
      <c r="D5674" t="s">
        <v>55</v>
      </c>
      <c r="E5674" s="30">
        <v>42.2</v>
      </c>
      <c r="F5674">
        <f t="shared" si="94"/>
        <v>1</v>
      </c>
    </row>
    <row r="5675" spans="1:6" x14ac:dyDescent="0.2">
      <c r="A5675" s="28">
        <v>42350</v>
      </c>
      <c r="B5675" t="s">
        <v>441</v>
      </c>
      <c r="C5675" t="s">
        <v>56</v>
      </c>
      <c r="D5675" t="s">
        <v>56</v>
      </c>
      <c r="E5675" s="30">
        <v>5</v>
      </c>
      <c r="F5675">
        <f t="shared" si="94"/>
        <v>1</v>
      </c>
    </row>
    <row r="5676" spans="1:6" x14ac:dyDescent="0.2">
      <c r="A5676" s="28">
        <v>42350</v>
      </c>
      <c r="B5676" t="s">
        <v>441</v>
      </c>
      <c r="C5676" t="s">
        <v>57</v>
      </c>
      <c r="D5676" t="s">
        <v>57</v>
      </c>
      <c r="E5676" s="30">
        <v>2</v>
      </c>
      <c r="F5676">
        <f t="shared" si="94"/>
        <v>1</v>
      </c>
    </row>
    <row r="5677" spans="1:6" x14ac:dyDescent="0.2">
      <c r="A5677" s="28">
        <v>42350</v>
      </c>
      <c r="B5677" t="s">
        <v>441</v>
      </c>
      <c r="C5677" t="s">
        <v>58</v>
      </c>
      <c r="D5677" t="s">
        <v>58</v>
      </c>
      <c r="E5677" s="30">
        <v>6</v>
      </c>
      <c r="F5677">
        <f t="shared" si="94"/>
        <v>1</v>
      </c>
    </row>
    <row r="5678" spans="1:6" x14ac:dyDescent="0.2">
      <c r="A5678" s="28">
        <v>42350</v>
      </c>
      <c r="B5678" t="s">
        <v>441</v>
      </c>
      <c r="C5678" t="s">
        <v>59</v>
      </c>
      <c r="D5678" t="s">
        <v>59</v>
      </c>
      <c r="E5678" s="30">
        <v>1</v>
      </c>
      <c r="F5678">
        <f t="shared" si="94"/>
        <v>1</v>
      </c>
    </row>
    <row r="5679" spans="1:6" x14ac:dyDescent="0.2">
      <c r="A5679" s="28">
        <v>42351</v>
      </c>
      <c r="B5679" t="s">
        <v>447</v>
      </c>
      <c r="C5679" t="s">
        <v>52</v>
      </c>
      <c r="D5679" t="s">
        <v>52</v>
      </c>
      <c r="E5679" s="30">
        <v>9.33</v>
      </c>
      <c r="F5679">
        <f t="shared" si="94"/>
        <v>1</v>
      </c>
    </row>
    <row r="5680" spans="1:6" x14ac:dyDescent="0.2">
      <c r="A5680" s="28">
        <v>42351</v>
      </c>
      <c r="B5680" t="s">
        <v>447</v>
      </c>
      <c r="C5680" t="s">
        <v>53</v>
      </c>
      <c r="D5680" t="s">
        <v>53</v>
      </c>
      <c r="E5680" s="30">
        <v>4.32</v>
      </c>
      <c r="F5680">
        <f t="shared" si="94"/>
        <v>1</v>
      </c>
    </row>
    <row r="5681" spans="1:6" x14ac:dyDescent="0.2">
      <c r="A5681" s="28">
        <v>42351</v>
      </c>
      <c r="B5681" t="s">
        <v>447</v>
      </c>
      <c r="C5681" t="s">
        <v>54</v>
      </c>
      <c r="D5681" t="s">
        <v>54</v>
      </c>
      <c r="E5681" s="30">
        <v>7</v>
      </c>
      <c r="F5681">
        <f t="shared" si="94"/>
        <v>1</v>
      </c>
    </row>
    <row r="5682" spans="1:6" x14ac:dyDescent="0.2">
      <c r="A5682" s="28">
        <v>42351</v>
      </c>
      <c r="B5682" t="s">
        <v>447</v>
      </c>
      <c r="C5682" t="s">
        <v>55</v>
      </c>
      <c r="D5682" t="s">
        <v>55</v>
      </c>
      <c r="E5682" s="30">
        <v>29</v>
      </c>
      <c r="F5682">
        <f t="shared" si="94"/>
        <v>1</v>
      </c>
    </row>
    <row r="5683" spans="1:6" x14ac:dyDescent="0.2">
      <c r="A5683" s="28">
        <v>42351</v>
      </c>
      <c r="B5683" t="s">
        <v>447</v>
      </c>
      <c r="C5683" t="s">
        <v>56</v>
      </c>
      <c r="D5683" t="s">
        <v>56</v>
      </c>
      <c r="E5683" s="30">
        <v>5</v>
      </c>
      <c r="F5683">
        <f t="shared" si="94"/>
        <v>1</v>
      </c>
    </row>
    <row r="5684" spans="1:6" x14ac:dyDescent="0.2">
      <c r="A5684" s="28">
        <v>42351</v>
      </c>
      <c r="B5684" t="s">
        <v>447</v>
      </c>
      <c r="C5684" t="s">
        <v>57</v>
      </c>
      <c r="D5684" t="s">
        <v>57</v>
      </c>
      <c r="E5684" s="30">
        <v>0</v>
      </c>
      <c r="F5684">
        <f t="shared" si="94"/>
        <v>1</v>
      </c>
    </row>
    <row r="5685" spans="1:6" x14ac:dyDescent="0.2">
      <c r="A5685" s="28">
        <v>42351</v>
      </c>
      <c r="B5685" t="s">
        <v>447</v>
      </c>
      <c r="C5685" t="s">
        <v>58</v>
      </c>
      <c r="D5685" t="s">
        <v>58</v>
      </c>
      <c r="E5685" s="30">
        <v>27</v>
      </c>
      <c r="F5685">
        <f t="shared" si="94"/>
        <v>1</v>
      </c>
    </row>
    <row r="5686" spans="1:6" x14ac:dyDescent="0.2">
      <c r="A5686" s="28">
        <v>42351</v>
      </c>
      <c r="B5686" t="s">
        <v>447</v>
      </c>
      <c r="C5686" t="s">
        <v>59</v>
      </c>
      <c r="D5686" t="s">
        <v>59</v>
      </c>
      <c r="E5686" s="30">
        <v>0</v>
      </c>
      <c r="F5686">
        <f t="shared" si="94"/>
        <v>1</v>
      </c>
    </row>
    <row r="5687" spans="1:6" x14ac:dyDescent="0.2">
      <c r="A5687" s="28">
        <v>42352</v>
      </c>
      <c r="B5687" t="s">
        <v>443</v>
      </c>
      <c r="C5687" t="s">
        <v>52</v>
      </c>
      <c r="D5687" t="s">
        <v>52</v>
      </c>
      <c r="E5687" s="30">
        <v>5</v>
      </c>
      <c r="F5687">
        <f t="shared" si="94"/>
        <v>1</v>
      </c>
    </row>
    <row r="5688" spans="1:6" x14ac:dyDescent="0.2">
      <c r="A5688" s="28">
        <v>42352</v>
      </c>
      <c r="B5688" t="s">
        <v>443</v>
      </c>
      <c r="C5688" t="s">
        <v>53</v>
      </c>
      <c r="D5688" t="s">
        <v>53</v>
      </c>
      <c r="E5688" s="30">
        <v>3</v>
      </c>
      <c r="F5688">
        <f t="shared" si="94"/>
        <v>1</v>
      </c>
    </row>
    <row r="5689" spans="1:6" x14ac:dyDescent="0.2">
      <c r="A5689" s="28">
        <v>42352</v>
      </c>
      <c r="B5689" t="s">
        <v>443</v>
      </c>
      <c r="C5689" t="s">
        <v>54</v>
      </c>
      <c r="D5689" t="s">
        <v>54</v>
      </c>
      <c r="E5689" s="30">
        <v>6.6</v>
      </c>
      <c r="F5689">
        <f t="shared" si="94"/>
        <v>1</v>
      </c>
    </row>
    <row r="5690" spans="1:6" x14ac:dyDescent="0.2">
      <c r="A5690" s="28">
        <v>42352</v>
      </c>
      <c r="B5690" t="s">
        <v>443</v>
      </c>
      <c r="C5690" t="s">
        <v>55</v>
      </c>
      <c r="D5690" t="s">
        <v>55</v>
      </c>
      <c r="E5690" s="30">
        <v>37.4</v>
      </c>
      <c r="F5690">
        <f t="shared" si="94"/>
        <v>1</v>
      </c>
    </row>
    <row r="5691" spans="1:6" x14ac:dyDescent="0.2">
      <c r="A5691" s="28">
        <v>42352</v>
      </c>
      <c r="B5691" t="s">
        <v>443</v>
      </c>
      <c r="C5691" t="s">
        <v>56</v>
      </c>
      <c r="D5691" t="s">
        <v>56</v>
      </c>
      <c r="E5691" s="30">
        <v>11</v>
      </c>
      <c r="F5691">
        <f t="shared" si="94"/>
        <v>1</v>
      </c>
    </row>
    <row r="5692" spans="1:6" x14ac:dyDescent="0.2">
      <c r="A5692" s="28">
        <v>42352</v>
      </c>
      <c r="B5692" t="s">
        <v>443</v>
      </c>
      <c r="C5692" t="s">
        <v>57</v>
      </c>
      <c r="D5692" t="s">
        <v>57</v>
      </c>
      <c r="E5692" s="30">
        <v>0</v>
      </c>
      <c r="F5692">
        <f t="shared" si="94"/>
        <v>1</v>
      </c>
    </row>
    <row r="5693" spans="1:6" x14ac:dyDescent="0.2">
      <c r="A5693" s="28">
        <v>42352</v>
      </c>
      <c r="B5693" t="s">
        <v>443</v>
      </c>
      <c r="C5693" t="s">
        <v>58</v>
      </c>
      <c r="D5693" t="s">
        <v>58</v>
      </c>
      <c r="E5693" s="30">
        <v>21</v>
      </c>
      <c r="F5693">
        <f t="shared" si="94"/>
        <v>1</v>
      </c>
    </row>
    <row r="5694" spans="1:6" x14ac:dyDescent="0.2">
      <c r="A5694" s="28">
        <v>42352</v>
      </c>
      <c r="B5694" t="s">
        <v>443</v>
      </c>
      <c r="C5694" t="s">
        <v>59</v>
      </c>
      <c r="D5694" t="s">
        <v>59</v>
      </c>
      <c r="E5694" s="30">
        <v>1</v>
      </c>
      <c r="F5694">
        <f t="shared" si="94"/>
        <v>1</v>
      </c>
    </row>
    <row r="5695" spans="1:6" x14ac:dyDescent="0.2">
      <c r="A5695" s="28">
        <v>42353</v>
      </c>
      <c r="B5695" t="s">
        <v>444</v>
      </c>
      <c r="C5695" t="s">
        <v>52</v>
      </c>
      <c r="D5695" t="s">
        <v>52</v>
      </c>
      <c r="E5695" s="30">
        <v>4.99</v>
      </c>
      <c r="F5695">
        <f t="shared" si="94"/>
        <v>1</v>
      </c>
    </row>
    <row r="5696" spans="1:6" x14ac:dyDescent="0.2">
      <c r="A5696" s="28">
        <v>42353</v>
      </c>
      <c r="B5696" t="s">
        <v>444</v>
      </c>
      <c r="C5696" t="s">
        <v>53</v>
      </c>
      <c r="D5696" t="s">
        <v>53</v>
      </c>
      <c r="E5696" s="30">
        <v>2</v>
      </c>
      <c r="F5696">
        <f t="shared" si="94"/>
        <v>1</v>
      </c>
    </row>
    <row r="5697" spans="1:6" x14ac:dyDescent="0.2">
      <c r="A5697" s="28">
        <v>42353</v>
      </c>
      <c r="B5697" t="s">
        <v>444</v>
      </c>
      <c r="C5697" t="s">
        <v>54</v>
      </c>
      <c r="D5697" t="s">
        <v>54</v>
      </c>
      <c r="E5697" s="30">
        <v>5</v>
      </c>
      <c r="F5697">
        <f t="shared" si="94"/>
        <v>1</v>
      </c>
    </row>
    <row r="5698" spans="1:6" x14ac:dyDescent="0.2">
      <c r="A5698" s="28">
        <v>42353</v>
      </c>
      <c r="B5698" t="s">
        <v>444</v>
      </c>
      <c r="C5698" t="s">
        <v>55</v>
      </c>
      <c r="D5698" t="s">
        <v>55</v>
      </c>
      <c r="E5698" s="30">
        <v>42</v>
      </c>
      <c r="F5698">
        <f t="shared" si="94"/>
        <v>1</v>
      </c>
    </row>
    <row r="5699" spans="1:6" x14ac:dyDescent="0.2">
      <c r="A5699" s="28">
        <v>42353</v>
      </c>
      <c r="B5699" t="s">
        <v>444</v>
      </c>
      <c r="C5699" t="s">
        <v>56</v>
      </c>
      <c r="D5699" t="s">
        <v>56</v>
      </c>
      <c r="E5699" s="30">
        <v>3</v>
      </c>
      <c r="F5699">
        <f t="shared" si="94"/>
        <v>1</v>
      </c>
    </row>
    <row r="5700" spans="1:6" x14ac:dyDescent="0.2">
      <c r="A5700" s="28">
        <v>42353</v>
      </c>
      <c r="B5700" t="s">
        <v>444</v>
      </c>
      <c r="C5700" t="s">
        <v>57</v>
      </c>
      <c r="D5700" t="s">
        <v>57</v>
      </c>
      <c r="E5700" s="30">
        <v>1</v>
      </c>
      <c r="F5700">
        <f t="shared" si="94"/>
        <v>1</v>
      </c>
    </row>
    <row r="5701" spans="1:6" x14ac:dyDescent="0.2">
      <c r="A5701" s="28">
        <v>42353</v>
      </c>
      <c r="B5701" t="s">
        <v>444</v>
      </c>
      <c r="C5701" t="s">
        <v>58</v>
      </c>
      <c r="D5701" t="s">
        <v>58</v>
      </c>
      <c r="E5701" s="30">
        <v>2</v>
      </c>
      <c r="F5701">
        <f t="shared" si="94"/>
        <v>1</v>
      </c>
    </row>
    <row r="5702" spans="1:6" x14ac:dyDescent="0.2">
      <c r="A5702" s="28">
        <v>42353</v>
      </c>
      <c r="B5702" t="s">
        <v>444</v>
      </c>
      <c r="C5702" t="s">
        <v>59</v>
      </c>
      <c r="D5702" t="s">
        <v>59</v>
      </c>
      <c r="E5702" s="30">
        <v>1</v>
      </c>
      <c r="F5702">
        <f t="shared" si="94"/>
        <v>1</v>
      </c>
    </row>
    <row r="5703" spans="1:6" x14ac:dyDescent="0.2">
      <c r="A5703" s="28">
        <v>42354</v>
      </c>
      <c r="B5703" t="s">
        <v>445</v>
      </c>
      <c r="C5703" t="s">
        <v>52</v>
      </c>
      <c r="D5703" t="s">
        <v>52</v>
      </c>
      <c r="E5703" s="30">
        <v>6.67</v>
      </c>
      <c r="F5703">
        <f t="shared" ref="F5703:F5766" si="95">SUBTOTAL(103,E5703)</f>
        <v>1</v>
      </c>
    </row>
    <row r="5704" spans="1:6" x14ac:dyDescent="0.2">
      <c r="A5704" s="28">
        <v>42354</v>
      </c>
      <c r="B5704" t="s">
        <v>445</v>
      </c>
      <c r="C5704" t="s">
        <v>53</v>
      </c>
      <c r="D5704" t="s">
        <v>53</v>
      </c>
      <c r="E5704" s="30">
        <v>4</v>
      </c>
      <c r="F5704">
        <f t="shared" si="95"/>
        <v>1</v>
      </c>
    </row>
    <row r="5705" spans="1:6" x14ac:dyDescent="0.2">
      <c r="A5705" s="28">
        <v>42354</v>
      </c>
      <c r="B5705" t="s">
        <v>445</v>
      </c>
      <c r="C5705" t="s">
        <v>54</v>
      </c>
      <c r="D5705" t="s">
        <v>54</v>
      </c>
      <c r="E5705" s="30">
        <v>4</v>
      </c>
      <c r="F5705">
        <f t="shared" si="95"/>
        <v>1</v>
      </c>
    </row>
    <row r="5706" spans="1:6" x14ac:dyDescent="0.2">
      <c r="A5706" s="28">
        <v>42354</v>
      </c>
      <c r="B5706" t="s">
        <v>445</v>
      </c>
      <c r="C5706" t="s">
        <v>55</v>
      </c>
      <c r="D5706" t="s">
        <v>55</v>
      </c>
      <c r="E5706" s="30">
        <v>42</v>
      </c>
      <c r="F5706">
        <f t="shared" si="95"/>
        <v>1</v>
      </c>
    </row>
    <row r="5707" spans="1:6" x14ac:dyDescent="0.2">
      <c r="A5707" s="28">
        <v>42354</v>
      </c>
      <c r="B5707" t="s">
        <v>445</v>
      </c>
      <c r="C5707" t="s">
        <v>56</v>
      </c>
      <c r="D5707" t="s">
        <v>56</v>
      </c>
      <c r="E5707" s="30">
        <v>11</v>
      </c>
      <c r="F5707">
        <f t="shared" si="95"/>
        <v>1</v>
      </c>
    </row>
    <row r="5708" spans="1:6" x14ac:dyDescent="0.2">
      <c r="A5708" s="28">
        <v>42354</v>
      </c>
      <c r="B5708" t="s">
        <v>445</v>
      </c>
      <c r="C5708" t="s">
        <v>57</v>
      </c>
      <c r="D5708" t="s">
        <v>57</v>
      </c>
      <c r="E5708" s="30">
        <v>1</v>
      </c>
      <c r="F5708">
        <f t="shared" si="95"/>
        <v>1</v>
      </c>
    </row>
    <row r="5709" spans="1:6" x14ac:dyDescent="0.2">
      <c r="A5709" s="28">
        <v>42354</v>
      </c>
      <c r="B5709" t="s">
        <v>445</v>
      </c>
      <c r="C5709" t="s">
        <v>58</v>
      </c>
      <c r="D5709" t="s">
        <v>58</v>
      </c>
      <c r="E5709" s="30">
        <v>11</v>
      </c>
      <c r="F5709">
        <f t="shared" si="95"/>
        <v>1</v>
      </c>
    </row>
    <row r="5710" spans="1:6" x14ac:dyDescent="0.2">
      <c r="A5710" s="28">
        <v>42354</v>
      </c>
      <c r="B5710" t="s">
        <v>445</v>
      </c>
      <c r="C5710" t="s">
        <v>59</v>
      </c>
      <c r="D5710" t="s">
        <v>59</v>
      </c>
      <c r="E5710" s="30">
        <v>0</v>
      </c>
      <c r="F5710">
        <f t="shared" si="95"/>
        <v>1</v>
      </c>
    </row>
    <row r="5711" spans="1:6" x14ac:dyDescent="0.2">
      <c r="A5711" s="28">
        <v>42355</v>
      </c>
      <c r="B5711" t="s">
        <v>446</v>
      </c>
      <c r="C5711" t="s">
        <v>52</v>
      </c>
      <c r="D5711" t="s">
        <v>52</v>
      </c>
      <c r="E5711" s="30">
        <v>9</v>
      </c>
      <c r="F5711">
        <f t="shared" si="95"/>
        <v>1</v>
      </c>
    </row>
    <row r="5712" spans="1:6" x14ac:dyDescent="0.2">
      <c r="A5712" s="28">
        <v>42355</v>
      </c>
      <c r="B5712" t="s">
        <v>446</v>
      </c>
      <c r="C5712" t="s">
        <v>53</v>
      </c>
      <c r="D5712" t="s">
        <v>53</v>
      </c>
      <c r="E5712" s="30">
        <v>3.01</v>
      </c>
      <c r="F5712">
        <f t="shared" si="95"/>
        <v>1</v>
      </c>
    </row>
    <row r="5713" spans="1:6" x14ac:dyDescent="0.2">
      <c r="A5713" s="28">
        <v>42355</v>
      </c>
      <c r="B5713" t="s">
        <v>446</v>
      </c>
      <c r="C5713" t="s">
        <v>54</v>
      </c>
      <c r="D5713" t="s">
        <v>54</v>
      </c>
      <c r="E5713" s="30">
        <v>3</v>
      </c>
      <c r="F5713">
        <f t="shared" si="95"/>
        <v>1</v>
      </c>
    </row>
    <row r="5714" spans="1:6" x14ac:dyDescent="0.2">
      <c r="A5714" s="28">
        <v>42355</v>
      </c>
      <c r="B5714" t="s">
        <v>446</v>
      </c>
      <c r="C5714" t="s">
        <v>55</v>
      </c>
      <c r="D5714" t="s">
        <v>55</v>
      </c>
      <c r="E5714" s="30">
        <v>25</v>
      </c>
      <c r="F5714">
        <f t="shared" si="95"/>
        <v>1</v>
      </c>
    </row>
    <row r="5715" spans="1:6" x14ac:dyDescent="0.2">
      <c r="A5715" s="28">
        <v>42355</v>
      </c>
      <c r="B5715" t="s">
        <v>446</v>
      </c>
      <c r="C5715" t="s">
        <v>56</v>
      </c>
      <c r="D5715" t="s">
        <v>56</v>
      </c>
      <c r="E5715" s="30">
        <v>7</v>
      </c>
      <c r="F5715">
        <f t="shared" si="95"/>
        <v>1</v>
      </c>
    </row>
    <row r="5716" spans="1:6" x14ac:dyDescent="0.2">
      <c r="A5716" s="28">
        <v>42355</v>
      </c>
      <c r="B5716" t="s">
        <v>446</v>
      </c>
      <c r="C5716" t="s">
        <v>57</v>
      </c>
      <c r="D5716" t="s">
        <v>57</v>
      </c>
      <c r="E5716" s="30">
        <v>0</v>
      </c>
      <c r="F5716">
        <f t="shared" si="95"/>
        <v>1</v>
      </c>
    </row>
    <row r="5717" spans="1:6" x14ac:dyDescent="0.2">
      <c r="A5717" s="28">
        <v>42355</v>
      </c>
      <c r="B5717" t="s">
        <v>446</v>
      </c>
      <c r="C5717" t="s">
        <v>58</v>
      </c>
      <c r="D5717" t="s">
        <v>58</v>
      </c>
      <c r="E5717" s="30">
        <v>0</v>
      </c>
      <c r="F5717">
        <f t="shared" si="95"/>
        <v>1</v>
      </c>
    </row>
    <row r="5718" spans="1:6" x14ac:dyDescent="0.2">
      <c r="A5718" s="28">
        <v>42355</v>
      </c>
      <c r="B5718" t="s">
        <v>446</v>
      </c>
      <c r="C5718" t="s">
        <v>59</v>
      </c>
      <c r="D5718" t="s">
        <v>59</v>
      </c>
      <c r="E5718" s="30">
        <v>2</v>
      </c>
      <c r="F5718">
        <f t="shared" si="95"/>
        <v>1</v>
      </c>
    </row>
    <row r="5719" spans="1:6" x14ac:dyDescent="0.2">
      <c r="A5719" s="28">
        <v>42356</v>
      </c>
      <c r="B5719" t="s">
        <v>440</v>
      </c>
      <c r="C5719" t="s">
        <v>52</v>
      </c>
      <c r="D5719" t="s">
        <v>52</v>
      </c>
      <c r="E5719" s="30">
        <v>4.33</v>
      </c>
      <c r="F5719">
        <f t="shared" si="95"/>
        <v>1</v>
      </c>
    </row>
    <row r="5720" spans="1:6" x14ac:dyDescent="0.2">
      <c r="A5720" s="28">
        <v>42356</v>
      </c>
      <c r="B5720" t="s">
        <v>440</v>
      </c>
      <c r="C5720" t="s">
        <v>53</v>
      </c>
      <c r="D5720" t="s">
        <v>53</v>
      </c>
      <c r="E5720" s="30">
        <v>8.9009999999999998</v>
      </c>
      <c r="F5720">
        <f t="shared" si="95"/>
        <v>1</v>
      </c>
    </row>
    <row r="5721" spans="1:6" x14ac:dyDescent="0.2">
      <c r="A5721" s="28">
        <v>42356</v>
      </c>
      <c r="B5721" t="s">
        <v>440</v>
      </c>
      <c r="C5721" t="s">
        <v>54</v>
      </c>
      <c r="D5721" t="s">
        <v>54</v>
      </c>
      <c r="E5721" s="30">
        <v>4.3</v>
      </c>
      <c r="F5721">
        <f t="shared" si="95"/>
        <v>1</v>
      </c>
    </row>
    <row r="5722" spans="1:6" x14ac:dyDescent="0.2">
      <c r="A5722" s="28">
        <v>42356</v>
      </c>
      <c r="B5722" t="s">
        <v>440</v>
      </c>
      <c r="C5722" t="s">
        <v>55</v>
      </c>
      <c r="D5722" t="s">
        <v>55</v>
      </c>
      <c r="E5722" s="30">
        <v>27.2</v>
      </c>
      <c r="F5722">
        <f t="shared" si="95"/>
        <v>1</v>
      </c>
    </row>
    <row r="5723" spans="1:6" x14ac:dyDescent="0.2">
      <c r="A5723" s="28">
        <v>42356</v>
      </c>
      <c r="B5723" t="s">
        <v>440</v>
      </c>
      <c r="C5723" t="s">
        <v>56</v>
      </c>
      <c r="D5723" t="s">
        <v>56</v>
      </c>
      <c r="E5723" s="30">
        <v>12</v>
      </c>
      <c r="F5723">
        <f t="shared" si="95"/>
        <v>1</v>
      </c>
    </row>
    <row r="5724" spans="1:6" x14ac:dyDescent="0.2">
      <c r="A5724" s="28">
        <v>42356</v>
      </c>
      <c r="B5724" t="s">
        <v>440</v>
      </c>
      <c r="C5724" t="s">
        <v>57</v>
      </c>
      <c r="D5724" t="s">
        <v>57</v>
      </c>
      <c r="E5724" s="30">
        <v>4</v>
      </c>
      <c r="F5724">
        <f t="shared" si="95"/>
        <v>1</v>
      </c>
    </row>
    <row r="5725" spans="1:6" x14ac:dyDescent="0.2">
      <c r="A5725" s="28">
        <v>42356</v>
      </c>
      <c r="B5725" t="s">
        <v>440</v>
      </c>
      <c r="C5725" t="s">
        <v>58</v>
      </c>
      <c r="D5725" t="s">
        <v>58</v>
      </c>
      <c r="E5725" s="30">
        <v>2</v>
      </c>
      <c r="F5725">
        <f t="shared" si="95"/>
        <v>1</v>
      </c>
    </row>
    <row r="5726" spans="1:6" x14ac:dyDescent="0.2">
      <c r="A5726" s="28">
        <v>42356</v>
      </c>
      <c r="B5726" t="s">
        <v>440</v>
      </c>
      <c r="C5726" t="s">
        <v>59</v>
      </c>
      <c r="D5726" t="s">
        <v>59</v>
      </c>
      <c r="E5726" s="30">
        <v>1</v>
      </c>
      <c r="F5726">
        <f t="shared" si="95"/>
        <v>1</v>
      </c>
    </row>
    <row r="5727" spans="1:6" x14ac:dyDescent="0.2">
      <c r="A5727" s="28">
        <v>42357</v>
      </c>
      <c r="B5727" t="s">
        <v>441</v>
      </c>
      <c r="C5727" t="s">
        <v>52</v>
      </c>
      <c r="D5727" t="s">
        <v>52</v>
      </c>
      <c r="E5727" s="30">
        <v>8.68</v>
      </c>
      <c r="F5727">
        <f t="shared" si="95"/>
        <v>1</v>
      </c>
    </row>
    <row r="5728" spans="1:6" x14ac:dyDescent="0.2">
      <c r="A5728" s="28">
        <v>42357</v>
      </c>
      <c r="B5728" t="s">
        <v>441</v>
      </c>
      <c r="C5728" t="s">
        <v>53</v>
      </c>
      <c r="D5728" t="s">
        <v>53</v>
      </c>
      <c r="E5728" s="30">
        <v>3.2</v>
      </c>
      <c r="F5728">
        <f t="shared" si="95"/>
        <v>1</v>
      </c>
    </row>
    <row r="5729" spans="1:6" x14ac:dyDescent="0.2">
      <c r="A5729" s="28">
        <v>42357</v>
      </c>
      <c r="B5729" t="s">
        <v>441</v>
      </c>
      <c r="C5729" t="s">
        <v>54</v>
      </c>
      <c r="D5729" t="s">
        <v>54</v>
      </c>
      <c r="E5729" s="30">
        <v>5</v>
      </c>
      <c r="F5729">
        <f t="shared" si="95"/>
        <v>1</v>
      </c>
    </row>
    <row r="5730" spans="1:6" x14ac:dyDescent="0.2">
      <c r="A5730" s="28">
        <v>42357</v>
      </c>
      <c r="B5730" t="s">
        <v>441</v>
      </c>
      <c r="C5730" t="s">
        <v>55</v>
      </c>
      <c r="D5730" t="s">
        <v>55</v>
      </c>
      <c r="E5730" s="30">
        <v>35.049999999999997</v>
      </c>
      <c r="F5730">
        <f t="shared" si="95"/>
        <v>1</v>
      </c>
    </row>
    <row r="5731" spans="1:6" x14ac:dyDescent="0.2">
      <c r="A5731" s="28">
        <v>42357</v>
      </c>
      <c r="B5731" t="s">
        <v>441</v>
      </c>
      <c r="C5731" t="s">
        <v>56</v>
      </c>
      <c r="D5731" t="s">
        <v>56</v>
      </c>
      <c r="E5731" s="30">
        <v>3</v>
      </c>
      <c r="F5731">
        <f t="shared" si="95"/>
        <v>1</v>
      </c>
    </row>
    <row r="5732" spans="1:6" x14ac:dyDescent="0.2">
      <c r="A5732" s="28">
        <v>42357</v>
      </c>
      <c r="B5732" t="s">
        <v>441</v>
      </c>
      <c r="C5732" t="s">
        <v>57</v>
      </c>
      <c r="D5732" t="s">
        <v>57</v>
      </c>
      <c r="E5732" s="30">
        <v>0</v>
      </c>
      <c r="F5732">
        <f t="shared" si="95"/>
        <v>1</v>
      </c>
    </row>
    <row r="5733" spans="1:6" x14ac:dyDescent="0.2">
      <c r="A5733" s="28">
        <v>42357</v>
      </c>
      <c r="B5733" t="s">
        <v>441</v>
      </c>
      <c r="C5733" t="s">
        <v>58</v>
      </c>
      <c r="D5733" t="s">
        <v>58</v>
      </c>
      <c r="E5733" s="30">
        <v>12</v>
      </c>
      <c r="F5733">
        <f t="shared" si="95"/>
        <v>1</v>
      </c>
    </row>
    <row r="5734" spans="1:6" x14ac:dyDescent="0.2">
      <c r="A5734" s="28">
        <v>42357</v>
      </c>
      <c r="B5734" t="s">
        <v>441</v>
      </c>
      <c r="C5734" t="s">
        <v>59</v>
      </c>
      <c r="D5734" t="s">
        <v>59</v>
      </c>
      <c r="E5734" s="30">
        <v>1</v>
      </c>
      <c r="F5734">
        <f t="shared" si="95"/>
        <v>1</v>
      </c>
    </row>
    <row r="5735" spans="1:6" x14ac:dyDescent="0.2">
      <c r="A5735" s="28">
        <v>42358</v>
      </c>
      <c r="B5735" t="s">
        <v>447</v>
      </c>
      <c r="C5735" t="s">
        <v>52</v>
      </c>
      <c r="D5735" t="s">
        <v>52</v>
      </c>
      <c r="E5735" s="30">
        <v>3</v>
      </c>
      <c r="F5735">
        <f t="shared" si="95"/>
        <v>1</v>
      </c>
    </row>
    <row r="5736" spans="1:6" x14ac:dyDescent="0.2">
      <c r="A5736" s="28">
        <v>42358</v>
      </c>
      <c r="B5736" t="s">
        <v>447</v>
      </c>
      <c r="C5736" t="s">
        <v>53</v>
      </c>
      <c r="D5736" t="s">
        <v>53</v>
      </c>
      <c r="E5736" s="30">
        <v>3.4740000000000002</v>
      </c>
      <c r="F5736">
        <f t="shared" si="95"/>
        <v>1</v>
      </c>
    </row>
    <row r="5737" spans="1:6" x14ac:dyDescent="0.2">
      <c r="A5737" s="28">
        <v>42358</v>
      </c>
      <c r="B5737" t="s">
        <v>447</v>
      </c>
      <c r="C5737" t="s">
        <v>54</v>
      </c>
      <c r="D5737" t="s">
        <v>54</v>
      </c>
      <c r="E5737" s="30">
        <v>2.2000000000000002</v>
      </c>
      <c r="F5737">
        <f t="shared" si="95"/>
        <v>1</v>
      </c>
    </row>
    <row r="5738" spans="1:6" x14ac:dyDescent="0.2">
      <c r="A5738" s="28">
        <v>42358</v>
      </c>
      <c r="B5738" t="s">
        <v>447</v>
      </c>
      <c r="C5738" t="s">
        <v>55</v>
      </c>
      <c r="D5738" t="s">
        <v>55</v>
      </c>
      <c r="E5738" s="30">
        <v>43</v>
      </c>
      <c r="F5738">
        <f t="shared" si="95"/>
        <v>1</v>
      </c>
    </row>
    <row r="5739" spans="1:6" x14ac:dyDescent="0.2">
      <c r="A5739" s="28">
        <v>42358</v>
      </c>
      <c r="B5739" t="s">
        <v>447</v>
      </c>
      <c r="C5739" t="s">
        <v>56</v>
      </c>
      <c r="D5739" t="s">
        <v>56</v>
      </c>
      <c r="E5739" s="30">
        <v>3</v>
      </c>
      <c r="F5739">
        <f t="shared" si="95"/>
        <v>1</v>
      </c>
    </row>
    <row r="5740" spans="1:6" x14ac:dyDescent="0.2">
      <c r="A5740" s="28">
        <v>42358</v>
      </c>
      <c r="B5740" t="s">
        <v>447</v>
      </c>
      <c r="C5740" t="s">
        <v>57</v>
      </c>
      <c r="D5740" t="s">
        <v>57</v>
      </c>
      <c r="E5740" s="30">
        <v>0</v>
      </c>
      <c r="F5740">
        <f t="shared" si="95"/>
        <v>1</v>
      </c>
    </row>
    <row r="5741" spans="1:6" x14ac:dyDescent="0.2">
      <c r="A5741" s="28">
        <v>42358</v>
      </c>
      <c r="B5741" t="s">
        <v>447</v>
      </c>
      <c r="C5741" t="s">
        <v>58</v>
      </c>
      <c r="D5741" t="s">
        <v>58</v>
      </c>
      <c r="E5741" s="30">
        <v>16</v>
      </c>
      <c r="F5741">
        <f t="shared" si="95"/>
        <v>1</v>
      </c>
    </row>
    <row r="5742" spans="1:6" x14ac:dyDescent="0.2">
      <c r="A5742" s="28">
        <v>42358</v>
      </c>
      <c r="B5742" t="s">
        <v>447</v>
      </c>
      <c r="C5742" t="s">
        <v>59</v>
      </c>
      <c r="D5742" t="s">
        <v>59</v>
      </c>
      <c r="E5742" s="30">
        <v>1</v>
      </c>
      <c r="F5742">
        <f t="shared" si="95"/>
        <v>1</v>
      </c>
    </row>
    <row r="5743" spans="1:6" x14ac:dyDescent="0.2">
      <c r="A5743" s="28">
        <v>42359</v>
      </c>
      <c r="B5743" t="s">
        <v>443</v>
      </c>
      <c r="C5743" t="s">
        <v>52</v>
      </c>
      <c r="D5743" t="s">
        <v>52</v>
      </c>
      <c r="E5743" s="30">
        <v>5</v>
      </c>
      <c r="F5743">
        <f t="shared" si="95"/>
        <v>1</v>
      </c>
    </row>
    <row r="5744" spans="1:6" x14ac:dyDescent="0.2">
      <c r="A5744" s="28">
        <v>42359</v>
      </c>
      <c r="B5744" t="s">
        <v>443</v>
      </c>
      <c r="C5744" t="s">
        <v>53</v>
      </c>
      <c r="D5744" t="s">
        <v>53</v>
      </c>
      <c r="E5744" s="30">
        <v>6.34</v>
      </c>
      <c r="F5744">
        <f t="shared" si="95"/>
        <v>1</v>
      </c>
    </row>
    <row r="5745" spans="1:6" x14ac:dyDescent="0.2">
      <c r="A5745" s="28">
        <v>42359</v>
      </c>
      <c r="B5745" t="s">
        <v>443</v>
      </c>
      <c r="C5745" t="s">
        <v>54</v>
      </c>
      <c r="D5745" t="s">
        <v>54</v>
      </c>
      <c r="E5745" s="30">
        <v>2</v>
      </c>
      <c r="F5745">
        <f t="shared" si="95"/>
        <v>1</v>
      </c>
    </row>
    <row r="5746" spans="1:6" x14ac:dyDescent="0.2">
      <c r="A5746" s="28">
        <v>42359</v>
      </c>
      <c r="B5746" t="s">
        <v>443</v>
      </c>
      <c r="C5746" t="s">
        <v>55</v>
      </c>
      <c r="D5746" t="s">
        <v>55</v>
      </c>
      <c r="E5746" s="30">
        <v>53.6</v>
      </c>
      <c r="F5746">
        <f t="shared" si="95"/>
        <v>1</v>
      </c>
    </row>
    <row r="5747" spans="1:6" x14ac:dyDescent="0.2">
      <c r="A5747" s="28">
        <v>42359</v>
      </c>
      <c r="B5747" t="s">
        <v>443</v>
      </c>
      <c r="C5747" t="s">
        <v>56</v>
      </c>
      <c r="D5747" t="s">
        <v>56</v>
      </c>
      <c r="E5747" s="30">
        <v>14</v>
      </c>
      <c r="F5747">
        <f t="shared" si="95"/>
        <v>1</v>
      </c>
    </row>
    <row r="5748" spans="1:6" x14ac:dyDescent="0.2">
      <c r="A5748" s="28">
        <v>42359</v>
      </c>
      <c r="B5748" t="s">
        <v>443</v>
      </c>
      <c r="C5748" t="s">
        <v>57</v>
      </c>
      <c r="D5748" t="s">
        <v>57</v>
      </c>
      <c r="E5748" s="30">
        <v>0</v>
      </c>
      <c r="F5748">
        <f t="shared" si="95"/>
        <v>1</v>
      </c>
    </row>
    <row r="5749" spans="1:6" x14ac:dyDescent="0.2">
      <c r="A5749" s="28">
        <v>42359</v>
      </c>
      <c r="B5749" t="s">
        <v>443</v>
      </c>
      <c r="C5749" t="s">
        <v>58</v>
      </c>
      <c r="D5749" t="s">
        <v>58</v>
      </c>
      <c r="E5749" s="30">
        <v>6</v>
      </c>
      <c r="F5749">
        <f t="shared" si="95"/>
        <v>1</v>
      </c>
    </row>
    <row r="5750" spans="1:6" x14ac:dyDescent="0.2">
      <c r="A5750" s="28">
        <v>42359</v>
      </c>
      <c r="B5750" t="s">
        <v>443</v>
      </c>
      <c r="C5750" t="s">
        <v>59</v>
      </c>
      <c r="D5750" t="s">
        <v>59</v>
      </c>
      <c r="E5750" s="30">
        <v>0.4</v>
      </c>
      <c r="F5750">
        <f t="shared" si="95"/>
        <v>1</v>
      </c>
    </row>
    <row r="5751" spans="1:6" x14ac:dyDescent="0.2">
      <c r="A5751" s="28">
        <v>42360</v>
      </c>
      <c r="B5751" t="s">
        <v>444</v>
      </c>
      <c r="C5751" t="s">
        <v>52</v>
      </c>
      <c r="D5751" t="s">
        <v>52</v>
      </c>
      <c r="E5751" s="30">
        <v>5.66</v>
      </c>
      <c r="F5751">
        <f t="shared" si="95"/>
        <v>1</v>
      </c>
    </row>
    <row r="5752" spans="1:6" x14ac:dyDescent="0.2">
      <c r="A5752" s="28">
        <v>42360</v>
      </c>
      <c r="B5752" t="s">
        <v>444</v>
      </c>
      <c r="C5752" t="s">
        <v>53</v>
      </c>
      <c r="D5752" t="s">
        <v>53</v>
      </c>
      <c r="E5752" s="30">
        <v>0</v>
      </c>
      <c r="F5752">
        <f t="shared" si="95"/>
        <v>1</v>
      </c>
    </row>
    <row r="5753" spans="1:6" x14ac:dyDescent="0.2">
      <c r="A5753" s="28">
        <v>42360</v>
      </c>
      <c r="B5753" t="s">
        <v>444</v>
      </c>
      <c r="C5753" t="s">
        <v>54</v>
      </c>
      <c r="D5753" t="s">
        <v>54</v>
      </c>
      <c r="E5753" s="30">
        <v>5</v>
      </c>
      <c r="F5753">
        <f t="shared" si="95"/>
        <v>1</v>
      </c>
    </row>
    <row r="5754" spans="1:6" x14ac:dyDescent="0.2">
      <c r="A5754" s="28">
        <v>42360</v>
      </c>
      <c r="B5754" t="s">
        <v>444</v>
      </c>
      <c r="C5754" t="s">
        <v>55</v>
      </c>
      <c r="D5754" t="s">
        <v>55</v>
      </c>
      <c r="E5754" s="30">
        <v>48</v>
      </c>
      <c r="F5754">
        <f t="shared" si="95"/>
        <v>1</v>
      </c>
    </row>
    <row r="5755" spans="1:6" x14ac:dyDescent="0.2">
      <c r="A5755" s="28">
        <v>42360</v>
      </c>
      <c r="B5755" t="s">
        <v>444</v>
      </c>
      <c r="C5755" t="s">
        <v>56</v>
      </c>
      <c r="D5755" t="s">
        <v>56</v>
      </c>
      <c r="E5755" s="30">
        <v>6</v>
      </c>
      <c r="F5755">
        <f t="shared" si="95"/>
        <v>1</v>
      </c>
    </row>
    <row r="5756" spans="1:6" x14ac:dyDescent="0.2">
      <c r="A5756" s="28">
        <v>42360</v>
      </c>
      <c r="B5756" t="s">
        <v>444</v>
      </c>
      <c r="C5756" t="s">
        <v>57</v>
      </c>
      <c r="D5756" t="s">
        <v>57</v>
      </c>
      <c r="E5756" s="30">
        <v>0</v>
      </c>
      <c r="F5756">
        <f t="shared" si="95"/>
        <v>1</v>
      </c>
    </row>
    <row r="5757" spans="1:6" x14ac:dyDescent="0.2">
      <c r="A5757" s="28">
        <v>42360</v>
      </c>
      <c r="B5757" t="s">
        <v>444</v>
      </c>
      <c r="C5757" t="s">
        <v>58</v>
      </c>
      <c r="D5757" t="s">
        <v>58</v>
      </c>
      <c r="E5757" s="30">
        <v>13</v>
      </c>
      <c r="F5757">
        <f t="shared" si="95"/>
        <v>1</v>
      </c>
    </row>
    <row r="5758" spans="1:6" x14ac:dyDescent="0.2">
      <c r="A5758" s="28">
        <v>42360</v>
      </c>
      <c r="B5758" t="s">
        <v>444</v>
      </c>
      <c r="C5758" t="s">
        <v>59</v>
      </c>
      <c r="D5758" t="s">
        <v>59</v>
      </c>
      <c r="E5758" s="30">
        <v>1</v>
      </c>
      <c r="F5758">
        <f t="shared" si="95"/>
        <v>1</v>
      </c>
    </row>
    <row r="5759" spans="1:6" x14ac:dyDescent="0.2">
      <c r="A5759" s="28">
        <v>42361</v>
      </c>
      <c r="B5759" t="s">
        <v>445</v>
      </c>
      <c r="C5759" t="s">
        <v>52</v>
      </c>
      <c r="D5759" t="s">
        <v>52</v>
      </c>
      <c r="E5759" s="30">
        <v>3.33</v>
      </c>
      <c r="F5759">
        <f t="shared" si="95"/>
        <v>1</v>
      </c>
    </row>
    <row r="5760" spans="1:6" x14ac:dyDescent="0.2">
      <c r="A5760" s="28">
        <v>42361</v>
      </c>
      <c r="B5760" t="s">
        <v>445</v>
      </c>
      <c r="C5760" t="s">
        <v>53</v>
      </c>
      <c r="D5760" t="s">
        <v>53</v>
      </c>
      <c r="E5760" s="30">
        <v>4.01</v>
      </c>
      <c r="F5760">
        <f t="shared" si="95"/>
        <v>1</v>
      </c>
    </row>
    <row r="5761" spans="1:6" x14ac:dyDescent="0.2">
      <c r="A5761" s="28">
        <v>42361</v>
      </c>
      <c r="B5761" t="s">
        <v>445</v>
      </c>
      <c r="C5761" t="s">
        <v>54</v>
      </c>
      <c r="D5761" t="s">
        <v>54</v>
      </c>
      <c r="E5761" s="30">
        <v>2.2999999999999998</v>
      </c>
      <c r="F5761">
        <f t="shared" si="95"/>
        <v>1</v>
      </c>
    </row>
    <row r="5762" spans="1:6" x14ac:dyDescent="0.2">
      <c r="A5762" s="28">
        <v>42361</v>
      </c>
      <c r="B5762" t="s">
        <v>445</v>
      </c>
      <c r="C5762" t="s">
        <v>55</v>
      </c>
      <c r="D5762" t="s">
        <v>55</v>
      </c>
      <c r="E5762" s="30">
        <v>28.8</v>
      </c>
      <c r="F5762">
        <f t="shared" si="95"/>
        <v>1</v>
      </c>
    </row>
    <row r="5763" spans="1:6" x14ac:dyDescent="0.2">
      <c r="A5763" s="28">
        <v>42361</v>
      </c>
      <c r="B5763" t="s">
        <v>445</v>
      </c>
      <c r="C5763" t="s">
        <v>56</v>
      </c>
      <c r="D5763" t="s">
        <v>56</v>
      </c>
      <c r="E5763" s="30">
        <v>3</v>
      </c>
      <c r="F5763">
        <f t="shared" si="95"/>
        <v>1</v>
      </c>
    </row>
    <row r="5764" spans="1:6" x14ac:dyDescent="0.2">
      <c r="A5764" s="28">
        <v>42361</v>
      </c>
      <c r="B5764" t="s">
        <v>445</v>
      </c>
      <c r="C5764" t="s">
        <v>57</v>
      </c>
      <c r="D5764" t="s">
        <v>57</v>
      </c>
      <c r="E5764" s="30">
        <v>0</v>
      </c>
      <c r="F5764">
        <f t="shared" si="95"/>
        <v>1</v>
      </c>
    </row>
    <row r="5765" spans="1:6" x14ac:dyDescent="0.2">
      <c r="A5765" s="28">
        <v>42361</v>
      </c>
      <c r="B5765" t="s">
        <v>445</v>
      </c>
      <c r="C5765" t="s">
        <v>58</v>
      </c>
      <c r="D5765" t="s">
        <v>58</v>
      </c>
      <c r="E5765" s="30">
        <v>0</v>
      </c>
      <c r="F5765">
        <f t="shared" si="95"/>
        <v>1</v>
      </c>
    </row>
    <row r="5766" spans="1:6" x14ac:dyDescent="0.2">
      <c r="A5766" s="28">
        <v>42361</v>
      </c>
      <c r="B5766" t="s">
        <v>445</v>
      </c>
      <c r="C5766" t="s">
        <v>59</v>
      </c>
      <c r="D5766" t="s">
        <v>59</v>
      </c>
      <c r="E5766" s="30">
        <v>0</v>
      </c>
      <c r="F5766">
        <f t="shared" si="95"/>
        <v>1</v>
      </c>
    </row>
    <row r="5767" spans="1:6" x14ac:dyDescent="0.2">
      <c r="A5767" s="28">
        <v>42362</v>
      </c>
      <c r="B5767" t="s">
        <v>446</v>
      </c>
      <c r="C5767" t="s">
        <v>52</v>
      </c>
      <c r="D5767" t="s">
        <v>52</v>
      </c>
      <c r="E5767" s="30">
        <v>7.33</v>
      </c>
      <c r="F5767">
        <f t="shared" ref="F5767:F5830" si="96">SUBTOTAL(103,E5767)</f>
        <v>1</v>
      </c>
    </row>
    <row r="5768" spans="1:6" x14ac:dyDescent="0.2">
      <c r="A5768" s="28">
        <v>42362</v>
      </c>
      <c r="B5768" t="s">
        <v>446</v>
      </c>
      <c r="C5768" t="s">
        <v>53</v>
      </c>
      <c r="D5768" t="s">
        <v>53</v>
      </c>
      <c r="E5768" s="30">
        <v>3.3959999999999999</v>
      </c>
      <c r="F5768">
        <f t="shared" si="96"/>
        <v>1</v>
      </c>
    </row>
    <row r="5769" spans="1:6" x14ac:dyDescent="0.2">
      <c r="A5769" s="28">
        <v>42362</v>
      </c>
      <c r="B5769" t="s">
        <v>446</v>
      </c>
      <c r="C5769" t="s">
        <v>54</v>
      </c>
      <c r="D5769" t="s">
        <v>54</v>
      </c>
      <c r="E5769" s="30">
        <v>5</v>
      </c>
      <c r="F5769">
        <f t="shared" si="96"/>
        <v>1</v>
      </c>
    </row>
    <row r="5770" spans="1:6" x14ac:dyDescent="0.2">
      <c r="A5770" s="28">
        <v>42362</v>
      </c>
      <c r="B5770" t="s">
        <v>446</v>
      </c>
      <c r="C5770" t="s">
        <v>55</v>
      </c>
      <c r="D5770" t="s">
        <v>55</v>
      </c>
      <c r="E5770" s="30">
        <v>28.3</v>
      </c>
      <c r="F5770">
        <f t="shared" si="96"/>
        <v>1</v>
      </c>
    </row>
    <row r="5771" spans="1:6" x14ac:dyDescent="0.2">
      <c r="A5771" s="28">
        <v>42362</v>
      </c>
      <c r="B5771" t="s">
        <v>446</v>
      </c>
      <c r="C5771" t="s">
        <v>56</v>
      </c>
      <c r="D5771" t="s">
        <v>56</v>
      </c>
      <c r="E5771" s="30">
        <v>5</v>
      </c>
      <c r="F5771">
        <f t="shared" si="96"/>
        <v>1</v>
      </c>
    </row>
    <row r="5772" spans="1:6" x14ac:dyDescent="0.2">
      <c r="A5772" s="28">
        <v>42362</v>
      </c>
      <c r="B5772" t="s">
        <v>446</v>
      </c>
      <c r="C5772" t="s">
        <v>57</v>
      </c>
      <c r="D5772" t="s">
        <v>57</v>
      </c>
      <c r="E5772" s="30">
        <v>0</v>
      </c>
      <c r="F5772">
        <f t="shared" si="96"/>
        <v>1</v>
      </c>
    </row>
    <row r="5773" spans="1:6" x14ac:dyDescent="0.2">
      <c r="A5773" s="28">
        <v>42362</v>
      </c>
      <c r="B5773" t="s">
        <v>446</v>
      </c>
      <c r="C5773" t="s">
        <v>58</v>
      </c>
      <c r="D5773" t="s">
        <v>58</v>
      </c>
      <c r="E5773" s="30">
        <v>16</v>
      </c>
      <c r="F5773">
        <f t="shared" si="96"/>
        <v>1</v>
      </c>
    </row>
    <row r="5774" spans="1:6" x14ac:dyDescent="0.2">
      <c r="A5774" s="28">
        <v>42362</v>
      </c>
      <c r="B5774" t="s">
        <v>446</v>
      </c>
      <c r="C5774" t="s">
        <v>59</v>
      </c>
      <c r="D5774" t="s">
        <v>59</v>
      </c>
      <c r="E5774" s="30">
        <v>0</v>
      </c>
      <c r="F5774">
        <f t="shared" si="96"/>
        <v>1</v>
      </c>
    </row>
    <row r="5775" spans="1:6" x14ac:dyDescent="0.2">
      <c r="A5775" s="28">
        <v>42363</v>
      </c>
      <c r="B5775" t="s">
        <v>440</v>
      </c>
      <c r="C5775" t="s">
        <v>52</v>
      </c>
      <c r="D5775" t="s">
        <v>52</v>
      </c>
      <c r="E5775" s="30">
        <v>0.66</v>
      </c>
      <c r="F5775">
        <f t="shared" si="96"/>
        <v>1</v>
      </c>
    </row>
    <row r="5776" spans="1:6" x14ac:dyDescent="0.2">
      <c r="A5776" s="28">
        <v>42363</v>
      </c>
      <c r="B5776" t="s">
        <v>440</v>
      </c>
      <c r="C5776" t="s">
        <v>53</v>
      </c>
      <c r="D5776" t="s">
        <v>53</v>
      </c>
      <c r="E5776" s="30">
        <v>4.66</v>
      </c>
      <c r="F5776">
        <f t="shared" si="96"/>
        <v>1</v>
      </c>
    </row>
    <row r="5777" spans="1:6" x14ac:dyDescent="0.2">
      <c r="A5777" s="28">
        <v>42363</v>
      </c>
      <c r="B5777" t="s">
        <v>440</v>
      </c>
      <c r="C5777" t="s">
        <v>54</v>
      </c>
      <c r="D5777" t="s">
        <v>54</v>
      </c>
      <c r="E5777" s="30">
        <v>2</v>
      </c>
      <c r="F5777">
        <f t="shared" si="96"/>
        <v>1</v>
      </c>
    </row>
    <row r="5778" spans="1:6" x14ac:dyDescent="0.2">
      <c r="A5778" s="28">
        <v>42363</v>
      </c>
      <c r="B5778" t="s">
        <v>440</v>
      </c>
      <c r="C5778" t="s">
        <v>55</v>
      </c>
      <c r="D5778" t="s">
        <v>55</v>
      </c>
      <c r="E5778" s="30">
        <v>20.661999999999999</v>
      </c>
      <c r="F5778">
        <f t="shared" si="96"/>
        <v>1</v>
      </c>
    </row>
    <row r="5779" spans="1:6" x14ac:dyDescent="0.2">
      <c r="A5779" s="28">
        <v>42363</v>
      </c>
      <c r="B5779" t="s">
        <v>440</v>
      </c>
      <c r="C5779" t="s">
        <v>56</v>
      </c>
      <c r="D5779" t="s">
        <v>56</v>
      </c>
      <c r="E5779" s="30">
        <v>28</v>
      </c>
      <c r="F5779">
        <f t="shared" si="96"/>
        <v>1</v>
      </c>
    </row>
    <row r="5780" spans="1:6" x14ac:dyDescent="0.2">
      <c r="A5780" s="28">
        <v>42363</v>
      </c>
      <c r="B5780" t="s">
        <v>440</v>
      </c>
      <c r="C5780" t="s">
        <v>57</v>
      </c>
      <c r="D5780" t="s">
        <v>57</v>
      </c>
      <c r="E5780" s="30">
        <v>2</v>
      </c>
      <c r="F5780">
        <f t="shared" si="96"/>
        <v>1</v>
      </c>
    </row>
    <row r="5781" spans="1:6" x14ac:dyDescent="0.2">
      <c r="A5781" s="28">
        <v>42363</v>
      </c>
      <c r="B5781" t="s">
        <v>440</v>
      </c>
      <c r="C5781" t="s">
        <v>58</v>
      </c>
      <c r="D5781" t="s">
        <v>58</v>
      </c>
      <c r="E5781" s="30">
        <v>1</v>
      </c>
      <c r="F5781">
        <f t="shared" si="96"/>
        <v>1</v>
      </c>
    </row>
    <row r="5782" spans="1:6" x14ac:dyDescent="0.2">
      <c r="A5782" s="28">
        <v>42363</v>
      </c>
      <c r="B5782" t="s">
        <v>440</v>
      </c>
      <c r="C5782" t="s">
        <v>59</v>
      </c>
      <c r="D5782" t="s">
        <v>59</v>
      </c>
      <c r="E5782" s="30">
        <v>1</v>
      </c>
      <c r="F5782">
        <f t="shared" si="96"/>
        <v>1</v>
      </c>
    </row>
    <row r="5783" spans="1:6" x14ac:dyDescent="0.2">
      <c r="A5783" s="28">
        <v>42364</v>
      </c>
      <c r="B5783" t="s">
        <v>441</v>
      </c>
      <c r="C5783" t="s">
        <v>52</v>
      </c>
      <c r="D5783" t="s">
        <v>52</v>
      </c>
      <c r="E5783" s="30">
        <v>4.67</v>
      </c>
      <c r="F5783">
        <f t="shared" si="96"/>
        <v>1</v>
      </c>
    </row>
    <row r="5784" spans="1:6" x14ac:dyDescent="0.2">
      <c r="A5784" s="28">
        <v>42364</v>
      </c>
      <c r="B5784" t="s">
        <v>441</v>
      </c>
      <c r="C5784" t="s">
        <v>53</v>
      </c>
      <c r="D5784" t="s">
        <v>53</v>
      </c>
      <c r="E5784" s="30">
        <v>1.66</v>
      </c>
      <c r="F5784">
        <f t="shared" si="96"/>
        <v>1</v>
      </c>
    </row>
    <row r="5785" spans="1:6" x14ac:dyDescent="0.2">
      <c r="A5785" s="28">
        <v>42364</v>
      </c>
      <c r="B5785" t="s">
        <v>441</v>
      </c>
      <c r="C5785" t="s">
        <v>54</v>
      </c>
      <c r="D5785" t="s">
        <v>54</v>
      </c>
      <c r="E5785" s="30">
        <v>5</v>
      </c>
      <c r="F5785">
        <f t="shared" si="96"/>
        <v>1</v>
      </c>
    </row>
    <row r="5786" spans="1:6" x14ac:dyDescent="0.2">
      <c r="A5786" s="28">
        <v>42364</v>
      </c>
      <c r="B5786" t="s">
        <v>441</v>
      </c>
      <c r="C5786" t="s">
        <v>55</v>
      </c>
      <c r="D5786" t="s">
        <v>55</v>
      </c>
      <c r="E5786" s="30">
        <v>87.2</v>
      </c>
      <c r="F5786">
        <f t="shared" si="96"/>
        <v>1</v>
      </c>
    </row>
    <row r="5787" spans="1:6" x14ac:dyDescent="0.2">
      <c r="A5787" s="28">
        <v>42364</v>
      </c>
      <c r="B5787" t="s">
        <v>441</v>
      </c>
      <c r="C5787" t="s">
        <v>56</v>
      </c>
      <c r="D5787" t="s">
        <v>56</v>
      </c>
      <c r="E5787" s="30">
        <v>15</v>
      </c>
      <c r="F5787">
        <f t="shared" si="96"/>
        <v>1</v>
      </c>
    </row>
    <row r="5788" spans="1:6" x14ac:dyDescent="0.2">
      <c r="A5788" s="28">
        <v>42364</v>
      </c>
      <c r="B5788" t="s">
        <v>441</v>
      </c>
      <c r="C5788" t="s">
        <v>57</v>
      </c>
      <c r="D5788" t="s">
        <v>57</v>
      </c>
      <c r="E5788" s="30">
        <v>3</v>
      </c>
      <c r="F5788">
        <f t="shared" si="96"/>
        <v>1</v>
      </c>
    </row>
    <row r="5789" spans="1:6" x14ac:dyDescent="0.2">
      <c r="A5789" s="28">
        <v>42364</v>
      </c>
      <c r="B5789" t="s">
        <v>441</v>
      </c>
      <c r="C5789" t="s">
        <v>58</v>
      </c>
      <c r="D5789" t="s">
        <v>58</v>
      </c>
      <c r="E5789" s="30">
        <v>0</v>
      </c>
      <c r="F5789">
        <f t="shared" si="96"/>
        <v>1</v>
      </c>
    </row>
    <row r="5790" spans="1:6" x14ac:dyDescent="0.2">
      <c r="A5790" s="28">
        <v>42364</v>
      </c>
      <c r="B5790" t="s">
        <v>441</v>
      </c>
      <c r="C5790" t="s">
        <v>59</v>
      </c>
      <c r="D5790" t="s">
        <v>59</v>
      </c>
      <c r="E5790" s="30">
        <v>4.3</v>
      </c>
      <c r="F5790">
        <f t="shared" si="96"/>
        <v>1</v>
      </c>
    </row>
    <row r="5791" spans="1:6" x14ac:dyDescent="0.2">
      <c r="A5791" s="28">
        <v>42365</v>
      </c>
      <c r="B5791" t="s">
        <v>447</v>
      </c>
      <c r="C5791" t="s">
        <v>52</v>
      </c>
      <c r="D5791" t="s">
        <v>52</v>
      </c>
      <c r="E5791" s="30">
        <v>5.33</v>
      </c>
      <c r="F5791">
        <f t="shared" si="96"/>
        <v>1</v>
      </c>
    </row>
    <row r="5792" spans="1:6" x14ac:dyDescent="0.2">
      <c r="A5792" s="28">
        <v>42365</v>
      </c>
      <c r="B5792" t="s">
        <v>447</v>
      </c>
      <c r="C5792" t="s">
        <v>53</v>
      </c>
      <c r="D5792" t="s">
        <v>53</v>
      </c>
      <c r="E5792" s="30">
        <v>6.7919999999999998</v>
      </c>
      <c r="F5792">
        <f t="shared" si="96"/>
        <v>1</v>
      </c>
    </row>
    <row r="5793" spans="1:6" x14ac:dyDescent="0.2">
      <c r="A5793" s="28">
        <v>42365</v>
      </c>
      <c r="B5793" t="s">
        <v>447</v>
      </c>
      <c r="C5793" t="s">
        <v>54</v>
      </c>
      <c r="D5793" t="s">
        <v>54</v>
      </c>
      <c r="E5793" s="30">
        <v>5.2</v>
      </c>
      <c r="F5793">
        <f t="shared" si="96"/>
        <v>1</v>
      </c>
    </row>
    <row r="5794" spans="1:6" x14ac:dyDescent="0.2">
      <c r="A5794" s="28">
        <v>42365</v>
      </c>
      <c r="B5794" t="s">
        <v>447</v>
      </c>
      <c r="C5794" t="s">
        <v>55</v>
      </c>
      <c r="D5794" t="s">
        <v>55</v>
      </c>
      <c r="E5794" s="30">
        <v>63.5</v>
      </c>
      <c r="F5794">
        <f t="shared" si="96"/>
        <v>1</v>
      </c>
    </row>
    <row r="5795" spans="1:6" x14ac:dyDescent="0.2">
      <c r="A5795" s="28">
        <v>42365</v>
      </c>
      <c r="B5795" t="s">
        <v>447</v>
      </c>
      <c r="C5795" t="s">
        <v>56</v>
      </c>
      <c r="D5795" t="s">
        <v>56</v>
      </c>
      <c r="E5795" s="30">
        <v>4</v>
      </c>
      <c r="F5795">
        <f t="shared" si="96"/>
        <v>1</v>
      </c>
    </row>
    <row r="5796" spans="1:6" x14ac:dyDescent="0.2">
      <c r="A5796" s="28">
        <v>42365</v>
      </c>
      <c r="B5796" t="s">
        <v>447</v>
      </c>
      <c r="C5796" t="s">
        <v>57</v>
      </c>
      <c r="D5796" t="s">
        <v>57</v>
      </c>
      <c r="E5796" s="30">
        <v>0</v>
      </c>
      <c r="F5796">
        <f t="shared" si="96"/>
        <v>1</v>
      </c>
    </row>
    <row r="5797" spans="1:6" x14ac:dyDescent="0.2">
      <c r="A5797" s="28">
        <v>42365</v>
      </c>
      <c r="B5797" t="s">
        <v>447</v>
      </c>
      <c r="C5797" t="s">
        <v>58</v>
      </c>
      <c r="D5797" t="s">
        <v>58</v>
      </c>
      <c r="E5797" s="30">
        <v>14</v>
      </c>
      <c r="F5797">
        <f t="shared" si="96"/>
        <v>1</v>
      </c>
    </row>
    <row r="5798" spans="1:6" x14ac:dyDescent="0.2">
      <c r="A5798" s="28">
        <v>42365</v>
      </c>
      <c r="B5798" t="s">
        <v>447</v>
      </c>
      <c r="C5798" t="s">
        <v>59</v>
      </c>
      <c r="D5798" t="s">
        <v>59</v>
      </c>
      <c r="E5798" s="30">
        <v>4.5999999999999996</v>
      </c>
      <c r="F5798">
        <f t="shared" si="96"/>
        <v>1</v>
      </c>
    </row>
    <row r="5799" spans="1:6" x14ac:dyDescent="0.2">
      <c r="A5799" s="28">
        <v>42366</v>
      </c>
      <c r="B5799" t="s">
        <v>443</v>
      </c>
      <c r="C5799" t="s">
        <v>52</v>
      </c>
      <c r="D5799" t="s">
        <v>52</v>
      </c>
      <c r="E5799" s="30">
        <v>4</v>
      </c>
      <c r="F5799">
        <f t="shared" si="96"/>
        <v>1</v>
      </c>
    </row>
    <row r="5800" spans="1:6" x14ac:dyDescent="0.2">
      <c r="A5800" s="28">
        <v>42366</v>
      </c>
      <c r="B5800" t="s">
        <v>443</v>
      </c>
      <c r="C5800" t="s">
        <v>53</v>
      </c>
      <c r="D5800" t="s">
        <v>53</v>
      </c>
      <c r="E5800" s="30">
        <v>5.0990000000000002</v>
      </c>
      <c r="F5800">
        <f t="shared" si="96"/>
        <v>1</v>
      </c>
    </row>
    <row r="5801" spans="1:6" x14ac:dyDescent="0.2">
      <c r="A5801" s="28">
        <v>42366</v>
      </c>
      <c r="B5801" t="s">
        <v>443</v>
      </c>
      <c r="C5801" t="s">
        <v>54</v>
      </c>
      <c r="D5801" t="s">
        <v>54</v>
      </c>
      <c r="E5801" s="30">
        <v>9.1999999999999993</v>
      </c>
      <c r="F5801">
        <f t="shared" si="96"/>
        <v>1</v>
      </c>
    </row>
    <row r="5802" spans="1:6" x14ac:dyDescent="0.2">
      <c r="A5802" s="28">
        <v>42366</v>
      </c>
      <c r="B5802" t="s">
        <v>443</v>
      </c>
      <c r="C5802" t="s">
        <v>55</v>
      </c>
      <c r="D5802" t="s">
        <v>55</v>
      </c>
      <c r="E5802" s="30">
        <v>61.5</v>
      </c>
      <c r="F5802">
        <f t="shared" si="96"/>
        <v>1</v>
      </c>
    </row>
    <row r="5803" spans="1:6" x14ac:dyDescent="0.2">
      <c r="A5803" s="28">
        <v>42366</v>
      </c>
      <c r="B5803" t="s">
        <v>443</v>
      </c>
      <c r="C5803" t="s">
        <v>56</v>
      </c>
      <c r="D5803" t="s">
        <v>56</v>
      </c>
      <c r="E5803" s="30">
        <v>18</v>
      </c>
      <c r="F5803">
        <f t="shared" si="96"/>
        <v>1</v>
      </c>
    </row>
    <row r="5804" spans="1:6" x14ac:dyDescent="0.2">
      <c r="A5804" s="28">
        <v>42366</v>
      </c>
      <c r="B5804" t="s">
        <v>443</v>
      </c>
      <c r="C5804" t="s">
        <v>57</v>
      </c>
      <c r="D5804" t="s">
        <v>57</v>
      </c>
      <c r="E5804" s="30">
        <v>3</v>
      </c>
      <c r="F5804">
        <f t="shared" si="96"/>
        <v>1</v>
      </c>
    </row>
    <row r="5805" spans="1:6" x14ac:dyDescent="0.2">
      <c r="A5805" s="28">
        <v>42366</v>
      </c>
      <c r="B5805" t="s">
        <v>443</v>
      </c>
      <c r="C5805" t="s">
        <v>58</v>
      </c>
      <c r="D5805" t="s">
        <v>58</v>
      </c>
      <c r="E5805" s="30">
        <v>26</v>
      </c>
      <c r="F5805">
        <f t="shared" si="96"/>
        <v>1</v>
      </c>
    </row>
    <row r="5806" spans="1:6" x14ac:dyDescent="0.2">
      <c r="A5806" s="28">
        <v>42366</v>
      </c>
      <c r="B5806" t="s">
        <v>443</v>
      </c>
      <c r="C5806" t="s">
        <v>59</v>
      </c>
      <c r="D5806" t="s">
        <v>59</v>
      </c>
      <c r="E5806" s="30">
        <v>1</v>
      </c>
      <c r="F5806">
        <f t="shared" si="96"/>
        <v>1</v>
      </c>
    </row>
    <row r="5807" spans="1:6" x14ac:dyDescent="0.2">
      <c r="A5807" s="28">
        <v>42367</v>
      </c>
      <c r="B5807" t="s">
        <v>444</v>
      </c>
      <c r="C5807" t="s">
        <v>52</v>
      </c>
      <c r="D5807" t="s">
        <v>52</v>
      </c>
      <c r="E5807" s="30">
        <v>10.67</v>
      </c>
      <c r="F5807">
        <f t="shared" si="96"/>
        <v>1</v>
      </c>
    </row>
    <row r="5808" spans="1:6" x14ac:dyDescent="0.2">
      <c r="A5808" s="28">
        <v>42367</v>
      </c>
      <c r="B5808" t="s">
        <v>444</v>
      </c>
      <c r="C5808" t="s">
        <v>53</v>
      </c>
      <c r="D5808" t="s">
        <v>53</v>
      </c>
      <c r="E5808" s="30">
        <v>2.33</v>
      </c>
      <c r="F5808">
        <f t="shared" si="96"/>
        <v>1</v>
      </c>
    </row>
    <row r="5809" spans="1:6" x14ac:dyDescent="0.2">
      <c r="A5809" s="28">
        <v>42367</v>
      </c>
      <c r="B5809" t="s">
        <v>444</v>
      </c>
      <c r="C5809" t="s">
        <v>54</v>
      </c>
      <c r="D5809" t="s">
        <v>54</v>
      </c>
      <c r="E5809" s="30">
        <v>2</v>
      </c>
      <c r="F5809">
        <f t="shared" si="96"/>
        <v>1</v>
      </c>
    </row>
    <row r="5810" spans="1:6" x14ac:dyDescent="0.2">
      <c r="A5810" s="28">
        <v>42367</v>
      </c>
      <c r="B5810" t="s">
        <v>444</v>
      </c>
      <c r="C5810" t="s">
        <v>55</v>
      </c>
      <c r="D5810" t="s">
        <v>55</v>
      </c>
      <c r="E5810" s="30">
        <v>71.599999999999994</v>
      </c>
      <c r="F5810">
        <f t="shared" si="96"/>
        <v>1</v>
      </c>
    </row>
    <row r="5811" spans="1:6" x14ac:dyDescent="0.2">
      <c r="A5811" s="28">
        <v>42367</v>
      </c>
      <c r="B5811" t="s">
        <v>444</v>
      </c>
      <c r="C5811" t="s">
        <v>56</v>
      </c>
      <c r="D5811" t="s">
        <v>56</v>
      </c>
      <c r="E5811" s="30">
        <v>9</v>
      </c>
      <c r="F5811">
        <f t="shared" si="96"/>
        <v>1</v>
      </c>
    </row>
    <row r="5812" spans="1:6" x14ac:dyDescent="0.2">
      <c r="A5812" s="28">
        <v>42367</v>
      </c>
      <c r="B5812" t="s">
        <v>444</v>
      </c>
      <c r="C5812" t="s">
        <v>57</v>
      </c>
      <c r="D5812" t="s">
        <v>57</v>
      </c>
      <c r="E5812" s="30">
        <v>0</v>
      </c>
      <c r="F5812">
        <f t="shared" si="96"/>
        <v>1</v>
      </c>
    </row>
    <row r="5813" spans="1:6" x14ac:dyDescent="0.2">
      <c r="A5813" s="28">
        <v>42367</v>
      </c>
      <c r="B5813" t="s">
        <v>444</v>
      </c>
      <c r="C5813" t="s">
        <v>58</v>
      </c>
      <c r="D5813" t="s">
        <v>58</v>
      </c>
      <c r="E5813" s="30">
        <v>2</v>
      </c>
      <c r="F5813">
        <f t="shared" si="96"/>
        <v>1</v>
      </c>
    </row>
    <row r="5814" spans="1:6" x14ac:dyDescent="0.2">
      <c r="A5814" s="28">
        <v>42367</v>
      </c>
      <c r="B5814" t="s">
        <v>444</v>
      </c>
      <c r="C5814" t="s">
        <v>59</v>
      </c>
      <c r="D5814" t="s">
        <v>59</v>
      </c>
      <c r="E5814" s="30">
        <v>3</v>
      </c>
      <c r="F5814">
        <f t="shared" si="96"/>
        <v>1</v>
      </c>
    </row>
    <row r="5815" spans="1:6" x14ac:dyDescent="0.2">
      <c r="A5815" s="28">
        <v>42368</v>
      </c>
      <c r="B5815" t="s">
        <v>445</v>
      </c>
      <c r="C5815" t="s">
        <v>52</v>
      </c>
      <c r="D5815" t="s">
        <v>52</v>
      </c>
      <c r="E5815" s="30">
        <v>6.66</v>
      </c>
      <c r="F5815">
        <f t="shared" si="96"/>
        <v>1</v>
      </c>
    </row>
    <row r="5816" spans="1:6" x14ac:dyDescent="0.2">
      <c r="A5816" s="28">
        <v>42368</v>
      </c>
      <c r="B5816" t="s">
        <v>445</v>
      </c>
      <c r="C5816" t="s">
        <v>53</v>
      </c>
      <c r="D5816" t="s">
        <v>53</v>
      </c>
      <c r="E5816" s="30">
        <v>7.0890000000000004</v>
      </c>
      <c r="F5816">
        <f t="shared" si="96"/>
        <v>1</v>
      </c>
    </row>
    <row r="5817" spans="1:6" x14ac:dyDescent="0.2">
      <c r="A5817" s="28">
        <v>42368</v>
      </c>
      <c r="B5817" t="s">
        <v>445</v>
      </c>
      <c r="C5817" t="s">
        <v>54</v>
      </c>
      <c r="D5817" t="s">
        <v>54</v>
      </c>
      <c r="E5817" s="30">
        <v>2</v>
      </c>
      <c r="F5817">
        <f t="shared" si="96"/>
        <v>1</v>
      </c>
    </row>
    <row r="5818" spans="1:6" x14ac:dyDescent="0.2">
      <c r="A5818" s="28">
        <v>42368</v>
      </c>
      <c r="B5818" t="s">
        <v>445</v>
      </c>
      <c r="C5818" t="s">
        <v>55</v>
      </c>
      <c r="D5818" t="s">
        <v>55</v>
      </c>
      <c r="E5818" s="30">
        <v>56.4</v>
      </c>
      <c r="F5818">
        <f t="shared" si="96"/>
        <v>1</v>
      </c>
    </row>
    <row r="5819" spans="1:6" x14ac:dyDescent="0.2">
      <c r="A5819" s="28">
        <v>42368</v>
      </c>
      <c r="B5819" t="s">
        <v>445</v>
      </c>
      <c r="C5819" t="s">
        <v>56</v>
      </c>
      <c r="D5819" t="s">
        <v>56</v>
      </c>
      <c r="E5819" s="30">
        <v>12</v>
      </c>
      <c r="F5819">
        <f t="shared" si="96"/>
        <v>1</v>
      </c>
    </row>
    <row r="5820" spans="1:6" x14ac:dyDescent="0.2">
      <c r="A5820" s="28">
        <v>42368</v>
      </c>
      <c r="B5820" t="s">
        <v>445</v>
      </c>
      <c r="C5820" t="s">
        <v>57</v>
      </c>
      <c r="D5820" t="s">
        <v>57</v>
      </c>
      <c r="E5820" s="30">
        <v>0</v>
      </c>
      <c r="F5820">
        <f t="shared" si="96"/>
        <v>1</v>
      </c>
    </row>
    <row r="5821" spans="1:6" x14ac:dyDescent="0.2">
      <c r="A5821" s="28">
        <v>42368</v>
      </c>
      <c r="B5821" t="s">
        <v>445</v>
      </c>
      <c r="C5821" t="s">
        <v>58</v>
      </c>
      <c r="D5821" t="s">
        <v>58</v>
      </c>
      <c r="E5821" s="30">
        <v>4</v>
      </c>
      <c r="F5821">
        <f t="shared" si="96"/>
        <v>1</v>
      </c>
    </row>
    <row r="5822" spans="1:6" x14ac:dyDescent="0.2">
      <c r="A5822" s="28">
        <v>42368</v>
      </c>
      <c r="B5822" t="s">
        <v>445</v>
      </c>
      <c r="C5822" t="s">
        <v>59</v>
      </c>
      <c r="D5822" t="s">
        <v>59</v>
      </c>
      <c r="E5822" s="30">
        <v>2</v>
      </c>
      <c r="F5822">
        <f t="shared" si="96"/>
        <v>1</v>
      </c>
    </row>
    <row r="5823" spans="1:6" x14ac:dyDescent="0.2">
      <c r="A5823" s="28">
        <v>42369</v>
      </c>
      <c r="B5823" t="s">
        <v>446</v>
      </c>
      <c r="C5823" t="s">
        <v>52</v>
      </c>
      <c r="D5823" t="s">
        <v>52</v>
      </c>
      <c r="E5823" s="30">
        <v>7.66</v>
      </c>
      <c r="F5823">
        <f t="shared" si="96"/>
        <v>1</v>
      </c>
    </row>
    <row r="5824" spans="1:6" x14ac:dyDescent="0.2">
      <c r="A5824" s="28">
        <v>42369</v>
      </c>
      <c r="B5824" t="s">
        <v>446</v>
      </c>
      <c r="C5824" t="s">
        <v>53</v>
      </c>
      <c r="D5824" t="s">
        <v>53</v>
      </c>
      <c r="E5824" s="30">
        <v>6.0990000000000002</v>
      </c>
      <c r="F5824">
        <f t="shared" si="96"/>
        <v>1</v>
      </c>
    </row>
    <row r="5825" spans="1:6" x14ac:dyDescent="0.2">
      <c r="A5825" s="28">
        <v>42369</v>
      </c>
      <c r="B5825" t="s">
        <v>446</v>
      </c>
      <c r="C5825" t="s">
        <v>54</v>
      </c>
      <c r="D5825" t="s">
        <v>54</v>
      </c>
      <c r="E5825" s="30">
        <v>7.6</v>
      </c>
      <c r="F5825">
        <f t="shared" si="96"/>
        <v>1</v>
      </c>
    </row>
    <row r="5826" spans="1:6" x14ac:dyDescent="0.2">
      <c r="A5826" s="28">
        <v>42369</v>
      </c>
      <c r="B5826" t="s">
        <v>446</v>
      </c>
      <c r="C5826" t="s">
        <v>55</v>
      </c>
      <c r="D5826" t="s">
        <v>55</v>
      </c>
      <c r="E5826" s="30">
        <v>44.35</v>
      </c>
      <c r="F5826">
        <f t="shared" si="96"/>
        <v>1</v>
      </c>
    </row>
    <row r="5827" spans="1:6" x14ac:dyDescent="0.2">
      <c r="A5827" s="28">
        <v>42369</v>
      </c>
      <c r="B5827" t="s">
        <v>446</v>
      </c>
      <c r="C5827" t="s">
        <v>56</v>
      </c>
      <c r="D5827" t="s">
        <v>56</v>
      </c>
      <c r="E5827" s="30">
        <v>18</v>
      </c>
      <c r="F5827">
        <f t="shared" si="96"/>
        <v>1</v>
      </c>
    </row>
    <row r="5828" spans="1:6" x14ac:dyDescent="0.2">
      <c r="A5828" s="28">
        <v>42369</v>
      </c>
      <c r="B5828" t="s">
        <v>446</v>
      </c>
      <c r="C5828" t="s">
        <v>57</v>
      </c>
      <c r="D5828" t="s">
        <v>57</v>
      </c>
      <c r="E5828" s="30">
        <v>0</v>
      </c>
      <c r="F5828">
        <f t="shared" si="96"/>
        <v>1</v>
      </c>
    </row>
    <row r="5829" spans="1:6" x14ac:dyDescent="0.2">
      <c r="A5829" s="28">
        <v>42369</v>
      </c>
      <c r="B5829" t="s">
        <v>446</v>
      </c>
      <c r="C5829" t="s">
        <v>58</v>
      </c>
      <c r="D5829" t="s">
        <v>58</v>
      </c>
      <c r="E5829" s="30">
        <v>6</v>
      </c>
      <c r="F5829">
        <f t="shared" si="96"/>
        <v>1</v>
      </c>
    </row>
    <row r="5830" spans="1:6" x14ac:dyDescent="0.2">
      <c r="A5830" s="28">
        <v>42369</v>
      </c>
      <c r="B5830" t="s">
        <v>446</v>
      </c>
      <c r="C5830" t="s">
        <v>59</v>
      </c>
      <c r="D5830" t="s">
        <v>59</v>
      </c>
      <c r="E5830" s="30">
        <v>1</v>
      </c>
      <c r="F5830">
        <f t="shared" si="96"/>
        <v>1</v>
      </c>
    </row>
    <row r="5831" spans="1:6" x14ac:dyDescent="0.2">
      <c r="A5831" s="28">
        <v>42370</v>
      </c>
      <c r="B5831" t="s">
        <v>440</v>
      </c>
      <c r="C5831" t="s">
        <v>52</v>
      </c>
      <c r="D5831" t="s">
        <v>52</v>
      </c>
      <c r="E5831" s="30">
        <v>12.33</v>
      </c>
      <c r="F5831">
        <f t="shared" ref="F5831:F5894" si="97">SUBTOTAL(103,E5831)</f>
        <v>1</v>
      </c>
    </row>
    <row r="5832" spans="1:6" x14ac:dyDescent="0.2">
      <c r="A5832" s="28">
        <v>42370</v>
      </c>
      <c r="B5832" t="s">
        <v>440</v>
      </c>
      <c r="C5832" t="s">
        <v>53</v>
      </c>
      <c r="D5832" t="s">
        <v>53</v>
      </c>
      <c r="E5832" s="30">
        <v>6.056</v>
      </c>
      <c r="F5832">
        <f t="shared" si="97"/>
        <v>1</v>
      </c>
    </row>
    <row r="5833" spans="1:6" x14ac:dyDescent="0.2">
      <c r="A5833" s="28">
        <v>42370</v>
      </c>
      <c r="B5833" t="s">
        <v>440</v>
      </c>
      <c r="C5833" t="s">
        <v>54</v>
      </c>
      <c r="D5833" t="s">
        <v>54</v>
      </c>
      <c r="E5833" s="30">
        <v>2.5</v>
      </c>
      <c r="F5833">
        <f t="shared" si="97"/>
        <v>1</v>
      </c>
    </row>
    <row r="5834" spans="1:6" x14ac:dyDescent="0.2">
      <c r="A5834" s="28">
        <v>42370</v>
      </c>
      <c r="B5834" t="s">
        <v>440</v>
      </c>
      <c r="C5834" t="s">
        <v>55</v>
      </c>
      <c r="D5834" t="s">
        <v>55</v>
      </c>
      <c r="E5834" s="30">
        <v>79.8</v>
      </c>
      <c r="F5834">
        <f t="shared" si="97"/>
        <v>1</v>
      </c>
    </row>
    <row r="5835" spans="1:6" x14ac:dyDescent="0.2">
      <c r="A5835" s="28">
        <v>42370</v>
      </c>
      <c r="B5835" t="s">
        <v>440</v>
      </c>
      <c r="C5835" t="s">
        <v>56</v>
      </c>
      <c r="D5835" t="s">
        <v>56</v>
      </c>
      <c r="E5835" s="30">
        <v>5</v>
      </c>
      <c r="F5835">
        <f t="shared" si="97"/>
        <v>1</v>
      </c>
    </row>
    <row r="5836" spans="1:6" x14ac:dyDescent="0.2">
      <c r="A5836" s="28">
        <v>42370</v>
      </c>
      <c r="B5836" t="s">
        <v>440</v>
      </c>
      <c r="C5836" t="s">
        <v>57</v>
      </c>
      <c r="D5836" t="s">
        <v>57</v>
      </c>
      <c r="E5836" s="30">
        <v>2</v>
      </c>
      <c r="F5836">
        <f t="shared" si="97"/>
        <v>1</v>
      </c>
    </row>
    <row r="5837" spans="1:6" x14ac:dyDescent="0.2">
      <c r="A5837" s="28">
        <v>42370</v>
      </c>
      <c r="B5837" t="s">
        <v>440</v>
      </c>
      <c r="C5837" t="s">
        <v>58</v>
      </c>
      <c r="D5837" t="s">
        <v>58</v>
      </c>
      <c r="E5837" s="30">
        <v>1</v>
      </c>
      <c r="F5837">
        <f t="shared" si="97"/>
        <v>1</v>
      </c>
    </row>
    <row r="5838" spans="1:6" x14ac:dyDescent="0.2">
      <c r="A5838" s="28">
        <v>42370</v>
      </c>
      <c r="B5838" t="s">
        <v>440</v>
      </c>
      <c r="C5838" t="s">
        <v>59</v>
      </c>
      <c r="D5838" t="s">
        <v>59</v>
      </c>
      <c r="E5838" s="30">
        <v>1</v>
      </c>
      <c r="F5838">
        <f t="shared" si="97"/>
        <v>1</v>
      </c>
    </row>
    <row r="5839" spans="1:6" x14ac:dyDescent="0.2">
      <c r="A5839" s="28">
        <v>42371</v>
      </c>
      <c r="B5839" t="s">
        <v>441</v>
      </c>
      <c r="C5839" t="s">
        <v>52</v>
      </c>
      <c r="D5839" t="s">
        <v>52</v>
      </c>
      <c r="E5839" s="30">
        <v>0.34</v>
      </c>
      <c r="F5839">
        <f t="shared" si="97"/>
        <v>1</v>
      </c>
    </row>
    <row r="5840" spans="1:6" x14ac:dyDescent="0.2">
      <c r="A5840" s="28">
        <v>42371</v>
      </c>
      <c r="B5840" t="s">
        <v>441</v>
      </c>
      <c r="C5840" t="s">
        <v>53</v>
      </c>
      <c r="D5840" t="s">
        <v>53</v>
      </c>
      <c r="E5840" s="30">
        <v>1.02</v>
      </c>
      <c r="F5840">
        <f t="shared" si="97"/>
        <v>1</v>
      </c>
    </row>
    <row r="5841" spans="1:6" x14ac:dyDescent="0.2">
      <c r="A5841" s="28">
        <v>42371</v>
      </c>
      <c r="B5841" t="s">
        <v>441</v>
      </c>
      <c r="C5841" t="s">
        <v>54</v>
      </c>
      <c r="D5841" t="s">
        <v>54</v>
      </c>
      <c r="E5841" s="30">
        <v>1</v>
      </c>
      <c r="F5841">
        <f t="shared" si="97"/>
        <v>1</v>
      </c>
    </row>
    <row r="5842" spans="1:6" x14ac:dyDescent="0.2">
      <c r="A5842" s="28">
        <v>42371</v>
      </c>
      <c r="B5842" t="s">
        <v>441</v>
      </c>
      <c r="C5842" t="s">
        <v>55</v>
      </c>
      <c r="D5842" t="s">
        <v>55</v>
      </c>
      <c r="E5842" s="30">
        <v>51.2</v>
      </c>
      <c r="F5842">
        <f t="shared" si="97"/>
        <v>1</v>
      </c>
    </row>
    <row r="5843" spans="1:6" x14ac:dyDescent="0.2">
      <c r="A5843" s="28">
        <v>42371</v>
      </c>
      <c r="B5843" t="s">
        <v>441</v>
      </c>
      <c r="C5843" t="s">
        <v>56</v>
      </c>
      <c r="D5843" t="s">
        <v>56</v>
      </c>
      <c r="E5843" s="30">
        <v>0</v>
      </c>
      <c r="F5843">
        <f t="shared" si="97"/>
        <v>1</v>
      </c>
    </row>
    <row r="5844" spans="1:6" x14ac:dyDescent="0.2">
      <c r="A5844" s="28">
        <v>42371</v>
      </c>
      <c r="B5844" t="s">
        <v>441</v>
      </c>
      <c r="C5844" t="s">
        <v>57</v>
      </c>
      <c r="D5844" t="s">
        <v>57</v>
      </c>
      <c r="E5844" s="30">
        <v>1</v>
      </c>
      <c r="F5844">
        <f t="shared" si="97"/>
        <v>1</v>
      </c>
    </row>
    <row r="5845" spans="1:6" x14ac:dyDescent="0.2">
      <c r="A5845" s="28">
        <v>42371</v>
      </c>
      <c r="B5845" t="s">
        <v>441</v>
      </c>
      <c r="C5845" t="s">
        <v>58</v>
      </c>
      <c r="D5845" t="s">
        <v>58</v>
      </c>
      <c r="E5845" s="30">
        <v>5</v>
      </c>
      <c r="F5845">
        <f t="shared" si="97"/>
        <v>1</v>
      </c>
    </row>
    <row r="5846" spans="1:6" x14ac:dyDescent="0.2">
      <c r="A5846" s="28">
        <v>42371</v>
      </c>
      <c r="B5846" t="s">
        <v>441</v>
      </c>
      <c r="C5846" t="s">
        <v>59</v>
      </c>
      <c r="D5846" t="s">
        <v>59</v>
      </c>
      <c r="E5846" s="30">
        <v>5</v>
      </c>
      <c r="F5846">
        <f t="shared" si="97"/>
        <v>1</v>
      </c>
    </row>
    <row r="5847" spans="1:6" x14ac:dyDescent="0.2">
      <c r="A5847" s="28">
        <v>42372</v>
      </c>
      <c r="B5847" t="s">
        <v>447</v>
      </c>
      <c r="C5847" t="s">
        <v>52</v>
      </c>
      <c r="D5847" t="s">
        <v>52</v>
      </c>
      <c r="E5847" s="30">
        <v>4</v>
      </c>
      <c r="F5847">
        <f t="shared" si="97"/>
        <v>1</v>
      </c>
    </row>
    <row r="5848" spans="1:6" x14ac:dyDescent="0.2">
      <c r="A5848" s="28">
        <v>42372</v>
      </c>
      <c r="B5848" t="s">
        <v>447</v>
      </c>
      <c r="C5848" t="s">
        <v>53</v>
      </c>
      <c r="D5848" t="s">
        <v>53</v>
      </c>
      <c r="E5848" s="30">
        <v>4</v>
      </c>
      <c r="F5848">
        <f t="shared" si="97"/>
        <v>1</v>
      </c>
    </row>
    <row r="5849" spans="1:6" x14ac:dyDescent="0.2">
      <c r="A5849" s="28">
        <v>42372</v>
      </c>
      <c r="B5849" t="s">
        <v>447</v>
      </c>
      <c r="C5849" t="s">
        <v>54</v>
      </c>
      <c r="D5849" t="s">
        <v>54</v>
      </c>
      <c r="E5849" s="30">
        <v>2.5</v>
      </c>
      <c r="F5849">
        <f t="shared" si="97"/>
        <v>1</v>
      </c>
    </row>
    <row r="5850" spans="1:6" x14ac:dyDescent="0.2">
      <c r="A5850" s="28">
        <v>42372</v>
      </c>
      <c r="B5850" t="s">
        <v>447</v>
      </c>
      <c r="C5850" t="s">
        <v>55</v>
      </c>
      <c r="D5850" t="s">
        <v>55</v>
      </c>
      <c r="E5850" s="30">
        <v>56.1</v>
      </c>
      <c r="F5850">
        <f t="shared" si="97"/>
        <v>1</v>
      </c>
    </row>
    <row r="5851" spans="1:6" x14ac:dyDescent="0.2">
      <c r="A5851" s="28">
        <v>42372</v>
      </c>
      <c r="B5851" t="s">
        <v>447</v>
      </c>
      <c r="C5851" t="s">
        <v>56</v>
      </c>
      <c r="D5851" t="s">
        <v>56</v>
      </c>
      <c r="E5851" s="30">
        <v>1</v>
      </c>
      <c r="F5851">
        <f t="shared" si="97"/>
        <v>1</v>
      </c>
    </row>
    <row r="5852" spans="1:6" x14ac:dyDescent="0.2">
      <c r="A5852" s="28">
        <v>42372</v>
      </c>
      <c r="B5852" t="s">
        <v>447</v>
      </c>
      <c r="C5852" t="s">
        <v>57</v>
      </c>
      <c r="D5852" t="s">
        <v>57</v>
      </c>
      <c r="E5852" s="30">
        <v>0</v>
      </c>
      <c r="F5852">
        <f t="shared" si="97"/>
        <v>1</v>
      </c>
    </row>
    <row r="5853" spans="1:6" x14ac:dyDescent="0.2">
      <c r="A5853" s="28">
        <v>42372</v>
      </c>
      <c r="B5853" t="s">
        <v>447</v>
      </c>
      <c r="C5853" t="s">
        <v>58</v>
      </c>
      <c r="D5853" t="s">
        <v>58</v>
      </c>
      <c r="E5853" s="30">
        <v>5</v>
      </c>
      <c r="F5853">
        <f t="shared" si="97"/>
        <v>1</v>
      </c>
    </row>
    <row r="5854" spans="1:6" x14ac:dyDescent="0.2">
      <c r="A5854" s="28">
        <v>42372</v>
      </c>
      <c r="B5854" t="s">
        <v>447</v>
      </c>
      <c r="C5854" t="s">
        <v>59</v>
      </c>
      <c r="D5854" t="s">
        <v>59</v>
      </c>
      <c r="E5854" s="30">
        <v>1</v>
      </c>
      <c r="F5854">
        <f t="shared" si="97"/>
        <v>1</v>
      </c>
    </row>
    <row r="5855" spans="1:6" x14ac:dyDescent="0.2">
      <c r="A5855" s="28">
        <v>42373</v>
      </c>
      <c r="B5855" t="s">
        <v>443</v>
      </c>
      <c r="C5855" t="s">
        <v>52</v>
      </c>
      <c r="D5855" t="s">
        <v>52</v>
      </c>
      <c r="E5855" s="30">
        <v>7.33</v>
      </c>
      <c r="F5855">
        <f t="shared" si="97"/>
        <v>1</v>
      </c>
    </row>
    <row r="5856" spans="1:6" x14ac:dyDescent="0.2">
      <c r="A5856" s="28">
        <v>42373</v>
      </c>
      <c r="B5856" t="s">
        <v>443</v>
      </c>
      <c r="C5856" t="s">
        <v>53</v>
      </c>
      <c r="D5856" t="s">
        <v>53</v>
      </c>
      <c r="E5856" s="30">
        <v>5.99</v>
      </c>
      <c r="F5856">
        <f t="shared" si="97"/>
        <v>1</v>
      </c>
    </row>
    <row r="5857" spans="1:6" x14ac:dyDescent="0.2">
      <c r="A5857" s="28">
        <v>42373</v>
      </c>
      <c r="B5857" t="s">
        <v>443</v>
      </c>
      <c r="C5857" t="s">
        <v>54</v>
      </c>
      <c r="D5857" t="s">
        <v>54</v>
      </c>
      <c r="E5857" s="30">
        <v>6</v>
      </c>
      <c r="F5857">
        <f t="shared" si="97"/>
        <v>1</v>
      </c>
    </row>
    <row r="5858" spans="1:6" x14ac:dyDescent="0.2">
      <c r="A5858" s="28">
        <v>42373</v>
      </c>
      <c r="B5858" t="s">
        <v>443</v>
      </c>
      <c r="C5858" t="s">
        <v>55</v>
      </c>
      <c r="D5858" t="s">
        <v>55</v>
      </c>
      <c r="E5858" s="30">
        <v>46.6</v>
      </c>
      <c r="F5858">
        <f t="shared" si="97"/>
        <v>1</v>
      </c>
    </row>
    <row r="5859" spans="1:6" x14ac:dyDescent="0.2">
      <c r="A5859" s="28">
        <v>42373</v>
      </c>
      <c r="B5859" t="s">
        <v>443</v>
      </c>
      <c r="C5859" t="s">
        <v>56</v>
      </c>
      <c r="D5859" t="s">
        <v>56</v>
      </c>
      <c r="E5859" s="30">
        <v>6</v>
      </c>
      <c r="F5859">
        <f t="shared" si="97"/>
        <v>1</v>
      </c>
    </row>
    <row r="5860" spans="1:6" x14ac:dyDescent="0.2">
      <c r="A5860" s="28">
        <v>42373</v>
      </c>
      <c r="B5860" t="s">
        <v>443</v>
      </c>
      <c r="C5860" t="s">
        <v>57</v>
      </c>
      <c r="D5860" t="s">
        <v>57</v>
      </c>
      <c r="E5860" s="30">
        <v>0</v>
      </c>
      <c r="F5860">
        <f t="shared" si="97"/>
        <v>1</v>
      </c>
    </row>
    <row r="5861" spans="1:6" x14ac:dyDescent="0.2">
      <c r="A5861" s="28">
        <v>42373</v>
      </c>
      <c r="B5861" t="s">
        <v>443</v>
      </c>
      <c r="C5861" t="s">
        <v>58</v>
      </c>
      <c r="D5861" t="s">
        <v>58</v>
      </c>
      <c r="E5861" s="30">
        <v>12</v>
      </c>
      <c r="F5861">
        <f t="shared" si="97"/>
        <v>1</v>
      </c>
    </row>
    <row r="5862" spans="1:6" x14ac:dyDescent="0.2">
      <c r="A5862" s="28">
        <v>42373</v>
      </c>
      <c r="B5862" t="s">
        <v>443</v>
      </c>
      <c r="C5862" t="s">
        <v>59</v>
      </c>
      <c r="D5862" t="s">
        <v>59</v>
      </c>
      <c r="E5862" s="30">
        <v>1</v>
      </c>
      <c r="F5862">
        <f t="shared" si="97"/>
        <v>1</v>
      </c>
    </row>
    <row r="5863" spans="1:6" x14ac:dyDescent="0.2">
      <c r="A5863" s="28">
        <v>42374</v>
      </c>
      <c r="B5863" t="s">
        <v>444</v>
      </c>
      <c r="C5863" t="s">
        <v>52</v>
      </c>
      <c r="D5863" t="s">
        <v>52</v>
      </c>
      <c r="E5863" s="30">
        <v>5.33</v>
      </c>
      <c r="F5863">
        <f t="shared" si="97"/>
        <v>1</v>
      </c>
    </row>
    <row r="5864" spans="1:6" x14ac:dyDescent="0.2">
      <c r="A5864" s="28">
        <v>42374</v>
      </c>
      <c r="B5864" t="s">
        <v>444</v>
      </c>
      <c r="C5864" t="s">
        <v>53</v>
      </c>
      <c r="D5864" t="s">
        <v>53</v>
      </c>
      <c r="E5864" s="30">
        <v>5.99</v>
      </c>
      <c r="F5864">
        <f t="shared" si="97"/>
        <v>1</v>
      </c>
    </row>
    <row r="5865" spans="1:6" x14ac:dyDescent="0.2">
      <c r="A5865" s="28">
        <v>42374</v>
      </c>
      <c r="B5865" t="s">
        <v>444</v>
      </c>
      <c r="C5865" t="s">
        <v>54</v>
      </c>
      <c r="D5865" t="s">
        <v>54</v>
      </c>
      <c r="E5865" s="30">
        <v>4.5999999999999996</v>
      </c>
      <c r="F5865">
        <f t="shared" si="97"/>
        <v>1</v>
      </c>
    </row>
    <row r="5866" spans="1:6" x14ac:dyDescent="0.2">
      <c r="A5866" s="28">
        <v>42374</v>
      </c>
      <c r="B5866" t="s">
        <v>444</v>
      </c>
      <c r="C5866" t="s">
        <v>55</v>
      </c>
      <c r="D5866" t="s">
        <v>55</v>
      </c>
      <c r="E5866" s="30">
        <v>38.6</v>
      </c>
      <c r="F5866">
        <f t="shared" si="97"/>
        <v>1</v>
      </c>
    </row>
    <row r="5867" spans="1:6" x14ac:dyDescent="0.2">
      <c r="A5867" s="28">
        <v>42374</v>
      </c>
      <c r="B5867" t="s">
        <v>444</v>
      </c>
      <c r="C5867" t="s">
        <v>56</v>
      </c>
      <c r="D5867" t="s">
        <v>56</v>
      </c>
      <c r="E5867" s="30">
        <v>15</v>
      </c>
      <c r="F5867">
        <f t="shared" si="97"/>
        <v>1</v>
      </c>
    </row>
    <row r="5868" spans="1:6" x14ac:dyDescent="0.2">
      <c r="A5868" s="28">
        <v>42374</v>
      </c>
      <c r="B5868" t="s">
        <v>444</v>
      </c>
      <c r="C5868" t="s">
        <v>57</v>
      </c>
      <c r="D5868" t="s">
        <v>57</v>
      </c>
      <c r="E5868" s="30">
        <v>0</v>
      </c>
      <c r="F5868">
        <f t="shared" si="97"/>
        <v>1</v>
      </c>
    </row>
    <row r="5869" spans="1:6" x14ac:dyDescent="0.2">
      <c r="A5869" s="28">
        <v>42374</v>
      </c>
      <c r="B5869" t="s">
        <v>444</v>
      </c>
      <c r="C5869" t="s">
        <v>58</v>
      </c>
      <c r="D5869" t="s">
        <v>58</v>
      </c>
      <c r="E5869" s="30">
        <v>5</v>
      </c>
      <c r="F5869">
        <f t="shared" si="97"/>
        <v>1</v>
      </c>
    </row>
    <row r="5870" spans="1:6" x14ac:dyDescent="0.2">
      <c r="A5870" s="28">
        <v>42374</v>
      </c>
      <c r="B5870" t="s">
        <v>444</v>
      </c>
      <c r="C5870" t="s">
        <v>59</v>
      </c>
      <c r="D5870" t="s">
        <v>59</v>
      </c>
      <c r="E5870" s="30">
        <v>1</v>
      </c>
      <c r="F5870">
        <f t="shared" si="97"/>
        <v>1</v>
      </c>
    </row>
    <row r="5871" spans="1:6" x14ac:dyDescent="0.2">
      <c r="A5871" s="28">
        <v>42375</v>
      </c>
      <c r="B5871" t="s">
        <v>445</v>
      </c>
      <c r="C5871" t="s">
        <v>52</v>
      </c>
      <c r="D5871" t="s">
        <v>52</v>
      </c>
      <c r="E5871" s="30">
        <v>6.66</v>
      </c>
      <c r="F5871">
        <f t="shared" si="97"/>
        <v>1</v>
      </c>
    </row>
    <row r="5872" spans="1:6" x14ac:dyDescent="0.2">
      <c r="A5872" s="28">
        <v>42375</v>
      </c>
      <c r="B5872" t="s">
        <v>445</v>
      </c>
      <c r="C5872" t="s">
        <v>53</v>
      </c>
      <c r="D5872" t="s">
        <v>53</v>
      </c>
      <c r="E5872" s="30">
        <v>3</v>
      </c>
      <c r="F5872">
        <f t="shared" si="97"/>
        <v>1</v>
      </c>
    </row>
    <row r="5873" spans="1:6" x14ac:dyDescent="0.2">
      <c r="A5873" s="28">
        <v>42375</v>
      </c>
      <c r="B5873" t="s">
        <v>445</v>
      </c>
      <c r="C5873" t="s">
        <v>54</v>
      </c>
      <c r="D5873" t="s">
        <v>54</v>
      </c>
      <c r="E5873" s="30">
        <v>6</v>
      </c>
      <c r="F5873">
        <f t="shared" si="97"/>
        <v>1</v>
      </c>
    </row>
    <row r="5874" spans="1:6" x14ac:dyDescent="0.2">
      <c r="A5874" s="28">
        <v>42375</v>
      </c>
      <c r="B5874" t="s">
        <v>445</v>
      </c>
      <c r="C5874" t="s">
        <v>55</v>
      </c>
      <c r="D5874" t="s">
        <v>55</v>
      </c>
      <c r="E5874" s="30">
        <v>61.9</v>
      </c>
      <c r="F5874">
        <f t="shared" si="97"/>
        <v>1</v>
      </c>
    </row>
    <row r="5875" spans="1:6" x14ac:dyDescent="0.2">
      <c r="A5875" s="28">
        <v>42375</v>
      </c>
      <c r="B5875" t="s">
        <v>445</v>
      </c>
      <c r="C5875" t="s">
        <v>56</v>
      </c>
      <c r="D5875" t="s">
        <v>56</v>
      </c>
      <c r="E5875" s="30">
        <v>2</v>
      </c>
      <c r="F5875">
        <f t="shared" si="97"/>
        <v>1</v>
      </c>
    </row>
    <row r="5876" spans="1:6" x14ac:dyDescent="0.2">
      <c r="A5876" s="28">
        <v>42375</v>
      </c>
      <c r="B5876" t="s">
        <v>445</v>
      </c>
      <c r="C5876" t="s">
        <v>57</v>
      </c>
      <c r="D5876" t="s">
        <v>57</v>
      </c>
      <c r="E5876" s="30">
        <v>0</v>
      </c>
      <c r="F5876">
        <f t="shared" si="97"/>
        <v>1</v>
      </c>
    </row>
    <row r="5877" spans="1:6" x14ac:dyDescent="0.2">
      <c r="A5877" s="28">
        <v>42375</v>
      </c>
      <c r="B5877" t="s">
        <v>445</v>
      </c>
      <c r="C5877" t="s">
        <v>58</v>
      </c>
      <c r="D5877" t="s">
        <v>58</v>
      </c>
      <c r="E5877" s="30">
        <v>12</v>
      </c>
      <c r="F5877">
        <f t="shared" si="97"/>
        <v>1</v>
      </c>
    </row>
    <row r="5878" spans="1:6" x14ac:dyDescent="0.2">
      <c r="A5878" s="28">
        <v>42375</v>
      </c>
      <c r="B5878" t="s">
        <v>445</v>
      </c>
      <c r="C5878" t="s">
        <v>59</v>
      </c>
      <c r="D5878" t="s">
        <v>59</v>
      </c>
      <c r="E5878" s="30">
        <v>2</v>
      </c>
      <c r="F5878">
        <f t="shared" si="97"/>
        <v>1</v>
      </c>
    </row>
    <row r="5879" spans="1:6" x14ac:dyDescent="0.2">
      <c r="A5879" s="28">
        <v>42376</v>
      </c>
      <c r="B5879" t="s">
        <v>446</v>
      </c>
      <c r="C5879" t="s">
        <v>52</v>
      </c>
      <c r="D5879" t="s">
        <v>52</v>
      </c>
      <c r="E5879" s="30">
        <v>4.33</v>
      </c>
      <c r="F5879">
        <f t="shared" si="97"/>
        <v>1</v>
      </c>
    </row>
    <row r="5880" spans="1:6" x14ac:dyDescent="0.2">
      <c r="A5880" s="28">
        <v>42376</v>
      </c>
      <c r="B5880" t="s">
        <v>446</v>
      </c>
      <c r="C5880" t="s">
        <v>53</v>
      </c>
      <c r="D5880" t="s">
        <v>53</v>
      </c>
      <c r="E5880" s="30">
        <v>4</v>
      </c>
      <c r="F5880">
        <f t="shared" si="97"/>
        <v>1</v>
      </c>
    </row>
    <row r="5881" spans="1:6" x14ac:dyDescent="0.2">
      <c r="A5881" s="28">
        <v>42376</v>
      </c>
      <c r="B5881" t="s">
        <v>446</v>
      </c>
      <c r="C5881" t="s">
        <v>54</v>
      </c>
      <c r="D5881" t="s">
        <v>54</v>
      </c>
      <c r="E5881" s="30">
        <v>12</v>
      </c>
      <c r="F5881">
        <f t="shared" si="97"/>
        <v>1</v>
      </c>
    </row>
    <row r="5882" spans="1:6" x14ac:dyDescent="0.2">
      <c r="A5882" s="28">
        <v>42376</v>
      </c>
      <c r="B5882" t="s">
        <v>446</v>
      </c>
      <c r="C5882" t="s">
        <v>55</v>
      </c>
      <c r="D5882" t="s">
        <v>55</v>
      </c>
      <c r="E5882" s="30">
        <v>60.4</v>
      </c>
      <c r="F5882">
        <f t="shared" si="97"/>
        <v>1</v>
      </c>
    </row>
    <row r="5883" spans="1:6" x14ac:dyDescent="0.2">
      <c r="A5883" s="28">
        <v>42376</v>
      </c>
      <c r="B5883" t="s">
        <v>446</v>
      </c>
      <c r="C5883" t="s">
        <v>56</v>
      </c>
      <c r="D5883" t="s">
        <v>56</v>
      </c>
      <c r="E5883" s="30">
        <v>3</v>
      </c>
      <c r="F5883">
        <f t="shared" si="97"/>
        <v>1</v>
      </c>
    </row>
    <row r="5884" spans="1:6" x14ac:dyDescent="0.2">
      <c r="A5884" s="28">
        <v>42376</v>
      </c>
      <c r="B5884" t="s">
        <v>446</v>
      </c>
      <c r="C5884" t="s">
        <v>57</v>
      </c>
      <c r="D5884" t="s">
        <v>57</v>
      </c>
      <c r="E5884" s="30">
        <v>0</v>
      </c>
      <c r="F5884">
        <f t="shared" si="97"/>
        <v>1</v>
      </c>
    </row>
    <row r="5885" spans="1:6" x14ac:dyDescent="0.2">
      <c r="A5885" s="28">
        <v>42376</v>
      </c>
      <c r="B5885" t="s">
        <v>446</v>
      </c>
      <c r="C5885" t="s">
        <v>58</v>
      </c>
      <c r="D5885" t="s">
        <v>58</v>
      </c>
      <c r="E5885" s="30">
        <v>5</v>
      </c>
      <c r="F5885">
        <f t="shared" si="97"/>
        <v>1</v>
      </c>
    </row>
    <row r="5886" spans="1:6" x14ac:dyDescent="0.2">
      <c r="A5886" s="28">
        <v>42376</v>
      </c>
      <c r="B5886" t="s">
        <v>446</v>
      </c>
      <c r="C5886" t="s">
        <v>59</v>
      </c>
      <c r="D5886" t="s">
        <v>59</v>
      </c>
      <c r="E5886" s="30">
        <v>1</v>
      </c>
      <c r="F5886">
        <f t="shared" si="97"/>
        <v>1</v>
      </c>
    </row>
    <row r="5887" spans="1:6" x14ac:dyDescent="0.2">
      <c r="A5887" s="28">
        <v>42377</v>
      </c>
      <c r="B5887" t="s">
        <v>440</v>
      </c>
      <c r="C5887" t="s">
        <v>52</v>
      </c>
      <c r="D5887" t="s">
        <v>52</v>
      </c>
      <c r="E5887" s="30">
        <v>8</v>
      </c>
      <c r="F5887">
        <f t="shared" si="97"/>
        <v>1</v>
      </c>
    </row>
    <row r="5888" spans="1:6" x14ac:dyDescent="0.2">
      <c r="A5888" s="28">
        <v>42377</v>
      </c>
      <c r="B5888" t="s">
        <v>440</v>
      </c>
      <c r="C5888" t="s">
        <v>53</v>
      </c>
      <c r="D5888" t="s">
        <v>53</v>
      </c>
      <c r="E5888" s="30">
        <v>3.4630000000000001</v>
      </c>
      <c r="F5888">
        <f t="shared" si="97"/>
        <v>1</v>
      </c>
    </row>
    <row r="5889" spans="1:6" x14ac:dyDescent="0.2">
      <c r="A5889" s="28">
        <v>42377</v>
      </c>
      <c r="B5889" t="s">
        <v>440</v>
      </c>
      <c r="C5889" t="s">
        <v>54</v>
      </c>
      <c r="D5889" t="s">
        <v>54</v>
      </c>
      <c r="E5889" s="30">
        <v>7.7</v>
      </c>
      <c r="F5889">
        <f t="shared" si="97"/>
        <v>1</v>
      </c>
    </row>
    <row r="5890" spans="1:6" x14ac:dyDescent="0.2">
      <c r="A5890" s="28">
        <v>42377</v>
      </c>
      <c r="B5890" t="s">
        <v>440</v>
      </c>
      <c r="C5890" t="s">
        <v>55</v>
      </c>
      <c r="D5890" t="s">
        <v>55</v>
      </c>
      <c r="E5890" s="30">
        <v>39.200000000000003</v>
      </c>
      <c r="F5890">
        <f t="shared" si="97"/>
        <v>1</v>
      </c>
    </row>
    <row r="5891" spans="1:6" x14ac:dyDescent="0.2">
      <c r="A5891" s="28">
        <v>42377</v>
      </c>
      <c r="B5891" t="s">
        <v>440</v>
      </c>
      <c r="C5891" t="s">
        <v>56</v>
      </c>
      <c r="D5891" t="s">
        <v>56</v>
      </c>
      <c r="E5891" s="30">
        <v>8</v>
      </c>
      <c r="F5891">
        <f t="shared" si="97"/>
        <v>1</v>
      </c>
    </row>
    <row r="5892" spans="1:6" x14ac:dyDescent="0.2">
      <c r="A5892" s="28">
        <v>42377</v>
      </c>
      <c r="B5892" t="s">
        <v>440</v>
      </c>
      <c r="C5892" t="s">
        <v>57</v>
      </c>
      <c r="D5892" t="s">
        <v>57</v>
      </c>
      <c r="E5892" s="30">
        <v>3</v>
      </c>
      <c r="F5892">
        <f t="shared" si="97"/>
        <v>1</v>
      </c>
    </row>
    <row r="5893" spans="1:6" x14ac:dyDescent="0.2">
      <c r="A5893" s="28">
        <v>42377</v>
      </c>
      <c r="B5893" t="s">
        <v>440</v>
      </c>
      <c r="C5893" t="s">
        <v>58</v>
      </c>
      <c r="D5893" t="s">
        <v>58</v>
      </c>
      <c r="E5893" s="30">
        <v>2</v>
      </c>
      <c r="F5893">
        <f t="shared" si="97"/>
        <v>1</v>
      </c>
    </row>
    <row r="5894" spans="1:6" x14ac:dyDescent="0.2">
      <c r="A5894" s="28">
        <v>42377</v>
      </c>
      <c r="B5894" t="s">
        <v>440</v>
      </c>
      <c r="C5894" t="s">
        <v>59</v>
      </c>
      <c r="D5894" t="s">
        <v>59</v>
      </c>
      <c r="E5894" s="30">
        <v>2</v>
      </c>
      <c r="F5894">
        <f t="shared" si="97"/>
        <v>1</v>
      </c>
    </row>
    <row r="5895" spans="1:6" x14ac:dyDescent="0.2">
      <c r="A5895" s="28">
        <v>42378</v>
      </c>
      <c r="B5895" t="s">
        <v>441</v>
      </c>
      <c r="C5895" t="s">
        <v>52</v>
      </c>
      <c r="D5895" t="s">
        <v>52</v>
      </c>
      <c r="E5895" s="30">
        <v>7.33</v>
      </c>
      <c r="F5895">
        <f t="shared" ref="F5895:F5958" si="98">SUBTOTAL(103,E5895)</f>
        <v>1</v>
      </c>
    </row>
    <row r="5896" spans="1:6" x14ac:dyDescent="0.2">
      <c r="A5896" s="28">
        <v>42378</v>
      </c>
      <c r="B5896" t="s">
        <v>441</v>
      </c>
      <c r="C5896" t="s">
        <v>53</v>
      </c>
      <c r="D5896" t="s">
        <v>53</v>
      </c>
      <c r="E5896" s="30">
        <v>2.66</v>
      </c>
      <c r="F5896">
        <f t="shared" si="98"/>
        <v>1</v>
      </c>
    </row>
    <row r="5897" spans="1:6" x14ac:dyDescent="0.2">
      <c r="A5897" s="28">
        <v>42378</v>
      </c>
      <c r="B5897" t="s">
        <v>441</v>
      </c>
      <c r="C5897" t="s">
        <v>54</v>
      </c>
      <c r="D5897" t="s">
        <v>54</v>
      </c>
      <c r="E5897" s="30">
        <v>5</v>
      </c>
      <c r="F5897">
        <f t="shared" si="98"/>
        <v>1</v>
      </c>
    </row>
    <row r="5898" spans="1:6" x14ac:dyDescent="0.2">
      <c r="A5898" s="28">
        <v>42378</v>
      </c>
      <c r="B5898" t="s">
        <v>441</v>
      </c>
      <c r="C5898" t="s">
        <v>55</v>
      </c>
      <c r="D5898" t="s">
        <v>55</v>
      </c>
      <c r="E5898" s="30">
        <v>88.3</v>
      </c>
      <c r="F5898">
        <f t="shared" si="98"/>
        <v>1</v>
      </c>
    </row>
    <row r="5899" spans="1:6" x14ac:dyDescent="0.2">
      <c r="A5899" s="28">
        <v>42378</v>
      </c>
      <c r="B5899" t="s">
        <v>441</v>
      </c>
      <c r="C5899" t="s">
        <v>56</v>
      </c>
      <c r="D5899" t="s">
        <v>56</v>
      </c>
      <c r="E5899" s="30">
        <v>9</v>
      </c>
      <c r="F5899">
        <f t="shared" si="98"/>
        <v>1</v>
      </c>
    </row>
    <row r="5900" spans="1:6" x14ac:dyDescent="0.2">
      <c r="A5900" s="28">
        <v>42378</v>
      </c>
      <c r="B5900" t="s">
        <v>441</v>
      </c>
      <c r="C5900" t="s">
        <v>57</v>
      </c>
      <c r="D5900" t="s">
        <v>57</v>
      </c>
      <c r="E5900" s="30">
        <v>0</v>
      </c>
      <c r="F5900">
        <f t="shared" si="98"/>
        <v>1</v>
      </c>
    </row>
    <row r="5901" spans="1:6" x14ac:dyDescent="0.2">
      <c r="A5901" s="28">
        <v>42378</v>
      </c>
      <c r="B5901" t="s">
        <v>441</v>
      </c>
      <c r="C5901" t="s">
        <v>58</v>
      </c>
      <c r="D5901" t="s">
        <v>58</v>
      </c>
      <c r="E5901" s="30">
        <v>3</v>
      </c>
      <c r="F5901">
        <f t="shared" si="98"/>
        <v>1</v>
      </c>
    </row>
    <row r="5902" spans="1:6" x14ac:dyDescent="0.2">
      <c r="A5902" s="28">
        <v>42378</v>
      </c>
      <c r="B5902" t="s">
        <v>441</v>
      </c>
      <c r="C5902" t="s">
        <v>59</v>
      </c>
      <c r="D5902" t="s">
        <v>59</v>
      </c>
      <c r="E5902" s="30">
        <v>3</v>
      </c>
      <c r="F5902">
        <f t="shared" si="98"/>
        <v>1</v>
      </c>
    </row>
    <row r="5903" spans="1:6" x14ac:dyDescent="0.2">
      <c r="A5903" s="28">
        <v>42379</v>
      </c>
      <c r="B5903" t="s">
        <v>447</v>
      </c>
      <c r="C5903" t="s">
        <v>52</v>
      </c>
      <c r="D5903" t="s">
        <v>52</v>
      </c>
      <c r="E5903" s="30">
        <v>7</v>
      </c>
      <c r="F5903">
        <f t="shared" si="98"/>
        <v>1</v>
      </c>
    </row>
    <row r="5904" spans="1:6" x14ac:dyDescent="0.2">
      <c r="A5904" s="28">
        <v>42379</v>
      </c>
      <c r="B5904" t="s">
        <v>447</v>
      </c>
      <c r="C5904" t="s">
        <v>53</v>
      </c>
      <c r="D5904" t="s">
        <v>53</v>
      </c>
      <c r="E5904" s="30">
        <v>4.0330000000000004</v>
      </c>
      <c r="F5904">
        <f t="shared" si="98"/>
        <v>1</v>
      </c>
    </row>
    <row r="5905" spans="1:6" x14ac:dyDescent="0.2">
      <c r="A5905" s="28">
        <v>42379</v>
      </c>
      <c r="B5905" t="s">
        <v>447</v>
      </c>
      <c r="C5905" t="s">
        <v>54</v>
      </c>
      <c r="D5905" t="s">
        <v>54</v>
      </c>
      <c r="E5905" s="30">
        <v>12</v>
      </c>
      <c r="F5905">
        <f t="shared" si="98"/>
        <v>1</v>
      </c>
    </row>
    <row r="5906" spans="1:6" x14ac:dyDescent="0.2">
      <c r="A5906" s="28">
        <v>42379</v>
      </c>
      <c r="B5906" t="s">
        <v>447</v>
      </c>
      <c r="C5906" t="s">
        <v>55</v>
      </c>
      <c r="D5906" t="s">
        <v>55</v>
      </c>
      <c r="E5906" s="30">
        <v>67.599999999999994</v>
      </c>
      <c r="F5906">
        <f t="shared" si="98"/>
        <v>1</v>
      </c>
    </row>
    <row r="5907" spans="1:6" x14ac:dyDescent="0.2">
      <c r="A5907" s="28">
        <v>42379</v>
      </c>
      <c r="B5907" t="s">
        <v>447</v>
      </c>
      <c r="C5907" t="s">
        <v>56</v>
      </c>
      <c r="D5907" t="s">
        <v>56</v>
      </c>
      <c r="E5907" s="30">
        <v>8</v>
      </c>
      <c r="F5907">
        <f t="shared" si="98"/>
        <v>1</v>
      </c>
    </row>
    <row r="5908" spans="1:6" x14ac:dyDescent="0.2">
      <c r="A5908" s="28">
        <v>42379</v>
      </c>
      <c r="B5908" t="s">
        <v>447</v>
      </c>
      <c r="C5908" t="s">
        <v>57</v>
      </c>
      <c r="D5908" t="s">
        <v>57</v>
      </c>
      <c r="E5908" s="30">
        <v>1</v>
      </c>
      <c r="F5908">
        <f t="shared" si="98"/>
        <v>1</v>
      </c>
    </row>
    <row r="5909" spans="1:6" x14ac:dyDescent="0.2">
      <c r="A5909" s="28">
        <v>42379</v>
      </c>
      <c r="B5909" t="s">
        <v>447</v>
      </c>
      <c r="C5909" t="s">
        <v>58</v>
      </c>
      <c r="D5909" t="s">
        <v>58</v>
      </c>
      <c r="E5909" s="30">
        <v>1</v>
      </c>
      <c r="F5909">
        <f t="shared" si="98"/>
        <v>1</v>
      </c>
    </row>
    <row r="5910" spans="1:6" x14ac:dyDescent="0.2">
      <c r="A5910" s="28">
        <v>42379</v>
      </c>
      <c r="B5910" t="s">
        <v>447</v>
      </c>
      <c r="C5910" t="s">
        <v>59</v>
      </c>
      <c r="D5910" t="s">
        <v>59</v>
      </c>
      <c r="E5910" s="30">
        <v>0</v>
      </c>
      <c r="F5910">
        <f t="shared" si="98"/>
        <v>1</v>
      </c>
    </row>
    <row r="5911" spans="1:6" x14ac:dyDescent="0.2">
      <c r="A5911" s="28">
        <v>42380</v>
      </c>
      <c r="B5911" t="s">
        <v>443</v>
      </c>
      <c r="C5911" t="s">
        <v>52</v>
      </c>
      <c r="D5911" t="s">
        <v>52</v>
      </c>
      <c r="E5911" s="30">
        <v>9.34</v>
      </c>
      <c r="F5911">
        <f t="shared" si="98"/>
        <v>1</v>
      </c>
    </row>
    <row r="5912" spans="1:6" x14ac:dyDescent="0.2">
      <c r="A5912" s="28">
        <v>42380</v>
      </c>
      <c r="B5912" t="s">
        <v>443</v>
      </c>
      <c r="C5912" t="s">
        <v>53</v>
      </c>
      <c r="D5912" t="s">
        <v>53</v>
      </c>
      <c r="E5912" s="30">
        <v>5.66</v>
      </c>
      <c r="F5912">
        <f t="shared" si="98"/>
        <v>1</v>
      </c>
    </row>
    <row r="5913" spans="1:6" x14ac:dyDescent="0.2">
      <c r="A5913" s="28">
        <v>42380</v>
      </c>
      <c r="B5913" t="s">
        <v>443</v>
      </c>
      <c r="C5913" t="s">
        <v>54</v>
      </c>
      <c r="D5913" t="s">
        <v>54</v>
      </c>
      <c r="E5913" s="30">
        <v>7</v>
      </c>
      <c r="F5913">
        <f t="shared" si="98"/>
        <v>1</v>
      </c>
    </row>
    <row r="5914" spans="1:6" x14ac:dyDescent="0.2">
      <c r="A5914" s="28">
        <v>42380</v>
      </c>
      <c r="B5914" t="s">
        <v>443</v>
      </c>
      <c r="C5914" t="s">
        <v>55</v>
      </c>
      <c r="D5914" t="s">
        <v>55</v>
      </c>
      <c r="E5914" s="30">
        <v>64.900000000000006</v>
      </c>
      <c r="F5914">
        <f t="shared" si="98"/>
        <v>1</v>
      </c>
    </row>
    <row r="5915" spans="1:6" x14ac:dyDescent="0.2">
      <c r="A5915" s="28">
        <v>42380</v>
      </c>
      <c r="B5915" t="s">
        <v>443</v>
      </c>
      <c r="C5915" t="s">
        <v>56</v>
      </c>
      <c r="D5915" t="s">
        <v>56</v>
      </c>
      <c r="E5915" s="30">
        <v>18</v>
      </c>
      <c r="F5915">
        <f t="shared" si="98"/>
        <v>1</v>
      </c>
    </row>
    <row r="5916" spans="1:6" x14ac:dyDescent="0.2">
      <c r="A5916" s="28">
        <v>42380</v>
      </c>
      <c r="B5916" t="s">
        <v>443</v>
      </c>
      <c r="C5916" t="s">
        <v>57</v>
      </c>
      <c r="D5916" t="s">
        <v>57</v>
      </c>
      <c r="E5916" s="30">
        <v>0</v>
      </c>
      <c r="F5916">
        <f t="shared" si="98"/>
        <v>1</v>
      </c>
    </row>
    <row r="5917" spans="1:6" x14ac:dyDescent="0.2">
      <c r="A5917" s="28">
        <v>42380</v>
      </c>
      <c r="B5917" t="s">
        <v>443</v>
      </c>
      <c r="C5917" t="s">
        <v>58</v>
      </c>
      <c r="D5917" t="s">
        <v>58</v>
      </c>
      <c r="E5917" s="30">
        <v>0</v>
      </c>
      <c r="F5917">
        <f t="shared" si="98"/>
        <v>1</v>
      </c>
    </row>
    <row r="5918" spans="1:6" x14ac:dyDescent="0.2">
      <c r="A5918" s="28">
        <v>42380</v>
      </c>
      <c r="B5918" t="s">
        <v>443</v>
      </c>
      <c r="C5918" t="s">
        <v>59</v>
      </c>
      <c r="D5918" t="s">
        <v>59</v>
      </c>
      <c r="E5918" s="30">
        <v>4</v>
      </c>
      <c r="F5918">
        <f t="shared" si="98"/>
        <v>1</v>
      </c>
    </row>
    <row r="5919" spans="1:6" x14ac:dyDescent="0.2">
      <c r="A5919" s="28">
        <v>42381</v>
      </c>
      <c r="B5919" t="s">
        <v>444</v>
      </c>
      <c r="C5919" t="s">
        <v>52</v>
      </c>
      <c r="D5919" t="s">
        <v>52</v>
      </c>
      <c r="E5919" s="30">
        <v>12</v>
      </c>
      <c r="F5919">
        <f t="shared" si="98"/>
        <v>1</v>
      </c>
    </row>
    <row r="5920" spans="1:6" x14ac:dyDescent="0.2">
      <c r="A5920" s="28">
        <v>42381</v>
      </c>
      <c r="B5920" t="s">
        <v>444</v>
      </c>
      <c r="C5920" t="s">
        <v>53</v>
      </c>
      <c r="D5920" t="s">
        <v>53</v>
      </c>
      <c r="E5920" s="30">
        <v>3.1320000000000001</v>
      </c>
      <c r="F5920">
        <f t="shared" si="98"/>
        <v>1</v>
      </c>
    </row>
    <row r="5921" spans="1:6" x14ac:dyDescent="0.2">
      <c r="A5921" s="28">
        <v>42381</v>
      </c>
      <c r="B5921" t="s">
        <v>444</v>
      </c>
      <c r="C5921" t="s">
        <v>54</v>
      </c>
      <c r="D5921" t="s">
        <v>54</v>
      </c>
      <c r="E5921" s="30">
        <v>12</v>
      </c>
      <c r="F5921">
        <f t="shared" si="98"/>
        <v>1</v>
      </c>
    </row>
    <row r="5922" spans="1:6" x14ac:dyDescent="0.2">
      <c r="A5922" s="28">
        <v>42381</v>
      </c>
      <c r="B5922" t="s">
        <v>444</v>
      </c>
      <c r="C5922" t="s">
        <v>55</v>
      </c>
      <c r="D5922" t="s">
        <v>55</v>
      </c>
      <c r="E5922" s="30">
        <v>61.35</v>
      </c>
      <c r="F5922">
        <f t="shared" si="98"/>
        <v>1</v>
      </c>
    </row>
    <row r="5923" spans="1:6" x14ac:dyDescent="0.2">
      <c r="A5923" s="28">
        <v>42381</v>
      </c>
      <c r="B5923" t="s">
        <v>444</v>
      </c>
      <c r="C5923" t="s">
        <v>56</v>
      </c>
      <c r="D5923" t="s">
        <v>56</v>
      </c>
      <c r="E5923" s="30">
        <v>8</v>
      </c>
      <c r="F5923">
        <f t="shared" si="98"/>
        <v>1</v>
      </c>
    </row>
    <row r="5924" spans="1:6" x14ac:dyDescent="0.2">
      <c r="A5924" s="28">
        <v>42381</v>
      </c>
      <c r="B5924" t="s">
        <v>444</v>
      </c>
      <c r="C5924" t="s">
        <v>57</v>
      </c>
      <c r="D5924" t="s">
        <v>57</v>
      </c>
      <c r="E5924" s="30">
        <v>0</v>
      </c>
      <c r="F5924">
        <f t="shared" si="98"/>
        <v>1</v>
      </c>
    </row>
    <row r="5925" spans="1:6" x14ac:dyDescent="0.2">
      <c r="A5925" s="28">
        <v>42381</v>
      </c>
      <c r="B5925" t="s">
        <v>444</v>
      </c>
      <c r="C5925" t="s">
        <v>58</v>
      </c>
      <c r="D5925" t="s">
        <v>58</v>
      </c>
      <c r="E5925" s="30">
        <v>0</v>
      </c>
      <c r="F5925">
        <f t="shared" si="98"/>
        <v>1</v>
      </c>
    </row>
    <row r="5926" spans="1:6" x14ac:dyDescent="0.2">
      <c r="A5926" s="28">
        <v>42381</v>
      </c>
      <c r="B5926" t="s">
        <v>444</v>
      </c>
      <c r="C5926" t="s">
        <v>59</v>
      </c>
      <c r="D5926" t="s">
        <v>59</v>
      </c>
      <c r="E5926" s="30">
        <v>0</v>
      </c>
      <c r="F5926">
        <f t="shared" si="98"/>
        <v>1</v>
      </c>
    </row>
    <row r="5927" spans="1:6" x14ac:dyDescent="0.2">
      <c r="A5927" s="28">
        <v>42382</v>
      </c>
      <c r="B5927" t="s">
        <v>445</v>
      </c>
      <c r="C5927" t="s">
        <v>52</v>
      </c>
      <c r="D5927" t="s">
        <v>52</v>
      </c>
      <c r="E5927" s="30">
        <v>9</v>
      </c>
      <c r="F5927">
        <f t="shared" si="98"/>
        <v>1</v>
      </c>
    </row>
    <row r="5928" spans="1:6" x14ac:dyDescent="0.2">
      <c r="A5928" s="28">
        <v>42382</v>
      </c>
      <c r="B5928" t="s">
        <v>445</v>
      </c>
      <c r="C5928" t="s">
        <v>53</v>
      </c>
      <c r="D5928" t="s">
        <v>53</v>
      </c>
      <c r="E5928" s="30">
        <v>1.66</v>
      </c>
      <c r="F5928">
        <f t="shared" si="98"/>
        <v>1</v>
      </c>
    </row>
    <row r="5929" spans="1:6" x14ac:dyDescent="0.2">
      <c r="A5929" s="28">
        <v>42382</v>
      </c>
      <c r="B5929" t="s">
        <v>445</v>
      </c>
      <c r="C5929" t="s">
        <v>54</v>
      </c>
      <c r="D5929" t="s">
        <v>54</v>
      </c>
      <c r="E5929" s="30">
        <v>5</v>
      </c>
      <c r="F5929">
        <f t="shared" si="98"/>
        <v>1</v>
      </c>
    </row>
    <row r="5930" spans="1:6" x14ac:dyDescent="0.2">
      <c r="A5930" s="28">
        <v>42382</v>
      </c>
      <c r="B5930" t="s">
        <v>445</v>
      </c>
      <c r="C5930" t="s">
        <v>55</v>
      </c>
      <c r="D5930" t="s">
        <v>55</v>
      </c>
      <c r="E5930" s="30">
        <v>41.7</v>
      </c>
      <c r="F5930">
        <f t="shared" si="98"/>
        <v>1</v>
      </c>
    </row>
    <row r="5931" spans="1:6" x14ac:dyDescent="0.2">
      <c r="A5931" s="28">
        <v>42382</v>
      </c>
      <c r="B5931" t="s">
        <v>445</v>
      </c>
      <c r="C5931" t="s">
        <v>56</v>
      </c>
      <c r="D5931" t="s">
        <v>56</v>
      </c>
      <c r="E5931" s="30">
        <v>15</v>
      </c>
      <c r="F5931">
        <f t="shared" si="98"/>
        <v>1</v>
      </c>
    </row>
    <row r="5932" spans="1:6" x14ac:dyDescent="0.2">
      <c r="A5932" s="28">
        <v>42382</v>
      </c>
      <c r="B5932" t="s">
        <v>445</v>
      </c>
      <c r="C5932" t="s">
        <v>57</v>
      </c>
      <c r="D5932" t="s">
        <v>57</v>
      </c>
      <c r="E5932" s="30">
        <v>0</v>
      </c>
      <c r="F5932">
        <f t="shared" si="98"/>
        <v>1</v>
      </c>
    </row>
    <row r="5933" spans="1:6" x14ac:dyDescent="0.2">
      <c r="A5933" s="28">
        <v>42382</v>
      </c>
      <c r="B5933" t="s">
        <v>445</v>
      </c>
      <c r="C5933" t="s">
        <v>58</v>
      </c>
      <c r="D5933" t="s">
        <v>58</v>
      </c>
      <c r="E5933" s="30">
        <v>1</v>
      </c>
      <c r="F5933">
        <f t="shared" si="98"/>
        <v>1</v>
      </c>
    </row>
    <row r="5934" spans="1:6" x14ac:dyDescent="0.2">
      <c r="A5934" s="28">
        <v>42382</v>
      </c>
      <c r="B5934" t="s">
        <v>445</v>
      </c>
      <c r="C5934" t="s">
        <v>59</v>
      </c>
      <c r="D5934" t="s">
        <v>59</v>
      </c>
      <c r="E5934" s="30">
        <v>2</v>
      </c>
      <c r="F5934">
        <f t="shared" si="98"/>
        <v>1</v>
      </c>
    </row>
    <row r="5935" spans="1:6" x14ac:dyDescent="0.2">
      <c r="A5935" s="28">
        <v>42383</v>
      </c>
      <c r="B5935" t="s">
        <v>446</v>
      </c>
      <c r="C5935" t="s">
        <v>52</v>
      </c>
      <c r="D5935" t="s">
        <v>52</v>
      </c>
      <c r="E5935" s="30">
        <v>2</v>
      </c>
      <c r="F5935">
        <f t="shared" si="98"/>
        <v>1</v>
      </c>
    </row>
    <row r="5936" spans="1:6" x14ac:dyDescent="0.2">
      <c r="A5936" s="28">
        <v>42383</v>
      </c>
      <c r="B5936" t="s">
        <v>446</v>
      </c>
      <c r="C5936" t="s">
        <v>53</v>
      </c>
      <c r="D5936" t="s">
        <v>53</v>
      </c>
      <c r="E5936" s="30">
        <v>5.1550000000000002</v>
      </c>
      <c r="F5936">
        <f t="shared" si="98"/>
        <v>1</v>
      </c>
    </row>
    <row r="5937" spans="1:6" x14ac:dyDescent="0.2">
      <c r="A5937" s="28">
        <v>42383</v>
      </c>
      <c r="B5937" t="s">
        <v>446</v>
      </c>
      <c r="C5937" t="s">
        <v>54</v>
      </c>
      <c r="D5937" t="s">
        <v>54</v>
      </c>
      <c r="E5937" s="30">
        <v>6</v>
      </c>
      <c r="F5937">
        <f t="shared" si="98"/>
        <v>1</v>
      </c>
    </row>
    <row r="5938" spans="1:6" x14ac:dyDescent="0.2">
      <c r="A5938" s="28">
        <v>42383</v>
      </c>
      <c r="B5938" t="s">
        <v>446</v>
      </c>
      <c r="C5938" t="s">
        <v>55</v>
      </c>
      <c r="D5938" t="s">
        <v>55</v>
      </c>
      <c r="E5938" s="30">
        <v>69</v>
      </c>
      <c r="F5938">
        <f t="shared" si="98"/>
        <v>1</v>
      </c>
    </row>
    <row r="5939" spans="1:6" x14ac:dyDescent="0.2">
      <c r="A5939" s="28">
        <v>42383</v>
      </c>
      <c r="B5939" t="s">
        <v>446</v>
      </c>
      <c r="C5939" t="s">
        <v>56</v>
      </c>
      <c r="D5939" t="s">
        <v>56</v>
      </c>
      <c r="E5939" s="30">
        <v>18</v>
      </c>
      <c r="F5939">
        <f t="shared" si="98"/>
        <v>1</v>
      </c>
    </row>
    <row r="5940" spans="1:6" x14ac:dyDescent="0.2">
      <c r="A5940" s="28">
        <v>42383</v>
      </c>
      <c r="B5940" t="s">
        <v>446</v>
      </c>
      <c r="C5940" t="s">
        <v>57</v>
      </c>
      <c r="D5940" t="s">
        <v>57</v>
      </c>
      <c r="E5940" s="30">
        <v>0</v>
      </c>
      <c r="F5940">
        <f t="shared" si="98"/>
        <v>1</v>
      </c>
    </row>
    <row r="5941" spans="1:6" x14ac:dyDescent="0.2">
      <c r="A5941" s="28">
        <v>42383</v>
      </c>
      <c r="B5941" t="s">
        <v>446</v>
      </c>
      <c r="C5941" t="s">
        <v>58</v>
      </c>
      <c r="D5941" t="s">
        <v>58</v>
      </c>
      <c r="E5941" s="30">
        <v>8</v>
      </c>
      <c r="F5941">
        <f t="shared" si="98"/>
        <v>1</v>
      </c>
    </row>
    <row r="5942" spans="1:6" x14ac:dyDescent="0.2">
      <c r="A5942" s="28">
        <v>42383</v>
      </c>
      <c r="B5942" t="s">
        <v>446</v>
      </c>
      <c r="C5942" t="s">
        <v>59</v>
      </c>
      <c r="D5942" t="s">
        <v>59</v>
      </c>
      <c r="E5942" s="30">
        <v>2</v>
      </c>
      <c r="F5942">
        <f t="shared" si="98"/>
        <v>1</v>
      </c>
    </row>
    <row r="5943" spans="1:6" x14ac:dyDescent="0.2">
      <c r="A5943" s="28">
        <v>42384</v>
      </c>
      <c r="B5943" t="s">
        <v>440</v>
      </c>
      <c r="C5943" t="s">
        <v>52</v>
      </c>
      <c r="D5943" t="s">
        <v>52</v>
      </c>
      <c r="E5943" s="30">
        <v>8.98</v>
      </c>
      <c r="F5943">
        <f t="shared" si="98"/>
        <v>1</v>
      </c>
    </row>
    <row r="5944" spans="1:6" x14ac:dyDescent="0.2">
      <c r="A5944" s="28">
        <v>42384</v>
      </c>
      <c r="B5944" t="s">
        <v>440</v>
      </c>
      <c r="C5944" t="s">
        <v>53</v>
      </c>
      <c r="D5944" t="s">
        <v>53</v>
      </c>
      <c r="E5944" s="30">
        <v>4.66</v>
      </c>
      <c r="F5944">
        <f t="shared" si="98"/>
        <v>1</v>
      </c>
    </row>
    <row r="5945" spans="1:6" x14ac:dyDescent="0.2">
      <c r="A5945" s="28">
        <v>42384</v>
      </c>
      <c r="B5945" t="s">
        <v>440</v>
      </c>
      <c r="C5945" t="s">
        <v>54</v>
      </c>
      <c r="D5945" t="s">
        <v>54</v>
      </c>
      <c r="E5945" s="30">
        <v>10.6</v>
      </c>
      <c r="F5945">
        <f t="shared" si="98"/>
        <v>1</v>
      </c>
    </row>
    <row r="5946" spans="1:6" x14ac:dyDescent="0.2">
      <c r="A5946" s="28">
        <v>42384</v>
      </c>
      <c r="B5946" t="s">
        <v>440</v>
      </c>
      <c r="C5946" t="s">
        <v>55</v>
      </c>
      <c r="D5946" t="s">
        <v>55</v>
      </c>
      <c r="E5946" s="30">
        <v>18.100000000000001</v>
      </c>
      <c r="F5946">
        <f t="shared" si="98"/>
        <v>1</v>
      </c>
    </row>
    <row r="5947" spans="1:6" x14ac:dyDescent="0.2">
      <c r="A5947" s="28">
        <v>42384</v>
      </c>
      <c r="B5947" t="s">
        <v>440</v>
      </c>
      <c r="C5947" t="s">
        <v>56</v>
      </c>
      <c r="D5947" t="s">
        <v>56</v>
      </c>
      <c r="E5947" s="30">
        <v>8</v>
      </c>
      <c r="F5947">
        <f t="shared" si="98"/>
        <v>1</v>
      </c>
    </row>
    <row r="5948" spans="1:6" x14ac:dyDescent="0.2">
      <c r="A5948" s="28">
        <v>42384</v>
      </c>
      <c r="B5948" t="s">
        <v>440</v>
      </c>
      <c r="C5948" t="s">
        <v>57</v>
      </c>
      <c r="D5948" t="s">
        <v>57</v>
      </c>
      <c r="E5948" s="30">
        <v>0</v>
      </c>
      <c r="F5948">
        <f t="shared" si="98"/>
        <v>1</v>
      </c>
    </row>
    <row r="5949" spans="1:6" x14ac:dyDescent="0.2">
      <c r="A5949" s="28">
        <v>42384</v>
      </c>
      <c r="B5949" t="s">
        <v>440</v>
      </c>
      <c r="C5949" t="s">
        <v>58</v>
      </c>
      <c r="D5949" t="s">
        <v>58</v>
      </c>
      <c r="E5949" s="30">
        <v>10</v>
      </c>
      <c r="F5949">
        <f t="shared" si="98"/>
        <v>1</v>
      </c>
    </row>
    <row r="5950" spans="1:6" x14ac:dyDescent="0.2">
      <c r="A5950" s="28">
        <v>42384</v>
      </c>
      <c r="B5950" t="s">
        <v>440</v>
      </c>
      <c r="C5950" t="s">
        <v>59</v>
      </c>
      <c r="D5950" t="s">
        <v>59</v>
      </c>
      <c r="E5950" s="30">
        <v>2</v>
      </c>
      <c r="F5950">
        <f t="shared" si="98"/>
        <v>1</v>
      </c>
    </row>
    <row r="5951" spans="1:6" x14ac:dyDescent="0.2">
      <c r="A5951" s="28">
        <v>42385</v>
      </c>
      <c r="B5951" t="s">
        <v>441</v>
      </c>
      <c r="C5951" t="s">
        <v>52</v>
      </c>
      <c r="D5951" t="s">
        <v>52</v>
      </c>
      <c r="E5951" s="30">
        <v>3.34</v>
      </c>
      <c r="F5951">
        <f t="shared" si="98"/>
        <v>1</v>
      </c>
    </row>
    <row r="5952" spans="1:6" x14ac:dyDescent="0.2">
      <c r="A5952" s="28">
        <v>42385</v>
      </c>
      <c r="B5952" t="s">
        <v>441</v>
      </c>
      <c r="C5952" t="s">
        <v>53</v>
      </c>
      <c r="D5952" t="s">
        <v>53</v>
      </c>
      <c r="E5952" s="30">
        <v>5.34</v>
      </c>
      <c r="F5952">
        <f t="shared" si="98"/>
        <v>1</v>
      </c>
    </row>
    <row r="5953" spans="1:6" x14ac:dyDescent="0.2">
      <c r="A5953" s="28">
        <v>42385</v>
      </c>
      <c r="B5953" t="s">
        <v>441</v>
      </c>
      <c r="C5953" t="s">
        <v>54</v>
      </c>
      <c r="D5953" t="s">
        <v>54</v>
      </c>
      <c r="E5953" s="30">
        <v>6</v>
      </c>
      <c r="F5953">
        <f t="shared" si="98"/>
        <v>1</v>
      </c>
    </row>
    <row r="5954" spans="1:6" x14ac:dyDescent="0.2">
      <c r="A5954" s="28">
        <v>42385</v>
      </c>
      <c r="B5954" t="s">
        <v>441</v>
      </c>
      <c r="C5954" t="s">
        <v>55</v>
      </c>
      <c r="D5954" t="s">
        <v>55</v>
      </c>
      <c r="E5954" s="30">
        <v>63.6</v>
      </c>
      <c r="F5954">
        <f t="shared" si="98"/>
        <v>1</v>
      </c>
    </row>
    <row r="5955" spans="1:6" x14ac:dyDescent="0.2">
      <c r="A5955" s="28">
        <v>42385</v>
      </c>
      <c r="B5955" t="s">
        <v>441</v>
      </c>
      <c r="C5955" t="s">
        <v>56</v>
      </c>
      <c r="D5955" t="s">
        <v>56</v>
      </c>
      <c r="E5955" s="30">
        <v>11</v>
      </c>
      <c r="F5955">
        <f t="shared" si="98"/>
        <v>1</v>
      </c>
    </row>
    <row r="5956" spans="1:6" x14ac:dyDescent="0.2">
      <c r="A5956" s="28">
        <v>42385</v>
      </c>
      <c r="B5956" t="s">
        <v>441</v>
      </c>
      <c r="C5956" t="s">
        <v>57</v>
      </c>
      <c r="D5956" t="s">
        <v>57</v>
      </c>
      <c r="E5956" s="30">
        <v>0</v>
      </c>
      <c r="F5956">
        <f t="shared" si="98"/>
        <v>1</v>
      </c>
    </row>
    <row r="5957" spans="1:6" x14ac:dyDescent="0.2">
      <c r="A5957" s="28">
        <v>42385</v>
      </c>
      <c r="B5957" t="s">
        <v>441</v>
      </c>
      <c r="C5957" t="s">
        <v>58</v>
      </c>
      <c r="D5957" t="s">
        <v>58</v>
      </c>
      <c r="E5957" s="30">
        <v>2</v>
      </c>
      <c r="F5957">
        <f t="shared" si="98"/>
        <v>1</v>
      </c>
    </row>
    <row r="5958" spans="1:6" x14ac:dyDescent="0.2">
      <c r="A5958" s="28">
        <v>42385</v>
      </c>
      <c r="B5958" t="s">
        <v>441</v>
      </c>
      <c r="C5958" t="s">
        <v>59</v>
      </c>
      <c r="D5958" t="s">
        <v>59</v>
      </c>
      <c r="E5958" s="30">
        <v>1</v>
      </c>
      <c r="F5958">
        <f t="shared" si="98"/>
        <v>1</v>
      </c>
    </row>
    <row r="5959" spans="1:6" x14ac:dyDescent="0.2">
      <c r="A5959" s="28">
        <v>42386</v>
      </c>
      <c r="B5959" t="s">
        <v>447</v>
      </c>
      <c r="C5959" t="s">
        <v>52</v>
      </c>
      <c r="D5959" t="s">
        <v>52</v>
      </c>
      <c r="E5959" s="30">
        <v>7.01</v>
      </c>
      <c r="F5959">
        <f t="shared" ref="F5959:F6022" si="99">SUBTOTAL(103,E5959)</f>
        <v>1</v>
      </c>
    </row>
    <row r="5960" spans="1:6" x14ac:dyDescent="0.2">
      <c r="A5960" s="28">
        <v>42386</v>
      </c>
      <c r="B5960" t="s">
        <v>447</v>
      </c>
      <c r="C5960" t="s">
        <v>53</v>
      </c>
      <c r="D5960" t="s">
        <v>53</v>
      </c>
      <c r="E5960" s="30">
        <v>1.6040000000000001</v>
      </c>
      <c r="F5960">
        <f t="shared" si="99"/>
        <v>1</v>
      </c>
    </row>
    <row r="5961" spans="1:6" x14ac:dyDescent="0.2">
      <c r="A5961" s="28">
        <v>42386</v>
      </c>
      <c r="B5961" t="s">
        <v>447</v>
      </c>
      <c r="C5961" t="s">
        <v>54</v>
      </c>
      <c r="D5961" t="s">
        <v>54</v>
      </c>
      <c r="E5961" s="30">
        <v>3.9</v>
      </c>
      <c r="F5961">
        <f t="shared" si="99"/>
        <v>1</v>
      </c>
    </row>
    <row r="5962" spans="1:6" x14ac:dyDescent="0.2">
      <c r="A5962" s="28">
        <v>42386</v>
      </c>
      <c r="B5962" t="s">
        <v>447</v>
      </c>
      <c r="C5962" t="s">
        <v>55</v>
      </c>
      <c r="D5962" t="s">
        <v>55</v>
      </c>
      <c r="E5962" s="30">
        <v>46.6</v>
      </c>
      <c r="F5962">
        <f t="shared" si="99"/>
        <v>1</v>
      </c>
    </row>
    <row r="5963" spans="1:6" x14ac:dyDescent="0.2">
      <c r="A5963" s="28">
        <v>42386</v>
      </c>
      <c r="B5963" t="s">
        <v>447</v>
      </c>
      <c r="C5963" t="s">
        <v>56</v>
      </c>
      <c r="D5963" t="s">
        <v>56</v>
      </c>
      <c r="E5963" s="30">
        <v>4</v>
      </c>
      <c r="F5963">
        <f t="shared" si="99"/>
        <v>1</v>
      </c>
    </row>
    <row r="5964" spans="1:6" x14ac:dyDescent="0.2">
      <c r="A5964" s="28">
        <v>42386</v>
      </c>
      <c r="B5964" t="s">
        <v>447</v>
      </c>
      <c r="C5964" t="s">
        <v>57</v>
      </c>
      <c r="D5964" t="s">
        <v>57</v>
      </c>
      <c r="E5964" s="30">
        <v>0</v>
      </c>
      <c r="F5964">
        <f t="shared" si="99"/>
        <v>1</v>
      </c>
    </row>
    <row r="5965" spans="1:6" x14ac:dyDescent="0.2">
      <c r="A5965" s="28">
        <v>42386</v>
      </c>
      <c r="B5965" t="s">
        <v>447</v>
      </c>
      <c r="C5965" t="s">
        <v>58</v>
      </c>
      <c r="D5965" t="s">
        <v>58</v>
      </c>
      <c r="E5965" s="30">
        <v>0</v>
      </c>
      <c r="F5965">
        <f t="shared" si="99"/>
        <v>1</v>
      </c>
    </row>
    <row r="5966" spans="1:6" x14ac:dyDescent="0.2">
      <c r="A5966" s="28">
        <v>42386</v>
      </c>
      <c r="B5966" t="s">
        <v>447</v>
      </c>
      <c r="C5966" t="s">
        <v>59</v>
      </c>
      <c r="D5966" t="s">
        <v>59</v>
      </c>
      <c r="E5966" s="30">
        <v>1</v>
      </c>
      <c r="F5966">
        <f t="shared" si="99"/>
        <v>1</v>
      </c>
    </row>
    <row r="5967" spans="1:6" x14ac:dyDescent="0.2">
      <c r="A5967" s="28">
        <v>42387</v>
      </c>
      <c r="B5967" t="s">
        <v>443</v>
      </c>
      <c r="C5967" t="s">
        <v>52</v>
      </c>
      <c r="D5967" t="s">
        <v>52</v>
      </c>
      <c r="E5967" s="30">
        <v>3.5</v>
      </c>
      <c r="F5967">
        <f t="shared" si="99"/>
        <v>1</v>
      </c>
    </row>
    <row r="5968" spans="1:6" x14ac:dyDescent="0.2">
      <c r="A5968" s="28">
        <v>42387</v>
      </c>
      <c r="B5968" t="s">
        <v>443</v>
      </c>
      <c r="C5968" t="s">
        <v>53</v>
      </c>
      <c r="D5968" t="s">
        <v>53</v>
      </c>
      <c r="E5968" s="30">
        <v>2.99</v>
      </c>
      <c r="F5968">
        <f t="shared" si="99"/>
        <v>1</v>
      </c>
    </row>
    <row r="5969" spans="1:6" x14ac:dyDescent="0.2">
      <c r="A5969" s="28">
        <v>42387</v>
      </c>
      <c r="B5969" t="s">
        <v>443</v>
      </c>
      <c r="C5969" t="s">
        <v>54</v>
      </c>
      <c r="D5969" t="s">
        <v>54</v>
      </c>
      <c r="E5969" s="30">
        <v>4.3</v>
      </c>
      <c r="F5969">
        <f t="shared" si="99"/>
        <v>1</v>
      </c>
    </row>
    <row r="5970" spans="1:6" x14ac:dyDescent="0.2">
      <c r="A5970" s="28">
        <v>42387</v>
      </c>
      <c r="B5970" t="s">
        <v>443</v>
      </c>
      <c r="C5970" t="s">
        <v>55</v>
      </c>
      <c r="D5970" t="s">
        <v>55</v>
      </c>
      <c r="E5970" s="30">
        <v>62.8</v>
      </c>
      <c r="F5970">
        <f t="shared" si="99"/>
        <v>1</v>
      </c>
    </row>
    <row r="5971" spans="1:6" x14ac:dyDescent="0.2">
      <c r="A5971" s="28">
        <v>42387</v>
      </c>
      <c r="B5971" t="s">
        <v>443</v>
      </c>
      <c r="C5971" t="s">
        <v>56</v>
      </c>
      <c r="D5971" t="s">
        <v>56</v>
      </c>
      <c r="E5971" s="30">
        <v>3</v>
      </c>
      <c r="F5971">
        <f t="shared" si="99"/>
        <v>1</v>
      </c>
    </row>
    <row r="5972" spans="1:6" x14ac:dyDescent="0.2">
      <c r="A5972" s="28">
        <v>42387</v>
      </c>
      <c r="B5972" t="s">
        <v>443</v>
      </c>
      <c r="C5972" t="s">
        <v>57</v>
      </c>
      <c r="D5972" t="s">
        <v>57</v>
      </c>
      <c r="E5972" s="30">
        <v>2</v>
      </c>
      <c r="F5972">
        <f t="shared" si="99"/>
        <v>1</v>
      </c>
    </row>
    <row r="5973" spans="1:6" x14ac:dyDescent="0.2">
      <c r="A5973" s="28">
        <v>42387</v>
      </c>
      <c r="B5973" t="s">
        <v>443</v>
      </c>
      <c r="C5973" t="s">
        <v>58</v>
      </c>
      <c r="D5973" t="s">
        <v>58</v>
      </c>
      <c r="E5973" s="30">
        <v>9</v>
      </c>
      <c r="F5973">
        <f t="shared" si="99"/>
        <v>1</v>
      </c>
    </row>
    <row r="5974" spans="1:6" x14ac:dyDescent="0.2">
      <c r="A5974" s="28">
        <v>42387</v>
      </c>
      <c r="B5974" t="s">
        <v>443</v>
      </c>
      <c r="C5974" t="s">
        <v>59</v>
      </c>
      <c r="D5974" t="s">
        <v>59</v>
      </c>
      <c r="E5974" s="30">
        <v>2</v>
      </c>
      <c r="F5974">
        <f t="shared" si="99"/>
        <v>1</v>
      </c>
    </row>
    <row r="5975" spans="1:6" x14ac:dyDescent="0.2">
      <c r="A5975" s="28">
        <v>42388</v>
      </c>
      <c r="B5975" t="s">
        <v>444</v>
      </c>
      <c r="C5975" t="s">
        <v>52</v>
      </c>
      <c r="D5975" t="s">
        <v>52</v>
      </c>
      <c r="E5975" s="30">
        <v>6</v>
      </c>
      <c r="F5975">
        <f t="shared" si="99"/>
        <v>1</v>
      </c>
    </row>
    <row r="5976" spans="1:6" x14ac:dyDescent="0.2">
      <c r="A5976" s="28">
        <v>42388</v>
      </c>
      <c r="B5976" t="s">
        <v>444</v>
      </c>
      <c r="C5976" t="s">
        <v>53</v>
      </c>
      <c r="D5976" t="s">
        <v>53</v>
      </c>
      <c r="E5976" s="30">
        <v>5.66</v>
      </c>
      <c r="F5976">
        <f t="shared" si="99"/>
        <v>1</v>
      </c>
    </row>
    <row r="5977" spans="1:6" x14ac:dyDescent="0.2">
      <c r="A5977" s="28">
        <v>42388</v>
      </c>
      <c r="B5977" t="s">
        <v>444</v>
      </c>
      <c r="C5977" t="s">
        <v>54</v>
      </c>
      <c r="D5977" t="s">
        <v>54</v>
      </c>
      <c r="E5977" s="30">
        <v>6</v>
      </c>
      <c r="F5977">
        <f t="shared" si="99"/>
        <v>1</v>
      </c>
    </row>
    <row r="5978" spans="1:6" x14ac:dyDescent="0.2">
      <c r="A5978" s="28">
        <v>42388</v>
      </c>
      <c r="B5978" t="s">
        <v>444</v>
      </c>
      <c r="C5978" t="s">
        <v>55</v>
      </c>
      <c r="D5978" t="s">
        <v>55</v>
      </c>
      <c r="E5978" s="30">
        <v>49.8</v>
      </c>
      <c r="F5978">
        <f t="shared" si="99"/>
        <v>1</v>
      </c>
    </row>
    <row r="5979" spans="1:6" x14ac:dyDescent="0.2">
      <c r="A5979" s="28">
        <v>42388</v>
      </c>
      <c r="B5979" t="s">
        <v>444</v>
      </c>
      <c r="C5979" t="s">
        <v>56</v>
      </c>
      <c r="D5979" t="s">
        <v>56</v>
      </c>
      <c r="E5979" s="30">
        <v>7</v>
      </c>
      <c r="F5979">
        <f t="shared" si="99"/>
        <v>1</v>
      </c>
    </row>
    <row r="5980" spans="1:6" x14ac:dyDescent="0.2">
      <c r="A5980" s="28">
        <v>42388</v>
      </c>
      <c r="B5980" t="s">
        <v>444</v>
      </c>
      <c r="C5980" t="s">
        <v>57</v>
      </c>
      <c r="D5980" t="s">
        <v>57</v>
      </c>
      <c r="E5980" s="30">
        <v>0</v>
      </c>
      <c r="F5980">
        <f t="shared" si="99"/>
        <v>1</v>
      </c>
    </row>
    <row r="5981" spans="1:6" x14ac:dyDescent="0.2">
      <c r="A5981" s="28">
        <v>42388</v>
      </c>
      <c r="B5981" t="s">
        <v>444</v>
      </c>
      <c r="C5981" t="s">
        <v>58</v>
      </c>
      <c r="D5981" t="s">
        <v>58</v>
      </c>
      <c r="E5981" s="30">
        <v>0</v>
      </c>
      <c r="F5981">
        <f t="shared" si="99"/>
        <v>1</v>
      </c>
    </row>
    <row r="5982" spans="1:6" x14ac:dyDescent="0.2">
      <c r="A5982" s="28">
        <v>42388</v>
      </c>
      <c r="B5982" t="s">
        <v>444</v>
      </c>
      <c r="C5982" t="s">
        <v>59</v>
      </c>
      <c r="D5982" t="s">
        <v>59</v>
      </c>
      <c r="E5982" s="30">
        <v>3</v>
      </c>
      <c r="F5982">
        <f t="shared" si="99"/>
        <v>1</v>
      </c>
    </row>
    <row r="5983" spans="1:6" x14ac:dyDescent="0.2">
      <c r="A5983" s="28">
        <v>42389</v>
      </c>
      <c r="B5983" t="s">
        <v>445</v>
      </c>
      <c r="C5983" t="s">
        <v>52</v>
      </c>
      <c r="D5983" t="s">
        <v>52</v>
      </c>
      <c r="E5983" s="30">
        <v>2.3199999999999998</v>
      </c>
      <c r="F5983">
        <f t="shared" si="99"/>
        <v>1</v>
      </c>
    </row>
    <row r="5984" spans="1:6" x14ac:dyDescent="0.2">
      <c r="A5984" s="28">
        <v>42389</v>
      </c>
      <c r="B5984" t="s">
        <v>445</v>
      </c>
      <c r="C5984" t="s">
        <v>53</v>
      </c>
      <c r="D5984" t="s">
        <v>53</v>
      </c>
      <c r="E5984" s="30">
        <v>3.363</v>
      </c>
      <c r="F5984">
        <f t="shared" si="99"/>
        <v>1</v>
      </c>
    </row>
    <row r="5985" spans="1:6" x14ac:dyDescent="0.2">
      <c r="A5985" s="28">
        <v>42389</v>
      </c>
      <c r="B5985" t="s">
        <v>445</v>
      </c>
      <c r="C5985" t="s">
        <v>54</v>
      </c>
      <c r="D5985" t="s">
        <v>54</v>
      </c>
      <c r="E5985" s="30">
        <v>3</v>
      </c>
      <c r="F5985">
        <f t="shared" si="99"/>
        <v>1</v>
      </c>
    </row>
    <row r="5986" spans="1:6" x14ac:dyDescent="0.2">
      <c r="A5986" s="28">
        <v>42389</v>
      </c>
      <c r="B5986" t="s">
        <v>445</v>
      </c>
      <c r="C5986" t="s">
        <v>55</v>
      </c>
      <c r="D5986" t="s">
        <v>55</v>
      </c>
      <c r="E5986" s="30">
        <v>15.1</v>
      </c>
      <c r="F5986">
        <f t="shared" si="99"/>
        <v>1</v>
      </c>
    </row>
    <row r="5987" spans="1:6" x14ac:dyDescent="0.2">
      <c r="A5987" s="28">
        <v>42389</v>
      </c>
      <c r="B5987" t="s">
        <v>445</v>
      </c>
      <c r="C5987" t="s">
        <v>56</v>
      </c>
      <c r="D5987" t="s">
        <v>56</v>
      </c>
      <c r="E5987" s="30">
        <v>29</v>
      </c>
      <c r="F5987">
        <f t="shared" si="99"/>
        <v>1</v>
      </c>
    </row>
    <row r="5988" spans="1:6" x14ac:dyDescent="0.2">
      <c r="A5988" s="28">
        <v>42389</v>
      </c>
      <c r="B5988" t="s">
        <v>445</v>
      </c>
      <c r="C5988" t="s">
        <v>57</v>
      </c>
      <c r="D5988" t="s">
        <v>57</v>
      </c>
      <c r="E5988" s="30">
        <v>3</v>
      </c>
      <c r="F5988">
        <f t="shared" si="99"/>
        <v>1</v>
      </c>
    </row>
    <row r="5989" spans="1:6" x14ac:dyDescent="0.2">
      <c r="A5989" s="28">
        <v>42389</v>
      </c>
      <c r="B5989" t="s">
        <v>445</v>
      </c>
      <c r="C5989" t="s">
        <v>58</v>
      </c>
      <c r="D5989" t="s">
        <v>58</v>
      </c>
      <c r="E5989" s="30">
        <v>3</v>
      </c>
      <c r="F5989">
        <f t="shared" si="99"/>
        <v>1</v>
      </c>
    </row>
    <row r="5990" spans="1:6" x14ac:dyDescent="0.2">
      <c r="A5990" s="28">
        <v>42389</v>
      </c>
      <c r="B5990" t="s">
        <v>445</v>
      </c>
      <c r="C5990" t="s">
        <v>59</v>
      </c>
      <c r="D5990" t="s">
        <v>59</v>
      </c>
      <c r="E5990" s="30">
        <v>2</v>
      </c>
      <c r="F5990">
        <f t="shared" si="99"/>
        <v>1</v>
      </c>
    </row>
    <row r="5991" spans="1:6" x14ac:dyDescent="0.2">
      <c r="A5991" s="28">
        <v>42390</v>
      </c>
      <c r="B5991" t="s">
        <v>446</v>
      </c>
      <c r="C5991" t="s">
        <v>52</v>
      </c>
      <c r="D5991" t="s">
        <v>52</v>
      </c>
      <c r="E5991" s="30">
        <v>5</v>
      </c>
      <c r="F5991">
        <f t="shared" si="99"/>
        <v>1</v>
      </c>
    </row>
    <row r="5992" spans="1:6" x14ac:dyDescent="0.2">
      <c r="A5992" s="28">
        <v>42390</v>
      </c>
      <c r="B5992" t="s">
        <v>446</v>
      </c>
      <c r="C5992" t="s">
        <v>53</v>
      </c>
      <c r="D5992" t="s">
        <v>53</v>
      </c>
      <c r="E5992" s="30">
        <v>1.43</v>
      </c>
      <c r="F5992">
        <f t="shared" si="99"/>
        <v>1</v>
      </c>
    </row>
    <row r="5993" spans="1:6" x14ac:dyDescent="0.2">
      <c r="A5993" s="28">
        <v>42390</v>
      </c>
      <c r="B5993" t="s">
        <v>446</v>
      </c>
      <c r="C5993" t="s">
        <v>54</v>
      </c>
      <c r="D5993" t="s">
        <v>54</v>
      </c>
      <c r="E5993" s="30">
        <v>1</v>
      </c>
      <c r="F5993">
        <f t="shared" si="99"/>
        <v>1</v>
      </c>
    </row>
    <row r="5994" spans="1:6" x14ac:dyDescent="0.2">
      <c r="A5994" s="28">
        <v>42390</v>
      </c>
      <c r="B5994" t="s">
        <v>446</v>
      </c>
      <c r="C5994" t="s">
        <v>55</v>
      </c>
      <c r="D5994" t="s">
        <v>55</v>
      </c>
      <c r="E5994" s="30">
        <v>68.400000000000006</v>
      </c>
      <c r="F5994">
        <f t="shared" si="99"/>
        <v>1</v>
      </c>
    </row>
    <row r="5995" spans="1:6" x14ac:dyDescent="0.2">
      <c r="A5995" s="28">
        <v>42390</v>
      </c>
      <c r="B5995" t="s">
        <v>446</v>
      </c>
      <c r="C5995" t="s">
        <v>56</v>
      </c>
      <c r="D5995" t="s">
        <v>56</v>
      </c>
      <c r="E5995" s="30">
        <v>8</v>
      </c>
      <c r="F5995">
        <f t="shared" si="99"/>
        <v>1</v>
      </c>
    </row>
    <row r="5996" spans="1:6" x14ac:dyDescent="0.2">
      <c r="A5996" s="28">
        <v>42390</v>
      </c>
      <c r="B5996" t="s">
        <v>446</v>
      </c>
      <c r="C5996" t="s">
        <v>57</v>
      </c>
      <c r="D5996" t="s">
        <v>57</v>
      </c>
      <c r="E5996" s="30">
        <v>4</v>
      </c>
      <c r="F5996">
        <f t="shared" si="99"/>
        <v>1</v>
      </c>
    </row>
    <row r="5997" spans="1:6" x14ac:dyDescent="0.2">
      <c r="A5997" s="28">
        <v>42390</v>
      </c>
      <c r="B5997" t="s">
        <v>446</v>
      </c>
      <c r="C5997" t="s">
        <v>58</v>
      </c>
      <c r="D5997" t="s">
        <v>58</v>
      </c>
      <c r="E5997" s="30">
        <v>6</v>
      </c>
      <c r="F5997">
        <f t="shared" si="99"/>
        <v>1</v>
      </c>
    </row>
    <row r="5998" spans="1:6" x14ac:dyDescent="0.2">
      <c r="A5998" s="28">
        <v>42390</v>
      </c>
      <c r="B5998" t="s">
        <v>446</v>
      </c>
      <c r="C5998" t="s">
        <v>59</v>
      </c>
      <c r="D5998" t="s">
        <v>59</v>
      </c>
      <c r="E5998" s="30">
        <v>5</v>
      </c>
      <c r="F5998">
        <f t="shared" si="99"/>
        <v>1</v>
      </c>
    </row>
    <row r="5999" spans="1:6" x14ac:dyDescent="0.2">
      <c r="A5999" s="28">
        <v>42391</v>
      </c>
      <c r="B5999" t="s">
        <v>440</v>
      </c>
      <c r="C5999" t="s">
        <v>52</v>
      </c>
      <c r="D5999" t="s">
        <v>52</v>
      </c>
      <c r="E5999" s="30">
        <v>0.83</v>
      </c>
      <c r="F5999">
        <f t="shared" si="99"/>
        <v>1</v>
      </c>
    </row>
    <row r="6000" spans="1:6" x14ac:dyDescent="0.2">
      <c r="A6000" s="28">
        <v>42391</v>
      </c>
      <c r="B6000" t="s">
        <v>440</v>
      </c>
      <c r="C6000" t="s">
        <v>53</v>
      </c>
      <c r="D6000" t="s">
        <v>53</v>
      </c>
      <c r="E6000" s="30">
        <v>7.6779999999999999</v>
      </c>
      <c r="F6000">
        <f t="shared" si="99"/>
        <v>1</v>
      </c>
    </row>
    <row r="6001" spans="1:6" x14ac:dyDescent="0.2">
      <c r="A6001" s="28">
        <v>42391</v>
      </c>
      <c r="B6001" t="s">
        <v>440</v>
      </c>
      <c r="C6001" t="s">
        <v>54</v>
      </c>
      <c r="D6001" t="s">
        <v>54</v>
      </c>
      <c r="E6001" s="30">
        <v>7</v>
      </c>
      <c r="F6001">
        <f t="shared" si="99"/>
        <v>1</v>
      </c>
    </row>
    <row r="6002" spans="1:6" x14ac:dyDescent="0.2">
      <c r="A6002" s="28">
        <v>42391</v>
      </c>
      <c r="B6002" t="s">
        <v>440</v>
      </c>
      <c r="C6002" t="s">
        <v>55</v>
      </c>
      <c r="D6002" t="s">
        <v>55</v>
      </c>
      <c r="E6002" s="30">
        <v>39.5</v>
      </c>
      <c r="F6002">
        <f t="shared" si="99"/>
        <v>1</v>
      </c>
    </row>
    <row r="6003" spans="1:6" x14ac:dyDescent="0.2">
      <c r="A6003" s="28">
        <v>42391</v>
      </c>
      <c r="B6003" t="s">
        <v>440</v>
      </c>
      <c r="C6003" t="s">
        <v>56</v>
      </c>
      <c r="D6003" t="s">
        <v>56</v>
      </c>
      <c r="E6003" s="30">
        <v>11</v>
      </c>
      <c r="F6003">
        <f t="shared" si="99"/>
        <v>1</v>
      </c>
    </row>
    <row r="6004" spans="1:6" x14ac:dyDescent="0.2">
      <c r="A6004" s="28">
        <v>42391</v>
      </c>
      <c r="B6004" t="s">
        <v>440</v>
      </c>
      <c r="C6004" t="s">
        <v>57</v>
      </c>
      <c r="D6004" t="s">
        <v>57</v>
      </c>
      <c r="E6004" s="30">
        <v>0</v>
      </c>
      <c r="F6004">
        <f t="shared" si="99"/>
        <v>1</v>
      </c>
    </row>
    <row r="6005" spans="1:6" x14ac:dyDescent="0.2">
      <c r="A6005" s="28">
        <v>42391</v>
      </c>
      <c r="B6005" t="s">
        <v>440</v>
      </c>
      <c r="C6005" t="s">
        <v>58</v>
      </c>
      <c r="D6005" t="s">
        <v>58</v>
      </c>
      <c r="E6005" s="30">
        <v>10</v>
      </c>
      <c r="F6005">
        <f t="shared" si="99"/>
        <v>1</v>
      </c>
    </row>
    <row r="6006" spans="1:6" x14ac:dyDescent="0.2">
      <c r="A6006" s="28">
        <v>42391</v>
      </c>
      <c r="B6006" t="s">
        <v>440</v>
      </c>
      <c r="C6006" t="s">
        <v>59</v>
      </c>
      <c r="D6006" t="s">
        <v>59</v>
      </c>
      <c r="E6006" s="30">
        <v>0</v>
      </c>
      <c r="F6006">
        <f t="shared" si="99"/>
        <v>1</v>
      </c>
    </row>
    <row r="6007" spans="1:6" x14ac:dyDescent="0.2">
      <c r="A6007" s="28">
        <v>42392</v>
      </c>
      <c r="B6007" t="s">
        <v>441</v>
      </c>
      <c r="C6007" t="s">
        <v>52</v>
      </c>
      <c r="D6007" t="s">
        <v>52</v>
      </c>
      <c r="E6007" s="30">
        <v>6.33</v>
      </c>
      <c r="F6007">
        <f t="shared" si="99"/>
        <v>1</v>
      </c>
    </row>
    <row r="6008" spans="1:6" x14ac:dyDescent="0.2">
      <c r="A6008" s="28">
        <v>42392</v>
      </c>
      <c r="B6008" t="s">
        <v>441</v>
      </c>
      <c r="C6008" t="s">
        <v>53</v>
      </c>
      <c r="D6008" t="s">
        <v>53</v>
      </c>
      <c r="E6008" s="30">
        <v>6.1319999999999997</v>
      </c>
      <c r="F6008">
        <f t="shared" si="99"/>
        <v>1</v>
      </c>
    </row>
    <row r="6009" spans="1:6" x14ac:dyDescent="0.2">
      <c r="A6009" s="28">
        <v>42392</v>
      </c>
      <c r="B6009" t="s">
        <v>441</v>
      </c>
      <c r="C6009" t="s">
        <v>54</v>
      </c>
      <c r="D6009" t="s">
        <v>54</v>
      </c>
      <c r="E6009" s="30">
        <v>7.1</v>
      </c>
      <c r="F6009">
        <f t="shared" si="99"/>
        <v>1</v>
      </c>
    </row>
    <row r="6010" spans="1:6" x14ac:dyDescent="0.2">
      <c r="A6010" s="28">
        <v>42392</v>
      </c>
      <c r="B6010" t="s">
        <v>441</v>
      </c>
      <c r="C6010" t="s">
        <v>55</v>
      </c>
      <c r="D6010" t="s">
        <v>55</v>
      </c>
      <c r="E6010" s="30">
        <v>36.799999999999997</v>
      </c>
      <c r="F6010">
        <f t="shared" si="99"/>
        <v>1</v>
      </c>
    </row>
    <row r="6011" spans="1:6" x14ac:dyDescent="0.2">
      <c r="A6011" s="28">
        <v>42392</v>
      </c>
      <c r="B6011" t="s">
        <v>441</v>
      </c>
      <c r="C6011" t="s">
        <v>56</v>
      </c>
      <c r="D6011" t="s">
        <v>56</v>
      </c>
      <c r="E6011" s="30">
        <v>4</v>
      </c>
      <c r="F6011">
        <f t="shared" si="99"/>
        <v>1</v>
      </c>
    </row>
    <row r="6012" spans="1:6" x14ac:dyDescent="0.2">
      <c r="A6012" s="28">
        <v>42392</v>
      </c>
      <c r="B6012" t="s">
        <v>441</v>
      </c>
      <c r="C6012" t="s">
        <v>57</v>
      </c>
      <c r="D6012" t="s">
        <v>57</v>
      </c>
      <c r="E6012" s="30">
        <v>0</v>
      </c>
      <c r="F6012">
        <f t="shared" si="99"/>
        <v>1</v>
      </c>
    </row>
    <row r="6013" spans="1:6" x14ac:dyDescent="0.2">
      <c r="A6013" s="28">
        <v>42392</v>
      </c>
      <c r="B6013" t="s">
        <v>441</v>
      </c>
      <c r="C6013" t="s">
        <v>58</v>
      </c>
      <c r="D6013" t="s">
        <v>58</v>
      </c>
      <c r="E6013" s="30">
        <v>6</v>
      </c>
      <c r="F6013">
        <f t="shared" si="99"/>
        <v>1</v>
      </c>
    </row>
    <row r="6014" spans="1:6" x14ac:dyDescent="0.2">
      <c r="A6014" s="28">
        <v>42392</v>
      </c>
      <c r="B6014" t="s">
        <v>441</v>
      </c>
      <c r="C6014" t="s">
        <v>59</v>
      </c>
      <c r="D6014" t="s">
        <v>59</v>
      </c>
      <c r="E6014" s="30">
        <v>2</v>
      </c>
      <c r="F6014">
        <f t="shared" si="99"/>
        <v>1</v>
      </c>
    </row>
    <row r="6015" spans="1:6" x14ac:dyDescent="0.2">
      <c r="A6015" s="28">
        <v>42393</v>
      </c>
      <c r="B6015" t="s">
        <v>447</v>
      </c>
      <c r="C6015" t="s">
        <v>52</v>
      </c>
      <c r="D6015" t="s">
        <v>52</v>
      </c>
      <c r="E6015" s="30">
        <v>4</v>
      </c>
      <c r="F6015">
        <f t="shared" si="99"/>
        <v>1</v>
      </c>
    </row>
    <row r="6016" spans="1:6" x14ac:dyDescent="0.2">
      <c r="A6016" s="28">
        <v>42393</v>
      </c>
      <c r="B6016" t="s">
        <v>447</v>
      </c>
      <c r="C6016" t="s">
        <v>53</v>
      </c>
      <c r="D6016" t="s">
        <v>53</v>
      </c>
      <c r="E6016" s="30">
        <v>6.1219999999999999</v>
      </c>
      <c r="F6016">
        <f t="shared" si="99"/>
        <v>1</v>
      </c>
    </row>
    <row r="6017" spans="1:6" x14ac:dyDescent="0.2">
      <c r="A6017" s="28">
        <v>42393</v>
      </c>
      <c r="B6017" t="s">
        <v>447</v>
      </c>
      <c r="C6017" t="s">
        <v>54</v>
      </c>
      <c r="D6017" t="s">
        <v>54</v>
      </c>
      <c r="E6017" s="30">
        <v>11.3</v>
      </c>
      <c r="F6017">
        <f t="shared" si="99"/>
        <v>1</v>
      </c>
    </row>
    <row r="6018" spans="1:6" x14ac:dyDescent="0.2">
      <c r="A6018" s="28">
        <v>42393</v>
      </c>
      <c r="B6018" t="s">
        <v>447</v>
      </c>
      <c r="C6018" t="s">
        <v>55</v>
      </c>
      <c r="D6018" t="s">
        <v>55</v>
      </c>
      <c r="E6018" s="30">
        <v>48.1</v>
      </c>
      <c r="F6018">
        <f t="shared" si="99"/>
        <v>1</v>
      </c>
    </row>
    <row r="6019" spans="1:6" x14ac:dyDescent="0.2">
      <c r="A6019" s="28">
        <v>42393</v>
      </c>
      <c r="B6019" t="s">
        <v>447</v>
      </c>
      <c r="C6019" t="s">
        <v>56</v>
      </c>
      <c r="D6019" t="s">
        <v>56</v>
      </c>
      <c r="E6019" s="30">
        <v>3</v>
      </c>
      <c r="F6019">
        <f t="shared" si="99"/>
        <v>1</v>
      </c>
    </row>
    <row r="6020" spans="1:6" x14ac:dyDescent="0.2">
      <c r="A6020" s="28">
        <v>42393</v>
      </c>
      <c r="B6020" t="s">
        <v>447</v>
      </c>
      <c r="C6020" t="s">
        <v>57</v>
      </c>
      <c r="D6020" t="s">
        <v>57</v>
      </c>
      <c r="E6020" s="30">
        <v>0</v>
      </c>
      <c r="F6020">
        <f t="shared" si="99"/>
        <v>1</v>
      </c>
    </row>
    <row r="6021" spans="1:6" x14ac:dyDescent="0.2">
      <c r="A6021" s="28">
        <v>42393</v>
      </c>
      <c r="B6021" t="s">
        <v>447</v>
      </c>
      <c r="C6021" t="s">
        <v>58</v>
      </c>
      <c r="D6021" t="s">
        <v>58</v>
      </c>
      <c r="E6021" s="30">
        <v>12</v>
      </c>
      <c r="F6021">
        <f t="shared" si="99"/>
        <v>1</v>
      </c>
    </row>
    <row r="6022" spans="1:6" x14ac:dyDescent="0.2">
      <c r="A6022" s="28">
        <v>42393</v>
      </c>
      <c r="B6022" t="s">
        <v>447</v>
      </c>
      <c r="C6022" t="s">
        <v>59</v>
      </c>
      <c r="D6022" t="s">
        <v>59</v>
      </c>
      <c r="E6022" s="30">
        <v>3</v>
      </c>
      <c r="F6022">
        <f t="shared" si="99"/>
        <v>1</v>
      </c>
    </row>
    <row r="6023" spans="1:6" x14ac:dyDescent="0.2">
      <c r="A6023" s="28">
        <v>42394</v>
      </c>
      <c r="B6023" t="s">
        <v>443</v>
      </c>
      <c r="C6023" t="s">
        <v>52</v>
      </c>
      <c r="D6023" t="s">
        <v>52</v>
      </c>
      <c r="E6023" s="30">
        <v>10.33</v>
      </c>
      <c r="F6023">
        <f t="shared" ref="F6023:F6086" si="100">SUBTOTAL(103,E6023)</f>
        <v>1</v>
      </c>
    </row>
    <row r="6024" spans="1:6" x14ac:dyDescent="0.2">
      <c r="A6024" s="28">
        <v>42394</v>
      </c>
      <c r="B6024" t="s">
        <v>443</v>
      </c>
      <c r="C6024" t="s">
        <v>53</v>
      </c>
      <c r="D6024" t="s">
        <v>53</v>
      </c>
      <c r="E6024" s="30">
        <v>4.26</v>
      </c>
      <c r="F6024">
        <f t="shared" si="100"/>
        <v>1</v>
      </c>
    </row>
    <row r="6025" spans="1:6" x14ac:dyDescent="0.2">
      <c r="A6025" s="28">
        <v>42394</v>
      </c>
      <c r="B6025" t="s">
        <v>443</v>
      </c>
      <c r="C6025" t="s">
        <v>54</v>
      </c>
      <c r="D6025" t="s">
        <v>54</v>
      </c>
      <c r="E6025" s="30">
        <v>4</v>
      </c>
      <c r="F6025">
        <f t="shared" si="100"/>
        <v>1</v>
      </c>
    </row>
    <row r="6026" spans="1:6" x14ac:dyDescent="0.2">
      <c r="A6026" s="28">
        <v>42394</v>
      </c>
      <c r="B6026" t="s">
        <v>443</v>
      </c>
      <c r="C6026" t="s">
        <v>55</v>
      </c>
      <c r="D6026" t="s">
        <v>55</v>
      </c>
      <c r="E6026" s="30">
        <v>46.95</v>
      </c>
      <c r="F6026">
        <f t="shared" si="100"/>
        <v>1</v>
      </c>
    </row>
    <row r="6027" spans="1:6" x14ac:dyDescent="0.2">
      <c r="A6027" s="28">
        <v>42394</v>
      </c>
      <c r="B6027" t="s">
        <v>443</v>
      </c>
      <c r="C6027" t="s">
        <v>56</v>
      </c>
      <c r="D6027" t="s">
        <v>56</v>
      </c>
      <c r="E6027" s="30">
        <v>12</v>
      </c>
      <c r="F6027">
        <f t="shared" si="100"/>
        <v>1</v>
      </c>
    </row>
    <row r="6028" spans="1:6" x14ac:dyDescent="0.2">
      <c r="A6028" s="28">
        <v>42394</v>
      </c>
      <c r="B6028" t="s">
        <v>443</v>
      </c>
      <c r="C6028" t="s">
        <v>57</v>
      </c>
      <c r="D6028" t="s">
        <v>57</v>
      </c>
      <c r="E6028" s="30">
        <v>2</v>
      </c>
      <c r="F6028">
        <f t="shared" si="100"/>
        <v>1</v>
      </c>
    </row>
    <row r="6029" spans="1:6" x14ac:dyDescent="0.2">
      <c r="A6029" s="28">
        <v>42394</v>
      </c>
      <c r="B6029" t="s">
        <v>443</v>
      </c>
      <c r="C6029" t="s">
        <v>58</v>
      </c>
      <c r="D6029" t="s">
        <v>58</v>
      </c>
      <c r="E6029" s="30">
        <v>10</v>
      </c>
      <c r="F6029">
        <f t="shared" si="100"/>
        <v>1</v>
      </c>
    </row>
    <row r="6030" spans="1:6" x14ac:dyDescent="0.2">
      <c r="A6030" s="28">
        <v>42394</v>
      </c>
      <c r="B6030" t="s">
        <v>443</v>
      </c>
      <c r="C6030" t="s">
        <v>59</v>
      </c>
      <c r="D6030" t="s">
        <v>59</v>
      </c>
      <c r="E6030" s="30">
        <v>1.5</v>
      </c>
      <c r="F6030">
        <f t="shared" si="100"/>
        <v>1</v>
      </c>
    </row>
    <row r="6031" spans="1:6" x14ac:dyDescent="0.2">
      <c r="A6031" s="28">
        <v>42395</v>
      </c>
      <c r="B6031" t="s">
        <v>444</v>
      </c>
      <c r="C6031" t="s">
        <v>52</v>
      </c>
      <c r="D6031" t="s">
        <v>52</v>
      </c>
      <c r="E6031" s="30">
        <v>5.68</v>
      </c>
      <c r="F6031">
        <f t="shared" si="100"/>
        <v>1</v>
      </c>
    </row>
    <row r="6032" spans="1:6" x14ac:dyDescent="0.2">
      <c r="A6032" s="28">
        <v>42395</v>
      </c>
      <c r="B6032" t="s">
        <v>444</v>
      </c>
      <c r="C6032" t="s">
        <v>53</v>
      </c>
      <c r="D6032" t="s">
        <v>53</v>
      </c>
      <c r="E6032" s="30">
        <v>4.069</v>
      </c>
      <c r="F6032">
        <f t="shared" si="100"/>
        <v>1</v>
      </c>
    </row>
    <row r="6033" spans="1:6" x14ac:dyDescent="0.2">
      <c r="A6033" s="28">
        <v>42395</v>
      </c>
      <c r="B6033" t="s">
        <v>444</v>
      </c>
      <c r="C6033" t="s">
        <v>54</v>
      </c>
      <c r="D6033" t="s">
        <v>54</v>
      </c>
      <c r="E6033" s="30">
        <v>8</v>
      </c>
      <c r="F6033">
        <f t="shared" si="100"/>
        <v>1</v>
      </c>
    </row>
    <row r="6034" spans="1:6" x14ac:dyDescent="0.2">
      <c r="A6034" s="28">
        <v>42395</v>
      </c>
      <c r="B6034" t="s">
        <v>444</v>
      </c>
      <c r="C6034" t="s">
        <v>55</v>
      </c>
      <c r="D6034" t="s">
        <v>55</v>
      </c>
      <c r="E6034" s="30">
        <v>30.3</v>
      </c>
      <c r="F6034">
        <f t="shared" si="100"/>
        <v>1</v>
      </c>
    </row>
    <row r="6035" spans="1:6" x14ac:dyDescent="0.2">
      <c r="A6035" s="28">
        <v>42395</v>
      </c>
      <c r="B6035" t="s">
        <v>444</v>
      </c>
      <c r="C6035" t="s">
        <v>56</v>
      </c>
      <c r="D6035" t="s">
        <v>56</v>
      </c>
      <c r="E6035" s="30">
        <v>9</v>
      </c>
      <c r="F6035">
        <f t="shared" si="100"/>
        <v>1</v>
      </c>
    </row>
    <row r="6036" spans="1:6" x14ac:dyDescent="0.2">
      <c r="A6036" s="28">
        <v>42395</v>
      </c>
      <c r="B6036" t="s">
        <v>444</v>
      </c>
      <c r="C6036" t="s">
        <v>57</v>
      </c>
      <c r="D6036" t="s">
        <v>57</v>
      </c>
      <c r="E6036" s="30">
        <v>0</v>
      </c>
      <c r="F6036">
        <f t="shared" si="100"/>
        <v>1</v>
      </c>
    </row>
    <row r="6037" spans="1:6" x14ac:dyDescent="0.2">
      <c r="A6037" s="28">
        <v>42395</v>
      </c>
      <c r="B6037" t="s">
        <v>444</v>
      </c>
      <c r="C6037" t="s">
        <v>58</v>
      </c>
      <c r="D6037" t="s">
        <v>58</v>
      </c>
      <c r="E6037" s="30">
        <v>15</v>
      </c>
      <c r="F6037">
        <f t="shared" si="100"/>
        <v>1</v>
      </c>
    </row>
    <row r="6038" spans="1:6" x14ac:dyDescent="0.2">
      <c r="A6038" s="28">
        <v>42395</v>
      </c>
      <c r="B6038" t="s">
        <v>444</v>
      </c>
      <c r="C6038" t="s">
        <v>59</v>
      </c>
      <c r="D6038" t="s">
        <v>59</v>
      </c>
      <c r="E6038" s="30">
        <v>0</v>
      </c>
      <c r="F6038">
        <f t="shared" si="100"/>
        <v>1</v>
      </c>
    </row>
    <row r="6039" spans="1:6" x14ac:dyDescent="0.2">
      <c r="A6039" s="28">
        <v>42396</v>
      </c>
      <c r="B6039" t="s">
        <v>445</v>
      </c>
      <c r="C6039" t="s">
        <v>52</v>
      </c>
      <c r="D6039" t="s">
        <v>52</v>
      </c>
      <c r="E6039" s="30">
        <v>4.34</v>
      </c>
      <c r="F6039">
        <f t="shared" si="100"/>
        <v>1</v>
      </c>
    </row>
    <row r="6040" spans="1:6" x14ac:dyDescent="0.2">
      <c r="A6040" s="28">
        <v>42396</v>
      </c>
      <c r="B6040" t="s">
        <v>445</v>
      </c>
      <c r="C6040" t="s">
        <v>53</v>
      </c>
      <c r="D6040" t="s">
        <v>53</v>
      </c>
      <c r="E6040" s="30">
        <v>4.4290000000000003</v>
      </c>
      <c r="F6040">
        <f t="shared" si="100"/>
        <v>1</v>
      </c>
    </row>
    <row r="6041" spans="1:6" x14ac:dyDescent="0.2">
      <c r="A6041" s="28">
        <v>42396</v>
      </c>
      <c r="B6041" t="s">
        <v>445</v>
      </c>
      <c r="C6041" t="s">
        <v>54</v>
      </c>
      <c r="D6041" t="s">
        <v>54</v>
      </c>
      <c r="E6041" s="30">
        <v>3.4</v>
      </c>
      <c r="F6041">
        <f t="shared" si="100"/>
        <v>1</v>
      </c>
    </row>
    <row r="6042" spans="1:6" x14ac:dyDescent="0.2">
      <c r="A6042" s="28">
        <v>42396</v>
      </c>
      <c r="B6042" t="s">
        <v>445</v>
      </c>
      <c r="C6042" t="s">
        <v>55</v>
      </c>
      <c r="D6042" t="s">
        <v>55</v>
      </c>
      <c r="E6042" s="30">
        <v>30.062000000000001</v>
      </c>
      <c r="F6042">
        <f t="shared" si="100"/>
        <v>1</v>
      </c>
    </row>
    <row r="6043" spans="1:6" x14ac:dyDescent="0.2">
      <c r="A6043" s="28">
        <v>42396</v>
      </c>
      <c r="B6043" t="s">
        <v>445</v>
      </c>
      <c r="C6043" t="s">
        <v>56</v>
      </c>
      <c r="D6043" t="s">
        <v>56</v>
      </c>
      <c r="E6043" s="30">
        <v>18</v>
      </c>
      <c r="F6043">
        <f t="shared" si="100"/>
        <v>1</v>
      </c>
    </row>
    <row r="6044" spans="1:6" x14ac:dyDescent="0.2">
      <c r="A6044" s="28">
        <v>42396</v>
      </c>
      <c r="B6044" t="s">
        <v>445</v>
      </c>
      <c r="C6044" t="s">
        <v>57</v>
      </c>
      <c r="D6044" t="s">
        <v>57</v>
      </c>
      <c r="E6044" s="30">
        <v>5</v>
      </c>
      <c r="F6044">
        <f t="shared" si="100"/>
        <v>1</v>
      </c>
    </row>
    <row r="6045" spans="1:6" x14ac:dyDescent="0.2">
      <c r="A6045" s="28">
        <v>42396</v>
      </c>
      <c r="B6045" t="s">
        <v>445</v>
      </c>
      <c r="C6045" t="s">
        <v>58</v>
      </c>
      <c r="D6045" t="s">
        <v>58</v>
      </c>
      <c r="E6045" s="30">
        <v>5</v>
      </c>
      <c r="F6045">
        <f t="shared" si="100"/>
        <v>1</v>
      </c>
    </row>
    <row r="6046" spans="1:6" x14ac:dyDescent="0.2">
      <c r="A6046" s="28">
        <v>42396</v>
      </c>
      <c r="B6046" t="s">
        <v>445</v>
      </c>
      <c r="C6046" t="s">
        <v>59</v>
      </c>
      <c r="D6046" t="s">
        <v>59</v>
      </c>
      <c r="E6046" s="30">
        <v>2</v>
      </c>
      <c r="F6046">
        <f t="shared" si="100"/>
        <v>1</v>
      </c>
    </row>
    <row r="6047" spans="1:6" x14ac:dyDescent="0.2">
      <c r="A6047" s="28">
        <v>42397</v>
      </c>
      <c r="B6047" t="s">
        <v>446</v>
      </c>
      <c r="C6047" t="s">
        <v>52</v>
      </c>
      <c r="D6047" t="s">
        <v>52</v>
      </c>
      <c r="E6047" s="30">
        <v>7.33</v>
      </c>
      <c r="F6047">
        <f t="shared" si="100"/>
        <v>1</v>
      </c>
    </row>
    <row r="6048" spans="1:6" x14ac:dyDescent="0.2">
      <c r="A6048" s="28">
        <v>42397</v>
      </c>
      <c r="B6048" t="s">
        <v>446</v>
      </c>
      <c r="C6048" t="s">
        <v>53</v>
      </c>
      <c r="D6048" t="s">
        <v>53</v>
      </c>
      <c r="E6048" s="30">
        <v>6.66</v>
      </c>
      <c r="F6048">
        <f t="shared" si="100"/>
        <v>1</v>
      </c>
    </row>
    <row r="6049" spans="1:6" x14ac:dyDescent="0.2">
      <c r="A6049" s="28">
        <v>42397</v>
      </c>
      <c r="B6049" t="s">
        <v>446</v>
      </c>
      <c r="C6049" t="s">
        <v>54</v>
      </c>
      <c r="D6049" t="s">
        <v>54</v>
      </c>
      <c r="E6049" s="30">
        <v>4.4000000000000004</v>
      </c>
      <c r="F6049">
        <f t="shared" si="100"/>
        <v>1</v>
      </c>
    </row>
    <row r="6050" spans="1:6" x14ac:dyDescent="0.2">
      <c r="A6050" s="28">
        <v>42397</v>
      </c>
      <c r="B6050" t="s">
        <v>446</v>
      </c>
      <c r="C6050" t="s">
        <v>55</v>
      </c>
      <c r="D6050" t="s">
        <v>55</v>
      </c>
      <c r="E6050" s="30">
        <v>33</v>
      </c>
      <c r="F6050">
        <f t="shared" si="100"/>
        <v>1</v>
      </c>
    </row>
    <row r="6051" spans="1:6" x14ac:dyDescent="0.2">
      <c r="A6051" s="28">
        <v>42397</v>
      </c>
      <c r="B6051" t="s">
        <v>446</v>
      </c>
      <c r="C6051" t="s">
        <v>56</v>
      </c>
      <c r="D6051" t="s">
        <v>56</v>
      </c>
      <c r="E6051" s="30">
        <v>4</v>
      </c>
      <c r="F6051">
        <f t="shared" si="100"/>
        <v>1</v>
      </c>
    </row>
    <row r="6052" spans="1:6" x14ac:dyDescent="0.2">
      <c r="A6052" s="28">
        <v>42397</v>
      </c>
      <c r="B6052" t="s">
        <v>446</v>
      </c>
      <c r="C6052" t="s">
        <v>57</v>
      </c>
      <c r="D6052" t="s">
        <v>57</v>
      </c>
      <c r="E6052" s="30">
        <v>0</v>
      </c>
      <c r="F6052">
        <f t="shared" si="100"/>
        <v>1</v>
      </c>
    </row>
    <row r="6053" spans="1:6" x14ac:dyDescent="0.2">
      <c r="A6053" s="28">
        <v>42397</v>
      </c>
      <c r="B6053" t="s">
        <v>446</v>
      </c>
      <c r="C6053" t="s">
        <v>58</v>
      </c>
      <c r="D6053" t="s">
        <v>58</v>
      </c>
      <c r="E6053" s="30">
        <v>4</v>
      </c>
      <c r="F6053">
        <f t="shared" si="100"/>
        <v>1</v>
      </c>
    </row>
    <row r="6054" spans="1:6" x14ac:dyDescent="0.2">
      <c r="A6054" s="28">
        <v>42397</v>
      </c>
      <c r="B6054" t="s">
        <v>446</v>
      </c>
      <c r="C6054" t="s">
        <v>59</v>
      </c>
      <c r="D6054" t="s">
        <v>59</v>
      </c>
      <c r="E6054" s="30">
        <v>3</v>
      </c>
      <c r="F6054">
        <f t="shared" si="100"/>
        <v>1</v>
      </c>
    </row>
    <row r="6055" spans="1:6" x14ac:dyDescent="0.2">
      <c r="A6055" s="28">
        <v>42398</v>
      </c>
      <c r="B6055" t="s">
        <v>440</v>
      </c>
      <c r="C6055" t="s">
        <v>52</v>
      </c>
      <c r="D6055" t="s">
        <v>52</v>
      </c>
      <c r="E6055" s="30">
        <v>5</v>
      </c>
      <c r="F6055">
        <f t="shared" si="100"/>
        <v>1</v>
      </c>
    </row>
    <row r="6056" spans="1:6" x14ac:dyDescent="0.2">
      <c r="A6056" s="28">
        <v>42398</v>
      </c>
      <c r="B6056" t="s">
        <v>440</v>
      </c>
      <c r="C6056" t="s">
        <v>53</v>
      </c>
      <c r="D6056" t="s">
        <v>53</v>
      </c>
      <c r="E6056" s="30">
        <v>8.67</v>
      </c>
      <c r="F6056">
        <f t="shared" si="100"/>
        <v>1</v>
      </c>
    </row>
    <row r="6057" spans="1:6" x14ac:dyDescent="0.2">
      <c r="A6057" s="28">
        <v>42398</v>
      </c>
      <c r="B6057" t="s">
        <v>440</v>
      </c>
      <c r="C6057" t="s">
        <v>54</v>
      </c>
      <c r="D6057" t="s">
        <v>54</v>
      </c>
      <c r="E6057" s="30">
        <v>8.6</v>
      </c>
      <c r="F6057">
        <f t="shared" si="100"/>
        <v>1</v>
      </c>
    </row>
    <row r="6058" spans="1:6" x14ac:dyDescent="0.2">
      <c r="A6058" s="28">
        <v>42398</v>
      </c>
      <c r="B6058" t="s">
        <v>440</v>
      </c>
      <c r="C6058" t="s">
        <v>55</v>
      </c>
      <c r="D6058" t="s">
        <v>55</v>
      </c>
      <c r="E6058" s="30">
        <v>74.400000000000006</v>
      </c>
      <c r="F6058">
        <f t="shared" si="100"/>
        <v>1</v>
      </c>
    </row>
    <row r="6059" spans="1:6" x14ac:dyDescent="0.2">
      <c r="A6059" s="28">
        <v>42398</v>
      </c>
      <c r="B6059" t="s">
        <v>440</v>
      </c>
      <c r="C6059" t="s">
        <v>56</v>
      </c>
      <c r="D6059" t="s">
        <v>56</v>
      </c>
      <c r="E6059" s="30">
        <v>3</v>
      </c>
      <c r="F6059">
        <f t="shared" si="100"/>
        <v>1</v>
      </c>
    </row>
    <row r="6060" spans="1:6" x14ac:dyDescent="0.2">
      <c r="A6060" s="28">
        <v>42398</v>
      </c>
      <c r="B6060" t="s">
        <v>440</v>
      </c>
      <c r="C6060" t="s">
        <v>57</v>
      </c>
      <c r="D6060" t="s">
        <v>57</v>
      </c>
      <c r="E6060" s="30">
        <v>1</v>
      </c>
      <c r="F6060">
        <f t="shared" si="100"/>
        <v>1</v>
      </c>
    </row>
    <row r="6061" spans="1:6" x14ac:dyDescent="0.2">
      <c r="A6061" s="28">
        <v>42398</v>
      </c>
      <c r="B6061" t="s">
        <v>440</v>
      </c>
      <c r="C6061" t="s">
        <v>58</v>
      </c>
      <c r="D6061" t="s">
        <v>58</v>
      </c>
      <c r="E6061" s="30">
        <v>17</v>
      </c>
      <c r="F6061">
        <f t="shared" si="100"/>
        <v>1</v>
      </c>
    </row>
    <row r="6062" spans="1:6" x14ac:dyDescent="0.2">
      <c r="A6062" s="28">
        <v>42398</v>
      </c>
      <c r="B6062" t="s">
        <v>440</v>
      </c>
      <c r="C6062" t="s">
        <v>59</v>
      </c>
      <c r="D6062" t="s">
        <v>59</v>
      </c>
      <c r="E6062" s="30">
        <v>2</v>
      </c>
      <c r="F6062">
        <f t="shared" si="100"/>
        <v>1</v>
      </c>
    </row>
    <row r="6063" spans="1:6" x14ac:dyDescent="0.2">
      <c r="A6063" s="28">
        <v>42399</v>
      </c>
      <c r="B6063" t="s">
        <v>441</v>
      </c>
      <c r="C6063" t="s">
        <v>52</v>
      </c>
      <c r="D6063" t="s">
        <v>52</v>
      </c>
      <c r="E6063" s="30">
        <v>9</v>
      </c>
      <c r="F6063">
        <f t="shared" si="100"/>
        <v>1</v>
      </c>
    </row>
    <row r="6064" spans="1:6" x14ac:dyDescent="0.2">
      <c r="A6064" s="28">
        <v>42399</v>
      </c>
      <c r="B6064" t="s">
        <v>441</v>
      </c>
      <c r="C6064" t="s">
        <v>53</v>
      </c>
      <c r="D6064" t="s">
        <v>53</v>
      </c>
      <c r="E6064" s="30">
        <v>4.4290000000000003</v>
      </c>
      <c r="F6064">
        <f t="shared" si="100"/>
        <v>1</v>
      </c>
    </row>
    <row r="6065" spans="1:6" x14ac:dyDescent="0.2">
      <c r="A6065" s="28">
        <v>42399</v>
      </c>
      <c r="B6065" t="s">
        <v>441</v>
      </c>
      <c r="C6065" t="s">
        <v>54</v>
      </c>
      <c r="D6065" t="s">
        <v>54</v>
      </c>
      <c r="E6065" s="30">
        <v>5.3</v>
      </c>
      <c r="F6065">
        <f t="shared" si="100"/>
        <v>1</v>
      </c>
    </row>
    <row r="6066" spans="1:6" x14ac:dyDescent="0.2">
      <c r="A6066" s="28">
        <v>42399</v>
      </c>
      <c r="B6066" t="s">
        <v>441</v>
      </c>
      <c r="C6066" t="s">
        <v>55</v>
      </c>
      <c r="D6066" t="s">
        <v>55</v>
      </c>
      <c r="E6066" s="30">
        <v>47.462000000000003</v>
      </c>
      <c r="F6066">
        <f t="shared" si="100"/>
        <v>1</v>
      </c>
    </row>
    <row r="6067" spans="1:6" x14ac:dyDescent="0.2">
      <c r="A6067" s="28">
        <v>42399</v>
      </c>
      <c r="B6067" t="s">
        <v>441</v>
      </c>
      <c r="C6067" t="s">
        <v>56</v>
      </c>
      <c r="D6067" t="s">
        <v>56</v>
      </c>
      <c r="E6067" s="30">
        <v>3</v>
      </c>
      <c r="F6067">
        <f t="shared" si="100"/>
        <v>1</v>
      </c>
    </row>
    <row r="6068" spans="1:6" x14ac:dyDescent="0.2">
      <c r="A6068" s="28">
        <v>42399</v>
      </c>
      <c r="B6068" t="s">
        <v>441</v>
      </c>
      <c r="C6068" t="s">
        <v>57</v>
      </c>
      <c r="D6068" t="s">
        <v>57</v>
      </c>
      <c r="E6068" s="30">
        <v>2</v>
      </c>
      <c r="F6068">
        <f t="shared" si="100"/>
        <v>1</v>
      </c>
    </row>
    <row r="6069" spans="1:6" x14ac:dyDescent="0.2">
      <c r="A6069" s="28">
        <v>42399</v>
      </c>
      <c r="B6069" t="s">
        <v>441</v>
      </c>
      <c r="C6069" t="s">
        <v>58</v>
      </c>
      <c r="D6069" t="s">
        <v>58</v>
      </c>
      <c r="E6069" s="30">
        <v>5</v>
      </c>
      <c r="F6069">
        <f t="shared" si="100"/>
        <v>1</v>
      </c>
    </row>
    <row r="6070" spans="1:6" x14ac:dyDescent="0.2">
      <c r="A6070" s="28">
        <v>42399</v>
      </c>
      <c r="B6070" t="s">
        <v>441</v>
      </c>
      <c r="C6070" t="s">
        <v>59</v>
      </c>
      <c r="D6070" t="s">
        <v>59</v>
      </c>
      <c r="E6070" s="30">
        <v>2</v>
      </c>
      <c r="F6070">
        <f t="shared" si="100"/>
        <v>1</v>
      </c>
    </row>
    <row r="6071" spans="1:6" x14ac:dyDescent="0.2">
      <c r="A6071" s="28">
        <v>42400</v>
      </c>
      <c r="B6071" t="s">
        <v>447</v>
      </c>
      <c r="C6071" t="s">
        <v>52</v>
      </c>
      <c r="D6071" t="s">
        <v>52</v>
      </c>
      <c r="E6071" s="30">
        <v>4.33</v>
      </c>
      <c r="F6071">
        <f t="shared" si="100"/>
        <v>1</v>
      </c>
    </row>
    <row r="6072" spans="1:6" x14ac:dyDescent="0.2">
      <c r="A6072" s="28">
        <v>42400</v>
      </c>
      <c r="B6072" t="s">
        <v>447</v>
      </c>
      <c r="C6072" t="s">
        <v>53</v>
      </c>
      <c r="D6072" t="s">
        <v>53</v>
      </c>
      <c r="E6072" s="30">
        <v>5.1429999999999998</v>
      </c>
      <c r="F6072">
        <f t="shared" si="100"/>
        <v>1</v>
      </c>
    </row>
    <row r="6073" spans="1:6" x14ac:dyDescent="0.2">
      <c r="A6073" s="28">
        <v>42400</v>
      </c>
      <c r="B6073" t="s">
        <v>447</v>
      </c>
      <c r="C6073" t="s">
        <v>54</v>
      </c>
      <c r="D6073" t="s">
        <v>54</v>
      </c>
      <c r="E6073" s="30">
        <v>3.8</v>
      </c>
      <c r="F6073">
        <f t="shared" si="100"/>
        <v>1</v>
      </c>
    </row>
    <row r="6074" spans="1:6" x14ac:dyDescent="0.2">
      <c r="A6074" s="28">
        <v>42400</v>
      </c>
      <c r="B6074" t="s">
        <v>447</v>
      </c>
      <c r="C6074" t="s">
        <v>55</v>
      </c>
      <c r="D6074" t="s">
        <v>55</v>
      </c>
      <c r="E6074" s="30">
        <v>78.900000000000006</v>
      </c>
      <c r="F6074">
        <f t="shared" si="100"/>
        <v>1</v>
      </c>
    </row>
    <row r="6075" spans="1:6" x14ac:dyDescent="0.2">
      <c r="A6075" s="28">
        <v>42400</v>
      </c>
      <c r="B6075" t="s">
        <v>447</v>
      </c>
      <c r="C6075" t="s">
        <v>56</v>
      </c>
      <c r="D6075" t="s">
        <v>56</v>
      </c>
      <c r="E6075" s="30">
        <v>3</v>
      </c>
      <c r="F6075">
        <f t="shared" si="100"/>
        <v>1</v>
      </c>
    </row>
    <row r="6076" spans="1:6" x14ac:dyDescent="0.2">
      <c r="A6076" s="28">
        <v>42400</v>
      </c>
      <c r="B6076" t="s">
        <v>447</v>
      </c>
      <c r="C6076" t="s">
        <v>57</v>
      </c>
      <c r="D6076" t="s">
        <v>57</v>
      </c>
      <c r="E6076" s="30">
        <v>0</v>
      </c>
      <c r="F6076">
        <f t="shared" si="100"/>
        <v>1</v>
      </c>
    </row>
    <row r="6077" spans="1:6" x14ac:dyDescent="0.2">
      <c r="A6077" s="28">
        <v>42400</v>
      </c>
      <c r="B6077" t="s">
        <v>447</v>
      </c>
      <c r="C6077" t="s">
        <v>58</v>
      </c>
      <c r="D6077" t="s">
        <v>58</v>
      </c>
      <c r="E6077" s="30">
        <v>6</v>
      </c>
      <c r="F6077">
        <f t="shared" si="100"/>
        <v>1</v>
      </c>
    </row>
    <row r="6078" spans="1:6" x14ac:dyDescent="0.2">
      <c r="A6078" s="28">
        <v>42400</v>
      </c>
      <c r="B6078" t="s">
        <v>447</v>
      </c>
      <c r="C6078" t="s">
        <v>59</v>
      </c>
      <c r="D6078" t="s">
        <v>59</v>
      </c>
      <c r="E6078" s="30">
        <v>2</v>
      </c>
      <c r="F6078">
        <f t="shared" si="100"/>
        <v>1</v>
      </c>
    </row>
    <row r="6079" spans="1:6" x14ac:dyDescent="0.2">
      <c r="A6079" s="28">
        <v>42401</v>
      </c>
      <c r="B6079" t="s">
        <v>443</v>
      </c>
      <c r="C6079" t="s">
        <v>52</v>
      </c>
      <c r="D6079" t="s">
        <v>52</v>
      </c>
      <c r="E6079" s="30">
        <v>6.34</v>
      </c>
      <c r="F6079">
        <f t="shared" si="100"/>
        <v>1</v>
      </c>
    </row>
    <row r="6080" spans="1:6" x14ac:dyDescent="0.2">
      <c r="A6080" s="28">
        <v>42401</v>
      </c>
      <c r="B6080" t="s">
        <v>443</v>
      </c>
      <c r="C6080" t="s">
        <v>53</v>
      </c>
      <c r="D6080" t="s">
        <v>53</v>
      </c>
      <c r="E6080" s="30">
        <v>5</v>
      </c>
      <c r="F6080">
        <f t="shared" si="100"/>
        <v>1</v>
      </c>
    </row>
    <row r="6081" spans="1:6" x14ac:dyDescent="0.2">
      <c r="A6081" s="28">
        <v>42401</v>
      </c>
      <c r="B6081" t="s">
        <v>443</v>
      </c>
      <c r="C6081" t="s">
        <v>54</v>
      </c>
      <c r="D6081" t="s">
        <v>54</v>
      </c>
      <c r="E6081" s="30">
        <v>7.1</v>
      </c>
      <c r="F6081">
        <f t="shared" si="100"/>
        <v>1</v>
      </c>
    </row>
    <row r="6082" spans="1:6" x14ac:dyDescent="0.2">
      <c r="A6082" s="28">
        <v>42401</v>
      </c>
      <c r="B6082" t="s">
        <v>443</v>
      </c>
      <c r="C6082" t="s">
        <v>55</v>
      </c>
      <c r="D6082" t="s">
        <v>55</v>
      </c>
      <c r="E6082" s="30">
        <v>18</v>
      </c>
      <c r="F6082">
        <f t="shared" si="100"/>
        <v>1</v>
      </c>
    </row>
    <row r="6083" spans="1:6" x14ac:dyDescent="0.2">
      <c r="A6083" s="28">
        <v>42401</v>
      </c>
      <c r="B6083" t="s">
        <v>443</v>
      </c>
      <c r="C6083" t="s">
        <v>56</v>
      </c>
      <c r="D6083" t="s">
        <v>56</v>
      </c>
      <c r="E6083" s="30">
        <v>7</v>
      </c>
      <c r="F6083">
        <f t="shared" si="100"/>
        <v>1</v>
      </c>
    </row>
    <row r="6084" spans="1:6" x14ac:dyDescent="0.2">
      <c r="A6084" s="28">
        <v>42401</v>
      </c>
      <c r="B6084" t="s">
        <v>443</v>
      </c>
      <c r="C6084" t="s">
        <v>57</v>
      </c>
      <c r="D6084" t="s">
        <v>57</v>
      </c>
      <c r="E6084" s="30">
        <v>0</v>
      </c>
      <c r="F6084">
        <f t="shared" si="100"/>
        <v>1</v>
      </c>
    </row>
    <row r="6085" spans="1:6" x14ac:dyDescent="0.2">
      <c r="A6085" s="28">
        <v>42401</v>
      </c>
      <c r="B6085" t="s">
        <v>443</v>
      </c>
      <c r="C6085" t="s">
        <v>58</v>
      </c>
      <c r="D6085" t="s">
        <v>58</v>
      </c>
      <c r="E6085" s="30">
        <v>6</v>
      </c>
      <c r="F6085">
        <f t="shared" si="100"/>
        <v>1</v>
      </c>
    </row>
    <row r="6086" spans="1:6" x14ac:dyDescent="0.2">
      <c r="A6086" s="28">
        <v>42401</v>
      </c>
      <c r="B6086" t="s">
        <v>443</v>
      </c>
      <c r="C6086" t="s">
        <v>59</v>
      </c>
      <c r="D6086" t="s">
        <v>59</v>
      </c>
      <c r="E6086" s="30">
        <v>1</v>
      </c>
      <c r="F6086">
        <f t="shared" si="100"/>
        <v>1</v>
      </c>
    </row>
    <row r="6087" spans="1:6" x14ac:dyDescent="0.2">
      <c r="A6087" s="28">
        <v>42402</v>
      </c>
      <c r="B6087" t="s">
        <v>444</v>
      </c>
      <c r="C6087" t="s">
        <v>52</v>
      </c>
      <c r="D6087" t="s">
        <v>52</v>
      </c>
      <c r="E6087" s="30">
        <v>14.33</v>
      </c>
      <c r="F6087">
        <f t="shared" ref="F6087:F6150" si="101">SUBTOTAL(103,E6087)</f>
        <v>1</v>
      </c>
    </row>
    <row r="6088" spans="1:6" x14ac:dyDescent="0.2">
      <c r="A6088" s="28">
        <v>42402</v>
      </c>
      <c r="B6088" t="s">
        <v>444</v>
      </c>
      <c r="C6088" t="s">
        <v>53</v>
      </c>
      <c r="D6088" t="s">
        <v>53</v>
      </c>
      <c r="E6088" s="30">
        <v>4.8780000000000001</v>
      </c>
      <c r="F6088">
        <f t="shared" si="101"/>
        <v>1</v>
      </c>
    </row>
    <row r="6089" spans="1:6" x14ac:dyDescent="0.2">
      <c r="A6089" s="28">
        <v>42402</v>
      </c>
      <c r="B6089" t="s">
        <v>444</v>
      </c>
      <c r="C6089" t="s">
        <v>54</v>
      </c>
      <c r="D6089" t="s">
        <v>54</v>
      </c>
      <c r="E6089" s="30">
        <v>1.3</v>
      </c>
      <c r="F6089">
        <f t="shared" si="101"/>
        <v>1</v>
      </c>
    </row>
    <row r="6090" spans="1:6" x14ac:dyDescent="0.2">
      <c r="A6090" s="28">
        <v>42402</v>
      </c>
      <c r="B6090" t="s">
        <v>444</v>
      </c>
      <c r="C6090" t="s">
        <v>55</v>
      </c>
      <c r="D6090" t="s">
        <v>55</v>
      </c>
      <c r="E6090" s="30">
        <v>39</v>
      </c>
      <c r="F6090">
        <f t="shared" si="101"/>
        <v>1</v>
      </c>
    </row>
    <row r="6091" spans="1:6" x14ac:dyDescent="0.2">
      <c r="A6091" s="28">
        <v>42402</v>
      </c>
      <c r="B6091" t="s">
        <v>444</v>
      </c>
      <c r="C6091" t="s">
        <v>56</v>
      </c>
      <c r="D6091" t="s">
        <v>56</v>
      </c>
      <c r="E6091" s="30">
        <v>6</v>
      </c>
      <c r="F6091">
        <f t="shared" si="101"/>
        <v>1</v>
      </c>
    </row>
    <row r="6092" spans="1:6" x14ac:dyDescent="0.2">
      <c r="A6092" s="28">
        <v>42402</v>
      </c>
      <c r="B6092" t="s">
        <v>444</v>
      </c>
      <c r="C6092" t="s">
        <v>57</v>
      </c>
      <c r="D6092" t="s">
        <v>57</v>
      </c>
      <c r="E6092" s="30">
        <v>0</v>
      </c>
      <c r="F6092">
        <f t="shared" si="101"/>
        <v>1</v>
      </c>
    </row>
    <row r="6093" spans="1:6" x14ac:dyDescent="0.2">
      <c r="A6093" s="28">
        <v>42402</v>
      </c>
      <c r="B6093" t="s">
        <v>444</v>
      </c>
      <c r="C6093" t="s">
        <v>58</v>
      </c>
      <c r="D6093" t="s">
        <v>58</v>
      </c>
      <c r="E6093" s="30">
        <v>0</v>
      </c>
      <c r="F6093">
        <f t="shared" si="101"/>
        <v>1</v>
      </c>
    </row>
    <row r="6094" spans="1:6" x14ac:dyDescent="0.2">
      <c r="A6094" s="28">
        <v>42402</v>
      </c>
      <c r="B6094" t="s">
        <v>444</v>
      </c>
      <c r="C6094" t="s">
        <v>59</v>
      </c>
      <c r="D6094" t="s">
        <v>59</v>
      </c>
      <c r="E6094" s="30">
        <v>1</v>
      </c>
      <c r="F6094">
        <f t="shared" si="101"/>
        <v>1</v>
      </c>
    </row>
    <row r="6095" spans="1:6" x14ac:dyDescent="0.2">
      <c r="A6095" s="28">
        <v>42403</v>
      </c>
      <c r="B6095" t="s">
        <v>445</v>
      </c>
      <c r="C6095" t="s">
        <v>52</v>
      </c>
      <c r="D6095" t="s">
        <v>52</v>
      </c>
      <c r="E6095" s="30">
        <v>8</v>
      </c>
      <c r="F6095">
        <f t="shared" si="101"/>
        <v>1</v>
      </c>
    </row>
    <row r="6096" spans="1:6" x14ac:dyDescent="0.2">
      <c r="A6096" s="28">
        <v>42403</v>
      </c>
      <c r="B6096" t="s">
        <v>445</v>
      </c>
      <c r="C6096" t="s">
        <v>53</v>
      </c>
      <c r="D6096" t="s">
        <v>53</v>
      </c>
      <c r="E6096" s="30">
        <v>6.6929999999999996</v>
      </c>
      <c r="F6096">
        <f t="shared" si="101"/>
        <v>1</v>
      </c>
    </row>
    <row r="6097" spans="1:6" x14ac:dyDescent="0.2">
      <c r="A6097" s="28">
        <v>42403</v>
      </c>
      <c r="B6097" t="s">
        <v>445</v>
      </c>
      <c r="C6097" t="s">
        <v>54</v>
      </c>
      <c r="D6097" t="s">
        <v>54</v>
      </c>
      <c r="E6097" s="30">
        <v>11.5</v>
      </c>
      <c r="F6097">
        <f t="shared" si="101"/>
        <v>1</v>
      </c>
    </row>
    <row r="6098" spans="1:6" x14ac:dyDescent="0.2">
      <c r="A6098" s="28">
        <v>42403</v>
      </c>
      <c r="B6098" t="s">
        <v>445</v>
      </c>
      <c r="C6098" t="s">
        <v>55</v>
      </c>
      <c r="D6098" t="s">
        <v>55</v>
      </c>
      <c r="E6098" s="30">
        <v>39.061999999999998</v>
      </c>
      <c r="F6098">
        <f t="shared" si="101"/>
        <v>1</v>
      </c>
    </row>
    <row r="6099" spans="1:6" x14ac:dyDescent="0.2">
      <c r="A6099" s="28">
        <v>42403</v>
      </c>
      <c r="B6099" t="s">
        <v>445</v>
      </c>
      <c r="C6099" t="s">
        <v>56</v>
      </c>
      <c r="D6099" t="s">
        <v>56</v>
      </c>
      <c r="E6099" s="30">
        <v>11</v>
      </c>
      <c r="F6099">
        <f t="shared" si="101"/>
        <v>1</v>
      </c>
    </row>
    <row r="6100" spans="1:6" x14ac:dyDescent="0.2">
      <c r="A6100" s="28">
        <v>42403</v>
      </c>
      <c r="B6100" t="s">
        <v>445</v>
      </c>
      <c r="C6100" t="s">
        <v>57</v>
      </c>
      <c r="D6100" t="s">
        <v>57</v>
      </c>
      <c r="E6100" s="30">
        <v>5</v>
      </c>
      <c r="F6100">
        <f t="shared" si="101"/>
        <v>1</v>
      </c>
    </row>
    <row r="6101" spans="1:6" x14ac:dyDescent="0.2">
      <c r="A6101" s="28">
        <v>42403</v>
      </c>
      <c r="B6101" t="s">
        <v>445</v>
      </c>
      <c r="C6101" t="s">
        <v>58</v>
      </c>
      <c r="D6101" t="s">
        <v>58</v>
      </c>
      <c r="E6101" s="30">
        <v>0</v>
      </c>
      <c r="F6101">
        <f t="shared" si="101"/>
        <v>1</v>
      </c>
    </row>
    <row r="6102" spans="1:6" x14ac:dyDescent="0.2">
      <c r="A6102" s="28">
        <v>42403</v>
      </c>
      <c r="B6102" t="s">
        <v>445</v>
      </c>
      <c r="C6102" t="s">
        <v>59</v>
      </c>
      <c r="D6102" t="s">
        <v>59</v>
      </c>
      <c r="E6102" s="30">
        <v>0</v>
      </c>
      <c r="F6102">
        <f t="shared" si="101"/>
        <v>1</v>
      </c>
    </row>
    <row r="6103" spans="1:6" x14ac:dyDescent="0.2">
      <c r="A6103" s="28">
        <v>42404</v>
      </c>
      <c r="B6103" t="s">
        <v>446</v>
      </c>
      <c r="C6103" t="s">
        <v>52</v>
      </c>
      <c r="D6103" t="s">
        <v>52</v>
      </c>
      <c r="E6103" s="30">
        <v>8.34</v>
      </c>
      <c r="F6103">
        <f t="shared" si="101"/>
        <v>1</v>
      </c>
    </row>
    <row r="6104" spans="1:6" x14ac:dyDescent="0.2">
      <c r="A6104" s="28">
        <v>42404</v>
      </c>
      <c r="B6104" t="s">
        <v>446</v>
      </c>
      <c r="C6104" t="s">
        <v>53</v>
      </c>
      <c r="D6104" t="s">
        <v>53</v>
      </c>
      <c r="E6104" s="30">
        <v>4</v>
      </c>
      <c r="F6104">
        <f t="shared" si="101"/>
        <v>1</v>
      </c>
    </row>
    <row r="6105" spans="1:6" x14ac:dyDescent="0.2">
      <c r="A6105" s="28">
        <v>42404</v>
      </c>
      <c r="B6105" t="s">
        <v>446</v>
      </c>
      <c r="C6105" t="s">
        <v>54</v>
      </c>
      <c r="D6105" t="s">
        <v>54</v>
      </c>
      <c r="E6105" s="30">
        <v>4.2</v>
      </c>
      <c r="F6105">
        <f t="shared" si="101"/>
        <v>1</v>
      </c>
    </row>
    <row r="6106" spans="1:6" x14ac:dyDescent="0.2">
      <c r="A6106" s="28">
        <v>42404</v>
      </c>
      <c r="B6106" t="s">
        <v>446</v>
      </c>
      <c r="C6106" t="s">
        <v>55</v>
      </c>
      <c r="D6106" t="s">
        <v>55</v>
      </c>
      <c r="E6106" s="30">
        <v>28.8</v>
      </c>
      <c r="F6106">
        <f t="shared" si="101"/>
        <v>1</v>
      </c>
    </row>
    <row r="6107" spans="1:6" x14ac:dyDescent="0.2">
      <c r="A6107" s="28">
        <v>42404</v>
      </c>
      <c r="B6107" t="s">
        <v>446</v>
      </c>
      <c r="C6107" t="s">
        <v>56</v>
      </c>
      <c r="D6107" t="s">
        <v>56</v>
      </c>
      <c r="E6107" s="30">
        <v>5</v>
      </c>
      <c r="F6107">
        <f t="shared" si="101"/>
        <v>1</v>
      </c>
    </row>
    <row r="6108" spans="1:6" x14ac:dyDescent="0.2">
      <c r="A6108" s="28">
        <v>42404</v>
      </c>
      <c r="B6108" t="s">
        <v>446</v>
      </c>
      <c r="C6108" t="s">
        <v>57</v>
      </c>
      <c r="D6108" t="s">
        <v>57</v>
      </c>
      <c r="E6108" s="30">
        <v>0</v>
      </c>
      <c r="F6108">
        <f t="shared" si="101"/>
        <v>1</v>
      </c>
    </row>
    <row r="6109" spans="1:6" x14ac:dyDescent="0.2">
      <c r="A6109" s="28">
        <v>42404</v>
      </c>
      <c r="B6109" t="s">
        <v>446</v>
      </c>
      <c r="C6109" t="s">
        <v>58</v>
      </c>
      <c r="D6109" t="s">
        <v>58</v>
      </c>
      <c r="E6109" s="30">
        <v>4</v>
      </c>
      <c r="F6109">
        <f t="shared" si="101"/>
        <v>1</v>
      </c>
    </row>
    <row r="6110" spans="1:6" x14ac:dyDescent="0.2">
      <c r="A6110" s="28">
        <v>42404</v>
      </c>
      <c r="B6110" t="s">
        <v>446</v>
      </c>
      <c r="C6110" t="s">
        <v>59</v>
      </c>
      <c r="D6110" t="s">
        <v>59</v>
      </c>
      <c r="E6110" s="30">
        <v>4</v>
      </c>
      <c r="F6110">
        <f t="shared" si="101"/>
        <v>1</v>
      </c>
    </row>
    <row r="6111" spans="1:6" x14ac:dyDescent="0.2">
      <c r="A6111" s="28">
        <v>42405</v>
      </c>
      <c r="B6111" t="s">
        <v>440</v>
      </c>
      <c r="C6111" t="s">
        <v>52</v>
      </c>
      <c r="D6111" t="s">
        <v>52</v>
      </c>
      <c r="E6111" s="30">
        <v>5.66</v>
      </c>
      <c r="F6111">
        <f t="shared" si="101"/>
        <v>1</v>
      </c>
    </row>
    <row r="6112" spans="1:6" x14ac:dyDescent="0.2">
      <c r="A6112" s="28">
        <v>42405</v>
      </c>
      <c r="B6112" t="s">
        <v>440</v>
      </c>
      <c r="C6112" t="s">
        <v>53</v>
      </c>
      <c r="D6112" t="s">
        <v>53</v>
      </c>
      <c r="E6112" s="30">
        <v>2</v>
      </c>
      <c r="F6112">
        <f t="shared" si="101"/>
        <v>1</v>
      </c>
    </row>
    <row r="6113" spans="1:6" x14ac:dyDescent="0.2">
      <c r="A6113" s="28">
        <v>42405</v>
      </c>
      <c r="B6113" t="s">
        <v>440</v>
      </c>
      <c r="C6113" t="s">
        <v>54</v>
      </c>
      <c r="D6113" t="s">
        <v>54</v>
      </c>
      <c r="E6113" s="30">
        <v>3</v>
      </c>
      <c r="F6113">
        <f t="shared" si="101"/>
        <v>1</v>
      </c>
    </row>
    <row r="6114" spans="1:6" x14ac:dyDescent="0.2">
      <c r="A6114" s="28">
        <v>42405</v>
      </c>
      <c r="B6114" t="s">
        <v>440</v>
      </c>
      <c r="C6114" t="s">
        <v>55</v>
      </c>
      <c r="D6114" t="s">
        <v>55</v>
      </c>
      <c r="E6114" s="30">
        <v>51.6</v>
      </c>
      <c r="F6114">
        <f t="shared" si="101"/>
        <v>1</v>
      </c>
    </row>
    <row r="6115" spans="1:6" x14ac:dyDescent="0.2">
      <c r="A6115" s="28">
        <v>42405</v>
      </c>
      <c r="B6115" t="s">
        <v>440</v>
      </c>
      <c r="C6115" t="s">
        <v>56</v>
      </c>
      <c r="D6115" t="s">
        <v>56</v>
      </c>
      <c r="E6115" s="30">
        <v>7</v>
      </c>
      <c r="F6115">
        <f t="shared" si="101"/>
        <v>1</v>
      </c>
    </row>
    <row r="6116" spans="1:6" x14ac:dyDescent="0.2">
      <c r="A6116" s="28">
        <v>42405</v>
      </c>
      <c r="B6116" t="s">
        <v>440</v>
      </c>
      <c r="C6116" t="s">
        <v>57</v>
      </c>
      <c r="D6116" t="s">
        <v>57</v>
      </c>
      <c r="E6116" s="30">
        <v>0</v>
      </c>
      <c r="F6116">
        <f t="shared" si="101"/>
        <v>1</v>
      </c>
    </row>
    <row r="6117" spans="1:6" x14ac:dyDescent="0.2">
      <c r="A6117" s="28">
        <v>42405</v>
      </c>
      <c r="B6117" t="s">
        <v>440</v>
      </c>
      <c r="C6117" t="s">
        <v>58</v>
      </c>
      <c r="D6117" t="s">
        <v>58</v>
      </c>
      <c r="E6117" s="30">
        <v>3</v>
      </c>
      <c r="F6117">
        <f t="shared" si="101"/>
        <v>1</v>
      </c>
    </row>
    <row r="6118" spans="1:6" x14ac:dyDescent="0.2">
      <c r="A6118" s="28">
        <v>42405</v>
      </c>
      <c r="B6118" t="s">
        <v>440</v>
      </c>
      <c r="C6118" t="s">
        <v>59</v>
      </c>
      <c r="D6118" t="s">
        <v>59</v>
      </c>
      <c r="E6118" s="30">
        <v>1</v>
      </c>
      <c r="F6118">
        <f t="shared" si="101"/>
        <v>1</v>
      </c>
    </row>
    <row r="6119" spans="1:6" x14ac:dyDescent="0.2">
      <c r="A6119" s="28">
        <v>42406</v>
      </c>
      <c r="B6119" t="s">
        <v>441</v>
      </c>
      <c r="C6119" t="s">
        <v>52</v>
      </c>
      <c r="D6119" t="s">
        <v>52</v>
      </c>
      <c r="E6119" s="30">
        <v>5.33</v>
      </c>
      <c r="F6119">
        <f t="shared" si="101"/>
        <v>1</v>
      </c>
    </row>
    <row r="6120" spans="1:6" x14ac:dyDescent="0.2">
      <c r="A6120" s="28">
        <v>42406</v>
      </c>
      <c r="B6120" t="s">
        <v>441</v>
      </c>
      <c r="C6120" t="s">
        <v>53</v>
      </c>
      <c r="D6120" t="s">
        <v>53</v>
      </c>
      <c r="E6120" s="30">
        <v>10.33</v>
      </c>
      <c r="F6120">
        <f t="shared" si="101"/>
        <v>1</v>
      </c>
    </row>
    <row r="6121" spans="1:6" x14ac:dyDescent="0.2">
      <c r="A6121" s="28">
        <v>42406</v>
      </c>
      <c r="B6121" t="s">
        <v>441</v>
      </c>
      <c r="C6121" t="s">
        <v>54</v>
      </c>
      <c r="D6121" t="s">
        <v>54</v>
      </c>
      <c r="E6121" s="30">
        <v>3</v>
      </c>
      <c r="F6121">
        <f t="shared" si="101"/>
        <v>1</v>
      </c>
    </row>
    <row r="6122" spans="1:6" x14ac:dyDescent="0.2">
      <c r="A6122" s="28">
        <v>42406</v>
      </c>
      <c r="B6122" t="s">
        <v>441</v>
      </c>
      <c r="C6122" t="s">
        <v>55</v>
      </c>
      <c r="D6122" t="s">
        <v>55</v>
      </c>
      <c r="E6122" s="30">
        <v>57.161999999999999</v>
      </c>
      <c r="F6122">
        <f t="shared" si="101"/>
        <v>1</v>
      </c>
    </row>
    <row r="6123" spans="1:6" x14ac:dyDescent="0.2">
      <c r="A6123" s="28">
        <v>42406</v>
      </c>
      <c r="B6123" t="s">
        <v>441</v>
      </c>
      <c r="C6123" t="s">
        <v>56</v>
      </c>
      <c r="D6123" t="s">
        <v>56</v>
      </c>
      <c r="E6123" s="30">
        <v>1</v>
      </c>
      <c r="F6123">
        <f t="shared" si="101"/>
        <v>1</v>
      </c>
    </row>
    <row r="6124" spans="1:6" x14ac:dyDescent="0.2">
      <c r="A6124" s="28">
        <v>42406</v>
      </c>
      <c r="B6124" t="s">
        <v>441</v>
      </c>
      <c r="C6124" t="s">
        <v>57</v>
      </c>
      <c r="D6124" t="s">
        <v>57</v>
      </c>
      <c r="E6124" s="30">
        <v>0</v>
      </c>
      <c r="F6124">
        <f t="shared" si="101"/>
        <v>1</v>
      </c>
    </row>
    <row r="6125" spans="1:6" x14ac:dyDescent="0.2">
      <c r="A6125" s="28">
        <v>42406</v>
      </c>
      <c r="B6125" t="s">
        <v>441</v>
      </c>
      <c r="C6125" t="s">
        <v>58</v>
      </c>
      <c r="D6125" t="s">
        <v>58</v>
      </c>
      <c r="E6125" s="30">
        <v>11</v>
      </c>
      <c r="F6125">
        <f t="shared" si="101"/>
        <v>1</v>
      </c>
    </row>
    <row r="6126" spans="1:6" x14ac:dyDescent="0.2">
      <c r="A6126" s="28">
        <v>42406</v>
      </c>
      <c r="B6126" t="s">
        <v>441</v>
      </c>
      <c r="C6126" t="s">
        <v>59</v>
      </c>
      <c r="D6126" t="s">
        <v>59</v>
      </c>
      <c r="E6126" s="30">
        <v>2</v>
      </c>
      <c r="F6126">
        <f t="shared" si="101"/>
        <v>1</v>
      </c>
    </row>
    <row r="6127" spans="1:6" x14ac:dyDescent="0.2">
      <c r="A6127" s="28">
        <v>42407</v>
      </c>
      <c r="B6127" t="s">
        <v>447</v>
      </c>
      <c r="C6127" t="s">
        <v>52</v>
      </c>
      <c r="D6127" t="s">
        <v>52</v>
      </c>
      <c r="E6127" s="30">
        <v>3.66</v>
      </c>
      <c r="F6127">
        <f t="shared" si="101"/>
        <v>1</v>
      </c>
    </row>
    <row r="6128" spans="1:6" x14ac:dyDescent="0.2">
      <c r="A6128" s="28">
        <v>42407</v>
      </c>
      <c r="B6128" t="s">
        <v>447</v>
      </c>
      <c r="C6128" t="s">
        <v>53</v>
      </c>
      <c r="D6128" t="s">
        <v>53</v>
      </c>
      <c r="E6128" s="30">
        <v>6.056</v>
      </c>
      <c r="F6128">
        <f t="shared" si="101"/>
        <v>1</v>
      </c>
    </row>
    <row r="6129" spans="1:6" x14ac:dyDescent="0.2">
      <c r="A6129" s="28">
        <v>42407</v>
      </c>
      <c r="B6129" t="s">
        <v>447</v>
      </c>
      <c r="C6129" t="s">
        <v>54</v>
      </c>
      <c r="D6129" t="s">
        <v>54</v>
      </c>
      <c r="E6129" s="30">
        <v>4.5</v>
      </c>
      <c r="F6129">
        <f t="shared" si="101"/>
        <v>1</v>
      </c>
    </row>
    <row r="6130" spans="1:6" x14ac:dyDescent="0.2">
      <c r="A6130" s="28">
        <v>42407</v>
      </c>
      <c r="B6130" t="s">
        <v>447</v>
      </c>
      <c r="C6130" t="s">
        <v>55</v>
      </c>
      <c r="D6130" t="s">
        <v>55</v>
      </c>
      <c r="E6130" s="30">
        <v>88.2</v>
      </c>
      <c r="F6130">
        <f t="shared" si="101"/>
        <v>1</v>
      </c>
    </row>
    <row r="6131" spans="1:6" x14ac:dyDescent="0.2">
      <c r="A6131" s="28">
        <v>42407</v>
      </c>
      <c r="B6131" t="s">
        <v>447</v>
      </c>
      <c r="C6131" t="s">
        <v>56</v>
      </c>
      <c r="D6131" t="s">
        <v>56</v>
      </c>
      <c r="E6131" s="30">
        <v>2</v>
      </c>
      <c r="F6131">
        <f t="shared" si="101"/>
        <v>1</v>
      </c>
    </row>
    <row r="6132" spans="1:6" x14ac:dyDescent="0.2">
      <c r="A6132" s="28">
        <v>42407</v>
      </c>
      <c r="B6132" t="s">
        <v>447</v>
      </c>
      <c r="C6132" t="s">
        <v>57</v>
      </c>
      <c r="D6132" t="s">
        <v>57</v>
      </c>
      <c r="E6132" s="30">
        <v>0</v>
      </c>
      <c r="F6132">
        <f t="shared" si="101"/>
        <v>1</v>
      </c>
    </row>
    <row r="6133" spans="1:6" x14ac:dyDescent="0.2">
      <c r="A6133" s="28">
        <v>42407</v>
      </c>
      <c r="B6133" t="s">
        <v>447</v>
      </c>
      <c r="C6133" t="s">
        <v>58</v>
      </c>
      <c r="D6133" t="s">
        <v>58</v>
      </c>
      <c r="E6133" s="30">
        <v>13</v>
      </c>
      <c r="F6133">
        <f t="shared" si="101"/>
        <v>1</v>
      </c>
    </row>
    <row r="6134" spans="1:6" x14ac:dyDescent="0.2">
      <c r="A6134" s="28">
        <v>42407</v>
      </c>
      <c r="B6134" t="s">
        <v>447</v>
      </c>
      <c r="C6134" t="s">
        <v>59</v>
      </c>
      <c r="D6134" t="s">
        <v>59</v>
      </c>
      <c r="E6134" s="30">
        <v>1</v>
      </c>
      <c r="F6134">
        <f t="shared" si="101"/>
        <v>1</v>
      </c>
    </row>
    <row r="6135" spans="1:6" x14ac:dyDescent="0.2">
      <c r="A6135" s="28">
        <v>42408</v>
      </c>
      <c r="B6135" t="s">
        <v>443</v>
      </c>
      <c r="C6135" t="s">
        <v>52</v>
      </c>
      <c r="D6135" t="s">
        <v>52</v>
      </c>
      <c r="E6135" s="30">
        <v>6.33</v>
      </c>
      <c r="F6135">
        <f t="shared" si="101"/>
        <v>1</v>
      </c>
    </row>
    <row r="6136" spans="1:6" x14ac:dyDescent="0.2">
      <c r="A6136" s="28">
        <v>42408</v>
      </c>
      <c r="B6136" t="s">
        <v>443</v>
      </c>
      <c r="C6136" t="s">
        <v>53</v>
      </c>
      <c r="D6136" t="s">
        <v>53</v>
      </c>
      <c r="E6136" s="30">
        <v>6.99</v>
      </c>
      <c r="F6136">
        <f t="shared" si="101"/>
        <v>1</v>
      </c>
    </row>
    <row r="6137" spans="1:6" x14ac:dyDescent="0.2">
      <c r="A6137" s="28">
        <v>42408</v>
      </c>
      <c r="B6137" t="s">
        <v>443</v>
      </c>
      <c r="C6137" t="s">
        <v>54</v>
      </c>
      <c r="D6137" t="s">
        <v>54</v>
      </c>
      <c r="E6137" s="30">
        <v>5.5</v>
      </c>
      <c r="F6137">
        <f t="shared" si="101"/>
        <v>1</v>
      </c>
    </row>
    <row r="6138" spans="1:6" x14ac:dyDescent="0.2">
      <c r="A6138" s="28">
        <v>42408</v>
      </c>
      <c r="B6138" t="s">
        <v>443</v>
      </c>
      <c r="C6138" t="s">
        <v>55</v>
      </c>
      <c r="D6138" t="s">
        <v>55</v>
      </c>
      <c r="E6138" s="30">
        <v>28.038</v>
      </c>
      <c r="F6138">
        <f t="shared" si="101"/>
        <v>1</v>
      </c>
    </row>
    <row r="6139" spans="1:6" x14ac:dyDescent="0.2">
      <c r="A6139" s="28">
        <v>42408</v>
      </c>
      <c r="B6139" t="s">
        <v>443</v>
      </c>
      <c r="C6139" t="s">
        <v>56</v>
      </c>
      <c r="D6139" t="s">
        <v>56</v>
      </c>
      <c r="E6139" s="30">
        <v>5</v>
      </c>
      <c r="F6139">
        <f t="shared" si="101"/>
        <v>1</v>
      </c>
    </row>
    <row r="6140" spans="1:6" x14ac:dyDescent="0.2">
      <c r="A6140" s="28">
        <v>42408</v>
      </c>
      <c r="B6140" t="s">
        <v>443</v>
      </c>
      <c r="C6140" t="s">
        <v>57</v>
      </c>
      <c r="D6140" t="s">
        <v>57</v>
      </c>
      <c r="E6140" s="30">
        <v>0</v>
      </c>
      <c r="F6140">
        <f t="shared" si="101"/>
        <v>1</v>
      </c>
    </row>
    <row r="6141" spans="1:6" x14ac:dyDescent="0.2">
      <c r="A6141" s="28">
        <v>42408</v>
      </c>
      <c r="B6141" t="s">
        <v>443</v>
      </c>
      <c r="C6141" t="s">
        <v>58</v>
      </c>
      <c r="D6141" t="s">
        <v>58</v>
      </c>
      <c r="E6141" s="30">
        <v>23</v>
      </c>
      <c r="F6141">
        <f t="shared" si="101"/>
        <v>1</v>
      </c>
    </row>
    <row r="6142" spans="1:6" x14ac:dyDescent="0.2">
      <c r="A6142" s="28">
        <v>42408</v>
      </c>
      <c r="B6142" t="s">
        <v>443</v>
      </c>
      <c r="C6142" t="s">
        <v>59</v>
      </c>
      <c r="D6142" t="s">
        <v>59</v>
      </c>
      <c r="E6142" s="30">
        <v>1</v>
      </c>
      <c r="F6142">
        <f t="shared" si="101"/>
        <v>1</v>
      </c>
    </row>
    <row r="6143" spans="1:6" x14ac:dyDescent="0.2">
      <c r="A6143" s="28">
        <v>42409</v>
      </c>
      <c r="B6143" t="s">
        <v>444</v>
      </c>
      <c r="C6143" t="s">
        <v>52</v>
      </c>
      <c r="D6143" t="s">
        <v>52</v>
      </c>
      <c r="E6143" s="30">
        <v>7</v>
      </c>
      <c r="F6143">
        <f t="shared" si="101"/>
        <v>1</v>
      </c>
    </row>
    <row r="6144" spans="1:6" x14ac:dyDescent="0.2">
      <c r="A6144" s="28">
        <v>42409</v>
      </c>
      <c r="B6144" t="s">
        <v>444</v>
      </c>
      <c r="C6144" t="s">
        <v>53</v>
      </c>
      <c r="D6144" t="s">
        <v>53</v>
      </c>
      <c r="E6144" s="30">
        <v>3.33</v>
      </c>
      <c r="F6144">
        <f t="shared" si="101"/>
        <v>1</v>
      </c>
    </row>
    <row r="6145" spans="1:6" x14ac:dyDescent="0.2">
      <c r="A6145" s="28">
        <v>42409</v>
      </c>
      <c r="B6145" t="s">
        <v>444</v>
      </c>
      <c r="C6145" t="s">
        <v>54</v>
      </c>
      <c r="D6145" t="s">
        <v>54</v>
      </c>
      <c r="E6145" s="30">
        <v>4.4000000000000004</v>
      </c>
      <c r="F6145">
        <f t="shared" si="101"/>
        <v>1</v>
      </c>
    </row>
    <row r="6146" spans="1:6" x14ac:dyDescent="0.2">
      <c r="A6146" s="28">
        <v>42409</v>
      </c>
      <c r="B6146" t="s">
        <v>444</v>
      </c>
      <c r="C6146" t="s">
        <v>55</v>
      </c>
      <c r="D6146" t="s">
        <v>55</v>
      </c>
      <c r="E6146" s="30">
        <v>47.7</v>
      </c>
      <c r="F6146">
        <f t="shared" si="101"/>
        <v>1</v>
      </c>
    </row>
    <row r="6147" spans="1:6" x14ac:dyDescent="0.2">
      <c r="A6147" s="28">
        <v>42409</v>
      </c>
      <c r="B6147" t="s">
        <v>444</v>
      </c>
      <c r="C6147" t="s">
        <v>56</v>
      </c>
      <c r="D6147" t="s">
        <v>56</v>
      </c>
      <c r="E6147" s="30">
        <v>16</v>
      </c>
      <c r="F6147">
        <f t="shared" si="101"/>
        <v>1</v>
      </c>
    </row>
    <row r="6148" spans="1:6" x14ac:dyDescent="0.2">
      <c r="A6148" s="28">
        <v>42409</v>
      </c>
      <c r="B6148" t="s">
        <v>444</v>
      </c>
      <c r="C6148" t="s">
        <v>57</v>
      </c>
      <c r="D6148" t="s">
        <v>57</v>
      </c>
      <c r="E6148" s="30">
        <v>2</v>
      </c>
      <c r="F6148">
        <f t="shared" si="101"/>
        <v>1</v>
      </c>
    </row>
    <row r="6149" spans="1:6" x14ac:dyDescent="0.2">
      <c r="A6149" s="28">
        <v>42409</v>
      </c>
      <c r="B6149" t="s">
        <v>444</v>
      </c>
      <c r="C6149" t="s">
        <v>58</v>
      </c>
      <c r="D6149" t="s">
        <v>58</v>
      </c>
      <c r="E6149" s="30">
        <v>1</v>
      </c>
      <c r="F6149">
        <f t="shared" si="101"/>
        <v>1</v>
      </c>
    </row>
    <row r="6150" spans="1:6" x14ac:dyDescent="0.2">
      <c r="A6150" s="28">
        <v>42409</v>
      </c>
      <c r="B6150" t="s">
        <v>444</v>
      </c>
      <c r="C6150" t="s">
        <v>59</v>
      </c>
      <c r="D6150" t="s">
        <v>59</v>
      </c>
      <c r="E6150" s="30">
        <v>2</v>
      </c>
      <c r="F6150">
        <f t="shared" si="101"/>
        <v>1</v>
      </c>
    </row>
    <row r="6151" spans="1:6" x14ac:dyDescent="0.2">
      <c r="A6151" s="28">
        <v>42410</v>
      </c>
      <c r="B6151" t="s">
        <v>445</v>
      </c>
      <c r="C6151" t="s">
        <v>52</v>
      </c>
      <c r="D6151" t="s">
        <v>52</v>
      </c>
      <c r="E6151" s="30">
        <v>4.34</v>
      </c>
      <c r="F6151">
        <f t="shared" ref="F6151:F6214" si="102">SUBTOTAL(103,E6151)</f>
        <v>1</v>
      </c>
    </row>
    <row r="6152" spans="1:6" x14ac:dyDescent="0.2">
      <c r="A6152" s="28">
        <v>42410</v>
      </c>
      <c r="B6152" t="s">
        <v>445</v>
      </c>
      <c r="C6152" t="s">
        <v>53</v>
      </c>
      <c r="D6152" t="s">
        <v>53</v>
      </c>
      <c r="E6152" s="30">
        <v>4.7030000000000003</v>
      </c>
      <c r="F6152">
        <f t="shared" si="102"/>
        <v>1</v>
      </c>
    </row>
    <row r="6153" spans="1:6" x14ac:dyDescent="0.2">
      <c r="A6153" s="28">
        <v>42410</v>
      </c>
      <c r="B6153" t="s">
        <v>445</v>
      </c>
      <c r="C6153" t="s">
        <v>54</v>
      </c>
      <c r="D6153" t="s">
        <v>54</v>
      </c>
      <c r="E6153" s="30">
        <v>7.2</v>
      </c>
      <c r="F6153">
        <f t="shared" si="102"/>
        <v>1</v>
      </c>
    </row>
    <row r="6154" spans="1:6" x14ac:dyDescent="0.2">
      <c r="A6154" s="28">
        <v>42410</v>
      </c>
      <c r="B6154" t="s">
        <v>445</v>
      </c>
      <c r="C6154" t="s">
        <v>55</v>
      </c>
      <c r="D6154" t="s">
        <v>55</v>
      </c>
      <c r="E6154" s="30">
        <v>34.1</v>
      </c>
      <c r="F6154">
        <f t="shared" si="102"/>
        <v>1</v>
      </c>
    </row>
    <row r="6155" spans="1:6" x14ac:dyDescent="0.2">
      <c r="A6155" s="28">
        <v>42410</v>
      </c>
      <c r="B6155" t="s">
        <v>445</v>
      </c>
      <c r="C6155" t="s">
        <v>56</v>
      </c>
      <c r="D6155" t="s">
        <v>56</v>
      </c>
      <c r="E6155" s="30">
        <v>29</v>
      </c>
      <c r="F6155">
        <f t="shared" si="102"/>
        <v>1</v>
      </c>
    </row>
    <row r="6156" spans="1:6" x14ac:dyDescent="0.2">
      <c r="A6156" s="28">
        <v>42410</v>
      </c>
      <c r="B6156" t="s">
        <v>445</v>
      </c>
      <c r="C6156" t="s">
        <v>57</v>
      </c>
      <c r="D6156" t="s">
        <v>57</v>
      </c>
      <c r="E6156" s="30">
        <v>0</v>
      </c>
      <c r="F6156">
        <f t="shared" si="102"/>
        <v>1</v>
      </c>
    </row>
    <row r="6157" spans="1:6" x14ac:dyDescent="0.2">
      <c r="A6157" s="28">
        <v>42410</v>
      </c>
      <c r="B6157" t="s">
        <v>445</v>
      </c>
      <c r="C6157" t="s">
        <v>58</v>
      </c>
      <c r="D6157" t="s">
        <v>58</v>
      </c>
      <c r="E6157" s="30">
        <v>4</v>
      </c>
      <c r="F6157">
        <f t="shared" si="102"/>
        <v>1</v>
      </c>
    </row>
    <row r="6158" spans="1:6" x14ac:dyDescent="0.2">
      <c r="A6158" s="28">
        <v>42410</v>
      </c>
      <c r="B6158" t="s">
        <v>445</v>
      </c>
      <c r="C6158" t="s">
        <v>59</v>
      </c>
      <c r="D6158" t="s">
        <v>59</v>
      </c>
      <c r="E6158" s="30">
        <v>2</v>
      </c>
      <c r="F6158">
        <f t="shared" si="102"/>
        <v>1</v>
      </c>
    </row>
    <row r="6159" spans="1:6" x14ac:dyDescent="0.2">
      <c r="A6159" s="28">
        <v>42411</v>
      </c>
      <c r="B6159" t="s">
        <v>446</v>
      </c>
      <c r="C6159" t="s">
        <v>52</v>
      </c>
      <c r="D6159" t="s">
        <v>52</v>
      </c>
      <c r="E6159" s="30">
        <v>1.66</v>
      </c>
      <c r="F6159">
        <f t="shared" si="102"/>
        <v>1</v>
      </c>
    </row>
    <row r="6160" spans="1:6" x14ac:dyDescent="0.2">
      <c r="A6160" s="28">
        <v>42411</v>
      </c>
      <c r="B6160" t="s">
        <v>446</v>
      </c>
      <c r="C6160" t="s">
        <v>53</v>
      </c>
      <c r="D6160" t="s">
        <v>53</v>
      </c>
      <c r="E6160" s="30">
        <v>4.1559999999999997</v>
      </c>
      <c r="F6160">
        <f t="shared" si="102"/>
        <v>1</v>
      </c>
    </row>
    <row r="6161" spans="1:6" x14ac:dyDescent="0.2">
      <c r="A6161" s="28">
        <v>42411</v>
      </c>
      <c r="B6161" t="s">
        <v>446</v>
      </c>
      <c r="C6161" t="s">
        <v>54</v>
      </c>
      <c r="D6161" t="s">
        <v>54</v>
      </c>
      <c r="E6161" s="30">
        <v>2.7</v>
      </c>
      <c r="F6161">
        <f t="shared" si="102"/>
        <v>1</v>
      </c>
    </row>
    <row r="6162" spans="1:6" x14ac:dyDescent="0.2">
      <c r="A6162" s="28">
        <v>42411</v>
      </c>
      <c r="B6162" t="s">
        <v>446</v>
      </c>
      <c r="C6162" t="s">
        <v>55</v>
      </c>
      <c r="D6162" t="s">
        <v>55</v>
      </c>
      <c r="E6162" s="30">
        <v>38.1</v>
      </c>
      <c r="F6162">
        <f t="shared" si="102"/>
        <v>1</v>
      </c>
    </row>
    <row r="6163" spans="1:6" x14ac:dyDescent="0.2">
      <c r="A6163" s="28">
        <v>42411</v>
      </c>
      <c r="B6163" t="s">
        <v>446</v>
      </c>
      <c r="C6163" t="s">
        <v>56</v>
      </c>
      <c r="D6163" t="s">
        <v>56</v>
      </c>
      <c r="E6163" s="30">
        <v>10</v>
      </c>
      <c r="F6163">
        <f t="shared" si="102"/>
        <v>1</v>
      </c>
    </row>
    <row r="6164" spans="1:6" x14ac:dyDescent="0.2">
      <c r="A6164" s="28">
        <v>42411</v>
      </c>
      <c r="B6164" t="s">
        <v>446</v>
      </c>
      <c r="C6164" t="s">
        <v>57</v>
      </c>
      <c r="D6164" t="s">
        <v>57</v>
      </c>
      <c r="E6164" s="30">
        <v>1</v>
      </c>
      <c r="F6164">
        <f t="shared" si="102"/>
        <v>1</v>
      </c>
    </row>
    <row r="6165" spans="1:6" x14ac:dyDescent="0.2">
      <c r="A6165" s="28">
        <v>42411</v>
      </c>
      <c r="B6165" t="s">
        <v>446</v>
      </c>
      <c r="C6165" t="s">
        <v>58</v>
      </c>
      <c r="D6165" t="s">
        <v>58</v>
      </c>
      <c r="E6165" s="30">
        <v>13</v>
      </c>
      <c r="F6165">
        <f t="shared" si="102"/>
        <v>1</v>
      </c>
    </row>
    <row r="6166" spans="1:6" x14ac:dyDescent="0.2">
      <c r="A6166" s="28">
        <v>42411</v>
      </c>
      <c r="B6166" t="s">
        <v>446</v>
      </c>
      <c r="C6166" t="s">
        <v>59</v>
      </c>
      <c r="D6166" t="s">
        <v>59</v>
      </c>
      <c r="E6166" s="30">
        <v>4</v>
      </c>
      <c r="F6166">
        <f t="shared" si="102"/>
        <v>1</v>
      </c>
    </row>
    <row r="6167" spans="1:6" x14ac:dyDescent="0.2">
      <c r="A6167" s="28">
        <v>42412</v>
      </c>
      <c r="B6167" t="s">
        <v>440</v>
      </c>
      <c r="C6167" t="s">
        <v>52</v>
      </c>
      <c r="D6167" t="s">
        <v>52</v>
      </c>
      <c r="E6167" s="30">
        <v>5.99</v>
      </c>
      <c r="F6167">
        <f t="shared" si="102"/>
        <v>1</v>
      </c>
    </row>
    <row r="6168" spans="1:6" x14ac:dyDescent="0.2">
      <c r="A6168" s="28">
        <v>42412</v>
      </c>
      <c r="B6168" t="s">
        <v>440</v>
      </c>
      <c r="C6168" t="s">
        <v>53</v>
      </c>
      <c r="D6168" t="s">
        <v>53</v>
      </c>
      <c r="E6168" s="30">
        <v>6.4290000000000003</v>
      </c>
      <c r="F6168">
        <f t="shared" si="102"/>
        <v>1</v>
      </c>
    </row>
    <row r="6169" spans="1:6" x14ac:dyDescent="0.2">
      <c r="A6169" s="28">
        <v>42412</v>
      </c>
      <c r="B6169" t="s">
        <v>440</v>
      </c>
      <c r="C6169" t="s">
        <v>54</v>
      </c>
      <c r="D6169" t="s">
        <v>54</v>
      </c>
      <c r="E6169" s="30">
        <v>8.5</v>
      </c>
      <c r="F6169">
        <f t="shared" si="102"/>
        <v>1</v>
      </c>
    </row>
    <row r="6170" spans="1:6" x14ac:dyDescent="0.2">
      <c r="A6170" s="28">
        <v>42412</v>
      </c>
      <c r="B6170" t="s">
        <v>440</v>
      </c>
      <c r="C6170" t="s">
        <v>55</v>
      </c>
      <c r="D6170" t="s">
        <v>55</v>
      </c>
      <c r="E6170" s="30">
        <v>60.674999999999997</v>
      </c>
      <c r="F6170">
        <f t="shared" si="102"/>
        <v>1</v>
      </c>
    </row>
    <row r="6171" spans="1:6" x14ac:dyDescent="0.2">
      <c r="A6171" s="28">
        <v>42412</v>
      </c>
      <c r="B6171" t="s">
        <v>440</v>
      </c>
      <c r="C6171" t="s">
        <v>56</v>
      </c>
      <c r="D6171" t="s">
        <v>56</v>
      </c>
      <c r="E6171" s="30">
        <v>4</v>
      </c>
      <c r="F6171">
        <f t="shared" si="102"/>
        <v>1</v>
      </c>
    </row>
    <row r="6172" spans="1:6" x14ac:dyDescent="0.2">
      <c r="A6172" s="28">
        <v>42412</v>
      </c>
      <c r="B6172" t="s">
        <v>440</v>
      </c>
      <c r="C6172" t="s">
        <v>57</v>
      </c>
      <c r="D6172" t="s">
        <v>57</v>
      </c>
      <c r="E6172" s="30">
        <v>0</v>
      </c>
      <c r="F6172">
        <f t="shared" si="102"/>
        <v>1</v>
      </c>
    </row>
    <row r="6173" spans="1:6" x14ac:dyDescent="0.2">
      <c r="A6173" s="28">
        <v>42412</v>
      </c>
      <c r="B6173" t="s">
        <v>440</v>
      </c>
      <c r="C6173" t="s">
        <v>58</v>
      </c>
      <c r="D6173" t="s">
        <v>58</v>
      </c>
      <c r="E6173" s="30">
        <v>20</v>
      </c>
      <c r="F6173">
        <f t="shared" si="102"/>
        <v>1</v>
      </c>
    </row>
    <row r="6174" spans="1:6" x14ac:dyDescent="0.2">
      <c r="A6174" s="28">
        <v>42412</v>
      </c>
      <c r="B6174" t="s">
        <v>440</v>
      </c>
      <c r="C6174" t="s">
        <v>59</v>
      </c>
      <c r="D6174" t="s">
        <v>59</v>
      </c>
      <c r="E6174" s="30">
        <v>1</v>
      </c>
      <c r="F6174">
        <f t="shared" si="102"/>
        <v>1</v>
      </c>
    </row>
    <row r="6175" spans="1:6" x14ac:dyDescent="0.2">
      <c r="A6175" s="28">
        <v>42413</v>
      </c>
      <c r="B6175" t="s">
        <v>441</v>
      </c>
      <c r="C6175" t="s">
        <v>52</v>
      </c>
      <c r="D6175" t="s">
        <v>52</v>
      </c>
      <c r="E6175" s="30">
        <v>2.67</v>
      </c>
      <c r="F6175">
        <f t="shared" si="102"/>
        <v>1</v>
      </c>
    </row>
    <row r="6176" spans="1:6" x14ac:dyDescent="0.2">
      <c r="A6176" s="28">
        <v>42413</v>
      </c>
      <c r="B6176" t="s">
        <v>441</v>
      </c>
      <c r="C6176" t="s">
        <v>53</v>
      </c>
      <c r="D6176" t="s">
        <v>53</v>
      </c>
      <c r="E6176" s="30">
        <v>3.67</v>
      </c>
      <c r="F6176">
        <f t="shared" si="102"/>
        <v>1</v>
      </c>
    </row>
    <row r="6177" spans="1:6" x14ac:dyDescent="0.2">
      <c r="A6177" s="28">
        <v>42413</v>
      </c>
      <c r="B6177" t="s">
        <v>441</v>
      </c>
      <c r="C6177" t="s">
        <v>54</v>
      </c>
      <c r="D6177" t="s">
        <v>54</v>
      </c>
      <c r="E6177" s="30">
        <v>5</v>
      </c>
      <c r="F6177">
        <f t="shared" si="102"/>
        <v>1</v>
      </c>
    </row>
    <row r="6178" spans="1:6" x14ac:dyDescent="0.2">
      <c r="A6178" s="28">
        <v>42413</v>
      </c>
      <c r="B6178" t="s">
        <v>441</v>
      </c>
      <c r="C6178" t="s">
        <v>55</v>
      </c>
      <c r="D6178" t="s">
        <v>55</v>
      </c>
      <c r="E6178" s="30">
        <v>42.4</v>
      </c>
      <c r="F6178">
        <f t="shared" si="102"/>
        <v>1</v>
      </c>
    </row>
    <row r="6179" spans="1:6" x14ac:dyDescent="0.2">
      <c r="A6179" s="28">
        <v>42413</v>
      </c>
      <c r="B6179" t="s">
        <v>441</v>
      </c>
      <c r="C6179" t="s">
        <v>56</v>
      </c>
      <c r="D6179" t="s">
        <v>56</v>
      </c>
      <c r="E6179" s="30">
        <v>2</v>
      </c>
      <c r="F6179">
        <f t="shared" si="102"/>
        <v>1</v>
      </c>
    </row>
    <row r="6180" spans="1:6" x14ac:dyDescent="0.2">
      <c r="A6180" s="28">
        <v>42413</v>
      </c>
      <c r="B6180" t="s">
        <v>441</v>
      </c>
      <c r="C6180" t="s">
        <v>57</v>
      </c>
      <c r="D6180" t="s">
        <v>57</v>
      </c>
      <c r="E6180" s="30">
        <v>0</v>
      </c>
      <c r="F6180">
        <f t="shared" si="102"/>
        <v>1</v>
      </c>
    </row>
    <row r="6181" spans="1:6" x14ac:dyDescent="0.2">
      <c r="A6181" s="28">
        <v>42413</v>
      </c>
      <c r="B6181" t="s">
        <v>441</v>
      </c>
      <c r="C6181" t="s">
        <v>58</v>
      </c>
      <c r="D6181" t="s">
        <v>58</v>
      </c>
      <c r="E6181" s="30">
        <v>10</v>
      </c>
      <c r="F6181">
        <f t="shared" si="102"/>
        <v>1</v>
      </c>
    </row>
    <row r="6182" spans="1:6" x14ac:dyDescent="0.2">
      <c r="A6182" s="28">
        <v>42413</v>
      </c>
      <c r="B6182" t="s">
        <v>441</v>
      </c>
      <c r="C6182" t="s">
        <v>59</v>
      </c>
      <c r="D6182" t="s">
        <v>59</v>
      </c>
      <c r="E6182" s="30">
        <v>2</v>
      </c>
      <c r="F6182">
        <f t="shared" si="102"/>
        <v>1</v>
      </c>
    </row>
    <row r="6183" spans="1:6" x14ac:dyDescent="0.2">
      <c r="A6183" s="28">
        <v>42414</v>
      </c>
      <c r="B6183" t="s">
        <v>447</v>
      </c>
      <c r="C6183" t="s">
        <v>52</v>
      </c>
      <c r="D6183" t="s">
        <v>52</v>
      </c>
      <c r="E6183" s="30">
        <v>5.84</v>
      </c>
      <c r="F6183">
        <f t="shared" si="102"/>
        <v>1</v>
      </c>
    </row>
    <row r="6184" spans="1:6" x14ac:dyDescent="0.2">
      <c r="A6184" s="28">
        <v>42414</v>
      </c>
      <c r="B6184" t="s">
        <v>447</v>
      </c>
      <c r="C6184" t="s">
        <v>53</v>
      </c>
      <c r="D6184" t="s">
        <v>53</v>
      </c>
      <c r="E6184" s="30">
        <v>7.34</v>
      </c>
      <c r="F6184">
        <f t="shared" si="102"/>
        <v>1</v>
      </c>
    </row>
    <row r="6185" spans="1:6" x14ac:dyDescent="0.2">
      <c r="A6185" s="28">
        <v>42414</v>
      </c>
      <c r="B6185" t="s">
        <v>447</v>
      </c>
      <c r="C6185" t="s">
        <v>54</v>
      </c>
      <c r="D6185" t="s">
        <v>54</v>
      </c>
      <c r="E6185" s="30">
        <v>3.8</v>
      </c>
      <c r="F6185">
        <f t="shared" si="102"/>
        <v>1</v>
      </c>
    </row>
    <row r="6186" spans="1:6" x14ac:dyDescent="0.2">
      <c r="A6186" s="28">
        <v>42414</v>
      </c>
      <c r="B6186" t="s">
        <v>447</v>
      </c>
      <c r="C6186" t="s">
        <v>55</v>
      </c>
      <c r="D6186" t="s">
        <v>55</v>
      </c>
      <c r="E6186" s="30">
        <v>43.6</v>
      </c>
      <c r="F6186">
        <f t="shared" si="102"/>
        <v>1</v>
      </c>
    </row>
    <row r="6187" spans="1:6" x14ac:dyDescent="0.2">
      <c r="A6187" s="28">
        <v>42414</v>
      </c>
      <c r="B6187" t="s">
        <v>447</v>
      </c>
      <c r="C6187" t="s">
        <v>56</v>
      </c>
      <c r="D6187" t="s">
        <v>56</v>
      </c>
      <c r="E6187" s="30">
        <v>5</v>
      </c>
      <c r="F6187">
        <f t="shared" si="102"/>
        <v>1</v>
      </c>
    </row>
    <row r="6188" spans="1:6" x14ac:dyDescent="0.2">
      <c r="A6188" s="28">
        <v>42414</v>
      </c>
      <c r="B6188" t="s">
        <v>447</v>
      </c>
      <c r="C6188" t="s">
        <v>57</v>
      </c>
      <c r="D6188" t="s">
        <v>57</v>
      </c>
      <c r="E6188" s="30">
        <v>0</v>
      </c>
      <c r="F6188">
        <f t="shared" si="102"/>
        <v>1</v>
      </c>
    </row>
    <row r="6189" spans="1:6" x14ac:dyDescent="0.2">
      <c r="A6189" s="28">
        <v>42414</v>
      </c>
      <c r="B6189" t="s">
        <v>447</v>
      </c>
      <c r="C6189" t="s">
        <v>58</v>
      </c>
      <c r="D6189" t="s">
        <v>58</v>
      </c>
      <c r="E6189" s="30">
        <v>7</v>
      </c>
      <c r="F6189">
        <f t="shared" si="102"/>
        <v>1</v>
      </c>
    </row>
    <row r="6190" spans="1:6" x14ac:dyDescent="0.2">
      <c r="A6190" s="28">
        <v>42414</v>
      </c>
      <c r="B6190" t="s">
        <v>447</v>
      </c>
      <c r="C6190" t="s">
        <v>59</v>
      </c>
      <c r="D6190" t="s">
        <v>59</v>
      </c>
      <c r="E6190" s="30">
        <v>4</v>
      </c>
      <c r="F6190">
        <f t="shared" si="102"/>
        <v>1</v>
      </c>
    </row>
    <row r="6191" spans="1:6" x14ac:dyDescent="0.2">
      <c r="A6191" s="28">
        <v>42415</v>
      </c>
      <c r="B6191" t="s">
        <v>443</v>
      </c>
      <c r="C6191" t="s">
        <v>52</v>
      </c>
      <c r="D6191" t="s">
        <v>52</v>
      </c>
      <c r="E6191" s="30">
        <v>5.33</v>
      </c>
      <c r="F6191">
        <f t="shared" si="102"/>
        <v>1</v>
      </c>
    </row>
    <row r="6192" spans="1:6" x14ac:dyDescent="0.2">
      <c r="A6192" s="28">
        <v>42415</v>
      </c>
      <c r="B6192" t="s">
        <v>443</v>
      </c>
      <c r="C6192" t="s">
        <v>53</v>
      </c>
      <c r="D6192" t="s">
        <v>53</v>
      </c>
      <c r="E6192" s="30">
        <v>5.33</v>
      </c>
      <c r="F6192">
        <f t="shared" si="102"/>
        <v>1</v>
      </c>
    </row>
    <row r="6193" spans="1:6" x14ac:dyDescent="0.2">
      <c r="A6193" s="28">
        <v>42415</v>
      </c>
      <c r="B6193" t="s">
        <v>443</v>
      </c>
      <c r="C6193" t="s">
        <v>54</v>
      </c>
      <c r="D6193" t="s">
        <v>54</v>
      </c>
      <c r="E6193" s="30">
        <v>5.3</v>
      </c>
      <c r="F6193">
        <f t="shared" si="102"/>
        <v>1</v>
      </c>
    </row>
    <row r="6194" spans="1:6" x14ac:dyDescent="0.2">
      <c r="A6194" s="28">
        <v>42415</v>
      </c>
      <c r="B6194" t="s">
        <v>443</v>
      </c>
      <c r="C6194" t="s">
        <v>55</v>
      </c>
      <c r="D6194" t="s">
        <v>55</v>
      </c>
      <c r="E6194" s="30">
        <v>52.2</v>
      </c>
      <c r="F6194">
        <f t="shared" si="102"/>
        <v>1</v>
      </c>
    </row>
    <row r="6195" spans="1:6" x14ac:dyDescent="0.2">
      <c r="A6195" s="28">
        <v>42415</v>
      </c>
      <c r="B6195" t="s">
        <v>443</v>
      </c>
      <c r="C6195" t="s">
        <v>56</v>
      </c>
      <c r="D6195" t="s">
        <v>56</v>
      </c>
      <c r="E6195" s="30">
        <v>6</v>
      </c>
      <c r="F6195">
        <f t="shared" si="102"/>
        <v>1</v>
      </c>
    </row>
    <row r="6196" spans="1:6" x14ac:dyDescent="0.2">
      <c r="A6196" s="28">
        <v>42415</v>
      </c>
      <c r="B6196" t="s">
        <v>443</v>
      </c>
      <c r="C6196" t="s">
        <v>57</v>
      </c>
      <c r="D6196" t="s">
        <v>57</v>
      </c>
      <c r="E6196" s="30">
        <v>0</v>
      </c>
      <c r="F6196">
        <f t="shared" si="102"/>
        <v>1</v>
      </c>
    </row>
    <row r="6197" spans="1:6" x14ac:dyDescent="0.2">
      <c r="A6197" s="28">
        <v>42415</v>
      </c>
      <c r="B6197" t="s">
        <v>443</v>
      </c>
      <c r="C6197" t="s">
        <v>58</v>
      </c>
      <c r="D6197" t="s">
        <v>58</v>
      </c>
      <c r="E6197" s="30">
        <v>0</v>
      </c>
      <c r="F6197">
        <f t="shared" si="102"/>
        <v>1</v>
      </c>
    </row>
    <row r="6198" spans="1:6" x14ac:dyDescent="0.2">
      <c r="A6198" s="28">
        <v>42415</v>
      </c>
      <c r="B6198" t="s">
        <v>443</v>
      </c>
      <c r="C6198" t="s">
        <v>59</v>
      </c>
      <c r="D6198" t="s">
        <v>59</v>
      </c>
      <c r="E6198" s="30">
        <v>0</v>
      </c>
      <c r="F6198">
        <f t="shared" si="102"/>
        <v>1</v>
      </c>
    </row>
    <row r="6199" spans="1:6" x14ac:dyDescent="0.2">
      <c r="A6199" s="28">
        <v>42416</v>
      </c>
      <c r="B6199" t="s">
        <v>444</v>
      </c>
      <c r="C6199" t="s">
        <v>52</v>
      </c>
      <c r="D6199" t="s">
        <v>52</v>
      </c>
      <c r="E6199" s="30">
        <v>7.33</v>
      </c>
      <c r="F6199">
        <f t="shared" si="102"/>
        <v>1</v>
      </c>
    </row>
    <row r="6200" spans="1:6" x14ac:dyDescent="0.2">
      <c r="A6200" s="28">
        <v>42416</v>
      </c>
      <c r="B6200" t="s">
        <v>444</v>
      </c>
      <c r="C6200" t="s">
        <v>53</v>
      </c>
      <c r="D6200" t="s">
        <v>53</v>
      </c>
      <c r="E6200" s="30">
        <v>2.3199999999999998</v>
      </c>
      <c r="F6200">
        <f t="shared" si="102"/>
        <v>1</v>
      </c>
    </row>
    <row r="6201" spans="1:6" x14ac:dyDescent="0.2">
      <c r="A6201" s="28">
        <v>42416</v>
      </c>
      <c r="B6201" t="s">
        <v>444</v>
      </c>
      <c r="C6201" t="s">
        <v>54</v>
      </c>
      <c r="D6201" t="s">
        <v>54</v>
      </c>
      <c r="E6201" s="30">
        <v>3</v>
      </c>
      <c r="F6201">
        <f t="shared" si="102"/>
        <v>1</v>
      </c>
    </row>
    <row r="6202" spans="1:6" x14ac:dyDescent="0.2">
      <c r="A6202" s="28">
        <v>42416</v>
      </c>
      <c r="B6202" t="s">
        <v>444</v>
      </c>
      <c r="C6202" t="s">
        <v>55</v>
      </c>
      <c r="D6202" t="s">
        <v>55</v>
      </c>
      <c r="E6202" s="30">
        <v>29</v>
      </c>
      <c r="F6202">
        <f t="shared" si="102"/>
        <v>1</v>
      </c>
    </row>
    <row r="6203" spans="1:6" x14ac:dyDescent="0.2">
      <c r="A6203" s="28">
        <v>42416</v>
      </c>
      <c r="B6203" t="s">
        <v>444</v>
      </c>
      <c r="C6203" t="s">
        <v>56</v>
      </c>
      <c r="D6203" t="s">
        <v>56</v>
      </c>
      <c r="E6203" s="30">
        <v>3</v>
      </c>
      <c r="F6203">
        <f t="shared" si="102"/>
        <v>1</v>
      </c>
    </row>
    <row r="6204" spans="1:6" x14ac:dyDescent="0.2">
      <c r="A6204" s="28">
        <v>42416</v>
      </c>
      <c r="B6204" t="s">
        <v>444</v>
      </c>
      <c r="C6204" t="s">
        <v>57</v>
      </c>
      <c r="D6204" t="s">
        <v>57</v>
      </c>
      <c r="E6204" s="30">
        <v>2</v>
      </c>
      <c r="F6204">
        <f t="shared" si="102"/>
        <v>1</v>
      </c>
    </row>
    <row r="6205" spans="1:6" x14ac:dyDescent="0.2">
      <c r="A6205" s="28">
        <v>42416</v>
      </c>
      <c r="B6205" t="s">
        <v>444</v>
      </c>
      <c r="C6205" t="s">
        <v>58</v>
      </c>
      <c r="D6205" t="s">
        <v>58</v>
      </c>
      <c r="E6205" s="30">
        <v>9</v>
      </c>
      <c r="F6205">
        <f t="shared" si="102"/>
        <v>1</v>
      </c>
    </row>
    <row r="6206" spans="1:6" x14ac:dyDescent="0.2">
      <c r="A6206" s="28">
        <v>42416</v>
      </c>
      <c r="B6206" t="s">
        <v>444</v>
      </c>
      <c r="C6206" t="s">
        <v>59</v>
      </c>
      <c r="D6206" t="s">
        <v>59</v>
      </c>
      <c r="E6206" s="30">
        <v>3</v>
      </c>
      <c r="F6206">
        <f t="shared" si="102"/>
        <v>1</v>
      </c>
    </row>
    <row r="6207" spans="1:6" x14ac:dyDescent="0.2">
      <c r="A6207" s="28">
        <v>42417</v>
      </c>
      <c r="B6207" t="s">
        <v>445</v>
      </c>
      <c r="C6207" t="s">
        <v>52</v>
      </c>
      <c r="D6207" t="s">
        <v>52</v>
      </c>
      <c r="E6207" s="30">
        <v>3</v>
      </c>
      <c r="F6207">
        <f t="shared" si="102"/>
        <v>1</v>
      </c>
    </row>
    <row r="6208" spans="1:6" x14ac:dyDescent="0.2">
      <c r="A6208" s="28">
        <v>42417</v>
      </c>
      <c r="B6208" t="s">
        <v>445</v>
      </c>
      <c r="C6208" t="s">
        <v>53</v>
      </c>
      <c r="D6208" t="s">
        <v>53</v>
      </c>
      <c r="E6208" s="30">
        <v>5</v>
      </c>
      <c r="F6208">
        <f t="shared" si="102"/>
        <v>1</v>
      </c>
    </row>
    <row r="6209" spans="1:6" x14ac:dyDescent="0.2">
      <c r="A6209" s="28">
        <v>42417</v>
      </c>
      <c r="B6209" t="s">
        <v>445</v>
      </c>
      <c r="C6209" t="s">
        <v>54</v>
      </c>
      <c r="D6209" t="s">
        <v>54</v>
      </c>
      <c r="E6209" s="30">
        <v>4</v>
      </c>
      <c r="F6209">
        <f t="shared" si="102"/>
        <v>1</v>
      </c>
    </row>
    <row r="6210" spans="1:6" x14ac:dyDescent="0.2">
      <c r="A6210" s="28">
        <v>42417</v>
      </c>
      <c r="B6210" t="s">
        <v>445</v>
      </c>
      <c r="C6210" t="s">
        <v>55</v>
      </c>
      <c r="D6210" t="s">
        <v>55</v>
      </c>
      <c r="E6210" s="30">
        <v>26.6</v>
      </c>
      <c r="F6210">
        <f t="shared" si="102"/>
        <v>1</v>
      </c>
    </row>
    <row r="6211" spans="1:6" x14ac:dyDescent="0.2">
      <c r="A6211" s="28">
        <v>42417</v>
      </c>
      <c r="B6211" t="s">
        <v>445</v>
      </c>
      <c r="C6211" t="s">
        <v>56</v>
      </c>
      <c r="D6211" t="s">
        <v>56</v>
      </c>
      <c r="E6211" s="30">
        <v>12</v>
      </c>
      <c r="F6211">
        <f t="shared" si="102"/>
        <v>1</v>
      </c>
    </row>
    <row r="6212" spans="1:6" x14ac:dyDescent="0.2">
      <c r="A6212" s="28">
        <v>42417</v>
      </c>
      <c r="B6212" t="s">
        <v>445</v>
      </c>
      <c r="C6212" t="s">
        <v>57</v>
      </c>
      <c r="D6212" t="s">
        <v>57</v>
      </c>
      <c r="E6212" s="30">
        <v>1</v>
      </c>
      <c r="F6212">
        <f t="shared" si="102"/>
        <v>1</v>
      </c>
    </row>
    <row r="6213" spans="1:6" x14ac:dyDescent="0.2">
      <c r="A6213" s="28">
        <v>42417</v>
      </c>
      <c r="B6213" t="s">
        <v>445</v>
      </c>
      <c r="C6213" t="s">
        <v>58</v>
      </c>
      <c r="D6213" t="s">
        <v>58</v>
      </c>
      <c r="E6213" s="30">
        <v>1</v>
      </c>
      <c r="F6213">
        <f t="shared" si="102"/>
        <v>1</v>
      </c>
    </row>
    <row r="6214" spans="1:6" x14ac:dyDescent="0.2">
      <c r="A6214" s="28">
        <v>42417</v>
      </c>
      <c r="B6214" t="s">
        <v>445</v>
      </c>
      <c r="C6214" t="s">
        <v>59</v>
      </c>
      <c r="D6214" t="s">
        <v>59</v>
      </c>
      <c r="E6214" s="30">
        <v>0</v>
      </c>
      <c r="F6214">
        <f t="shared" si="102"/>
        <v>1</v>
      </c>
    </row>
    <row r="6215" spans="1:6" x14ac:dyDescent="0.2">
      <c r="A6215" s="28">
        <v>42418</v>
      </c>
      <c r="B6215" t="s">
        <v>446</v>
      </c>
      <c r="C6215" t="s">
        <v>52</v>
      </c>
      <c r="D6215" t="s">
        <v>52</v>
      </c>
      <c r="E6215" s="30">
        <v>2.34</v>
      </c>
      <c r="F6215">
        <f t="shared" ref="F6215:F6278" si="103">SUBTOTAL(103,E6215)</f>
        <v>1</v>
      </c>
    </row>
    <row r="6216" spans="1:6" x14ac:dyDescent="0.2">
      <c r="A6216" s="28">
        <v>42418</v>
      </c>
      <c r="B6216" t="s">
        <v>446</v>
      </c>
      <c r="C6216" t="s">
        <v>53</v>
      </c>
      <c r="D6216" t="s">
        <v>53</v>
      </c>
      <c r="E6216" s="30">
        <v>1</v>
      </c>
      <c r="F6216">
        <f t="shared" si="103"/>
        <v>1</v>
      </c>
    </row>
    <row r="6217" spans="1:6" x14ac:dyDescent="0.2">
      <c r="A6217" s="28">
        <v>42418</v>
      </c>
      <c r="B6217" t="s">
        <v>446</v>
      </c>
      <c r="C6217" t="s">
        <v>54</v>
      </c>
      <c r="D6217" t="s">
        <v>54</v>
      </c>
      <c r="E6217" s="30">
        <v>4.3</v>
      </c>
      <c r="F6217">
        <f t="shared" si="103"/>
        <v>1</v>
      </c>
    </row>
    <row r="6218" spans="1:6" x14ac:dyDescent="0.2">
      <c r="A6218" s="28">
        <v>42418</v>
      </c>
      <c r="B6218" t="s">
        <v>446</v>
      </c>
      <c r="C6218" t="s">
        <v>55</v>
      </c>
      <c r="D6218" t="s">
        <v>55</v>
      </c>
      <c r="E6218" s="30">
        <v>43.85</v>
      </c>
      <c r="F6218">
        <f t="shared" si="103"/>
        <v>1</v>
      </c>
    </row>
    <row r="6219" spans="1:6" x14ac:dyDescent="0.2">
      <c r="A6219" s="28">
        <v>42418</v>
      </c>
      <c r="B6219" t="s">
        <v>446</v>
      </c>
      <c r="C6219" t="s">
        <v>56</v>
      </c>
      <c r="D6219" t="s">
        <v>56</v>
      </c>
      <c r="E6219" s="30">
        <v>3</v>
      </c>
      <c r="F6219">
        <f t="shared" si="103"/>
        <v>1</v>
      </c>
    </row>
    <row r="6220" spans="1:6" x14ac:dyDescent="0.2">
      <c r="A6220" s="28">
        <v>42418</v>
      </c>
      <c r="B6220" t="s">
        <v>446</v>
      </c>
      <c r="C6220" t="s">
        <v>57</v>
      </c>
      <c r="D6220" t="s">
        <v>57</v>
      </c>
      <c r="E6220" s="30">
        <v>0</v>
      </c>
      <c r="F6220">
        <f t="shared" si="103"/>
        <v>1</v>
      </c>
    </row>
    <row r="6221" spans="1:6" x14ac:dyDescent="0.2">
      <c r="A6221" s="28">
        <v>42418</v>
      </c>
      <c r="B6221" t="s">
        <v>446</v>
      </c>
      <c r="C6221" t="s">
        <v>58</v>
      </c>
      <c r="D6221" t="s">
        <v>58</v>
      </c>
      <c r="E6221" s="30">
        <v>9</v>
      </c>
      <c r="F6221">
        <f t="shared" si="103"/>
        <v>1</v>
      </c>
    </row>
    <row r="6222" spans="1:6" x14ac:dyDescent="0.2">
      <c r="A6222" s="28">
        <v>42418</v>
      </c>
      <c r="B6222" t="s">
        <v>446</v>
      </c>
      <c r="C6222" t="s">
        <v>59</v>
      </c>
      <c r="D6222" t="s">
        <v>59</v>
      </c>
      <c r="E6222" s="30">
        <v>1</v>
      </c>
      <c r="F6222">
        <f t="shared" si="103"/>
        <v>1</v>
      </c>
    </row>
    <row r="6223" spans="1:6" x14ac:dyDescent="0.2">
      <c r="A6223" s="28">
        <v>42419</v>
      </c>
      <c r="B6223" t="s">
        <v>440</v>
      </c>
      <c r="C6223" t="s">
        <v>52</v>
      </c>
      <c r="D6223" t="s">
        <v>52</v>
      </c>
      <c r="E6223" s="30">
        <v>4</v>
      </c>
      <c r="F6223">
        <f t="shared" si="103"/>
        <v>1</v>
      </c>
    </row>
    <row r="6224" spans="1:6" x14ac:dyDescent="0.2">
      <c r="A6224" s="28">
        <v>42419</v>
      </c>
      <c r="B6224" t="s">
        <v>440</v>
      </c>
      <c r="C6224" t="s">
        <v>53</v>
      </c>
      <c r="D6224" t="s">
        <v>53</v>
      </c>
      <c r="E6224" s="30">
        <v>1.67</v>
      </c>
      <c r="F6224">
        <f t="shared" si="103"/>
        <v>1</v>
      </c>
    </row>
    <row r="6225" spans="1:6" x14ac:dyDescent="0.2">
      <c r="A6225" s="28">
        <v>42419</v>
      </c>
      <c r="B6225" t="s">
        <v>440</v>
      </c>
      <c r="C6225" t="s">
        <v>54</v>
      </c>
      <c r="D6225" t="s">
        <v>54</v>
      </c>
      <c r="E6225" s="30">
        <v>4</v>
      </c>
      <c r="F6225">
        <f t="shared" si="103"/>
        <v>1</v>
      </c>
    </row>
    <row r="6226" spans="1:6" x14ac:dyDescent="0.2">
      <c r="A6226" s="28">
        <v>42419</v>
      </c>
      <c r="B6226" t="s">
        <v>440</v>
      </c>
      <c r="C6226" t="s">
        <v>55</v>
      </c>
      <c r="D6226" t="s">
        <v>55</v>
      </c>
      <c r="E6226" s="30">
        <v>28.7</v>
      </c>
      <c r="F6226">
        <f t="shared" si="103"/>
        <v>1</v>
      </c>
    </row>
    <row r="6227" spans="1:6" x14ac:dyDescent="0.2">
      <c r="A6227" s="28">
        <v>42419</v>
      </c>
      <c r="B6227" t="s">
        <v>440</v>
      </c>
      <c r="C6227" t="s">
        <v>56</v>
      </c>
      <c r="D6227" t="s">
        <v>56</v>
      </c>
      <c r="E6227" s="30">
        <v>18</v>
      </c>
      <c r="F6227">
        <f t="shared" si="103"/>
        <v>1</v>
      </c>
    </row>
    <row r="6228" spans="1:6" x14ac:dyDescent="0.2">
      <c r="A6228" s="28">
        <v>42419</v>
      </c>
      <c r="B6228" t="s">
        <v>440</v>
      </c>
      <c r="C6228" t="s">
        <v>57</v>
      </c>
      <c r="D6228" t="s">
        <v>57</v>
      </c>
      <c r="E6228" s="30">
        <v>2</v>
      </c>
      <c r="F6228">
        <f t="shared" si="103"/>
        <v>1</v>
      </c>
    </row>
    <row r="6229" spans="1:6" x14ac:dyDescent="0.2">
      <c r="A6229" s="28">
        <v>42419</v>
      </c>
      <c r="B6229" t="s">
        <v>440</v>
      </c>
      <c r="C6229" t="s">
        <v>58</v>
      </c>
      <c r="D6229" t="s">
        <v>58</v>
      </c>
      <c r="E6229" s="30">
        <v>26</v>
      </c>
      <c r="F6229">
        <f t="shared" si="103"/>
        <v>1</v>
      </c>
    </row>
    <row r="6230" spans="1:6" x14ac:dyDescent="0.2">
      <c r="A6230" s="28">
        <v>42419</v>
      </c>
      <c r="B6230" t="s">
        <v>440</v>
      </c>
      <c r="C6230" t="s">
        <v>59</v>
      </c>
      <c r="D6230" t="s">
        <v>59</v>
      </c>
      <c r="E6230" s="30">
        <v>1</v>
      </c>
      <c r="F6230">
        <f t="shared" si="103"/>
        <v>1</v>
      </c>
    </row>
    <row r="6231" spans="1:6" x14ac:dyDescent="0.2">
      <c r="A6231" s="28">
        <v>42420</v>
      </c>
      <c r="B6231" t="s">
        <v>441</v>
      </c>
      <c r="C6231" t="s">
        <v>52</v>
      </c>
      <c r="D6231" t="s">
        <v>52</v>
      </c>
      <c r="E6231" s="30">
        <v>10.33</v>
      </c>
      <c r="F6231">
        <f t="shared" si="103"/>
        <v>1</v>
      </c>
    </row>
    <row r="6232" spans="1:6" x14ac:dyDescent="0.2">
      <c r="A6232" s="28">
        <v>42420</v>
      </c>
      <c r="B6232" t="s">
        <v>441</v>
      </c>
      <c r="C6232" t="s">
        <v>53</v>
      </c>
      <c r="D6232" t="s">
        <v>53</v>
      </c>
      <c r="E6232" s="30">
        <v>4.1219999999999999</v>
      </c>
      <c r="F6232">
        <f t="shared" si="103"/>
        <v>1</v>
      </c>
    </row>
    <row r="6233" spans="1:6" x14ac:dyDescent="0.2">
      <c r="A6233" s="28">
        <v>42420</v>
      </c>
      <c r="B6233" t="s">
        <v>441</v>
      </c>
      <c r="C6233" t="s">
        <v>54</v>
      </c>
      <c r="D6233" t="s">
        <v>54</v>
      </c>
      <c r="E6233" s="30">
        <v>4</v>
      </c>
      <c r="F6233">
        <f t="shared" si="103"/>
        <v>1</v>
      </c>
    </row>
    <row r="6234" spans="1:6" x14ac:dyDescent="0.2">
      <c r="A6234" s="28">
        <v>42420</v>
      </c>
      <c r="B6234" t="s">
        <v>441</v>
      </c>
      <c r="C6234" t="s">
        <v>55</v>
      </c>
      <c r="D6234" t="s">
        <v>55</v>
      </c>
      <c r="E6234" s="30">
        <v>36.9</v>
      </c>
      <c r="F6234">
        <f t="shared" si="103"/>
        <v>1</v>
      </c>
    </row>
    <row r="6235" spans="1:6" x14ac:dyDescent="0.2">
      <c r="A6235" s="28">
        <v>42420</v>
      </c>
      <c r="B6235" t="s">
        <v>441</v>
      </c>
      <c r="C6235" t="s">
        <v>56</v>
      </c>
      <c r="D6235" t="s">
        <v>56</v>
      </c>
      <c r="E6235" s="30">
        <v>5</v>
      </c>
      <c r="F6235">
        <f t="shared" si="103"/>
        <v>1</v>
      </c>
    </row>
    <row r="6236" spans="1:6" x14ac:dyDescent="0.2">
      <c r="A6236" s="28">
        <v>42420</v>
      </c>
      <c r="B6236" t="s">
        <v>441</v>
      </c>
      <c r="C6236" t="s">
        <v>57</v>
      </c>
      <c r="D6236" t="s">
        <v>57</v>
      </c>
      <c r="E6236" s="30">
        <v>0</v>
      </c>
      <c r="F6236">
        <f t="shared" si="103"/>
        <v>1</v>
      </c>
    </row>
    <row r="6237" spans="1:6" x14ac:dyDescent="0.2">
      <c r="A6237" s="28">
        <v>42420</v>
      </c>
      <c r="B6237" t="s">
        <v>441</v>
      </c>
      <c r="C6237" t="s">
        <v>58</v>
      </c>
      <c r="D6237" t="s">
        <v>58</v>
      </c>
      <c r="E6237" s="30">
        <v>8</v>
      </c>
      <c r="F6237">
        <f t="shared" si="103"/>
        <v>1</v>
      </c>
    </row>
    <row r="6238" spans="1:6" x14ac:dyDescent="0.2">
      <c r="A6238" s="28">
        <v>42420</v>
      </c>
      <c r="B6238" t="s">
        <v>441</v>
      </c>
      <c r="C6238" t="s">
        <v>59</v>
      </c>
      <c r="D6238" t="s">
        <v>59</v>
      </c>
      <c r="E6238" s="30">
        <v>3</v>
      </c>
      <c r="F6238">
        <f t="shared" si="103"/>
        <v>1</v>
      </c>
    </row>
    <row r="6239" spans="1:6" x14ac:dyDescent="0.2">
      <c r="A6239" s="28">
        <v>42421</v>
      </c>
      <c r="B6239" t="s">
        <v>447</v>
      </c>
      <c r="C6239" t="s">
        <v>52</v>
      </c>
      <c r="D6239" t="s">
        <v>52</v>
      </c>
      <c r="E6239" s="30">
        <v>6.34</v>
      </c>
      <c r="F6239">
        <f t="shared" si="103"/>
        <v>1</v>
      </c>
    </row>
    <row r="6240" spans="1:6" x14ac:dyDescent="0.2">
      <c r="A6240" s="28">
        <v>42421</v>
      </c>
      <c r="B6240" t="s">
        <v>447</v>
      </c>
      <c r="C6240" t="s">
        <v>53</v>
      </c>
      <c r="D6240" t="s">
        <v>53</v>
      </c>
      <c r="E6240" s="30">
        <v>4</v>
      </c>
      <c r="F6240">
        <f t="shared" si="103"/>
        <v>1</v>
      </c>
    </row>
    <row r="6241" spans="1:6" x14ac:dyDescent="0.2">
      <c r="A6241" s="28">
        <v>42421</v>
      </c>
      <c r="B6241" t="s">
        <v>447</v>
      </c>
      <c r="C6241" t="s">
        <v>54</v>
      </c>
      <c r="D6241" t="s">
        <v>54</v>
      </c>
      <c r="E6241" s="30">
        <v>0</v>
      </c>
      <c r="F6241">
        <f t="shared" si="103"/>
        <v>1</v>
      </c>
    </row>
    <row r="6242" spans="1:6" x14ac:dyDescent="0.2">
      <c r="A6242" s="28">
        <v>42421</v>
      </c>
      <c r="B6242" t="s">
        <v>447</v>
      </c>
      <c r="C6242" t="s">
        <v>55</v>
      </c>
      <c r="D6242" t="s">
        <v>55</v>
      </c>
      <c r="E6242" s="30">
        <v>55.7</v>
      </c>
      <c r="F6242">
        <f t="shared" si="103"/>
        <v>1</v>
      </c>
    </row>
    <row r="6243" spans="1:6" x14ac:dyDescent="0.2">
      <c r="A6243" s="28">
        <v>42421</v>
      </c>
      <c r="B6243" t="s">
        <v>447</v>
      </c>
      <c r="C6243" t="s">
        <v>56</v>
      </c>
      <c r="D6243" t="s">
        <v>56</v>
      </c>
      <c r="E6243" s="30">
        <v>5</v>
      </c>
      <c r="F6243">
        <f t="shared" si="103"/>
        <v>1</v>
      </c>
    </row>
    <row r="6244" spans="1:6" x14ac:dyDescent="0.2">
      <c r="A6244" s="28">
        <v>42421</v>
      </c>
      <c r="B6244" t="s">
        <v>447</v>
      </c>
      <c r="C6244" t="s">
        <v>57</v>
      </c>
      <c r="D6244" t="s">
        <v>57</v>
      </c>
      <c r="E6244" s="30">
        <v>2</v>
      </c>
      <c r="F6244">
        <f t="shared" si="103"/>
        <v>1</v>
      </c>
    </row>
    <row r="6245" spans="1:6" x14ac:dyDescent="0.2">
      <c r="A6245" s="28">
        <v>42421</v>
      </c>
      <c r="B6245" t="s">
        <v>447</v>
      </c>
      <c r="C6245" t="s">
        <v>58</v>
      </c>
      <c r="D6245" t="s">
        <v>58</v>
      </c>
      <c r="E6245" s="30">
        <v>7</v>
      </c>
      <c r="F6245">
        <f t="shared" si="103"/>
        <v>1</v>
      </c>
    </row>
    <row r="6246" spans="1:6" x14ac:dyDescent="0.2">
      <c r="A6246" s="28">
        <v>42421</v>
      </c>
      <c r="B6246" t="s">
        <v>447</v>
      </c>
      <c r="C6246" t="s">
        <v>59</v>
      </c>
      <c r="D6246" t="s">
        <v>59</v>
      </c>
      <c r="E6246" s="30">
        <v>4</v>
      </c>
      <c r="F6246">
        <f t="shared" si="103"/>
        <v>1</v>
      </c>
    </row>
    <row r="6247" spans="1:6" x14ac:dyDescent="0.2">
      <c r="A6247" s="28">
        <v>42422</v>
      </c>
      <c r="B6247" t="s">
        <v>443</v>
      </c>
      <c r="C6247" t="s">
        <v>52</v>
      </c>
      <c r="D6247" t="s">
        <v>52</v>
      </c>
      <c r="E6247" s="30">
        <v>3</v>
      </c>
      <c r="F6247">
        <f t="shared" si="103"/>
        <v>1</v>
      </c>
    </row>
    <row r="6248" spans="1:6" x14ac:dyDescent="0.2">
      <c r="A6248" s="28">
        <v>42422</v>
      </c>
      <c r="B6248" t="s">
        <v>443</v>
      </c>
      <c r="C6248" t="s">
        <v>53</v>
      </c>
      <c r="D6248" t="s">
        <v>53</v>
      </c>
      <c r="E6248" s="30">
        <v>5.32</v>
      </c>
      <c r="F6248">
        <f t="shared" si="103"/>
        <v>1</v>
      </c>
    </row>
    <row r="6249" spans="1:6" x14ac:dyDescent="0.2">
      <c r="A6249" s="28">
        <v>42422</v>
      </c>
      <c r="B6249" t="s">
        <v>443</v>
      </c>
      <c r="C6249" t="s">
        <v>54</v>
      </c>
      <c r="D6249" t="s">
        <v>54</v>
      </c>
      <c r="E6249" s="30">
        <v>3</v>
      </c>
      <c r="F6249">
        <f t="shared" si="103"/>
        <v>1</v>
      </c>
    </row>
    <row r="6250" spans="1:6" x14ac:dyDescent="0.2">
      <c r="A6250" s="28">
        <v>42422</v>
      </c>
      <c r="B6250" t="s">
        <v>443</v>
      </c>
      <c r="C6250" t="s">
        <v>55</v>
      </c>
      <c r="D6250" t="s">
        <v>55</v>
      </c>
      <c r="E6250" s="30">
        <v>51.125</v>
      </c>
      <c r="F6250">
        <f t="shared" si="103"/>
        <v>1</v>
      </c>
    </row>
    <row r="6251" spans="1:6" x14ac:dyDescent="0.2">
      <c r="A6251" s="28">
        <v>42422</v>
      </c>
      <c r="B6251" t="s">
        <v>443</v>
      </c>
      <c r="C6251" t="s">
        <v>56</v>
      </c>
      <c r="D6251" t="s">
        <v>56</v>
      </c>
      <c r="E6251" s="30">
        <v>10</v>
      </c>
      <c r="F6251">
        <f t="shared" si="103"/>
        <v>1</v>
      </c>
    </row>
    <row r="6252" spans="1:6" x14ac:dyDescent="0.2">
      <c r="A6252" s="28">
        <v>42422</v>
      </c>
      <c r="B6252" t="s">
        <v>443</v>
      </c>
      <c r="C6252" t="s">
        <v>57</v>
      </c>
      <c r="D6252" t="s">
        <v>57</v>
      </c>
      <c r="E6252" s="30">
        <v>0</v>
      </c>
      <c r="F6252">
        <f t="shared" si="103"/>
        <v>1</v>
      </c>
    </row>
    <row r="6253" spans="1:6" x14ac:dyDescent="0.2">
      <c r="A6253" s="28">
        <v>42422</v>
      </c>
      <c r="B6253" t="s">
        <v>443</v>
      </c>
      <c r="C6253" t="s">
        <v>58</v>
      </c>
      <c r="D6253" t="s">
        <v>58</v>
      </c>
      <c r="E6253" s="30">
        <v>12</v>
      </c>
      <c r="F6253">
        <f t="shared" si="103"/>
        <v>1</v>
      </c>
    </row>
    <row r="6254" spans="1:6" x14ac:dyDescent="0.2">
      <c r="A6254" s="28">
        <v>42422</v>
      </c>
      <c r="B6254" t="s">
        <v>443</v>
      </c>
      <c r="C6254" t="s">
        <v>59</v>
      </c>
      <c r="D6254" t="s">
        <v>59</v>
      </c>
      <c r="E6254" s="30">
        <v>4</v>
      </c>
      <c r="F6254">
        <f t="shared" si="103"/>
        <v>1</v>
      </c>
    </row>
    <row r="6255" spans="1:6" x14ac:dyDescent="0.2">
      <c r="A6255" s="28">
        <v>42423</v>
      </c>
      <c r="B6255" t="s">
        <v>444</v>
      </c>
      <c r="C6255" t="s">
        <v>52</v>
      </c>
      <c r="D6255" t="s">
        <v>52</v>
      </c>
      <c r="E6255" s="30">
        <v>3</v>
      </c>
      <c r="F6255">
        <f t="shared" si="103"/>
        <v>1</v>
      </c>
    </row>
    <row r="6256" spans="1:6" x14ac:dyDescent="0.2">
      <c r="A6256" s="28">
        <v>42423</v>
      </c>
      <c r="B6256" t="s">
        <v>444</v>
      </c>
      <c r="C6256" t="s">
        <v>53</v>
      </c>
      <c r="D6256" t="s">
        <v>53</v>
      </c>
      <c r="E6256" s="30">
        <v>2.33</v>
      </c>
      <c r="F6256">
        <f t="shared" si="103"/>
        <v>1</v>
      </c>
    </row>
    <row r="6257" spans="1:6" x14ac:dyDescent="0.2">
      <c r="A6257" s="28">
        <v>42423</v>
      </c>
      <c r="B6257" t="s">
        <v>444</v>
      </c>
      <c r="C6257" t="s">
        <v>54</v>
      </c>
      <c r="D6257" t="s">
        <v>54</v>
      </c>
      <c r="E6257" s="30">
        <v>2.6</v>
      </c>
      <c r="F6257">
        <f t="shared" si="103"/>
        <v>1</v>
      </c>
    </row>
    <row r="6258" spans="1:6" x14ac:dyDescent="0.2">
      <c r="A6258" s="28">
        <v>42423</v>
      </c>
      <c r="B6258" t="s">
        <v>444</v>
      </c>
      <c r="C6258" t="s">
        <v>55</v>
      </c>
      <c r="D6258" t="s">
        <v>55</v>
      </c>
      <c r="E6258" s="30">
        <v>41.3</v>
      </c>
      <c r="F6258">
        <f t="shared" si="103"/>
        <v>1</v>
      </c>
    </row>
    <row r="6259" spans="1:6" x14ac:dyDescent="0.2">
      <c r="A6259" s="28">
        <v>42423</v>
      </c>
      <c r="B6259" t="s">
        <v>444</v>
      </c>
      <c r="C6259" t="s">
        <v>56</v>
      </c>
      <c r="D6259" t="s">
        <v>56</v>
      </c>
      <c r="E6259" s="30">
        <v>11</v>
      </c>
      <c r="F6259">
        <f t="shared" si="103"/>
        <v>1</v>
      </c>
    </row>
    <row r="6260" spans="1:6" x14ac:dyDescent="0.2">
      <c r="A6260" s="28">
        <v>42423</v>
      </c>
      <c r="B6260" t="s">
        <v>444</v>
      </c>
      <c r="C6260" t="s">
        <v>57</v>
      </c>
      <c r="D6260" t="s">
        <v>57</v>
      </c>
      <c r="E6260" s="30">
        <v>0</v>
      </c>
      <c r="F6260">
        <f t="shared" si="103"/>
        <v>1</v>
      </c>
    </row>
    <row r="6261" spans="1:6" x14ac:dyDescent="0.2">
      <c r="A6261" s="28">
        <v>42423</v>
      </c>
      <c r="B6261" t="s">
        <v>444</v>
      </c>
      <c r="C6261" t="s">
        <v>58</v>
      </c>
      <c r="D6261" t="s">
        <v>58</v>
      </c>
      <c r="E6261" s="30">
        <v>15</v>
      </c>
      <c r="F6261">
        <f t="shared" si="103"/>
        <v>1</v>
      </c>
    </row>
    <row r="6262" spans="1:6" x14ac:dyDescent="0.2">
      <c r="A6262" s="28">
        <v>42423</v>
      </c>
      <c r="B6262" t="s">
        <v>444</v>
      </c>
      <c r="C6262" t="s">
        <v>59</v>
      </c>
      <c r="D6262" t="s">
        <v>59</v>
      </c>
      <c r="E6262" s="30">
        <v>3</v>
      </c>
      <c r="F6262">
        <f t="shared" si="103"/>
        <v>1</v>
      </c>
    </row>
    <row r="6263" spans="1:6" x14ac:dyDescent="0.2">
      <c r="A6263" s="28">
        <v>42424</v>
      </c>
      <c r="B6263" t="s">
        <v>445</v>
      </c>
      <c r="C6263" t="s">
        <v>52</v>
      </c>
      <c r="D6263" t="s">
        <v>52</v>
      </c>
      <c r="E6263" s="30">
        <v>7.66</v>
      </c>
      <c r="F6263">
        <f t="shared" si="103"/>
        <v>1</v>
      </c>
    </row>
    <row r="6264" spans="1:6" x14ac:dyDescent="0.2">
      <c r="A6264" s="28">
        <v>42424</v>
      </c>
      <c r="B6264" t="s">
        <v>445</v>
      </c>
      <c r="C6264" t="s">
        <v>53</v>
      </c>
      <c r="D6264" t="s">
        <v>53</v>
      </c>
      <c r="E6264" s="30">
        <v>2.33</v>
      </c>
      <c r="F6264">
        <f t="shared" si="103"/>
        <v>1</v>
      </c>
    </row>
    <row r="6265" spans="1:6" x14ac:dyDescent="0.2">
      <c r="A6265" s="28">
        <v>42424</v>
      </c>
      <c r="B6265" t="s">
        <v>445</v>
      </c>
      <c r="C6265" t="s">
        <v>54</v>
      </c>
      <c r="D6265" t="s">
        <v>54</v>
      </c>
      <c r="E6265" s="30">
        <v>2.1</v>
      </c>
      <c r="F6265">
        <f t="shared" si="103"/>
        <v>1</v>
      </c>
    </row>
    <row r="6266" spans="1:6" x14ac:dyDescent="0.2">
      <c r="A6266" s="28">
        <v>42424</v>
      </c>
      <c r="B6266" t="s">
        <v>445</v>
      </c>
      <c r="C6266" t="s">
        <v>55</v>
      </c>
      <c r="D6266" t="s">
        <v>55</v>
      </c>
      <c r="E6266" s="30">
        <v>35</v>
      </c>
      <c r="F6266">
        <f t="shared" si="103"/>
        <v>1</v>
      </c>
    </row>
    <row r="6267" spans="1:6" x14ac:dyDescent="0.2">
      <c r="A6267" s="28">
        <v>42424</v>
      </c>
      <c r="B6267" t="s">
        <v>445</v>
      </c>
      <c r="C6267" t="s">
        <v>56</v>
      </c>
      <c r="D6267" t="s">
        <v>56</v>
      </c>
      <c r="E6267" s="30">
        <v>6</v>
      </c>
      <c r="F6267">
        <f t="shared" si="103"/>
        <v>1</v>
      </c>
    </row>
    <row r="6268" spans="1:6" x14ac:dyDescent="0.2">
      <c r="A6268" s="28">
        <v>42424</v>
      </c>
      <c r="B6268" t="s">
        <v>445</v>
      </c>
      <c r="C6268" t="s">
        <v>57</v>
      </c>
      <c r="D6268" t="s">
        <v>57</v>
      </c>
      <c r="E6268" s="30">
        <v>2</v>
      </c>
      <c r="F6268">
        <f t="shared" si="103"/>
        <v>1</v>
      </c>
    </row>
    <row r="6269" spans="1:6" x14ac:dyDescent="0.2">
      <c r="A6269" s="28">
        <v>42424</v>
      </c>
      <c r="B6269" t="s">
        <v>445</v>
      </c>
      <c r="C6269" t="s">
        <v>58</v>
      </c>
      <c r="D6269" t="s">
        <v>58</v>
      </c>
      <c r="E6269" s="30">
        <v>5</v>
      </c>
      <c r="F6269">
        <f t="shared" si="103"/>
        <v>1</v>
      </c>
    </row>
    <row r="6270" spans="1:6" x14ac:dyDescent="0.2">
      <c r="A6270" s="28">
        <v>42424</v>
      </c>
      <c r="B6270" t="s">
        <v>445</v>
      </c>
      <c r="C6270" t="s">
        <v>59</v>
      </c>
      <c r="D6270" t="s">
        <v>59</v>
      </c>
      <c r="E6270" s="30">
        <v>1</v>
      </c>
      <c r="F6270">
        <f t="shared" si="103"/>
        <v>1</v>
      </c>
    </row>
    <row r="6271" spans="1:6" x14ac:dyDescent="0.2">
      <c r="A6271" s="28">
        <v>42425</v>
      </c>
      <c r="B6271" t="s">
        <v>446</v>
      </c>
      <c r="C6271" t="s">
        <v>52</v>
      </c>
      <c r="D6271" t="s">
        <v>52</v>
      </c>
      <c r="E6271" s="30">
        <v>7.99</v>
      </c>
      <c r="F6271">
        <f t="shared" si="103"/>
        <v>1</v>
      </c>
    </row>
    <row r="6272" spans="1:6" x14ac:dyDescent="0.2">
      <c r="A6272" s="28">
        <v>42425</v>
      </c>
      <c r="B6272" t="s">
        <v>446</v>
      </c>
      <c r="C6272" t="s">
        <v>53</v>
      </c>
      <c r="D6272" t="s">
        <v>53</v>
      </c>
      <c r="E6272" s="30">
        <v>3.99</v>
      </c>
      <c r="F6272">
        <f t="shared" si="103"/>
        <v>1</v>
      </c>
    </row>
    <row r="6273" spans="1:6" x14ac:dyDescent="0.2">
      <c r="A6273" s="28">
        <v>42425</v>
      </c>
      <c r="B6273" t="s">
        <v>446</v>
      </c>
      <c r="C6273" t="s">
        <v>54</v>
      </c>
      <c r="D6273" t="s">
        <v>54</v>
      </c>
      <c r="E6273" s="30">
        <v>5</v>
      </c>
      <c r="F6273">
        <f t="shared" si="103"/>
        <v>1</v>
      </c>
    </row>
    <row r="6274" spans="1:6" x14ac:dyDescent="0.2">
      <c r="A6274" s="28">
        <v>42425</v>
      </c>
      <c r="B6274" t="s">
        <v>446</v>
      </c>
      <c r="C6274" t="s">
        <v>55</v>
      </c>
      <c r="D6274" t="s">
        <v>55</v>
      </c>
      <c r="E6274" s="30">
        <v>41</v>
      </c>
      <c r="F6274">
        <f t="shared" si="103"/>
        <v>1</v>
      </c>
    </row>
    <row r="6275" spans="1:6" x14ac:dyDescent="0.2">
      <c r="A6275" s="28">
        <v>42425</v>
      </c>
      <c r="B6275" t="s">
        <v>446</v>
      </c>
      <c r="C6275" t="s">
        <v>56</v>
      </c>
      <c r="D6275" t="s">
        <v>56</v>
      </c>
      <c r="E6275" s="30">
        <v>22</v>
      </c>
      <c r="F6275">
        <f t="shared" si="103"/>
        <v>1</v>
      </c>
    </row>
    <row r="6276" spans="1:6" x14ac:dyDescent="0.2">
      <c r="A6276" s="28">
        <v>42425</v>
      </c>
      <c r="B6276" t="s">
        <v>446</v>
      </c>
      <c r="C6276" t="s">
        <v>57</v>
      </c>
      <c r="D6276" t="s">
        <v>57</v>
      </c>
      <c r="E6276" s="30">
        <v>1</v>
      </c>
      <c r="F6276">
        <f t="shared" si="103"/>
        <v>1</v>
      </c>
    </row>
    <row r="6277" spans="1:6" x14ac:dyDescent="0.2">
      <c r="A6277" s="28">
        <v>42425</v>
      </c>
      <c r="B6277" t="s">
        <v>446</v>
      </c>
      <c r="C6277" t="s">
        <v>58</v>
      </c>
      <c r="D6277" t="s">
        <v>58</v>
      </c>
      <c r="E6277" s="30">
        <v>4</v>
      </c>
      <c r="F6277">
        <f t="shared" si="103"/>
        <v>1</v>
      </c>
    </row>
    <row r="6278" spans="1:6" x14ac:dyDescent="0.2">
      <c r="A6278" s="28">
        <v>42425</v>
      </c>
      <c r="B6278" t="s">
        <v>446</v>
      </c>
      <c r="C6278" t="s">
        <v>59</v>
      </c>
      <c r="D6278" t="s">
        <v>59</v>
      </c>
      <c r="E6278" s="30">
        <v>3</v>
      </c>
      <c r="F6278">
        <f t="shared" si="103"/>
        <v>1</v>
      </c>
    </row>
    <row r="6279" spans="1:6" x14ac:dyDescent="0.2">
      <c r="A6279" s="28">
        <v>42426</v>
      </c>
      <c r="B6279" t="s">
        <v>440</v>
      </c>
      <c r="C6279" t="s">
        <v>52</v>
      </c>
      <c r="D6279" t="s">
        <v>52</v>
      </c>
      <c r="E6279" s="30">
        <v>5</v>
      </c>
      <c r="F6279">
        <f t="shared" ref="F6279:F6342" si="104">SUBTOTAL(103,E6279)</f>
        <v>1</v>
      </c>
    </row>
    <row r="6280" spans="1:6" x14ac:dyDescent="0.2">
      <c r="A6280" s="28">
        <v>42426</v>
      </c>
      <c r="B6280" t="s">
        <v>440</v>
      </c>
      <c r="C6280" t="s">
        <v>53</v>
      </c>
      <c r="D6280" t="s">
        <v>53</v>
      </c>
      <c r="E6280" s="30">
        <v>5.8479999999999999</v>
      </c>
      <c r="F6280">
        <f t="shared" si="104"/>
        <v>1</v>
      </c>
    </row>
    <row r="6281" spans="1:6" x14ac:dyDescent="0.2">
      <c r="A6281" s="28">
        <v>42426</v>
      </c>
      <c r="B6281" t="s">
        <v>440</v>
      </c>
      <c r="C6281" t="s">
        <v>54</v>
      </c>
      <c r="D6281" t="s">
        <v>54</v>
      </c>
      <c r="E6281" s="30">
        <v>4.5</v>
      </c>
      <c r="F6281">
        <f t="shared" si="104"/>
        <v>1</v>
      </c>
    </row>
    <row r="6282" spans="1:6" x14ac:dyDescent="0.2">
      <c r="A6282" s="28">
        <v>42426</v>
      </c>
      <c r="B6282" t="s">
        <v>440</v>
      </c>
      <c r="C6282" t="s">
        <v>55</v>
      </c>
      <c r="D6282" t="s">
        <v>55</v>
      </c>
      <c r="E6282" s="30">
        <v>28.55</v>
      </c>
      <c r="F6282">
        <f t="shared" si="104"/>
        <v>1</v>
      </c>
    </row>
    <row r="6283" spans="1:6" x14ac:dyDescent="0.2">
      <c r="A6283" s="28">
        <v>42426</v>
      </c>
      <c r="B6283" t="s">
        <v>440</v>
      </c>
      <c r="C6283" t="s">
        <v>56</v>
      </c>
      <c r="D6283" t="s">
        <v>56</v>
      </c>
      <c r="E6283" s="30">
        <v>6</v>
      </c>
      <c r="F6283">
        <f t="shared" si="104"/>
        <v>1</v>
      </c>
    </row>
    <row r="6284" spans="1:6" x14ac:dyDescent="0.2">
      <c r="A6284" s="28">
        <v>42426</v>
      </c>
      <c r="B6284" t="s">
        <v>440</v>
      </c>
      <c r="C6284" t="s">
        <v>57</v>
      </c>
      <c r="D6284" t="s">
        <v>57</v>
      </c>
      <c r="E6284" s="30">
        <v>2</v>
      </c>
      <c r="F6284">
        <f t="shared" si="104"/>
        <v>1</v>
      </c>
    </row>
    <row r="6285" spans="1:6" x14ac:dyDescent="0.2">
      <c r="A6285" s="28">
        <v>42426</v>
      </c>
      <c r="B6285" t="s">
        <v>440</v>
      </c>
      <c r="C6285" t="s">
        <v>58</v>
      </c>
      <c r="D6285" t="s">
        <v>58</v>
      </c>
      <c r="E6285" s="30">
        <v>0</v>
      </c>
      <c r="F6285">
        <f t="shared" si="104"/>
        <v>1</v>
      </c>
    </row>
    <row r="6286" spans="1:6" x14ac:dyDescent="0.2">
      <c r="A6286" s="28">
        <v>42426</v>
      </c>
      <c r="B6286" t="s">
        <v>440</v>
      </c>
      <c r="C6286" t="s">
        <v>59</v>
      </c>
      <c r="D6286" t="s">
        <v>59</v>
      </c>
      <c r="E6286" s="30">
        <v>1</v>
      </c>
      <c r="F6286">
        <f t="shared" si="104"/>
        <v>1</v>
      </c>
    </row>
    <row r="6287" spans="1:6" x14ac:dyDescent="0.2">
      <c r="A6287" s="28">
        <v>42427</v>
      </c>
      <c r="B6287" t="s">
        <v>441</v>
      </c>
      <c r="C6287" t="s">
        <v>52</v>
      </c>
      <c r="D6287" t="s">
        <v>52</v>
      </c>
      <c r="E6287" s="30">
        <v>8</v>
      </c>
      <c r="F6287">
        <f t="shared" si="104"/>
        <v>1</v>
      </c>
    </row>
    <row r="6288" spans="1:6" x14ac:dyDescent="0.2">
      <c r="A6288" s="28">
        <v>42427</v>
      </c>
      <c r="B6288" t="s">
        <v>441</v>
      </c>
      <c r="C6288" t="s">
        <v>53</v>
      </c>
      <c r="D6288" t="s">
        <v>53</v>
      </c>
      <c r="E6288" s="30">
        <v>7</v>
      </c>
      <c r="F6288">
        <f t="shared" si="104"/>
        <v>1</v>
      </c>
    </row>
    <row r="6289" spans="1:6" x14ac:dyDescent="0.2">
      <c r="A6289" s="28">
        <v>42427</v>
      </c>
      <c r="B6289" t="s">
        <v>441</v>
      </c>
      <c r="C6289" t="s">
        <v>54</v>
      </c>
      <c r="D6289" t="s">
        <v>54</v>
      </c>
      <c r="E6289" s="30">
        <v>6.6</v>
      </c>
      <c r="F6289">
        <f t="shared" si="104"/>
        <v>1</v>
      </c>
    </row>
    <row r="6290" spans="1:6" x14ac:dyDescent="0.2">
      <c r="A6290" s="28">
        <v>42427</v>
      </c>
      <c r="B6290" t="s">
        <v>441</v>
      </c>
      <c r="C6290" t="s">
        <v>55</v>
      </c>
      <c r="D6290" t="s">
        <v>55</v>
      </c>
      <c r="E6290" s="30">
        <v>25.8</v>
      </c>
      <c r="F6290">
        <f t="shared" si="104"/>
        <v>1</v>
      </c>
    </row>
    <row r="6291" spans="1:6" x14ac:dyDescent="0.2">
      <c r="A6291" s="28">
        <v>42427</v>
      </c>
      <c r="B6291" t="s">
        <v>441</v>
      </c>
      <c r="C6291" t="s">
        <v>56</v>
      </c>
      <c r="D6291" t="s">
        <v>56</v>
      </c>
      <c r="E6291" s="30">
        <v>3</v>
      </c>
      <c r="F6291">
        <f t="shared" si="104"/>
        <v>1</v>
      </c>
    </row>
    <row r="6292" spans="1:6" x14ac:dyDescent="0.2">
      <c r="A6292" s="28">
        <v>42427</v>
      </c>
      <c r="B6292" t="s">
        <v>441</v>
      </c>
      <c r="C6292" t="s">
        <v>57</v>
      </c>
      <c r="D6292" t="s">
        <v>57</v>
      </c>
      <c r="E6292" s="30">
        <v>0</v>
      </c>
      <c r="F6292">
        <f t="shared" si="104"/>
        <v>1</v>
      </c>
    </row>
    <row r="6293" spans="1:6" x14ac:dyDescent="0.2">
      <c r="A6293" s="28">
        <v>42427</v>
      </c>
      <c r="B6293" t="s">
        <v>441</v>
      </c>
      <c r="C6293" t="s">
        <v>58</v>
      </c>
      <c r="D6293" t="s">
        <v>58</v>
      </c>
      <c r="E6293" s="30">
        <v>5</v>
      </c>
      <c r="F6293">
        <f t="shared" si="104"/>
        <v>1</v>
      </c>
    </row>
    <row r="6294" spans="1:6" x14ac:dyDescent="0.2">
      <c r="A6294" s="28">
        <v>42427</v>
      </c>
      <c r="B6294" t="s">
        <v>441</v>
      </c>
      <c r="C6294" t="s">
        <v>59</v>
      </c>
      <c r="D6294" t="s">
        <v>59</v>
      </c>
      <c r="E6294" s="30">
        <v>2</v>
      </c>
      <c r="F6294">
        <f t="shared" si="104"/>
        <v>1</v>
      </c>
    </row>
    <row r="6295" spans="1:6" x14ac:dyDescent="0.2">
      <c r="A6295" s="28">
        <v>42428</v>
      </c>
      <c r="B6295" t="s">
        <v>447</v>
      </c>
      <c r="C6295" t="s">
        <v>52</v>
      </c>
      <c r="D6295" t="s">
        <v>52</v>
      </c>
      <c r="E6295" s="30">
        <v>8</v>
      </c>
      <c r="F6295">
        <f t="shared" si="104"/>
        <v>1</v>
      </c>
    </row>
    <row r="6296" spans="1:6" x14ac:dyDescent="0.2">
      <c r="A6296" s="28">
        <v>42428</v>
      </c>
      <c r="B6296" t="s">
        <v>447</v>
      </c>
      <c r="C6296" t="s">
        <v>53</v>
      </c>
      <c r="D6296" t="s">
        <v>53</v>
      </c>
      <c r="E6296" s="30">
        <v>4.0330000000000004</v>
      </c>
      <c r="F6296">
        <f t="shared" si="104"/>
        <v>1</v>
      </c>
    </row>
    <row r="6297" spans="1:6" x14ac:dyDescent="0.2">
      <c r="A6297" s="28">
        <v>42428</v>
      </c>
      <c r="B6297" t="s">
        <v>447</v>
      </c>
      <c r="C6297" t="s">
        <v>54</v>
      </c>
      <c r="D6297" t="s">
        <v>54</v>
      </c>
      <c r="E6297" s="30">
        <v>10.1</v>
      </c>
      <c r="F6297">
        <f t="shared" si="104"/>
        <v>1</v>
      </c>
    </row>
    <row r="6298" spans="1:6" x14ac:dyDescent="0.2">
      <c r="A6298" s="28">
        <v>42428</v>
      </c>
      <c r="B6298" t="s">
        <v>447</v>
      </c>
      <c r="C6298" t="s">
        <v>55</v>
      </c>
      <c r="D6298" t="s">
        <v>55</v>
      </c>
      <c r="E6298" s="30">
        <v>66.5</v>
      </c>
      <c r="F6298">
        <f t="shared" si="104"/>
        <v>1</v>
      </c>
    </row>
    <row r="6299" spans="1:6" x14ac:dyDescent="0.2">
      <c r="A6299" s="28">
        <v>42428</v>
      </c>
      <c r="B6299" t="s">
        <v>447</v>
      </c>
      <c r="C6299" t="s">
        <v>56</v>
      </c>
      <c r="D6299" t="s">
        <v>56</v>
      </c>
      <c r="E6299" s="30">
        <v>6</v>
      </c>
      <c r="F6299">
        <f t="shared" si="104"/>
        <v>1</v>
      </c>
    </row>
    <row r="6300" spans="1:6" x14ac:dyDescent="0.2">
      <c r="A6300" s="28">
        <v>42428</v>
      </c>
      <c r="B6300" t="s">
        <v>447</v>
      </c>
      <c r="C6300" t="s">
        <v>57</v>
      </c>
      <c r="D6300" t="s">
        <v>57</v>
      </c>
      <c r="E6300" s="30">
        <v>0</v>
      </c>
      <c r="F6300">
        <f t="shared" si="104"/>
        <v>1</v>
      </c>
    </row>
    <row r="6301" spans="1:6" x14ac:dyDescent="0.2">
      <c r="A6301" s="28">
        <v>42428</v>
      </c>
      <c r="B6301" t="s">
        <v>447</v>
      </c>
      <c r="C6301" t="s">
        <v>58</v>
      </c>
      <c r="D6301" t="s">
        <v>58</v>
      </c>
      <c r="E6301" s="30">
        <v>26</v>
      </c>
      <c r="F6301">
        <f t="shared" si="104"/>
        <v>1</v>
      </c>
    </row>
    <row r="6302" spans="1:6" x14ac:dyDescent="0.2">
      <c r="A6302" s="28">
        <v>42428</v>
      </c>
      <c r="B6302" t="s">
        <v>447</v>
      </c>
      <c r="C6302" t="s">
        <v>59</v>
      </c>
      <c r="D6302" t="s">
        <v>59</v>
      </c>
      <c r="E6302" s="30">
        <v>5</v>
      </c>
      <c r="F6302">
        <f t="shared" si="104"/>
        <v>1</v>
      </c>
    </row>
    <row r="6303" spans="1:6" x14ac:dyDescent="0.2">
      <c r="A6303" s="28">
        <v>42429</v>
      </c>
      <c r="B6303" t="s">
        <v>443</v>
      </c>
      <c r="C6303" t="s">
        <v>52</v>
      </c>
      <c r="D6303" t="s">
        <v>52</v>
      </c>
      <c r="E6303" s="30">
        <v>7</v>
      </c>
      <c r="F6303">
        <f t="shared" si="104"/>
        <v>1</v>
      </c>
    </row>
    <row r="6304" spans="1:6" x14ac:dyDescent="0.2">
      <c r="A6304" s="28">
        <v>42429</v>
      </c>
      <c r="B6304" t="s">
        <v>443</v>
      </c>
      <c r="C6304" t="s">
        <v>53</v>
      </c>
      <c r="D6304" t="s">
        <v>53</v>
      </c>
      <c r="E6304" s="30">
        <v>7.66</v>
      </c>
      <c r="F6304">
        <f t="shared" si="104"/>
        <v>1</v>
      </c>
    </row>
    <row r="6305" spans="1:6" x14ac:dyDescent="0.2">
      <c r="A6305" s="28">
        <v>42429</v>
      </c>
      <c r="B6305" t="s">
        <v>443</v>
      </c>
      <c r="C6305" t="s">
        <v>54</v>
      </c>
      <c r="D6305" t="s">
        <v>54</v>
      </c>
      <c r="E6305" s="30">
        <v>4</v>
      </c>
      <c r="F6305">
        <f t="shared" si="104"/>
        <v>1</v>
      </c>
    </row>
    <row r="6306" spans="1:6" x14ac:dyDescent="0.2">
      <c r="A6306" s="28">
        <v>42429</v>
      </c>
      <c r="B6306" t="s">
        <v>443</v>
      </c>
      <c r="C6306" t="s">
        <v>55</v>
      </c>
      <c r="D6306" t="s">
        <v>55</v>
      </c>
      <c r="E6306" s="30">
        <v>46.2</v>
      </c>
      <c r="F6306">
        <f t="shared" si="104"/>
        <v>1</v>
      </c>
    </row>
    <row r="6307" spans="1:6" x14ac:dyDescent="0.2">
      <c r="A6307" s="28">
        <v>42429</v>
      </c>
      <c r="B6307" t="s">
        <v>443</v>
      </c>
      <c r="C6307" t="s">
        <v>56</v>
      </c>
      <c r="D6307" t="s">
        <v>56</v>
      </c>
      <c r="E6307" s="30">
        <v>13</v>
      </c>
      <c r="F6307">
        <f t="shared" si="104"/>
        <v>1</v>
      </c>
    </row>
    <row r="6308" spans="1:6" x14ac:dyDescent="0.2">
      <c r="A6308" s="28">
        <v>42429</v>
      </c>
      <c r="B6308" t="s">
        <v>443</v>
      </c>
      <c r="C6308" t="s">
        <v>57</v>
      </c>
      <c r="D6308" t="s">
        <v>57</v>
      </c>
      <c r="E6308" s="30">
        <v>0</v>
      </c>
      <c r="F6308">
        <f t="shared" si="104"/>
        <v>1</v>
      </c>
    </row>
    <row r="6309" spans="1:6" x14ac:dyDescent="0.2">
      <c r="A6309" s="28">
        <v>42429</v>
      </c>
      <c r="B6309" t="s">
        <v>443</v>
      </c>
      <c r="C6309" t="s">
        <v>58</v>
      </c>
      <c r="D6309" t="s">
        <v>58</v>
      </c>
      <c r="E6309" s="30">
        <v>3</v>
      </c>
      <c r="F6309">
        <f t="shared" si="104"/>
        <v>1</v>
      </c>
    </row>
    <row r="6310" spans="1:6" x14ac:dyDescent="0.2">
      <c r="A6310" s="28">
        <v>42429</v>
      </c>
      <c r="B6310" t="s">
        <v>443</v>
      </c>
      <c r="C6310" t="s">
        <v>59</v>
      </c>
      <c r="D6310" t="s">
        <v>59</v>
      </c>
      <c r="E6310" s="30">
        <v>1</v>
      </c>
      <c r="F6310">
        <f t="shared" si="104"/>
        <v>1</v>
      </c>
    </row>
    <row r="6311" spans="1:6" x14ac:dyDescent="0.2">
      <c r="A6311" s="28">
        <v>42430</v>
      </c>
      <c r="B6311" t="s">
        <v>444</v>
      </c>
      <c r="C6311" t="s">
        <v>52</v>
      </c>
      <c r="D6311" t="s">
        <v>52</v>
      </c>
      <c r="E6311" s="30">
        <v>10</v>
      </c>
      <c r="F6311">
        <f t="shared" si="104"/>
        <v>1</v>
      </c>
    </row>
    <row r="6312" spans="1:6" x14ac:dyDescent="0.2">
      <c r="A6312" s="28">
        <v>42430</v>
      </c>
      <c r="B6312" t="s">
        <v>444</v>
      </c>
      <c r="C6312" t="s">
        <v>53</v>
      </c>
      <c r="D6312" t="s">
        <v>53</v>
      </c>
      <c r="E6312" s="30">
        <v>4</v>
      </c>
      <c r="F6312">
        <f t="shared" si="104"/>
        <v>1</v>
      </c>
    </row>
    <row r="6313" spans="1:6" x14ac:dyDescent="0.2">
      <c r="A6313" s="28">
        <v>42430</v>
      </c>
      <c r="B6313" t="s">
        <v>444</v>
      </c>
      <c r="C6313" t="s">
        <v>54</v>
      </c>
      <c r="D6313" t="s">
        <v>54</v>
      </c>
      <c r="E6313" s="30">
        <v>2.2000000000000002</v>
      </c>
      <c r="F6313">
        <f t="shared" si="104"/>
        <v>1</v>
      </c>
    </row>
    <row r="6314" spans="1:6" x14ac:dyDescent="0.2">
      <c r="A6314" s="28">
        <v>42430</v>
      </c>
      <c r="B6314" t="s">
        <v>444</v>
      </c>
      <c r="C6314" t="s">
        <v>55</v>
      </c>
      <c r="D6314" t="s">
        <v>55</v>
      </c>
      <c r="E6314" s="30">
        <v>31</v>
      </c>
      <c r="F6314">
        <f t="shared" si="104"/>
        <v>1</v>
      </c>
    </row>
    <row r="6315" spans="1:6" x14ac:dyDescent="0.2">
      <c r="A6315" s="28">
        <v>42430</v>
      </c>
      <c r="B6315" t="s">
        <v>444</v>
      </c>
      <c r="C6315" t="s">
        <v>56</v>
      </c>
      <c r="D6315" t="s">
        <v>56</v>
      </c>
      <c r="E6315" s="30">
        <v>11</v>
      </c>
      <c r="F6315">
        <f t="shared" si="104"/>
        <v>1</v>
      </c>
    </row>
    <row r="6316" spans="1:6" x14ac:dyDescent="0.2">
      <c r="A6316" s="28">
        <v>42430</v>
      </c>
      <c r="B6316" t="s">
        <v>444</v>
      </c>
      <c r="C6316" t="s">
        <v>57</v>
      </c>
      <c r="D6316" t="s">
        <v>57</v>
      </c>
      <c r="E6316" s="30">
        <v>2</v>
      </c>
      <c r="F6316">
        <f t="shared" si="104"/>
        <v>1</v>
      </c>
    </row>
    <row r="6317" spans="1:6" x14ac:dyDescent="0.2">
      <c r="A6317" s="28">
        <v>42430</v>
      </c>
      <c r="B6317" t="s">
        <v>444</v>
      </c>
      <c r="C6317" t="s">
        <v>58</v>
      </c>
      <c r="D6317" t="s">
        <v>58</v>
      </c>
      <c r="E6317" s="30">
        <v>0</v>
      </c>
      <c r="F6317">
        <f t="shared" si="104"/>
        <v>1</v>
      </c>
    </row>
    <row r="6318" spans="1:6" x14ac:dyDescent="0.2">
      <c r="A6318" s="28">
        <v>42430</v>
      </c>
      <c r="B6318" t="s">
        <v>444</v>
      </c>
      <c r="C6318" t="s">
        <v>59</v>
      </c>
      <c r="D6318" t="s">
        <v>59</v>
      </c>
      <c r="E6318" s="30">
        <v>2</v>
      </c>
      <c r="F6318">
        <f t="shared" si="104"/>
        <v>1</v>
      </c>
    </row>
    <row r="6319" spans="1:6" x14ac:dyDescent="0.2">
      <c r="A6319" s="28">
        <v>42431</v>
      </c>
      <c r="B6319" t="s">
        <v>445</v>
      </c>
      <c r="C6319" t="s">
        <v>52</v>
      </c>
      <c r="D6319" t="s">
        <v>52</v>
      </c>
      <c r="E6319" s="30">
        <v>3.33</v>
      </c>
      <c r="F6319">
        <f t="shared" si="104"/>
        <v>1</v>
      </c>
    </row>
    <row r="6320" spans="1:6" x14ac:dyDescent="0.2">
      <c r="A6320" s="28">
        <v>42431</v>
      </c>
      <c r="B6320" t="s">
        <v>445</v>
      </c>
      <c r="C6320" t="s">
        <v>53</v>
      </c>
      <c r="D6320" t="s">
        <v>53</v>
      </c>
      <c r="E6320" s="30">
        <v>10.396000000000001</v>
      </c>
      <c r="F6320">
        <f t="shared" si="104"/>
        <v>1</v>
      </c>
    </row>
    <row r="6321" spans="1:6" x14ac:dyDescent="0.2">
      <c r="A6321" s="28">
        <v>42431</v>
      </c>
      <c r="B6321" t="s">
        <v>445</v>
      </c>
      <c r="C6321" t="s">
        <v>54</v>
      </c>
      <c r="D6321" t="s">
        <v>54</v>
      </c>
      <c r="E6321" s="30">
        <v>5.3</v>
      </c>
      <c r="F6321">
        <f t="shared" si="104"/>
        <v>1</v>
      </c>
    </row>
    <row r="6322" spans="1:6" x14ac:dyDescent="0.2">
      <c r="A6322" s="28">
        <v>42431</v>
      </c>
      <c r="B6322" t="s">
        <v>445</v>
      </c>
      <c r="C6322" t="s">
        <v>55</v>
      </c>
      <c r="D6322" t="s">
        <v>55</v>
      </c>
      <c r="E6322" s="30">
        <v>21.3</v>
      </c>
      <c r="F6322">
        <f t="shared" si="104"/>
        <v>1</v>
      </c>
    </row>
    <row r="6323" spans="1:6" x14ac:dyDescent="0.2">
      <c r="A6323" s="28">
        <v>42431</v>
      </c>
      <c r="B6323" t="s">
        <v>445</v>
      </c>
      <c r="C6323" t="s">
        <v>56</v>
      </c>
      <c r="D6323" t="s">
        <v>56</v>
      </c>
      <c r="E6323" s="30">
        <v>15</v>
      </c>
      <c r="F6323">
        <f t="shared" si="104"/>
        <v>1</v>
      </c>
    </row>
    <row r="6324" spans="1:6" x14ac:dyDescent="0.2">
      <c r="A6324" s="28">
        <v>42431</v>
      </c>
      <c r="B6324" t="s">
        <v>445</v>
      </c>
      <c r="C6324" t="s">
        <v>57</v>
      </c>
      <c r="D6324" t="s">
        <v>57</v>
      </c>
      <c r="E6324" s="30">
        <v>2</v>
      </c>
      <c r="F6324">
        <f t="shared" si="104"/>
        <v>1</v>
      </c>
    </row>
    <row r="6325" spans="1:6" x14ac:dyDescent="0.2">
      <c r="A6325" s="28">
        <v>42431</v>
      </c>
      <c r="B6325" t="s">
        <v>445</v>
      </c>
      <c r="C6325" t="s">
        <v>58</v>
      </c>
      <c r="D6325" t="s">
        <v>58</v>
      </c>
      <c r="E6325" s="30">
        <v>1</v>
      </c>
      <c r="F6325">
        <f t="shared" si="104"/>
        <v>1</v>
      </c>
    </row>
    <row r="6326" spans="1:6" x14ac:dyDescent="0.2">
      <c r="A6326" s="28">
        <v>42431</v>
      </c>
      <c r="B6326" t="s">
        <v>445</v>
      </c>
      <c r="C6326" t="s">
        <v>59</v>
      </c>
      <c r="D6326" t="s">
        <v>59</v>
      </c>
      <c r="E6326" s="30">
        <v>0</v>
      </c>
      <c r="F6326">
        <f t="shared" si="104"/>
        <v>1</v>
      </c>
    </row>
    <row r="6327" spans="1:6" x14ac:dyDescent="0.2">
      <c r="A6327" s="28">
        <v>42432</v>
      </c>
      <c r="B6327" t="s">
        <v>446</v>
      </c>
      <c r="C6327" t="s">
        <v>52</v>
      </c>
      <c r="D6327" t="s">
        <v>52</v>
      </c>
      <c r="E6327" s="30">
        <v>2.83</v>
      </c>
      <c r="F6327">
        <f t="shared" si="104"/>
        <v>1</v>
      </c>
    </row>
    <row r="6328" spans="1:6" x14ac:dyDescent="0.2">
      <c r="A6328" s="28">
        <v>42432</v>
      </c>
      <c r="B6328" t="s">
        <v>446</v>
      </c>
      <c r="C6328" t="s">
        <v>53</v>
      </c>
      <c r="D6328" t="s">
        <v>53</v>
      </c>
      <c r="E6328" s="30">
        <v>2</v>
      </c>
      <c r="F6328">
        <f t="shared" si="104"/>
        <v>1</v>
      </c>
    </row>
    <row r="6329" spans="1:6" x14ac:dyDescent="0.2">
      <c r="A6329" s="28">
        <v>42432</v>
      </c>
      <c r="B6329" t="s">
        <v>446</v>
      </c>
      <c r="C6329" t="s">
        <v>54</v>
      </c>
      <c r="D6329" t="s">
        <v>54</v>
      </c>
      <c r="E6329" s="30">
        <v>5</v>
      </c>
      <c r="F6329">
        <f t="shared" si="104"/>
        <v>1</v>
      </c>
    </row>
    <row r="6330" spans="1:6" x14ac:dyDescent="0.2">
      <c r="A6330" s="28">
        <v>42432</v>
      </c>
      <c r="B6330" t="s">
        <v>446</v>
      </c>
      <c r="C6330" t="s">
        <v>55</v>
      </c>
      <c r="D6330" t="s">
        <v>55</v>
      </c>
      <c r="E6330" s="30">
        <v>55.8</v>
      </c>
      <c r="F6330">
        <f t="shared" si="104"/>
        <v>1</v>
      </c>
    </row>
    <row r="6331" spans="1:6" x14ac:dyDescent="0.2">
      <c r="A6331" s="28">
        <v>42432</v>
      </c>
      <c r="B6331" t="s">
        <v>446</v>
      </c>
      <c r="C6331" t="s">
        <v>56</v>
      </c>
      <c r="D6331" t="s">
        <v>56</v>
      </c>
      <c r="E6331" s="30">
        <v>2</v>
      </c>
      <c r="F6331">
        <f t="shared" si="104"/>
        <v>1</v>
      </c>
    </row>
    <row r="6332" spans="1:6" x14ac:dyDescent="0.2">
      <c r="A6332" s="28">
        <v>42432</v>
      </c>
      <c r="B6332" t="s">
        <v>446</v>
      </c>
      <c r="C6332" t="s">
        <v>57</v>
      </c>
      <c r="D6332" t="s">
        <v>57</v>
      </c>
      <c r="E6332" s="30">
        <v>0</v>
      </c>
      <c r="F6332">
        <f t="shared" si="104"/>
        <v>1</v>
      </c>
    </row>
    <row r="6333" spans="1:6" x14ac:dyDescent="0.2">
      <c r="A6333" s="28">
        <v>42432</v>
      </c>
      <c r="B6333" t="s">
        <v>446</v>
      </c>
      <c r="C6333" t="s">
        <v>58</v>
      </c>
      <c r="D6333" t="s">
        <v>58</v>
      </c>
      <c r="E6333" s="30">
        <v>9</v>
      </c>
      <c r="F6333">
        <f t="shared" si="104"/>
        <v>1</v>
      </c>
    </row>
    <row r="6334" spans="1:6" x14ac:dyDescent="0.2">
      <c r="A6334" s="28">
        <v>42432</v>
      </c>
      <c r="B6334" t="s">
        <v>446</v>
      </c>
      <c r="C6334" t="s">
        <v>59</v>
      </c>
      <c r="D6334" t="s">
        <v>59</v>
      </c>
      <c r="E6334" s="30">
        <v>4</v>
      </c>
      <c r="F6334">
        <f t="shared" si="104"/>
        <v>1</v>
      </c>
    </row>
    <row r="6335" spans="1:6" x14ac:dyDescent="0.2">
      <c r="A6335" s="28">
        <v>42433</v>
      </c>
      <c r="B6335" t="s">
        <v>440</v>
      </c>
      <c r="C6335" t="s">
        <v>52</v>
      </c>
      <c r="D6335" t="s">
        <v>52</v>
      </c>
      <c r="E6335" s="30">
        <v>5</v>
      </c>
      <c r="F6335">
        <f t="shared" si="104"/>
        <v>1</v>
      </c>
    </row>
    <row r="6336" spans="1:6" x14ac:dyDescent="0.2">
      <c r="A6336" s="28">
        <v>42433</v>
      </c>
      <c r="B6336" t="s">
        <v>440</v>
      </c>
      <c r="C6336" t="s">
        <v>53</v>
      </c>
      <c r="D6336" t="s">
        <v>53</v>
      </c>
      <c r="E6336" s="30">
        <v>0.99</v>
      </c>
      <c r="F6336">
        <f t="shared" si="104"/>
        <v>1</v>
      </c>
    </row>
    <row r="6337" spans="1:6" x14ac:dyDescent="0.2">
      <c r="A6337" s="28">
        <v>42433</v>
      </c>
      <c r="B6337" t="s">
        <v>440</v>
      </c>
      <c r="C6337" t="s">
        <v>54</v>
      </c>
      <c r="D6337" t="s">
        <v>54</v>
      </c>
      <c r="E6337" s="30">
        <v>4.4000000000000004</v>
      </c>
      <c r="F6337">
        <f t="shared" si="104"/>
        <v>1</v>
      </c>
    </row>
    <row r="6338" spans="1:6" x14ac:dyDescent="0.2">
      <c r="A6338" s="28">
        <v>42433</v>
      </c>
      <c r="B6338" t="s">
        <v>440</v>
      </c>
      <c r="C6338" t="s">
        <v>55</v>
      </c>
      <c r="D6338" t="s">
        <v>55</v>
      </c>
      <c r="E6338" s="30">
        <v>26.6</v>
      </c>
      <c r="F6338">
        <f t="shared" si="104"/>
        <v>1</v>
      </c>
    </row>
    <row r="6339" spans="1:6" x14ac:dyDescent="0.2">
      <c r="A6339" s="28">
        <v>42433</v>
      </c>
      <c r="B6339" t="s">
        <v>440</v>
      </c>
      <c r="C6339" t="s">
        <v>56</v>
      </c>
      <c r="D6339" t="s">
        <v>56</v>
      </c>
      <c r="E6339" s="30">
        <v>3</v>
      </c>
      <c r="F6339">
        <f t="shared" si="104"/>
        <v>1</v>
      </c>
    </row>
    <row r="6340" spans="1:6" x14ac:dyDescent="0.2">
      <c r="A6340" s="28">
        <v>42433</v>
      </c>
      <c r="B6340" t="s">
        <v>440</v>
      </c>
      <c r="C6340" t="s">
        <v>57</v>
      </c>
      <c r="D6340" t="s">
        <v>57</v>
      </c>
      <c r="E6340" s="30">
        <v>0</v>
      </c>
      <c r="F6340">
        <f t="shared" si="104"/>
        <v>1</v>
      </c>
    </row>
    <row r="6341" spans="1:6" x14ac:dyDescent="0.2">
      <c r="A6341" s="28">
        <v>42433</v>
      </c>
      <c r="B6341" t="s">
        <v>440</v>
      </c>
      <c r="C6341" t="s">
        <v>58</v>
      </c>
      <c r="D6341" t="s">
        <v>58</v>
      </c>
      <c r="E6341" s="30">
        <v>0</v>
      </c>
      <c r="F6341">
        <f t="shared" si="104"/>
        <v>1</v>
      </c>
    </row>
    <row r="6342" spans="1:6" x14ac:dyDescent="0.2">
      <c r="A6342" s="28">
        <v>42433</v>
      </c>
      <c r="B6342" t="s">
        <v>440</v>
      </c>
      <c r="C6342" t="s">
        <v>59</v>
      </c>
      <c r="D6342" t="s">
        <v>59</v>
      </c>
      <c r="E6342" s="30">
        <v>0</v>
      </c>
      <c r="F6342">
        <f t="shared" si="104"/>
        <v>1</v>
      </c>
    </row>
    <row r="6343" spans="1:6" x14ac:dyDescent="0.2">
      <c r="A6343" s="28">
        <v>42434</v>
      </c>
      <c r="B6343" t="s">
        <v>441</v>
      </c>
      <c r="C6343" t="s">
        <v>52</v>
      </c>
      <c r="D6343" t="s">
        <v>52</v>
      </c>
      <c r="E6343" s="30">
        <v>5</v>
      </c>
      <c r="F6343">
        <f t="shared" ref="F6343:F6406" si="105">SUBTOTAL(103,E6343)</f>
        <v>1</v>
      </c>
    </row>
    <row r="6344" spans="1:6" x14ac:dyDescent="0.2">
      <c r="A6344" s="28">
        <v>42434</v>
      </c>
      <c r="B6344" t="s">
        <v>441</v>
      </c>
      <c r="C6344" t="s">
        <v>53</v>
      </c>
      <c r="D6344" t="s">
        <v>53</v>
      </c>
      <c r="E6344" s="30">
        <v>4.891</v>
      </c>
      <c r="F6344">
        <f t="shared" si="105"/>
        <v>1</v>
      </c>
    </row>
    <row r="6345" spans="1:6" x14ac:dyDescent="0.2">
      <c r="A6345" s="28">
        <v>42434</v>
      </c>
      <c r="B6345" t="s">
        <v>441</v>
      </c>
      <c r="C6345" t="s">
        <v>54</v>
      </c>
      <c r="D6345" t="s">
        <v>54</v>
      </c>
      <c r="E6345" s="30">
        <v>8</v>
      </c>
      <c r="F6345">
        <f t="shared" si="105"/>
        <v>1</v>
      </c>
    </row>
    <row r="6346" spans="1:6" x14ac:dyDescent="0.2">
      <c r="A6346" s="28">
        <v>42434</v>
      </c>
      <c r="B6346" t="s">
        <v>441</v>
      </c>
      <c r="C6346" t="s">
        <v>55</v>
      </c>
      <c r="D6346" t="s">
        <v>55</v>
      </c>
      <c r="E6346" s="30">
        <v>38</v>
      </c>
      <c r="F6346">
        <f t="shared" si="105"/>
        <v>1</v>
      </c>
    </row>
    <row r="6347" spans="1:6" x14ac:dyDescent="0.2">
      <c r="A6347" s="28">
        <v>42434</v>
      </c>
      <c r="B6347" t="s">
        <v>441</v>
      </c>
      <c r="C6347" t="s">
        <v>56</v>
      </c>
      <c r="D6347" t="s">
        <v>56</v>
      </c>
      <c r="E6347" s="30">
        <v>9</v>
      </c>
      <c r="F6347">
        <f t="shared" si="105"/>
        <v>1</v>
      </c>
    </row>
    <row r="6348" spans="1:6" x14ac:dyDescent="0.2">
      <c r="A6348" s="28">
        <v>42434</v>
      </c>
      <c r="B6348" t="s">
        <v>441</v>
      </c>
      <c r="C6348" t="s">
        <v>57</v>
      </c>
      <c r="D6348" t="s">
        <v>57</v>
      </c>
      <c r="E6348" s="30">
        <v>0</v>
      </c>
      <c r="F6348">
        <f t="shared" si="105"/>
        <v>1</v>
      </c>
    </row>
    <row r="6349" spans="1:6" x14ac:dyDescent="0.2">
      <c r="A6349" s="28">
        <v>42434</v>
      </c>
      <c r="B6349" t="s">
        <v>441</v>
      </c>
      <c r="C6349" t="s">
        <v>58</v>
      </c>
      <c r="D6349" t="s">
        <v>58</v>
      </c>
      <c r="E6349" s="30">
        <v>10</v>
      </c>
      <c r="F6349">
        <f t="shared" si="105"/>
        <v>1</v>
      </c>
    </row>
    <row r="6350" spans="1:6" x14ac:dyDescent="0.2">
      <c r="A6350" s="28">
        <v>42434</v>
      </c>
      <c r="B6350" t="s">
        <v>441</v>
      </c>
      <c r="C6350" t="s">
        <v>59</v>
      </c>
      <c r="D6350" t="s">
        <v>59</v>
      </c>
      <c r="E6350" s="30">
        <v>5</v>
      </c>
      <c r="F6350">
        <f t="shared" si="105"/>
        <v>1</v>
      </c>
    </row>
    <row r="6351" spans="1:6" x14ac:dyDescent="0.2">
      <c r="A6351" s="28">
        <v>42435</v>
      </c>
      <c r="B6351" t="s">
        <v>447</v>
      </c>
      <c r="C6351" t="s">
        <v>52</v>
      </c>
      <c r="D6351" t="s">
        <v>52</v>
      </c>
      <c r="E6351" s="30">
        <v>5</v>
      </c>
      <c r="F6351">
        <f t="shared" si="105"/>
        <v>1</v>
      </c>
    </row>
    <row r="6352" spans="1:6" x14ac:dyDescent="0.2">
      <c r="A6352" s="28">
        <v>42435</v>
      </c>
      <c r="B6352" t="s">
        <v>447</v>
      </c>
      <c r="C6352" t="s">
        <v>53</v>
      </c>
      <c r="D6352" t="s">
        <v>53</v>
      </c>
      <c r="E6352" s="30">
        <v>8.1449999999999996</v>
      </c>
      <c r="F6352">
        <f t="shared" si="105"/>
        <v>1</v>
      </c>
    </row>
    <row r="6353" spans="1:6" x14ac:dyDescent="0.2">
      <c r="A6353" s="28">
        <v>42435</v>
      </c>
      <c r="B6353" t="s">
        <v>447</v>
      </c>
      <c r="C6353" t="s">
        <v>54</v>
      </c>
      <c r="D6353" t="s">
        <v>54</v>
      </c>
      <c r="E6353" s="30">
        <v>4.9000000000000004</v>
      </c>
      <c r="F6353">
        <f t="shared" si="105"/>
        <v>1</v>
      </c>
    </row>
    <row r="6354" spans="1:6" x14ac:dyDescent="0.2">
      <c r="A6354" s="28">
        <v>42435</v>
      </c>
      <c r="B6354" t="s">
        <v>447</v>
      </c>
      <c r="C6354" t="s">
        <v>55</v>
      </c>
      <c r="D6354" t="s">
        <v>55</v>
      </c>
      <c r="E6354" s="30">
        <v>79.900000000000006</v>
      </c>
      <c r="F6354">
        <f t="shared" si="105"/>
        <v>1</v>
      </c>
    </row>
    <row r="6355" spans="1:6" x14ac:dyDescent="0.2">
      <c r="A6355" s="28">
        <v>42435</v>
      </c>
      <c r="B6355" t="s">
        <v>447</v>
      </c>
      <c r="C6355" t="s">
        <v>56</v>
      </c>
      <c r="D6355" t="s">
        <v>56</v>
      </c>
      <c r="E6355" s="30">
        <v>2</v>
      </c>
      <c r="F6355">
        <f t="shared" si="105"/>
        <v>1</v>
      </c>
    </row>
    <row r="6356" spans="1:6" x14ac:dyDescent="0.2">
      <c r="A6356" s="28">
        <v>42435</v>
      </c>
      <c r="B6356" t="s">
        <v>447</v>
      </c>
      <c r="C6356" t="s">
        <v>57</v>
      </c>
      <c r="D6356" t="s">
        <v>57</v>
      </c>
      <c r="E6356" s="30">
        <v>0</v>
      </c>
      <c r="F6356">
        <f t="shared" si="105"/>
        <v>1</v>
      </c>
    </row>
    <row r="6357" spans="1:6" x14ac:dyDescent="0.2">
      <c r="A6357" s="28">
        <v>42435</v>
      </c>
      <c r="B6357" t="s">
        <v>447</v>
      </c>
      <c r="C6357" t="s">
        <v>58</v>
      </c>
      <c r="D6357" t="s">
        <v>58</v>
      </c>
      <c r="E6357" s="30">
        <v>5</v>
      </c>
      <c r="F6357">
        <f t="shared" si="105"/>
        <v>1</v>
      </c>
    </row>
    <row r="6358" spans="1:6" x14ac:dyDescent="0.2">
      <c r="A6358" s="28">
        <v>42435</v>
      </c>
      <c r="B6358" t="s">
        <v>447</v>
      </c>
      <c r="C6358" t="s">
        <v>59</v>
      </c>
      <c r="D6358" t="s">
        <v>59</v>
      </c>
      <c r="E6358" s="30">
        <v>7</v>
      </c>
      <c r="F6358">
        <f t="shared" si="105"/>
        <v>1</v>
      </c>
    </row>
    <row r="6359" spans="1:6" x14ac:dyDescent="0.2">
      <c r="A6359" s="28">
        <v>42436</v>
      </c>
      <c r="B6359" t="s">
        <v>443</v>
      </c>
      <c r="C6359" t="s">
        <v>52</v>
      </c>
      <c r="D6359" t="s">
        <v>52</v>
      </c>
      <c r="E6359" s="30">
        <v>5.33</v>
      </c>
      <c r="F6359">
        <f t="shared" si="105"/>
        <v>1</v>
      </c>
    </row>
    <row r="6360" spans="1:6" x14ac:dyDescent="0.2">
      <c r="A6360" s="28">
        <v>42436</v>
      </c>
      <c r="B6360" t="s">
        <v>443</v>
      </c>
      <c r="C6360" t="s">
        <v>53</v>
      </c>
      <c r="D6360" t="s">
        <v>53</v>
      </c>
      <c r="E6360" s="30">
        <v>7.34</v>
      </c>
      <c r="F6360">
        <f t="shared" si="105"/>
        <v>1</v>
      </c>
    </row>
    <row r="6361" spans="1:6" x14ac:dyDescent="0.2">
      <c r="A6361" s="28">
        <v>42436</v>
      </c>
      <c r="B6361" t="s">
        <v>443</v>
      </c>
      <c r="C6361" t="s">
        <v>54</v>
      </c>
      <c r="D6361" t="s">
        <v>54</v>
      </c>
      <c r="E6361" s="30">
        <v>4</v>
      </c>
      <c r="F6361">
        <f t="shared" si="105"/>
        <v>1</v>
      </c>
    </row>
    <row r="6362" spans="1:6" x14ac:dyDescent="0.2">
      <c r="A6362" s="28">
        <v>42436</v>
      </c>
      <c r="B6362" t="s">
        <v>443</v>
      </c>
      <c r="C6362" t="s">
        <v>55</v>
      </c>
      <c r="D6362" t="s">
        <v>55</v>
      </c>
      <c r="E6362" s="30">
        <v>43.5</v>
      </c>
      <c r="F6362">
        <f t="shared" si="105"/>
        <v>1</v>
      </c>
    </row>
    <row r="6363" spans="1:6" x14ac:dyDescent="0.2">
      <c r="A6363" s="28">
        <v>42436</v>
      </c>
      <c r="B6363" t="s">
        <v>443</v>
      </c>
      <c r="C6363" t="s">
        <v>56</v>
      </c>
      <c r="D6363" t="s">
        <v>56</v>
      </c>
      <c r="E6363" s="30">
        <v>3</v>
      </c>
      <c r="F6363">
        <f t="shared" si="105"/>
        <v>1</v>
      </c>
    </row>
    <row r="6364" spans="1:6" x14ac:dyDescent="0.2">
      <c r="A6364" s="28">
        <v>42436</v>
      </c>
      <c r="B6364" t="s">
        <v>443</v>
      </c>
      <c r="C6364" t="s">
        <v>57</v>
      </c>
      <c r="D6364" t="s">
        <v>57</v>
      </c>
      <c r="E6364" s="30">
        <v>1</v>
      </c>
      <c r="F6364">
        <f t="shared" si="105"/>
        <v>1</v>
      </c>
    </row>
    <row r="6365" spans="1:6" x14ac:dyDescent="0.2">
      <c r="A6365" s="28">
        <v>42436</v>
      </c>
      <c r="B6365" t="s">
        <v>443</v>
      </c>
      <c r="C6365" t="s">
        <v>58</v>
      </c>
      <c r="D6365" t="s">
        <v>58</v>
      </c>
      <c r="E6365" s="30">
        <v>6</v>
      </c>
      <c r="F6365">
        <f t="shared" si="105"/>
        <v>1</v>
      </c>
    </row>
    <row r="6366" spans="1:6" x14ac:dyDescent="0.2">
      <c r="A6366" s="28">
        <v>42436</v>
      </c>
      <c r="B6366" t="s">
        <v>443</v>
      </c>
      <c r="C6366" t="s">
        <v>59</v>
      </c>
      <c r="D6366" t="s">
        <v>59</v>
      </c>
      <c r="E6366" s="30">
        <v>1</v>
      </c>
      <c r="F6366">
        <f t="shared" si="105"/>
        <v>1</v>
      </c>
    </row>
    <row r="6367" spans="1:6" x14ac:dyDescent="0.2">
      <c r="A6367" s="28">
        <v>42437</v>
      </c>
      <c r="B6367" t="s">
        <v>444</v>
      </c>
      <c r="C6367" t="s">
        <v>52</v>
      </c>
      <c r="D6367" t="s">
        <v>52</v>
      </c>
      <c r="E6367" s="30">
        <v>4</v>
      </c>
      <c r="F6367">
        <f t="shared" si="105"/>
        <v>1</v>
      </c>
    </row>
    <row r="6368" spans="1:6" x14ac:dyDescent="0.2">
      <c r="A6368" s="28">
        <v>42437</v>
      </c>
      <c r="B6368" t="s">
        <v>444</v>
      </c>
      <c r="C6368" t="s">
        <v>53</v>
      </c>
      <c r="D6368" t="s">
        <v>53</v>
      </c>
      <c r="E6368" s="30">
        <v>6.66</v>
      </c>
      <c r="F6368">
        <f t="shared" si="105"/>
        <v>1</v>
      </c>
    </row>
    <row r="6369" spans="1:6" x14ac:dyDescent="0.2">
      <c r="A6369" s="28">
        <v>42437</v>
      </c>
      <c r="B6369" t="s">
        <v>444</v>
      </c>
      <c r="C6369" t="s">
        <v>54</v>
      </c>
      <c r="D6369" t="s">
        <v>54</v>
      </c>
      <c r="E6369" s="30">
        <v>3</v>
      </c>
      <c r="F6369">
        <f t="shared" si="105"/>
        <v>1</v>
      </c>
    </row>
    <row r="6370" spans="1:6" x14ac:dyDescent="0.2">
      <c r="A6370" s="28">
        <v>42437</v>
      </c>
      <c r="B6370" t="s">
        <v>444</v>
      </c>
      <c r="C6370" t="s">
        <v>55</v>
      </c>
      <c r="D6370" t="s">
        <v>55</v>
      </c>
      <c r="E6370" s="30">
        <v>44</v>
      </c>
      <c r="F6370">
        <f t="shared" si="105"/>
        <v>1</v>
      </c>
    </row>
    <row r="6371" spans="1:6" x14ac:dyDescent="0.2">
      <c r="A6371" s="28">
        <v>42437</v>
      </c>
      <c r="B6371" t="s">
        <v>444</v>
      </c>
      <c r="C6371" t="s">
        <v>56</v>
      </c>
      <c r="D6371" t="s">
        <v>56</v>
      </c>
      <c r="E6371" s="30">
        <v>7</v>
      </c>
      <c r="F6371">
        <f t="shared" si="105"/>
        <v>1</v>
      </c>
    </row>
    <row r="6372" spans="1:6" x14ac:dyDescent="0.2">
      <c r="A6372" s="28">
        <v>42437</v>
      </c>
      <c r="B6372" t="s">
        <v>444</v>
      </c>
      <c r="C6372" t="s">
        <v>57</v>
      </c>
      <c r="D6372" t="s">
        <v>57</v>
      </c>
      <c r="E6372" s="30">
        <v>0</v>
      </c>
      <c r="F6372">
        <f t="shared" si="105"/>
        <v>1</v>
      </c>
    </row>
    <row r="6373" spans="1:6" x14ac:dyDescent="0.2">
      <c r="A6373" s="28">
        <v>42437</v>
      </c>
      <c r="B6373" t="s">
        <v>444</v>
      </c>
      <c r="C6373" t="s">
        <v>58</v>
      </c>
      <c r="D6373" t="s">
        <v>58</v>
      </c>
      <c r="E6373" s="30">
        <v>3</v>
      </c>
      <c r="F6373">
        <f t="shared" si="105"/>
        <v>1</v>
      </c>
    </row>
    <row r="6374" spans="1:6" x14ac:dyDescent="0.2">
      <c r="A6374" s="28">
        <v>42437</v>
      </c>
      <c r="B6374" t="s">
        <v>444</v>
      </c>
      <c r="C6374" t="s">
        <v>59</v>
      </c>
      <c r="D6374" t="s">
        <v>59</v>
      </c>
      <c r="E6374" s="30">
        <v>3</v>
      </c>
      <c r="F6374">
        <f t="shared" si="105"/>
        <v>1</v>
      </c>
    </row>
    <row r="6375" spans="1:6" x14ac:dyDescent="0.2">
      <c r="A6375" s="28">
        <v>42438</v>
      </c>
      <c r="B6375" t="s">
        <v>445</v>
      </c>
      <c r="C6375" t="s">
        <v>52</v>
      </c>
      <c r="D6375" t="s">
        <v>52</v>
      </c>
      <c r="E6375" s="30">
        <v>4.34</v>
      </c>
      <c r="F6375">
        <f t="shared" si="105"/>
        <v>1</v>
      </c>
    </row>
    <row r="6376" spans="1:6" x14ac:dyDescent="0.2">
      <c r="A6376" s="28">
        <v>42438</v>
      </c>
      <c r="B6376" t="s">
        <v>445</v>
      </c>
      <c r="C6376" t="s">
        <v>53</v>
      </c>
      <c r="D6376" t="s">
        <v>53</v>
      </c>
      <c r="E6376" s="30">
        <v>5.67</v>
      </c>
      <c r="F6376">
        <f t="shared" si="105"/>
        <v>1</v>
      </c>
    </row>
    <row r="6377" spans="1:6" x14ac:dyDescent="0.2">
      <c r="A6377" s="28">
        <v>42438</v>
      </c>
      <c r="B6377" t="s">
        <v>445</v>
      </c>
      <c r="C6377" t="s">
        <v>54</v>
      </c>
      <c r="D6377" t="s">
        <v>54</v>
      </c>
      <c r="E6377" s="30">
        <v>7</v>
      </c>
      <c r="F6377">
        <f t="shared" si="105"/>
        <v>1</v>
      </c>
    </row>
    <row r="6378" spans="1:6" x14ac:dyDescent="0.2">
      <c r="A6378" s="28">
        <v>42438</v>
      </c>
      <c r="B6378" t="s">
        <v>445</v>
      </c>
      <c r="C6378" t="s">
        <v>55</v>
      </c>
      <c r="D6378" t="s">
        <v>55</v>
      </c>
      <c r="E6378" s="30">
        <v>21.8</v>
      </c>
      <c r="F6378">
        <f t="shared" si="105"/>
        <v>1</v>
      </c>
    </row>
    <row r="6379" spans="1:6" x14ac:dyDescent="0.2">
      <c r="A6379" s="28">
        <v>42438</v>
      </c>
      <c r="B6379" t="s">
        <v>445</v>
      </c>
      <c r="C6379" t="s">
        <v>56</v>
      </c>
      <c r="D6379" t="s">
        <v>56</v>
      </c>
      <c r="E6379" s="30">
        <v>7</v>
      </c>
      <c r="F6379">
        <f t="shared" si="105"/>
        <v>1</v>
      </c>
    </row>
    <row r="6380" spans="1:6" x14ac:dyDescent="0.2">
      <c r="A6380" s="28">
        <v>42438</v>
      </c>
      <c r="B6380" t="s">
        <v>445</v>
      </c>
      <c r="C6380" t="s">
        <v>57</v>
      </c>
      <c r="D6380" t="s">
        <v>57</v>
      </c>
      <c r="E6380" s="30">
        <v>1</v>
      </c>
      <c r="F6380">
        <f t="shared" si="105"/>
        <v>1</v>
      </c>
    </row>
    <row r="6381" spans="1:6" x14ac:dyDescent="0.2">
      <c r="A6381" s="28">
        <v>42438</v>
      </c>
      <c r="B6381" t="s">
        <v>445</v>
      </c>
      <c r="C6381" t="s">
        <v>58</v>
      </c>
      <c r="D6381" t="s">
        <v>58</v>
      </c>
      <c r="E6381" s="30">
        <v>6</v>
      </c>
      <c r="F6381">
        <f t="shared" si="105"/>
        <v>1</v>
      </c>
    </row>
    <row r="6382" spans="1:6" x14ac:dyDescent="0.2">
      <c r="A6382" s="28">
        <v>42438</v>
      </c>
      <c r="B6382" t="s">
        <v>445</v>
      </c>
      <c r="C6382" t="s">
        <v>59</v>
      </c>
      <c r="D6382" t="s">
        <v>59</v>
      </c>
      <c r="E6382" s="30">
        <v>4</v>
      </c>
      <c r="F6382">
        <f t="shared" si="105"/>
        <v>1</v>
      </c>
    </row>
    <row r="6383" spans="1:6" x14ac:dyDescent="0.2">
      <c r="A6383" s="28">
        <v>42439</v>
      </c>
      <c r="B6383" t="s">
        <v>446</v>
      </c>
      <c r="C6383" t="s">
        <v>52</v>
      </c>
      <c r="D6383" t="s">
        <v>52</v>
      </c>
      <c r="E6383" s="30">
        <v>6.33</v>
      </c>
      <c r="F6383">
        <f t="shared" si="105"/>
        <v>1</v>
      </c>
    </row>
    <row r="6384" spans="1:6" x14ac:dyDescent="0.2">
      <c r="A6384" s="28">
        <v>42439</v>
      </c>
      <c r="B6384" t="s">
        <v>446</v>
      </c>
      <c r="C6384" t="s">
        <v>53</v>
      </c>
      <c r="D6384" t="s">
        <v>53</v>
      </c>
      <c r="E6384" s="30">
        <v>10.33</v>
      </c>
      <c r="F6384">
        <f t="shared" si="105"/>
        <v>1</v>
      </c>
    </row>
    <row r="6385" spans="1:6" x14ac:dyDescent="0.2">
      <c r="A6385" s="28">
        <v>42439</v>
      </c>
      <c r="B6385" t="s">
        <v>446</v>
      </c>
      <c r="C6385" t="s">
        <v>54</v>
      </c>
      <c r="D6385" t="s">
        <v>54</v>
      </c>
      <c r="E6385" s="30">
        <v>2</v>
      </c>
      <c r="F6385">
        <f t="shared" si="105"/>
        <v>1</v>
      </c>
    </row>
    <row r="6386" spans="1:6" x14ac:dyDescent="0.2">
      <c r="A6386" s="28">
        <v>42439</v>
      </c>
      <c r="B6386" t="s">
        <v>446</v>
      </c>
      <c r="C6386" t="s">
        <v>55</v>
      </c>
      <c r="D6386" t="s">
        <v>55</v>
      </c>
      <c r="E6386" s="30">
        <v>23.4</v>
      </c>
      <c r="F6386">
        <f t="shared" si="105"/>
        <v>1</v>
      </c>
    </row>
    <row r="6387" spans="1:6" x14ac:dyDescent="0.2">
      <c r="A6387" s="28">
        <v>42439</v>
      </c>
      <c r="B6387" t="s">
        <v>446</v>
      </c>
      <c r="C6387" t="s">
        <v>56</v>
      </c>
      <c r="D6387" t="s">
        <v>56</v>
      </c>
      <c r="E6387" s="30">
        <v>8</v>
      </c>
      <c r="F6387">
        <f t="shared" si="105"/>
        <v>1</v>
      </c>
    </row>
    <row r="6388" spans="1:6" x14ac:dyDescent="0.2">
      <c r="A6388" s="28">
        <v>42439</v>
      </c>
      <c r="B6388" t="s">
        <v>446</v>
      </c>
      <c r="C6388" t="s">
        <v>57</v>
      </c>
      <c r="D6388" t="s">
        <v>57</v>
      </c>
      <c r="E6388" s="30">
        <v>0</v>
      </c>
      <c r="F6388">
        <f t="shared" si="105"/>
        <v>1</v>
      </c>
    </row>
    <row r="6389" spans="1:6" x14ac:dyDescent="0.2">
      <c r="A6389" s="28">
        <v>42439</v>
      </c>
      <c r="B6389" t="s">
        <v>446</v>
      </c>
      <c r="C6389" t="s">
        <v>58</v>
      </c>
      <c r="D6389" t="s">
        <v>58</v>
      </c>
      <c r="E6389" s="30">
        <v>2</v>
      </c>
      <c r="F6389">
        <f t="shared" si="105"/>
        <v>1</v>
      </c>
    </row>
    <row r="6390" spans="1:6" x14ac:dyDescent="0.2">
      <c r="A6390" s="28">
        <v>42439</v>
      </c>
      <c r="B6390" t="s">
        <v>446</v>
      </c>
      <c r="C6390" t="s">
        <v>59</v>
      </c>
      <c r="D6390" t="s">
        <v>59</v>
      </c>
      <c r="E6390" s="30">
        <v>2</v>
      </c>
      <c r="F6390">
        <f t="shared" si="105"/>
        <v>1</v>
      </c>
    </row>
    <row r="6391" spans="1:6" x14ac:dyDescent="0.2">
      <c r="A6391" s="28">
        <v>42440</v>
      </c>
      <c r="B6391" t="s">
        <v>440</v>
      </c>
      <c r="C6391" t="s">
        <v>52</v>
      </c>
      <c r="D6391" t="s">
        <v>52</v>
      </c>
      <c r="E6391" s="30">
        <v>3.33</v>
      </c>
      <c r="F6391">
        <f t="shared" si="105"/>
        <v>1</v>
      </c>
    </row>
    <row r="6392" spans="1:6" x14ac:dyDescent="0.2">
      <c r="A6392" s="28">
        <v>42440</v>
      </c>
      <c r="B6392" t="s">
        <v>440</v>
      </c>
      <c r="C6392" t="s">
        <v>53</v>
      </c>
      <c r="D6392" t="s">
        <v>53</v>
      </c>
      <c r="E6392" s="30">
        <v>4.3630000000000004</v>
      </c>
      <c r="F6392">
        <f t="shared" si="105"/>
        <v>1</v>
      </c>
    </row>
    <row r="6393" spans="1:6" x14ac:dyDescent="0.2">
      <c r="A6393" s="28">
        <v>42440</v>
      </c>
      <c r="B6393" t="s">
        <v>440</v>
      </c>
      <c r="C6393" t="s">
        <v>54</v>
      </c>
      <c r="D6393" t="s">
        <v>54</v>
      </c>
      <c r="E6393" s="30">
        <v>6.2</v>
      </c>
      <c r="F6393">
        <f t="shared" si="105"/>
        <v>1</v>
      </c>
    </row>
    <row r="6394" spans="1:6" x14ac:dyDescent="0.2">
      <c r="A6394" s="28">
        <v>42440</v>
      </c>
      <c r="B6394" t="s">
        <v>440</v>
      </c>
      <c r="C6394" t="s">
        <v>55</v>
      </c>
      <c r="D6394" t="s">
        <v>55</v>
      </c>
      <c r="E6394" s="30">
        <v>22</v>
      </c>
      <c r="F6394">
        <f t="shared" si="105"/>
        <v>1</v>
      </c>
    </row>
    <row r="6395" spans="1:6" x14ac:dyDescent="0.2">
      <c r="A6395" s="28">
        <v>42440</v>
      </c>
      <c r="B6395" t="s">
        <v>440</v>
      </c>
      <c r="C6395" t="s">
        <v>56</v>
      </c>
      <c r="D6395" t="s">
        <v>56</v>
      </c>
      <c r="E6395" s="30">
        <v>8</v>
      </c>
      <c r="F6395">
        <f t="shared" si="105"/>
        <v>1</v>
      </c>
    </row>
    <row r="6396" spans="1:6" x14ac:dyDescent="0.2">
      <c r="A6396" s="28">
        <v>42440</v>
      </c>
      <c r="B6396" t="s">
        <v>440</v>
      </c>
      <c r="C6396" t="s">
        <v>57</v>
      </c>
      <c r="D6396" t="s">
        <v>57</v>
      </c>
      <c r="E6396" s="30">
        <v>0</v>
      </c>
      <c r="F6396">
        <f t="shared" si="105"/>
        <v>1</v>
      </c>
    </row>
    <row r="6397" spans="1:6" x14ac:dyDescent="0.2">
      <c r="A6397" s="28">
        <v>42440</v>
      </c>
      <c r="B6397" t="s">
        <v>440</v>
      </c>
      <c r="C6397" t="s">
        <v>58</v>
      </c>
      <c r="D6397" t="s">
        <v>58</v>
      </c>
      <c r="E6397" s="30">
        <v>18</v>
      </c>
      <c r="F6397">
        <f t="shared" si="105"/>
        <v>1</v>
      </c>
    </row>
    <row r="6398" spans="1:6" x14ac:dyDescent="0.2">
      <c r="A6398" s="28">
        <v>42440</v>
      </c>
      <c r="B6398" t="s">
        <v>440</v>
      </c>
      <c r="C6398" t="s">
        <v>59</v>
      </c>
      <c r="D6398" t="s">
        <v>59</v>
      </c>
      <c r="E6398" s="30">
        <v>1</v>
      </c>
      <c r="F6398">
        <f t="shared" si="105"/>
        <v>1</v>
      </c>
    </row>
    <row r="6399" spans="1:6" x14ac:dyDescent="0.2">
      <c r="A6399" s="28">
        <v>42441</v>
      </c>
      <c r="B6399" t="s">
        <v>441</v>
      </c>
      <c r="C6399" t="s">
        <v>52</v>
      </c>
      <c r="D6399" t="s">
        <v>52</v>
      </c>
      <c r="E6399" s="30">
        <v>3</v>
      </c>
      <c r="F6399">
        <f t="shared" si="105"/>
        <v>1</v>
      </c>
    </row>
    <row r="6400" spans="1:6" x14ac:dyDescent="0.2">
      <c r="A6400" s="28">
        <v>42441</v>
      </c>
      <c r="B6400" t="s">
        <v>441</v>
      </c>
      <c r="C6400" t="s">
        <v>53</v>
      </c>
      <c r="D6400" t="s">
        <v>53</v>
      </c>
      <c r="E6400" s="30">
        <v>6.3730000000000002</v>
      </c>
      <c r="F6400">
        <f t="shared" si="105"/>
        <v>1</v>
      </c>
    </row>
    <row r="6401" spans="1:6" x14ac:dyDescent="0.2">
      <c r="A6401" s="28">
        <v>42441</v>
      </c>
      <c r="B6401" t="s">
        <v>441</v>
      </c>
      <c r="C6401" t="s">
        <v>54</v>
      </c>
      <c r="D6401" t="s">
        <v>54</v>
      </c>
      <c r="E6401" s="30">
        <v>1.4</v>
      </c>
      <c r="F6401">
        <f t="shared" si="105"/>
        <v>1</v>
      </c>
    </row>
    <row r="6402" spans="1:6" x14ac:dyDescent="0.2">
      <c r="A6402" s="28">
        <v>42441</v>
      </c>
      <c r="B6402" t="s">
        <v>441</v>
      </c>
      <c r="C6402" t="s">
        <v>55</v>
      </c>
      <c r="D6402" t="s">
        <v>55</v>
      </c>
      <c r="E6402" s="30">
        <v>41.8</v>
      </c>
      <c r="F6402">
        <f t="shared" si="105"/>
        <v>1</v>
      </c>
    </row>
    <row r="6403" spans="1:6" x14ac:dyDescent="0.2">
      <c r="A6403" s="28">
        <v>42441</v>
      </c>
      <c r="B6403" t="s">
        <v>441</v>
      </c>
      <c r="C6403" t="s">
        <v>56</v>
      </c>
      <c r="D6403" t="s">
        <v>56</v>
      </c>
      <c r="E6403" s="30">
        <v>4</v>
      </c>
      <c r="F6403">
        <f t="shared" si="105"/>
        <v>1</v>
      </c>
    </row>
    <row r="6404" spans="1:6" x14ac:dyDescent="0.2">
      <c r="A6404" s="28">
        <v>42441</v>
      </c>
      <c r="B6404" t="s">
        <v>441</v>
      </c>
      <c r="C6404" t="s">
        <v>57</v>
      </c>
      <c r="D6404" t="s">
        <v>57</v>
      </c>
      <c r="E6404" s="30">
        <v>0</v>
      </c>
      <c r="F6404">
        <f t="shared" si="105"/>
        <v>1</v>
      </c>
    </row>
    <row r="6405" spans="1:6" x14ac:dyDescent="0.2">
      <c r="A6405" s="28">
        <v>42441</v>
      </c>
      <c r="B6405" t="s">
        <v>441</v>
      </c>
      <c r="C6405" t="s">
        <v>58</v>
      </c>
      <c r="D6405" t="s">
        <v>58</v>
      </c>
      <c r="E6405" s="30">
        <v>23</v>
      </c>
      <c r="F6405">
        <f t="shared" si="105"/>
        <v>1</v>
      </c>
    </row>
    <row r="6406" spans="1:6" x14ac:dyDescent="0.2">
      <c r="A6406" s="28">
        <v>42441</v>
      </c>
      <c r="B6406" t="s">
        <v>441</v>
      </c>
      <c r="C6406" t="s">
        <v>59</v>
      </c>
      <c r="D6406" t="s">
        <v>59</v>
      </c>
      <c r="E6406" s="30">
        <v>1</v>
      </c>
      <c r="F6406">
        <f t="shared" si="105"/>
        <v>1</v>
      </c>
    </row>
    <row r="6407" spans="1:6" x14ac:dyDescent="0.2">
      <c r="A6407" s="28">
        <v>42442</v>
      </c>
      <c r="B6407" t="s">
        <v>447</v>
      </c>
      <c r="C6407" t="s">
        <v>52</v>
      </c>
      <c r="D6407" t="s">
        <v>52</v>
      </c>
      <c r="E6407" s="30">
        <v>2.5</v>
      </c>
      <c r="F6407">
        <f t="shared" ref="F6407:F6470" si="106">SUBTOTAL(103,E6407)</f>
        <v>1</v>
      </c>
    </row>
    <row r="6408" spans="1:6" x14ac:dyDescent="0.2">
      <c r="A6408" s="28">
        <v>42442</v>
      </c>
      <c r="B6408" t="s">
        <v>447</v>
      </c>
      <c r="C6408" t="s">
        <v>53</v>
      </c>
      <c r="D6408" t="s">
        <v>53</v>
      </c>
      <c r="E6408" s="30">
        <v>4.1340000000000003</v>
      </c>
      <c r="F6408">
        <f t="shared" si="106"/>
        <v>1</v>
      </c>
    </row>
    <row r="6409" spans="1:6" x14ac:dyDescent="0.2">
      <c r="A6409" s="28">
        <v>42442</v>
      </c>
      <c r="B6409" t="s">
        <v>447</v>
      </c>
      <c r="C6409" t="s">
        <v>54</v>
      </c>
      <c r="D6409" t="s">
        <v>54</v>
      </c>
      <c r="E6409" s="30">
        <v>1.5</v>
      </c>
      <c r="F6409">
        <f t="shared" si="106"/>
        <v>1</v>
      </c>
    </row>
    <row r="6410" spans="1:6" x14ac:dyDescent="0.2">
      <c r="A6410" s="28">
        <v>42442</v>
      </c>
      <c r="B6410" t="s">
        <v>447</v>
      </c>
      <c r="C6410" t="s">
        <v>55</v>
      </c>
      <c r="D6410" t="s">
        <v>55</v>
      </c>
      <c r="E6410" s="30">
        <v>59.2</v>
      </c>
      <c r="F6410">
        <f t="shared" si="106"/>
        <v>1</v>
      </c>
    </row>
    <row r="6411" spans="1:6" x14ac:dyDescent="0.2">
      <c r="A6411" s="28">
        <v>42442</v>
      </c>
      <c r="B6411" t="s">
        <v>447</v>
      </c>
      <c r="C6411" t="s">
        <v>56</v>
      </c>
      <c r="D6411" t="s">
        <v>56</v>
      </c>
      <c r="E6411" s="30">
        <v>4</v>
      </c>
      <c r="F6411">
        <f t="shared" si="106"/>
        <v>1</v>
      </c>
    </row>
    <row r="6412" spans="1:6" x14ac:dyDescent="0.2">
      <c r="A6412" s="28">
        <v>42442</v>
      </c>
      <c r="B6412" t="s">
        <v>447</v>
      </c>
      <c r="C6412" t="s">
        <v>57</v>
      </c>
      <c r="D6412" t="s">
        <v>57</v>
      </c>
      <c r="E6412" s="30">
        <v>0</v>
      </c>
      <c r="F6412">
        <f t="shared" si="106"/>
        <v>1</v>
      </c>
    </row>
    <row r="6413" spans="1:6" x14ac:dyDescent="0.2">
      <c r="A6413" s="28">
        <v>42442</v>
      </c>
      <c r="B6413" t="s">
        <v>447</v>
      </c>
      <c r="C6413" t="s">
        <v>58</v>
      </c>
      <c r="D6413" t="s">
        <v>58</v>
      </c>
      <c r="E6413" s="30">
        <v>4</v>
      </c>
      <c r="F6413">
        <f t="shared" si="106"/>
        <v>1</v>
      </c>
    </row>
    <row r="6414" spans="1:6" x14ac:dyDescent="0.2">
      <c r="A6414" s="28">
        <v>42442</v>
      </c>
      <c r="B6414" t="s">
        <v>447</v>
      </c>
      <c r="C6414" t="s">
        <v>59</v>
      </c>
      <c r="D6414" t="s">
        <v>59</v>
      </c>
      <c r="E6414" s="30">
        <v>0.34</v>
      </c>
      <c r="F6414">
        <f t="shared" si="106"/>
        <v>1</v>
      </c>
    </row>
    <row r="6415" spans="1:6" x14ac:dyDescent="0.2">
      <c r="A6415" s="28">
        <v>42443</v>
      </c>
      <c r="B6415" t="s">
        <v>443</v>
      </c>
      <c r="C6415" t="s">
        <v>52</v>
      </c>
      <c r="D6415" t="s">
        <v>52</v>
      </c>
      <c r="E6415" s="30">
        <v>4.33</v>
      </c>
      <c r="F6415">
        <f t="shared" si="106"/>
        <v>1</v>
      </c>
    </row>
    <row r="6416" spans="1:6" x14ac:dyDescent="0.2">
      <c r="A6416" s="28">
        <v>42443</v>
      </c>
      <c r="B6416" t="s">
        <v>443</v>
      </c>
      <c r="C6416" t="s">
        <v>53</v>
      </c>
      <c r="D6416" t="s">
        <v>53</v>
      </c>
      <c r="E6416" s="30">
        <v>3.32</v>
      </c>
      <c r="F6416">
        <f t="shared" si="106"/>
        <v>1</v>
      </c>
    </row>
    <row r="6417" spans="1:6" x14ac:dyDescent="0.2">
      <c r="A6417" s="28">
        <v>42443</v>
      </c>
      <c r="B6417" t="s">
        <v>443</v>
      </c>
      <c r="C6417" t="s">
        <v>54</v>
      </c>
      <c r="D6417" t="s">
        <v>54</v>
      </c>
      <c r="E6417" s="30">
        <v>10</v>
      </c>
      <c r="F6417">
        <f t="shared" si="106"/>
        <v>1</v>
      </c>
    </row>
    <row r="6418" spans="1:6" x14ac:dyDescent="0.2">
      <c r="A6418" s="28">
        <v>42443</v>
      </c>
      <c r="B6418" t="s">
        <v>443</v>
      </c>
      <c r="C6418" t="s">
        <v>55</v>
      </c>
      <c r="D6418" t="s">
        <v>55</v>
      </c>
      <c r="E6418" s="30">
        <v>35.9</v>
      </c>
      <c r="F6418">
        <f t="shared" si="106"/>
        <v>1</v>
      </c>
    </row>
    <row r="6419" spans="1:6" x14ac:dyDescent="0.2">
      <c r="A6419" s="28">
        <v>42443</v>
      </c>
      <c r="B6419" t="s">
        <v>443</v>
      </c>
      <c r="C6419" t="s">
        <v>56</v>
      </c>
      <c r="D6419" t="s">
        <v>56</v>
      </c>
      <c r="E6419" s="30">
        <v>12</v>
      </c>
      <c r="F6419">
        <f t="shared" si="106"/>
        <v>1</v>
      </c>
    </row>
    <row r="6420" spans="1:6" x14ac:dyDescent="0.2">
      <c r="A6420" s="28">
        <v>42443</v>
      </c>
      <c r="B6420" t="s">
        <v>443</v>
      </c>
      <c r="C6420" t="s">
        <v>57</v>
      </c>
      <c r="D6420" t="s">
        <v>57</v>
      </c>
      <c r="E6420" s="30">
        <v>0</v>
      </c>
      <c r="F6420">
        <f t="shared" si="106"/>
        <v>1</v>
      </c>
    </row>
    <row r="6421" spans="1:6" x14ac:dyDescent="0.2">
      <c r="A6421" s="28">
        <v>42443</v>
      </c>
      <c r="B6421" t="s">
        <v>443</v>
      </c>
      <c r="C6421" t="s">
        <v>58</v>
      </c>
      <c r="D6421" t="s">
        <v>58</v>
      </c>
      <c r="E6421" s="30">
        <v>23</v>
      </c>
      <c r="F6421">
        <f t="shared" si="106"/>
        <v>1</v>
      </c>
    </row>
    <row r="6422" spans="1:6" x14ac:dyDescent="0.2">
      <c r="A6422" s="28">
        <v>42443</v>
      </c>
      <c r="B6422" t="s">
        <v>443</v>
      </c>
      <c r="C6422" t="s">
        <v>59</v>
      </c>
      <c r="D6422" t="s">
        <v>59</v>
      </c>
      <c r="E6422" s="30">
        <v>1</v>
      </c>
      <c r="F6422">
        <f t="shared" si="106"/>
        <v>1</v>
      </c>
    </row>
    <row r="6423" spans="1:6" x14ac:dyDescent="0.2">
      <c r="A6423" s="28">
        <v>42444</v>
      </c>
      <c r="B6423" t="s">
        <v>444</v>
      </c>
      <c r="C6423" t="s">
        <v>52</v>
      </c>
      <c r="D6423" t="s">
        <v>52</v>
      </c>
      <c r="E6423" s="30">
        <v>5.33</v>
      </c>
      <c r="F6423">
        <f t="shared" si="106"/>
        <v>1</v>
      </c>
    </row>
    <row r="6424" spans="1:6" x14ac:dyDescent="0.2">
      <c r="A6424" s="28">
        <v>42444</v>
      </c>
      <c r="B6424" t="s">
        <v>444</v>
      </c>
      <c r="C6424" t="s">
        <v>53</v>
      </c>
      <c r="D6424" t="s">
        <v>53</v>
      </c>
      <c r="E6424" s="30">
        <v>3.32</v>
      </c>
      <c r="F6424">
        <f t="shared" si="106"/>
        <v>1</v>
      </c>
    </row>
    <row r="6425" spans="1:6" x14ac:dyDescent="0.2">
      <c r="A6425" s="28">
        <v>42444</v>
      </c>
      <c r="B6425" t="s">
        <v>444</v>
      </c>
      <c r="C6425" t="s">
        <v>54</v>
      </c>
      <c r="D6425" t="s">
        <v>54</v>
      </c>
      <c r="E6425" s="30">
        <v>2</v>
      </c>
      <c r="F6425">
        <f t="shared" si="106"/>
        <v>1</v>
      </c>
    </row>
    <row r="6426" spans="1:6" x14ac:dyDescent="0.2">
      <c r="A6426" s="28">
        <v>42444</v>
      </c>
      <c r="B6426" t="s">
        <v>444</v>
      </c>
      <c r="C6426" t="s">
        <v>55</v>
      </c>
      <c r="D6426" t="s">
        <v>55</v>
      </c>
      <c r="E6426" s="30">
        <v>24</v>
      </c>
      <c r="F6426">
        <f t="shared" si="106"/>
        <v>1</v>
      </c>
    </row>
    <row r="6427" spans="1:6" x14ac:dyDescent="0.2">
      <c r="A6427" s="28">
        <v>42444</v>
      </c>
      <c r="B6427" t="s">
        <v>444</v>
      </c>
      <c r="C6427" t="s">
        <v>56</v>
      </c>
      <c r="D6427" t="s">
        <v>56</v>
      </c>
      <c r="E6427" s="30">
        <v>7</v>
      </c>
      <c r="F6427">
        <f t="shared" si="106"/>
        <v>1</v>
      </c>
    </row>
    <row r="6428" spans="1:6" x14ac:dyDescent="0.2">
      <c r="A6428" s="28">
        <v>42444</v>
      </c>
      <c r="B6428" t="s">
        <v>444</v>
      </c>
      <c r="C6428" t="s">
        <v>57</v>
      </c>
      <c r="D6428" t="s">
        <v>57</v>
      </c>
      <c r="E6428" s="30">
        <v>0</v>
      </c>
      <c r="F6428">
        <f t="shared" si="106"/>
        <v>1</v>
      </c>
    </row>
    <row r="6429" spans="1:6" x14ac:dyDescent="0.2">
      <c r="A6429" s="28">
        <v>42444</v>
      </c>
      <c r="B6429" t="s">
        <v>444</v>
      </c>
      <c r="C6429" t="s">
        <v>58</v>
      </c>
      <c r="D6429" t="s">
        <v>58</v>
      </c>
      <c r="E6429" s="30">
        <v>18</v>
      </c>
      <c r="F6429">
        <f t="shared" si="106"/>
        <v>1</v>
      </c>
    </row>
    <row r="6430" spans="1:6" x14ac:dyDescent="0.2">
      <c r="A6430" s="28">
        <v>42444</v>
      </c>
      <c r="B6430" t="s">
        <v>444</v>
      </c>
      <c r="C6430" t="s">
        <v>59</v>
      </c>
      <c r="D6430" t="s">
        <v>59</v>
      </c>
      <c r="E6430" s="30">
        <v>3</v>
      </c>
      <c r="F6430">
        <f t="shared" si="106"/>
        <v>1</v>
      </c>
    </row>
    <row r="6431" spans="1:6" x14ac:dyDescent="0.2">
      <c r="A6431" s="28">
        <v>42445</v>
      </c>
      <c r="B6431" t="s">
        <v>445</v>
      </c>
      <c r="C6431" t="s">
        <v>52</v>
      </c>
      <c r="D6431" t="s">
        <v>52</v>
      </c>
      <c r="E6431" s="30">
        <v>5.33</v>
      </c>
      <c r="F6431">
        <f t="shared" si="106"/>
        <v>1</v>
      </c>
    </row>
    <row r="6432" spans="1:6" x14ac:dyDescent="0.2">
      <c r="A6432" s="28">
        <v>42445</v>
      </c>
      <c r="B6432" t="s">
        <v>445</v>
      </c>
      <c r="C6432" t="s">
        <v>53</v>
      </c>
      <c r="D6432" t="s">
        <v>53</v>
      </c>
      <c r="E6432" s="30">
        <v>13.34</v>
      </c>
      <c r="F6432">
        <f t="shared" si="106"/>
        <v>1</v>
      </c>
    </row>
    <row r="6433" spans="1:6" x14ac:dyDescent="0.2">
      <c r="A6433" s="28">
        <v>42445</v>
      </c>
      <c r="B6433" t="s">
        <v>445</v>
      </c>
      <c r="C6433" t="s">
        <v>54</v>
      </c>
      <c r="D6433" t="s">
        <v>54</v>
      </c>
      <c r="E6433" s="30">
        <v>5.7</v>
      </c>
      <c r="F6433">
        <f t="shared" si="106"/>
        <v>1</v>
      </c>
    </row>
    <row r="6434" spans="1:6" x14ac:dyDescent="0.2">
      <c r="A6434" s="28">
        <v>42445</v>
      </c>
      <c r="B6434" t="s">
        <v>445</v>
      </c>
      <c r="C6434" t="s">
        <v>55</v>
      </c>
      <c r="D6434" t="s">
        <v>55</v>
      </c>
      <c r="E6434" s="30">
        <v>37.4</v>
      </c>
      <c r="F6434">
        <f t="shared" si="106"/>
        <v>1</v>
      </c>
    </row>
    <row r="6435" spans="1:6" x14ac:dyDescent="0.2">
      <c r="A6435" s="28">
        <v>42445</v>
      </c>
      <c r="B6435" t="s">
        <v>445</v>
      </c>
      <c r="C6435" t="s">
        <v>56</v>
      </c>
      <c r="D6435" t="s">
        <v>56</v>
      </c>
      <c r="E6435" s="30">
        <v>16</v>
      </c>
      <c r="F6435">
        <f t="shared" si="106"/>
        <v>1</v>
      </c>
    </row>
    <row r="6436" spans="1:6" x14ac:dyDescent="0.2">
      <c r="A6436" s="28">
        <v>42445</v>
      </c>
      <c r="B6436" t="s">
        <v>445</v>
      </c>
      <c r="C6436" t="s">
        <v>57</v>
      </c>
      <c r="D6436" t="s">
        <v>57</v>
      </c>
      <c r="E6436" s="30">
        <v>0</v>
      </c>
      <c r="F6436">
        <f t="shared" si="106"/>
        <v>1</v>
      </c>
    </row>
    <row r="6437" spans="1:6" x14ac:dyDescent="0.2">
      <c r="A6437" s="28">
        <v>42445</v>
      </c>
      <c r="B6437" t="s">
        <v>445</v>
      </c>
      <c r="C6437" t="s">
        <v>58</v>
      </c>
      <c r="D6437" t="s">
        <v>58</v>
      </c>
      <c r="E6437" s="30">
        <v>4</v>
      </c>
      <c r="F6437">
        <f t="shared" si="106"/>
        <v>1</v>
      </c>
    </row>
    <row r="6438" spans="1:6" x14ac:dyDescent="0.2">
      <c r="A6438" s="28">
        <v>42445</v>
      </c>
      <c r="B6438" t="s">
        <v>445</v>
      </c>
      <c r="C6438" t="s">
        <v>59</v>
      </c>
      <c r="D6438" t="s">
        <v>59</v>
      </c>
      <c r="E6438" s="30">
        <v>4</v>
      </c>
      <c r="F6438">
        <f t="shared" si="106"/>
        <v>1</v>
      </c>
    </row>
    <row r="6439" spans="1:6" x14ac:dyDescent="0.2">
      <c r="A6439" s="28">
        <v>42446</v>
      </c>
      <c r="B6439" t="s">
        <v>446</v>
      </c>
      <c r="C6439" t="s">
        <v>52</v>
      </c>
      <c r="D6439" t="s">
        <v>52</v>
      </c>
      <c r="E6439" s="30">
        <v>5.66</v>
      </c>
      <c r="F6439">
        <f t="shared" si="106"/>
        <v>1</v>
      </c>
    </row>
    <row r="6440" spans="1:6" x14ac:dyDescent="0.2">
      <c r="A6440" s="28">
        <v>42446</v>
      </c>
      <c r="B6440" t="s">
        <v>446</v>
      </c>
      <c r="C6440" t="s">
        <v>53</v>
      </c>
      <c r="D6440" t="s">
        <v>53</v>
      </c>
      <c r="E6440" s="30">
        <v>5.3959999999999999</v>
      </c>
      <c r="F6440">
        <f t="shared" si="106"/>
        <v>1</v>
      </c>
    </row>
    <row r="6441" spans="1:6" x14ac:dyDescent="0.2">
      <c r="A6441" s="28">
        <v>42446</v>
      </c>
      <c r="B6441" t="s">
        <v>446</v>
      </c>
      <c r="C6441" t="s">
        <v>54</v>
      </c>
      <c r="D6441" t="s">
        <v>54</v>
      </c>
      <c r="E6441" s="30">
        <v>5</v>
      </c>
      <c r="F6441">
        <f t="shared" si="106"/>
        <v>1</v>
      </c>
    </row>
    <row r="6442" spans="1:6" x14ac:dyDescent="0.2">
      <c r="A6442" s="28">
        <v>42446</v>
      </c>
      <c r="B6442" t="s">
        <v>446</v>
      </c>
      <c r="C6442" t="s">
        <v>55</v>
      </c>
      <c r="D6442" t="s">
        <v>55</v>
      </c>
      <c r="E6442" s="30">
        <v>60.2</v>
      </c>
      <c r="F6442">
        <f t="shared" si="106"/>
        <v>1</v>
      </c>
    </row>
    <row r="6443" spans="1:6" x14ac:dyDescent="0.2">
      <c r="A6443" s="28">
        <v>42446</v>
      </c>
      <c r="B6443" t="s">
        <v>446</v>
      </c>
      <c r="C6443" t="s">
        <v>56</v>
      </c>
      <c r="D6443" t="s">
        <v>56</v>
      </c>
      <c r="E6443" s="30">
        <v>10</v>
      </c>
      <c r="F6443">
        <f t="shared" si="106"/>
        <v>1</v>
      </c>
    </row>
    <row r="6444" spans="1:6" x14ac:dyDescent="0.2">
      <c r="A6444" s="28">
        <v>42446</v>
      </c>
      <c r="B6444" t="s">
        <v>446</v>
      </c>
      <c r="C6444" t="s">
        <v>57</v>
      </c>
      <c r="D6444" t="s">
        <v>57</v>
      </c>
      <c r="E6444" s="30">
        <v>0</v>
      </c>
      <c r="F6444">
        <f t="shared" si="106"/>
        <v>1</v>
      </c>
    </row>
    <row r="6445" spans="1:6" x14ac:dyDescent="0.2">
      <c r="A6445" s="28">
        <v>42446</v>
      </c>
      <c r="B6445" t="s">
        <v>446</v>
      </c>
      <c r="C6445" t="s">
        <v>58</v>
      </c>
      <c r="D6445" t="s">
        <v>58</v>
      </c>
      <c r="E6445" s="30">
        <v>8</v>
      </c>
      <c r="F6445">
        <f t="shared" si="106"/>
        <v>1</v>
      </c>
    </row>
    <row r="6446" spans="1:6" x14ac:dyDescent="0.2">
      <c r="A6446" s="28">
        <v>42446</v>
      </c>
      <c r="B6446" t="s">
        <v>446</v>
      </c>
      <c r="C6446" t="s">
        <v>59</v>
      </c>
      <c r="D6446" t="s">
        <v>59</v>
      </c>
      <c r="E6446" s="30">
        <v>5</v>
      </c>
      <c r="F6446">
        <f t="shared" si="106"/>
        <v>1</v>
      </c>
    </row>
    <row r="6447" spans="1:6" x14ac:dyDescent="0.2">
      <c r="A6447" s="28">
        <v>42447</v>
      </c>
      <c r="B6447" t="s">
        <v>440</v>
      </c>
      <c r="C6447" t="s">
        <v>52</v>
      </c>
      <c r="D6447" t="s">
        <v>52</v>
      </c>
      <c r="E6447" s="30">
        <v>3.34</v>
      </c>
      <c r="F6447">
        <f t="shared" si="106"/>
        <v>1</v>
      </c>
    </row>
    <row r="6448" spans="1:6" x14ac:dyDescent="0.2">
      <c r="A6448" s="28">
        <v>42447</v>
      </c>
      <c r="B6448" t="s">
        <v>440</v>
      </c>
      <c r="C6448" t="s">
        <v>53</v>
      </c>
      <c r="D6448" t="s">
        <v>53</v>
      </c>
      <c r="E6448" s="30">
        <v>5.3529999999999998</v>
      </c>
      <c r="F6448">
        <f t="shared" si="106"/>
        <v>1</v>
      </c>
    </row>
    <row r="6449" spans="1:6" x14ac:dyDescent="0.2">
      <c r="A6449" s="28">
        <v>42447</v>
      </c>
      <c r="B6449" t="s">
        <v>440</v>
      </c>
      <c r="C6449" t="s">
        <v>54</v>
      </c>
      <c r="D6449" t="s">
        <v>54</v>
      </c>
      <c r="E6449" s="30">
        <v>5.2</v>
      </c>
      <c r="F6449">
        <f t="shared" si="106"/>
        <v>1</v>
      </c>
    </row>
    <row r="6450" spans="1:6" x14ac:dyDescent="0.2">
      <c r="A6450" s="28">
        <v>42447</v>
      </c>
      <c r="B6450" t="s">
        <v>440</v>
      </c>
      <c r="C6450" t="s">
        <v>55</v>
      </c>
      <c r="D6450" t="s">
        <v>55</v>
      </c>
      <c r="E6450" s="30">
        <v>25.462</v>
      </c>
      <c r="F6450">
        <f t="shared" si="106"/>
        <v>1</v>
      </c>
    </row>
    <row r="6451" spans="1:6" x14ac:dyDescent="0.2">
      <c r="A6451" s="28">
        <v>42447</v>
      </c>
      <c r="B6451" t="s">
        <v>440</v>
      </c>
      <c r="C6451" t="s">
        <v>56</v>
      </c>
      <c r="D6451" t="s">
        <v>56</v>
      </c>
      <c r="E6451" s="30">
        <v>15</v>
      </c>
      <c r="F6451">
        <f t="shared" si="106"/>
        <v>1</v>
      </c>
    </row>
    <row r="6452" spans="1:6" x14ac:dyDescent="0.2">
      <c r="A6452" s="28">
        <v>42447</v>
      </c>
      <c r="B6452" t="s">
        <v>440</v>
      </c>
      <c r="C6452" t="s">
        <v>57</v>
      </c>
      <c r="D6452" t="s">
        <v>57</v>
      </c>
      <c r="E6452" s="30">
        <v>2</v>
      </c>
      <c r="F6452">
        <f t="shared" si="106"/>
        <v>1</v>
      </c>
    </row>
    <row r="6453" spans="1:6" x14ac:dyDescent="0.2">
      <c r="A6453" s="28">
        <v>42447</v>
      </c>
      <c r="B6453" t="s">
        <v>440</v>
      </c>
      <c r="C6453" t="s">
        <v>58</v>
      </c>
      <c r="D6453" t="s">
        <v>58</v>
      </c>
      <c r="E6453" s="30">
        <v>8</v>
      </c>
      <c r="F6453">
        <f t="shared" si="106"/>
        <v>1</v>
      </c>
    </row>
    <row r="6454" spans="1:6" x14ac:dyDescent="0.2">
      <c r="A6454" s="28">
        <v>42447</v>
      </c>
      <c r="B6454" t="s">
        <v>440</v>
      </c>
      <c r="C6454" t="s">
        <v>59</v>
      </c>
      <c r="D6454" t="s">
        <v>59</v>
      </c>
      <c r="E6454" s="30">
        <v>3</v>
      </c>
      <c r="F6454">
        <f t="shared" si="106"/>
        <v>1</v>
      </c>
    </row>
    <row r="6455" spans="1:6" x14ac:dyDescent="0.2">
      <c r="A6455" s="28">
        <v>42448</v>
      </c>
      <c r="B6455" t="s">
        <v>441</v>
      </c>
      <c r="C6455" t="s">
        <v>52</v>
      </c>
      <c r="D6455" t="s">
        <v>52</v>
      </c>
      <c r="E6455" s="30">
        <v>10.66</v>
      </c>
      <c r="F6455">
        <f t="shared" si="106"/>
        <v>1</v>
      </c>
    </row>
    <row r="6456" spans="1:6" x14ac:dyDescent="0.2">
      <c r="A6456" s="28">
        <v>42448</v>
      </c>
      <c r="B6456" t="s">
        <v>441</v>
      </c>
      <c r="C6456" t="s">
        <v>53</v>
      </c>
      <c r="D6456" t="s">
        <v>53</v>
      </c>
      <c r="E6456" s="30">
        <v>8.33</v>
      </c>
      <c r="F6456">
        <f t="shared" si="106"/>
        <v>1</v>
      </c>
    </row>
    <row r="6457" spans="1:6" x14ac:dyDescent="0.2">
      <c r="A6457" s="28">
        <v>42448</v>
      </c>
      <c r="B6457" t="s">
        <v>441</v>
      </c>
      <c r="C6457" t="s">
        <v>54</v>
      </c>
      <c r="D6457" t="s">
        <v>54</v>
      </c>
      <c r="E6457" s="30">
        <v>2.8</v>
      </c>
      <c r="F6457">
        <f t="shared" si="106"/>
        <v>1</v>
      </c>
    </row>
    <row r="6458" spans="1:6" x14ac:dyDescent="0.2">
      <c r="A6458" s="28">
        <v>42448</v>
      </c>
      <c r="B6458" t="s">
        <v>441</v>
      </c>
      <c r="C6458" t="s">
        <v>55</v>
      </c>
      <c r="D6458" t="s">
        <v>55</v>
      </c>
      <c r="E6458" s="30">
        <v>19.5</v>
      </c>
      <c r="F6458">
        <f t="shared" si="106"/>
        <v>1</v>
      </c>
    </row>
    <row r="6459" spans="1:6" x14ac:dyDescent="0.2">
      <c r="A6459" s="28">
        <v>42448</v>
      </c>
      <c r="B6459" t="s">
        <v>441</v>
      </c>
      <c r="C6459" t="s">
        <v>56</v>
      </c>
      <c r="D6459" t="s">
        <v>56</v>
      </c>
      <c r="E6459" s="30">
        <v>6</v>
      </c>
      <c r="F6459">
        <f t="shared" si="106"/>
        <v>1</v>
      </c>
    </row>
    <row r="6460" spans="1:6" x14ac:dyDescent="0.2">
      <c r="A6460" s="28">
        <v>42448</v>
      </c>
      <c r="B6460" t="s">
        <v>441</v>
      </c>
      <c r="C6460" t="s">
        <v>57</v>
      </c>
      <c r="D6460" t="s">
        <v>57</v>
      </c>
      <c r="E6460" s="30">
        <v>1</v>
      </c>
      <c r="F6460">
        <f t="shared" si="106"/>
        <v>1</v>
      </c>
    </row>
    <row r="6461" spans="1:6" x14ac:dyDescent="0.2">
      <c r="A6461" s="28">
        <v>42448</v>
      </c>
      <c r="B6461" t="s">
        <v>441</v>
      </c>
      <c r="C6461" t="s">
        <v>58</v>
      </c>
      <c r="D6461" t="s">
        <v>58</v>
      </c>
      <c r="E6461" s="30">
        <v>5</v>
      </c>
      <c r="F6461">
        <f t="shared" si="106"/>
        <v>1</v>
      </c>
    </row>
    <row r="6462" spans="1:6" x14ac:dyDescent="0.2">
      <c r="A6462" s="28">
        <v>42448</v>
      </c>
      <c r="B6462" t="s">
        <v>441</v>
      </c>
      <c r="C6462" t="s">
        <v>59</v>
      </c>
      <c r="D6462" t="s">
        <v>59</v>
      </c>
      <c r="E6462" s="30">
        <v>5</v>
      </c>
      <c r="F6462">
        <f t="shared" si="106"/>
        <v>1</v>
      </c>
    </row>
    <row r="6463" spans="1:6" x14ac:dyDescent="0.2">
      <c r="A6463" s="28">
        <v>42449</v>
      </c>
      <c r="B6463" t="s">
        <v>447</v>
      </c>
      <c r="C6463" t="s">
        <v>52</v>
      </c>
      <c r="D6463" t="s">
        <v>52</v>
      </c>
      <c r="E6463" s="30">
        <v>7.99</v>
      </c>
      <c r="F6463">
        <f t="shared" si="106"/>
        <v>1</v>
      </c>
    </row>
    <row r="6464" spans="1:6" x14ac:dyDescent="0.2">
      <c r="A6464" s="28">
        <v>42449</v>
      </c>
      <c r="B6464" t="s">
        <v>447</v>
      </c>
      <c r="C6464" t="s">
        <v>53</v>
      </c>
      <c r="D6464" t="s">
        <v>53</v>
      </c>
      <c r="E6464" s="30">
        <v>9.6929999999999996</v>
      </c>
      <c r="F6464">
        <f t="shared" si="106"/>
        <v>1</v>
      </c>
    </row>
    <row r="6465" spans="1:6" x14ac:dyDescent="0.2">
      <c r="A6465" s="28">
        <v>42449</v>
      </c>
      <c r="B6465" t="s">
        <v>447</v>
      </c>
      <c r="C6465" t="s">
        <v>54</v>
      </c>
      <c r="D6465" t="s">
        <v>54</v>
      </c>
      <c r="E6465" s="30">
        <v>2.2000000000000002</v>
      </c>
      <c r="F6465">
        <f t="shared" si="106"/>
        <v>1</v>
      </c>
    </row>
    <row r="6466" spans="1:6" x14ac:dyDescent="0.2">
      <c r="A6466" s="28">
        <v>42449</v>
      </c>
      <c r="B6466" t="s">
        <v>447</v>
      </c>
      <c r="C6466" t="s">
        <v>55</v>
      </c>
      <c r="D6466" t="s">
        <v>55</v>
      </c>
      <c r="E6466" s="30">
        <v>42.2</v>
      </c>
      <c r="F6466">
        <f t="shared" si="106"/>
        <v>1</v>
      </c>
    </row>
    <row r="6467" spans="1:6" x14ac:dyDescent="0.2">
      <c r="A6467" s="28">
        <v>42449</v>
      </c>
      <c r="B6467" t="s">
        <v>447</v>
      </c>
      <c r="C6467" t="s">
        <v>56</v>
      </c>
      <c r="D6467" t="s">
        <v>56</v>
      </c>
      <c r="E6467" s="30">
        <v>1</v>
      </c>
      <c r="F6467">
        <f t="shared" si="106"/>
        <v>1</v>
      </c>
    </row>
    <row r="6468" spans="1:6" x14ac:dyDescent="0.2">
      <c r="A6468" s="28">
        <v>42449</v>
      </c>
      <c r="B6468" t="s">
        <v>447</v>
      </c>
      <c r="C6468" t="s">
        <v>57</v>
      </c>
      <c r="D6468" t="s">
        <v>57</v>
      </c>
      <c r="E6468" s="30">
        <v>0</v>
      </c>
      <c r="F6468">
        <f t="shared" si="106"/>
        <v>1</v>
      </c>
    </row>
    <row r="6469" spans="1:6" x14ac:dyDescent="0.2">
      <c r="A6469" s="28">
        <v>42449</v>
      </c>
      <c r="B6469" t="s">
        <v>447</v>
      </c>
      <c r="C6469" t="s">
        <v>58</v>
      </c>
      <c r="D6469" t="s">
        <v>58</v>
      </c>
      <c r="E6469" s="30">
        <v>15</v>
      </c>
      <c r="F6469">
        <f t="shared" si="106"/>
        <v>1</v>
      </c>
    </row>
    <row r="6470" spans="1:6" x14ac:dyDescent="0.2">
      <c r="A6470" s="28">
        <v>42449</v>
      </c>
      <c r="B6470" t="s">
        <v>447</v>
      </c>
      <c r="C6470" t="s">
        <v>59</v>
      </c>
      <c r="D6470" t="s">
        <v>59</v>
      </c>
      <c r="E6470" s="30">
        <v>5</v>
      </c>
      <c r="F6470">
        <f t="shared" si="106"/>
        <v>1</v>
      </c>
    </row>
    <row r="6471" spans="1:6" x14ac:dyDescent="0.2">
      <c r="A6471" s="28">
        <v>42450</v>
      </c>
      <c r="B6471" t="s">
        <v>443</v>
      </c>
      <c r="C6471" t="s">
        <v>52</v>
      </c>
      <c r="D6471" t="s">
        <v>52</v>
      </c>
      <c r="E6471" s="30">
        <v>5</v>
      </c>
      <c r="F6471">
        <f t="shared" ref="F6471:F6534" si="107">SUBTOTAL(103,E6471)</f>
        <v>1</v>
      </c>
    </row>
    <row r="6472" spans="1:6" x14ac:dyDescent="0.2">
      <c r="A6472" s="28">
        <v>42450</v>
      </c>
      <c r="B6472" t="s">
        <v>443</v>
      </c>
      <c r="C6472" t="s">
        <v>53</v>
      </c>
      <c r="D6472" t="s">
        <v>53</v>
      </c>
      <c r="E6472" s="30">
        <v>8.0559999999999992</v>
      </c>
      <c r="F6472">
        <f t="shared" si="107"/>
        <v>1</v>
      </c>
    </row>
    <row r="6473" spans="1:6" x14ac:dyDescent="0.2">
      <c r="A6473" s="28">
        <v>42450</v>
      </c>
      <c r="B6473" t="s">
        <v>443</v>
      </c>
      <c r="C6473" t="s">
        <v>54</v>
      </c>
      <c r="D6473" t="s">
        <v>54</v>
      </c>
      <c r="E6473" s="30">
        <v>6</v>
      </c>
      <c r="F6473">
        <f t="shared" si="107"/>
        <v>1</v>
      </c>
    </row>
    <row r="6474" spans="1:6" x14ac:dyDescent="0.2">
      <c r="A6474" s="28">
        <v>42450</v>
      </c>
      <c r="B6474" t="s">
        <v>443</v>
      </c>
      <c r="C6474" t="s">
        <v>55</v>
      </c>
      <c r="D6474" t="s">
        <v>55</v>
      </c>
      <c r="E6474" s="30">
        <v>45.7</v>
      </c>
      <c r="F6474">
        <f t="shared" si="107"/>
        <v>1</v>
      </c>
    </row>
    <row r="6475" spans="1:6" x14ac:dyDescent="0.2">
      <c r="A6475" s="28">
        <v>42450</v>
      </c>
      <c r="B6475" t="s">
        <v>443</v>
      </c>
      <c r="C6475" t="s">
        <v>56</v>
      </c>
      <c r="D6475" t="s">
        <v>56</v>
      </c>
      <c r="E6475" s="30">
        <v>11</v>
      </c>
      <c r="F6475">
        <f t="shared" si="107"/>
        <v>1</v>
      </c>
    </row>
    <row r="6476" spans="1:6" x14ac:dyDescent="0.2">
      <c r="A6476" s="28">
        <v>42450</v>
      </c>
      <c r="B6476" t="s">
        <v>443</v>
      </c>
      <c r="C6476" t="s">
        <v>57</v>
      </c>
      <c r="D6476" t="s">
        <v>57</v>
      </c>
      <c r="E6476" s="30">
        <v>0</v>
      </c>
      <c r="F6476">
        <f t="shared" si="107"/>
        <v>1</v>
      </c>
    </row>
    <row r="6477" spans="1:6" x14ac:dyDescent="0.2">
      <c r="A6477" s="28">
        <v>42450</v>
      </c>
      <c r="B6477" t="s">
        <v>443</v>
      </c>
      <c r="C6477" t="s">
        <v>58</v>
      </c>
      <c r="D6477" t="s">
        <v>58</v>
      </c>
      <c r="E6477" s="30">
        <v>36</v>
      </c>
      <c r="F6477">
        <f t="shared" si="107"/>
        <v>1</v>
      </c>
    </row>
    <row r="6478" spans="1:6" x14ac:dyDescent="0.2">
      <c r="A6478" s="28">
        <v>42450</v>
      </c>
      <c r="B6478" t="s">
        <v>443</v>
      </c>
      <c r="C6478" t="s">
        <v>59</v>
      </c>
      <c r="D6478" t="s">
        <v>59</v>
      </c>
      <c r="E6478" s="30">
        <v>7</v>
      </c>
      <c r="F6478">
        <f t="shared" si="107"/>
        <v>1</v>
      </c>
    </row>
    <row r="6479" spans="1:6" x14ac:dyDescent="0.2">
      <c r="A6479" s="28">
        <v>42451</v>
      </c>
      <c r="B6479" t="s">
        <v>444</v>
      </c>
      <c r="C6479" t="s">
        <v>52</v>
      </c>
      <c r="D6479" t="s">
        <v>52</v>
      </c>
      <c r="E6479" s="30">
        <v>2.33</v>
      </c>
      <c r="F6479">
        <f t="shared" si="107"/>
        <v>1</v>
      </c>
    </row>
    <row r="6480" spans="1:6" x14ac:dyDescent="0.2">
      <c r="A6480" s="28">
        <v>42451</v>
      </c>
      <c r="B6480" t="s">
        <v>444</v>
      </c>
      <c r="C6480" t="s">
        <v>53</v>
      </c>
      <c r="D6480" t="s">
        <v>53</v>
      </c>
      <c r="E6480" s="30">
        <v>0</v>
      </c>
      <c r="F6480">
        <f t="shared" si="107"/>
        <v>1</v>
      </c>
    </row>
    <row r="6481" spans="1:6" x14ac:dyDescent="0.2">
      <c r="A6481" s="28">
        <v>42451</v>
      </c>
      <c r="B6481" t="s">
        <v>444</v>
      </c>
      <c r="C6481" t="s">
        <v>54</v>
      </c>
      <c r="D6481" t="s">
        <v>54</v>
      </c>
      <c r="E6481" s="30">
        <v>5</v>
      </c>
      <c r="F6481">
        <f t="shared" si="107"/>
        <v>1</v>
      </c>
    </row>
    <row r="6482" spans="1:6" x14ac:dyDescent="0.2">
      <c r="A6482" s="28">
        <v>42451</v>
      </c>
      <c r="B6482" t="s">
        <v>444</v>
      </c>
      <c r="C6482" t="s">
        <v>55</v>
      </c>
      <c r="D6482" t="s">
        <v>55</v>
      </c>
      <c r="E6482" s="30">
        <v>42.188000000000002</v>
      </c>
      <c r="F6482">
        <f t="shared" si="107"/>
        <v>1</v>
      </c>
    </row>
    <row r="6483" spans="1:6" x14ac:dyDescent="0.2">
      <c r="A6483" s="28">
        <v>42451</v>
      </c>
      <c r="B6483" t="s">
        <v>444</v>
      </c>
      <c r="C6483" t="s">
        <v>56</v>
      </c>
      <c r="D6483" t="s">
        <v>56</v>
      </c>
      <c r="E6483" s="30">
        <v>12</v>
      </c>
      <c r="F6483">
        <f t="shared" si="107"/>
        <v>1</v>
      </c>
    </row>
    <row r="6484" spans="1:6" x14ac:dyDescent="0.2">
      <c r="A6484" s="28">
        <v>42451</v>
      </c>
      <c r="B6484" t="s">
        <v>444</v>
      </c>
      <c r="C6484" t="s">
        <v>57</v>
      </c>
      <c r="D6484" t="s">
        <v>57</v>
      </c>
      <c r="E6484" s="30">
        <v>2</v>
      </c>
      <c r="F6484">
        <f t="shared" si="107"/>
        <v>1</v>
      </c>
    </row>
    <row r="6485" spans="1:6" x14ac:dyDescent="0.2">
      <c r="A6485" s="28">
        <v>42451</v>
      </c>
      <c r="B6485" t="s">
        <v>444</v>
      </c>
      <c r="C6485" t="s">
        <v>58</v>
      </c>
      <c r="D6485" t="s">
        <v>58</v>
      </c>
      <c r="E6485" s="30">
        <v>4</v>
      </c>
      <c r="F6485">
        <f t="shared" si="107"/>
        <v>1</v>
      </c>
    </row>
    <row r="6486" spans="1:6" x14ac:dyDescent="0.2">
      <c r="A6486" s="28">
        <v>42451</v>
      </c>
      <c r="B6486" t="s">
        <v>444</v>
      </c>
      <c r="C6486" t="s">
        <v>59</v>
      </c>
      <c r="D6486" t="s">
        <v>59</v>
      </c>
      <c r="E6486" s="30">
        <v>2</v>
      </c>
      <c r="F6486">
        <f t="shared" si="107"/>
        <v>1</v>
      </c>
    </row>
    <row r="6487" spans="1:6" x14ac:dyDescent="0.2">
      <c r="A6487" s="28">
        <v>42452</v>
      </c>
      <c r="B6487" t="s">
        <v>445</v>
      </c>
      <c r="C6487" t="s">
        <v>52</v>
      </c>
      <c r="D6487" t="s">
        <v>52</v>
      </c>
      <c r="E6487" s="30">
        <v>4</v>
      </c>
      <c r="F6487">
        <f t="shared" si="107"/>
        <v>1</v>
      </c>
    </row>
    <row r="6488" spans="1:6" x14ac:dyDescent="0.2">
      <c r="A6488" s="28">
        <v>42452</v>
      </c>
      <c r="B6488" t="s">
        <v>445</v>
      </c>
      <c r="C6488" t="s">
        <v>53</v>
      </c>
      <c r="D6488" t="s">
        <v>53</v>
      </c>
      <c r="E6488" s="30">
        <v>3</v>
      </c>
      <c r="F6488">
        <f t="shared" si="107"/>
        <v>1</v>
      </c>
    </row>
    <row r="6489" spans="1:6" x14ac:dyDescent="0.2">
      <c r="A6489" s="28">
        <v>42452</v>
      </c>
      <c r="B6489" t="s">
        <v>445</v>
      </c>
      <c r="C6489" t="s">
        <v>54</v>
      </c>
      <c r="D6489" t="s">
        <v>54</v>
      </c>
      <c r="E6489" s="30">
        <v>6</v>
      </c>
      <c r="F6489">
        <f t="shared" si="107"/>
        <v>1</v>
      </c>
    </row>
    <row r="6490" spans="1:6" x14ac:dyDescent="0.2">
      <c r="A6490" s="28">
        <v>42452</v>
      </c>
      <c r="B6490" t="s">
        <v>445</v>
      </c>
      <c r="C6490" t="s">
        <v>55</v>
      </c>
      <c r="D6490" t="s">
        <v>55</v>
      </c>
      <c r="E6490" s="30">
        <v>24.25</v>
      </c>
      <c r="F6490">
        <f t="shared" si="107"/>
        <v>1</v>
      </c>
    </row>
    <row r="6491" spans="1:6" x14ac:dyDescent="0.2">
      <c r="A6491" s="28">
        <v>42452</v>
      </c>
      <c r="B6491" t="s">
        <v>445</v>
      </c>
      <c r="C6491" t="s">
        <v>56</v>
      </c>
      <c r="D6491" t="s">
        <v>56</v>
      </c>
      <c r="E6491" s="30">
        <v>22</v>
      </c>
      <c r="F6491">
        <f t="shared" si="107"/>
        <v>1</v>
      </c>
    </row>
    <row r="6492" spans="1:6" x14ac:dyDescent="0.2">
      <c r="A6492" s="28">
        <v>42452</v>
      </c>
      <c r="B6492" t="s">
        <v>445</v>
      </c>
      <c r="C6492" t="s">
        <v>57</v>
      </c>
      <c r="D6492" t="s">
        <v>57</v>
      </c>
      <c r="E6492" s="30">
        <v>1</v>
      </c>
      <c r="F6492">
        <f t="shared" si="107"/>
        <v>1</v>
      </c>
    </row>
    <row r="6493" spans="1:6" x14ac:dyDescent="0.2">
      <c r="A6493" s="28">
        <v>42452</v>
      </c>
      <c r="B6493" t="s">
        <v>445</v>
      </c>
      <c r="C6493" t="s">
        <v>58</v>
      </c>
      <c r="D6493" t="s">
        <v>58</v>
      </c>
      <c r="E6493" s="30">
        <v>0</v>
      </c>
      <c r="F6493">
        <f t="shared" si="107"/>
        <v>1</v>
      </c>
    </row>
    <row r="6494" spans="1:6" x14ac:dyDescent="0.2">
      <c r="A6494" s="28">
        <v>42452</v>
      </c>
      <c r="B6494" t="s">
        <v>445</v>
      </c>
      <c r="C6494" t="s">
        <v>59</v>
      </c>
      <c r="D6494" t="s">
        <v>59</v>
      </c>
      <c r="E6494" s="30">
        <v>3</v>
      </c>
      <c r="F6494">
        <f t="shared" si="107"/>
        <v>1</v>
      </c>
    </row>
    <row r="6495" spans="1:6" x14ac:dyDescent="0.2">
      <c r="A6495" s="28">
        <v>42453</v>
      </c>
      <c r="B6495" t="s">
        <v>446</v>
      </c>
      <c r="C6495" t="s">
        <v>52</v>
      </c>
      <c r="D6495" t="s">
        <v>52</v>
      </c>
      <c r="E6495" s="30">
        <v>6.84</v>
      </c>
      <c r="F6495">
        <f t="shared" si="107"/>
        <v>1</v>
      </c>
    </row>
    <row r="6496" spans="1:6" x14ac:dyDescent="0.2">
      <c r="A6496" s="28">
        <v>42453</v>
      </c>
      <c r="B6496" t="s">
        <v>446</v>
      </c>
      <c r="C6496" t="s">
        <v>53</v>
      </c>
      <c r="D6496" t="s">
        <v>53</v>
      </c>
      <c r="E6496" s="30">
        <v>2</v>
      </c>
      <c r="F6496">
        <f t="shared" si="107"/>
        <v>1</v>
      </c>
    </row>
    <row r="6497" spans="1:6" x14ac:dyDescent="0.2">
      <c r="A6497" s="28">
        <v>42453</v>
      </c>
      <c r="B6497" t="s">
        <v>446</v>
      </c>
      <c r="C6497" t="s">
        <v>54</v>
      </c>
      <c r="D6497" t="s">
        <v>54</v>
      </c>
      <c r="E6497" s="30">
        <v>3</v>
      </c>
      <c r="F6497">
        <f t="shared" si="107"/>
        <v>1</v>
      </c>
    </row>
    <row r="6498" spans="1:6" x14ac:dyDescent="0.2">
      <c r="A6498" s="28">
        <v>42453</v>
      </c>
      <c r="B6498" t="s">
        <v>446</v>
      </c>
      <c r="C6498" t="s">
        <v>55</v>
      </c>
      <c r="D6498" t="s">
        <v>55</v>
      </c>
      <c r="E6498" s="30">
        <v>32</v>
      </c>
      <c r="F6498">
        <f t="shared" si="107"/>
        <v>1</v>
      </c>
    </row>
    <row r="6499" spans="1:6" x14ac:dyDescent="0.2">
      <c r="A6499" s="28">
        <v>42453</v>
      </c>
      <c r="B6499" t="s">
        <v>446</v>
      </c>
      <c r="C6499" t="s">
        <v>56</v>
      </c>
      <c r="D6499" t="s">
        <v>56</v>
      </c>
      <c r="E6499" s="30">
        <v>4</v>
      </c>
      <c r="F6499">
        <f t="shared" si="107"/>
        <v>1</v>
      </c>
    </row>
    <row r="6500" spans="1:6" x14ac:dyDescent="0.2">
      <c r="A6500" s="28">
        <v>42453</v>
      </c>
      <c r="B6500" t="s">
        <v>446</v>
      </c>
      <c r="C6500" t="s">
        <v>57</v>
      </c>
      <c r="D6500" t="s">
        <v>57</v>
      </c>
      <c r="E6500" s="30">
        <v>0</v>
      </c>
      <c r="F6500">
        <f t="shared" si="107"/>
        <v>1</v>
      </c>
    </row>
    <row r="6501" spans="1:6" x14ac:dyDescent="0.2">
      <c r="A6501" s="28">
        <v>42453</v>
      </c>
      <c r="B6501" t="s">
        <v>446</v>
      </c>
      <c r="C6501" t="s">
        <v>58</v>
      </c>
      <c r="D6501" t="s">
        <v>58</v>
      </c>
      <c r="E6501" s="30">
        <v>8</v>
      </c>
      <c r="F6501">
        <f t="shared" si="107"/>
        <v>1</v>
      </c>
    </row>
    <row r="6502" spans="1:6" x14ac:dyDescent="0.2">
      <c r="A6502" s="28">
        <v>42453</v>
      </c>
      <c r="B6502" t="s">
        <v>446</v>
      </c>
      <c r="C6502" t="s">
        <v>59</v>
      </c>
      <c r="D6502" t="s">
        <v>59</v>
      </c>
      <c r="E6502" s="30">
        <v>2</v>
      </c>
      <c r="F6502">
        <f t="shared" si="107"/>
        <v>1</v>
      </c>
    </row>
    <row r="6503" spans="1:6" x14ac:dyDescent="0.2">
      <c r="A6503" s="28">
        <v>42454</v>
      </c>
      <c r="B6503" t="s">
        <v>440</v>
      </c>
      <c r="C6503" t="s">
        <v>52</v>
      </c>
      <c r="D6503" t="s">
        <v>52</v>
      </c>
      <c r="E6503" s="30">
        <v>7</v>
      </c>
      <c r="F6503">
        <f t="shared" si="107"/>
        <v>1</v>
      </c>
    </row>
    <row r="6504" spans="1:6" x14ac:dyDescent="0.2">
      <c r="A6504" s="28">
        <v>42454</v>
      </c>
      <c r="B6504" t="s">
        <v>440</v>
      </c>
      <c r="C6504" t="s">
        <v>53</v>
      </c>
      <c r="D6504" t="s">
        <v>53</v>
      </c>
      <c r="E6504" s="30">
        <v>7.35</v>
      </c>
      <c r="F6504">
        <f t="shared" si="107"/>
        <v>1</v>
      </c>
    </row>
    <row r="6505" spans="1:6" x14ac:dyDescent="0.2">
      <c r="A6505" s="28">
        <v>42454</v>
      </c>
      <c r="B6505" t="s">
        <v>440</v>
      </c>
      <c r="C6505" t="s">
        <v>54</v>
      </c>
      <c r="D6505" t="s">
        <v>54</v>
      </c>
      <c r="E6505" s="30">
        <v>4.2</v>
      </c>
      <c r="F6505">
        <f t="shared" si="107"/>
        <v>1</v>
      </c>
    </row>
    <row r="6506" spans="1:6" x14ac:dyDescent="0.2">
      <c r="A6506" s="28">
        <v>42454</v>
      </c>
      <c r="B6506" t="s">
        <v>440</v>
      </c>
      <c r="C6506" t="s">
        <v>55</v>
      </c>
      <c r="D6506" t="s">
        <v>55</v>
      </c>
      <c r="E6506" s="30">
        <v>42.8</v>
      </c>
      <c r="F6506">
        <f t="shared" si="107"/>
        <v>1</v>
      </c>
    </row>
    <row r="6507" spans="1:6" x14ac:dyDescent="0.2">
      <c r="A6507" s="28">
        <v>42454</v>
      </c>
      <c r="B6507" t="s">
        <v>440</v>
      </c>
      <c r="C6507" t="s">
        <v>56</v>
      </c>
      <c r="D6507" t="s">
        <v>56</v>
      </c>
      <c r="E6507" s="30">
        <v>8</v>
      </c>
      <c r="F6507">
        <f t="shared" si="107"/>
        <v>1</v>
      </c>
    </row>
    <row r="6508" spans="1:6" x14ac:dyDescent="0.2">
      <c r="A6508" s="28">
        <v>42454</v>
      </c>
      <c r="B6508" t="s">
        <v>440</v>
      </c>
      <c r="C6508" t="s">
        <v>57</v>
      </c>
      <c r="D6508" t="s">
        <v>57</v>
      </c>
      <c r="E6508" s="30">
        <v>0</v>
      </c>
      <c r="F6508">
        <f t="shared" si="107"/>
        <v>1</v>
      </c>
    </row>
    <row r="6509" spans="1:6" x14ac:dyDescent="0.2">
      <c r="A6509" s="28">
        <v>42454</v>
      </c>
      <c r="B6509" t="s">
        <v>440</v>
      </c>
      <c r="C6509" t="s">
        <v>58</v>
      </c>
      <c r="D6509" t="s">
        <v>58</v>
      </c>
      <c r="E6509" s="30">
        <v>3</v>
      </c>
      <c r="F6509">
        <f t="shared" si="107"/>
        <v>1</v>
      </c>
    </row>
    <row r="6510" spans="1:6" x14ac:dyDescent="0.2">
      <c r="A6510" s="28">
        <v>42454</v>
      </c>
      <c r="B6510" t="s">
        <v>440</v>
      </c>
      <c r="C6510" t="s">
        <v>59</v>
      </c>
      <c r="D6510" t="s">
        <v>59</v>
      </c>
      <c r="E6510" s="30">
        <v>3</v>
      </c>
      <c r="F6510">
        <f t="shared" si="107"/>
        <v>1</v>
      </c>
    </row>
    <row r="6511" spans="1:6" x14ac:dyDescent="0.2">
      <c r="A6511" s="28">
        <v>42455</v>
      </c>
      <c r="B6511" t="s">
        <v>441</v>
      </c>
      <c r="C6511" t="s">
        <v>52</v>
      </c>
      <c r="D6511" t="s">
        <v>52</v>
      </c>
      <c r="E6511" s="30">
        <v>2.5</v>
      </c>
      <c r="F6511">
        <f t="shared" si="107"/>
        <v>1</v>
      </c>
    </row>
    <row r="6512" spans="1:6" x14ac:dyDescent="0.2">
      <c r="A6512" s="28">
        <v>42455</v>
      </c>
      <c r="B6512" t="s">
        <v>441</v>
      </c>
      <c r="C6512" t="s">
        <v>53</v>
      </c>
      <c r="D6512" t="s">
        <v>53</v>
      </c>
      <c r="E6512" s="30">
        <v>0.66</v>
      </c>
      <c r="F6512">
        <f t="shared" si="107"/>
        <v>1</v>
      </c>
    </row>
    <row r="6513" spans="1:6" x14ac:dyDescent="0.2">
      <c r="A6513" s="28">
        <v>42455</v>
      </c>
      <c r="B6513" t="s">
        <v>441</v>
      </c>
      <c r="C6513" t="s">
        <v>54</v>
      </c>
      <c r="D6513" t="s">
        <v>54</v>
      </c>
      <c r="E6513" s="30">
        <v>7.5</v>
      </c>
      <c r="F6513">
        <f t="shared" si="107"/>
        <v>1</v>
      </c>
    </row>
    <row r="6514" spans="1:6" x14ac:dyDescent="0.2">
      <c r="A6514" s="28">
        <v>42455</v>
      </c>
      <c r="B6514" t="s">
        <v>441</v>
      </c>
      <c r="C6514" t="s">
        <v>55</v>
      </c>
      <c r="D6514" t="s">
        <v>55</v>
      </c>
      <c r="E6514" s="30">
        <v>33.25</v>
      </c>
      <c r="F6514">
        <f t="shared" si="107"/>
        <v>1</v>
      </c>
    </row>
    <row r="6515" spans="1:6" x14ac:dyDescent="0.2">
      <c r="A6515" s="28">
        <v>42455</v>
      </c>
      <c r="B6515" t="s">
        <v>441</v>
      </c>
      <c r="C6515" t="s">
        <v>56</v>
      </c>
      <c r="D6515" t="s">
        <v>56</v>
      </c>
      <c r="E6515" s="30">
        <v>4</v>
      </c>
      <c r="F6515">
        <f t="shared" si="107"/>
        <v>1</v>
      </c>
    </row>
    <row r="6516" spans="1:6" x14ac:dyDescent="0.2">
      <c r="A6516" s="28">
        <v>42455</v>
      </c>
      <c r="B6516" t="s">
        <v>441</v>
      </c>
      <c r="C6516" t="s">
        <v>57</v>
      </c>
      <c r="D6516" t="s">
        <v>57</v>
      </c>
      <c r="E6516" s="30">
        <v>0</v>
      </c>
      <c r="F6516">
        <f t="shared" si="107"/>
        <v>1</v>
      </c>
    </row>
    <row r="6517" spans="1:6" x14ac:dyDescent="0.2">
      <c r="A6517" s="28">
        <v>42455</v>
      </c>
      <c r="B6517" t="s">
        <v>441</v>
      </c>
      <c r="C6517" t="s">
        <v>58</v>
      </c>
      <c r="D6517" t="s">
        <v>58</v>
      </c>
      <c r="E6517" s="30">
        <v>0</v>
      </c>
      <c r="F6517">
        <f t="shared" si="107"/>
        <v>1</v>
      </c>
    </row>
    <row r="6518" spans="1:6" x14ac:dyDescent="0.2">
      <c r="A6518" s="28">
        <v>42455</v>
      </c>
      <c r="B6518" t="s">
        <v>441</v>
      </c>
      <c r="C6518" t="s">
        <v>59</v>
      </c>
      <c r="D6518" t="s">
        <v>59</v>
      </c>
      <c r="E6518" s="30">
        <v>5</v>
      </c>
      <c r="F6518">
        <f t="shared" si="107"/>
        <v>1</v>
      </c>
    </row>
    <row r="6519" spans="1:6" x14ac:dyDescent="0.2">
      <c r="A6519" s="28">
        <v>42456</v>
      </c>
      <c r="B6519" t="s">
        <v>447</v>
      </c>
      <c r="C6519" t="s">
        <v>52</v>
      </c>
      <c r="D6519" t="s">
        <v>52</v>
      </c>
      <c r="E6519" s="30">
        <v>7.83</v>
      </c>
      <c r="F6519">
        <f t="shared" si="107"/>
        <v>1</v>
      </c>
    </row>
    <row r="6520" spans="1:6" x14ac:dyDescent="0.2">
      <c r="A6520" s="28">
        <v>42456</v>
      </c>
      <c r="B6520" t="s">
        <v>447</v>
      </c>
      <c r="C6520" t="s">
        <v>53</v>
      </c>
      <c r="D6520" t="s">
        <v>53</v>
      </c>
      <c r="E6520" s="30">
        <v>5.4489999999999998</v>
      </c>
      <c r="F6520">
        <f t="shared" si="107"/>
        <v>1</v>
      </c>
    </row>
    <row r="6521" spans="1:6" x14ac:dyDescent="0.2">
      <c r="A6521" s="28">
        <v>42456</v>
      </c>
      <c r="B6521" t="s">
        <v>447</v>
      </c>
      <c r="C6521" t="s">
        <v>54</v>
      </c>
      <c r="D6521" t="s">
        <v>54</v>
      </c>
      <c r="E6521" s="30">
        <v>13.7</v>
      </c>
      <c r="F6521">
        <f t="shared" si="107"/>
        <v>1</v>
      </c>
    </row>
    <row r="6522" spans="1:6" x14ac:dyDescent="0.2">
      <c r="A6522" s="28">
        <v>42456</v>
      </c>
      <c r="B6522" t="s">
        <v>447</v>
      </c>
      <c r="C6522" t="s">
        <v>55</v>
      </c>
      <c r="D6522" t="s">
        <v>55</v>
      </c>
      <c r="E6522" s="30">
        <v>63.3</v>
      </c>
      <c r="F6522">
        <f t="shared" si="107"/>
        <v>1</v>
      </c>
    </row>
    <row r="6523" spans="1:6" x14ac:dyDescent="0.2">
      <c r="A6523" s="28">
        <v>42456</v>
      </c>
      <c r="B6523" t="s">
        <v>447</v>
      </c>
      <c r="C6523" t="s">
        <v>56</v>
      </c>
      <c r="D6523" t="s">
        <v>56</v>
      </c>
      <c r="E6523" s="30">
        <v>11</v>
      </c>
      <c r="F6523">
        <f t="shared" si="107"/>
        <v>1</v>
      </c>
    </row>
    <row r="6524" spans="1:6" x14ac:dyDescent="0.2">
      <c r="A6524" s="28">
        <v>42456</v>
      </c>
      <c r="B6524" t="s">
        <v>447</v>
      </c>
      <c r="C6524" t="s">
        <v>57</v>
      </c>
      <c r="D6524" t="s">
        <v>57</v>
      </c>
      <c r="E6524" s="30">
        <v>1</v>
      </c>
      <c r="F6524">
        <f t="shared" si="107"/>
        <v>1</v>
      </c>
    </row>
    <row r="6525" spans="1:6" x14ac:dyDescent="0.2">
      <c r="A6525" s="28">
        <v>42456</v>
      </c>
      <c r="B6525" t="s">
        <v>447</v>
      </c>
      <c r="C6525" t="s">
        <v>58</v>
      </c>
      <c r="D6525" t="s">
        <v>58</v>
      </c>
      <c r="E6525" s="30">
        <v>1</v>
      </c>
      <c r="F6525">
        <f t="shared" si="107"/>
        <v>1</v>
      </c>
    </row>
    <row r="6526" spans="1:6" x14ac:dyDescent="0.2">
      <c r="A6526" s="28">
        <v>42456</v>
      </c>
      <c r="B6526" t="s">
        <v>447</v>
      </c>
      <c r="C6526" t="s">
        <v>59</v>
      </c>
      <c r="D6526" t="s">
        <v>59</v>
      </c>
      <c r="E6526" s="30">
        <v>4</v>
      </c>
      <c r="F6526">
        <f t="shared" si="107"/>
        <v>1</v>
      </c>
    </row>
    <row r="6527" spans="1:6" x14ac:dyDescent="0.2">
      <c r="A6527" s="28">
        <v>42457</v>
      </c>
      <c r="B6527" t="s">
        <v>443</v>
      </c>
      <c r="C6527" t="s">
        <v>52</v>
      </c>
      <c r="D6527" t="s">
        <v>52</v>
      </c>
      <c r="E6527" s="30">
        <v>3.34</v>
      </c>
      <c r="F6527">
        <f t="shared" si="107"/>
        <v>1</v>
      </c>
    </row>
    <row r="6528" spans="1:6" x14ac:dyDescent="0.2">
      <c r="A6528" s="28">
        <v>42457</v>
      </c>
      <c r="B6528" t="s">
        <v>443</v>
      </c>
      <c r="C6528" t="s">
        <v>53</v>
      </c>
      <c r="D6528" t="s">
        <v>53</v>
      </c>
      <c r="E6528" s="30">
        <v>2.34</v>
      </c>
      <c r="F6528">
        <f t="shared" si="107"/>
        <v>1</v>
      </c>
    </row>
    <row r="6529" spans="1:6" x14ac:dyDescent="0.2">
      <c r="A6529" s="28">
        <v>42457</v>
      </c>
      <c r="B6529" t="s">
        <v>443</v>
      </c>
      <c r="C6529" t="s">
        <v>54</v>
      </c>
      <c r="D6529" t="s">
        <v>54</v>
      </c>
      <c r="E6529" s="30">
        <v>1.7</v>
      </c>
      <c r="F6529">
        <f t="shared" si="107"/>
        <v>1</v>
      </c>
    </row>
    <row r="6530" spans="1:6" x14ac:dyDescent="0.2">
      <c r="A6530" s="28">
        <v>42457</v>
      </c>
      <c r="B6530" t="s">
        <v>443</v>
      </c>
      <c r="C6530" t="s">
        <v>55</v>
      </c>
      <c r="D6530" t="s">
        <v>55</v>
      </c>
      <c r="E6530" s="30">
        <v>24.6</v>
      </c>
      <c r="F6530">
        <f t="shared" si="107"/>
        <v>1</v>
      </c>
    </row>
    <row r="6531" spans="1:6" x14ac:dyDescent="0.2">
      <c r="A6531" s="28">
        <v>42457</v>
      </c>
      <c r="B6531" t="s">
        <v>443</v>
      </c>
      <c r="C6531" t="s">
        <v>56</v>
      </c>
      <c r="D6531" t="s">
        <v>56</v>
      </c>
      <c r="E6531" s="30">
        <v>20</v>
      </c>
      <c r="F6531">
        <f t="shared" si="107"/>
        <v>1</v>
      </c>
    </row>
    <row r="6532" spans="1:6" x14ac:dyDescent="0.2">
      <c r="A6532" s="28">
        <v>42457</v>
      </c>
      <c r="B6532" t="s">
        <v>443</v>
      </c>
      <c r="C6532" t="s">
        <v>57</v>
      </c>
      <c r="D6532" t="s">
        <v>57</v>
      </c>
      <c r="E6532" s="30">
        <v>0</v>
      </c>
      <c r="F6532">
        <f t="shared" si="107"/>
        <v>1</v>
      </c>
    </row>
    <row r="6533" spans="1:6" x14ac:dyDescent="0.2">
      <c r="A6533" s="28">
        <v>42457</v>
      </c>
      <c r="B6533" t="s">
        <v>443</v>
      </c>
      <c r="C6533" t="s">
        <v>58</v>
      </c>
      <c r="D6533" t="s">
        <v>58</v>
      </c>
      <c r="E6533" s="30">
        <v>4</v>
      </c>
      <c r="F6533">
        <f t="shared" si="107"/>
        <v>1</v>
      </c>
    </row>
    <row r="6534" spans="1:6" x14ac:dyDescent="0.2">
      <c r="A6534" s="28">
        <v>42457</v>
      </c>
      <c r="B6534" t="s">
        <v>443</v>
      </c>
      <c r="C6534" t="s">
        <v>59</v>
      </c>
      <c r="D6534" t="s">
        <v>59</v>
      </c>
      <c r="E6534" s="30">
        <v>4.5</v>
      </c>
      <c r="F6534">
        <f t="shared" si="107"/>
        <v>1</v>
      </c>
    </row>
    <row r="6535" spans="1:6" x14ac:dyDescent="0.2">
      <c r="A6535" s="28">
        <v>42458</v>
      </c>
      <c r="B6535" t="s">
        <v>444</v>
      </c>
      <c r="C6535" t="s">
        <v>52</v>
      </c>
      <c r="D6535" t="s">
        <v>52</v>
      </c>
      <c r="E6535" s="30">
        <v>5.68</v>
      </c>
      <c r="F6535">
        <f t="shared" ref="F6535:F6598" si="108">SUBTOTAL(103,E6535)</f>
        <v>1</v>
      </c>
    </row>
    <row r="6536" spans="1:6" x14ac:dyDescent="0.2">
      <c r="A6536" s="28">
        <v>42458</v>
      </c>
      <c r="B6536" t="s">
        <v>444</v>
      </c>
      <c r="C6536" t="s">
        <v>53</v>
      </c>
      <c r="D6536" t="s">
        <v>53</v>
      </c>
      <c r="E6536" s="30">
        <v>1.33</v>
      </c>
      <c r="F6536">
        <f t="shared" si="108"/>
        <v>1</v>
      </c>
    </row>
    <row r="6537" spans="1:6" x14ac:dyDescent="0.2">
      <c r="A6537" s="28">
        <v>42458</v>
      </c>
      <c r="B6537" t="s">
        <v>444</v>
      </c>
      <c r="C6537" t="s">
        <v>54</v>
      </c>
      <c r="D6537" t="s">
        <v>54</v>
      </c>
      <c r="E6537" s="30">
        <v>3.2</v>
      </c>
      <c r="F6537">
        <f t="shared" si="108"/>
        <v>1</v>
      </c>
    </row>
    <row r="6538" spans="1:6" x14ac:dyDescent="0.2">
      <c r="A6538" s="28">
        <v>42458</v>
      </c>
      <c r="B6538" t="s">
        <v>444</v>
      </c>
      <c r="C6538" t="s">
        <v>55</v>
      </c>
      <c r="D6538" t="s">
        <v>55</v>
      </c>
      <c r="E6538" s="30">
        <v>36.200000000000003</v>
      </c>
      <c r="F6538">
        <f t="shared" si="108"/>
        <v>1</v>
      </c>
    </row>
    <row r="6539" spans="1:6" x14ac:dyDescent="0.2">
      <c r="A6539" s="28">
        <v>42458</v>
      </c>
      <c r="B6539" t="s">
        <v>444</v>
      </c>
      <c r="C6539" t="s">
        <v>56</v>
      </c>
      <c r="D6539" t="s">
        <v>56</v>
      </c>
      <c r="E6539" s="30">
        <v>4</v>
      </c>
      <c r="F6539">
        <f t="shared" si="108"/>
        <v>1</v>
      </c>
    </row>
    <row r="6540" spans="1:6" x14ac:dyDescent="0.2">
      <c r="A6540" s="28">
        <v>42458</v>
      </c>
      <c r="B6540" t="s">
        <v>444</v>
      </c>
      <c r="C6540" t="s">
        <v>57</v>
      </c>
      <c r="D6540" t="s">
        <v>57</v>
      </c>
      <c r="E6540" s="30">
        <v>0</v>
      </c>
      <c r="F6540">
        <f t="shared" si="108"/>
        <v>1</v>
      </c>
    </row>
    <row r="6541" spans="1:6" x14ac:dyDescent="0.2">
      <c r="A6541" s="28">
        <v>42458</v>
      </c>
      <c r="B6541" t="s">
        <v>444</v>
      </c>
      <c r="C6541" t="s">
        <v>58</v>
      </c>
      <c r="D6541" t="s">
        <v>58</v>
      </c>
      <c r="E6541" s="30">
        <v>12</v>
      </c>
      <c r="F6541">
        <f t="shared" si="108"/>
        <v>1</v>
      </c>
    </row>
    <row r="6542" spans="1:6" x14ac:dyDescent="0.2">
      <c r="A6542" s="28">
        <v>42458</v>
      </c>
      <c r="B6542" t="s">
        <v>444</v>
      </c>
      <c r="C6542" t="s">
        <v>59</v>
      </c>
      <c r="D6542" t="s">
        <v>59</v>
      </c>
      <c r="E6542" s="30">
        <v>1</v>
      </c>
      <c r="F6542">
        <f t="shared" si="108"/>
        <v>1</v>
      </c>
    </row>
    <row r="6543" spans="1:6" x14ac:dyDescent="0.2">
      <c r="A6543" s="28">
        <v>42459</v>
      </c>
      <c r="B6543" t="s">
        <v>445</v>
      </c>
      <c r="C6543" t="s">
        <v>52</v>
      </c>
      <c r="D6543" t="s">
        <v>52</v>
      </c>
      <c r="E6543" s="30">
        <v>7.16</v>
      </c>
      <c r="F6543">
        <f t="shared" si="108"/>
        <v>1</v>
      </c>
    </row>
    <row r="6544" spans="1:6" x14ac:dyDescent="0.2">
      <c r="A6544" s="28">
        <v>42459</v>
      </c>
      <c r="B6544" t="s">
        <v>445</v>
      </c>
      <c r="C6544" t="s">
        <v>53</v>
      </c>
      <c r="D6544" t="s">
        <v>53</v>
      </c>
      <c r="E6544" s="30">
        <v>2.68</v>
      </c>
      <c r="F6544">
        <f t="shared" si="108"/>
        <v>1</v>
      </c>
    </row>
    <row r="6545" spans="1:6" x14ac:dyDescent="0.2">
      <c r="A6545" s="28">
        <v>42459</v>
      </c>
      <c r="B6545" t="s">
        <v>445</v>
      </c>
      <c r="C6545" t="s">
        <v>54</v>
      </c>
      <c r="D6545" t="s">
        <v>54</v>
      </c>
      <c r="E6545" s="30">
        <v>7.4</v>
      </c>
      <c r="F6545">
        <f t="shared" si="108"/>
        <v>1</v>
      </c>
    </row>
    <row r="6546" spans="1:6" x14ac:dyDescent="0.2">
      <c r="A6546" s="28">
        <v>42459</v>
      </c>
      <c r="B6546" t="s">
        <v>445</v>
      </c>
      <c r="C6546" t="s">
        <v>55</v>
      </c>
      <c r="D6546" t="s">
        <v>55</v>
      </c>
      <c r="E6546" s="30">
        <v>22.2</v>
      </c>
      <c r="F6546">
        <f t="shared" si="108"/>
        <v>1</v>
      </c>
    </row>
    <row r="6547" spans="1:6" x14ac:dyDescent="0.2">
      <c r="A6547" s="28">
        <v>42459</v>
      </c>
      <c r="B6547" t="s">
        <v>445</v>
      </c>
      <c r="C6547" t="s">
        <v>56</v>
      </c>
      <c r="D6547" t="s">
        <v>56</v>
      </c>
      <c r="E6547" s="30">
        <v>3</v>
      </c>
      <c r="F6547">
        <f t="shared" si="108"/>
        <v>1</v>
      </c>
    </row>
    <row r="6548" spans="1:6" x14ac:dyDescent="0.2">
      <c r="A6548" s="28">
        <v>42459</v>
      </c>
      <c r="B6548" t="s">
        <v>445</v>
      </c>
      <c r="C6548" t="s">
        <v>57</v>
      </c>
      <c r="D6548" t="s">
        <v>57</v>
      </c>
      <c r="E6548" s="30">
        <v>0</v>
      </c>
      <c r="F6548">
        <f t="shared" si="108"/>
        <v>1</v>
      </c>
    </row>
    <row r="6549" spans="1:6" x14ac:dyDescent="0.2">
      <c r="A6549" s="28">
        <v>42459</v>
      </c>
      <c r="B6549" t="s">
        <v>445</v>
      </c>
      <c r="C6549" t="s">
        <v>58</v>
      </c>
      <c r="D6549" t="s">
        <v>58</v>
      </c>
      <c r="E6549" s="30">
        <v>12</v>
      </c>
      <c r="F6549">
        <f t="shared" si="108"/>
        <v>1</v>
      </c>
    </row>
    <row r="6550" spans="1:6" x14ac:dyDescent="0.2">
      <c r="A6550" s="28">
        <v>42459</v>
      </c>
      <c r="B6550" t="s">
        <v>445</v>
      </c>
      <c r="C6550" t="s">
        <v>59</v>
      </c>
      <c r="D6550" t="s">
        <v>59</v>
      </c>
      <c r="E6550" s="30">
        <v>5</v>
      </c>
      <c r="F6550">
        <f t="shared" si="108"/>
        <v>1</v>
      </c>
    </row>
    <row r="6551" spans="1:6" x14ac:dyDescent="0.2">
      <c r="A6551" s="28">
        <v>42460</v>
      </c>
      <c r="B6551" t="s">
        <v>446</v>
      </c>
      <c r="C6551" t="s">
        <v>52</v>
      </c>
      <c r="D6551" t="s">
        <v>52</v>
      </c>
      <c r="E6551" s="30">
        <v>2.33</v>
      </c>
      <c r="F6551">
        <f t="shared" si="108"/>
        <v>1</v>
      </c>
    </row>
    <row r="6552" spans="1:6" x14ac:dyDescent="0.2">
      <c r="A6552" s="28">
        <v>42460</v>
      </c>
      <c r="B6552" t="s">
        <v>446</v>
      </c>
      <c r="C6552" t="s">
        <v>53</v>
      </c>
      <c r="D6552" t="s">
        <v>53</v>
      </c>
      <c r="E6552" s="30">
        <v>8.68</v>
      </c>
      <c r="F6552">
        <f t="shared" si="108"/>
        <v>1</v>
      </c>
    </row>
    <row r="6553" spans="1:6" x14ac:dyDescent="0.2">
      <c r="A6553" s="28">
        <v>42460</v>
      </c>
      <c r="B6553" t="s">
        <v>446</v>
      </c>
      <c r="C6553" t="s">
        <v>54</v>
      </c>
      <c r="D6553" t="s">
        <v>54</v>
      </c>
      <c r="E6553" s="30">
        <v>2.9</v>
      </c>
      <c r="F6553">
        <f t="shared" si="108"/>
        <v>1</v>
      </c>
    </row>
    <row r="6554" spans="1:6" x14ac:dyDescent="0.2">
      <c r="A6554" s="28">
        <v>42460</v>
      </c>
      <c r="B6554" t="s">
        <v>446</v>
      </c>
      <c r="C6554" t="s">
        <v>55</v>
      </c>
      <c r="D6554" t="s">
        <v>55</v>
      </c>
      <c r="E6554" s="30">
        <v>31.25</v>
      </c>
      <c r="F6554">
        <f t="shared" si="108"/>
        <v>1</v>
      </c>
    </row>
    <row r="6555" spans="1:6" x14ac:dyDescent="0.2">
      <c r="A6555" s="28">
        <v>42460</v>
      </c>
      <c r="B6555" t="s">
        <v>446</v>
      </c>
      <c r="C6555" t="s">
        <v>56</v>
      </c>
      <c r="D6555" t="s">
        <v>56</v>
      </c>
      <c r="E6555" s="30">
        <v>1</v>
      </c>
      <c r="F6555">
        <f t="shared" si="108"/>
        <v>1</v>
      </c>
    </row>
    <row r="6556" spans="1:6" x14ac:dyDescent="0.2">
      <c r="A6556" s="28">
        <v>42460</v>
      </c>
      <c r="B6556" t="s">
        <v>446</v>
      </c>
      <c r="C6556" t="s">
        <v>57</v>
      </c>
      <c r="D6556" t="s">
        <v>57</v>
      </c>
      <c r="E6556" s="30">
        <v>0</v>
      </c>
      <c r="F6556">
        <f t="shared" si="108"/>
        <v>1</v>
      </c>
    </row>
    <row r="6557" spans="1:6" x14ac:dyDescent="0.2">
      <c r="A6557" s="28">
        <v>42460</v>
      </c>
      <c r="B6557" t="s">
        <v>446</v>
      </c>
      <c r="C6557" t="s">
        <v>58</v>
      </c>
      <c r="D6557" t="s">
        <v>58</v>
      </c>
      <c r="E6557" s="30">
        <v>5</v>
      </c>
      <c r="F6557">
        <f t="shared" si="108"/>
        <v>1</v>
      </c>
    </row>
    <row r="6558" spans="1:6" x14ac:dyDescent="0.2">
      <c r="A6558" s="28">
        <v>42460</v>
      </c>
      <c r="B6558" t="s">
        <v>446</v>
      </c>
      <c r="C6558" t="s">
        <v>59</v>
      </c>
      <c r="D6558" t="s">
        <v>59</v>
      </c>
      <c r="E6558" s="30">
        <v>5</v>
      </c>
      <c r="F6558">
        <f t="shared" si="108"/>
        <v>1</v>
      </c>
    </row>
    <row r="6559" spans="1:6" x14ac:dyDescent="0.2">
      <c r="A6559" s="28">
        <v>42461</v>
      </c>
      <c r="B6559" t="s">
        <v>440</v>
      </c>
      <c r="C6559" t="s">
        <v>52</v>
      </c>
      <c r="D6559" t="s">
        <v>52</v>
      </c>
      <c r="E6559" s="30">
        <v>6.33</v>
      </c>
      <c r="F6559">
        <f t="shared" si="108"/>
        <v>1</v>
      </c>
    </row>
    <row r="6560" spans="1:6" x14ac:dyDescent="0.2">
      <c r="A6560" s="28">
        <v>42461</v>
      </c>
      <c r="B6560" t="s">
        <v>440</v>
      </c>
      <c r="C6560" t="s">
        <v>53</v>
      </c>
      <c r="D6560" t="s">
        <v>53</v>
      </c>
      <c r="E6560" s="30">
        <v>3.01</v>
      </c>
      <c r="F6560">
        <f t="shared" si="108"/>
        <v>1</v>
      </c>
    </row>
    <row r="6561" spans="1:6" x14ac:dyDescent="0.2">
      <c r="A6561" s="28">
        <v>42461</v>
      </c>
      <c r="B6561" t="s">
        <v>440</v>
      </c>
      <c r="C6561" t="s">
        <v>54</v>
      </c>
      <c r="D6561" t="s">
        <v>54</v>
      </c>
      <c r="E6561" s="30">
        <v>2.7</v>
      </c>
      <c r="F6561">
        <f t="shared" si="108"/>
        <v>1</v>
      </c>
    </row>
    <row r="6562" spans="1:6" x14ac:dyDescent="0.2">
      <c r="A6562" s="28">
        <v>42461</v>
      </c>
      <c r="B6562" t="s">
        <v>440</v>
      </c>
      <c r="C6562" t="s">
        <v>55</v>
      </c>
      <c r="D6562" t="s">
        <v>55</v>
      </c>
      <c r="E6562" s="30">
        <v>50.4</v>
      </c>
      <c r="F6562">
        <f t="shared" si="108"/>
        <v>1</v>
      </c>
    </row>
    <row r="6563" spans="1:6" x14ac:dyDescent="0.2">
      <c r="A6563" s="28">
        <v>42461</v>
      </c>
      <c r="B6563" t="s">
        <v>440</v>
      </c>
      <c r="C6563" t="s">
        <v>56</v>
      </c>
      <c r="D6563" t="s">
        <v>56</v>
      </c>
      <c r="E6563" s="30">
        <v>4</v>
      </c>
      <c r="F6563">
        <f t="shared" si="108"/>
        <v>1</v>
      </c>
    </row>
    <row r="6564" spans="1:6" x14ac:dyDescent="0.2">
      <c r="A6564" s="28">
        <v>42461</v>
      </c>
      <c r="B6564" t="s">
        <v>440</v>
      </c>
      <c r="C6564" t="s">
        <v>57</v>
      </c>
      <c r="D6564" t="s">
        <v>57</v>
      </c>
      <c r="E6564" s="30">
        <v>0</v>
      </c>
      <c r="F6564">
        <f t="shared" si="108"/>
        <v>1</v>
      </c>
    </row>
    <row r="6565" spans="1:6" x14ac:dyDescent="0.2">
      <c r="A6565" s="28">
        <v>42461</v>
      </c>
      <c r="B6565" t="s">
        <v>440</v>
      </c>
      <c r="C6565" t="s">
        <v>58</v>
      </c>
      <c r="D6565" t="s">
        <v>58</v>
      </c>
      <c r="E6565" s="30">
        <v>16</v>
      </c>
      <c r="F6565">
        <f t="shared" si="108"/>
        <v>1</v>
      </c>
    </row>
    <row r="6566" spans="1:6" x14ac:dyDescent="0.2">
      <c r="A6566" s="28">
        <v>42461</v>
      </c>
      <c r="B6566" t="s">
        <v>440</v>
      </c>
      <c r="C6566" t="s">
        <v>59</v>
      </c>
      <c r="D6566" t="s">
        <v>59</v>
      </c>
      <c r="E6566" s="30">
        <v>10.5</v>
      </c>
      <c r="F6566">
        <f t="shared" si="108"/>
        <v>1</v>
      </c>
    </row>
    <row r="6567" spans="1:6" x14ac:dyDescent="0.2">
      <c r="A6567" s="28">
        <v>42462</v>
      </c>
      <c r="B6567" t="s">
        <v>441</v>
      </c>
      <c r="C6567" t="s">
        <v>52</v>
      </c>
      <c r="D6567" t="s">
        <v>52</v>
      </c>
      <c r="E6567" s="30">
        <v>3.67</v>
      </c>
      <c r="F6567">
        <f t="shared" si="108"/>
        <v>1</v>
      </c>
    </row>
    <row r="6568" spans="1:6" x14ac:dyDescent="0.2">
      <c r="A6568" s="28">
        <v>42462</v>
      </c>
      <c r="B6568" t="s">
        <v>441</v>
      </c>
      <c r="C6568" t="s">
        <v>53</v>
      </c>
      <c r="D6568" t="s">
        <v>53</v>
      </c>
      <c r="E6568" s="30">
        <v>2</v>
      </c>
      <c r="F6568">
        <f t="shared" si="108"/>
        <v>1</v>
      </c>
    </row>
    <row r="6569" spans="1:6" x14ac:dyDescent="0.2">
      <c r="A6569" s="28">
        <v>42462</v>
      </c>
      <c r="B6569" t="s">
        <v>441</v>
      </c>
      <c r="C6569" t="s">
        <v>54</v>
      </c>
      <c r="D6569" t="s">
        <v>54</v>
      </c>
      <c r="E6569" s="30">
        <v>7</v>
      </c>
      <c r="F6569">
        <f t="shared" si="108"/>
        <v>1</v>
      </c>
    </row>
    <row r="6570" spans="1:6" x14ac:dyDescent="0.2">
      <c r="A6570" s="28">
        <v>42462</v>
      </c>
      <c r="B6570" t="s">
        <v>441</v>
      </c>
      <c r="C6570" t="s">
        <v>55</v>
      </c>
      <c r="D6570" t="s">
        <v>55</v>
      </c>
      <c r="E6570" s="30">
        <v>32.299999999999997</v>
      </c>
      <c r="F6570">
        <f t="shared" si="108"/>
        <v>1</v>
      </c>
    </row>
    <row r="6571" spans="1:6" x14ac:dyDescent="0.2">
      <c r="A6571" s="28">
        <v>42462</v>
      </c>
      <c r="B6571" t="s">
        <v>441</v>
      </c>
      <c r="C6571" t="s">
        <v>56</v>
      </c>
      <c r="D6571" t="s">
        <v>56</v>
      </c>
      <c r="E6571" s="30">
        <v>4</v>
      </c>
      <c r="F6571">
        <f t="shared" si="108"/>
        <v>1</v>
      </c>
    </row>
    <row r="6572" spans="1:6" x14ac:dyDescent="0.2">
      <c r="A6572" s="28">
        <v>42462</v>
      </c>
      <c r="B6572" t="s">
        <v>441</v>
      </c>
      <c r="C6572" t="s">
        <v>57</v>
      </c>
      <c r="D6572" t="s">
        <v>57</v>
      </c>
      <c r="E6572" s="30">
        <v>0</v>
      </c>
      <c r="F6572">
        <f t="shared" si="108"/>
        <v>1</v>
      </c>
    </row>
    <row r="6573" spans="1:6" x14ac:dyDescent="0.2">
      <c r="A6573" s="28">
        <v>42462</v>
      </c>
      <c r="B6573" t="s">
        <v>441</v>
      </c>
      <c r="C6573" t="s">
        <v>58</v>
      </c>
      <c r="D6573" t="s">
        <v>58</v>
      </c>
      <c r="E6573" s="30">
        <v>19</v>
      </c>
      <c r="F6573">
        <f t="shared" si="108"/>
        <v>1</v>
      </c>
    </row>
    <row r="6574" spans="1:6" x14ac:dyDescent="0.2">
      <c r="A6574" s="28">
        <v>42462</v>
      </c>
      <c r="B6574" t="s">
        <v>441</v>
      </c>
      <c r="C6574" t="s">
        <v>59</v>
      </c>
      <c r="D6574" t="s">
        <v>59</v>
      </c>
      <c r="E6574" s="30">
        <v>7.4</v>
      </c>
      <c r="F6574">
        <f t="shared" si="108"/>
        <v>1</v>
      </c>
    </row>
    <row r="6575" spans="1:6" x14ac:dyDescent="0.2">
      <c r="A6575" s="28">
        <v>42463</v>
      </c>
      <c r="B6575" t="s">
        <v>447</v>
      </c>
      <c r="C6575" t="s">
        <v>52</v>
      </c>
      <c r="D6575" t="s">
        <v>52</v>
      </c>
      <c r="E6575" s="30">
        <v>9.67</v>
      </c>
      <c r="F6575">
        <f t="shared" si="108"/>
        <v>1</v>
      </c>
    </row>
    <row r="6576" spans="1:6" x14ac:dyDescent="0.2">
      <c r="A6576" s="28">
        <v>42463</v>
      </c>
      <c r="B6576" t="s">
        <v>447</v>
      </c>
      <c r="C6576" t="s">
        <v>53</v>
      </c>
      <c r="D6576" t="s">
        <v>53</v>
      </c>
      <c r="E6576" s="30">
        <v>7.3959999999999999</v>
      </c>
      <c r="F6576">
        <f t="shared" si="108"/>
        <v>1</v>
      </c>
    </row>
    <row r="6577" spans="1:6" x14ac:dyDescent="0.2">
      <c r="A6577" s="28">
        <v>42463</v>
      </c>
      <c r="B6577" t="s">
        <v>447</v>
      </c>
      <c r="C6577" t="s">
        <v>54</v>
      </c>
      <c r="D6577" t="s">
        <v>54</v>
      </c>
      <c r="E6577" s="30">
        <v>5.3</v>
      </c>
      <c r="F6577">
        <f t="shared" si="108"/>
        <v>1</v>
      </c>
    </row>
    <row r="6578" spans="1:6" x14ac:dyDescent="0.2">
      <c r="A6578" s="28">
        <v>42463</v>
      </c>
      <c r="B6578" t="s">
        <v>447</v>
      </c>
      <c r="C6578" t="s">
        <v>55</v>
      </c>
      <c r="D6578" t="s">
        <v>55</v>
      </c>
      <c r="E6578" s="30">
        <v>73.5</v>
      </c>
      <c r="F6578">
        <f t="shared" si="108"/>
        <v>1</v>
      </c>
    </row>
    <row r="6579" spans="1:6" x14ac:dyDescent="0.2">
      <c r="A6579" s="28">
        <v>42463</v>
      </c>
      <c r="B6579" t="s">
        <v>447</v>
      </c>
      <c r="C6579" t="s">
        <v>56</v>
      </c>
      <c r="D6579" t="s">
        <v>56</v>
      </c>
      <c r="E6579" s="30">
        <v>5</v>
      </c>
      <c r="F6579">
        <f t="shared" si="108"/>
        <v>1</v>
      </c>
    </row>
    <row r="6580" spans="1:6" x14ac:dyDescent="0.2">
      <c r="A6580" s="28">
        <v>42463</v>
      </c>
      <c r="B6580" t="s">
        <v>447</v>
      </c>
      <c r="C6580" t="s">
        <v>57</v>
      </c>
      <c r="D6580" t="s">
        <v>57</v>
      </c>
      <c r="E6580" s="30">
        <v>0</v>
      </c>
      <c r="F6580">
        <f t="shared" si="108"/>
        <v>1</v>
      </c>
    </row>
    <row r="6581" spans="1:6" x14ac:dyDescent="0.2">
      <c r="A6581" s="28">
        <v>42463</v>
      </c>
      <c r="B6581" t="s">
        <v>447</v>
      </c>
      <c r="C6581" t="s">
        <v>58</v>
      </c>
      <c r="D6581" t="s">
        <v>58</v>
      </c>
      <c r="E6581" s="30">
        <v>6</v>
      </c>
      <c r="F6581">
        <f t="shared" si="108"/>
        <v>1</v>
      </c>
    </row>
    <row r="6582" spans="1:6" x14ac:dyDescent="0.2">
      <c r="A6582" s="28">
        <v>42463</v>
      </c>
      <c r="B6582" t="s">
        <v>447</v>
      </c>
      <c r="C6582" t="s">
        <v>59</v>
      </c>
      <c r="D6582" t="s">
        <v>59</v>
      </c>
      <c r="E6582" s="30">
        <v>11</v>
      </c>
      <c r="F6582">
        <f t="shared" si="108"/>
        <v>1</v>
      </c>
    </row>
    <row r="6583" spans="1:6" x14ac:dyDescent="0.2">
      <c r="A6583" s="28">
        <v>42464</v>
      </c>
      <c r="B6583" t="s">
        <v>443</v>
      </c>
      <c r="C6583" t="s">
        <v>52</v>
      </c>
      <c r="D6583" t="s">
        <v>52</v>
      </c>
      <c r="E6583" s="30">
        <v>7</v>
      </c>
      <c r="F6583">
        <f t="shared" si="108"/>
        <v>1</v>
      </c>
    </row>
    <row r="6584" spans="1:6" x14ac:dyDescent="0.2">
      <c r="A6584" s="28">
        <v>42464</v>
      </c>
      <c r="B6584" t="s">
        <v>443</v>
      </c>
      <c r="C6584" t="s">
        <v>53</v>
      </c>
      <c r="D6584" t="s">
        <v>53</v>
      </c>
      <c r="E6584" s="30">
        <v>5.2309999999999999</v>
      </c>
      <c r="F6584">
        <f t="shared" si="108"/>
        <v>1</v>
      </c>
    </row>
    <row r="6585" spans="1:6" x14ac:dyDescent="0.2">
      <c r="A6585" s="28">
        <v>42464</v>
      </c>
      <c r="B6585" t="s">
        <v>443</v>
      </c>
      <c r="C6585" t="s">
        <v>54</v>
      </c>
      <c r="D6585" t="s">
        <v>54</v>
      </c>
      <c r="E6585" s="30">
        <v>5</v>
      </c>
      <c r="F6585">
        <f t="shared" si="108"/>
        <v>1</v>
      </c>
    </row>
    <row r="6586" spans="1:6" x14ac:dyDescent="0.2">
      <c r="A6586" s="28">
        <v>42464</v>
      </c>
      <c r="B6586" t="s">
        <v>443</v>
      </c>
      <c r="C6586" t="s">
        <v>55</v>
      </c>
      <c r="D6586" t="s">
        <v>55</v>
      </c>
      <c r="E6586" s="30">
        <v>21.6</v>
      </c>
      <c r="F6586">
        <f t="shared" si="108"/>
        <v>1</v>
      </c>
    </row>
    <row r="6587" spans="1:6" x14ac:dyDescent="0.2">
      <c r="A6587" s="28">
        <v>42464</v>
      </c>
      <c r="B6587" t="s">
        <v>443</v>
      </c>
      <c r="C6587" t="s">
        <v>56</v>
      </c>
      <c r="D6587" t="s">
        <v>56</v>
      </c>
      <c r="E6587" s="30">
        <v>3</v>
      </c>
      <c r="F6587">
        <f t="shared" si="108"/>
        <v>1</v>
      </c>
    </row>
    <row r="6588" spans="1:6" x14ac:dyDescent="0.2">
      <c r="A6588" s="28">
        <v>42464</v>
      </c>
      <c r="B6588" t="s">
        <v>443</v>
      </c>
      <c r="C6588" t="s">
        <v>57</v>
      </c>
      <c r="D6588" t="s">
        <v>57</v>
      </c>
      <c r="E6588" s="30">
        <v>1</v>
      </c>
      <c r="F6588">
        <f t="shared" si="108"/>
        <v>1</v>
      </c>
    </row>
    <row r="6589" spans="1:6" x14ac:dyDescent="0.2">
      <c r="A6589" s="28">
        <v>42464</v>
      </c>
      <c r="B6589" t="s">
        <v>443</v>
      </c>
      <c r="C6589" t="s">
        <v>58</v>
      </c>
      <c r="D6589" t="s">
        <v>58</v>
      </c>
      <c r="E6589" s="30">
        <v>11</v>
      </c>
      <c r="F6589">
        <f t="shared" si="108"/>
        <v>1</v>
      </c>
    </row>
    <row r="6590" spans="1:6" x14ac:dyDescent="0.2">
      <c r="A6590" s="28">
        <v>42464</v>
      </c>
      <c r="B6590" t="s">
        <v>443</v>
      </c>
      <c r="C6590" t="s">
        <v>59</v>
      </c>
      <c r="D6590" t="s">
        <v>59</v>
      </c>
      <c r="E6590" s="30">
        <v>2</v>
      </c>
      <c r="F6590">
        <f t="shared" si="108"/>
        <v>1</v>
      </c>
    </row>
    <row r="6591" spans="1:6" x14ac:dyDescent="0.2">
      <c r="A6591" s="28">
        <v>42465</v>
      </c>
      <c r="B6591" t="s">
        <v>444</v>
      </c>
      <c r="C6591" t="s">
        <v>52</v>
      </c>
      <c r="D6591" t="s">
        <v>52</v>
      </c>
      <c r="E6591" s="30">
        <v>6</v>
      </c>
      <c r="F6591">
        <f t="shared" si="108"/>
        <v>1</v>
      </c>
    </row>
    <row r="6592" spans="1:6" x14ac:dyDescent="0.2">
      <c r="A6592" s="28">
        <v>42465</v>
      </c>
      <c r="B6592" t="s">
        <v>444</v>
      </c>
      <c r="C6592" t="s">
        <v>53</v>
      </c>
      <c r="D6592" t="s">
        <v>53</v>
      </c>
      <c r="E6592" s="30">
        <v>5.33</v>
      </c>
      <c r="F6592">
        <f t="shared" si="108"/>
        <v>1</v>
      </c>
    </row>
    <row r="6593" spans="1:6" x14ac:dyDescent="0.2">
      <c r="A6593" s="28">
        <v>42465</v>
      </c>
      <c r="B6593" t="s">
        <v>444</v>
      </c>
      <c r="C6593" t="s">
        <v>54</v>
      </c>
      <c r="D6593" t="s">
        <v>54</v>
      </c>
      <c r="E6593" s="30">
        <v>4</v>
      </c>
      <c r="F6593">
        <f t="shared" si="108"/>
        <v>1</v>
      </c>
    </row>
    <row r="6594" spans="1:6" x14ac:dyDescent="0.2">
      <c r="A6594" s="28">
        <v>42465</v>
      </c>
      <c r="B6594" t="s">
        <v>444</v>
      </c>
      <c r="C6594" t="s">
        <v>55</v>
      </c>
      <c r="D6594" t="s">
        <v>55</v>
      </c>
      <c r="E6594" s="30">
        <v>40.299999999999997</v>
      </c>
      <c r="F6594">
        <f t="shared" si="108"/>
        <v>1</v>
      </c>
    </row>
    <row r="6595" spans="1:6" x14ac:dyDescent="0.2">
      <c r="A6595" s="28">
        <v>42465</v>
      </c>
      <c r="B6595" t="s">
        <v>444</v>
      </c>
      <c r="C6595" t="s">
        <v>56</v>
      </c>
      <c r="D6595" t="s">
        <v>56</v>
      </c>
      <c r="E6595" s="30">
        <v>5</v>
      </c>
      <c r="F6595">
        <f t="shared" si="108"/>
        <v>1</v>
      </c>
    </row>
    <row r="6596" spans="1:6" x14ac:dyDescent="0.2">
      <c r="A6596" s="28">
        <v>42465</v>
      </c>
      <c r="B6596" t="s">
        <v>444</v>
      </c>
      <c r="C6596" t="s">
        <v>57</v>
      </c>
      <c r="D6596" t="s">
        <v>57</v>
      </c>
      <c r="E6596" s="30">
        <v>1</v>
      </c>
      <c r="F6596">
        <f t="shared" si="108"/>
        <v>1</v>
      </c>
    </row>
    <row r="6597" spans="1:6" x14ac:dyDescent="0.2">
      <c r="A6597" s="28">
        <v>42465</v>
      </c>
      <c r="B6597" t="s">
        <v>444</v>
      </c>
      <c r="C6597" t="s">
        <v>58</v>
      </c>
      <c r="D6597" t="s">
        <v>58</v>
      </c>
      <c r="E6597" s="30">
        <v>11</v>
      </c>
      <c r="F6597">
        <f t="shared" si="108"/>
        <v>1</v>
      </c>
    </row>
    <row r="6598" spans="1:6" x14ac:dyDescent="0.2">
      <c r="A6598" s="28">
        <v>42465</v>
      </c>
      <c r="B6598" t="s">
        <v>444</v>
      </c>
      <c r="C6598" t="s">
        <v>59</v>
      </c>
      <c r="D6598" t="s">
        <v>59</v>
      </c>
      <c r="E6598" s="30">
        <v>12</v>
      </c>
      <c r="F6598">
        <f t="shared" si="108"/>
        <v>1</v>
      </c>
    </row>
    <row r="6599" spans="1:6" x14ac:dyDescent="0.2">
      <c r="A6599" s="28">
        <v>42466</v>
      </c>
      <c r="B6599" t="s">
        <v>445</v>
      </c>
      <c r="C6599" t="s">
        <v>52</v>
      </c>
      <c r="D6599" t="s">
        <v>52</v>
      </c>
      <c r="E6599" s="30">
        <v>6.66</v>
      </c>
      <c r="F6599">
        <f t="shared" ref="F6599:F6662" si="109">SUBTOTAL(103,E6599)</f>
        <v>1</v>
      </c>
    </row>
    <row r="6600" spans="1:6" x14ac:dyDescent="0.2">
      <c r="A6600" s="28">
        <v>42466</v>
      </c>
      <c r="B6600" t="s">
        <v>445</v>
      </c>
      <c r="C6600" t="s">
        <v>53</v>
      </c>
      <c r="D6600" t="s">
        <v>53</v>
      </c>
      <c r="E6600" s="30">
        <v>5.3630000000000004</v>
      </c>
      <c r="F6600">
        <f t="shared" si="109"/>
        <v>1</v>
      </c>
    </row>
    <row r="6601" spans="1:6" x14ac:dyDescent="0.2">
      <c r="A6601" s="28">
        <v>42466</v>
      </c>
      <c r="B6601" t="s">
        <v>445</v>
      </c>
      <c r="C6601" t="s">
        <v>54</v>
      </c>
      <c r="D6601" t="s">
        <v>54</v>
      </c>
      <c r="E6601" s="30">
        <v>2</v>
      </c>
      <c r="F6601">
        <f t="shared" si="109"/>
        <v>1</v>
      </c>
    </row>
    <row r="6602" spans="1:6" x14ac:dyDescent="0.2">
      <c r="A6602" s="28">
        <v>42466</v>
      </c>
      <c r="B6602" t="s">
        <v>445</v>
      </c>
      <c r="C6602" t="s">
        <v>55</v>
      </c>
      <c r="D6602" t="s">
        <v>55</v>
      </c>
      <c r="E6602" s="30">
        <v>15.25</v>
      </c>
      <c r="F6602">
        <f t="shared" si="109"/>
        <v>1</v>
      </c>
    </row>
    <row r="6603" spans="1:6" x14ac:dyDescent="0.2">
      <c r="A6603" s="28">
        <v>42466</v>
      </c>
      <c r="B6603" t="s">
        <v>445</v>
      </c>
      <c r="C6603" t="s">
        <v>56</v>
      </c>
      <c r="D6603" t="s">
        <v>56</v>
      </c>
      <c r="E6603" s="30">
        <v>7</v>
      </c>
      <c r="F6603">
        <f t="shared" si="109"/>
        <v>1</v>
      </c>
    </row>
    <row r="6604" spans="1:6" x14ac:dyDescent="0.2">
      <c r="A6604" s="28">
        <v>42466</v>
      </c>
      <c r="B6604" t="s">
        <v>445</v>
      </c>
      <c r="C6604" t="s">
        <v>57</v>
      </c>
      <c r="D6604" t="s">
        <v>57</v>
      </c>
      <c r="E6604" s="30">
        <v>0</v>
      </c>
      <c r="F6604">
        <f t="shared" si="109"/>
        <v>1</v>
      </c>
    </row>
    <row r="6605" spans="1:6" x14ac:dyDescent="0.2">
      <c r="A6605" s="28">
        <v>42466</v>
      </c>
      <c r="B6605" t="s">
        <v>445</v>
      </c>
      <c r="C6605" t="s">
        <v>58</v>
      </c>
      <c r="D6605" t="s">
        <v>58</v>
      </c>
      <c r="E6605" s="30">
        <v>6</v>
      </c>
      <c r="F6605">
        <f t="shared" si="109"/>
        <v>1</v>
      </c>
    </row>
    <row r="6606" spans="1:6" x14ac:dyDescent="0.2">
      <c r="A6606" s="28">
        <v>42466</v>
      </c>
      <c r="B6606" t="s">
        <v>445</v>
      </c>
      <c r="C6606" t="s">
        <v>59</v>
      </c>
      <c r="D6606" t="s">
        <v>59</v>
      </c>
      <c r="E6606" s="30">
        <v>3</v>
      </c>
      <c r="F6606">
        <f t="shared" si="109"/>
        <v>1</v>
      </c>
    </row>
    <row r="6607" spans="1:6" x14ac:dyDescent="0.2">
      <c r="A6607" s="28">
        <v>42467</v>
      </c>
      <c r="B6607" t="s">
        <v>446</v>
      </c>
      <c r="C6607" t="s">
        <v>52</v>
      </c>
      <c r="D6607" t="s">
        <v>52</v>
      </c>
      <c r="E6607" s="30">
        <v>6.33</v>
      </c>
      <c r="F6607">
        <f t="shared" si="109"/>
        <v>1</v>
      </c>
    </row>
    <row r="6608" spans="1:6" x14ac:dyDescent="0.2">
      <c r="A6608" s="28">
        <v>42467</v>
      </c>
      <c r="B6608" t="s">
        <v>446</v>
      </c>
      <c r="C6608" t="s">
        <v>53</v>
      </c>
      <c r="D6608" t="s">
        <v>53</v>
      </c>
      <c r="E6608" s="30">
        <v>5.98</v>
      </c>
      <c r="F6608">
        <f t="shared" si="109"/>
        <v>1</v>
      </c>
    </row>
    <row r="6609" spans="1:6" x14ac:dyDescent="0.2">
      <c r="A6609" s="28">
        <v>42467</v>
      </c>
      <c r="B6609" t="s">
        <v>446</v>
      </c>
      <c r="C6609" t="s">
        <v>54</v>
      </c>
      <c r="D6609" t="s">
        <v>54</v>
      </c>
      <c r="E6609" s="30">
        <v>4</v>
      </c>
      <c r="F6609">
        <f t="shared" si="109"/>
        <v>1</v>
      </c>
    </row>
    <row r="6610" spans="1:6" x14ac:dyDescent="0.2">
      <c r="A6610" s="28">
        <v>42467</v>
      </c>
      <c r="B6610" t="s">
        <v>446</v>
      </c>
      <c r="C6610" t="s">
        <v>55</v>
      </c>
      <c r="D6610" t="s">
        <v>55</v>
      </c>
      <c r="E6610" s="30">
        <v>21</v>
      </c>
      <c r="F6610">
        <f t="shared" si="109"/>
        <v>1</v>
      </c>
    </row>
    <row r="6611" spans="1:6" x14ac:dyDescent="0.2">
      <c r="A6611" s="28">
        <v>42467</v>
      </c>
      <c r="B6611" t="s">
        <v>446</v>
      </c>
      <c r="C6611" t="s">
        <v>56</v>
      </c>
      <c r="D6611" t="s">
        <v>56</v>
      </c>
      <c r="E6611" s="30">
        <v>7</v>
      </c>
      <c r="F6611">
        <f t="shared" si="109"/>
        <v>1</v>
      </c>
    </row>
    <row r="6612" spans="1:6" x14ac:dyDescent="0.2">
      <c r="A6612" s="28">
        <v>42467</v>
      </c>
      <c r="B6612" t="s">
        <v>446</v>
      </c>
      <c r="C6612" t="s">
        <v>57</v>
      </c>
      <c r="D6612" t="s">
        <v>57</v>
      </c>
      <c r="E6612" s="30">
        <v>2</v>
      </c>
      <c r="F6612">
        <f t="shared" si="109"/>
        <v>1</v>
      </c>
    </row>
    <row r="6613" spans="1:6" x14ac:dyDescent="0.2">
      <c r="A6613" s="28">
        <v>42467</v>
      </c>
      <c r="B6613" t="s">
        <v>446</v>
      </c>
      <c r="C6613" t="s">
        <v>58</v>
      </c>
      <c r="D6613" t="s">
        <v>58</v>
      </c>
      <c r="E6613" s="30">
        <v>4</v>
      </c>
      <c r="F6613">
        <f t="shared" si="109"/>
        <v>1</v>
      </c>
    </row>
    <row r="6614" spans="1:6" x14ac:dyDescent="0.2">
      <c r="A6614" s="28">
        <v>42467</v>
      </c>
      <c r="B6614" t="s">
        <v>446</v>
      </c>
      <c r="C6614" t="s">
        <v>59</v>
      </c>
      <c r="D6614" t="s">
        <v>59</v>
      </c>
      <c r="E6614" s="30">
        <v>8.1999999999999993</v>
      </c>
      <c r="F6614">
        <f t="shared" si="109"/>
        <v>1</v>
      </c>
    </row>
    <row r="6615" spans="1:6" x14ac:dyDescent="0.2">
      <c r="A6615" s="28">
        <v>42468</v>
      </c>
      <c r="B6615" t="s">
        <v>440</v>
      </c>
      <c r="C6615" t="s">
        <v>52</v>
      </c>
      <c r="D6615" t="s">
        <v>52</v>
      </c>
      <c r="E6615" s="30">
        <v>7.67</v>
      </c>
      <c r="F6615">
        <f t="shared" si="109"/>
        <v>1</v>
      </c>
    </row>
    <row r="6616" spans="1:6" x14ac:dyDescent="0.2">
      <c r="A6616" s="28">
        <v>42468</v>
      </c>
      <c r="B6616" t="s">
        <v>440</v>
      </c>
      <c r="C6616" t="s">
        <v>53</v>
      </c>
      <c r="D6616" t="s">
        <v>53</v>
      </c>
      <c r="E6616" s="30">
        <v>3.66</v>
      </c>
      <c r="F6616">
        <f t="shared" si="109"/>
        <v>1</v>
      </c>
    </row>
    <row r="6617" spans="1:6" x14ac:dyDescent="0.2">
      <c r="A6617" s="28">
        <v>42468</v>
      </c>
      <c r="B6617" t="s">
        <v>440</v>
      </c>
      <c r="C6617" t="s">
        <v>54</v>
      </c>
      <c r="D6617" t="s">
        <v>54</v>
      </c>
      <c r="E6617" s="30">
        <v>5</v>
      </c>
      <c r="F6617">
        <f t="shared" si="109"/>
        <v>1</v>
      </c>
    </row>
    <row r="6618" spans="1:6" x14ac:dyDescent="0.2">
      <c r="A6618" s="28">
        <v>42468</v>
      </c>
      <c r="B6618" t="s">
        <v>440</v>
      </c>
      <c r="C6618" t="s">
        <v>55</v>
      </c>
      <c r="D6618" t="s">
        <v>55</v>
      </c>
      <c r="E6618" s="30">
        <v>42.3</v>
      </c>
      <c r="F6618">
        <f t="shared" si="109"/>
        <v>1</v>
      </c>
    </row>
    <row r="6619" spans="1:6" x14ac:dyDescent="0.2">
      <c r="A6619" s="28">
        <v>42468</v>
      </c>
      <c r="B6619" t="s">
        <v>440</v>
      </c>
      <c r="C6619" t="s">
        <v>56</v>
      </c>
      <c r="D6619" t="s">
        <v>56</v>
      </c>
      <c r="E6619" s="30">
        <v>2</v>
      </c>
      <c r="F6619">
        <f t="shared" si="109"/>
        <v>1</v>
      </c>
    </row>
    <row r="6620" spans="1:6" x14ac:dyDescent="0.2">
      <c r="A6620" s="28">
        <v>42468</v>
      </c>
      <c r="B6620" t="s">
        <v>440</v>
      </c>
      <c r="C6620" t="s">
        <v>57</v>
      </c>
      <c r="D6620" t="s">
        <v>57</v>
      </c>
      <c r="E6620" s="30">
        <v>1</v>
      </c>
      <c r="F6620">
        <f t="shared" si="109"/>
        <v>1</v>
      </c>
    </row>
    <row r="6621" spans="1:6" x14ac:dyDescent="0.2">
      <c r="A6621" s="28">
        <v>42468</v>
      </c>
      <c r="B6621" t="s">
        <v>440</v>
      </c>
      <c r="C6621" t="s">
        <v>58</v>
      </c>
      <c r="D6621" t="s">
        <v>58</v>
      </c>
      <c r="E6621" s="30">
        <v>3</v>
      </c>
      <c r="F6621">
        <f t="shared" si="109"/>
        <v>1</v>
      </c>
    </row>
    <row r="6622" spans="1:6" x14ac:dyDescent="0.2">
      <c r="A6622" s="28">
        <v>42468</v>
      </c>
      <c r="B6622" t="s">
        <v>440</v>
      </c>
      <c r="C6622" t="s">
        <v>59</v>
      </c>
      <c r="D6622" t="s">
        <v>59</v>
      </c>
      <c r="E6622" s="30">
        <v>4.4000000000000004</v>
      </c>
      <c r="F6622">
        <f t="shared" si="109"/>
        <v>1</v>
      </c>
    </row>
    <row r="6623" spans="1:6" x14ac:dyDescent="0.2">
      <c r="A6623" s="28">
        <v>42469</v>
      </c>
      <c r="B6623" t="s">
        <v>441</v>
      </c>
      <c r="C6623" t="s">
        <v>52</v>
      </c>
      <c r="D6623" t="s">
        <v>52</v>
      </c>
      <c r="E6623" s="30">
        <v>9</v>
      </c>
      <c r="F6623">
        <f t="shared" si="109"/>
        <v>1</v>
      </c>
    </row>
    <row r="6624" spans="1:6" x14ac:dyDescent="0.2">
      <c r="A6624" s="28">
        <v>42469</v>
      </c>
      <c r="B6624" t="s">
        <v>441</v>
      </c>
      <c r="C6624" t="s">
        <v>53</v>
      </c>
      <c r="D6624" t="s">
        <v>53</v>
      </c>
      <c r="E6624" s="30">
        <v>9.01</v>
      </c>
      <c r="F6624">
        <f t="shared" si="109"/>
        <v>1</v>
      </c>
    </row>
    <row r="6625" spans="1:6" x14ac:dyDescent="0.2">
      <c r="A6625" s="28">
        <v>42469</v>
      </c>
      <c r="B6625" t="s">
        <v>441</v>
      </c>
      <c r="C6625" t="s">
        <v>54</v>
      </c>
      <c r="D6625" t="s">
        <v>54</v>
      </c>
      <c r="E6625" s="30">
        <v>3.1</v>
      </c>
      <c r="F6625">
        <f t="shared" si="109"/>
        <v>1</v>
      </c>
    </row>
    <row r="6626" spans="1:6" x14ac:dyDescent="0.2">
      <c r="A6626" s="28">
        <v>42469</v>
      </c>
      <c r="B6626" t="s">
        <v>441</v>
      </c>
      <c r="C6626" t="s">
        <v>55</v>
      </c>
      <c r="D6626" t="s">
        <v>55</v>
      </c>
      <c r="E6626" s="30">
        <v>38.799999999999997</v>
      </c>
      <c r="F6626">
        <f t="shared" si="109"/>
        <v>1</v>
      </c>
    </row>
    <row r="6627" spans="1:6" x14ac:dyDescent="0.2">
      <c r="A6627" s="28">
        <v>42469</v>
      </c>
      <c r="B6627" t="s">
        <v>441</v>
      </c>
      <c r="C6627" t="s">
        <v>56</v>
      </c>
      <c r="D6627" t="s">
        <v>56</v>
      </c>
      <c r="E6627" s="30">
        <v>7</v>
      </c>
      <c r="F6627">
        <f t="shared" si="109"/>
        <v>1</v>
      </c>
    </row>
    <row r="6628" spans="1:6" x14ac:dyDescent="0.2">
      <c r="A6628" s="28">
        <v>42469</v>
      </c>
      <c r="B6628" t="s">
        <v>441</v>
      </c>
      <c r="C6628" t="s">
        <v>57</v>
      </c>
      <c r="D6628" t="s">
        <v>57</v>
      </c>
      <c r="E6628" s="30">
        <v>0</v>
      </c>
      <c r="F6628">
        <f t="shared" si="109"/>
        <v>1</v>
      </c>
    </row>
    <row r="6629" spans="1:6" x14ac:dyDescent="0.2">
      <c r="A6629" s="28">
        <v>42469</v>
      </c>
      <c r="B6629" t="s">
        <v>441</v>
      </c>
      <c r="C6629" t="s">
        <v>58</v>
      </c>
      <c r="D6629" t="s">
        <v>58</v>
      </c>
      <c r="E6629" s="30">
        <v>14</v>
      </c>
      <c r="F6629">
        <f t="shared" si="109"/>
        <v>1</v>
      </c>
    </row>
    <row r="6630" spans="1:6" x14ac:dyDescent="0.2">
      <c r="A6630" s="28">
        <v>42469</v>
      </c>
      <c r="B6630" t="s">
        <v>441</v>
      </c>
      <c r="C6630" t="s">
        <v>59</v>
      </c>
      <c r="D6630" t="s">
        <v>59</v>
      </c>
      <c r="E6630" s="30">
        <v>3</v>
      </c>
      <c r="F6630">
        <f t="shared" si="109"/>
        <v>1</v>
      </c>
    </row>
    <row r="6631" spans="1:6" x14ac:dyDescent="0.2">
      <c r="A6631" s="28">
        <v>42470</v>
      </c>
      <c r="B6631" t="s">
        <v>447</v>
      </c>
      <c r="C6631" t="s">
        <v>52</v>
      </c>
      <c r="D6631" t="s">
        <v>52</v>
      </c>
      <c r="E6631" s="30">
        <v>5</v>
      </c>
      <c r="F6631">
        <f t="shared" si="109"/>
        <v>1</v>
      </c>
    </row>
    <row r="6632" spans="1:6" x14ac:dyDescent="0.2">
      <c r="A6632" s="28">
        <v>42470</v>
      </c>
      <c r="B6632" t="s">
        <v>447</v>
      </c>
      <c r="C6632" t="s">
        <v>53</v>
      </c>
      <c r="D6632" t="s">
        <v>53</v>
      </c>
      <c r="E6632" s="30">
        <v>6.67</v>
      </c>
      <c r="F6632">
        <f t="shared" si="109"/>
        <v>1</v>
      </c>
    </row>
    <row r="6633" spans="1:6" x14ac:dyDescent="0.2">
      <c r="A6633" s="28">
        <v>42470</v>
      </c>
      <c r="B6633" t="s">
        <v>447</v>
      </c>
      <c r="C6633" t="s">
        <v>54</v>
      </c>
      <c r="D6633" t="s">
        <v>54</v>
      </c>
      <c r="E6633" s="30">
        <v>5.15</v>
      </c>
      <c r="F6633">
        <f t="shared" si="109"/>
        <v>1</v>
      </c>
    </row>
    <row r="6634" spans="1:6" x14ac:dyDescent="0.2">
      <c r="A6634" s="28">
        <v>42470</v>
      </c>
      <c r="B6634" t="s">
        <v>447</v>
      </c>
      <c r="C6634" t="s">
        <v>55</v>
      </c>
      <c r="D6634" t="s">
        <v>55</v>
      </c>
      <c r="E6634" s="30">
        <v>21.4</v>
      </c>
      <c r="F6634">
        <f t="shared" si="109"/>
        <v>1</v>
      </c>
    </row>
    <row r="6635" spans="1:6" x14ac:dyDescent="0.2">
      <c r="A6635" s="28">
        <v>42470</v>
      </c>
      <c r="B6635" t="s">
        <v>447</v>
      </c>
      <c r="C6635" t="s">
        <v>56</v>
      </c>
      <c r="D6635" t="s">
        <v>56</v>
      </c>
      <c r="E6635" s="30">
        <v>4</v>
      </c>
      <c r="F6635">
        <f t="shared" si="109"/>
        <v>1</v>
      </c>
    </row>
    <row r="6636" spans="1:6" x14ac:dyDescent="0.2">
      <c r="A6636" s="28">
        <v>42470</v>
      </c>
      <c r="B6636" t="s">
        <v>447</v>
      </c>
      <c r="C6636" t="s">
        <v>57</v>
      </c>
      <c r="D6636" t="s">
        <v>57</v>
      </c>
      <c r="E6636" s="30">
        <v>1</v>
      </c>
      <c r="F6636">
        <f t="shared" si="109"/>
        <v>1</v>
      </c>
    </row>
    <row r="6637" spans="1:6" x14ac:dyDescent="0.2">
      <c r="A6637" s="28">
        <v>42470</v>
      </c>
      <c r="B6637" t="s">
        <v>447</v>
      </c>
      <c r="C6637" t="s">
        <v>58</v>
      </c>
      <c r="D6637" t="s">
        <v>58</v>
      </c>
      <c r="E6637" s="30">
        <v>11</v>
      </c>
      <c r="F6637">
        <f t="shared" si="109"/>
        <v>1</v>
      </c>
    </row>
    <row r="6638" spans="1:6" x14ac:dyDescent="0.2">
      <c r="A6638" s="28">
        <v>42470</v>
      </c>
      <c r="B6638" t="s">
        <v>447</v>
      </c>
      <c r="C6638" t="s">
        <v>59</v>
      </c>
      <c r="D6638" t="s">
        <v>59</v>
      </c>
      <c r="E6638" s="30">
        <v>8</v>
      </c>
      <c r="F6638">
        <f t="shared" si="109"/>
        <v>1</v>
      </c>
    </row>
    <row r="6639" spans="1:6" x14ac:dyDescent="0.2">
      <c r="A6639" s="28">
        <v>42471</v>
      </c>
      <c r="B6639" t="s">
        <v>443</v>
      </c>
      <c r="C6639" t="s">
        <v>52</v>
      </c>
      <c r="D6639" t="s">
        <v>52</v>
      </c>
      <c r="E6639" s="30">
        <v>0.33</v>
      </c>
      <c r="F6639">
        <f t="shared" si="109"/>
        <v>1</v>
      </c>
    </row>
    <row r="6640" spans="1:6" x14ac:dyDescent="0.2">
      <c r="A6640" s="28">
        <v>42471</v>
      </c>
      <c r="B6640" t="s">
        <v>443</v>
      </c>
      <c r="C6640" t="s">
        <v>53</v>
      </c>
      <c r="D6640" t="s">
        <v>53</v>
      </c>
      <c r="E6640" s="30">
        <v>4.99</v>
      </c>
      <c r="F6640">
        <f t="shared" si="109"/>
        <v>1</v>
      </c>
    </row>
    <row r="6641" spans="1:6" x14ac:dyDescent="0.2">
      <c r="A6641" s="28">
        <v>42471</v>
      </c>
      <c r="B6641" t="s">
        <v>443</v>
      </c>
      <c r="C6641" t="s">
        <v>54</v>
      </c>
      <c r="D6641" t="s">
        <v>54</v>
      </c>
      <c r="E6641" s="30">
        <v>3</v>
      </c>
      <c r="F6641">
        <f t="shared" si="109"/>
        <v>1</v>
      </c>
    </row>
    <row r="6642" spans="1:6" x14ac:dyDescent="0.2">
      <c r="A6642" s="28">
        <v>42471</v>
      </c>
      <c r="B6642" t="s">
        <v>443</v>
      </c>
      <c r="C6642" t="s">
        <v>55</v>
      </c>
      <c r="D6642" t="s">
        <v>55</v>
      </c>
      <c r="E6642" s="30">
        <v>26</v>
      </c>
      <c r="F6642">
        <f t="shared" si="109"/>
        <v>1</v>
      </c>
    </row>
    <row r="6643" spans="1:6" x14ac:dyDescent="0.2">
      <c r="A6643" s="28">
        <v>42471</v>
      </c>
      <c r="B6643" t="s">
        <v>443</v>
      </c>
      <c r="C6643" t="s">
        <v>56</v>
      </c>
      <c r="D6643" t="s">
        <v>56</v>
      </c>
      <c r="E6643" s="30">
        <v>11</v>
      </c>
      <c r="F6643">
        <f t="shared" si="109"/>
        <v>1</v>
      </c>
    </row>
    <row r="6644" spans="1:6" x14ac:dyDescent="0.2">
      <c r="A6644" s="28">
        <v>42471</v>
      </c>
      <c r="B6644" t="s">
        <v>443</v>
      </c>
      <c r="C6644" t="s">
        <v>57</v>
      </c>
      <c r="D6644" t="s">
        <v>57</v>
      </c>
      <c r="E6644" s="30">
        <v>2</v>
      </c>
      <c r="F6644">
        <f t="shared" si="109"/>
        <v>1</v>
      </c>
    </row>
    <row r="6645" spans="1:6" x14ac:dyDescent="0.2">
      <c r="A6645" s="28">
        <v>42471</v>
      </c>
      <c r="B6645" t="s">
        <v>443</v>
      </c>
      <c r="C6645" t="s">
        <v>58</v>
      </c>
      <c r="D6645" t="s">
        <v>58</v>
      </c>
      <c r="E6645" s="30">
        <v>17</v>
      </c>
      <c r="F6645">
        <f t="shared" si="109"/>
        <v>1</v>
      </c>
    </row>
    <row r="6646" spans="1:6" x14ac:dyDescent="0.2">
      <c r="A6646" s="28">
        <v>42471</v>
      </c>
      <c r="B6646" t="s">
        <v>443</v>
      </c>
      <c r="C6646" t="s">
        <v>59</v>
      </c>
      <c r="D6646" t="s">
        <v>59</v>
      </c>
      <c r="E6646" s="30">
        <v>6</v>
      </c>
      <c r="F6646">
        <f t="shared" si="109"/>
        <v>1</v>
      </c>
    </row>
    <row r="6647" spans="1:6" x14ac:dyDescent="0.2">
      <c r="A6647" s="28">
        <v>42472</v>
      </c>
      <c r="B6647" t="s">
        <v>444</v>
      </c>
      <c r="C6647" t="s">
        <v>52</v>
      </c>
      <c r="D6647" t="s">
        <v>52</v>
      </c>
      <c r="E6647" s="30">
        <v>4.34</v>
      </c>
      <c r="F6647">
        <f t="shared" si="109"/>
        <v>1</v>
      </c>
    </row>
    <row r="6648" spans="1:6" x14ac:dyDescent="0.2">
      <c r="A6648" s="28">
        <v>42472</v>
      </c>
      <c r="B6648" t="s">
        <v>444</v>
      </c>
      <c r="C6648" t="s">
        <v>53</v>
      </c>
      <c r="D6648" t="s">
        <v>53</v>
      </c>
      <c r="E6648" s="30">
        <v>4.6500000000000004</v>
      </c>
      <c r="F6648">
        <f t="shared" si="109"/>
        <v>1</v>
      </c>
    </row>
    <row r="6649" spans="1:6" x14ac:dyDescent="0.2">
      <c r="A6649" s="28">
        <v>42472</v>
      </c>
      <c r="B6649" t="s">
        <v>444</v>
      </c>
      <c r="C6649" t="s">
        <v>54</v>
      </c>
      <c r="D6649" t="s">
        <v>54</v>
      </c>
      <c r="E6649" s="30">
        <v>6</v>
      </c>
      <c r="F6649">
        <f t="shared" si="109"/>
        <v>1</v>
      </c>
    </row>
    <row r="6650" spans="1:6" x14ac:dyDescent="0.2">
      <c r="A6650" s="28">
        <v>42472</v>
      </c>
      <c r="B6650" t="s">
        <v>444</v>
      </c>
      <c r="C6650" t="s">
        <v>55</v>
      </c>
      <c r="D6650" t="s">
        <v>55</v>
      </c>
      <c r="E6650" s="30">
        <v>41.6</v>
      </c>
      <c r="F6650">
        <f t="shared" si="109"/>
        <v>1</v>
      </c>
    </row>
    <row r="6651" spans="1:6" x14ac:dyDescent="0.2">
      <c r="A6651" s="28">
        <v>42472</v>
      </c>
      <c r="B6651" t="s">
        <v>444</v>
      </c>
      <c r="C6651" t="s">
        <v>56</v>
      </c>
      <c r="D6651" t="s">
        <v>56</v>
      </c>
      <c r="E6651" s="30">
        <v>19</v>
      </c>
      <c r="F6651">
        <f t="shared" si="109"/>
        <v>1</v>
      </c>
    </row>
    <row r="6652" spans="1:6" x14ac:dyDescent="0.2">
      <c r="A6652" s="28">
        <v>42472</v>
      </c>
      <c r="B6652" t="s">
        <v>444</v>
      </c>
      <c r="C6652" t="s">
        <v>57</v>
      </c>
      <c r="D6652" t="s">
        <v>57</v>
      </c>
      <c r="E6652" s="30">
        <v>1</v>
      </c>
      <c r="F6652">
        <f t="shared" si="109"/>
        <v>1</v>
      </c>
    </row>
    <row r="6653" spans="1:6" x14ac:dyDescent="0.2">
      <c r="A6653" s="28">
        <v>42472</v>
      </c>
      <c r="B6653" t="s">
        <v>444</v>
      </c>
      <c r="C6653" t="s">
        <v>58</v>
      </c>
      <c r="D6653" t="s">
        <v>58</v>
      </c>
      <c r="E6653" s="30">
        <v>2</v>
      </c>
      <c r="F6653">
        <f t="shared" si="109"/>
        <v>1</v>
      </c>
    </row>
    <row r="6654" spans="1:6" x14ac:dyDescent="0.2">
      <c r="A6654" s="28">
        <v>42472</v>
      </c>
      <c r="B6654" t="s">
        <v>444</v>
      </c>
      <c r="C6654" t="s">
        <v>59</v>
      </c>
      <c r="D6654" t="s">
        <v>59</v>
      </c>
      <c r="E6654" s="30">
        <v>5</v>
      </c>
      <c r="F6654">
        <f t="shared" si="109"/>
        <v>1</v>
      </c>
    </row>
    <row r="6655" spans="1:6" x14ac:dyDescent="0.2">
      <c r="A6655" s="28">
        <v>42473</v>
      </c>
      <c r="B6655" t="s">
        <v>445</v>
      </c>
      <c r="C6655" t="s">
        <v>52</v>
      </c>
      <c r="D6655" t="s">
        <v>52</v>
      </c>
      <c r="E6655" s="30">
        <v>6.33</v>
      </c>
      <c r="F6655">
        <f t="shared" si="109"/>
        <v>1</v>
      </c>
    </row>
    <row r="6656" spans="1:6" x14ac:dyDescent="0.2">
      <c r="A6656" s="28">
        <v>42473</v>
      </c>
      <c r="B6656" t="s">
        <v>445</v>
      </c>
      <c r="C6656" t="s">
        <v>53</v>
      </c>
      <c r="D6656" t="s">
        <v>53</v>
      </c>
      <c r="E6656" s="30">
        <v>3.0659999999999998</v>
      </c>
      <c r="F6656">
        <f t="shared" si="109"/>
        <v>1</v>
      </c>
    </row>
    <row r="6657" spans="1:6" x14ac:dyDescent="0.2">
      <c r="A6657" s="28">
        <v>42473</v>
      </c>
      <c r="B6657" t="s">
        <v>445</v>
      </c>
      <c r="C6657" t="s">
        <v>54</v>
      </c>
      <c r="D6657" t="s">
        <v>54</v>
      </c>
      <c r="E6657" s="30">
        <v>3</v>
      </c>
      <c r="F6657">
        <f t="shared" si="109"/>
        <v>1</v>
      </c>
    </row>
    <row r="6658" spans="1:6" x14ac:dyDescent="0.2">
      <c r="A6658" s="28">
        <v>42473</v>
      </c>
      <c r="B6658" t="s">
        <v>445</v>
      </c>
      <c r="C6658" t="s">
        <v>55</v>
      </c>
      <c r="D6658" t="s">
        <v>55</v>
      </c>
      <c r="E6658" s="30">
        <v>34</v>
      </c>
      <c r="F6658">
        <f t="shared" si="109"/>
        <v>1</v>
      </c>
    </row>
    <row r="6659" spans="1:6" x14ac:dyDescent="0.2">
      <c r="A6659" s="28">
        <v>42473</v>
      </c>
      <c r="B6659" t="s">
        <v>445</v>
      </c>
      <c r="C6659" t="s">
        <v>56</v>
      </c>
      <c r="D6659" t="s">
        <v>56</v>
      </c>
      <c r="E6659" s="30">
        <v>22.333333329999999</v>
      </c>
      <c r="F6659">
        <f t="shared" si="109"/>
        <v>1</v>
      </c>
    </row>
    <row r="6660" spans="1:6" x14ac:dyDescent="0.2">
      <c r="A6660" s="28">
        <v>42473</v>
      </c>
      <c r="B6660" t="s">
        <v>445</v>
      </c>
      <c r="C6660" t="s">
        <v>57</v>
      </c>
      <c r="D6660" t="s">
        <v>57</v>
      </c>
      <c r="E6660" s="30">
        <v>0</v>
      </c>
      <c r="F6660">
        <f t="shared" si="109"/>
        <v>1</v>
      </c>
    </row>
    <row r="6661" spans="1:6" x14ac:dyDescent="0.2">
      <c r="A6661" s="28">
        <v>42473</v>
      </c>
      <c r="B6661" t="s">
        <v>445</v>
      </c>
      <c r="C6661" t="s">
        <v>58</v>
      </c>
      <c r="D6661" t="s">
        <v>58</v>
      </c>
      <c r="E6661" s="30">
        <v>2</v>
      </c>
      <c r="F6661">
        <f t="shared" si="109"/>
        <v>1</v>
      </c>
    </row>
    <row r="6662" spans="1:6" x14ac:dyDescent="0.2">
      <c r="A6662" s="28">
        <v>42473</v>
      </c>
      <c r="B6662" t="s">
        <v>445</v>
      </c>
      <c r="C6662" t="s">
        <v>59</v>
      </c>
      <c r="D6662" t="s">
        <v>59</v>
      </c>
      <c r="E6662" s="30">
        <v>3</v>
      </c>
      <c r="F6662">
        <f t="shared" si="109"/>
        <v>1</v>
      </c>
    </row>
    <row r="6663" spans="1:6" x14ac:dyDescent="0.2">
      <c r="A6663" s="28">
        <v>42474</v>
      </c>
      <c r="B6663" t="s">
        <v>446</v>
      </c>
      <c r="C6663" t="s">
        <v>52</v>
      </c>
      <c r="D6663" t="s">
        <v>52</v>
      </c>
      <c r="E6663" s="30">
        <v>2.66</v>
      </c>
      <c r="F6663">
        <f t="shared" ref="F6663:F6726" si="110">SUBTOTAL(103,E6663)</f>
        <v>1</v>
      </c>
    </row>
    <row r="6664" spans="1:6" x14ac:dyDescent="0.2">
      <c r="A6664" s="28">
        <v>42474</v>
      </c>
      <c r="B6664" t="s">
        <v>446</v>
      </c>
      <c r="C6664" t="s">
        <v>53</v>
      </c>
      <c r="D6664" t="s">
        <v>53</v>
      </c>
      <c r="E6664" s="30">
        <v>2.3199999999999998</v>
      </c>
      <c r="F6664">
        <f t="shared" si="110"/>
        <v>1</v>
      </c>
    </row>
    <row r="6665" spans="1:6" x14ac:dyDescent="0.2">
      <c r="A6665" s="28">
        <v>42474</v>
      </c>
      <c r="B6665" t="s">
        <v>446</v>
      </c>
      <c r="C6665" t="s">
        <v>54</v>
      </c>
      <c r="D6665" t="s">
        <v>54</v>
      </c>
      <c r="E6665" s="30">
        <v>8.5</v>
      </c>
      <c r="F6665">
        <f t="shared" si="110"/>
        <v>1</v>
      </c>
    </row>
    <row r="6666" spans="1:6" x14ac:dyDescent="0.2">
      <c r="A6666" s="28">
        <v>42474</v>
      </c>
      <c r="B6666" t="s">
        <v>446</v>
      </c>
      <c r="C6666" t="s">
        <v>55</v>
      </c>
      <c r="D6666" t="s">
        <v>55</v>
      </c>
      <c r="E6666" s="30">
        <v>44.225000000000001</v>
      </c>
      <c r="F6666">
        <f t="shared" si="110"/>
        <v>1</v>
      </c>
    </row>
    <row r="6667" spans="1:6" x14ac:dyDescent="0.2">
      <c r="A6667" s="28">
        <v>42474</v>
      </c>
      <c r="B6667" t="s">
        <v>446</v>
      </c>
      <c r="C6667" t="s">
        <v>56</v>
      </c>
      <c r="D6667" t="s">
        <v>56</v>
      </c>
      <c r="E6667" s="30">
        <v>9</v>
      </c>
      <c r="F6667">
        <f t="shared" si="110"/>
        <v>1</v>
      </c>
    </row>
    <row r="6668" spans="1:6" x14ac:dyDescent="0.2">
      <c r="A6668" s="28">
        <v>42474</v>
      </c>
      <c r="B6668" t="s">
        <v>446</v>
      </c>
      <c r="C6668" t="s">
        <v>57</v>
      </c>
      <c r="D6668" t="s">
        <v>57</v>
      </c>
      <c r="E6668" s="30">
        <v>0</v>
      </c>
      <c r="F6668">
        <f t="shared" si="110"/>
        <v>1</v>
      </c>
    </row>
    <row r="6669" spans="1:6" x14ac:dyDescent="0.2">
      <c r="A6669" s="28">
        <v>42474</v>
      </c>
      <c r="B6669" t="s">
        <v>446</v>
      </c>
      <c r="C6669" t="s">
        <v>58</v>
      </c>
      <c r="D6669" t="s">
        <v>58</v>
      </c>
      <c r="E6669" s="30">
        <v>4</v>
      </c>
      <c r="F6669">
        <f t="shared" si="110"/>
        <v>1</v>
      </c>
    </row>
    <row r="6670" spans="1:6" x14ac:dyDescent="0.2">
      <c r="A6670" s="28">
        <v>42474</v>
      </c>
      <c r="B6670" t="s">
        <v>446</v>
      </c>
      <c r="C6670" t="s">
        <v>59</v>
      </c>
      <c r="D6670" t="s">
        <v>59</v>
      </c>
      <c r="E6670" s="30">
        <v>6</v>
      </c>
      <c r="F6670">
        <f t="shared" si="110"/>
        <v>1</v>
      </c>
    </row>
    <row r="6671" spans="1:6" x14ac:dyDescent="0.2">
      <c r="A6671" s="28">
        <v>42475</v>
      </c>
      <c r="B6671" t="s">
        <v>440</v>
      </c>
      <c r="C6671" t="s">
        <v>52</v>
      </c>
      <c r="D6671" t="s">
        <v>52</v>
      </c>
      <c r="E6671" s="30">
        <v>4.33</v>
      </c>
      <c r="F6671">
        <f t="shared" si="110"/>
        <v>1</v>
      </c>
    </row>
    <row r="6672" spans="1:6" x14ac:dyDescent="0.2">
      <c r="A6672" s="28">
        <v>42475</v>
      </c>
      <c r="B6672" t="s">
        <v>440</v>
      </c>
      <c r="C6672" t="s">
        <v>53</v>
      </c>
      <c r="D6672" t="s">
        <v>53</v>
      </c>
      <c r="E6672" s="30">
        <v>3.056</v>
      </c>
      <c r="F6672">
        <f t="shared" si="110"/>
        <v>1</v>
      </c>
    </row>
    <row r="6673" spans="1:6" x14ac:dyDescent="0.2">
      <c r="A6673" s="28">
        <v>42475</v>
      </c>
      <c r="B6673" t="s">
        <v>440</v>
      </c>
      <c r="C6673" t="s">
        <v>54</v>
      </c>
      <c r="D6673" t="s">
        <v>54</v>
      </c>
      <c r="E6673" s="30">
        <v>2.7</v>
      </c>
      <c r="F6673">
        <f t="shared" si="110"/>
        <v>1</v>
      </c>
    </row>
    <row r="6674" spans="1:6" x14ac:dyDescent="0.2">
      <c r="A6674" s="28">
        <v>42475</v>
      </c>
      <c r="B6674" t="s">
        <v>440</v>
      </c>
      <c r="C6674" t="s">
        <v>55</v>
      </c>
      <c r="D6674" t="s">
        <v>55</v>
      </c>
      <c r="E6674" s="30">
        <v>23.6</v>
      </c>
      <c r="F6674">
        <f t="shared" si="110"/>
        <v>1</v>
      </c>
    </row>
    <row r="6675" spans="1:6" x14ac:dyDescent="0.2">
      <c r="A6675" s="28">
        <v>42475</v>
      </c>
      <c r="B6675" t="s">
        <v>440</v>
      </c>
      <c r="C6675" t="s">
        <v>56</v>
      </c>
      <c r="D6675" t="s">
        <v>56</v>
      </c>
      <c r="E6675" s="30">
        <v>6</v>
      </c>
      <c r="F6675">
        <f t="shared" si="110"/>
        <v>1</v>
      </c>
    </row>
    <row r="6676" spans="1:6" x14ac:dyDescent="0.2">
      <c r="A6676" s="28">
        <v>42475</v>
      </c>
      <c r="B6676" t="s">
        <v>440</v>
      </c>
      <c r="C6676" t="s">
        <v>57</v>
      </c>
      <c r="D6676" t="s">
        <v>57</v>
      </c>
      <c r="E6676" s="30">
        <v>0</v>
      </c>
      <c r="F6676">
        <f t="shared" si="110"/>
        <v>1</v>
      </c>
    </row>
    <row r="6677" spans="1:6" x14ac:dyDescent="0.2">
      <c r="A6677" s="28">
        <v>42475</v>
      </c>
      <c r="B6677" t="s">
        <v>440</v>
      </c>
      <c r="C6677" t="s">
        <v>58</v>
      </c>
      <c r="D6677" t="s">
        <v>58</v>
      </c>
      <c r="E6677" s="30">
        <v>10</v>
      </c>
      <c r="F6677">
        <f t="shared" si="110"/>
        <v>1</v>
      </c>
    </row>
    <row r="6678" spans="1:6" x14ac:dyDescent="0.2">
      <c r="A6678" s="28">
        <v>42475</v>
      </c>
      <c r="B6678" t="s">
        <v>440</v>
      </c>
      <c r="C6678" t="s">
        <v>59</v>
      </c>
      <c r="D6678" t="s">
        <v>59</v>
      </c>
      <c r="E6678" s="30">
        <v>4.2</v>
      </c>
      <c r="F6678">
        <f t="shared" si="110"/>
        <v>1</v>
      </c>
    </row>
    <row r="6679" spans="1:6" x14ac:dyDescent="0.2">
      <c r="A6679" s="28">
        <v>42476</v>
      </c>
      <c r="B6679" t="s">
        <v>441</v>
      </c>
      <c r="C6679" t="s">
        <v>52</v>
      </c>
      <c r="D6679" t="s">
        <v>52</v>
      </c>
      <c r="E6679" s="30">
        <v>5.34</v>
      </c>
      <c r="F6679">
        <f t="shared" si="110"/>
        <v>1</v>
      </c>
    </row>
    <row r="6680" spans="1:6" x14ac:dyDescent="0.2">
      <c r="A6680" s="28">
        <v>42476</v>
      </c>
      <c r="B6680" t="s">
        <v>441</v>
      </c>
      <c r="C6680" t="s">
        <v>53</v>
      </c>
      <c r="D6680" t="s">
        <v>53</v>
      </c>
      <c r="E6680" s="30">
        <v>6.66</v>
      </c>
      <c r="F6680">
        <f t="shared" si="110"/>
        <v>1</v>
      </c>
    </row>
    <row r="6681" spans="1:6" x14ac:dyDescent="0.2">
      <c r="A6681" s="28">
        <v>42476</v>
      </c>
      <c r="B6681" t="s">
        <v>441</v>
      </c>
      <c r="C6681" t="s">
        <v>54</v>
      </c>
      <c r="D6681" t="s">
        <v>54</v>
      </c>
      <c r="E6681" s="30">
        <v>5.3</v>
      </c>
      <c r="F6681">
        <f t="shared" si="110"/>
        <v>1</v>
      </c>
    </row>
    <row r="6682" spans="1:6" x14ac:dyDescent="0.2">
      <c r="A6682" s="28">
        <v>42476</v>
      </c>
      <c r="B6682" t="s">
        <v>441</v>
      </c>
      <c r="C6682" t="s">
        <v>55</v>
      </c>
      <c r="D6682" t="s">
        <v>55</v>
      </c>
      <c r="E6682" s="30">
        <v>33</v>
      </c>
      <c r="F6682">
        <f t="shared" si="110"/>
        <v>1</v>
      </c>
    </row>
    <row r="6683" spans="1:6" x14ac:dyDescent="0.2">
      <c r="A6683" s="28">
        <v>42476</v>
      </c>
      <c r="B6683" t="s">
        <v>441</v>
      </c>
      <c r="C6683" t="s">
        <v>56</v>
      </c>
      <c r="D6683" t="s">
        <v>56</v>
      </c>
      <c r="E6683" s="30">
        <v>11</v>
      </c>
      <c r="F6683">
        <f t="shared" si="110"/>
        <v>1</v>
      </c>
    </row>
    <row r="6684" spans="1:6" x14ac:dyDescent="0.2">
      <c r="A6684" s="28">
        <v>42476</v>
      </c>
      <c r="B6684" t="s">
        <v>441</v>
      </c>
      <c r="C6684" t="s">
        <v>57</v>
      </c>
      <c r="D6684" t="s">
        <v>57</v>
      </c>
      <c r="E6684" s="30">
        <v>0</v>
      </c>
      <c r="F6684">
        <f t="shared" si="110"/>
        <v>1</v>
      </c>
    </row>
    <row r="6685" spans="1:6" x14ac:dyDescent="0.2">
      <c r="A6685" s="28">
        <v>42476</v>
      </c>
      <c r="B6685" t="s">
        <v>441</v>
      </c>
      <c r="C6685" t="s">
        <v>58</v>
      </c>
      <c r="D6685" t="s">
        <v>58</v>
      </c>
      <c r="E6685" s="30">
        <v>8</v>
      </c>
      <c r="F6685">
        <f t="shared" si="110"/>
        <v>1</v>
      </c>
    </row>
    <row r="6686" spans="1:6" x14ac:dyDescent="0.2">
      <c r="A6686" s="28">
        <v>42476</v>
      </c>
      <c r="B6686" t="s">
        <v>441</v>
      </c>
      <c r="C6686" t="s">
        <v>59</v>
      </c>
      <c r="D6686" t="s">
        <v>59</v>
      </c>
      <c r="E6686" s="30">
        <v>8.5</v>
      </c>
      <c r="F6686">
        <f t="shared" si="110"/>
        <v>1</v>
      </c>
    </row>
    <row r="6687" spans="1:6" x14ac:dyDescent="0.2">
      <c r="A6687" s="28">
        <v>42477</v>
      </c>
      <c r="B6687" t="s">
        <v>447</v>
      </c>
      <c r="C6687" t="s">
        <v>52</v>
      </c>
      <c r="D6687" t="s">
        <v>52</v>
      </c>
      <c r="E6687" s="30">
        <v>4.33</v>
      </c>
      <c r="F6687">
        <f t="shared" si="110"/>
        <v>1</v>
      </c>
    </row>
    <row r="6688" spans="1:6" x14ac:dyDescent="0.2">
      <c r="A6688" s="28">
        <v>42477</v>
      </c>
      <c r="B6688" t="s">
        <v>447</v>
      </c>
      <c r="C6688" t="s">
        <v>53</v>
      </c>
      <c r="D6688" t="s">
        <v>53</v>
      </c>
      <c r="E6688" s="30">
        <v>8.1750000000000007</v>
      </c>
      <c r="F6688">
        <f t="shared" si="110"/>
        <v>1</v>
      </c>
    </row>
    <row r="6689" spans="1:6" x14ac:dyDescent="0.2">
      <c r="A6689" s="28">
        <v>42477</v>
      </c>
      <c r="B6689" t="s">
        <v>447</v>
      </c>
      <c r="C6689" t="s">
        <v>54</v>
      </c>
      <c r="D6689" t="s">
        <v>54</v>
      </c>
      <c r="E6689" s="30">
        <v>3</v>
      </c>
      <c r="F6689">
        <f t="shared" si="110"/>
        <v>1</v>
      </c>
    </row>
    <row r="6690" spans="1:6" x14ac:dyDescent="0.2">
      <c r="A6690" s="28">
        <v>42477</v>
      </c>
      <c r="B6690" t="s">
        <v>447</v>
      </c>
      <c r="C6690" t="s">
        <v>55</v>
      </c>
      <c r="D6690" t="s">
        <v>55</v>
      </c>
      <c r="E6690" s="30">
        <v>52.8</v>
      </c>
      <c r="F6690">
        <f t="shared" si="110"/>
        <v>1</v>
      </c>
    </row>
    <row r="6691" spans="1:6" x14ac:dyDescent="0.2">
      <c r="A6691" s="28">
        <v>42477</v>
      </c>
      <c r="B6691" t="s">
        <v>447</v>
      </c>
      <c r="C6691" t="s">
        <v>56</v>
      </c>
      <c r="D6691" t="s">
        <v>56</v>
      </c>
      <c r="E6691" s="30">
        <v>2</v>
      </c>
      <c r="F6691">
        <f t="shared" si="110"/>
        <v>1</v>
      </c>
    </row>
    <row r="6692" spans="1:6" x14ac:dyDescent="0.2">
      <c r="A6692" s="28">
        <v>42477</v>
      </c>
      <c r="B6692" t="s">
        <v>447</v>
      </c>
      <c r="C6692" t="s">
        <v>57</v>
      </c>
      <c r="D6692" t="s">
        <v>57</v>
      </c>
      <c r="E6692" s="30">
        <v>0</v>
      </c>
      <c r="F6692">
        <f t="shared" si="110"/>
        <v>1</v>
      </c>
    </row>
    <row r="6693" spans="1:6" x14ac:dyDescent="0.2">
      <c r="A6693" s="28">
        <v>42477</v>
      </c>
      <c r="B6693" t="s">
        <v>447</v>
      </c>
      <c r="C6693" t="s">
        <v>58</v>
      </c>
      <c r="D6693" t="s">
        <v>58</v>
      </c>
      <c r="E6693" s="30">
        <v>7</v>
      </c>
      <c r="F6693">
        <f t="shared" si="110"/>
        <v>1</v>
      </c>
    </row>
    <row r="6694" spans="1:6" x14ac:dyDescent="0.2">
      <c r="A6694" s="28">
        <v>42477</v>
      </c>
      <c r="B6694" t="s">
        <v>447</v>
      </c>
      <c r="C6694" t="s">
        <v>59</v>
      </c>
      <c r="D6694" t="s">
        <v>59</v>
      </c>
      <c r="E6694" s="30">
        <v>7.2</v>
      </c>
      <c r="F6694">
        <f t="shared" si="110"/>
        <v>1</v>
      </c>
    </row>
    <row r="6695" spans="1:6" x14ac:dyDescent="0.2">
      <c r="A6695" s="28">
        <v>42478</v>
      </c>
      <c r="B6695" t="s">
        <v>443</v>
      </c>
      <c r="C6695" t="s">
        <v>52</v>
      </c>
      <c r="D6695" t="s">
        <v>52</v>
      </c>
      <c r="E6695" s="30">
        <v>3.66</v>
      </c>
      <c r="F6695">
        <f t="shared" si="110"/>
        <v>1</v>
      </c>
    </row>
    <row r="6696" spans="1:6" x14ac:dyDescent="0.2">
      <c r="A6696" s="28">
        <v>42478</v>
      </c>
      <c r="B6696" t="s">
        <v>443</v>
      </c>
      <c r="C6696" t="s">
        <v>53</v>
      </c>
      <c r="D6696" t="s">
        <v>53</v>
      </c>
      <c r="E6696" s="30">
        <v>2</v>
      </c>
      <c r="F6696">
        <f t="shared" si="110"/>
        <v>1</v>
      </c>
    </row>
    <row r="6697" spans="1:6" x14ac:dyDescent="0.2">
      <c r="A6697" s="28">
        <v>42478</v>
      </c>
      <c r="B6697" t="s">
        <v>443</v>
      </c>
      <c r="C6697" t="s">
        <v>54</v>
      </c>
      <c r="D6697" t="s">
        <v>54</v>
      </c>
      <c r="E6697" s="30">
        <v>5</v>
      </c>
      <c r="F6697">
        <f t="shared" si="110"/>
        <v>1</v>
      </c>
    </row>
    <row r="6698" spans="1:6" x14ac:dyDescent="0.2">
      <c r="A6698" s="28">
        <v>42478</v>
      </c>
      <c r="B6698" t="s">
        <v>443</v>
      </c>
      <c r="C6698" t="s">
        <v>55</v>
      </c>
      <c r="D6698" t="s">
        <v>55</v>
      </c>
      <c r="E6698" s="30">
        <v>22.1</v>
      </c>
      <c r="F6698">
        <f t="shared" si="110"/>
        <v>1</v>
      </c>
    </row>
    <row r="6699" spans="1:6" x14ac:dyDescent="0.2">
      <c r="A6699" s="28">
        <v>42478</v>
      </c>
      <c r="B6699" t="s">
        <v>443</v>
      </c>
      <c r="C6699" t="s">
        <v>56</v>
      </c>
      <c r="D6699" t="s">
        <v>56</v>
      </c>
      <c r="E6699" s="30">
        <v>15</v>
      </c>
      <c r="F6699">
        <f t="shared" si="110"/>
        <v>1</v>
      </c>
    </row>
    <row r="6700" spans="1:6" x14ac:dyDescent="0.2">
      <c r="A6700" s="28">
        <v>42478</v>
      </c>
      <c r="B6700" t="s">
        <v>443</v>
      </c>
      <c r="C6700" t="s">
        <v>57</v>
      </c>
      <c r="D6700" t="s">
        <v>57</v>
      </c>
      <c r="E6700" s="30">
        <v>3</v>
      </c>
      <c r="F6700">
        <f t="shared" si="110"/>
        <v>1</v>
      </c>
    </row>
    <row r="6701" spans="1:6" x14ac:dyDescent="0.2">
      <c r="A6701" s="28">
        <v>42478</v>
      </c>
      <c r="B6701" t="s">
        <v>443</v>
      </c>
      <c r="C6701" t="s">
        <v>58</v>
      </c>
      <c r="D6701" t="s">
        <v>58</v>
      </c>
      <c r="E6701" s="30">
        <v>7</v>
      </c>
      <c r="F6701">
        <f t="shared" si="110"/>
        <v>1</v>
      </c>
    </row>
    <row r="6702" spans="1:6" x14ac:dyDescent="0.2">
      <c r="A6702" s="28">
        <v>42478</v>
      </c>
      <c r="B6702" t="s">
        <v>443</v>
      </c>
      <c r="C6702" t="s">
        <v>59</v>
      </c>
      <c r="D6702" t="s">
        <v>59</v>
      </c>
      <c r="E6702" s="30">
        <v>7</v>
      </c>
      <c r="F6702">
        <f t="shared" si="110"/>
        <v>1</v>
      </c>
    </row>
    <row r="6703" spans="1:6" x14ac:dyDescent="0.2">
      <c r="A6703" s="28">
        <v>42479</v>
      </c>
      <c r="B6703" t="s">
        <v>444</v>
      </c>
      <c r="C6703" t="s">
        <v>52</v>
      </c>
      <c r="D6703" t="s">
        <v>52</v>
      </c>
      <c r="E6703" s="30">
        <v>3</v>
      </c>
      <c r="F6703">
        <f t="shared" si="110"/>
        <v>1</v>
      </c>
    </row>
    <row r="6704" spans="1:6" x14ac:dyDescent="0.2">
      <c r="A6704" s="28">
        <v>42479</v>
      </c>
      <c r="B6704" t="s">
        <v>444</v>
      </c>
      <c r="C6704" t="s">
        <v>53</v>
      </c>
      <c r="D6704" t="s">
        <v>53</v>
      </c>
      <c r="E6704" s="30">
        <v>1.34</v>
      </c>
      <c r="F6704">
        <f t="shared" si="110"/>
        <v>1</v>
      </c>
    </row>
    <row r="6705" spans="1:6" x14ac:dyDescent="0.2">
      <c r="A6705" s="28">
        <v>42479</v>
      </c>
      <c r="B6705" t="s">
        <v>444</v>
      </c>
      <c r="C6705" t="s">
        <v>54</v>
      </c>
      <c r="D6705" t="s">
        <v>54</v>
      </c>
      <c r="E6705" s="30">
        <v>8.3000000000000007</v>
      </c>
      <c r="F6705">
        <f t="shared" si="110"/>
        <v>1</v>
      </c>
    </row>
    <row r="6706" spans="1:6" x14ac:dyDescent="0.2">
      <c r="A6706" s="28">
        <v>42479</v>
      </c>
      <c r="B6706" t="s">
        <v>444</v>
      </c>
      <c r="C6706" t="s">
        <v>55</v>
      </c>
      <c r="D6706" t="s">
        <v>55</v>
      </c>
      <c r="E6706" s="30">
        <v>24.3</v>
      </c>
      <c r="F6706">
        <f t="shared" si="110"/>
        <v>1</v>
      </c>
    </row>
    <row r="6707" spans="1:6" x14ac:dyDescent="0.2">
      <c r="A6707" s="28">
        <v>42479</v>
      </c>
      <c r="B6707" t="s">
        <v>444</v>
      </c>
      <c r="C6707" t="s">
        <v>56</v>
      </c>
      <c r="D6707" t="s">
        <v>56</v>
      </c>
      <c r="E6707" s="30">
        <v>7</v>
      </c>
      <c r="F6707">
        <f t="shared" si="110"/>
        <v>1</v>
      </c>
    </row>
    <row r="6708" spans="1:6" x14ac:dyDescent="0.2">
      <c r="A6708" s="28">
        <v>42479</v>
      </c>
      <c r="B6708" t="s">
        <v>444</v>
      </c>
      <c r="C6708" t="s">
        <v>57</v>
      </c>
      <c r="D6708" t="s">
        <v>57</v>
      </c>
      <c r="E6708" s="30">
        <v>0</v>
      </c>
      <c r="F6708">
        <f t="shared" si="110"/>
        <v>1</v>
      </c>
    </row>
    <row r="6709" spans="1:6" x14ac:dyDescent="0.2">
      <c r="A6709" s="28">
        <v>42479</v>
      </c>
      <c r="B6709" t="s">
        <v>444</v>
      </c>
      <c r="C6709" t="s">
        <v>58</v>
      </c>
      <c r="D6709" t="s">
        <v>58</v>
      </c>
      <c r="E6709" s="30">
        <v>6</v>
      </c>
      <c r="F6709">
        <f t="shared" si="110"/>
        <v>1</v>
      </c>
    </row>
    <row r="6710" spans="1:6" x14ac:dyDescent="0.2">
      <c r="A6710" s="28">
        <v>42479</v>
      </c>
      <c r="B6710" t="s">
        <v>444</v>
      </c>
      <c r="C6710" t="s">
        <v>59</v>
      </c>
      <c r="D6710" t="s">
        <v>59</v>
      </c>
      <c r="E6710" s="30">
        <v>4</v>
      </c>
      <c r="F6710">
        <f t="shared" si="110"/>
        <v>1</v>
      </c>
    </row>
    <row r="6711" spans="1:6" x14ac:dyDescent="0.2">
      <c r="A6711" s="28">
        <v>42480</v>
      </c>
      <c r="B6711" t="s">
        <v>445</v>
      </c>
      <c r="C6711" t="s">
        <v>52</v>
      </c>
      <c r="D6711" t="s">
        <v>52</v>
      </c>
      <c r="E6711" s="30">
        <v>2.66</v>
      </c>
      <c r="F6711">
        <f t="shared" si="110"/>
        <v>1</v>
      </c>
    </row>
    <row r="6712" spans="1:6" x14ac:dyDescent="0.2">
      <c r="A6712" s="28">
        <v>42480</v>
      </c>
      <c r="B6712" t="s">
        <v>445</v>
      </c>
      <c r="C6712" t="s">
        <v>53</v>
      </c>
      <c r="D6712" t="s">
        <v>53</v>
      </c>
      <c r="E6712" s="30">
        <v>3.33</v>
      </c>
      <c r="F6712">
        <f t="shared" si="110"/>
        <v>1</v>
      </c>
    </row>
    <row r="6713" spans="1:6" x14ac:dyDescent="0.2">
      <c r="A6713" s="28">
        <v>42480</v>
      </c>
      <c r="B6713" t="s">
        <v>445</v>
      </c>
      <c r="C6713" t="s">
        <v>54</v>
      </c>
      <c r="D6713" t="s">
        <v>54</v>
      </c>
      <c r="E6713" s="30">
        <v>2.4</v>
      </c>
      <c r="F6713">
        <f t="shared" si="110"/>
        <v>1</v>
      </c>
    </row>
    <row r="6714" spans="1:6" x14ac:dyDescent="0.2">
      <c r="A6714" s="28">
        <v>42480</v>
      </c>
      <c r="B6714" t="s">
        <v>445</v>
      </c>
      <c r="C6714" t="s">
        <v>55</v>
      </c>
      <c r="D6714" t="s">
        <v>55</v>
      </c>
      <c r="E6714" s="30">
        <v>17.100000000000001</v>
      </c>
      <c r="F6714">
        <f t="shared" si="110"/>
        <v>1</v>
      </c>
    </row>
    <row r="6715" spans="1:6" x14ac:dyDescent="0.2">
      <c r="A6715" s="28">
        <v>42480</v>
      </c>
      <c r="B6715" t="s">
        <v>445</v>
      </c>
      <c r="C6715" t="s">
        <v>56</v>
      </c>
      <c r="D6715" t="s">
        <v>56</v>
      </c>
      <c r="E6715" s="30">
        <v>11</v>
      </c>
      <c r="F6715">
        <f t="shared" si="110"/>
        <v>1</v>
      </c>
    </row>
    <row r="6716" spans="1:6" x14ac:dyDescent="0.2">
      <c r="A6716" s="28">
        <v>42480</v>
      </c>
      <c r="B6716" t="s">
        <v>445</v>
      </c>
      <c r="C6716" t="s">
        <v>57</v>
      </c>
      <c r="D6716" t="s">
        <v>57</v>
      </c>
      <c r="E6716" s="30">
        <v>5</v>
      </c>
      <c r="F6716">
        <f t="shared" si="110"/>
        <v>1</v>
      </c>
    </row>
    <row r="6717" spans="1:6" x14ac:dyDescent="0.2">
      <c r="A6717" s="28">
        <v>42480</v>
      </c>
      <c r="B6717" t="s">
        <v>445</v>
      </c>
      <c r="C6717" t="s">
        <v>58</v>
      </c>
      <c r="D6717" t="s">
        <v>58</v>
      </c>
      <c r="E6717" s="30">
        <v>15</v>
      </c>
      <c r="F6717">
        <f t="shared" si="110"/>
        <v>1</v>
      </c>
    </row>
    <row r="6718" spans="1:6" x14ac:dyDescent="0.2">
      <c r="A6718" s="28">
        <v>42480</v>
      </c>
      <c r="B6718" t="s">
        <v>445</v>
      </c>
      <c r="C6718" t="s">
        <v>59</v>
      </c>
      <c r="D6718" t="s">
        <v>59</v>
      </c>
      <c r="E6718" s="30">
        <v>3</v>
      </c>
      <c r="F6718">
        <f t="shared" si="110"/>
        <v>1</v>
      </c>
    </row>
    <row r="6719" spans="1:6" x14ac:dyDescent="0.2">
      <c r="A6719" s="28">
        <v>42481</v>
      </c>
      <c r="B6719" t="s">
        <v>446</v>
      </c>
      <c r="C6719" t="s">
        <v>52</v>
      </c>
      <c r="D6719" t="s">
        <v>52</v>
      </c>
      <c r="E6719" s="30">
        <v>3</v>
      </c>
      <c r="F6719">
        <f t="shared" si="110"/>
        <v>1</v>
      </c>
    </row>
    <row r="6720" spans="1:6" x14ac:dyDescent="0.2">
      <c r="A6720" s="28">
        <v>42481</v>
      </c>
      <c r="B6720" t="s">
        <v>446</v>
      </c>
      <c r="C6720" t="s">
        <v>53</v>
      </c>
      <c r="D6720" t="s">
        <v>53</v>
      </c>
      <c r="E6720" s="30">
        <v>3.464</v>
      </c>
      <c r="F6720">
        <f t="shared" si="110"/>
        <v>1</v>
      </c>
    </row>
    <row r="6721" spans="1:6" x14ac:dyDescent="0.2">
      <c r="A6721" s="28">
        <v>42481</v>
      </c>
      <c r="B6721" t="s">
        <v>446</v>
      </c>
      <c r="C6721" t="s">
        <v>54</v>
      </c>
      <c r="D6721" t="s">
        <v>54</v>
      </c>
      <c r="E6721" s="30">
        <v>3</v>
      </c>
      <c r="F6721">
        <f t="shared" si="110"/>
        <v>1</v>
      </c>
    </row>
    <row r="6722" spans="1:6" x14ac:dyDescent="0.2">
      <c r="A6722" s="28">
        <v>42481</v>
      </c>
      <c r="B6722" t="s">
        <v>446</v>
      </c>
      <c r="C6722" t="s">
        <v>55</v>
      </c>
      <c r="D6722" t="s">
        <v>55</v>
      </c>
      <c r="E6722" s="30">
        <v>21.6</v>
      </c>
      <c r="F6722">
        <f t="shared" si="110"/>
        <v>1</v>
      </c>
    </row>
    <row r="6723" spans="1:6" x14ac:dyDescent="0.2">
      <c r="A6723" s="28">
        <v>42481</v>
      </c>
      <c r="B6723" t="s">
        <v>446</v>
      </c>
      <c r="C6723" t="s">
        <v>56</v>
      </c>
      <c r="D6723" t="s">
        <v>56</v>
      </c>
      <c r="E6723" s="30">
        <v>6</v>
      </c>
      <c r="F6723">
        <f t="shared" si="110"/>
        <v>1</v>
      </c>
    </row>
    <row r="6724" spans="1:6" x14ac:dyDescent="0.2">
      <c r="A6724" s="28">
        <v>42481</v>
      </c>
      <c r="B6724" t="s">
        <v>446</v>
      </c>
      <c r="C6724" t="s">
        <v>57</v>
      </c>
      <c r="D6724" t="s">
        <v>57</v>
      </c>
      <c r="E6724" s="30">
        <v>0</v>
      </c>
      <c r="F6724">
        <f t="shared" si="110"/>
        <v>1</v>
      </c>
    </row>
    <row r="6725" spans="1:6" x14ac:dyDescent="0.2">
      <c r="A6725" s="28">
        <v>42481</v>
      </c>
      <c r="B6725" t="s">
        <v>446</v>
      </c>
      <c r="C6725" t="s">
        <v>58</v>
      </c>
      <c r="D6725" t="s">
        <v>58</v>
      </c>
      <c r="E6725" s="30">
        <v>0</v>
      </c>
      <c r="F6725">
        <f t="shared" si="110"/>
        <v>1</v>
      </c>
    </row>
    <row r="6726" spans="1:6" x14ac:dyDescent="0.2">
      <c r="A6726" s="28">
        <v>42481</v>
      </c>
      <c r="B6726" t="s">
        <v>446</v>
      </c>
      <c r="C6726" t="s">
        <v>59</v>
      </c>
      <c r="D6726" t="s">
        <v>59</v>
      </c>
      <c r="E6726" s="30">
        <v>2.2999999999999998</v>
      </c>
      <c r="F6726">
        <f t="shared" si="110"/>
        <v>1</v>
      </c>
    </row>
    <row r="6727" spans="1:6" x14ac:dyDescent="0.2">
      <c r="A6727" s="28">
        <v>42482</v>
      </c>
      <c r="B6727" t="s">
        <v>440</v>
      </c>
      <c r="C6727" t="s">
        <v>52</v>
      </c>
      <c r="D6727" t="s">
        <v>52</v>
      </c>
      <c r="E6727" s="30">
        <v>6</v>
      </c>
      <c r="F6727">
        <f t="shared" ref="F6727:F6790" si="111">SUBTOTAL(103,E6727)</f>
        <v>1</v>
      </c>
    </row>
    <row r="6728" spans="1:6" x14ac:dyDescent="0.2">
      <c r="A6728" s="28">
        <v>42482</v>
      </c>
      <c r="B6728" t="s">
        <v>440</v>
      </c>
      <c r="C6728" t="s">
        <v>53</v>
      </c>
      <c r="D6728" t="s">
        <v>53</v>
      </c>
      <c r="E6728" s="30">
        <v>5.67</v>
      </c>
      <c r="F6728">
        <f t="shared" si="111"/>
        <v>1</v>
      </c>
    </row>
    <row r="6729" spans="1:6" x14ac:dyDescent="0.2">
      <c r="A6729" s="28">
        <v>42482</v>
      </c>
      <c r="B6729" t="s">
        <v>440</v>
      </c>
      <c r="C6729" t="s">
        <v>54</v>
      </c>
      <c r="D6729" t="s">
        <v>54</v>
      </c>
      <c r="E6729" s="30">
        <v>4</v>
      </c>
      <c r="F6729">
        <f t="shared" si="111"/>
        <v>1</v>
      </c>
    </row>
    <row r="6730" spans="1:6" x14ac:dyDescent="0.2">
      <c r="A6730" s="28">
        <v>42482</v>
      </c>
      <c r="B6730" t="s">
        <v>440</v>
      </c>
      <c r="C6730" t="s">
        <v>55</v>
      </c>
      <c r="D6730" t="s">
        <v>55</v>
      </c>
      <c r="E6730" s="30">
        <v>21.9</v>
      </c>
      <c r="F6730">
        <f t="shared" si="111"/>
        <v>1</v>
      </c>
    </row>
    <row r="6731" spans="1:6" x14ac:dyDescent="0.2">
      <c r="A6731" s="28">
        <v>42482</v>
      </c>
      <c r="B6731" t="s">
        <v>440</v>
      </c>
      <c r="C6731" t="s">
        <v>56</v>
      </c>
      <c r="D6731" t="s">
        <v>56</v>
      </c>
      <c r="E6731" s="30">
        <v>4</v>
      </c>
      <c r="F6731">
        <f t="shared" si="111"/>
        <v>1</v>
      </c>
    </row>
    <row r="6732" spans="1:6" x14ac:dyDescent="0.2">
      <c r="A6732" s="28">
        <v>42482</v>
      </c>
      <c r="B6732" t="s">
        <v>440</v>
      </c>
      <c r="C6732" t="s">
        <v>57</v>
      </c>
      <c r="D6732" t="s">
        <v>57</v>
      </c>
      <c r="E6732" s="30">
        <v>0</v>
      </c>
      <c r="F6732">
        <f t="shared" si="111"/>
        <v>1</v>
      </c>
    </row>
    <row r="6733" spans="1:6" x14ac:dyDescent="0.2">
      <c r="A6733" s="28">
        <v>42482</v>
      </c>
      <c r="B6733" t="s">
        <v>440</v>
      </c>
      <c r="C6733" t="s">
        <v>58</v>
      </c>
      <c r="D6733" t="s">
        <v>58</v>
      </c>
      <c r="E6733" s="30">
        <v>6</v>
      </c>
      <c r="F6733">
        <f t="shared" si="111"/>
        <v>1</v>
      </c>
    </row>
    <row r="6734" spans="1:6" x14ac:dyDescent="0.2">
      <c r="A6734" s="28">
        <v>42482</v>
      </c>
      <c r="B6734" t="s">
        <v>440</v>
      </c>
      <c r="C6734" t="s">
        <v>59</v>
      </c>
      <c r="D6734" t="s">
        <v>59</v>
      </c>
      <c r="E6734" s="30">
        <v>1</v>
      </c>
      <c r="F6734">
        <f t="shared" si="111"/>
        <v>1</v>
      </c>
    </row>
    <row r="6735" spans="1:6" x14ac:dyDescent="0.2">
      <c r="A6735" s="28">
        <v>42483</v>
      </c>
      <c r="B6735" t="s">
        <v>441</v>
      </c>
      <c r="C6735" t="s">
        <v>52</v>
      </c>
      <c r="D6735" t="s">
        <v>52</v>
      </c>
      <c r="E6735" s="30">
        <v>13.66</v>
      </c>
      <c r="F6735">
        <f t="shared" si="111"/>
        <v>1</v>
      </c>
    </row>
    <row r="6736" spans="1:6" x14ac:dyDescent="0.2">
      <c r="A6736" s="28">
        <v>42483</v>
      </c>
      <c r="B6736" t="s">
        <v>441</v>
      </c>
      <c r="C6736" t="s">
        <v>53</v>
      </c>
      <c r="D6736" t="s">
        <v>53</v>
      </c>
      <c r="E6736" s="30">
        <v>3.69</v>
      </c>
      <c r="F6736">
        <f t="shared" si="111"/>
        <v>1</v>
      </c>
    </row>
    <row r="6737" spans="1:6" x14ac:dyDescent="0.2">
      <c r="A6737" s="28">
        <v>42483</v>
      </c>
      <c r="B6737" t="s">
        <v>441</v>
      </c>
      <c r="C6737" t="s">
        <v>54</v>
      </c>
      <c r="D6737" t="s">
        <v>54</v>
      </c>
      <c r="E6737" s="30">
        <v>8</v>
      </c>
      <c r="F6737">
        <f t="shared" si="111"/>
        <v>1</v>
      </c>
    </row>
    <row r="6738" spans="1:6" x14ac:dyDescent="0.2">
      <c r="A6738" s="28">
        <v>42483</v>
      </c>
      <c r="B6738" t="s">
        <v>441</v>
      </c>
      <c r="C6738" t="s">
        <v>55</v>
      </c>
      <c r="D6738" t="s">
        <v>55</v>
      </c>
      <c r="E6738" s="30">
        <v>33.200000000000003</v>
      </c>
      <c r="F6738">
        <f t="shared" si="111"/>
        <v>1</v>
      </c>
    </row>
    <row r="6739" spans="1:6" x14ac:dyDescent="0.2">
      <c r="A6739" s="28">
        <v>42483</v>
      </c>
      <c r="B6739" t="s">
        <v>441</v>
      </c>
      <c r="C6739" t="s">
        <v>56</v>
      </c>
      <c r="D6739" t="s">
        <v>56</v>
      </c>
      <c r="E6739" s="30">
        <v>8</v>
      </c>
      <c r="F6739">
        <f t="shared" si="111"/>
        <v>1</v>
      </c>
    </row>
    <row r="6740" spans="1:6" x14ac:dyDescent="0.2">
      <c r="A6740" s="28">
        <v>42483</v>
      </c>
      <c r="B6740" t="s">
        <v>441</v>
      </c>
      <c r="C6740" t="s">
        <v>57</v>
      </c>
      <c r="D6740" t="s">
        <v>57</v>
      </c>
      <c r="E6740" s="30">
        <v>0</v>
      </c>
      <c r="F6740">
        <f t="shared" si="111"/>
        <v>1</v>
      </c>
    </row>
    <row r="6741" spans="1:6" x14ac:dyDescent="0.2">
      <c r="A6741" s="28">
        <v>42483</v>
      </c>
      <c r="B6741" t="s">
        <v>441</v>
      </c>
      <c r="C6741" t="s">
        <v>58</v>
      </c>
      <c r="D6741" t="s">
        <v>58</v>
      </c>
      <c r="E6741" s="30">
        <v>0</v>
      </c>
      <c r="F6741">
        <f t="shared" si="111"/>
        <v>1</v>
      </c>
    </row>
    <row r="6742" spans="1:6" x14ac:dyDescent="0.2">
      <c r="A6742" s="28">
        <v>42483</v>
      </c>
      <c r="B6742" t="s">
        <v>441</v>
      </c>
      <c r="C6742" t="s">
        <v>59</v>
      </c>
      <c r="D6742" t="s">
        <v>59</v>
      </c>
      <c r="E6742" s="30">
        <v>4.5</v>
      </c>
      <c r="F6742">
        <f t="shared" si="111"/>
        <v>1</v>
      </c>
    </row>
    <row r="6743" spans="1:6" x14ac:dyDescent="0.2">
      <c r="A6743" s="28">
        <v>42484</v>
      </c>
      <c r="B6743" t="s">
        <v>447</v>
      </c>
      <c r="C6743" t="s">
        <v>52</v>
      </c>
      <c r="D6743" t="s">
        <v>52</v>
      </c>
      <c r="E6743" s="30">
        <v>1</v>
      </c>
      <c r="F6743">
        <f t="shared" si="111"/>
        <v>1</v>
      </c>
    </row>
    <row r="6744" spans="1:6" x14ac:dyDescent="0.2">
      <c r="A6744" s="28">
        <v>42484</v>
      </c>
      <c r="B6744" t="s">
        <v>447</v>
      </c>
      <c r="C6744" t="s">
        <v>53</v>
      </c>
      <c r="D6744" t="s">
        <v>53</v>
      </c>
      <c r="E6744" s="30">
        <v>6.66</v>
      </c>
      <c r="F6744">
        <f t="shared" si="111"/>
        <v>1</v>
      </c>
    </row>
    <row r="6745" spans="1:6" x14ac:dyDescent="0.2">
      <c r="A6745" s="28">
        <v>42484</v>
      </c>
      <c r="B6745" t="s">
        <v>447</v>
      </c>
      <c r="C6745" t="s">
        <v>54</v>
      </c>
      <c r="D6745" t="s">
        <v>54</v>
      </c>
      <c r="E6745" s="30">
        <v>5.5</v>
      </c>
      <c r="F6745">
        <f t="shared" si="111"/>
        <v>1</v>
      </c>
    </row>
    <row r="6746" spans="1:6" x14ac:dyDescent="0.2">
      <c r="A6746" s="28">
        <v>42484</v>
      </c>
      <c r="B6746" t="s">
        <v>447</v>
      </c>
      <c r="C6746" t="s">
        <v>55</v>
      </c>
      <c r="D6746" t="s">
        <v>55</v>
      </c>
      <c r="E6746" s="30">
        <v>36.950000000000003</v>
      </c>
      <c r="F6746">
        <f t="shared" si="111"/>
        <v>1</v>
      </c>
    </row>
    <row r="6747" spans="1:6" x14ac:dyDescent="0.2">
      <c r="A6747" s="28">
        <v>42484</v>
      </c>
      <c r="B6747" t="s">
        <v>447</v>
      </c>
      <c r="C6747" t="s">
        <v>56</v>
      </c>
      <c r="D6747" t="s">
        <v>56</v>
      </c>
      <c r="E6747" s="30">
        <v>3</v>
      </c>
      <c r="F6747">
        <f t="shared" si="111"/>
        <v>1</v>
      </c>
    </row>
    <row r="6748" spans="1:6" x14ac:dyDescent="0.2">
      <c r="A6748" s="28">
        <v>42484</v>
      </c>
      <c r="B6748" t="s">
        <v>447</v>
      </c>
      <c r="C6748" t="s">
        <v>57</v>
      </c>
      <c r="D6748" t="s">
        <v>57</v>
      </c>
      <c r="E6748" s="30">
        <v>0</v>
      </c>
      <c r="F6748">
        <f t="shared" si="111"/>
        <v>1</v>
      </c>
    </row>
    <row r="6749" spans="1:6" x14ac:dyDescent="0.2">
      <c r="A6749" s="28">
        <v>42484</v>
      </c>
      <c r="B6749" t="s">
        <v>447</v>
      </c>
      <c r="C6749" t="s">
        <v>58</v>
      </c>
      <c r="D6749" t="s">
        <v>58</v>
      </c>
      <c r="E6749" s="30">
        <v>6</v>
      </c>
      <c r="F6749">
        <f t="shared" si="111"/>
        <v>1</v>
      </c>
    </row>
    <row r="6750" spans="1:6" x14ac:dyDescent="0.2">
      <c r="A6750" s="28">
        <v>42484</v>
      </c>
      <c r="B6750" t="s">
        <v>447</v>
      </c>
      <c r="C6750" t="s">
        <v>59</v>
      </c>
      <c r="D6750" t="s">
        <v>59</v>
      </c>
      <c r="E6750" s="30">
        <v>5</v>
      </c>
      <c r="F6750">
        <f t="shared" si="111"/>
        <v>1</v>
      </c>
    </row>
    <row r="6751" spans="1:6" x14ac:dyDescent="0.2">
      <c r="A6751" s="28">
        <v>42485</v>
      </c>
      <c r="B6751" t="s">
        <v>443</v>
      </c>
      <c r="C6751" t="s">
        <v>52</v>
      </c>
      <c r="D6751" t="s">
        <v>52</v>
      </c>
      <c r="E6751" s="30">
        <v>6.67</v>
      </c>
      <c r="F6751">
        <f t="shared" si="111"/>
        <v>1</v>
      </c>
    </row>
    <row r="6752" spans="1:6" x14ac:dyDescent="0.2">
      <c r="A6752" s="28">
        <v>42485</v>
      </c>
      <c r="B6752" t="s">
        <v>443</v>
      </c>
      <c r="C6752" t="s">
        <v>53</v>
      </c>
      <c r="D6752" t="s">
        <v>53</v>
      </c>
      <c r="E6752" s="30">
        <v>1.66</v>
      </c>
      <c r="F6752">
        <f t="shared" si="111"/>
        <v>1</v>
      </c>
    </row>
    <row r="6753" spans="1:6" x14ac:dyDescent="0.2">
      <c r="A6753" s="28">
        <v>42485</v>
      </c>
      <c r="B6753" t="s">
        <v>443</v>
      </c>
      <c r="C6753" t="s">
        <v>54</v>
      </c>
      <c r="D6753" t="s">
        <v>54</v>
      </c>
      <c r="E6753" s="30">
        <v>7.25</v>
      </c>
      <c r="F6753">
        <f t="shared" si="111"/>
        <v>1</v>
      </c>
    </row>
    <row r="6754" spans="1:6" x14ac:dyDescent="0.2">
      <c r="A6754" s="28">
        <v>42485</v>
      </c>
      <c r="B6754" t="s">
        <v>443</v>
      </c>
      <c r="C6754" t="s">
        <v>55</v>
      </c>
      <c r="D6754" t="s">
        <v>55</v>
      </c>
      <c r="E6754" s="30">
        <v>21.7</v>
      </c>
      <c r="F6754">
        <f t="shared" si="111"/>
        <v>1</v>
      </c>
    </row>
    <row r="6755" spans="1:6" x14ac:dyDescent="0.2">
      <c r="A6755" s="28">
        <v>42485</v>
      </c>
      <c r="B6755" t="s">
        <v>443</v>
      </c>
      <c r="C6755" t="s">
        <v>56</v>
      </c>
      <c r="D6755" t="s">
        <v>56</v>
      </c>
      <c r="E6755" s="30">
        <v>20</v>
      </c>
      <c r="F6755">
        <f t="shared" si="111"/>
        <v>1</v>
      </c>
    </row>
    <row r="6756" spans="1:6" x14ac:dyDescent="0.2">
      <c r="A6756" s="28">
        <v>42485</v>
      </c>
      <c r="B6756" t="s">
        <v>443</v>
      </c>
      <c r="C6756" t="s">
        <v>57</v>
      </c>
      <c r="D6756" t="s">
        <v>57</v>
      </c>
      <c r="E6756" s="30">
        <v>1</v>
      </c>
      <c r="F6756">
        <f t="shared" si="111"/>
        <v>1</v>
      </c>
    </row>
    <row r="6757" spans="1:6" x14ac:dyDescent="0.2">
      <c r="A6757" s="28">
        <v>42485</v>
      </c>
      <c r="B6757" t="s">
        <v>443</v>
      </c>
      <c r="C6757" t="s">
        <v>58</v>
      </c>
      <c r="D6757" t="s">
        <v>58</v>
      </c>
      <c r="E6757" s="30">
        <v>3</v>
      </c>
      <c r="F6757">
        <f t="shared" si="111"/>
        <v>1</v>
      </c>
    </row>
    <row r="6758" spans="1:6" x14ac:dyDescent="0.2">
      <c r="A6758" s="28">
        <v>42485</v>
      </c>
      <c r="B6758" t="s">
        <v>443</v>
      </c>
      <c r="C6758" t="s">
        <v>59</v>
      </c>
      <c r="D6758" t="s">
        <v>59</v>
      </c>
      <c r="E6758" s="30">
        <v>2.5</v>
      </c>
      <c r="F6758">
        <f t="shared" si="111"/>
        <v>1</v>
      </c>
    </row>
    <row r="6759" spans="1:6" x14ac:dyDescent="0.2">
      <c r="A6759" s="28">
        <v>42486</v>
      </c>
      <c r="B6759" t="s">
        <v>444</v>
      </c>
      <c r="C6759" t="s">
        <v>52</v>
      </c>
      <c r="D6759" t="s">
        <v>52</v>
      </c>
      <c r="E6759" s="30">
        <v>5.33</v>
      </c>
      <c r="F6759">
        <f t="shared" si="111"/>
        <v>1</v>
      </c>
    </row>
    <row r="6760" spans="1:6" x14ac:dyDescent="0.2">
      <c r="A6760" s="28">
        <v>42486</v>
      </c>
      <c r="B6760" t="s">
        <v>444</v>
      </c>
      <c r="C6760" t="s">
        <v>53</v>
      </c>
      <c r="D6760" t="s">
        <v>53</v>
      </c>
      <c r="E6760" s="30">
        <v>4.99</v>
      </c>
      <c r="F6760">
        <f t="shared" si="111"/>
        <v>1</v>
      </c>
    </row>
    <row r="6761" spans="1:6" x14ac:dyDescent="0.2">
      <c r="A6761" s="28">
        <v>42486</v>
      </c>
      <c r="B6761" t="s">
        <v>444</v>
      </c>
      <c r="C6761" t="s">
        <v>54</v>
      </c>
      <c r="D6761" t="s">
        <v>54</v>
      </c>
      <c r="E6761" s="30">
        <v>7</v>
      </c>
      <c r="F6761">
        <f t="shared" si="111"/>
        <v>1</v>
      </c>
    </row>
    <row r="6762" spans="1:6" x14ac:dyDescent="0.2">
      <c r="A6762" s="28">
        <v>42486</v>
      </c>
      <c r="B6762" t="s">
        <v>444</v>
      </c>
      <c r="C6762" t="s">
        <v>55</v>
      </c>
      <c r="D6762" t="s">
        <v>55</v>
      </c>
      <c r="E6762" s="30">
        <v>27.2</v>
      </c>
      <c r="F6762">
        <f t="shared" si="111"/>
        <v>1</v>
      </c>
    </row>
    <row r="6763" spans="1:6" x14ac:dyDescent="0.2">
      <c r="A6763" s="28">
        <v>42486</v>
      </c>
      <c r="B6763" t="s">
        <v>444</v>
      </c>
      <c r="C6763" t="s">
        <v>56</v>
      </c>
      <c r="D6763" t="s">
        <v>56</v>
      </c>
      <c r="E6763" s="30">
        <v>19</v>
      </c>
      <c r="F6763">
        <f t="shared" si="111"/>
        <v>1</v>
      </c>
    </row>
    <row r="6764" spans="1:6" x14ac:dyDescent="0.2">
      <c r="A6764" s="28">
        <v>42486</v>
      </c>
      <c r="B6764" t="s">
        <v>444</v>
      </c>
      <c r="C6764" t="s">
        <v>57</v>
      </c>
      <c r="D6764" t="s">
        <v>57</v>
      </c>
      <c r="E6764" s="30">
        <v>0</v>
      </c>
      <c r="F6764">
        <f t="shared" si="111"/>
        <v>1</v>
      </c>
    </row>
    <row r="6765" spans="1:6" x14ac:dyDescent="0.2">
      <c r="A6765" s="28">
        <v>42486</v>
      </c>
      <c r="B6765" t="s">
        <v>444</v>
      </c>
      <c r="C6765" t="s">
        <v>58</v>
      </c>
      <c r="D6765" t="s">
        <v>58</v>
      </c>
      <c r="E6765" s="30">
        <v>7</v>
      </c>
      <c r="F6765">
        <f t="shared" si="111"/>
        <v>1</v>
      </c>
    </row>
    <row r="6766" spans="1:6" x14ac:dyDescent="0.2">
      <c r="A6766" s="28">
        <v>42486</v>
      </c>
      <c r="B6766" t="s">
        <v>444</v>
      </c>
      <c r="C6766" t="s">
        <v>59</v>
      </c>
      <c r="D6766" t="s">
        <v>59</v>
      </c>
      <c r="E6766" s="30">
        <v>2</v>
      </c>
      <c r="F6766">
        <f t="shared" si="111"/>
        <v>1</v>
      </c>
    </row>
    <row r="6767" spans="1:6" x14ac:dyDescent="0.2">
      <c r="A6767" s="28">
        <v>42487</v>
      </c>
      <c r="B6767" t="s">
        <v>445</v>
      </c>
      <c r="C6767" t="s">
        <v>52</v>
      </c>
      <c r="D6767" t="s">
        <v>52</v>
      </c>
      <c r="E6767" s="30">
        <v>5.66</v>
      </c>
      <c r="F6767">
        <f t="shared" si="111"/>
        <v>1</v>
      </c>
    </row>
    <row r="6768" spans="1:6" x14ac:dyDescent="0.2">
      <c r="A6768" s="28">
        <v>42487</v>
      </c>
      <c r="B6768" t="s">
        <v>445</v>
      </c>
      <c r="C6768" t="s">
        <v>53</v>
      </c>
      <c r="D6768" t="s">
        <v>53</v>
      </c>
      <c r="E6768" s="30">
        <v>7.4950000000000001</v>
      </c>
      <c r="F6768">
        <f t="shared" si="111"/>
        <v>1</v>
      </c>
    </row>
    <row r="6769" spans="1:6" x14ac:dyDescent="0.2">
      <c r="A6769" s="28">
        <v>42487</v>
      </c>
      <c r="B6769" t="s">
        <v>445</v>
      </c>
      <c r="C6769" t="s">
        <v>54</v>
      </c>
      <c r="D6769" t="s">
        <v>54</v>
      </c>
      <c r="E6769" s="30">
        <v>7</v>
      </c>
      <c r="F6769">
        <f t="shared" si="111"/>
        <v>1</v>
      </c>
    </row>
    <row r="6770" spans="1:6" x14ac:dyDescent="0.2">
      <c r="A6770" s="28">
        <v>42487</v>
      </c>
      <c r="B6770" t="s">
        <v>445</v>
      </c>
      <c r="C6770" t="s">
        <v>55</v>
      </c>
      <c r="D6770" t="s">
        <v>55</v>
      </c>
      <c r="E6770" s="30">
        <v>47.4</v>
      </c>
      <c r="F6770">
        <f t="shared" si="111"/>
        <v>1</v>
      </c>
    </row>
    <row r="6771" spans="1:6" x14ac:dyDescent="0.2">
      <c r="A6771" s="28">
        <v>42487</v>
      </c>
      <c r="B6771" t="s">
        <v>445</v>
      </c>
      <c r="C6771" t="s">
        <v>56</v>
      </c>
      <c r="D6771" t="s">
        <v>56</v>
      </c>
      <c r="E6771" s="30">
        <v>27</v>
      </c>
      <c r="F6771">
        <f t="shared" si="111"/>
        <v>1</v>
      </c>
    </row>
    <row r="6772" spans="1:6" x14ac:dyDescent="0.2">
      <c r="A6772" s="28">
        <v>42487</v>
      </c>
      <c r="B6772" t="s">
        <v>445</v>
      </c>
      <c r="C6772" t="s">
        <v>57</v>
      </c>
      <c r="D6772" t="s">
        <v>57</v>
      </c>
      <c r="E6772" s="30">
        <v>0</v>
      </c>
      <c r="F6772">
        <f t="shared" si="111"/>
        <v>1</v>
      </c>
    </row>
    <row r="6773" spans="1:6" x14ac:dyDescent="0.2">
      <c r="A6773" s="28">
        <v>42487</v>
      </c>
      <c r="B6773" t="s">
        <v>445</v>
      </c>
      <c r="C6773" t="s">
        <v>58</v>
      </c>
      <c r="D6773" t="s">
        <v>58</v>
      </c>
      <c r="E6773" s="30">
        <v>1</v>
      </c>
      <c r="F6773">
        <f t="shared" si="111"/>
        <v>1</v>
      </c>
    </row>
    <row r="6774" spans="1:6" x14ac:dyDescent="0.2">
      <c r="A6774" s="28">
        <v>42487</v>
      </c>
      <c r="B6774" t="s">
        <v>445</v>
      </c>
      <c r="C6774" t="s">
        <v>59</v>
      </c>
      <c r="D6774" t="s">
        <v>59</v>
      </c>
      <c r="E6774" s="30">
        <v>2</v>
      </c>
      <c r="F6774">
        <f t="shared" si="111"/>
        <v>1</v>
      </c>
    </row>
    <row r="6775" spans="1:6" x14ac:dyDescent="0.2">
      <c r="A6775" s="28">
        <v>42488</v>
      </c>
      <c r="B6775" t="s">
        <v>446</v>
      </c>
      <c r="C6775" t="s">
        <v>52</v>
      </c>
      <c r="D6775" t="s">
        <v>52</v>
      </c>
      <c r="E6775" s="30">
        <v>4.66</v>
      </c>
      <c r="F6775">
        <f t="shared" si="111"/>
        <v>1</v>
      </c>
    </row>
    <row r="6776" spans="1:6" x14ac:dyDescent="0.2">
      <c r="A6776" s="28">
        <v>42488</v>
      </c>
      <c r="B6776" t="s">
        <v>446</v>
      </c>
      <c r="C6776" t="s">
        <v>53</v>
      </c>
      <c r="D6776" t="s">
        <v>53</v>
      </c>
      <c r="E6776" s="30">
        <v>6.34</v>
      </c>
      <c r="F6776">
        <f t="shared" si="111"/>
        <v>1</v>
      </c>
    </row>
    <row r="6777" spans="1:6" x14ac:dyDescent="0.2">
      <c r="A6777" s="28">
        <v>42488</v>
      </c>
      <c r="B6777" t="s">
        <v>446</v>
      </c>
      <c r="C6777" t="s">
        <v>54</v>
      </c>
      <c r="D6777" t="s">
        <v>54</v>
      </c>
      <c r="E6777" s="30">
        <v>6</v>
      </c>
      <c r="F6777">
        <f t="shared" si="111"/>
        <v>1</v>
      </c>
    </row>
    <row r="6778" spans="1:6" x14ac:dyDescent="0.2">
      <c r="A6778" s="28">
        <v>42488</v>
      </c>
      <c r="B6778" t="s">
        <v>446</v>
      </c>
      <c r="C6778" t="s">
        <v>55</v>
      </c>
      <c r="D6778" t="s">
        <v>55</v>
      </c>
      <c r="E6778" s="30">
        <v>28</v>
      </c>
      <c r="F6778">
        <f t="shared" si="111"/>
        <v>1</v>
      </c>
    </row>
    <row r="6779" spans="1:6" x14ac:dyDescent="0.2">
      <c r="A6779" s="28">
        <v>42488</v>
      </c>
      <c r="B6779" t="s">
        <v>446</v>
      </c>
      <c r="C6779" t="s">
        <v>56</v>
      </c>
      <c r="D6779" t="s">
        <v>56</v>
      </c>
      <c r="E6779" s="30">
        <v>17.666666670000001</v>
      </c>
      <c r="F6779">
        <f t="shared" si="111"/>
        <v>1</v>
      </c>
    </row>
    <row r="6780" spans="1:6" x14ac:dyDescent="0.2">
      <c r="A6780" s="28">
        <v>42488</v>
      </c>
      <c r="B6780" t="s">
        <v>446</v>
      </c>
      <c r="C6780" t="s">
        <v>57</v>
      </c>
      <c r="D6780" t="s">
        <v>57</v>
      </c>
      <c r="E6780" s="30">
        <v>0</v>
      </c>
      <c r="F6780">
        <f t="shared" si="111"/>
        <v>1</v>
      </c>
    </row>
    <row r="6781" spans="1:6" x14ac:dyDescent="0.2">
      <c r="A6781" s="28">
        <v>42488</v>
      </c>
      <c r="B6781" t="s">
        <v>446</v>
      </c>
      <c r="C6781" t="s">
        <v>58</v>
      </c>
      <c r="D6781" t="s">
        <v>58</v>
      </c>
      <c r="E6781" s="30">
        <v>12</v>
      </c>
      <c r="F6781">
        <f t="shared" si="111"/>
        <v>1</v>
      </c>
    </row>
    <row r="6782" spans="1:6" x14ac:dyDescent="0.2">
      <c r="A6782" s="28">
        <v>42488</v>
      </c>
      <c r="B6782" t="s">
        <v>446</v>
      </c>
      <c r="C6782" t="s">
        <v>59</v>
      </c>
      <c r="D6782" t="s">
        <v>59</v>
      </c>
      <c r="E6782" s="30">
        <v>12</v>
      </c>
      <c r="F6782">
        <f t="shared" si="111"/>
        <v>1</v>
      </c>
    </row>
    <row r="6783" spans="1:6" x14ac:dyDescent="0.2">
      <c r="A6783" s="28">
        <v>42489</v>
      </c>
      <c r="B6783" t="s">
        <v>440</v>
      </c>
      <c r="C6783" t="s">
        <v>52</v>
      </c>
      <c r="D6783" t="s">
        <v>52</v>
      </c>
      <c r="E6783" s="30">
        <v>6.66</v>
      </c>
      <c r="F6783">
        <f t="shared" si="111"/>
        <v>1</v>
      </c>
    </row>
    <row r="6784" spans="1:6" x14ac:dyDescent="0.2">
      <c r="A6784" s="28">
        <v>42489</v>
      </c>
      <c r="B6784" t="s">
        <v>440</v>
      </c>
      <c r="C6784" t="s">
        <v>53</v>
      </c>
      <c r="D6784" t="s">
        <v>53</v>
      </c>
      <c r="E6784" s="30">
        <v>3</v>
      </c>
      <c r="F6784">
        <f t="shared" si="111"/>
        <v>1</v>
      </c>
    </row>
    <row r="6785" spans="1:6" x14ac:dyDescent="0.2">
      <c r="A6785" s="28">
        <v>42489</v>
      </c>
      <c r="B6785" t="s">
        <v>440</v>
      </c>
      <c r="C6785" t="s">
        <v>54</v>
      </c>
      <c r="D6785" t="s">
        <v>54</v>
      </c>
      <c r="E6785" s="30">
        <v>2.5</v>
      </c>
      <c r="F6785">
        <f t="shared" si="111"/>
        <v>1</v>
      </c>
    </row>
    <row r="6786" spans="1:6" x14ac:dyDescent="0.2">
      <c r="A6786" s="28">
        <v>42489</v>
      </c>
      <c r="B6786" t="s">
        <v>440</v>
      </c>
      <c r="C6786" t="s">
        <v>55</v>
      </c>
      <c r="D6786" t="s">
        <v>55</v>
      </c>
      <c r="E6786" s="30">
        <v>37</v>
      </c>
      <c r="F6786">
        <f t="shared" si="111"/>
        <v>1</v>
      </c>
    </row>
    <row r="6787" spans="1:6" x14ac:dyDescent="0.2">
      <c r="A6787" s="28">
        <v>42489</v>
      </c>
      <c r="B6787" t="s">
        <v>440</v>
      </c>
      <c r="C6787" t="s">
        <v>56</v>
      </c>
      <c r="D6787" t="s">
        <v>56</v>
      </c>
      <c r="E6787" s="30">
        <v>15</v>
      </c>
      <c r="F6787">
        <f t="shared" si="111"/>
        <v>1</v>
      </c>
    </row>
    <row r="6788" spans="1:6" x14ac:dyDescent="0.2">
      <c r="A6788" s="28">
        <v>42489</v>
      </c>
      <c r="B6788" t="s">
        <v>440</v>
      </c>
      <c r="C6788" t="s">
        <v>57</v>
      </c>
      <c r="D6788" t="s">
        <v>57</v>
      </c>
      <c r="E6788" s="30">
        <v>0</v>
      </c>
      <c r="F6788">
        <f t="shared" si="111"/>
        <v>1</v>
      </c>
    </row>
    <row r="6789" spans="1:6" x14ac:dyDescent="0.2">
      <c r="A6789" s="28">
        <v>42489</v>
      </c>
      <c r="B6789" t="s">
        <v>440</v>
      </c>
      <c r="C6789" t="s">
        <v>58</v>
      </c>
      <c r="D6789" t="s">
        <v>58</v>
      </c>
      <c r="E6789" s="30">
        <v>1</v>
      </c>
      <c r="F6789">
        <f t="shared" si="111"/>
        <v>1</v>
      </c>
    </row>
    <row r="6790" spans="1:6" x14ac:dyDescent="0.2">
      <c r="A6790" s="28">
        <v>42489</v>
      </c>
      <c r="B6790" t="s">
        <v>440</v>
      </c>
      <c r="C6790" t="s">
        <v>59</v>
      </c>
      <c r="D6790" t="s">
        <v>59</v>
      </c>
      <c r="E6790" s="30">
        <v>3.2</v>
      </c>
      <c r="F6790">
        <f t="shared" si="111"/>
        <v>1</v>
      </c>
    </row>
    <row r="6791" spans="1:6" x14ac:dyDescent="0.2">
      <c r="A6791" s="28">
        <v>42490</v>
      </c>
      <c r="B6791" t="s">
        <v>441</v>
      </c>
      <c r="C6791" t="s">
        <v>52</v>
      </c>
      <c r="D6791" t="s">
        <v>52</v>
      </c>
      <c r="E6791" s="30">
        <v>9.66</v>
      </c>
      <c r="F6791">
        <f t="shared" ref="F6791:F6854" si="112">SUBTOTAL(103,E6791)</f>
        <v>1</v>
      </c>
    </row>
    <row r="6792" spans="1:6" x14ac:dyDescent="0.2">
      <c r="A6792" s="28">
        <v>42490</v>
      </c>
      <c r="B6792" t="s">
        <v>441</v>
      </c>
      <c r="C6792" t="s">
        <v>53</v>
      </c>
      <c r="D6792" t="s">
        <v>53</v>
      </c>
      <c r="E6792" s="30">
        <v>10.32</v>
      </c>
      <c r="F6792">
        <f t="shared" si="112"/>
        <v>1</v>
      </c>
    </row>
    <row r="6793" spans="1:6" x14ac:dyDescent="0.2">
      <c r="A6793" s="28">
        <v>42490</v>
      </c>
      <c r="B6793" t="s">
        <v>441</v>
      </c>
      <c r="C6793" t="s">
        <v>54</v>
      </c>
      <c r="D6793" t="s">
        <v>54</v>
      </c>
      <c r="E6793" s="30">
        <v>7</v>
      </c>
      <c r="F6793">
        <f t="shared" si="112"/>
        <v>1</v>
      </c>
    </row>
    <row r="6794" spans="1:6" x14ac:dyDescent="0.2">
      <c r="A6794" s="28">
        <v>42490</v>
      </c>
      <c r="B6794" t="s">
        <v>441</v>
      </c>
      <c r="C6794" t="s">
        <v>55</v>
      </c>
      <c r="D6794" t="s">
        <v>55</v>
      </c>
      <c r="E6794" s="30">
        <v>47.811999999999998</v>
      </c>
      <c r="F6794">
        <f t="shared" si="112"/>
        <v>1</v>
      </c>
    </row>
    <row r="6795" spans="1:6" x14ac:dyDescent="0.2">
      <c r="A6795" s="28">
        <v>42490</v>
      </c>
      <c r="B6795" t="s">
        <v>441</v>
      </c>
      <c r="C6795" t="s">
        <v>56</v>
      </c>
      <c r="D6795" t="s">
        <v>56</v>
      </c>
      <c r="E6795" s="30">
        <v>11</v>
      </c>
      <c r="F6795">
        <f t="shared" si="112"/>
        <v>1</v>
      </c>
    </row>
    <row r="6796" spans="1:6" x14ac:dyDescent="0.2">
      <c r="A6796" s="28">
        <v>42490</v>
      </c>
      <c r="B6796" t="s">
        <v>441</v>
      </c>
      <c r="C6796" t="s">
        <v>57</v>
      </c>
      <c r="D6796" t="s">
        <v>57</v>
      </c>
      <c r="E6796" s="30">
        <v>0</v>
      </c>
      <c r="F6796">
        <f t="shared" si="112"/>
        <v>1</v>
      </c>
    </row>
    <row r="6797" spans="1:6" x14ac:dyDescent="0.2">
      <c r="A6797" s="28">
        <v>42490</v>
      </c>
      <c r="B6797" t="s">
        <v>441</v>
      </c>
      <c r="C6797" t="s">
        <v>58</v>
      </c>
      <c r="D6797" t="s">
        <v>58</v>
      </c>
      <c r="E6797" s="30">
        <v>1</v>
      </c>
      <c r="F6797">
        <f t="shared" si="112"/>
        <v>1</v>
      </c>
    </row>
    <row r="6798" spans="1:6" x14ac:dyDescent="0.2">
      <c r="A6798" s="28">
        <v>42490</v>
      </c>
      <c r="B6798" t="s">
        <v>441</v>
      </c>
      <c r="C6798" t="s">
        <v>59</v>
      </c>
      <c r="D6798" t="s">
        <v>59</v>
      </c>
      <c r="E6798" s="30">
        <v>4.5</v>
      </c>
      <c r="F6798">
        <f t="shared" si="112"/>
        <v>1</v>
      </c>
    </row>
    <row r="6799" spans="1:6" x14ac:dyDescent="0.2">
      <c r="A6799" s="28">
        <v>42491</v>
      </c>
      <c r="B6799" t="s">
        <v>447</v>
      </c>
      <c r="C6799" t="s">
        <v>52</v>
      </c>
      <c r="D6799" t="s">
        <v>52</v>
      </c>
      <c r="E6799" s="30">
        <v>4</v>
      </c>
      <c r="F6799">
        <f t="shared" si="112"/>
        <v>1</v>
      </c>
    </row>
    <row r="6800" spans="1:6" x14ac:dyDescent="0.2">
      <c r="A6800" s="28">
        <v>42491</v>
      </c>
      <c r="B6800" t="s">
        <v>447</v>
      </c>
      <c r="C6800" t="s">
        <v>53</v>
      </c>
      <c r="D6800" t="s">
        <v>53</v>
      </c>
      <c r="E6800" s="30">
        <v>6.66</v>
      </c>
      <c r="F6800">
        <f t="shared" si="112"/>
        <v>1</v>
      </c>
    </row>
    <row r="6801" spans="1:6" x14ac:dyDescent="0.2">
      <c r="A6801" s="28">
        <v>42491</v>
      </c>
      <c r="B6801" t="s">
        <v>447</v>
      </c>
      <c r="C6801" t="s">
        <v>54</v>
      </c>
      <c r="D6801" t="s">
        <v>54</v>
      </c>
      <c r="E6801" s="30">
        <v>1</v>
      </c>
      <c r="F6801">
        <f t="shared" si="112"/>
        <v>1</v>
      </c>
    </row>
    <row r="6802" spans="1:6" x14ac:dyDescent="0.2">
      <c r="A6802" s="28">
        <v>42491</v>
      </c>
      <c r="B6802" t="s">
        <v>447</v>
      </c>
      <c r="C6802" t="s">
        <v>55</v>
      </c>
      <c r="D6802" t="s">
        <v>55</v>
      </c>
      <c r="E6802" s="30">
        <v>21.4</v>
      </c>
      <c r="F6802">
        <f t="shared" si="112"/>
        <v>1</v>
      </c>
    </row>
    <row r="6803" spans="1:6" x14ac:dyDescent="0.2">
      <c r="A6803" s="28">
        <v>42491</v>
      </c>
      <c r="B6803" t="s">
        <v>447</v>
      </c>
      <c r="C6803" t="s">
        <v>56</v>
      </c>
      <c r="D6803" t="s">
        <v>56</v>
      </c>
      <c r="E6803" s="30">
        <v>6</v>
      </c>
      <c r="F6803">
        <f t="shared" si="112"/>
        <v>1</v>
      </c>
    </row>
    <row r="6804" spans="1:6" x14ac:dyDescent="0.2">
      <c r="A6804" s="28">
        <v>42491</v>
      </c>
      <c r="B6804" t="s">
        <v>447</v>
      </c>
      <c r="C6804" t="s">
        <v>57</v>
      </c>
      <c r="D6804" t="s">
        <v>57</v>
      </c>
      <c r="E6804" s="30">
        <v>1</v>
      </c>
      <c r="F6804">
        <f t="shared" si="112"/>
        <v>1</v>
      </c>
    </row>
    <row r="6805" spans="1:6" x14ac:dyDescent="0.2">
      <c r="A6805" s="28">
        <v>42491</v>
      </c>
      <c r="B6805" t="s">
        <v>447</v>
      </c>
      <c r="C6805" t="s">
        <v>58</v>
      </c>
      <c r="D6805" t="s">
        <v>58</v>
      </c>
      <c r="E6805" s="30">
        <v>4</v>
      </c>
      <c r="F6805">
        <f t="shared" si="112"/>
        <v>1</v>
      </c>
    </row>
    <row r="6806" spans="1:6" x14ac:dyDescent="0.2">
      <c r="A6806" s="28">
        <v>42491</v>
      </c>
      <c r="B6806" t="s">
        <v>447</v>
      </c>
      <c r="C6806" t="s">
        <v>59</v>
      </c>
      <c r="D6806" t="s">
        <v>59</v>
      </c>
      <c r="E6806" s="30">
        <v>5</v>
      </c>
      <c r="F6806">
        <f t="shared" si="112"/>
        <v>1</v>
      </c>
    </row>
    <row r="6807" spans="1:6" x14ac:dyDescent="0.2">
      <c r="A6807" s="28">
        <v>42492</v>
      </c>
      <c r="B6807" t="s">
        <v>443</v>
      </c>
      <c r="C6807" t="s">
        <v>52</v>
      </c>
      <c r="D6807" t="s">
        <v>52</v>
      </c>
      <c r="E6807" s="30">
        <v>4</v>
      </c>
      <c r="F6807">
        <f t="shared" si="112"/>
        <v>1</v>
      </c>
    </row>
    <row r="6808" spans="1:6" x14ac:dyDescent="0.2">
      <c r="A6808" s="28">
        <v>42492</v>
      </c>
      <c r="B6808" t="s">
        <v>443</v>
      </c>
      <c r="C6808" t="s">
        <v>53</v>
      </c>
      <c r="D6808" t="s">
        <v>53</v>
      </c>
      <c r="E6808" s="30">
        <v>1.02</v>
      </c>
      <c r="F6808">
        <f t="shared" si="112"/>
        <v>1</v>
      </c>
    </row>
    <row r="6809" spans="1:6" x14ac:dyDescent="0.2">
      <c r="A6809" s="28">
        <v>42492</v>
      </c>
      <c r="B6809" t="s">
        <v>443</v>
      </c>
      <c r="C6809" t="s">
        <v>54</v>
      </c>
      <c r="D6809" t="s">
        <v>54</v>
      </c>
      <c r="E6809" s="30">
        <v>1</v>
      </c>
      <c r="F6809">
        <f t="shared" si="112"/>
        <v>1</v>
      </c>
    </row>
    <row r="6810" spans="1:6" x14ac:dyDescent="0.2">
      <c r="A6810" s="28">
        <v>42492</v>
      </c>
      <c r="B6810" t="s">
        <v>443</v>
      </c>
      <c r="C6810" t="s">
        <v>55</v>
      </c>
      <c r="D6810" t="s">
        <v>55</v>
      </c>
      <c r="E6810" s="30">
        <v>39.200000000000003</v>
      </c>
      <c r="F6810">
        <f t="shared" si="112"/>
        <v>1</v>
      </c>
    </row>
    <row r="6811" spans="1:6" x14ac:dyDescent="0.2">
      <c r="A6811" s="28">
        <v>42492</v>
      </c>
      <c r="B6811" t="s">
        <v>443</v>
      </c>
      <c r="C6811" t="s">
        <v>56</v>
      </c>
      <c r="D6811" t="s">
        <v>56</v>
      </c>
      <c r="E6811" s="30">
        <v>7</v>
      </c>
      <c r="F6811">
        <f t="shared" si="112"/>
        <v>1</v>
      </c>
    </row>
    <row r="6812" spans="1:6" x14ac:dyDescent="0.2">
      <c r="A6812" s="28">
        <v>42492</v>
      </c>
      <c r="B6812" t="s">
        <v>443</v>
      </c>
      <c r="C6812" t="s">
        <v>57</v>
      </c>
      <c r="D6812" t="s">
        <v>57</v>
      </c>
      <c r="E6812" s="30">
        <v>0</v>
      </c>
      <c r="F6812">
        <f t="shared" si="112"/>
        <v>1</v>
      </c>
    </row>
    <row r="6813" spans="1:6" x14ac:dyDescent="0.2">
      <c r="A6813" s="28">
        <v>42492</v>
      </c>
      <c r="B6813" t="s">
        <v>443</v>
      </c>
      <c r="C6813" t="s">
        <v>58</v>
      </c>
      <c r="D6813" t="s">
        <v>58</v>
      </c>
      <c r="E6813" s="30">
        <v>5</v>
      </c>
      <c r="F6813">
        <f t="shared" si="112"/>
        <v>1</v>
      </c>
    </row>
    <row r="6814" spans="1:6" x14ac:dyDescent="0.2">
      <c r="A6814" s="28">
        <v>42492</v>
      </c>
      <c r="B6814" t="s">
        <v>443</v>
      </c>
      <c r="C6814" t="s">
        <v>59</v>
      </c>
      <c r="D6814" t="s">
        <v>59</v>
      </c>
      <c r="E6814" s="30">
        <v>2</v>
      </c>
      <c r="F6814">
        <f t="shared" si="112"/>
        <v>1</v>
      </c>
    </row>
    <row r="6815" spans="1:6" x14ac:dyDescent="0.2">
      <c r="A6815" s="28">
        <v>42493</v>
      </c>
      <c r="B6815" t="s">
        <v>444</v>
      </c>
      <c r="C6815" t="s">
        <v>52</v>
      </c>
      <c r="D6815" t="s">
        <v>52</v>
      </c>
      <c r="E6815" s="30">
        <v>6.33</v>
      </c>
      <c r="F6815">
        <f t="shared" si="112"/>
        <v>1</v>
      </c>
    </row>
    <row r="6816" spans="1:6" x14ac:dyDescent="0.2">
      <c r="A6816" s="28">
        <v>42493</v>
      </c>
      <c r="B6816" t="s">
        <v>444</v>
      </c>
      <c r="C6816" t="s">
        <v>53</v>
      </c>
      <c r="D6816" t="s">
        <v>53</v>
      </c>
      <c r="E6816" s="30">
        <v>5.99</v>
      </c>
      <c r="F6816">
        <f t="shared" si="112"/>
        <v>1</v>
      </c>
    </row>
    <row r="6817" spans="1:6" x14ac:dyDescent="0.2">
      <c r="A6817" s="28">
        <v>42493</v>
      </c>
      <c r="B6817" t="s">
        <v>444</v>
      </c>
      <c r="C6817" t="s">
        <v>54</v>
      </c>
      <c r="D6817" t="s">
        <v>54</v>
      </c>
      <c r="E6817" s="30">
        <v>3</v>
      </c>
      <c r="F6817">
        <f t="shared" si="112"/>
        <v>1</v>
      </c>
    </row>
    <row r="6818" spans="1:6" x14ac:dyDescent="0.2">
      <c r="A6818" s="28">
        <v>42493</v>
      </c>
      <c r="B6818" t="s">
        <v>444</v>
      </c>
      <c r="C6818" t="s">
        <v>55</v>
      </c>
      <c r="D6818" t="s">
        <v>55</v>
      </c>
      <c r="E6818" s="30">
        <v>23.9</v>
      </c>
      <c r="F6818">
        <f t="shared" si="112"/>
        <v>1</v>
      </c>
    </row>
    <row r="6819" spans="1:6" x14ac:dyDescent="0.2">
      <c r="A6819" s="28">
        <v>42493</v>
      </c>
      <c r="B6819" t="s">
        <v>444</v>
      </c>
      <c r="C6819" t="s">
        <v>56</v>
      </c>
      <c r="D6819" t="s">
        <v>56</v>
      </c>
      <c r="E6819" s="30">
        <v>3</v>
      </c>
      <c r="F6819">
        <f t="shared" si="112"/>
        <v>1</v>
      </c>
    </row>
    <row r="6820" spans="1:6" x14ac:dyDescent="0.2">
      <c r="A6820" s="28">
        <v>42493</v>
      </c>
      <c r="B6820" t="s">
        <v>444</v>
      </c>
      <c r="C6820" t="s">
        <v>57</v>
      </c>
      <c r="D6820" t="s">
        <v>57</v>
      </c>
      <c r="E6820" s="30">
        <v>0</v>
      </c>
      <c r="F6820">
        <f t="shared" si="112"/>
        <v>1</v>
      </c>
    </row>
    <row r="6821" spans="1:6" x14ac:dyDescent="0.2">
      <c r="A6821" s="28">
        <v>42493</v>
      </c>
      <c r="B6821" t="s">
        <v>444</v>
      </c>
      <c r="C6821" t="s">
        <v>58</v>
      </c>
      <c r="D6821" t="s">
        <v>58</v>
      </c>
      <c r="E6821" s="30">
        <v>0</v>
      </c>
      <c r="F6821">
        <f t="shared" si="112"/>
        <v>1</v>
      </c>
    </row>
    <row r="6822" spans="1:6" x14ac:dyDescent="0.2">
      <c r="A6822" s="28">
        <v>42493</v>
      </c>
      <c r="B6822" t="s">
        <v>444</v>
      </c>
      <c r="C6822" t="s">
        <v>59</v>
      </c>
      <c r="D6822" t="s">
        <v>59</v>
      </c>
      <c r="E6822" s="30">
        <v>2</v>
      </c>
      <c r="F6822">
        <f t="shared" si="112"/>
        <v>1</v>
      </c>
    </row>
    <row r="6823" spans="1:6" x14ac:dyDescent="0.2">
      <c r="A6823" s="28">
        <v>42494</v>
      </c>
      <c r="B6823" t="s">
        <v>445</v>
      </c>
      <c r="C6823" t="s">
        <v>52</v>
      </c>
      <c r="D6823" t="s">
        <v>52</v>
      </c>
      <c r="E6823" s="30">
        <v>7.34</v>
      </c>
      <c r="F6823">
        <f t="shared" si="112"/>
        <v>1</v>
      </c>
    </row>
    <row r="6824" spans="1:6" x14ac:dyDescent="0.2">
      <c r="A6824" s="28">
        <v>42494</v>
      </c>
      <c r="B6824" t="s">
        <v>445</v>
      </c>
      <c r="C6824" t="s">
        <v>53</v>
      </c>
      <c r="D6824" t="s">
        <v>53</v>
      </c>
      <c r="E6824" s="30">
        <v>3</v>
      </c>
      <c r="F6824">
        <f t="shared" si="112"/>
        <v>1</v>
      </c>
    </row>
    <row r="6825" spans="1:6" x14ac:dyDescent="0.2">
      <c r="A6825" s="28">
        <v>42494</v>
      </c>
      <c r="B6825" t="s">
        <v>445</v>
      </c>
      <c r="C6825" t="s">
        <v>54</v>
      </c>
      <c r="D6825" t="s">
        <v>54</v>
      </c>
      <c r="E6825" s="30">
        <v>5</v>
      </c>
      <c r="F6825">
        <f t="shared" si="112"/>
        <v>1</v>
      </c>
    </row>
    <row r="6826" spans="1:6" x14ac:dyDescent="0.2">
      <c r="A6826" s="28">
        <v>42494</v>
      </c>
      <c r="B6826" t="s">
        <v>445</v>
      </c>
      <c r="C6826" t="s">
        <v>55</v>
      </c>
      <c r="D6826" t="s">
        <v>55</v>
      </c>
      <c r="E6826" s="30">
        <v>32.200000000000003</v>
      </c>
      <c r="F6826">
        <f t="shared" si="112"/>
        <v>1</v>
      </c>
    </row>
    <row r="6827" spans="1:6" x14ac:dyDescent="0.2">
      <c r="A6827" s="28">
        <v>42494</v>
      </c>
      <c r="B6827" t="s">
        <v>445</v>
      </c>
      <c r="C6827" t="s">
        <v>56</v>
      </c>
      <c r="D6827" t="s">
        <v>56</v>
      </c>
      <c r="E6827" s="30">
        <v>4</v>
      </c>
      <c r="F6827">
        <f t="shared" si="112"/>
        <v>1</v>
      </c>
    </row>
    <row r="6828" spans="1:6" x14ac:dyDescent="0.2">
      <c r="A6828" s="28">
        <v>42494</v>
      </c>
      <c r="B6828" t="s">
        <v>445</v>
      </c>
      <c r="C6828" t="s">
        <v>57</v>
      </c>
      <c r="D6828" t="s">
        <v>57</v>
      </c>
      <c r="E6828" s="30">
        <v>0</v>
      </c>
      <c r="F6828">
        <f t="shared" si="112"/>
        <v>1</v>
      </c>
    </row>
    <row r="6829" spans="1:6" x14ac:dyDescent="0.2">
      <c r="A6829" s="28">
        <v>42494</v>
      </c>
      <c r="B6829" t="s">
        <v>445</v>
      </c>
      <c r="C6829" t="s">
        <v>58</v>
      </c>
      <c r="D6829" t="s">
        <v>58</v>
      </c>
      <c r="E6829" s="30">
        <v>1</v>
      </c>
      <c r="F6829">
        <f t="shared" si="112"/>
        <v>1</v>
      </c>
    </row>
    <row r="6830" spans="1:6" x14ac:dyDescent="0.2">
      <c r="A6830" s="28">
        <v>42494</v>
      </c>
      <c r="B6830" t="s">
        <v>445</v>
      </c>
      <c r="C6830" t="s">
        <v>59</v>
      </c>
      <c r="D6830" t="s">
        <v>59</v>
      </c>
      <c r="E6830" s="30">
        <v>2</v>
      </c>
      <c r="F6830">
        <f t="shared" si="112"/>
        <v>1</v>
      </c>
    </row>
    <row r="6831" spans="1:6" x14ac:dyDescent="0.2">
      <c r="A6831" s="28">
        <v>42495</v>
      </c>
      <c r="B6831" t="s">
        <v>446</v>
      </c>
      <c r="C6831" t="s">
        <v>52</v>
      </c>
      <c r="D6831" t="s">
        <v>52</v>
      </c>
      <c r="E6831" s="30">
        <v>4.66</v>
      </c>
      <c r="F6831">
        <f t="shared" si="112"/>
        <v>1</v>
      </c>
    </row>
    <row r="6832" spans="1:6" x14ac:dyDescent="0.2">
      <c r="A6832" s="28">
        <v>42495</v>
      </c>
      <c r="B6832" t="s">
        <v>446</v>
      </c>
      <c r="C6832" t="s">
        <v>53</v>
      </c>
      <c r="D6832" t="s">
        <v>53</v>
      </c>
      <c r="E6832" s="30">
        <v>3</v>
      </c>
      <c r="F6832">
        <f t="shared" si="112"/>
        <v>1</v>
      </c>
    </row>
    <row r="6833" spans="1:6" x14ac:dyDescent="0.2">
      <c r="A6833" s="28">
        <v>42495</v>
      </c>
      <c r="B6833" t="s">
        <v>446</v>
      </c>
      <c r="C6833" t="s">
        <v>54</v>
      </c>
      <c r="D6833" t="s">
        <v>54</v>
      </c>
      <c r="E6833" s="30">
        <v>6</v>
      </c>
      <c r="F6833">
        <f t="shared" si="112"/>
        <v>1</v>
      </c>
    </row>
    <row r="6834" spans="1:6" x14ac:dyDescent="0.2">
      <c r="A6834" s="28">
        <v>42495</v>
      </c>
      <c r="B6834" t="s">
        <v>446</v>
      </c>
      <c r="C6834" t="s">
        <v>55</v>
      </c>
      <c r="D6834" t="s">
        <v>55</v>
      </c>
      <c r="E6834" s="30">
        <v>41</v>
      </c>
      <c r="F6834">
        <f t="shared" si="112"/>
        <v>1</v>
      </c>
    </row>
    <row r="6835" spans="1:6" x14ac:dyDescent="0.2">
      <c r="A6835" s="28">
        <v>42495</v>
      </c>
      <c r="B6835" t="s">
        <v>446</v>
      </c>
      <c r="C6835" t="s">
        <v>56</v>
      </c>
      <c r="D6835" t="s">
        <v>56</v>
      </c>
      <c r="E6835" s="30">
        <v>16</v>
      </c>
      <c r="F6835">
        <f t="shared" si="112"/>
        <v>1</v>
      </c>
    </row>
    <row r="6836" spans="1:6" x14ac:dyDescent="0.2">
      <c r="A6836" s="28">
        <v>42495</v>
      </c>
      <c r="B6836" t="s">
        <v>446</v>
      </c>
      <c r="C6836" t="s">
        <v>57</v>
      </c>
      <c r="D6836" t="s">
        <v>57</v>
      </c>
      <c r="E6836" s="30">
        <v>3</v>
      </c>
      <c r="F6836">
        <f t="shared" si="112"/>
        <v>1</v>
      </c>
    </row>
    <row r="6837" spans="1:6" x14ac:dyDescent="0.2">
      <c r="A6837" s="28">
        <v>42495</v>
      </c>
      <c r="B6837" t="s">
        <v>446</v>
      </c>
      <c r="C6837" t="s">
        <v>58</v>
      </c>
      <c r="D6837" t="s">
        <v>58</v>
      </c>
      <c r="E6837" s="30">
        <v>1</v>
      </c>
      <c r="F6837">
        <f t="shared" si="112"/>
        <v>1</v>
      </c>
    </row>
    <row r="6838" spans="1:6" x14ac:dyDescent="0.2">
      <c r="A6838" s="28">
        <v>42495</v>
      </c>
      <c r="B6838" t="s">
        <v>446</v>
      </c>
      <c r="C6838" t="s">
        <v>59</v>
      </c>
      <c r="D6838" t="s">
        <v>59</v>
      </c>
      <c r="E6838" s="30">
        <v>2</v>
      </c>
      <c r="F6838">
        <f t="shared" si="112"/>
        <v>1</v>
      </c>
    </row>
    <row r="6839" spans="1:6" x14ac:dyDescent="0.2">
      <c r="A6839" s="28">
        <v>42496</v>
      </c>
      <c r="B6839" t="s">
        <v>440</v>
      </c>
      <c r="C6839" t="s">
        <v>52</v>
      </c>
      <c r="D6839" t="s">
        <v>52</v>
      </c>
      <c r="E6839" s="30">
        <v>4</v>
      </c>
      <c r="F6839">
        <f t="shared" si="112"/>
        <v>1</v>
      </c>
    </row>
    <row r="6840" spans="1:6" x14ac:dyDescent="0.2">
      <c r="A6840" s="28">
        <v>42496</v>
      </c>
      <c r="B6840" t="s">
        <v>440</v>
      </c>
      <c r="C6840" t="s">
        <v>53</v>
      </c>
      <c r="D6840" t="s">
        <v>53</v>
      </c>
      <c r="E6840" s="30">
        <v>2.99</v>
      </c>
      <c r="F6840">
        <f t="shared" si="112"/>
        <v>1</v>
      </c>
    </row>
    <row r="6841" spans="1:6" x14ac:dyDescent="0.2">
      <c r="A6841" s="28">
        <v>42496</v>
      </c>
      <c r="B6841" t="s">
        <v>440</v>
      </c>
      <c r="C6841" t="s">
        <v>54</v>
      </c>
      <c r="D6841" t="s">
        <v>54</v>
      </c>
      <c r="E6841" s="30">
        <v>1</v>
      </c>
      <c r="F6841">
        <f t="shared" si="112"/>
        <v>1</v>
      </c>
    </row>
    <row r="6842" spans="1:6" x14ac:dyDescent="0.2">
      <c r="A6842" s="28">
        <v>42496</v>
      </c>
      <c r="B6842" t="s">
        <v>440</v>
      </c>
      <c r="C6842" t="s">
        <v>55</v>
      </c>
      <c r="D6842" t="s">
        <v>55</v>
      </c>
      <c r="E6842" s="30">
        <v>33.6</v>
      </c>
      <c r="F6842">
        <f t="shared" si="112"/>
        <v>1</v>
      </c>
    </row>
    <row r="6843" spans="1:6" x14ac:dyDescent="0.2">
      <c r="A6843" s="28">
        <v>42496</v>
      </c>
      <c r="B6843" t="s">
        <v>440</v>
      </c>
      <c r="C6843" t="s">
        <v>56</v>
      </c>
      <c r="D6843" t="s">
        <v>56</v>
      </c>
      <c r="E6843" s="30">
        <v>7</v>
      </c>
      <c r="F6843">
        <f t="shared" si="112"/>
        <v>1</v>
      </c>
    </row>
    <row r="6844" spans="1:6" x14ac:dyDescent="0.2">
      <c r="A6844" s="28">
        <v>42496</v>
      </c>
      <c r="B6844" t="s">
        <v>440</v>
      </c>
      <c r="C6844" t="s">
        <v>57</v>
      </c>
      <c r="D6844" t="s">
        <v>57</v>
      </c>
      <c r="E6844" s="30">
        <v>0</v>
      </c>
      <c r="F6844">
        <f t="shared" si="112"/>
        <v>1</v>
      </c>
    </row>
    <row r="6845" spans="1:6" x14ac:dyDescent="0.2">
      <c r="A6845" s="28">
        <v>42496</v>
      </c>
      <c r="B6845" t="s">
        <v>440</v>
      </c>
      <c r="C6845" t="s">
        <v>58</v>
      </c>
      <c r="D6845" t="s">
        <v>58</v>
      </c>
      <c r="E6845" s="30">
        <v>1</v>
      </c>
      <c r="F6845">
        <f t="shared" si="112"/>
        <v>1</v>
      </c>
    </row>
    <row r="6846" spans="1:6" x14ac:dyDescent="0.2">
      <c r="A6846" s="28">
        <v>42496</v>
      </c>
      <c r="B6846" t="s">
        <v>440</v>
      </c>
      <c r="C6846" t="s">
        <v>59</v>
      </c>
      <c r="D6846" t="s">
        <v>59</v>
      </c>
      <c r="E6846" s="30">
        <v>3</v>
      </c>
      <c r="F6846">
        <f t="shared" si="112"/>
        <v>1</v>
      </c>
    </row>
    <row r="6847" spans="1:6" x14ac:dyDescent="0.2">
      <c r="A6847" s="28">
        <v>42497</v>
      </c>
      <c r="B6847" t="s">
        <v>441</v>
      </c>
      <c r="C6847" t="s">
        <v>52</v>
      </c>
      <c r="D6847" t="s">
        <v>52</v>
      </c>
      <c r="E6847" s="30">
        <v>3.99</v>
      </c>
      <c r="F6847">
        <f t="shared" si="112"/>
        <v>1</v>
      </c>
    </row>
    <row r="6848" spans="1:6" x14ac:dyDescent="0.2">
      <c r="A6848" s="28">
        <v>42497</v>
      </c>
      <c r="B6848" t="s">
        <v>441</v>
      </c>
      <c r="C6848" t="s">
        <v>53</v>
      </c>
      <c r="D6848" t="s">
        <v>53</v>
      </c>
      <c r="E6848" s="30">
        <v>8.34</v>
      </c>
      <c r="F6848">
        <f t="shared" si="112"/>
        <v>1</v>
      </c>
    </row>
    <row r="6849" spans="1:6" x14ac:dyDescent="0.2">
      <c r="A6849" s="28">
        <v>42497</v>
      </c>
      <c r="B6849" t="s">
        <v>441</v>
      </c>
      <c r="C6849" t="s">
        <v>54</v>
      </c>
      <c r="D6849" t="s">
        <v>54</v>
      </c>
      <c r="E6849" s="30">
        <v>4</v>
      </c>
      <c r="F6849">
        <f t="shared" si="112"/>
        <v>1</v>
      </c>
    </row>
    <row r="6850" spans="1:6" x14ac:dyDescent="0.2">
      <c r="A6850" s="28">
        <v>42497</v>
      </c>
      <c r="B6850" t="s">
        <v>441</v>
      </c>
      <c r="C6850" t="s">
        <v>55</v>
      </c>
      <c r="D6850" t="s">
        <v>55</v>
      </c>
      <c r="E6850" s="30">
        <v>47.2</v>
      </c>
      <c r="F6850">
        <f t="shared" si="112"/>
        <v>1</v>
      </c>
    </row>
    <row r="6851" spans="1:6" x14ac:dyDescent="0.2">
      <c r="A6851" s="28">
        <v>42497</v>
      </c>
      <c r="B6851" t="s">
        <v>441</v>
      </c>
      <c r="C6851" t="s">
        <v>56</v>
      </c>
      <c r="D6851" t="s">
        <v>56</v>
      </c>
      <c r="E6851" s="30">
        <v>5</v>
      </c>
      <c r="F6851">
        <f t="shared" si="112"/>
        <v>1</v>
      </c>
    </row>
    <row r="6852" spans="1:6" x14ac:dyDescent="0.2">
      <c r="A6852" s="28">
        <v>42497</v>
      </c>
      <c r="B6852" t="s">
        <v>441</v>
      </c>
      <c r="C6852" t="s">
        <v>57</v>
      </c>
      <c r="D6852" t="s">
        <v>57</v>
      </c>
      <c r="E6852" s="30">
        <v>1</v>
      </c>
      <c r="F6852">
        <f t="shared" si="112"/>
        <v>1</v>
      </c>
    </row>
    <row r="6853" spans="1:6" x14ac:dyDescent="0.2">
      <c r="A6853" s="28">
        <v>42497</v>
      </c>
      <c r="B6853" t="s">
        <v>441</v>
      </c>
      <c r="C6853" t="s">
        <v>58</v>
      </c>
      <c r="D6853" t="s">
        <v>58</v>
      </c>
      <c r="E6853" s="30">
        <v>0</v>
      </c>
      <c r="F6853">
        <f t="shared" si="112"/>
        <v>1</v>
      </c>
    </row>
    <row r="6854" spans="1:6" x14ac:dyDescent="0.2">
      <c r="A6854" s="28">
        <v>42497</v>
      </c>
      <c r="B6854" t="s">
        <v>441</v>
      </c>
      <c r="C6854" t="s">
        <v>59</v>
      </c>
      <c r="D6854" t="s">
        <v>59</v>
      </c>
      <c r="E6854" s="30">
        <v>10</v>
      </c>
      <c r="F6854">
        <f t="shared" si="112"/>
        <v>1</v>
      </c>
    </row>
    <row r="6855" spans="1:6" x14ac:dyDescent="0.2">
      <c r="A6855" s="28">
        <v>42498</v>
      </c>
      <c r="B6855" t="s">
        <v>447</v>
      </c>
      <c r="C6855" t="s">
        <v>52</v>
      </c>
      <c r="D6855" t="s">
        <v>52</v>
      </c>
      <c r="E6855" s="30">
        <v>5</v>
      </c>
      <c r="F6855">
        <f t="shared" ref="F6855:F6918" si="113">SUBTOTAL(103,E6855)</f>
        <v>1</v>
      </c>
    </row>
    <row r="6856" spans="1:6" x14ac:dyDescent="0.2">
      <c r="A6856" s="28">
        <v>42498</v>
      </c>
      <c r="B6856" t="s">
        <v>447</v>
      </c>
      <c r="C6856" t="s">
        <v>53</v>
      </c>
      <c r="D6856" t="s">
        <v>53</v>
      </c>
      <c r="E6856" s="30">
        <v>10.66</v>
      </c>
      <c r="F6856">
        <f t="shared" si="113"/>
        <v>1</v>
      </c>
    </row>
    <row r="6857" spans="1:6" x14ac:dyDescent="0.2">
      <c r="A6857" s="28">
        <v>42498</v>
      </c>
      <c r="B6857" t="s">
        <v>447</v>
      </c>
      <c r="C6857" t="s">
        <v>54</v>
      </c>
      <c r="D6857" t="s">
        <v>54</v>
      </c>
      <c r="E6857" s="30">
        <v>1</v>
      </c>
      <c r="F6857">
        <f t="shared" si="113"/>
        <v>1</v>
      </c>
    </row>
    <row r="6858" spans="1:6" x14ac:dyDescent="0.2">
      <c r="A6858" s="28">
        <v>42498</v>
      </c>
      <c r="B6858" t="s">
        <v>447</v>
      </c>
      <c r="C6858" t="s">
        <v>55</v>
      </c>
      <c r="D6858" t="s">
        <v>55</v>
      </c>
      <c r="E6858" s="30">
        <v>40.4</v>
      </c>
      <c r="F6858">
        <f t="shared" si="113"/>
        <v>1</v>
      </c>
    </row>
    <row r="6859" spans="1:6" x14ac:dyDescent="0.2">
      <c r="A6859" s="28">
        <v>42498</v>
      </c>
      <c r="B6859" t="s">
        <v>447</v>
      </c>
      <c r="C6859" t="s">
        <v>56</v>
      </c>
      <c r="D6859" t="s">
        <v>56</v>
      </c>
      <c r="E6859" s="30">
        <v>12</v>
      </c>
      <c r="F6859">
        <f t="shared" si="113"/>
        <v>1</v>
      </c>
    </row>
    <row r="6860" spans="1:6" x14ac:dyDescent="0.2">
      <c r="A6860" s="28">
        <v>42498</v>
      </c>
      <c r="B6860" t="s">
        <v>447</v>
      </c>
      <c r="C6860" t="s">
        <v>57</v>
      </c>
      <c r="D6860" t="s">
        <v>57</v>
      </c>
      <c r="E6860" s="30">
        <v>0</v>
      </c>
      <c r="F6860">
        <f t="shared" si="113"/>
        <v>1</v>
      </c>
    </row>
    <row r="6861" spans="1:6" x14ac:dyDescent="0.2">
      <c r="A6861" s="28">
        <v>42498</v>
      </c>
      <c r="B6861" t="s">
        <v>447</v>
      </c>
      <c r="C6861" t="s">
        <v>58</v>
      </c>
      <c r="D6861" t="s">
        <v>58</v>
      </c>
      <c r="E6861" s="30">
        <v>1</v>
      </c>
      <c r="F6861">
        <f t="shared" si="113"/>
        <v>1</v>
      </c>
    </row>
    <row r="6862" spans="1:6" x14ac:dyDescent="0.2">
      <c r="A6862" s="28">
        <v>42498</v>
      </c>
      <c r="B6862" t="s">
        <v>447</v>
      </c>
      <c r="C6862" t="s">
        <v>59</v>
      </c>
      <c r="D6862" t="s">
        <v>59</v>
      </c>
      <c r="E6862" s="30">
        <v>11</v>
      </c>
      <c r="F6862">
        <f t="shared" si="113"/>
        <v>1</v>
      </c>
    </row>
    <row r="6863" spans="1:6" x14ac:dyDescent="0.2">
      <c r="A6863" s="28">
        <v>42499</v>
      </c>
      <c r="B6863" t="s">
        <v>443</v>
      </c>
      <c r="C6863" t="s">
        <v>52</v>
      </c>
      <c r="D6863" t="s">
        <v>52</v>
      </c>
      <c r="E6863" s="30">
        <v>5.67</v>
      </c>
      <c r="F6863">
        <f t="shared" si="113"/>
        <v>1</v>
      </c>
    </row>
    <row r="6864" spans="1:6" x14ac:dyDescent="0.2">
      <c r="A6864" s="28">
        <v>42499</v>
      </c>
      <c r="B6864" t="s">
        <v>443</v>
      </c>
      <c r="C6864" t="s">
        <v>53</v>
      </c>
      <c r="D6864" t="s">
        <v>53</v>
      </c>
      <c r="E6864" s="30">
        <v>6.3630000000000004</v>
      </c>
      <c r="F6864">
        <f t="shared" si="113"/>
        <v>1</v>
      </c>
    </row>
    <row r="6865" spans="1:6" x14ac:dyDescent="0.2">
      <c r="A6865" s="28">
        <v>42499</v>
      </c>
      <c r="B6865" t="s">
        <v>443</v>
      </c>
      <c r="C6865" t="s">
        <v>54</v>
      </c>
      <c r="D6865" t="s">
        <v>54</v>
      </c>
      <c r="E6865" s="30">
        <v>5</v>
      </c>
      <c r="F6865">
        <f t="shared" si="113"/>
        <v>1</v>
      </c>
    </row>
    <row r="6866" spans="1:6" x14ac:dyDescent="0.2">
      <c r="A6866" s="28">
        <v>42499</v>
      </c>
      <c r="B6866" t="s">
        <v>443</v>
      </c>
      <c r="C6866" t="s">
        <v>55</v>
      </c>
      <c r="D6866" t="s">
        <v>55</v>
      </c>
      <c r="E6866" s="30">
        <v>29.2</v>
      </c>
      <c r="F6866">
        <f t="shared" si="113"/>
        <v>1</v>
      </c>
    </row>
    <row r="6867" spans="1:6" x14ac:dyDescent="0.2">
      <c r="A6867" s="28">
        <v>42499</v>
      </c>
      <c r="B6867" t="s">
        <v>443</v>
      </c>
      <c r="C6867" t="s">
        <v>56</v>
      </c>
      <c r="D6867" t="s">
        <v>56</v>
      </c>
      <c r="E6867" s="30">
        <v>3</v>
      </c>
      <c r="F6867">
        <f t="shared" si="113"/>
        <v>1</v>
      </c>
    </row>
    <row r="6868" spans="1:6" x14ac:dyDescent="0.2">
      <c r="A6868" s="28">
        <v>42499</v>
      </c>
      <c r="B6868" t="s">
        <v>443</v>
      </c>
      <c r="C6868" t="s">
        <v>57</v>
      </c>
      <c r="D6868" t="s">
        <v>57</v>
      </c>
      <c r="E6868" s="30">
        <v>0</v>
      </c>
      <c r="F6868">
        <f t="shared" si="113"/>
        <v>1</v>
      </c>
    </row>
    <row r="6869" spans="1:6" x14ac:dyDescent="0.2">
      <c r="A6869" s="28">
        <v>42499</v>
      </c>
      <c r="B6869" t="s">
        <v>443</v>
      </c>
      <c r="C6869" t="s">
        <v>58</v>
      </c>
      <c r="D6869" t="s">
        <v>58</v>
      </c>
      <c r="E6869" s="30">
        <v>2</v>
      </c>
      <c r="F6869">
        <f t="shared" si="113"/>
        <v>1</v>
      </c>
    </row>
    <row r="6870" spans="1:6" x14ac:dyDescent="0.2">
      <c r="A6870" s="28">
        <v>42499</v>
      </c>
      <c r="B6870" t="s">
        <v>443</v>
      </c>
      <c r="C6870" t="s">
        <v>59</v>
      </c>
      <c r="D6870" t="s">
        <v>59</v>
      </c>
      <c r="E6870" s="30">
        <v>5</v>
      </c>
      <c r="F6870">
        <f t="shared" si="113"/>
        <v>1</v>
      </c>
    </row>
    <row r="6871" spans="1:6" x14ac:dyDescent="0.2">
      <c r="A6871" s="28">
        <v>42500</v>
      </c>
      <c r="B6871" t="s">
        <v>444</v>
      </c>
      <c r="C6871" t="s">
        <v>52</v>
      </c>
      <c r="D6871" t="s">
        <v>52</v>
      </c>
      <c r="E6871" s="30">
        <v>7.33</v>
      </c>
      <c r="F6871">
        <f t="shared" si="113"/>
        <v>1</v>
      </c>
    </row>
    <row r="6872" spans="1:6" x14ac:dyDescent="0.2">
      <c r="A6872" s="28">
        <v>42500</v>
      </c>
      <c r="B6872" t="s">
        <v>444</v>
      </c>
      <c r="C6872" t="s">
        <v>53</v>
      </c>
      <c r="D6872" t="s">
        <v>53</v>
      </c>
      <c r="E6872" s="30">
        <v>3.67</v>
      </c>
      <c r="F6872">
        <f t="shared" si="113"/>
        <v>1</v>
      </c>
    </row>
    <row r="6873" spans="1:6" x14ac:dyDescent="0.2">
      <c r="A6873" s="28">
        <v>42500</v>
      </c>
      <c r="B6873" t="s">
        <v>444</v>
      </c>
      <c r="C6873" t="s">
        <v>54</v>
      </c>
      <c r="D6873" t="s">
        <v>54</v>
      </c>
      <c r="E6873" s="30">
        <v>7</v>
      </c>
      <c r="F6873">
        <f t="shared" si="113"/>
        <v>1</v>
      </c>
    </row>
    <row r="6874" spans="1:6" x14ac:dyDescent="0.2">
      <c r="A6874" s="28">
        <v>42500</v>
      </c>
      <c r="B6874" t="s">
        <v>444</v>
      </c>
      <c r="C6874" t="s">
        <v>55</v>
      </c>
      <c r="D6874" t="s">
        <v>55</v>
      </c>
      <c r="E6874" s="30">
        <v>28.25</v>
      </c>
      <c r="F6874">
        <f t="shared" si="113"/>
        <v>1</v>
      </c>
    </row>
    <row r="6875" spans="1:6" x14ac:dyDescent="0.2">
      <c r="A6875" s="28">
        <v>42500</v>
      </c>
      <c r="B6875" t="s">
        <v>444</v>
      </c>
      <c r="C6875" t="s">
        <v>56</v>
      </c>
      <c r="D6875" t="s">
        <v>56</v>
      </c>
      <c r="E6875" s="30">
        <v>4</v>
      </c>
      <c r="F6875">
        <f t="shared" si="113"/>
        <v>1</v>
      </c>
    </row>
    <row r="6876" spans="1:6" x14ac:dyDescent="0.2">
      <c r="A6876" s="28">
        <v>42500</v>
      </c>
      <c r="B6876" t="s">
        <v>444</v>
      </c>
      <c r="C6876" t="s">
        <v>57</v>
      </c>
      <c r="D6876" t="s">
        <v>57</v>
      </c>
      <c r="E6876" s="30">
        <v>0</v>
      </c>
      <c r="F6876">
        <f t="shared" si="113"/>
        <v>1</v>
      </c>
    </row>
    <row r="6877" spans="1:6" x14ac:dyDescent="0.2">
      <c r="A6877" s="28">
        <v>42500</v>
      </c>
      <c r="B6877" t="s">
        <v>444</v>
      </c>
      <c r="C6877" t="s">
        <v>58</v>
      </c>
      <c r="D6877" t="s">
        <v>58</v>
      </c>
      <c r="E6877" s="30">
        <v>2</v>
      </c>
      <c r="F6877">
        <f t="shared" si="113"/>
        <v>1</v>
      </c>
    </row>
    <row r="6878" spans="1:6" x14ac:dyDescent="0.2">
      <c r="A6878" s="28">
        <v>42500</v>
      </c>
      <c r="B6878" t="s">
        <v>444</v>
      </c>
      <c r="C6878" t="s">
        <v>59</v>
      </c>
      <c r="D6878" t="s">
        <v>59</v>
      </c>
      <c r="E6878" s="30">
        <v>3.5</v>
      </c>
      <c r="F6878">
        <f t="shared" si="113"/>
        <v>1</v>
      </c>
    </row>
    <row r="6879" spans="1:6" x14ac:dyDescent="0.2">
      <c r="A6879" s="28">
        <v>42501</v>
      </c>
      <c r="B6879" t="s">
        <v>445</v>
      </c>
      <c r="C6879" t="s">
        <v>52</v>
      </c>
      <c r="D6879" t="s">
        <v>52</v>
      </c>
      <c r="E6879" s="30">
        <v>5.33</v>
      </c>
      <c r="F6879">
        <f t="shared" si="113"/>
        <v>1</v>
      </c>
    </row>
    <row r="6880" spans="1:6" x14ac:dyDescent="0.2">
      <c r="A6880" s="28">
        <v>42501</v>
      </c>
      <c r="B6880" t="s">
        <v>445</v>
      </c>
      <c r="C6880" t="s">
        <v>53</v>
      </c>
      <c r="D6880" t="s">
        <v>53</v>
      </c>
      <c r="E6880" s="30">
        <v>4.66</v>
      </c>
      <c r="F6880">
        <f t="shared" si="113"/>
        <v>1</v>
      </c>
    </row>
    <row r="6881" spans="1:6" x14ac:dyDescent="0.2">
      <c r="A6881" s="28">
        <v>42501</v>
      </c>
      <c r="B6881" t="s">
        <v>445</v>
      </c>
      <c r="C6881" t="s">
        <v>54</v>
      </c>
      <c r="D6881" t="s">
        <v>54</v>
      </c>
      <c r="E6881" s="30">
        <v>4</v>
      </c>
      <c r="F6881">
        <f t="shared" si="113"/>
        <v>1</v>
      </c>
    </row>
    <row r="6882" spans="1:6" x14ac:dyDescent="0.2">
      <c r="A6882" s="28">
        <v>42501</v>
      </c>
      <c r="B6882" t="s">
        <v>445</v>
      </c>
      <c r="C6882" t="s">
        <v>55</v>
      </c>
      <c r="D6882" t="s">
        <v>55</v>
      </c>
      <c r="E6882" s="30">
        <v>23</v>
      </c>
      <c r="F6882">
        <f t="shared" si="113"/>
        <v>1</v>
      </c>
    </row>
    <row r="6883" spans="1:6" x14ac:dyDescent="0.2">
      <c r="A6883" s="28">
        <v>42501</v>
      </c>
      <c r="B6883" t="s">
        <v>445</v>
      </c>
      <c r="C6883" t="s">
        <v>56</v>
      </c>
      <c r="D6883" t="s">
        <v>56</v>
      </c>
      <c r="E6883" s="30">
        <v>13</v>
      </c>
      <c r="F6883">
        <f t="shared" si="113"/>
        <v>1</v>
      </c>
    </row>
    <row r="6884" spans="1:6" x14ac:dyDescent="0.2">
      <c r="A6884" s="28">
        <v>42501</v>
      </c>
      <c r="B6884" t="s">
        <v>445</v>
      </c>
      <c r="C6884" t="s">
        <v>57</v>
      </c>
      <c r="D6884" t="s">
        <v>57</v>
      </c>
      <c r="E6884" s="30">
        <v>0</v>
      </c>
      <c r="F6884">
        <f t="shared" si="113"/>
        <v>1</v>
      </c>
    </row>
    <row r="6885" spans="1:6" x14ac:dyDescent="0.2">
      <c r="A6885" s="28">
        <v>42501</v>
      </c>
      <c r="B6885" t="s">
        <v>445</v>
      </c>
      <c r="C6885" t="s">
        <v>58</v>
      </c>
      <c r="D6885" t="s">
        <v>58</v>
      </c>
      <c r="E6885" s="30">
        <v>3</v>
      </c>
      <c r="F6885">
        <f t="shared" si="113"/>
        <v>1</v>
      </c>
    </row>
    <row r="6886" spans="1:6" x14ac:dyDescent="0.2">
      <c r="A6886" s="28">
        <v>42501</v>
      </c>
      <c r="B6886" t="s">
        <v>445</v>
      </c>
      <c r="C6886" t="s">
        <v>59</v>
      </c>
      <c r="D6886" t="s">
        <v>59</v>
      </c>
      <c r="E6886" s="30">
        <v>2</v>
      </c>
      <c r="F6886">
        <f t="shared" si="113"/>
        <v>1</v>
      </c>
    </row>
    <row r="6887" spans="1:6" x14ac:dyDescent="0.2">
      <c r="A6887" s="28">
        <v>42502</v>
      </c>
      <c r="B6887" t="s">
        <v>446</v>
      </c>
      <c r="C6887" t="s">
        <v>52</v>
      </c>
      <c r="D6887" t="s">
        <v>52</v>
      </c>
      <c r="E6887" s="30">
        <v>3.01</v>
      </c>
      <c r="F6887">
        <f t="shared" si="113"/>
        <v>1</v>
      </c>
    </row>
    <row r="6888" spans="1:6" x14ac:dyDescent="0.2">
      <c r="A6888" s="28">
        <v>42502</v>
      </c>
      <c r="B6888" t="s">
        <v>446</v>
      </c>
      <c r="C6888" t="s">
        <v>53</v>
      </c>
      <c r="D6888" t="s">
        <v>53</v>
      </c>
      <c r="E6888" s="30">
        <v>1.7589999999999999</v>
      </c>
      <c r="F6888">
        <f t="shared" si="113"/>
        <v>1</v>
      </c>
    </row>
    <row r="6889" spans="1:6" x14ac:dyDescent="0.2">
      <c r="A6889" s="28">
        <v>42502</v>
      </c>
      <c r="B6889" t="s">
        <v>446</v>
      </c>
      <c r="C6889" t="s">
        <v>54</v>
      </c>
      <c r="D6889" t="s">
        <v>54</v>
      </c>
      <c r="E6889" s="30">
        <v>8</v>
      </c>
      <c r="F6889">
        <f t="shared" si="113"/>
        <v>1</v>
      </c>
    </row>
    <row r="6890" spans="1:6" x14ac:dyDescent="0.2">
      <c r="A6890" s="28">
        <v>42502</v>
      </c>
      <c r="B6890" t="s">
        <v>446</v>
      </c>
      <c r="C6890" t="s">
        <v>55</v>
      </c>
      <c r="D6890" t="s">
        <v>55</v>
      </c>
      <c r="E6890" s="30">
        <v>28.1</v>
      </c>
      <c r="F6890">
        <f t="shared" si="113"/>
        <v>1</v>
      </c>
    </row>
    <row r="6891" spans="1:6" x14ac:dyDescent="0.2">
      <c r="A6891" s="28">
        <v>42502</v>
      </c>
      <c r="B6891" t="s">
        <v>446</v>
      </c>
      <c r="C6891" t="s">
        <v>56</v>
      </c>
      <c r="D6891" t="s">
        <v>56</v>
      </c>
      <c r="E6891" s="30">
        <v>8</v>
      </c>
      <c r="F6891">
        <f t="shared" si="113"/>
        <v>1</v>
      </c>
    </row>
    <row r="6892" spans="1:6" x14ac:dyDescent="0.2">
      <c r="A6892" s="28">
        <v>42502</v>
      </c>
      <c r="B6892" t="s">
        <v>446</v>
      </c>
      <c r="C6892" t="s">
        <v>57</v>
      </c>
      <c r="D6892" t="s">
        <v>57</v>
      </c>
      <c r="E6892" s="30">
        <v>1</v>
      </c>
      <c r="F6892">
        <f t="shared" si="113"/>
        <v>1</v>
      </c>
    </row>
    <row r="6893" spans="1:6" x14ac:dyDescent="0.2">
      <c r="A6893" s="28">
        <v>42502</v>
      </c>
      <c r="B6893" t="s">
        <v>446</v>
      </c>
      <c r="C6893" t="s">
        <v>58</v>
      </c>
      <c r="D6893" t="s">
        <v>58</v>
      </c>
      <c r="E6893" s="30">
        <v>2</v>
      </c>
      <c r="F6893">
        <f t="shared" si="113"/>
        <v>1</v>
      </c>
    </row>
    <row r="6894" spans="1:6" x14ac:dyDescent="0.2">
      <c r="A6894" s="28">
        <v>42502</v>
      </c>
      <c r="B6894" t="s">
        <v>446</v>
      </c>
      <c r="C6894" t="s">
        <v>59</v>
      </c>
      <c r="D6894" t="s">
        <v>59</v>
      </c>
      <c r="E6894" s="30">
        <v>0</v>
      </c>
      <c r="F6894">
        <f t="shared" si="113"/>
        <v>1</v>
      </c>
    </row>
    <row r="6895" spans="1:6" x14ac:dyDescent="0.2">
      <c r="A6895" s="28">
        <v>42503</v>
      </c>
      <c r="B6895" t="s">
        <v>440</v>
      </c>
      <c r="C6895" t="s">
        <v>52</v>
      </c>
      <c r="D6895" t="s">
        <v>52</v>
      </c>
      <c r="E6895" s="30">
        <v>2.33</v>
      </c>
      <c r="F6895">
        <f t="shared" si="113"/>
        <v>1</v>
      </c>
    </row>
    <row r="6896" spans="1:6" x14ac:dyDescent="0.2">
      <c r="A6896" s="28">
        <v>42503</v>
      </c>
      <c r="B6896" t="s">
        <v>440</v>
      </c>
      <c r="C6896" t="s">
        <v>53</v>
      </c>
      <c r="D6896" t="s">
        <v>53</v>
      </c>
      <c r="E6896" s="30">
        <v>2.33</v>
      </c>
      <c r="F6896">
        <f t="shared" si="113"/>
        <v>1</v>
      </c>
    </row>
    <row r="6897" spans="1:6" x14ac:dyDescent="0.2">
      <c r="A6897" s="28">
        <v>42503</v>
      </c>
      <c r="B6897" t="s">
        <v>440</v>
      </c>
      <c r="C6897" t="s">
        <v>54</v>
      </c>
      <c r="D6897" t="s">
        <v>54</v>
      </c>
      <c r="E6897" s="30">
        <v>3</v>
      </c>
      <c r="F6897">
        <f t="shared" si="113"/>
        <v>1</v>
      </c>
    </row>
    <row r="6898" spans="1:6" x14ac:dyDescent="0.2">
      <c r="A6898" s="28">
        <v>42503</v>
      </c>
      <c r="B6898" t="s">
        <v>440</v>
      </c>
      <c r="C6898" t="s">
        <v>55</v>
      </c>
      <c r="D6898" t="s">
        <v>55</v>
      </c>
      <c r="E6898" s="30">
        <v>37</v>
      </c>
      <c r="F6898">
        <f t="shared" si="113"/>
        <v>1</v>
      </c>
    </row>
    <row r="6899" spans="1:6" x14ac:dyDescent="0.2">
      <c r="A6899" s="28">
        <v>42503</v>
      </c>
      <c r="B6899" t="s">
        <v>440</v>
      </c>
      <c r="C6899" t="s">
        <v>56</v>
      </c>
      <c r="D6899" t="s">
        <v>56</v>
      </c>
      <c r="E6899" s="30">
        <v>9</v>
      </c>
      <c r="F6899">
        <f t="shared" si="113"/>
        <v>1</v>
      </c>
    </row>
    <row r="6900" spans="1:6" x14ac:dyDescent="0.2">
      <c r="A6900" s="28">
        <v>42503</v>
      </c>
      <c r="B6900" t="s">
        <v>440</v>
      </c>
      <c r="C6900" t="s">
        <v>57</v>
      </c>
      <c r="D6900" t="s">
        <v>57</v>
      </c>
      <c r="E6900" s="30">
        <v>0</v>
      </c>
      <c r="F6900">
        <f t="shared" si="113"/>
        <v>1</v>
      </c>
    </row>
    <row r="6901" spans="1:6" x14ac:dyDescent="0.2">
      <c r="A6901" s="28">
        <v>42503</v>
      </c>
      <c r="B6901" t="s">
        <v>440</v>
      </c>
      <c r="C6901" t="s">
        <v>58</v>
      </c>
      <c r="D6901" t="s">
        <v>58</v>
      </c>
      <c r="E6901" s="30">
        <v>0</v>
      </c>
      <c r="F6901">
        <f t="shared" si="113"/>
        <v>1</v>
      </c>
    </row>
    <row r="6902" spans="1:6" x14ac:dyDescent="0.2">
      <c r="A6902" s="28">
        <v>42503</v>
      </c>
      <c r="B6902" t="s">
        <v>440</v>
      </c>
      <c r="C6902" t="s">
        <v>59</v>
      </c>
      <c r="D6902" t="s">
        <v>59</v>
      </c>
      <c r="E6902" s="30">
        <v>5</v>
      </c>
      <c r="F6902">
        <f t="shared" si="113"/>
        <v>1</v>
      </c>
    </row>
    <row r="6903" spans="1:6" x14ac:dyDescent="0.2">
      <c r="A6903" s="28">
        <v>42504</v>
      </c>
      <c r="B6903" t="s">
        <v>441</v>
      </c>
      <c r="C6903" t="s">
        <v>52</v>
      </c>
      <c r="D6903" t="s">
        <v>52</v>
      </c>
      <c r="E6903" s="30">
        <v>5.34</v>
      </c>
      <c r="F6903">
        <f t="shared" si="113"/>
        <v>1</v>
      </c>
    </row>
    <row r="6904" spans="1:6" x14ac:dyDescent="0.2">
      <c r="A6904" s="28">
        <v>42504</v>
      </c>
      <c r="B6904" t="s">
        <v>441</v>
      </c>
      <c r="C6904" t="s">
        <v>53</v>
      </c>
      <c r="D6904" t="s">
        <v>53</v>
      </c>
      <c r="E6904" s="30">
        <v>4.67</v>
      </c>
      <c r="F6904">
        <f t="shared" si="113"/>
        <v>1</v>
      </c>
    </row>
    <row r="6905" spans="1:6" x14ac:dyDescent="0.2">
      <c r="A6905" s="28">
        <v>42504</v>
      </c>
      <c r="B6905" t="s">
        <v>441</v>
      </c>
      <c r="C6905" t="s">
        <v>54</v>
      </c>
      <c r="D6905" t="s">
        <v>54</v>
      </c>
      <c r="E6905" s="30">
        <v>5.55</v>
      </c>
      <c r="F6905">
        <f t="shared" si="113"/>
        <v>1</v>
      </c>
    </row>
    <row r="6906" spans="1:6" x14ac:dyDescent="0.2">
      <c r="A6906" s="28">
        <v>42504</v>
      </c>
      <c r="B6906" t="s">
        <v>441</v>
      </c>
      <c r="C6906" t="s">
        <v>55</v>
      </c>
      <c r="D6906" t="s">
        <v>55</v>
      </c>
      <c r="E6906" s="30">
        <v>31.25</v>
      </c>
      <c r="F6906">
        <f t="shared" si="113"/>
        <v>1</v>
      </c>
    </row>
    <row r="6907" spans="1:6" x14ac:dyDescent="0.2">
      <c r="A6907" s="28">
        <v>42504</v>
      </c>
      <c r="B6907" t="s">
        <v>441</v>
      </c>
      <c r="C6907" t="s">
        <v>56</v>
      </c>
      <c r="D6907" t="s">
        <v>56</v>
      </c>
      <c r="E6907" s="30">
        <v>13</v>
      </c>
      <c r="F6907">
        <f t="shared" si="113"/>
        <v>1</v>
      </c>
    </row>
    <row r="6908" spans="1:6" x14ac:dyDescent="0.2">
      <c r="A6908" s="28">
        <v>42504</v>
      </c>
      <c r="B6908" t="s">
        <v>441</v>
      </c>
      <c r="C6908" t="s">
        <v>57</v>
      </c>
      <c r="D6908" t="s">
        <v>57</v>
      </c>
      <c r="E6908" s="30">
        <v>0</v>
      </c>
      <c r="F6908">
        <f t="shared" si="113"/>
        <v>1</v>
      </c>
    </row>
    <row r="6909" spans="1:6" x14ac:dyDescent="0.2">
      <c r="A6909" s="28">
        <v>42504</v>
      </c>
      <c r="B6909" t="s">
        <v>441</v>
      </c>
      <c r="C6909" t="s">
        <v>58</v>
      </c>
      <c r="D6909" t="s">
        <v>58</v>
      </c>
      <c r="E6909" s="30">
        <v>21</v>
      </c>
      <c r="F6909">
        <f t="shared" si="113"/>
        <v>1</v>
      </c>
    </row>
    <row r="6910" spans="1:6" x14ac:dyDescent="0.2">
      <c r="A6910" s="28">
        <v>42504</v>
      </c>
      <c r="B6910" t="s">
        <v>441</v>
      </c>
      <c r="C6910" t="s">
        <v>59</v>
      </c>
      <c r="D6910" t="s">
        <v>59</v>
      </c>
      <c r="E6910" s="30">
        <v>1</v>
      </c>
      <c r="F6910">
        <f t="shared" si="113"/>
        <v>1</v>
      </c>
    </row>
    <row r="6911" spans="1:6" x14ac:dyDescent="0.2">
      <c r="A6911" s="28">
        <v>42505</v>
      </c>
      <c r="B6911" t="s">
        <v>447</v>
      </c>
      <c r="C6911" t="s">
        <v>52</v>
      </c>
      <c r="D6911" t="s">
        <v>52</v>
      </c>
      <c r="E6911" s="30">
        <v>5.33</v>
      </c>
      <c r="F6911">
        <f t="shared" si="113"/>
        <v>1</v>
      </c>
    </row>
    <row r="6912" spans="1:6" x14ac:dyDescent="0.2">
      <c r="A6912" s="28">
        <v>42505</v>
      </c>
      <c r="B6912" t="s">
        <v>447</v>
      </c>
      <c r="C6912" t="s">
        <v>53</v>
      </c>
      <c r="D6912" t="s">
        <v>53</v>
      </c>
      <c r="E6912" s="30">
        <v>8.1880000000000006</v>
      </c>
      <c r="F6912">
        <f t="shared" si="113"/>
        <v>1</v>
      </c>
    </row>
    <row r="6913" spans="1:6" x14ac:dyDescent="0.2">
      <c r="A6913" s="28">
        <v>42505</v>
      </c>
      <c r="B6913" t="s">
        <v>447</v>
      </c>
      <c r="C6913" t="s">
        <v>54</v>
      </c>
      <c r="D6913" t="s">
        <v>54</v>
      </c>
      <c r="E6913" s="30">
        <v>1.2</v>
      </c>
      <c r="F6913">
        <f t="shared" si="113"/>
        <v>1</v>
      </c>
    </row>
    <row r="6914" spans="1:6" x14ac:dyDescent="0.2">
      <c r="A6914" s="28">
        <v>42505</v>
      </c>
      <c r="B6914" t="s">
        <v>447</v>
      </c>
      <c r="C6914" t="s">
        <v>55</v>
      </c>
      <c r="D6914" t="s">
        <v>55</v>
      </c>
      <c r="E6914" s="30">
        <v>44.1</v>
      </c>
      <c r="F6914">
        <f t="shared" si="113"/>
        <v>1</v>
      </c>
    </row>
    <row r="6915" spans="1:6" x14ac:dyDescent="0.2">
      <c r="A6915" s="28">
        <v>42505</v>
      </c>
      <c r="B6915" t="s">
        <v>447</v>
      </c>
      <c r="C6915" t="s">
        <v>56</v>
      </c>
      <c r="D6915" t="s">
        <v>56</v>
      </c>
      <c r="E6915" s="30">
        <v>6</v>
      </c>
      <c r="F6915">
        <f t="shared" si="113"/>
        <v>1</v>
      </c>
    </row>
    <row r="6916" spans="1:6" x14ac:dyDescent="0.2">
      <c r="A6916" s="28">
        <v>42505</v>
      </c>
      <c r="B6916" t="s">
        <v>447</v>
      </c>
      <c r="C6916" t="s">
        <v>57</v>
      </c>
      <c r="D6916" t="s">
        <v>57</v>
      </c>
      <c r="E6916" s="30">
        <v>0</v>
      </c>
      <c r="F6916">
        <f t="shared" si="113"/>
        <v>1</v>
      </c>
    </row>
    <row r="6917" spans="1:6" x14ac:dyDescent="0.2">
      <c r="A6917" s="28">
        <v>42505</v>
      </c>
      <c r="B6917" t="s">
        <v>447</v>
      </c>
      <c r="C6917" t="s">
        <v>58</v>
      </c>
      <c r="D6917" t="s">
        <v>58</v>
      </c>
      <c r="E6917" s="30">
        <v>5</v>
      </c>
      <c r="F6917">
        <f t="shared" si="113"/>
        <v>1</v>
      </c>
    </row>
    <row r="6918" spans="1:6" x14ac:dyDescent="0.2">
      <c r="A6918" s="28">
        <v>42505</v>
      </c>
      <c r="B6918" t="s">
        <v>447</v>
      </c>
      <c r="C6918" t="s">
        <v>59</v>
      </c>
      <c r="D6918" t="s">
        <v>59</v>
      </c>
      <c r="E6918" s="30">
        <v>4</v>
      </c>
      <c r="F6918">
        <f t="shared" si="113"/>
        <v>1</v>
      </c>
    </row>
    <row r="6919" spans="1:6" x14ac:dyDescent="0.2">
      <c r="A6919" s="28">
        <v>42506</v>
      </c>
      <c r="B6919" t="s">
        <v>443</v>
      </c>
      <c r="C6919" t="s">
        <v>52</v>
      </c>
      <c r="D6919" t="s">
        <v>52</v>
      </c>
      <c r="E6919" s="30">
        <v>5</v>
      </c>
      <c r="F6919">
        <f t="shared" ref="F6919:F6982" si="114">SUBTOTAL(103,E6919)</f>
        <v>1</v>
      </c>
    </row>
    <row r="6920" spans="1:6" x14ac:dyDescent="0.2">
      <c r="A6920" s="28">
        <v>42506</v>
      </c>
      <c r="B6920" t="s">
        <v>443</v>
      </c>
      <c r="C6920" t="s">
        <v>53</v>
      </c>
      <c r="D6920" t="s">
        <v>53</v>
      </c>
      <c r="E6920" s="30">
        <v>3.66</v>
      </c>
      <c r="F6920">
        <f t="shared" si="114"/>
        <v>1</v>
      </c>
    </row>
    <row r="6921" spans="1:6" x14ac:dyDescent="0.2">
      <c r="A6921" s="28">
        <v>42506</v>
      </c>
      <c r="B6921" t="s">
        <v>443</v>
      </c>
      <c r="C6921" t="s">
        <v>54</v>
      </c>
      <c r="D6921" t="s">
        <v>54</v>
      </c>
      <c r="E6921" s="30">
        <v>2</v>
      </c>
      <c r="F6921">
        <f t="shared" si="114"/>
        <v>1</v>
      </c>
    </row>
    <row r="6922" spans="1:6" x14ac:dyDescent="0.2">
      <c r="A6922" s="28">
        <v>42506</v>
      </c>
      <c r="B6922" t="s">
        <v>443</v>
      </c>
      <c r="C6922" t="s">
        <v>55</v>
      </c>
      <c r="D6922" t="s">
        <v>55</v>
      </c>
      <c r="E6922" s="30">
        <v>24</v>
      </c>
      <c r="F6922">
        <f t="shared" si="114"/>
        <v>1</v>
      </c>
    </row>
    <row r="6923" spans="1:6" x14ac:dyDescent="0.2">
      <c r="A6923" s="28">
        <v>42506</v>
      </c>
      <c r="B6923" t="s">
        <v>443</v>
      </c>
      <c r="C6923" t="s">
        <v>56</v>
      </c>
      <c r="D6923" t="s">
        <v>56</v>
      </c>
      <c r="E6923" s="30">
        <v>17</v>
      </c>
      <c r="F6923">
        <f t="shared" si="114"/>
        <v>1</v>
      </c>
    </row>
    <row r="6924" spans="1:6" x14ac:dyDescent="0.2">
      <c r="A6924" s="28">
        <v>42506</v>
      </c>
      <c r="B6924" t="s">
        <v>443</v>
      </c>
      <c r="C6924" t="s">
        <v>57</v>
      </c>
      <c r="D6924" t="s">
        <v>57</v>
      </c>
      <c r="E6924" s="30">
        <v>0</v>
      </c>
      <c r="F6924">
        <f t="shared" si="114"/>
        <v>1</v>
      </c>
    </row>
    <row r="6925" spans="1:6" x14ac:dyDescent="0.2">
      <c r="A6925" s="28">
        <v>42506</v>
      </c>
      <c r="B6925" t="s">
        <v>443</v>
      </c>
      <c r="C6925" t="s">
        <v>58</v>
      </c>
      <c r="D6925" t="s">
        <v>58</v>
      </c>
      <c r="E6925" s="30">
        <v>2</v>
      </c>
      <c r="F6925">
        <f t="shared" si="114"/>
        <v>1</v>
      </c>
    </row>
    <row r="6926" spans="1:6" x14ac:dyDescent="0.2">
      <c r="A6926" s="28">
        <v>42506</v>
      </c>
      <c r="B6926" t="s">
        <v>443</v>
      </c>
      <c r="C6926" t="s">
        <v>59</v>
      </c>
      <c r="D6926" t="s">
        <v>59</v>
      </c>
      <c r="E6926" s="30">
        <v>3</v>
      </c>
      <c r="F6926">
        <f t="shared" si="114"/>
        <v>1</v>
      </c>
    </row>
    <row r="6927" spans="1:6" x14ac:dyDescent="0.2">
      <c r="A6927" s="28">
        <v>42507</v>
      </c>
      <c r="B6927" t="s">
        <v>444</v>
      </c>
      <c r="C6927" t="s">
        <v>52</v>
      </c>
      <c r="D6927" t="s">
        <v>52</v>
      </c>
      <c r="E6927" s="30">
        <v>4</v>
      </c>
      <c r="F6927">
        <f t="shared" si="114"/>
        <v>1</v>
      </c>
    </row>
    <row r="6928" spans="1:6" x14ac:dyDescent="0.2">
      <c r="A6928" s="28">
        <v>42507</v>
      </c>
      <c r="B6928" t="s">
        <v>444</v>
      </c>
      <c r="C6928" t="s">
        <v>53</v>
      </c>
      <c r="D6928" t="s">
        <v>53</v>
      </c>
      <c r="E6928" s="30">
        <v>2.33</v>
      </c>
      <c r="F6928">
        <f t="shared" si="114"/>
        <v>1</v>
      </c>
    </row>
    <row r="6929" spans="1:6" x14ac:dyDescent="0.2">
      <c r="A6929" s="28">
        <v>42507</v>
      </c>
      <c r="B6929" t="s">
        <v>444</v>
      </c>
      <c r="C6929" t="s">
        <v>54</v>
      </c>
      <c r="D6929" t="s">
        <v>54</v>
      </c>
      <c r="E6929" s="30">
        <v>7.1</v>
      </c>
      <c r="F6929">
        <f t="shared" si="114"/>
        <v>1</v>
      </c>
    </row>
    <row r="6930" spans="1:6" x14ac:dyDescent="0.2">
      <c r="A6930" s="28">
        <v>42507</v>
      </c>
      <c r="B6930" t="s">
        <v>444</v>
      </c>
      <c r="C6930" t="s">
        <v>55</v>
      </c>
      <c r="D6930" t="s">
        <v>55</v>
      </c>
      <c r="E6930" s="30">
        <v>38.4</v>
      </c>
      <c r="F6930">
        <f t="shared" si="114"/>
        <v>1</v>
      </c>
    </row>
    <row r="6931" spans="1:6" x14ac:dyDescent="0.2">
      <c r="A6931" s="28">
        <v>42507</v>
      </c>
      <c r="B6931" t="s">
        <v>444</v>
      </c>
      <c r="C6931" t="s">
        <v>56</v>
      </c>
      <c r="D6931" t="s">
        <v>56</v>
      </c>
      <c r="E6931" s="30">
        <v>4</v>
      </c>
      <c r="F6931">
        <f t="shared" si="114"/>
        <v>1</v>
      </c>
    </row>
    <row r="6932" spans="1:6" x14ac:dyDescent="0.2">
      <c r="A6932" s="28">
        <v>42507</v>
      </c>
      <c r="B6932" t="s">
        <v>444</v>
      </c>
      <c r="C6932" t="s">
        <v>57</v>
      </c>
      <c r="D6932" t="s">
        <v>57</v>
      </c>
      <c r="E6932" s="30">
        <v>0</v>
      </c>
      <c r="F6932">
        <f t="shared" si="114"/>
        <v>1</v>
      </c>
    </row>
    <row r="6933" spans="1:6" x14ac:dyDescent="0.2">
      <c r="A6933" s="28">
        <v>42507</v>
      </c>
      <c r="B6933" t="s">
        <v>444</v>
      </c>
      <c r="C6933" t="s">
        <v>58</v>
      </c>
      <c r="D6933" t="s">
        <v>58</v>
      </c>
      <c r="E6933" s="30">
        <v>1</v>
      </c>
      <c r="F6933">
        <f t="shared" si="114"/>
        <v>1</v>
      </c>
    </row>
    <row r="6934" spans="1:6" x14ac:dyDescent="0.2">
      <c r="A6934" s="28">
        <v>42507</v>
      </c>
      <c r="B6934" t="s">
        <v>444</v>
      </c>
      <c r="C6934" t="s">
        <v>59</v>
      </c>
      <c r="D6934" t="s">
        <v>59</v>
      </c>
      <c r="E6934" s="30">
        <v>3.2</v>
      </c>
      <c r="F6934">
        <f t="shared" si="114"/>
        <v>1</v>
      </c>
    </row>
    <row r="6935" spans="1:6" x14ac:dyDescent="0.2">
      <c r="A6935" s="28">
        <v>42508</v>
      </c>
      <c r="B6935" t="s">
        <v>445</v>
      </c>
      <c r="C6935" t="s">
        <v>52</v>
      </c>
      <c r="D6935" t="s">
        <v>52</v>
      </c>
      <c r="E6935" s="30">
        <v>4</v>
      </c>
      <c r="F6935">
        <f t="shared" si="114"/>
        <v>1</v>
      </c>
    </row>
    <row r="6936" spans="1:6" x14ac:dyDescent="0.2">
      <c r="A6936" s="28">
        <v>42508</v>
      </c>
      <c r="B6936" t="s">
        <v>445</v>
      </c>
      <c r="C6936" t="s">
        <v>53</v>
      </c>
      <c r="D6936" t="s">
        <v>53</v>
      </c>
      <c r="E6936" s="30">
        <v>5.33</v>
      </c>
      <c r="F6936">
        <f t="shared" si="114"/>
        <v>1</v>
      </c>
    </row>
    <row r="6937" spans="1:6" x14ac:dyDescent="0.2">
      <c r="A6937" s="28">
        <v>42508</v>
      </c>
      <c r="B6937" t="s">
        <v>445</v>
      </c>
      <c r="C6937" t="s">
        <v>54</v>
      </c>
      <c r="D6937" t="s">
        <v>54</v>
      </c>
      <c r="E6937" s="30">
        <v>5.25</v>
      </c>
      <c r="F6937">
        <f t="shared" si="114"/>
        <v>1</v>
      </c>
    </row>
    <row r="6938" spans="1:6" x14ac:dyDescent="0.2">
      <c r="A6938" s="28">
        <v>42508</v>
      </c>
      <c r="B6938" t="s">
        <v>445</v>
      </c>
      <c r="C6938" t="s">
        <v>55</v>
      </c>
      <c r="D6938" t="s">
        <v>55</v>
      </c>
      <c r="E6938" s="30">
        <v>35</v>
      </c>
      <c r="F6938">
        <f t="shared" si="114"/>
        <v>1</v>
      </c>
    </row>
    <row r="6939" spans="1:6" x14ac:dyDescent="0.2">
      <c r="A6939" s="28">
        <v>42508</v>
      </c>
      <c r="B6939" t="s">
        <v>445</v>
      </c>
      <c r="C6939" t="s">
        <v>56</v>
      </c>
      <c r="D6939" t="s">
        <v>56</v>
      </c>
      <c r="E6939" s="30">
        <v>7</v>
      </c>
      <c r="F6939">
        <f t="shared" si="114"/>
        <v>1</v>
      </c>
    </row>
    <row r="6940" spans="1:6" x14ac:dyDescent="0.2">
      <c r="A6940" s="28">
        <v>42508</v>
      </c>
      <c r="B6940" t="s">
        <v>445</v>
      </c>
      <c r="C6940" t="s">
        <v>57</v>
      </c>
      <c r="D6940" t="s">
        <v>57</v>
      </c>
      <c r="E6940" s="30">
        <v>0</v>
      </c>
      <c r="F6940">
        <f t="shared" si="114"/>
        <v>1</v>
      </c>
    </row>
    <row r="6941" spans="1:6" x14ac:dyDescent="0.2">
      <c r="A6941" s="28">
        <v>42508</v>
      </c>
      <c r="B6941" t="s">
        <v>445</v>
      </c>
      <c r="C6941" t="s">
        <v>58</v>
      </c>
      <c r="D6941" t="s">
        <v>58</v>
      </c>
      <c r="E6941" s="30">
        <v>1</v>
      </c>
      <c r="F6941">
        <f t="shared" si="114"/>
        <v>1</v>
      </c>
    </row>
    <row r="6942" spans="1:6" x14ac:dyDescent="0.2">
      <c r="A6942" s="28">
        <v>42508</v>
      </c>
      <c r="B6942" t="s">
        <v>445</v>
      </c>
      <c r="C6942" t="s">
        <v>59</v>
      </c>
      <c r="D6942" t="s">
        <v>59</v>
      </c>
      <c r="E6942" s="30">
        <v>5</v>
      </c>
      <c r="F6942">
        <f t="shared" si="114"/>
        <v>1</v>
      </c>
    </row>
    <row r="6943" spans="1:6" x14ac:dyDescent="0.2">
      <c r="A6943" s="28">
        <v>42509</v>
      </c>
      <c r="B6943" t="s">
        <v>446</v>
      </c>
      <c r="C6943" t="s">
        <v>52</v>
      </c>
      <c r="D6943" t="s">
        <v>52</v>
      </c>
      <c r="E6943" s="30">
        <v>6.34</v>
      </c>
      <c r="F6943">
        <f t="shared" si="114"/>
        <v>1</v>
      </c>
    </row>
    <row r="6944" spans="1:6" x14ac:dyDescent="0.2">
      <c r="A6944" s="28">
        <v>42509</v>
      </c>
      <c r="B6944" t="s">
        <v>446</v>
      </c>
      <c r="C6944" t="s">
        <v>53</v>
      </c>
      <c r="D6944" t="s">
        <v>53</v>
      </c>
      <c r="E6944" s="30">
        <v>5.66</v>
      </c>
      <c r="F6944">
        <f t="shared" si="114"/>
        <v>1</v>
      </c>
    </row>
    <row r="6945" spans="1:6" x14ac:dyDescent="0.2">
      <c r="A6945" s="28">
        <v>42509</v>
      </c>
      <c r="B6945" t="s">
        <v>446</v>
      </c>
      <c r="C6945" t="s">
        <v>54</v>
      </c>
      <c r="D6945" t="s">
        <v>54</v>
      </c>
      <c r="E6945" s="30">
        <v>2</v>
      </c>
      <c r="F6945">
        <f t="shared" si="114"/>
        <v>1</v>
      </c>
    </row>
    <row r="6946" spans="1:6" x14ac:dyDescent="0.2">
      <c r="A6946" s="28">
        <v>42509</v>
      </c>
      <c r="B6946" t="s">
        <v>446</v>
      </c>
      <c r="C6946" t="s">
        <v>55</v>
      </c>
      <c r="D6946" t="s">
        <v>55</v>
      </c>
      <c r="E6946" s="30">
        <v>30.5</v>
      </c>
      <c r="F6946">
        <f t="shared" si="114"/>
        <v>1</v>
      </c>
    </row>
    <row r="6947" spans="1:6" x14ac:dyDescent="0.2">
      <c r="A6947" s="28">
        <v>42509</v>
      </c>
      <c r="B6947" t="s">
        <v>446</v>
      </c>
      <c r="C6947" t="s">
        <v>56</v>
      </c>
      <c r="D6947" t="s">
        <v>56</v>
      </c>
      <c r="E6947" s="30">
        <v>10</v>
      </c>
      <c r="F6947">
        <f t="shared" si="114"/>
        <v>1</v>
      </c>
    </row>
    <row r="6948" spans="1:6" x14ac:dyDescent="0.2">
      <c r="A6948" s="28">
        <v>42509</v>
      </c>
      <c r="B6948" t="s">
        <v>446</v>
      </c>
      <c r="C6948" t="s">
        <v>57</v>
      </c>
      <c r="D6948" t="s">
        <v>57</v>
      </c>
      <c r="E6948" s="30">
        <v>0</v>
      </c>
      <c r="F6948">
        <f t="shared" si="114"/>
        <v>1</v>
      </c>
    </row>
    <row r="6949" spans="1:6" x14ac:dyDescent="0.2">
      <c r="A6949" s="28">
        <v>42509</v>
      </c>
      <c r="B6949" t="s">
        <v>446</v>
      </c>
      <c r="C6949" t="s">
        <v>58</v>
      </c>
      <c r="D6949" t="s">
        <v>58</v>
      </c>
      <c r="E6949" s="30">
        <v>16</v>
      </c>
      <c r="F6949">
        <f t="shared" si="114"/>
        <v>1</v>
      </c>
    </row>
    <row r="6950" spans="1:6" x14ac:dyDescent="0.2">
      <c r="A6950" s="28">
        <v>42509</v>
      </c>
      <c r="B6950" t="s">
        <v>446</v>
      </c>
      <c r="C6950" t="s">
        <v>59</v>
      </c>
      <c r="D6950" t="s">
        <v>59</v>
      </c>
      <c r="E6950" s="30">
        <v>3</v>
      </c>
      <c r="F6950">
        <f t="shared" si="114"/>
        <v>1</v>
      </c>
    </row>
    <row r="6951" spans="1:6" x14ac:dyDescent="0.2">
      <c r="A6951" s="28">
        <v>42510</v>
      </c>
      <c r="B6951" t="s">
        <v>440</v>
      </c>
      <c r="C6951" t="s">
        <v>52</v>
      </c>
      <c r="D6951" t="s">
        <v>52</v>
      </c>
      <c r="E6951" s="30">
        <v>3</v>
      </c>
      <c r="F6951">
        <f t="shared" si="114"/>
        <v>1</v>
      </c>
    </row>
    <row r="6952" spans="1:6" x14ac:dyDescent="0.2">
      <c r="A6952" s="28">
        <v>42510</v>
      </c>
      <c r="B6952" t="s">
        <v>440</v>
      </c>
      <c r="C6952" t="s">
        <v>53</v>
      </c>
      <c r="D6952" t="s">
        <v>53</v>
      </c>
      <c r="E6952" s="30">
        <v>1.1319999999999999</v>
      </c>
      <c r="F6952">
        <f t="shared" si="114"/>
        <v>1</v>
      </c>
    </row>
    <row r="6953" spans="1:6" x14ac:dyDescent="0.2">
      <c r="A6953" s="28">
        <v>42510</v>
      </c>
      <c r="B6953" t="s">
        <v>440</v>
      </c>
      <c r="C6953" t="s">
        <v>54</v>
      </c>
      <c r="D6953" t="s">
        <v>54</v>
      </c>
      <c r="E6953" s="30">
        <v>3</v>
      </c>
      <c r="F6953">
        <f t="shared" si="114"/>
        <v>1</v>
      </c>
    </row>
    <row r="6954" spans="1:6" x14ac:dyDescent="0.2">
      <c r="A6954" s="28">
        <v>42510</v>
      </c>
      <c r="B6954" t="s">
        <v>440</v>
      </c>
      <c r="C6954" t="s">
        <v>55</v>
      </c>
      <c r="D6954" t="s">
        <v>55</v>
      </c>
      <c r="E6954" s="30">
        <v>14</v>
      </c>
      <c r="F6954">
        <f t="shared" si="114"/>
        <v>1</v>
      </c>
    </row>
    <row r="6955" spans="1:6" x14ac:dyDescent="0.2">
      <c r="A6955" s="28">
        <v>42510</v>
      </c>
      <c r="B6955" t="s">
        <v>440</v>
      </c>
      <c r="C6955" t="s">
        <v>56</v>
      </c>
      <c r="D6955" t="s">
        <v>56</v>
      </c>
      <c r="E6955" s="30">
        <v>14</v>
      </c>
      <c r="F6955">
        <f t="shared" si="114"/>
        <v>1</v>
      </c>
    </row>
    <row r="6956" spans="1:6" x14ac:dyDescent="0.2">
      <c r="A6956" s="28">
        <v>42510</v>
      </c>
      <c r="B6956" t="s">
        <v>440</v>
      </c>
      <c r="C6956" t="s">
        <v>57</v>
      </c>
      <c r="D6956" t="s">
        <v>57</v>
      </c>
      <c r="E6956" s="30">
        <v>2</v>
      </c>
      <c r="F6956">
        <f t="shared" si="114"/>
        <v>1</v>
      </c>
    </row>
    <row r="6957" spans="1:6" x14ac:dyDescent="0.2">
      <c r="A6957" s="28">
        <v>42510</v>
      </c>
      <c r="B6957" t="s">
        <v>440</v>
      </c>
      <c r="C6957" t="s">
        <v>58</v>
      </c>
      <c r="D6957" t="s">
        <v>58</v>
      </c>
      <c r="E6957" s="30">
        <v>9</v>
      </c>
      <c r="F6957">
        <f t="shared" si="114"/>
        <v>1</v>
      </c>
    </row>
    <row r="6958" spans="1:6" x14ac:dyDescent="0.2">
      <c r="A6958" s="28">
        <v>42510</v>
      </c>
      <c r="B6958" t="s">
        <v>440</v>
      </c>
      <c r="C6958" t="s">
        <v>59</v>
      </c>
      <c r="D6958" t="s">
        <v>59</v>
      </c>
      <c r="E6958" s="30">
        <v>5</v>
      </c>
      <c r="F6958">
        <f t="shared" si="114"/>
        <v>1</v>
      </c>
    </row>
    <row r="6959" spans="1:6" x14ac:dyDescent="0.2">
      <c r="A6959" s="28">
        <v>42511</v>
      </c>
      <c r="B6959" t="s">
        <v>441</v>
      </c>
      <c r="C6959" t="s">
        <v>52</v>
      </c>
      <c r="D6959" t="s">
        <v>52</v>
      </c>
      <c r="E6959" s="30">
        <v>2</v>
      </c>
      <c r="F6959">
        <f t="shared" si="114"/>
        <v>1</v>
      </c>
    </row>
    <row r="6960" spans="1:6" x14ac:dyDescent="0.2">
      <c r="A6960" s="28">
        <v>42511</v>
      </c>
      <c r="B6960" t="s">
        <v>441</v>
      </c>
      <c r="C6960" t="s">
        <v>53</v>
      </c>
      <c r="D6960" t="s">
        <v>53</v>
      </c>
      <c r="E6960" s="30">
        <v>5.34</v>
      </c>
      <c r="F6960">
        <f t="shared" si="114"/>
        <v>1</v>
      </c>
    </row>
    <row r="6961" spans="1:6" x14ac:dyDescent="0.2">
      <c r="A6961" s="28">
        <v>42511</v>
      </c>
      <c r="B6961" t="s">
        <v>441</v>
      </c>
      <c r="C6961" t="s">
        <v>54</v>
      </c>
      <c r="D6961" t="s">
        <v>54</v>
      </c>
      <c r="E6961" s="30">
        <v>5.2</v>
      </c>
      <c r="F6961">
        <f t="shared" si="114"/>
        <v>1</v>
      </c>
    </row>
    <row r="6962" spans="1:6" x14ac:dyDescent="0.2">
      <c r="A6962" s="28">
        <v>42511</v>
      </c>
      <c r="B6962" t="s">
        <v>441</v>
      </c>
      <c r="C6962" t="s">
        <v>55</v>
      </c>
      <c r="D6962" t="s">
        <v>55</v>
      </c>
      <c r="E6962" s="30">
        <v>42.5</v>
      </c>
      <c r="F6962">
        <f t="shared" si="114"/>
        <v>1</v>
      </c>
    </row>
    <row r="6963" spans="1:6" x14ac:dyDescent="0.2">
      <c r="A6963" s="28">
        <v>42511</v>
      </c>
      <c r="B6963" t="s">
        <v>441</v>
      </c>
      <c r="C6963" t="s">
        <v>56</v>
      </c>
      <c r="D6963" t="s">
        <v>56</v>
      </c>
      <c r="E6963" s="30">
        <v>3</v>
      </c>
      <c r="F6963">
        <f t="shared" si="114"/>
        <v>1</v>
      </c>
    </row>
    <row r="6964" spans="1:6" x14ac:dyDescent="0.2">
      <c r="A6964" s="28">
        <v>42511</v>
      </c>
      <c r="B6964" t="s">
        <v>441</v>
      </c>
      <c r="C6964" t="s">
        <v>57</v>
      </c>
      <c r="D6964" t="s">
        <v>57</v>
      </c>
      <c r="E6964" s="30">
        <v>0</v>
      </c>
      <c r="F6964">
        <f t="shared" si="114"/>
        <v>1</v>
      </c>
    </row>
    <row r="6965" spans="1:6" x14ac:dyDescent="0.2">
      <c r="A6965" s="28">
        <v>42511</v>
      </c>
      <c r="B6965" t="s">
        <v>441</v>
      </c>
      <c r="C6965" t="s">
        <v>58</v>
      </c>
      <c r="D6965" t="s">
        <v>58</v>
      </c>
      <c r="E6965" s="30">
        <v>17</v>
      </c>
      <c r="F6965">
        <f t="shared" si="114"/>
        <v>1</v>
      </c>
    </row>
    <row r="6966" spans="1:6" x14ac:dyDescent="0.2">
      <c r="A6966" s="28">
        <v>42511</v>
      </c>
      <c r="B6966" t="s">
        <v>441</v>
      </c>
      <c r="C6966" t="s">
        <v>59</v>
      </c>
      <c r="D6966" t="s">
        <v>59</v>
      </c>
      <c r="E6966" s="30">
        <v>5</v>
      </c>
      <c r="F6966">
        <f t="shared" si="114"/>
        <v>1</v>
      </c>
    </row>
    <row r="6967" spans="1:6" x14ac:dyDescent="0.2">
      <c r="A6967" s="28">
        <v>42512</v>
      </c>
      <c r="B6967" t="s">
        <v>447</v>
      </c>
      <c r="C6967" t="s">
        <v>52</v>
      </c>
      <c r="D6967" t="s">
        <v>52</v>
      </c>
      <c r="E6967" s="30">
        <v>4.34</v>
      </c>
      <c r="F6967">
        <f t="shared" si="114"/>
        <v>1</v>
      </c>
    </row>
    <row r="6968" spans="1:6" x14ac:dyDescent="0.2">
      <c r="A6968" s="28">
        <v>42512</v>
      </c>
      <c r="B6968" t="s">
        <v>447</v>
      </c>
      <c r="C6968" t="s">
        <v>53</v>
      </c>
      <c r="D6968" t="s">
        <v>53</v>
      </c>
      <c r="E6968" s="30">
        <v>4.51</v>
      </c>
      <c r="F6968">
        <f t="shared" si="114"/>
        <v>1</v>
      </c>
    </row>
    <row r="6969" spans="1:6" x14ac:dyDescent="0.2">
      <c r="A6969" s="28">
        <v>42512</v>
      </c>
      <c r="B6969" t="s">
        <v>447</v>
      </c>
      <c r="C6969" t="s">
        <v>54</v>
      </c>
      <c r="D6969" t="s">
        <v>54</v>
      </c>
      <c r="E6969" s="30">
        <v>9.0500000000000007</v>
      </c>
      <c r="F6969">
        <f t="shared" si="114"/>
        <v>1</v>
      </c>
    </row>
    <row r="6970" spans="1:6" x14ac:dyDescent="0.2">
      <c r="A6970" s="28">
        <v>42512</v>
      </c>
      <c r="B6970" t="s">
        <v>447</v>
      </c>
      <c r="C6970" t="s">
        <v>55</v>
      </c>
      <c r="D6970" t="s">
        <v>55</v>
      </c>
      <c r="E6970" s="30">
        <v>55.6</v>
      </c>
      <c r="F6970">
        <f t="shared" si="114"/>
        <v>1</v>
      </c>
    </row>
    <row r="6971" spans="1:6" x14ac:dyDescent="0.2">
      <c r="A6971" s="28">
        <v>42512</v>
      </c>
      <c r="B6971" t="s">
        <v>447</v>
      </c>
      <c r="C6971" t="s">
        <v>56</v>
      </c>
      <c r="D6971" t="s">
        <v>56</v>
      </c>
      <c r="E6971" s="30">
        <v>6</v>
      </c>
      <c r="F6971">
        <f t="shared" si="114"/>
        <v>1</v>
      </c>
    </row>
    <row r="6972" spans="1:6" x14ac:dyDescent="0.2">
      <c r="A6972" s="28">
        <v>42512</v>
      </c>
      <c r="B6972" t="s">
        <v>447</v>
      </c>
      <c r="C6972" t="s">
        <v>57</v>
      </c>
      <c r="D6972" t="s">
        <v>57</v>
      </c>
      <c r="E6972" s="30">
        <v>1</v>
      </c>
      <c r="F6972">
        <f t="shared" si="114"/>
        <v>1</v>
      </c>
    </row>
    <row r="6973" spans="1:6" x14ac:dyDescent="0.2">
      <c r="A6973" s="28">
        <v>42512</v>
      </c>
      <c r="B6973" t="s">
        <v>447</v>
      </c>
      <c r="C6973" t="s">
        <v>58</v>
      </c>
      <c r="D6973" t="s">
        <v>58</v>
      </c>
      <c r="E6973" s="30">
        <v>0</v>
      </c>
      <c r="F6973">
        <f t="shared" si="114"/>
        <v>1</v>
      </c>
    </row>
    <row r="6974" spans="1:6" x14ac:dyDescent="0.2">
      <c r="A6974" s="28">
        <v>42512</v>
      </c>
      <c r="B6974" t="s">
        <v>447</v>
      </c>
      <c r="C6974" t="s">
        <v>59</v>
      </c>
      <c r="D6974" t="s">
        <v>59</v>
      </c>
      <c r="E6974" s="30">
        <v>10</v>
      </c>
      <c r="F6974">
        <f t="shared" si="114"/>
        <v>1</v>
      </c>
    </row>
    <row r="6975" spans="1:6" x14ac:dyDescent="0.2">
      <c r="A6975" s="28">
        <v>42513</v>
      </c>
      <c r="B6975" t="s">
        <v>443</v>
      </c>
      <c r="C6975" t="s">
        <v>52</v>
      </c>
      <c r="D6975" t="s">
        <v>52</v>
      </c>
      <c r="E6975" s="30">
        <v>5</v>
      </c>
      <c r="F6975">
        <f t="shared" si="114"/>
        <v>1</v>
      </c>
    </row>
    <row r="6976" spans="1:6" x14ac:dyDescent="0.2">
      <c r="A6976" s="28">
        <v>42513</v>
      </c>
      <c r="B6976" t="s">
        <v>443</v>
      </c>
      <c r="C6976" t="s">
        <v>53</v>
      </c>
      <c r="D6976" t="s">
        <v>53</v>
      </c>
      <c r="E6976" s="30">
        <v>2.363</v>
      </c>
      <c r="F6976">
        <f t="shared" si="114"/>
        <v>1</v>
      </c>
    </row>
    <row r="6977" spans="1:6" x14ac:dyDescent="0.2">
      <c r="A6977" s="28">
        <v>42513</v>
      </c>
      <c r="B6977" t="s">
        <v>443</v>
      </c>
      <c r="C6977" t="s">
        <v>54</v>
      </c>
      <c r="D6977" t="s">
        <v>54</v>
      </c>
      <c r="E6977" s="30">
        <v>5</v>
      </c>
      <c r="F6977">
        <f t="shared" si="114"/>
        <v>1</v>
      </c>
    </row>
    <row r="6978" spans="1:6" x14ac:dyDescent="0.2">
      <c r="A6978" s="28">
        <v>42513</v>
      </c>
      <c r="B6978" t="s">
        <v>443</v>
      </c>
      <c r="C6978" t="s">
        <v>55</v>
      </c>
      <c r="D6978" t="s">
        <v>55</v>
      </c>
      <c r="E6978" s="30">
        <v>54.7</v>
      </c>
      <c r="F6978">
        <f t="shared" si="114"/>
        <v>1</v>
      </c>
    </row>
    <row r="6979" spans="1:6" x14ac:dyDescent="0.2">
      <c r="A6979" s="28">
        <v>42513</v>
      </c>
      <c r="B6979" t="s">
        <v>443</v>
      </c>
      <c r="C6979" t="s">
        <v>56</v>
      </c>
      <c r="D6979" t="s">
        <v>56</v>
      </c>
      <c r="E6979" s="30">
        <v>19</v>
      </c>
      <c r="F6979">
        <f t="shared" si="114"/>
        <v>1</v>
      </c>
    </row>
    <row r="6980" spans="1:6" x14ac:dyDescent="0.2">
      <c r="A6980" s="28">
        <v>42513</v>
      </c>
      <c r="B6980" t="s">
        <v>443</v>
      </c>
      <c r="C6980" t="s">
        <v>57</v>
      </c>
      <c r="D6980" t="s">
        <v>57</v>
      </c>
      <c r="E6980" s="30">
        <v>0</v>
      </c>
      <c r="F6980">
        <f t="shared" si="114"/>
        <v>1</v>
      </c>
    </row>
    <row r="6981" spans="1:6" x14ac:dyDescent="0.2">
      <c r="A6981" s="28">
        <v>42513</v>
      </c>
      <c r="B6981" t="s">
        <v>443</v>
      </c>
      <c r="C6981" t="s">
        <v>58</v>
      </c>
      <c r="D6981" t="s">
        <v>58</v>
      </c>
      <c r="E6981" s="30">
        <v>7</v>
      </c>
      <c r="F6981">
        <f t="shared" si="114"/>
        <v>1</v>
      </c>
    </row>
    <row r="6982" spans="1:6" x14ac:dyDescent="0.2">
      <c r="A6982" s="28">
        <v>42513</v>
      </c>
      <c r="B6982" t="s">
        <v>443</v>
      </c>
      <c r="C6982" t="s">
        <v>59</v>
      </c>
      <c r="D6982" t="s">
        <v>59</v>
      </c>
      <c r="E6982" s="30">
        <v>4</v>
      </c>
      <c r="F6982">
        <f t="shared" si="114"/>
        <v>1</v>
      </c>
    </row>
    <row r="6983" spans="1:6" x14ac:dyDescent="0.2">
      <c r="A6983" s="28">
        <v>42514</v>
      </c>
      <c r="B6983" t="s">
        <v>444</v>
      </c>
      <c r="C6983" t="s">
        <v>52</v>
      </c>
      <c r="D6983" t="s">
        <v>52</v>
      </c>
      <c r="E6983" s="30">
        <v>12</v>
      </c>
      <c r="F6983">
        <f t="shared" ref="F6983:F7046" si="115">SUBTOTAL(103,E6983)</f>
        <v>1</v>
      </c>
    </row>
    <row r="6984" spans="1:6" x14ac:dyDescent="0.2">
      <c r="A6984" s="28">
        <v>42514</v>
      </c>
      <c r="B6984" t="s">
        <v>444</v>
      </c>
      <c r="C6984" t="s">
        <v>53</v>
      </c>
      <c r="D6984" t="s">
        <v>53</v>
      </c>
      <c r="E6984" s="30">
        <v>3.1669999999999998</v>
      </c>
      <c r="F6984">
        <f t="shared" si="115"/>
        <v>1</v>
      </c>
    </row>
    <row r="6985" spans="1:6" x14ac:dyDescent="0.2">
      <c r="A6985" s="28">
        <v>42514</v>
      </c>
      <c r="B6985" t="s">
        <v>444</v>
      </c>
      <c r="C6985" t="s">
        <v>54</v>
      </c>
      <c r="D6985" t="s">
        <v>54</v>
      </c>
      <c r="E6985" s="30">
        <v>4</v>
      </c>
      <c r="F6985">
        <f t="shared" si="115"/>
        <v>1</v>
      </c>
    </row>
    <row r="6986" spans="1:6" x14ac:dyDescent="0.2">
      <c r="A6986" s="28">
        <v>42514</v>
      </c>
      <c r="B6986" t="s">
        <v>444</v>
      </c>
      <c r="C6986" t="s">
        <v>55</v>
      </c>
      <c r="D6986" t="s">
        <v>55</v>
      </c>
      <c r="E6986" s="30">
        <v>32</v>
      </c>
      <c r="F6986">
        <f t="shared" si="115"/>
        <v>1</v>
      </c>
    </row>
    <row r="6987" spans="1:6" x14ac:dyDescent="0.2">
      <c r="A6987" s="28">
        <v>42514</v>
      </c>
      <c r="B6987" t="s">
        <v>444</v>
      </c>
      <c r="C6987" t="s">
        <v>56</v>
      </c>
      <c r="D6987" t="s">
        <v>56</v>
      </c>
      <c r="E6987" s="30">
        <v>3</v>
      </c>
      <c r="F6987">
        <f t="shared" si="115"/>
        <v>1</v>
      </c>
    </row>
    <row r="6988" spans="1:6" x14ac:dyDescent="0.2">
      <c r="A6988" s="28">
        <v>42514</v>
      </c>
      <c r="B6988" t="s">
        <v>444</v>
      </c>
      <c r="C6988" t="s">
        <v>57</v>
      </c>
      <c r="D6988" t="s">
        <v>57</v>
      </c>
      <c r="E6988" s="30">
        <v>0</v>
      </c>
      <c r="F6988">
        <f t="shared" si="115"/>
        <v>1</v>
      </c>
    </row>
    <row r="6989" spans="1:6" x14ac:dyDescent="0.2">
      <c r="A6989" s="28">
        <v>42514</v>
      </c>
      <c r="B6989" t="s">
        <v>444</v>
      </c>
      <c r="C6989" t="s">
        <v>58</v>
      </c>
      <c r="D6989" t="s">
        <v>58</v>
      </c>
      <c r="E6989" s="30">
        <v>3</v>
      </c>
      <c r="F6989">
        <f t="shared" si="115"/>
        <v>1</v>
      </c>
    </row>
    <row r="6990" spans="1:6" x14ac:dyDescent="0.2">
      <c r="A6990" s="28">
        <v>42514</v>
      </c>
      <c r="B6990" t="s">
        <v>444</v>
      </c>
      <c r="C6990" t="s">
        <v>59</v>
      </c>
      <c r="D6990" t="s">
        <v>59</v>
      </c>
      <c r="E6990" s="30">
        <v>2</v>
      </c>
      <c r="F6990">
        <f t="shared" si="115"/>
        <v>1</v>
      </c>
    </row>
    <row r="6991" spans="1:6" x14ac:dyDescent="0.2">
      <c r="A6991" s="28">
        <v>42515</v>
      </c>
      <c r="B6991" t="s">
        <v>445</v>
      </c>
      <c r="C6991" t="s">
        <v>52</v>
      </c>
      <c r="D6991" t="s">
        <v>52</v>
      </c>
      <c r="E6991" s="30">
        <v>8.34</v>
      </c>
      <c r="F6991">
        <f t="shared" si="115"/>
        <v>1</v>
      </c>
    </row>
    <row r="6992" spans="1:6" x14ac:dyDescent="0.2">
      <c r="A6992" s="28">
        <v>42515</v>
      </c>
      <c r="B6992" t="s">
        <v>445</v>
      </c>
      <c r="C6992" t="s">
        <v>53</v>
      </c>
      <c r="D6992" t="s">
        <v>53</v>
      </c>
      <c r="E6992" s="30">
        <v>1.67</v>
      </c>
      <c r="F6992">
        <f t="shared" si="115"/>
        <v>1</v>
      </c>
    </row>
    <row r="6993" spans="1:6" x14ac:dyDescent="0.2">
      <c r="A6993" s="28">
        <v>42515</v>
      </c>
      <c r="B6993" t="s">
        <v>445</v>
      </c>
      <c r="C6993" t="s">
        <v>54</v>
      </c>
      <c r="D6993" t="s">
        <v>54</v>
      </c>
      <c r="E6993" s="30">
        <v>6</v>
      </c>
      <c r="F6993">
        <f t="shared" si="115"/>
        <v>1</v>
      </c>
    </row>
    <row r="6994" spans="1:6" x14ac:dyDescent="0.2">
      <c r="A6994" s="28">
        <v>42515</v>
      </c>
      <c r="B6994" t="s">
        <v>445</v>
      </c>
      <c r="C6994" t="s">
        <v>55</v>
      </c>
      <c r="D6994" t="s">
        <v>55</v>
      </c>
      <c r="E6994" s="30">
        <v>25.05</v>
      </c>
      <c r="F6994">
        <f t="shared" si="115"/>
        <v>1</v>
      </c>
    </row>
    <row r="6995" spans="1:6" x14ac:dyDescent="0.2">
      <c r="A6995" s="28">
        <v>42515</v>
      </c>
      <c r="B6995" t="s">
        <v>445</v>
      </c>
      <c r="C6995" t="s">
        <v>56</v>
      </c>
      <c r="D6995" t="s">
        <v>56</v>
      </c>
      <c r="E6995" s="30">
        <v>16</v>
      </c>
      <c r="F6995">
        <f t="shared" si="115"/>
        <v>1</v>
      </c>
    </row>
    <row r="6996" spans="1:6" x14ac:dyDescent="0.2">
      <c r="A6996" s="28">
        <v>42515</v>
      </c>
      <c r="B6996" t="s">
        <v>445</v>
      </c>
      <c r="C6996" t="s">
        <v>57</v>
      </c>
      <c r="D6996" t="s">
        <v>57</v>
      </c>
      <c r="E6996" s="30">
        <v>1</v>
      </c>
      <c r="F6996">
        <f t="shared" si="115"/>
        <v>1</v>
      </c>
    </row>
    <row r="6997" spans="1:6" x14ac:dyDescent="0.2">
      <c r="A6997" s="28">
        <v>42515</v>
      </c>
      <c r="B6997" t="s">
        <v>445</v>
      </c>
      <c r="C6997" t="s">
        <v>58</v>
      </c>
      <c r="D6997" t="s">
        <v>58</v>
      </c>
      <c r="E6997" s="30">
        <v>0</v>
      </c>
      <c r="F6997">
        <f t="shared" si="115"/>
        <v>1</v>
      </c>
    </row>
    <row r="6998" spans="1:6" x14ac:dyDescent="0.2">
      <c r="A6998" s="28">
        <v>42515</v>
      </c>
      <c r="B6998" t="s">
        <v>445</v>
      </c>
      <c r="C6998" t="s">
        <v>59</v>
      </c>
      <c r="D6998" t="s">
        <v>59</v>
      </c>
      <c r="E6998" s="30">
        <v>1.2</v>
      </c>
      <c r="F6998">
        <f t="shared" si="115"/>
        <v>1</v>
      </c>
    </row>
    <row r="6999" spans="1:6" x14ac:dyDescent="0.2">
      <c r="A6999" s="28">
        <v>42516</v>
      </c>
      <c r="B6999" t="s">
        <v>446</v>
      </c>
      <c r="C6999" t="s">
        <v>52</v>
      </c>
      <c r="D6999" t="s">
        <v>52</v>
      </c>
      <c r="E6999" s="30">
        <v>4.67</v>
      </c>
      <c r="F6999">
        <f t="shared" si="115"/>
        <v>1</v>
      </c>
    </row>
    <row r="7000" spans="1:6" x14ac:dyDescent="0.2">
      <c r="A7000" s="28">
        <v>42516</v>
      </c>
      <c r="B7000" t="s">
        <v>446</v>
      </c>
      <c r="C7000" t="s">
        <v>53</v>
      </c>
      <c r="D7000" t="s">
        <v>53</v>
      </c>
      <c r="E7000" s="30">
        <v>5.33</v>
      </c>
      <c r="F7000">
        <f t="shared" si="115"/>
        <v>1</v>
      </c>
    </row>
    <row r="7001" spans="1:6" x14ac:dyDescent="0.2">
      <c r="A7001" s="28">
        <v>42516</v>
      </c>
      <c r="B7001" t="s">
        <v>446</v>
      </c>
      <c r="C7001" t="s">
        <v>54</v>
      </c>
      <c r="D7001" t="s">
        <v>54</v>
      </c>
      <c r="E7001" s="30">
        <v>5.35</v>
      </c>
      <c r="F7001">
        <f t="shared" si="115"/>
        <v>1</v>
      </c>
    </row>
    <row r="7002" spans="1:6" x14ac:dyDescent="0.2">
      <c r="A7002" s="28">
        <v>42516</v>
      </c>
      <c r="B7002" t="s">
        <v>446</v>
      </c>
      <c r="C7002" t="s">
        <v>55</v>
      </c>
      <c r="D7002" t="s">
        <v>55</v>
      </c>
      <c r="E7002" s="30">
        <v>24.8</v>
      </c>
      <c r="F7002">
        <f t="shared" si="115"/>
        <v>1</v>
      </c>
    </row>
    <row r="7003" spans="1:6" x14ac:dyDescent="0.2">
      <c r="A7003" s="28">
        <v>42516</v>
      </c>
      <c r="B7003" t="s">
        <v>446</v>
      </c>
      <c r="C7003" t="s">
        <v>56</v>
      </c>
      <c r="D7003" t="s">
        <v>56</v>
      </c>
      <c r="E7003" s="30">
        <v>20</v>
      </c>
      <c r="F7003">
        <f t="shared" si="115"/>
        <v>1</v>
      </c>
    </row>
    <row r="7004" spans="1:6" x14ac:dyDescent="0.2">
      <c r="A7004" s="28">
        <v>42516</v>
      </c>
      <c r="B7004" t="s">
        <v>446</v>
      </c>
      <c r="C7004" t="s">
        <v>57</v>
      </c>
      <c r="D7004" t="s">
        <v>57</v>
      </c>
      <c r="E7004" s="30">
        <v>1</v>
      </c>
      <c r="F7004">
        <f t="shared" si="115"/>
        <v>1</v>
      </c>
    </row>
    <row r="7005" spans="1:6" x14ac:dyDescent="0.2">
      <c r="A7005" s="28">
        <v>42516</v>
      </c>
      <c r="B7005" t="s">
        <v>446</v>
      </c>
      <c r="C7005" t="s">
        <v>58</v>
      </c>
      <c r="D7005" t="s">
        <v>58</v>
      </c>
      <c r="E7005" s="30">
        <v>0</v>
      </c>
      <c r="F7005">
        <f t="shared" si="115"/>
        <v>1</v>
      </c>
    </row>
    <row r="7006" spans="1:6" x14ac:dyDescent="0.2">
      <c r="A7006" s="28">
        <v>42516</v>
      </c>
      <c r="B7006" t="s">
        <v>446</v>
      </c>
      <c r="C7006" t="s">
        <v>59</v>
      </c>
      <c r="D7006" t="s">
        <v>59</v>
      </c>
      <c r="E7006" s="30">
        <v>9</v>
      </c>
      <c r="F7006">
        <f t="shared" si="115"/>
        <v>1</v>
      </c>
    </row>
    <row r="7007" spans="1:6" x14ac:dyDescent="0.2">
      <c r="A7007" s="28">
        <v>42517</v>
      </c>
      <c r="B7007" t="s">
        <v>440</v>
      </c>
      <c r="C7007" t="s">
        <v>52</v>
      </c>
      <c r="D7007" t="s">
        <v>52</v>
      </c>
      <c r="E7007" s="30">
        <v>8.67</v>
      </c>
      <c r="F7007">
        <f t="shared" si="115"/>
        <v>1</v>
      </c>
    </row>
    <row r="7008" spans="1:6" x14ac:dyDescent="0.2">
      <c r="A7008" s="28">
        <v>42517</v>
      </c>
      <c r="B7008" t="s">
        <v>440</v>
      </c>
      <c r="C7008" t="s">
        <v>53</v>
      </c>
      <c r="D7008" t="s">
        <v>53</v>
      </c>
      <c r="E7008" s="30">
        <v>2.6829999999999998</v>
      </c>
      <c r="F7008">
        <f t="shared" si="115"/>
        <v>1</v>
      </c>
    </row>
    <row r="7009" spans="1:6" x14ac:dyDescent="0.2">
      <c r="A7009" s="28">
        <v>42517</v>
      </c>
      <c r="B7009" t="s">
        <v>440</v>
      </c>
      <c r="C7009" t="s">
        <v>54</v>
      </c>
      <c r="D7009" t="s">
        <v>54</v>
      </c>
      <c r="E7009" s="30">
        <v>5.25</v>
      </c>
      <c r="F7009">
        <f t="shared" si="115"/>
        <v>1</v>
      </c>
    </row>
    <row r="7010" spans="1:6" x14ac:dyDescent="0.2">
      <c r="A7010" s="28">
        <v>42517</v>
      </c>
      <c r="B7010" t="s">
        <v>440</v>
      </c>
      <c r="C7010" t="s">
        <v>55</v>
      </c>
      <c r="D7010" t="s">
        <v>55</v>
      </c>
      <c r="E7010" s="30">
        <v>17</v>
      </c>
      <c r="F7010">
        <f t="shared" si="115"/>
        <v>1</v>
      </c>
    </row>
    <row r="7011" spans="1:6" x14ac:dyDescent="0.2">
      <c r="A7011" s="28">
        <v>42517</v>
      </c>
      <c r="B7011" t="s">
        <v>440</v>
      </c>
      <c r="C7011" t="s">
        <v>56</v>
      </c>
      <c r="D7011" t="s">
        <v>56</v>
      </c>
      <c r="E7011" s="30">
        <v>14</v>
      </c>
      <c r="F7011">
        <f t="shared" si="115"/>
        <v>1</v>
      </c>
    </row>
    <row r="7012" spans="1:6" x14ac:dyDescent="0.2">
      <c r="A7012" s="28">
        <v>42517</v>
      </c>
      <c r="B7012" t="s">
        <v>440</v>
      </c>
      <c r="C7012" t="s">
        <v>57</v>
      </c>
      <c r="D7012" t="s">
        <v>57</v>
      </c>
      <c r="E7012" s="30">
        <v>7</v>
      </c>
      <c r="F7012">
        <f t="shared" si="115"/>
        <v>1</v>
      </c>
    </row>
    <row r="7013" spans="1:6" x14ac:dyDescent="0.2">
      <c r="A7013" s="28">
        <v>42517</v>
      </c>
      <c r="B7013" t="s">
        <v>440</v>
      </c>
      <c r="C7013" t="s">
        <v>58</v>
      </c>
      <c r="D7013" t="s">
        <v>58</v>
      </c>
      <c r="E7013" s="30">
        <v>2</v>
      </c>
      <c r="F7013">
        <f t="shared" si="115"/>
        <v>1</v>
      </c>
    </row>
    <row r="7014" spans="1:6" x14ac:dyDescent="0.2">
      <c r="A7014" s="28">
        <v>42517</v>
      </c>
      <c r="B7014" t="s">
        <v>440</v>
      </c>
      <c r="C7014" t="s">
        <v>59</v>
      </c>
      <c r="D7014" t="s">
        <v>59</v>
      </c>
      <c r="E7014" s="30">
        <v>6</v>
      </c>
      <c r="F7014">
        <f t="shared" si="115"/>
        <v>1</v>
      </c>
    </row>
    <row r="7015" spans="1:6" x14ac:dyDescent="0.2">
      <c r="A7015" s="28">
        <v>42518</v>
      </c>
      <c r="B7015" t="s">
        <v>441</v>
      </c>
      <c r="C7015" t="s">
        <v>52</v>
      </c>
      <c r="D7015" t="s">
        <v>52</v>
      </c>
      <c r="E7015" s="30">
        <v>12.33</v>
      </c>
      <c r="F7015">
        <f t="shared" si="115"/>
        <v>1</v>
      </c>
    </row>
    <row r="7016" spans="1:6" x14ac:dyDescent="0.2">
      <c r="A7016" s="28">
        <v>42518</v>
      </c>
      <c r="B7016" t="s">
        <v>441</v>
      </c>
      <c r="C7016" t="s">
        <v>53</v>
      </c>
      <c r="D7016" t="s">
        <v>53</v>
      </c>
      <c r="E7016" s="30">
        <v>0.36299999999999999</v>
      </c>
      <c r="F7016">
        <f t="shared" si="115"/>
        <v>1</v>
      </c>
    </row>
    <row r="7017" spans="1:6" x14ac:dyDescent="0.2">
      <c r="A7017" s="28">
        <v>42518</v>
      </c>
      <c r="B7017" t="s">
        <v>441</v>
      </c>
      <c r="C7017" t="s">
        <v>54</v>
      </c>
      <c r="D7017" t="s">
        <v>54</v>
      </c>
      <c r="E7017" s="30">
        <v>3</v>
      </c>
      <c r="F7017">
        <f t="shared" si="115"/>
        <v>1</v>
      </c>
    </row>
    <row r="7018" spans="1:6" x14ac:dyDescent="0.2">
      <c r="A7018" s="28">
        <v>42518</v>
      </c>
      <c r="B7018" t="s">
        <v>441</v>
      </c>
      <c r="C7018" t="s">
        <v>55</v>
      </c>
      <c r="D7018" t="s">
        <v>55</v>
      </c>
      <c r="E7018" s="30">
        <v>43</v>
      </c>
      <c r="F7018">
        <f t="shared" si="115"/>
        <v>1</v>
      </c>
    </row>
    <row r="7019" spans="1:6" x14ac:dyDescent="0.2">
      <c r="A7019" s="28">
        <v>42518</v>
      </c>
      <c r="B7019" t="s">
        <v>441</v>
      </c>
      <c r="C7019" t="s">
        <v>56</v>
      </c>
      <c r="D7019" t="s">
        <v>56</v>
      </c>
      <c r="E7019" s="30">
        <v>4</v>
      </c>
      <c r="F7019">
        <f t="shared" si="115"/>
        <v>1</v>
      </c>
    </row>
    <row r="7020" spans="1:6" x14ac:dyDescent="0.2">
      <c r="A7020" s="28">
        <v>42518</v>
      </c>
      <c r="B7020" t="s">
        <v>441</v>
      </c>
      <c r="C7020" t="s">
        <v>57</v>
      </c>
      <c r="D7020" t="s">
        <v>57</v>
      </c>
      <c r="E7020" s="30">
        <v>0</v>
      </c>
      <c r="F7020">
        <f t="shared" si="115"/>
        <v>1</v>
      </c>
    </row>
    <row r="7021" spans="1:6" x14ac:dyDescent="0.2">
      <c r="A7021" s="28">
        <v>42518</v>
      </c>
      <c r="B7021" t="s">
        <v>441</v>
      </c>
      <c r="C7021" t="s">
        <v>58</v>
      </c>
      <c r="D7021" t="s">
        <v>58</v>
      </c>
      <c r="E7021" s="30">
        <v>4</v>
      </c>
      <c r="F7021">
        <f t="shared" si="115"/>
        <v>1</v>
      </c>
    </row>
    <row r="7022" spans="1:6" x14ac:dyDescent="0.2">
      <c r="A7022" s="28">
        <v>42518</v>
      </c>
      <c r="B7022" t="s">
        <v>441</v>
      </c>
      <c r="C7022" t="s">
        <v>59</v>
      </c>
      <c r="D7022" t="s">
        <v>59</v>
      </c>
      <c r="E7022" s="30">
        <v>9</v>
      </c>
      <c r="F7022">
        <f t="shared" si="115"/>
        <v>1</v>
      </c>
    </row>
    <row r="7023" spans="1:6" x14ac:dyDescent="0.2">
      <c r="A7023" s="28">
        <v>42519</v>
      </c>
      <c r="B7023" t="s">
        <v>447</v>
      </c>
      <c r="C7023" t="s">
        <v>52</v>
      </c>
      <c r="D7023" t="s">
        <v>52</v>
      </c>
      <c r="E7023" s="30">
        <v>8.67</v>
      </c>
      <c r="F7023">
        <f t="shared" si="115"/>
        <v>1</v>
      </c>
    </row>
    <row r="7024" spans="1:6" x14ac:dyDescent="0.2">
      <c r="A7024" s="28">
        <v>42519</v>
      </c>
      <c r="B7024" t="s">
        <v>447</v>
      </c>
      <c r="C7024" t="s">
        <v>53</v>
      </c>
      <c r="D7024" t="s">
        <v>53</v>
      </c>
      <c r="E7024" s="30">
        <v>4.33</v>
      </c>
      <c r="F7024">
        <f t="shared" si="115"/>
        <v>1</v>
      </c>
    </row>
    <row r="7025" spans="1:6" x14ac:dyDescent="0.2">
      <c r="A7025" s="28">
        <v>42519</v>
      </c>
      <c r="B7025" t="s">
        <v>447</v>
      </c>
      <c r="C7025" t="s">
        <v>54</v>
      </c>
      <c r="D7025" t="s">
        <v>54</v>
      </c>
      <c r="E7025" s="30">
        <v>6</v>
      </c>
      <c r="F7025">
        <f t="shared" si="115"/>
        <v>1</v>
      </c>
    </row>
    <row r="7026" spans="1:6" x14ac:dyDescent="0.2">
      <c r="A7026" s="28">
        <v>42519</v>
      </c>
      <c r="B7026" t="s">
        <v>447</v>
      </c>
      <c r="C7026" t="s">
        <v>55</v>
      </c>
      <c r="D7026" t="s">
        <v>55</v>
      </c>
      <c r="E7026" s="30">
        <v>31.8</v>
      </c>
      <c r="F7026">
        <f t="shared" si="115"/>
        <v>1</v>
      </c>
    </row>
    <row r="7027" spans="1:6" x14ac:dyDescent="0.2">
      <c r="A7027" s="28">
        <v>42519</v>
      </c>
      <c r="B7027" t="s">
        <v>447</v>
      </c>
      <c r="C7027" t="s">
        <v>56</v>
      </c>
      <c r="D7027" t="s">
        <v>56</v>
      </c>
      <c r="E7027" s="30">
        <v>2</v>
      </c>
      <c r="F7027">
        <f t="shared" si="115"/>
        <v>1</v>
      </c>
    </row>
    <row r="7028" spans="1:6" x14ac:dyDescent="0.2">
      <c r="A7028" s="28">
        <v>42519</v>
      </c>
      <c r="B7028" t="s">
        <v>447</v>
      </c>
      <c r="C7028" t="s">
        <v>57</v>
      </c>
      <c r="D7028" t="s">
        <v>57</v>
      </c>
      <c r="E7028" s="30">
        <v>1</v>
      </c>
      <c r="F7028">
        <f t="shared" si="115"/>
        <v>1</v>
      </c>
    </row>
    <row r="7029" spans="1:6" x14ac:dyDescent="0.2">
      <c r="A7029" s="28">
        <v>42519</v>
      </c>
      <c r="B7029" t="s">
        <v>447</v>
      </c>
      <c r="C7029" t="s">
        <v>58</v>
      </c>
      <c r="D7029" t="s">
        <v>58</v>
      </c>
      <c r="E7029" s="30">
        <v>5</v>
      </c>
      <c r="F7029">
        <f t="shared" si="115"/>
        <v>1</v>
      </c>
    </row>
    <row r="7030" spans="1:6" x14ac:dyDescent="0.2">
      <c r="A7030" s="28">
        <v>42519</v>
      </c>
      <c r="B7030" t="s">
        <v>447</v>
      </c>
      <c r="C7030" t="s">
        <v>59</v>
      </c>
      <c r="D7030" t="s">
        <v>59</v>
      </c>
      <c r="E7030" s="30">
        <v>9.1999999999999993</v>
      </c>
      <c r="F7030">
        <f t="shared" si="115"/>
        <v>1</v>
      </c>
    </row>
    <row r="7031" spans="1:6" x14ac:dyDescent="0.2">
      <c r="A7031" s="28">
        <v>42520</v>
      </c>
      <c r="B7031" t="s">
        <v>443</v>
      </c>
      <c r="C7031" t="s">
        <v>52</v>
      </c>
      <c r="D7031" t="s">
        <v>52</v>
      </c>
      <c r="E7031" s="30">
        <v>3.34</v>
      </c>
      <c r="F7031">
        <f t="shared" si="115"/>
        <v>1</v>
      </c>
    </row>
    <row r="7032" spans="1:6" x14ac:dyDescent="0.2">
      <c r="A7032" s="28">
        <v>42520</v>
      </c>
      <c r="B7032" t="s">
        <v>443</v>
      </c>
      <c r="C7032" t="s">
        <v>53</v>
      </c>
      <c r="D7032" t="s">
        <v>53</v>
      </c>
      <c r="E7032" s="30">
        <v>3.0230000000000001</v>
      </c>
      <c r="F7032">
        <f t="shared" si="115"/>
        <v>1</v>
      </c>
    </row>
    <row r="7033" spans="1:6" x14ac:dyDescent="0.2">
      <c r="A7033" s="28">
        <v>42520</v>
      </c>
      <c r="B7033" t="s">
        <v>443</v>
      </c>
      <c r="C7033" t="s">
        <v>54</v>
      </c>
      <c r="D7033" t="s">
        <v>54</v>
      </c>
      <c r="E7033" s="30">
        <v>4.0999999999999996</v>
      </c>
      <c r="F7033">
        <f t="shared" si="115"/>
        <v>1</v>
      </c>
    </row>
    <row r="7034" spans="1:6" x14ac:dyDescent="0.2">
      <c r="A7034" s="28">
        <v>42520</v>
      </c>
      <c r="B7034" t="s">
        <v>443</v>
      </c>
      <c r="C7034" t="s">
        <v>55</v>
      </c>
      <c r="D7034" t="s">
        <v>55</v>
      </c>
      <c r="E7034" s="30">
        <v>29.4</v>
      </c>
      <c r="F7034">
        <f t="shared" si="115"/>
        <v>1</v>
      </c>
    </row>
    <row r="7035" spans="1:6" x14ac:dyDescent="0.2">
      <c r="A7035" s="28">
        <v>42520</v>
      </c>
      <c r="B7035" t="s">
        <v>443</v>
      </c>
      <c r="C7035" t="s">
        <v>56</v>
      </c>
      <c r="D7035" t="s">
        <v>56</v>
      </c>
      <c r="E7035" s="30">
        <v>3</v>
      </c>
      <c r="F7035">
        <f t="shared" si="115"/>
        <v>1</v>
      </c>
    </row>
    <row r="7036" spans="1:6" x14ac:dyDescent="0.2">
      <c r="A7036" s="28">
        <v>42520</v>
      </c>
      <c r="B7036" t="s">
        <v>443</v>
      </c>
      <c r="C7036" t="s">
        <v>57</v>
      </c>
      <c r="D7036" t="s">
        <v>57</v>
      </c>
      <c r="E7036" s="30">
        <v>0</v>
      </c>
      <c r="F7036">
        <f t="shared" si="115"/>
        <v>1</v>
      </c>
    </row>
    <row r="7037" spans="1:6" x14ac:dyDescent="0.2">
      <c r="A7037" s="28">
        <v>42520</v>
      </c>
      <c r="B7037" t="s">
        <v>443</v>
      </c>
      <c r="C7037" t="s">
        <v>58</v>
      </c>
      <c r="D7037" t="s">
        <v>58</v>
      </c>
      <c r="E7037" s="30">
        <v>7</v>
      </c>
      <c r="F7037">
        <f t="shared" si="115"/>
        <v>1</v>
      </c>
    </row>
    <row r="7038" spans="1:6" x14ac:dyDescent="0.2">
      <c r="A7038" s="28">
        <v>42520</v>
      </c>
      <c r="B7038" t="s">
        <v>443</v>
      </c>
      <c r="C7038" t="s">
        <v>59</v>
      </c>
      <c r="D7038" t="s">
        <v>59</v>
      </c>
      <c r="E7038" s="30">
        <v>8</v>
      </c>
      <c r="F7038">
        <f t="shared" si="115"/>
        <v>1</v>
      </c>
    </row>
    <row r="7039" spans="1:6" x14ac:dyDescent="0.2">
      <c r="A7039" s="28">
        <v>42521</v>
      </c>
      <c r="B7039" t="s">
        <v>444</v>
      </c>
      <c r="C7039" t="s">
        <v>52</v>
      </c>
      <c r="D7039" t="s">
        <v>52</v>
      </c>
      <c r="E7039" s="30">
        <v>6</v>
      </c>
      <c r="F7039">
        <f t="shared" si="115"/>
        <v>1</v>
      </c>
    </row>
    <row r="7040" spans="1:6" x14ac:dyDescent="0.2">
      <c r="A7040" s="28">
        <v>42521</v>
      </c>
      <c r="B7040" t="s">
        <v>444</v>
      </c>
      <c r="C7040" t="s">
        <v>53</v>
      </c>
      <c r="D7040" t="s">
        <v>53</v>
      </c>
      <c r="E7040" s="30">
        <v>3.33</v>
      </c>
      <c r="F7040">
        <f t="shared" si="115"/>
        <v>1</v>
      </c>
    </row>
    <row r="7041" spans="1:6" x14ac:dyDescent="0.2">
      <c r="A7041" s="28">
        <v>42521</v>
      </c>
      <c r="B7041" t="s">
        <v>444</v>
      </c>
      <c r="C7041" t="s">
        <v>54</v>
      </c>
      <c r="D7041" t="s">
        <v>54</v>
      </c>
      <c r="E7041" s="30">
        <v>3.5</v>
      </c>
      <c r="F7041">
        <f t="shared" si="115"/>
        <v>1</v>
      </c>
    </row>
    <row r="7042" spans="1:6" x14ac:dyDescent="0.2">
      <c r="A7042" s="28">
        <v>42521</v>
      </c>
      <c r="B7042" t="s">
        <v>444</v>
      </c>
      <c r="C7042" t="s">
        <v>55</v>
      </c>
      <c r="D7042" t="s">
        <v>55</v>
      </c>
      <c r="E7042" s="30">
        <v>21</v>
      </c>
      <c r="F7042">
        <f t="shared" si="115"/>
        <v>1</v>
      </c>
    </row>
    <row r="7043" spans="1:6" x14ac:dyDescent="0.2">
      <c r="A7043" s="28">
        <v>42521</v>
      </c>
      <c r="B7043" t="s">
        <v>444</v>
      </c>
      <c r="C7043" t="s">
        <v>56</v>
      </c>
      <c r="D7043" t="s">
        <v>56</v>
      </c>
      <c r="E7043" s="30">
        <v>3</v>
      </c>
      <c r="F7043">
        <f t="shared" si="115"/>
        <v>1</v>
      </c>
    </row>
    <row r="7044" spans="1:6" x14ac:dyDescent="0.2">
      <c r="A7044" s="28">
        <v>42521</v>
      </c>
      <c r="B7044" t="s">
        <v>444</v>
      </c>
      <c r="C7044" t="s">
        <v>57</v>
      </c>
      <c r="D7044" t="s">
        <v>57</v>
      </c>
      <c r="E7044" s="30">
        <v>0</v>
      </c>
      <c r="F7044">
        <f t="shared" si="115"/>
        <v>1</v>
      </c>
    </row>
    <row r="7045" spans="1:6" x14ac:dyDescent="0.2">
      <c r="A7045" s="28">
        <v>42521</v>
      </c>
      <c r="B7045" t="s">
        <v>444</v>
      </c>
      <c r="C7045" t="s">
        <v>58</v>
      </c>
      <c r="D7045" t="s">
        <v>58</v>
      </c>
      <c r="E7045" s="30">
        <v>13</v>
      </c>
      <c r="F7045">
        <f t="shared" si="115"/>
        <v>1</v>
      </c>
    </row>
    <row r="7046" spans="1:6" x14ac:dyDescent="0.2">
      <c r="A7046" s="28">
        <v>42521</v>
      </c>
      <c r="B7046" t="s">
        <v>444</v>
      </c>
      <c r="C7046" t="s">
        <v>59</v>
      </c>
      <c r="D7046" t="s">
        <v>59</v>
      </c>
      <c r="E7046" s="30">
        <v>2</v>
      </c>
      <c r="F7046">
        <f t="shared" si="115"/>
        <v>1</v>
      </c>
    </row>
    <row r="7047" spans="1:6" x14ac:dyDescent="0.2">
      <c r="A7047" s="28">
        <v>42522</v>
      </c>
      <c r="B7047" t="s">
        <v>445</v>
      </c>
      <c r="C7047" t="s">
        <v>52</v>
      </c>
      <c r="D7047" t="s">
        <v>52</v>
      </c>
      <c r="E7047" s="30">
        <v>9</v>
      </c>
      <c r="F7047">
        <f t="shared" ref="F7047:F7110" si="116">SUBTOTAL(103,E7047)</f>
        <v>1</v>
      </c>
    </row>
    <row r="7048" spans="1:6" x14ac:dyDescent="0.2">
      <c r="A7048" s="28">
        <v>42522</v>
      </c>
      <c r="B7048" t="s">
        <v>445</v>
      </c>
      <c r="C7048" t="s">
        <v>53</v>
      </c>
      <c r="D7048" t="s">
        <v>53</v>
      </c>
      <c r="E7048" s="30">
        <v>1.1000000000000001</v>
      </c>
      <c r="F7048">
        <f t="shared" si="116"/>
        <v>1</v>
      </c>
    </row>
    <row r="7049" spans="1:6" x14ac:dyDescent="0.2">
      <c r="A7049" s="28">
        <v>42522</v>
      </c>
      <c r="B7049" t="s">
        <v>445</v>
      </c>
      <c r="C7049" t="s">
        <v>54</v>
      </c>
      <c r="D7049" t="s">
        <v>54</v>
      </c>
      <c r="E7049" s="30">
        <v>2</v>
      </c>
      <c r="F7049">
        <f t="shared" si="116"/>
        <v>1</v>
      </c>
    </row>
    <row r="7050" spans="1:6" x14ac:dyDescent="0.2">
      <c r="A7050" s="28">
        <v>42522</v>
      </c>
      <c r="B7050" t="s">
        <v>445</v>
      </c>
      <c r="C7050" t="s">
        <v>55</v>
      </c>
      <c r="D7050" t="s">
        <v>55</v>
      </c>
      <c r="E7050" s="30">
        <v>20</v>
      </c>
      <c r="F7050">
        <f t="shared" si="116"/>
        <v>1</v>
      </c>
    </row>
    <row r="7051" spans="1:6" x14ac:dyDescent="0.2">
      <c r="A7051" s="28">
        <v>42522</v>
      </c>
      <c r="B7051" t="s">
        <v>445</v>
      </c>
      <c r="C7051" t="s">
        <v>56</v>
      </c>
      <c r="D7051" t="s">
        <v>56</v>
      </c>
      <c r="E7051" s="30">
        <v>11</v>
      </c>
      <c r="F7051">
        <f t="shared" si="116"/>
        <v>1</v>
      </c>
    </row>
    <row r="7052" spans="1:6" x14ac:dyDescent="0.2">
      <c r="A7052" s="28">
        <v>42522</v>
      </c>
      <c r="B7052" t="s">
        <v>445</v>
      </c>
      <c r="C7052" t="s">
        <v>57</v>
      </c>
      <c r="D7052" t="s">
        <v>57</v>
      </c>
      <c r="E7052" s="30">
        <v>0</v>
      </c>
      <c r="F7052">
        <f t="shared" si="116"/>
        <v>1</v>
      </c>
    </row>
    <row r="7053" spans="1:6" x14ac:dyDescent="0.2">
      <c r="A7053" s="28">
        <v>42522</v>
      </c>
      <c r="B7053" t="s">
        <v>445</v>
      </c>
      <c r="C7053" t="s">
        <v>58</v>
      </c>
      <c r="D7053" t="s">
        <v>58</v>
      </c>
      <c r="E7053" s="30">
        <v>7</v>
      </c>
      <c r="F7053">
        <f t="shared" si="116"/>
        <v>1</v>
      </c>
    </row>
    <row r="7054" spans="1:6" x14ac:dyDescent="0.2">
      <c r="A7054" s="28">
        <v>42522</v>
      </c>
      <c r="B7054" t="s">
        <v>445</v>
      </c>
      <c r="C7054" t="s">
        <v>59</v>
      </c>
      <c r="D7054" t="s">
        <v>59</v>
      </c>
      <c r="E7054" s="30">
        <v>5</v>
      </c>
      <c r="F7054">
        <f t="shared" si="116"/>
        <v>1</v>
      </c>
    </row>
    <row r="7055" spans="1:6" x14ac:dyDescent="0.2">
      <c r="A7055" s="28">
        <v>42523</v>
      </c>
      <c r="B7055" t="s">
        <v>446</v>
      </c>
      <c r="C7055" t="s">
        <v>52</v>
      </c>
      <c r="D7055" t="s">
        <v>52</v>
      </c>
      <c r="E7055" s="30">
        <v>2.33</v>
      </c>
      <c r="F7055">
        <f t="shared" si="116"/>
        <v>1</v>
      </c>
    </row>
    <row r="7056" spans="1:6" x14ac:dyDescent="0.2">
      <c r="A7056" s="28">
        <v>42523</v>
      </c>
      <c r="B7056" t="s">
        <v>446</v>
      </c>
      <c r="C7056" t="s">
        <v>53</v>
      </c>
      <c r="D7056" t="s">
        <v>53</v>
      </c>
      <c r="E7056" s="30">
        <v>6</v>
      </c>
      <c r="F7056">
        <f t="shared" si="116"/>
        <v>1</v>
      </c>
    </row>
    <row r="7057" spans="1:6" x14ac:dyDescent="0.2">
      <c r="A7057" s="28">
        <v>42523</v>
      </c>
      <c r="B7057" t="s">
        <v>446</v>
      </c>
      <c r="C7057" t="s">
        <v>54</v>
      </c>
      <c r="D7057" t="s">
        <v>54</v>
      </c>
      <c r="E7057" s="30">
        <v>1.05</v>
      </c>
      <c r="F7057">
        <f t="shared" si="116"/>
        <v>1</v>
      </c>
    </row>
    <row r="7058" spans="1:6" x14ac:dyDescent="0.2">
      <c r="A7058" s="28">
        <v>42523</v>
      </c>
      <c r="B7058" t="s">
        <v>446</v>
      </c>
      <c r="C7058" t="s">
        <v>55</v>
      </c>
      <c r="D7058" t="s">
        <v>55</v>
      </c>
      <c r="E7058" s="30">
        <v>21.25</v>
      </c>
      <c r="F7058">
        <f t="shared" si="116"/>
        <v>1</v>
      </c>
    </row>
    <row r="7059" spans="1:6" x14ac:dyDescent="0.2">
      <c r="A7059" s="28">
        <v>42523</v>
      </c>
      <c r="B7059" t="s">
        <v>446</v>
      </c>
      <c r="C7059" t="s">
        <v>56</v>
      </c>
      <c r="D7059" t="s">
        <v>56</v>
      </c>
      <c r="E7059" s="30">
        <v>18</v>
      </c>
      <c r="F7059">
        <f t="shared" si="116"/>
        <v>1</v>
      </c>
    </row>
    <row r="7060" spans="1:6" x14ac:dyDescent="0.2">
      <c r="A7060" s="28">
        <v>42523</v>
      </c>
      <c r="B7060" t="s">
        <v>446</v>
      </c>
      <c r="C7060" t="s">
        <v>57</v>
      </c>
      <c r="D7060" t="s">
        <v>57</v>
      </c>
      <c r="E7060" s="30">
        <v>3</v>
      </c>
      <c r="F7060">
        <f t="shared" si="116"/>
        <v>1</v>
      </c>
    </row>
    <row r="7061" spans="1:6" x14ac:dyDescent="0.2">
      <c r="A7061" s="28">
        <v>42523</v>
      </c>
      <c r="B7061" t="s">
        <v>446</v>
      </c>
      <c r="C7061" t="s">
        <v>58</v>
      </c>
      <c r="D7061" t="s">
        <v>58</v>
      </c>
      <c r="E7061" s="30">
        <v>4</v>
      </c>
      <c r="F7061">
        <f t="shared" si="116"/>
        <v>1</v>
      </c>
    </row>
    <row r="7062" spans="1:6" x14ac:dyDescent="0.2">
      <c r="A7062" s="28">
        <v>42523</v>
      </c>
      <c r="B7062" t="s">
        <v>446</v>
      </c>
      <c r="C7062" t="s">
        <v>59</v>
      </c>
      <c r="D7062" t="s">
        <v>59</v>
      </c>
      <c r="E7062" s="30">
        <v>1</v>
      </c>
      <c r="F7062">
        <f t="shared" si="116"/>
        <v>1</v>
      </c>
    </row>
    <row r="7063" spans="1:6" x14ac:dyDescent="0.2">
      <c r="A7063" s="28">
        <v>42524</v>
      </c>
      <c r="B7063" t="s">
        <v>440</v>
      </c>
      <c r="C7063" t="s">
        <v>52</v>
      </c>
      <c r="D7063" t="s">
        <v>52</v>
      </c>
      <c r="E7063" s="30">
        <v>7.33</v>
      </c>
      <c r="F7063">
        <f t="shared" si="116"/>
        <v>1</v>
      </c>
    </row>
    <row r="7064" spans="1:6" x14ac:dyDescent="0.2">
      <c r="A7064" s="28">
        <v>42524</v>
      </c>
      <c r="B7064" t="s">
        <v>440</v>
      </c>
      <c r="C7064" t="s">
        <v>53</v>
      </c>
      <c r="D7064" t="s">
        <v>53</v>
      </c>
      <c r="E7064" s="30">
        <v>3</v>
      </c>
      <c r="F7064">
        <f t="shared" si="116"/>
        <v>1</v>
      </c>
    </row>
    <row r="7065" spans="1:6" x14ac:dyDescent="0.2">
      <c r="A7065" s="28">
        <v>42524</v>
      </c>
      <c r="B7065" t="s">
        <v>440</v>
      </c>
      <c r="C7065" t="s">
        <v>54</v>
      </c>
      <c r="D7065" t="s">
        <v>54</v>
      </c>
      <c r="E7065" s="30">
        <v>4</v>
      </c>
      <c r="F7065">
        <f t="shared" si="116"/>
        <v>1</v>
      </c>
    </row>
    <row r="7066" spans="1:6" x14ac:dyDescent="0.2">
      <c r="A7066" s="28">
        <v>42524</v>
      </c>
      <c r="B7066" t="s">
        <v>440</v>
      </c>
      <c r="C7066" t="s">
        <v>55</v>
      </c>
      <c r="D7066" t="s">
        <v>55</v>
      </c>
      <c r="E7066" s="30">
        <v>18</v>
      </c>
      <c r="F7066">
        <f t="shared" si="116"/>
        <v>1</v>
      </c>
    </row>
    <row r="7067" spans="1:6" x14ac:dyDescent="0.2">
      <c r="A7067" s="28">
        <v>42524</v>
      </c>
      <c r="B7067" t="s">
        <v>440</v>
      </c>
      <c r="C7067" t="s">
        <v>56</v>
      </c>
      <c r="D7067" t="s">
        <v>56</v>
      </c>
      <c r="E7067" s="30">
        <v>8</v>
      </c>
      <c r="F7067">
        <f t="shared" si="116"/>
        <v>1</v>
      </c>
    </row>
    <row r="7068" spans="1:6" x14ac:dyDescent="0.2">
      <c r="A7068" s="28">
        <v>42524</v>
      </c>
      <c r="B7068" t="s">
        <v>440</v>
      </c>
      <c r="C7068" t="s">
        <v>57</v>
      </c>
      <c r="D7068" t="s">
        <v>57</v>
      </c>
      <c r="E7068" s="30">
        <v>0</v>
      </c>
      <c r="F7068">
        <f t="shared" si="116"/>
        <v>1</v>
      </c>
    </row>
    <row r="7069" spans="1:6" x14ac:dyDescent="0.2">
      <c r="A7069" s="28">
        <v>42524</v>
      </c>
      <c r="B7069" t="s">
        <v>440</v>
      </c>
      <c r="C7069" t="s">
        <v>58</v>
      </c>
      <c r="D7069" t="s">
        <v>58</v>
      </c>
      <c r="E7069" s="30">
        <v>1</v>
      </c>
      <c r="F7069">
        <f t="shared" si="116"/>
        <v>1</v>
      </c>
    </row>
    <row r="7070" spans="1:6" x14ac:dyDescent="0.2">
      <c r="A7070" s="28">
        <v>42524</v>
      </c>
      <c r="B7070" t="s">
        <v>440</v>
      </c>
      <c r="C7070" t="s">
        <v>59</v>
      </c>
      <c r="D7070" t="s">
        <v>59</v>
      </c>
      <c r="E7070" s="30">
        <v>7</v>
      </c>
      <c r="F7070">
        <f t="shared" si="116"/>
        <v>1</v>
      </c>
    </row>
    <row r="7071" spans="1:6" x14ac:dyDescent="0.2">
      <c r="A7071" s="28">
        <v>42525</v>
      </c>
      <c r="B7071" t="s">
        <v>441</v>
      </c>
      <c r="C7071" t="s">
        <v>52</v>
      </c>
      <c r="D7071" t="s">
        <v>52</v>
      </c>
      <c r="E7071" s="30">
        <v>3.33</v>
      </c>
      <c r="F7071">
        <f t="shared" si="116"/>
        <v>1</v>
      </c>
    </row>
    <row r="7072" spans="1:6" x14ac:dyDescent="0.2">
      <c r="A7072" s="28">
        <v>42525</v>
      </c>
      <c r="B7072" t="s">
        <v>441</v>
      </c>
      <c r="C7072" t="s">
        <v>53</v>
      </c>
      <c r="D7072" t="s">
        <v>53</v>
      </c>
      <c r="E7072" s="30">
        <v>3.34</v>
      </c>
      <c r="F7072">
        <f t="shared" si="116"/>
        <v>1</v>
      </c>
    </row>
    <row r="7073" spans="1:6" x14ac:dyDescent="0.2">
      <c r="A7073" s="28">
        <v>42525</v>
      </c>
      <c r="B7073" t="s">
        <v>441</v>
      </c>
      <c r="C7073" t="s">
        <v>54</v>
      </c>
      <c r="D7073" t="s">
        <v>54</v>
      </c>
      <c r="E7073" s="30">
        <v>3.3</v>
      </c>
      <c r="F7073">
        <f t="shared" si="116"/>
        <v>1</v>
      </c>
    </row>
    <row r="7074" spans="1:6" x14ac:dyDescent="0.2">
      <c r="A7074" s="28">
        <v>42525</v>
      </c>
      <c r="B7074" t="s">
        <v>441</v>
      </c>
      <c r="C7074" t="s">
        <v>55</v>
      </c>
      <c r="D7074" t="s">
        <v>55</v>
      </c>
      <c r="E7074" s="30">
        <v>21</v>
      </c>
      <c r="F7074">
        <f t="shared" si="116"/>
        <v>1</v>
      </c>
    </row>
    <row r="7075" spans="1:6" x14ac:dyDescent="0.2">
      <c r="A7075" s="28">
        <v>42525</v>
      </c>
      <c r="B7075" t="s">
        <v>441</v>
      </c>
      <c r="C7075" t="s">
        <v>56</v>
      </c>
      <c r="D7075" t="s">
        <v>56</v>
      </c>
      <c r="E7075" s="30">
        <v>2</v>
      </c>
      <c r="F7075">
        <f t="shared" si="116"/>
        <v>1</v>
      </c>
    </row>
    <row r="7076" spans="1:6" x14ac:dyDescent="0.2">
      <c r="A7076" s="28">
        <v>42525</v>
      </c>
      <c r="B7076" t="s">
        <v>441</v>
      </c>
      <c r="C7076" t="s">
        <v>57</v>
      </c>
      <c r="D7076" t="s">
        <v>57</v>
      </c>
      <c r="E7076" s="30">
        <v>0</v>
      </c>
      <c r="F7076">
        <f t="shared" si="116"/>
        <v>1</v>
      </c>
    </row>
    <row r="7077" spans="1:6" x14ac:dyDescent="0.2">
      <c r="A7077" s="28">
        <v>42525</v>
      </c>
      <c r="B7077" t="s">
        <v>441</v>
      </c>
      <c r="C7077" t="s">
        <v>58</v>
      </c>
      <c r="D7077" t="s">
        <v>58</v>
      </c>
      <c r="E7077" s="30">
        <v>0</v>
      </c>
      <c r="F7077">
        <f t="shared" si="116"/>
        <v>1</v>
      </c>
    </row>
    <row r="7078" spans="1:6" x14ac:dyDescent="0.2">
      <c r="A7078" s="28">
        <v>42525</v>
      </c>
      <c r="B7078" t="s">
        <v>441</v>
      </c>
      <c r="C7078" t="s">
        <v>59</v>
      </c>
      <c r="D7078" t="s">
        <v>59</v>
      </c>
      <c r="E7078" s="30">
        <v>4</v>
      </c>
      <c r="F7078">
        <f t="shared" si="116"/>
        <v>1</v>
      </c>
    </row>
    <row r="7079" spans="1:6" x14ac:dyDescent="0.2">
      <c r="A7079" s="28">
        <v>42526</v>
      </c>
      <c r="B7079" t="s">
        <v>447</v>
      </c>
      <c r="C7079" t="s">
        <v>52</v>
      </c>
      <c r="D7079" t="s">
        <v>52</v>
      </c>
      <c r="E7079" s="30">
        <v>10.34</v>
      </c>
      <c r="F7079">
        <f t="shared" si="116"/>
        <v>1</v>
      </c>
    </row>
    <row r="7080" spans="1:6" x14ac:dyDescent="0.2">
      <c r="A7080" s="28">
        <v>42526</v>
      </c>
      <c r="B7080" t="s">
        <v>447</v>
      </c>
      <c r="C7080" t="s">
        <v>53</v>
      </c>
      <c r="D7080" t="s">
        <v>53</v>
      </c>
      <c r="E7080" s="30">
        <v>3.0659999999999998</v>
      </c>
      <c r="F7080">
        <f t="shared" si="116"/>
        <v>1</v>
      </c>
    </row>
    <row r="7081" spans="1:6" x14ac:dyDescent="0.2">
      <c r="A7081" s="28">
        <v>42526</v>
      </c>
      <c r="B7081" t="s">
        <v>447</v>
      </c>
      <c r="C7081" t="s">
        <v>54</v>
      </c>
      <c r="D7081" t="s">
        <v>54</v>
      </c>
      <c r="E7081" s="30">
        <v>4.3</v>
      </c>
      <c r="F7081">
        <f t="shared" si="116"/>
        <v>1</v>
      </c>
    </row>
    <row r="7082" spans="1:6" x14ac:dyDescent="0.2">
      <c r="A7082" s="28">
        <v>42526</v>
      </c>
      <c r="B7082" t="s">
        <v>447</v>
      </c>
      <c r="C7082" t="s">
        <v>55</v>
      </c>
      <c r="D7082" t="s">
        <v>55</v>
      </c>
      <c r="E7082" s="30">
        <v>23.4</v>
      </c>
      <c r="F7082">
        <f t="shared" si="116"/>
        <v>1</v>
      </c>
    </row>
    <row r="7083" spans="1:6" x14ac:dyDescent="0.2">
      <c r="A7083" s="28">
        <v>42526</v>
      </c>
      <c r="B7083" t="s">
        <v>447</v>
      </c>
      <c r="C7083" t="s">
        <v>56</v>
      </c>
      <c r="D7083" t="s">
        <v>56</v>
      </c>
      <c r="E7083" s="30">
        <v>5</v>
      </c>
      <c r="F7083">
        <f t="shared" si="116"/>
        <v>1</v>
      </c>
    </row>
    <row r="7084" spans="1:6" x14ac:dyDescent="0.2">
      <c r="A7084" s="28">
        <v>42526</v>
      </c>
      <c r="B7084" t="s">
        <v>447</v>
      </c>
      <c r="C7084" t="s">
        <v>57</v>
      </c>
      <c r="D7084" t="s">
        <v>57</v>
      </c>
      <c r="E7084" s="30">
        <v>0</v>
      </c>
      <c r="F7084">
        <f t="shared" si="116"/>
        <v>1</v>
      </c>
    </row>
    <row r="7085" spans="1:6" x14ac:dyDescent="0.2">
      <c r="A7085" s="28">
        <v>42526</v>
      </c>
      <c r="B7085" t="s">
        <v>447</v>
      </c>
      <c r="C7085" t="s">
        <v>58</v>
      </c>
      <c r="D7085" t="s">
        <v>58</v>
      </c>
      <c r="E7085" s="30">
        <v>3</v>
      </c>
      <c r="F7085">
        <f t="shared" si="116"/>
        <v>1</v>
      </c>
    </row>
    <row r="7086" spans="1:6" x14ac:dyDescent="0.2">
      <c r="A7086" s="28">
        <v>42526</v>
      </c>
      <c r="B7086" t="s">
        <v>447</v>
      </c>
      <c r="C7086" t="s">
        <v>59</v>
      </c>
      <c r="D7086" t="s">
        <v>59</v>
      </c>
      <c r="E7086" s="30">
        <v>4</v>
      </c>
      <c r="F7086">
        <f t="shared" si="116"/>
        <v>1</v>
      </c>
    </row>
    <row r="7087" spans="1:6" x14ac:dyDescent="0.2">
      <c r="A7087" s="28">
        <v>42527</v>
      </c>
      <c r="B7087" t="s">
        <v>443</v>
      </c>
      <c r="C7087" t="s">
        <v>52</v>
      </c>
      <c r="D7087" t="s">
        <v>52</v>
      </c>
      <c r="E7087" s="30">
        <v>5.33</v>
      </c>
      <c r="F7087">
        <f t="shared" si="116"/>
        <v>1</v>
      </c>
    </row>
    <row r="7088" spans="1:6" x14ac:dyDescent="0.2">
      <c r="A7088" s="28">
        <v>42527</v>
      </c>
      <c r="B7088" t="s">
        <v>443</v>
      </c>
      <c r="C7088" t="s">
        <v>53</v>
      </c>
      <c r="D7088" t="s">
        <v>53</v>
      </c>
      <c r="E7088" s="30">
        <v>2.802</v>
      </c>
      <c r="F7088">
        <f t="shared" si="116"/>
        <v>1</v>
      </c>
    </row>
    <row r="7089" spans="1:6" x14ac:dyDescent="0.2">
      <c r="A7089" s="28">
        <v>42527</v>
      </c>
      <c r="B7089" t="s">
        <v>443</v>
      </c>
      <c r="C7089" t="s">
        <v>54</v>
      </c>
      <c r="D7089" t="s">
        <v>54</v>
      </c>
      <c r="E7089" s="30">
        <v>4</v>
      </c>
      <c r="F7089">
        <f t="shared" si="116"/>
        <v>1</v>
      </c>
    </row>
    <row r="7090" spans="1:6" x14ac:dyDescent="0.2">
      <c r="A7090" s="28">
        <v>42527</v>
      </c>
      <c r="B7090" t="s">
        <v>443</v>
      </c>
      <c r="C7090" t="s">
        <v>55</v>
      </c>
      <c r="D7090" t="s">
        <v>55</v>
      </c>
      <c r="E7090" s="30">
        <v>26.2</v>
      </c>
      <c r="F7090">
        <f t="shared" si="116"/>
        <v>1</v>
      </c>
    </row>
    <row r="7091" spans="1:6" x14ac:dyDescent="0.2">
      <c r="A7091" s="28">
        <v>42527</v>
      </c>
      <c r="B7091" t="s">
        <v>443</v>
      </c>
      <c r="C7091" t="s">
        <v>56</v>
      </c>
      <c r="D7091" t="s">
        <v>56</v>
      </c>
      <c r="E7091" s="30">
        <v>5</v>
      </c>
      <c r="F7091">
        <f t="shared" si="116"/>
        <v>1</v>
      </c>
    </row>
    <row r="7092" spans="1:6" x14ac:dyDescent="0.2">
      <c r="A7092" s="28">
        <v>42527</v>
      </c>
      <c r="B7092" t="s">
        <v>443</v>
      </c>
      <c r="C7092" t="s">
        <v>57</v>
      </c>
      <c r="D7092" t="s">
        <v>57</v>
      </c>
      <c r="E7092" s="30">
        <v>0</v>
      </c>
      <c r="F7092">
        <f t="shared" si="116"/>
        <v>1</v>
      </c>
    </row>
    <row r="7093" spans="1:6" x14ac:dyDescent="0.2">
      <c r="A7093" s="28">
        <v>42527</v>
      </c>
      <c r="B7093" t="s">
        <v>443</v>
      </c>
      <c r="C7093" t="s">
        <v>58</v>
      </c>
      <c r="D7093" t="s">
        <v>58</v>
      </c>
      <c r="E7093" s="30">
        <v>6</v>
      </c>
      <c r="F7093">
        <f t="shared" si="116"/>
        <v>1</v>
      </c>
    </row>
    <row r="7094" spans="1:6" x14ac:dyDescent="0.2">
      <c r="A7094" s="28">
        <v>42527</v>
      </c>
      <c r="B7094" t="s">
        <v>443</v>
      </c>
      <c r="C7094" t="s">
        <v>59</v>
      </c>
      <c r="D7094" t="s">
        <v>59</v>
      </c>
      <c r="E7094" s="30">
        <v>6</v>
      </c>
      <c r="F7094">
        <f t="shared" si="116"/>
        <v>1</v>
      </c>
    </row>
    <row r="7095" spans="1:6" x14ac:dyDescent="0.2">
      <c r="A7095" s="28">
        <v>42528</v>
      </c>
      <c r="B7095" t="s">
        <v>444</v>
      </c>
      <c r="C7095" t="s">
        <v>52</v>
      </c>
      <c r="D7095" t="s">
        <v>52</v>
      </c>
      <c r="E7095" s="30">
        <v>6</v>
      </c>
      <c r="F7095">
        <f t="shared" si="116"/>
        <v>1</v>
      </c>
    </row>
    <row r="7096" spans="1:6" x14ac:dyDescent="0.2">
      <c r="A7096" s="28">
        <v>42528</v>
      </c>
      <c r="B7096" t="s">
        <v>444</v>
      </c>
      <c r="C7096" t="s">
        <v>53</v>
      </c>
      <c r="D7096" t="s">
        <v>53</v>
      </c>
      <c r="E7096" s="30">
        <v>3.363</v>
      </c>
      <c r="F7096">
        <f t="shared" si="116"/>
        <v>1</v>
      </c>
    </row>
    <row r="7097" spans="1:6" x14ac:dyDescent="0.2">
      <c r="A7097" s="28">
        <v>42528</v>
      </c>
      <c r="B7097" t="s">
        <v>444</v>
      </c>
      <c r="C7097" t="s">
        <v>54</v>
      </c>
      <c r="D7097" t="s">
        <v>54</v>
      </c>
      <c r="E7097" s="30">
        <v>4.0999999999999996</v>
      </c>
      <c r="F7097">
        <f t="shared" si="116"/>
        <v>1</v>
      </c>
    </row>
    <row r="7098" spans="1:6" x14ac:dyDescent="0.2">
      <c r="A7098" s="28">
        <v>42528</v>
      </c>
      <c r="B7098" t="s">
        <v>444</v>
      </c>
      <c r="C7098" t="s">
        <v>55</v>
      </c>
      <c r="D7098" t="s">
        <v>55</v>
      </c>
      <c r="E7098" s="30">
        <v>28.5</v>
      </c>
      <c r="F7098">
        <f t="shared" si="116"/>
        <v>1</v>
      </c>
    </row>
    <row r="7099" spans="1:6" x14ac:dyDescent="0.2">
      <c r="A7099" s="28">
        <v>42528</v>
      </c>
      <c r="B7099" t="s">
        <v>444</v>
      </c>
      <c r="C7099" t="s">
        <v>56</v>
      </c>
      <c r="D7099" t="s">
        <v>56</v>
      </c>
      <c r="E7099" s="30">
        <v>13</v>
      </c>
      <c r="F7099">
        <f t="shared" si="116"/>
        <v>1</v>
      </c>
    </row>
    <row r="7100" spans="1:6" x14ac:dyDescent="0.2">
      <c r="A7100" s="28">
        <v>42528</v>
      </c>
      <c r="B7100" t="s">
        <v>444</v>
      </c>
      <c r="C7100" t="s">
        <v>57</v>
      </c>
      <c r="D7100" t="s">
        <v>57</v>
      </c>
      <c r="E7100" s="30">
        <v>0</v>
      </c>
      <c r="F7100">
        <f t="shared" si="116"/>
        <v>1</v>
      </c>
    </row>
    <row r="7101" spans="1:6" x14ac:dyDescent="0.2">
      <c r="A7101" s="28">
        <v>42528</v>
      </c>
      <c r="B7101" t="s">
        <v>444</v>
      </c>
      <c r="C7101" t="s">
        <v>58</v>
      </c>
      <c r="D7101" t="s">
        <v>58</v>
      </c>
      <c r="E7101" s="30">
        <v>10</v>
      </c>
      <c r="F7101">
        <f t="shared" si="116"/>
        <v>1</v>
      </c>
    </row>
    <row r="7102" spans="1:6" x14ac:dyDescent="0.2">
      <c r="A7102" s="28">
        <v>42528</v>
      </c>
      <c r="B7102" t="s">
        <v>444</v>
      </c>
      <c r="C7102" t="s">
        <v>59</v>
      </c>
      <c r="D7102" t="s">
        <v>59</v>
      </c>
      <c r="E7102" s="30">
        <v>3</v>
      </c>
      <c r="F7102">
        <f t="shared" si="116"/>
        <v>1</v>
      </c>
    </row>
    <row r="7103" spans="1:6" x14ac:dyDescent="0.2">
      <c r="A7103" s="28">
        <v>42529</v>
      </c>
      <c r="B7103" t="s">
        <v>445</v>
      </c>
      <c r="C7103" t="s">
        <v>52</v>
      </c>
      <c r="D7103" t="s">
        <v>52</v>
      </c>
      <c r="E7103" s="30">
        <v>8.66</v>
      </c>
      <c r="F7103">
        <f t="shared" si="116"/>
        <v>1</v>
      </c>
    </row>
    <row r="7104" spans="1:6" x14ac:dyDescent="0.2">
      <c r="A7104" s="28">
        <v>42529</v>
      </c>
      <c r="B7104" t="s">
        <v>445</v>
      </c>
      <c r="C7104" t="s">
        <v>53</v>
      </c>
      <c r="D7104" t="s">
        <v>53</v>
      </c>
      <c r="E7104" s="30">
        <v>1.33</v>
      </c>
      <c r="F7104">
        <f t="shared" si="116"/>
        <v>1</v>
      </c>
    </row>
    <row r="7105" spans="1:6" x14ac:dyDescent="0.2">
      <c r="A7105" s="28">
        <v>42529</v>
      </c>
      <c r="B7105" t="s">
        <v>445</v>
      </c>
      <c r="C7105" t="s">
        <v>54</v>
      </c>
      <c r="D7105" t="s">
        <v>54</v>
      </c>
      <c r="E7105" s="30">
        <v>5.5</v>
      </c>
      <c r="F7105">
        <f t="shared" si="116"/>
        <v>1</v>
      </c>
    </row>
    <row r="7106" spans="1:6" x14ac:dyDescent="0.2">
      <c r="A7106" s="28">
        <v>42529</v>
      </c>
      <c r="B7106" t="s">
        <v>445</v>
      </c>
      <c r="C7106" t="s">
        <v>55</v>
      </c>
      <c r="D7106" t="s">
        <v>55</v>
      </c>
      <c r="E7106" s="30">
        <v>45.061999999999998</v>
      </c>
      <c r="F7106">
        <f t="shared" si="116"/>
        <v>1</v>
      </c>
    </row>
    <row r="7107" spans="1:6" x14ac:dyDescent="0.2">
      <c r="A7107" s="28">
        <v>42529</v>
      </c>
      <c r="B7107" t="s">
        <v>445</v>
      </c>
      <c r="C7107" t="s">
        <v>56</v>
      </c>
      <c r="D7107" t="s">
        <v>56</v>
      </c>
      <c r="E7107" s="30">
        <v>10</v>
      </c>
      <c r="F7107">
        <f t="shared" si="116"/>
        <v>1</v>
      </c>
    </row>
    <row r="7108" spans="1:6" x14ac:dyDescent="0.2">
      <c r="A7108" s="28">
        <v>42529</v>
      </c>
      <c r="B7108" t="s">
        <v>445</v>
      </c>
      <c r="C7108" t="s">
        <v>57</v>
      </c>
      <c r="D7108" t="s">
        <v>57</v>
      </c>
      <c r="E7108" s="30">
        <v>0</v>
      </c>
      <c r="F7108">
        <f t="shared" si="116"/>
        <v>1</v>
      </c>
    </row>
    <row r="7109" spans="1:6" x14ac:dyDescent="0.2">
      <c r="A7109" s="28">
        <v>42529</v>
      </c>
      <c r="B7109" t="s">
        <v>445</v>
      </c>
      <c r="C7109" t="s">
        <v>58</v>
      </c>
      <c r="D7109" t="s">
        <v>58</v>
      </c>
      <c r="E7109" s="30">
        <v>5</v>
      </c>
      <c r="F7109">
        <f t="shared" si="116"/>
        <v>1</v>
      </c>
    </row>
    <row r="7110" spans="1:6" x14ac:dyDescent="0.2">
      <c r="A7110" s="28">
        <v>42529</v>
      </c>
      <c r="B7110" t="s">
        <v>445</v>
      </c>
      <c r="C7110" t="s">
        <v>59</v>
      </c>
      <c r="D7110" t="s">
        <v>59</v>
      </c>
      <c r="E7110" s="30">
        <v>6</v>
      </c>
      <c r="F7110">
        <f t="shared" si="116"/>
        <v>1</v>
      </c>
    </row>
    <row r="7111" spans="1:6" x14ac:dyDescent="0.2">
      <c r="A7111" s="28">
        <v>42530</v>
      </c>
      <c r="B7111" t="s">
        <v>446</v>
      </c>
      <c r="C7111" t="s">
        <v>52</v>
      </c>
      <c r="D7111" t="s">
        <v>52</v>
      </c>
      <c r="E7111" s="30">
        <v>8.67</v>
      </c>
      <c r="F7111">
        <f t="shared" ref="F7111:F7174" si="117">SUBTOTAL(103,E7111)</f>
        <v>1</v>
      </c>
    </row>
    <row r="7112" spans="1:6" x14ac:dyDescent="0.2">
      <c r="A7112" s="28">
        <v>42530</v>
      </c>
      <c r="B7112" t="s">
        <v>446</v>
      </c>
      <c r="C7112" t="s">
        <v>53</v>
      </c>
      <c r="D7112" t="s">
        <v>53</v>
      </c>
      <c r="E7112" s="30">
        <v>4.33</v>
      </c>
      <c r="F7112">
        <f t="shared" si="117"/>
        <v>1</v>
      </c>
    </row>
    <row r="7113" spans="1:6" x14ac:dyDescent="0.2">
      <c r="A7113" s="28">
        <v>42530</v>
      </c>
      <c r="B7113" t="s">
        <v>446</v>
      </c>
      <c r="C7113" t="s">
        <v>54</v>
      </c>
      <c r="D7113" t="s">
        <v>54</v>
      </c>
      <c r="E7113" s="30">
        <v>2</v>
      </c>
      <c r="F7113">
        <f t="shared" si="117"/>
        <v>1</v>
      </c>
    </row>
    <row r="7114" spans="1:6" x14ac:dyDescent="0.2">
      <c r="A7114" s="28">
        <v>42530</v>
      </c>
      <c r="B7114" t="s">
        <v>446</v>
      </c>
      <c r="C7114" t="s">
        <v>55</v>
      </c>
      <c r="D7114" t="s">
        <v>55</v>
      </c>
      <c r="E7114" s="30">
        <v>20.6</v>
      </c>
      <c r="F7114">
        <f t="shared" si="117"/>
        <v>1</v>
      </c>
    </row>
    <row r="7115" spans="1:6" x14ac:dyDescent="0.2">
      <c r="A7115" s="28">
        <v>42530</v>
      </c>
      <c r="B7115" t="s">
        <v>446</v>
      </c>
      <c r="C7115" t="s">
        <v>56</v>
      </c>
      <c r="D7115" t="s">
        <v>56</v>
      </c>
      <c r="E7115" s="30">
        <v>7</v>
      </c>
      <c r="F7115">
        <f t="shared" si="117"/>
        <v>1</v>
      </c>
    </row>
    <row r="7116" spans="1:6" x14ac:dyDescent="0.2">
      <c r="A7116" s="28">
        <v>42530</v>
      </c>
      <c r="B7116" t="s">
        <v>446</v>
      </c>
      <c r="C7116" t="s">
        <v>57</v>
      </c>
      <c r="D7116" t="s">
        <v>57</v>
      </c>
      <c r="E7116" s="30">
        <v>0</v>
      </c>
      <c r="F7116">
        <f t="shared" si="117"/>
        <v>1</v>
      </c>
    </row>
    <row r="7117" spans="1:6" x14ac:dyDescent="0.2">
      <c r="A7117" s="28">
        <v>42530</v>
      </c>
      <c r="B7117" t="s">
        <v>446</v>
      </c>
      <c r="C7117" t="s">
        <v>58</v>
      </c>
      <c r="D7117" t="s">
        <v>58</v>
      </c>
      <c r="E7117" s="30">
        <v>1</v>
      </c>
      <c r="F7117">
        <f t="shared" si="117"/>
        <v>1</v>
      </c>
    </row>
    <row r="7118" spans="1:6" x14ac:dyDescent="0.2">
      <c r="A7118" s="28">
        <v>42530</v>
      </c>
      <c r="B7118" t="s">
        <v>446</v>
      </c>
      <c r="C7118" t="s">
        <v>59</v>
      </c>
      <c r="D7118" t="s">
        <v>59</v>
      </c>
      <c r="E7118" s="30">
        <v>4.2</v>
      </c>
      <c r="F7118">
        <f t="shared" si="117"/>
        <v>1</v>
      </c>
    </row>
    <row r="7119" spans="1:6" x14ac:dyDescent="0.2">
      <c r="A7119" s="28">
        <v>42531</v>
      </c>
      <c r="B7119" t="s">
        <v>440</v>
      </c>
      <c r="C7119" t="s">
        <v>52</v>
      </c>
      <c r="D7119" t="s">
        <v>52</v>
      </c>
      <c r="E7119" s="30">
        <v>8.33</v>
      </c>
      <c r="F7119">
        <f t="shared" si="117"/>
        <v>1</v>
      </c>
    </row>
    <row r="7120" spans="1:6" x14ac:dyDescent="0.2">
      <c r="A7120" s="28">
        <v>42531</v>
      </c>
      <c r="B7120" t="s">
        <v>440</v>
      </c>
      <c r="C7120" t="s">
        <v>53</v>
      </c>
      <c r="D7120" t="s">
        <v>53</v>
      </c>
      <c r="E7120" s="30">
        <v>4</v>
      </c>
      <c r="F7120">
        <f t="shared" si="117"/>
        <v>1</v>
      </c>
    </row>
    <row r="7121" spans="1:6" x14ac:dyDescent="0.2">
      <c r="A7121" s="28">
        <v>42531</v>
      </c>
      <c r="B7121" t="s">
        <v>440</v>
      </c>
      <c r="C7121" t="s">
        <v>54</v>
      </c>
      <c r="D7121" t="s">
        <v>54</v>
      </c>
      <c r="E7121" s="30">
        <v>4</v>
      </c>
      <c r="F7121">
        <f t="shared" si="117"/>
        <v>1</v>
      </c>
    </row>
    <row r="7122" spans="1:6" x14ac:dyDescent="0.2">
      <c r="A7122" s="28">
        <v>42531</v>
      </c>
      <c r="B7122" t="s">
        <v>440</v>
      </c>
      <c r="C7122" t="s">
        <v>55</v>
      </c>
      <c r="D7122" t="s">
        <v>55</v>
      </c>
      <c r="E7122" s="30">
        <v>26</v>
      </c>
      <c r="F7122">
        <f t="shared" si="117"/>
        <v>1</v>
      </c>
    </row>
    <row r="7123" spans="1:6" x14ac:dyDescent="0.2">
      <c r="A7123" s="28">
        <v>42531</v>
      </c>
      <c r="B7123" t="s">
        <v>440</v>
      </c>
      <c r="C7123" t="s">
        <v>56</v>
      </c>
      <c r="D7123" t="s">
        <v>56</v>
      </c>
      <c r="E7123" s="30">
        <v>11</v>
      </c>
      <c r="F7123">
        <f t="shared" si="117"/>
        <v>1</v>
      </c>
    </row>
    <row r="7124" spans="1:6" x14ac:dyDescent="0.2">
      <c r="A7124" s="28">
        <v>42531</v>
      </c>
      <c r="B7124" t="s">
        <v>440</v>
      </c>
      <c r="C7124" t="s">
        <v>57</v>
      </c>
      <c r="D7124" t="s">
        <v>57</v>
      </c>
      <c r="E7124" s="30">
        <v>2</v>
      </c>
      <c r="F7124">
        <f t="shared" si="117"/>
        <v>1</v>
      </c>
    </row>
    <row r="7125" spans="1:6" x14ac:dyDescent="0.2">
      <c r="A7125" s="28">
        <v>42531</v>
      </c>
      <c r="B7125" t="s">
        <v>440</v>
      </c>
      <c r="C7125" t="s">
        <v>58</v>
      </c>
      <c r="D7125" t="s">
        <v>58</v>
      </c>
      <c r="E7125" s="30">
        <v>0</v>
      </c>
      <c r="F7125">
        <f t="shared" si="117"/>
        <v>1</v>
      </c>
    </row>
    <row r="7126" spans="1:6" x14ac:dyDescent="0.2">
      <c r="A7126" s="28">
        <v>42531</v>
      </c>
      <c r="B7126" t="s">
        <v>440</v>
      </c>
      <c r="C7126" t="s">
        <v>59</v>
      </c>
      <c r="D7126" t="s">
        <v>59</v>
      </c>
      <c r="E7126" s="30">
        <v>5</v>
      </c>
      <c r="F7126">
        <f t="shared" si="117"/>
        <v>1</v>
      </c>
    </row>
    <row r="7127" spans="1:6" x14ac:dyDescent="0.2">
      <c r="A7127" s="28">
        <v>42532</v>
      </c>
      <c r="B7127" t="s">
        <v>441</v>
      </c>
      <c r="C7127" t="s">
        <v>52</v>
      </c>
      <c r="D7127" t="s">
        <v>52</v>
      </c>
      <c r="E7127" s="30">
        <v>10.66</v>
      </c>
      <c r="F7127">
        <f t="shared" si="117"/>
        <v>1</v>
      </c>
    </row>
    <row r="7128" spans="1:6" x14ac:dyDescent="0.2">
      <c r="A7128" s="28">
        <v>42532</v>
      </c>
      <c r="B7128" t="s">
        <v>441</v>
      </c>
      <c r="C7128" t="s">
        <v>53</v>
      </c>
      <c r="D7128" t="s">
        <v>53</v>
      </c>
      <c r="E7128" s="30">
        <v>2.8250000000000002</v>
      </c>
      <c r="F7128">
        <f t="shared" si="117"/>
        <v>1</v>
      </c>
    </row>
    <row r="7129" spans="1:6" x14ac:dyDescent="0.2">
      <c r="A7129" s="28">
        <v>42532</v>
      </c>
      <c r="B7129" t="s">
        <v>441</v>
      </c>
      <c r="C7129" t="s">
        <v>54</v>
      </c>
      <c r="D7129" t="s">
        <v>54</v>
      </c>
      <c r="E7129" s="30">
        <v>2</v>
      </c>
      <c r="F7129">
        <f t="shared" si="117"/>
        <v>1</v>
      </c>
    </row>
    <row r="7130" spans="1:6" x14ac:dyDescent="0.2">
      <c r="A7130" s="28">
        <v>42532</v>
      </c>
      <c r="B7130" t="s">
        <v>441</v>
      </c>
      <c r="C7130" t="s">
        <v>55</v>
      </c>
      <c r="D7130" t="s">
        <v>55</v>
      </c>
      <c r="E7130" s="30">
        <v>35.6</v>
      </c>
      <c r="F7130">
        <f t="shared" si="117"/>
        <v>1</v>
      </c>
    </row>
    <row r="7131" spans="1:6" x14ac:dyDescent="0.2">
      <c r="A7131" s="28">
        <v>42532</v>
      </c>
      <c r="B7131" t="s">
        <v>441</v>
      </c>
      <c r="C7131" t="s">
        <v>56</v>
      </c>
      <c r="D7131" t="s">
        <v>56</v>
      </c>
      <c r="E7131" s="30">
        <v>4</v>
      </c>
      <c r="F7131">
        <f t="shared" si="117"/>
        <v>1</v>
      </c>
    </row>
    <row r="7132" spans="1:6" x14ac:dyDescent="0.2">
      <c r="A7132" s="28">
        <v>42532</v>
      </c>
      <c r="B7132" t="s">
        <v>441</v>
      </c>
      <c r="C7132" t="s">
        <v>57</v>
      </c>
      <c r="D7132" t="s">
        <v>57</v>
      </c>
      <c r="E7132" s="30">
        <v>1</v>
      </c>
      <c r="F7132">
        <f t="shared" si="117"/>
        <v>1</v>
      </c>
    </row>
    <row r="7133" spans="1:6" x14ac:dyDescent="0.2">
      <c r="A7133" s="28">
        <v>42532</v>
      </c>
      <c r="B7133" t="s">
        <v>441</v>
      </c>
      <c r="C7133" t="s">
        <v>58</v>
      </c>
      <c r="D7133" t="s">
        <v>58</v>
      </c>
      <c r="E7133" s="30">
        <v>10</v>
      </c>
      <c r="F7133">
        <f t="shared" si="117"/>
        <v>1</v>
      </c>
    </row>
    <row r="7134" spans="1:6" x14ac:dyDescent="0.2">
      <c r="A7134" s="28">
        <v>42532</v>
      </c>
      <c r="B7134" t="s">
        <v>441</v>
      </c>
      <c r="C7134" t="s">
        <v>59</v>
      </c>
      <c r="D7134" t="s">
        <v>59</v>
      </c>
      <c r="E7134" s="30">
        <v>8</v>
      </c>
      <c r="F7134">
        <f t="shared" si="117"/>
        <v>1</v>
      </c>
    </row>
    <row r="7135" spans="1:6" x14ac:dyDescent="0.2">
      <c r="A7135" s="28">
        <v>42533</v>
      </c>
      <c r="B7135" t="s">
        <v>447</v>
      </c>
      <c r="C7135" t="s">
        <v>52</v>
      </c>
      <c r="D7135" t="s">
        <v>52</v>
      </c>
      <c r="E7135" s="30">
        <v>8.34</v>
      </c>
      <c r="F7135">
        <f t="shared" si="117"/>
        <v>1</v>
      </c>
    </row>
    <row r="7136" spans="1:6" x14ac:dyDescent="0.2">
      <c r="A7136" s="28">
        <v>42533</v>
      </c>
      <c r="B7136" t="s">
        <v>447</v>
      </c>
      <c r="C7136" t="s">
        <v>53</v>
      </c>
      <c r="D7136" t="s">
        <v>53</v>
      </c>
      <c r="E7136" s="30">
        <v>7.3529999999999998</v>
      </c>
      <c r="F7136">
        <f t="shared" si="117"/>
        <v>1</v>
      </c>
    </row>
    <row r="7137" spans="1:6" x14ac:dyDescent="0.2">
      <c r="A7137" s="28">
        <v>42533</v>
      </c>
      <c r="B7137" t="s">
        <v>447</v>
      </c>
      <c r="C7137" t="s">
        <v>54</v>
      </c>
      <c r="D7137" t="s">
        <v>54</v>
      </c>
      <c r="E7137" s="30">
        <v>3.4</v>
      </c>
      <c r="F7137">
        <f t="shared" si="117"/>
        <v>1</v>
      </c>
    </row>
    <row r="7138" spans="1:6" x14ac:dyDescent="0.2">
      <c r="A7138" s="28">
        <v>42533</v>
      </c>
      <c r="B7138" t="s">
        <v>447</v>
      </c>
      <c r="C7138" t="s">
        <v>55</v>
      </c>
      <c r="D7138" t="s">
        <v>55</v>
      </c>
      <c r="E7138" s="30">
        <v>47</v>
      </c>
      <c r="F7138">
        <f t="shared" si="117"/>
        <v>1</v>
      </c>
    </row>
    <row r="7139" spans="1:6" x14ac:dyDescent="0.2">
      <c r="A7139" s="28">
        <v>42533</v>
      </c>
      <c r="B7139" t="s">
        <v>447</v>
      </c>
      <c r="C7139" t="s">
        <v>56</v>
      </c>
      <c r="D7139" t="s">
        <v>56</v>
      </c>
      <c r="E7139" s="30">
        <v>8</v>
      </c>
      <c r="F7139">
        <f t="shared" si="117"/>
        <v>1</v>
      </c>
    </row>
    <row r="7140" spans="1:6" x14ac:dyDescent="0.2">
      <c r="A7140" s="28">
        <v>42533</v>
      </c>
      <c r="B7140" t="s">
        <v>447</v>
      </c>
      <c r="C7140" t="s">
        <v>57</v>
      </c>
      <c r="D7140" t="s">
        <v>57</v>
      </c>
      <c r="E7140" s="30">
        <v>0</v>
      </c>
      <c r="F7140">
        <f t="shared" si="117"/>
        <v>1</v>
      </c>
    </row>
    <row r="7141" spans="1:6" x14ac:dyDescent="0.2">
      <c r="A7141" s="28">
        <v>42533</v>
      </c>
      <c r="B7141" t="s">
        <v>447</v>
      </c>
      <c r="C7141" t="s">
        <v>58</v>
      </c>
      <c r="D7141" t="s">
        <v>58</v>
      </c>
      <c r="E7141" s="30">
        <v>4</v>
      </c>
      <c r="F7141">
        <f t="shared" si="117"/>
        <v>1</v>
      </c>
    </row>
    <row r="7142" spans="1:6" x14ac:dyDescent="0.2">
      <c r="A7142" s="28">
        <v>42533</v>
      </c>
      <c r="B7142" t="s">
        <v>447</v>
      </c>
      <c r="C7142" t="s">
        <v>59</v>
      </c>
      <c r="D7142" t="s">
        <v>59</v>
      </c>
      <c r="E7142" s="30">
        <v>6</v>
      </c>
      <c r="F7142">
        <f t="shared" si="117"/>
        <v>1</v>
      </c>
    </row>
    <row r="7143" spans="1:6" x14ac:dyDescent="0.2">
      <c r="A7143" s="28">
        <v>42534</v>
      </c>
      <c r="B7143" t="s">
        <v>443</v>
      </c>
      <c r="C7143" t="s">
        <v>52</v>
      </c>
      <c r="D7143" t="s">
        <v>52</v>
      </c>
      <c r="E7143" s="30">
        <v>5.66</v>
      </c>
      <c r="F7143">
        <f t="shared" si="117"/>
        <v>1</v>
      </c>
    </row>
    <row r="7144" spans="1:6" x14ac:dyDescent="0.2">
      <c r="A7144" s="28">
        <v>42534</v>
      </c>
      <c r="B7144" t="s">
        <v>443</v>
      </c>
      <c r="C7144" t="s">
        <v>53</v>
      </c>
      <c r="D7144" t="s">
        <v>53</v>
      </c>
      <c r="E7144" s="30">
        <v>4.7359999999999998</v>
      </c>
      <c r="F7144">
        <f t="shared" si="117"/>
        <v>1</v>
      </c>
    </row>
    <row r="7145" spans="1:6" x14ac:dyDescent="0.2">
      <c r="A7145" s="28">
        <v>42534</v>
      </c>
      <c r="B7145" t="s">
        <v>443</v>
      </c>
      <c r="C7145" t="s">
        <v>54</v>
      </c>
      <c r="D7145" t="s">
        <v>54</v>
      </c>
      <c r="E7145" s="30">
        <v>1</v>
      </c>
      <c r="F7145">
        <f t="shared" si="117"/>
        <v>1</v>
      </c>
    </row>
    <row r="7146" spans="1:6" x14ac:dyDescent="0.2">
      <c r="A7146" s="28">
        <v>42534</v>
      </c>
      <c r="B7146" t="s">
        <v>443</v>
      </c>
      <c r="C7146" t="s">
        <v>55</v>
      </c>
      <c r="D7146" t="s">
        <v>55</v>
      </c>
      <c r="E7146" s="30">
        <v>15</v>
      </c>
      <c r="F7146">
        <f t="shared" si="117"/>
        <v>1</v>
      </c>
    </row>
    <row r="7147" spans="1:6" x14ac:dyDescent="0.2">
      <c r="A7147" s="28">
        <v>42534</v>
      </c>
      <c r="B7147" t="s">
        <v>443</v>
      </c>
      <c r="C7147" t="s">
        <v>56</v>
      </c>
      <c r="D7147" t="s">
        <v>56</v>
      </c>
      <c r="E7147" s="30">
        <v>7</v>
      </c>
      <c r="F7147">
        <f t="shared" si="117"/>
        <v>1</v>
      </c>
    </row>
    <row r="7148" spans="1:6" x14ac:dyDescent="0.2">
      <c r="A7148" s="28">
        <v>42534</v>
      </c>
      <c r="B7148" t="s">
        <v>443</v>
      </c>
      <c r="C7148" t="s">
        <v>57</v>
      </c>
      <c r="D7148" t="s">
        <v>57</v>
      </c>
      <c r="E7148" s="30">
        <v>0</v>
      </c>
      <c r="F7148">
        <f t="shared" si="117"/>
        <v>1</v>
      </c>
    </row>
    <row r="7149" spans="1:6" x14ac:dyDescent="0.2">
      <c r="A7149" s="28">
        <v>42534</v>
      </c>
      <c r="B7149" t="s">
        <v>443</v>
      </c>
      <c r="C7149" t="s">
        <v>58</v>
      </c>
      <c r="D7149" t="s">
        <v>58</v>
      </c>
      <c r="E7149" s="30">
        <v>1</v>
      </c>
      <c r="F7149">
        <f t="shared" si="117"/>
        <v>1</v>
      </c>
    </row>
    <row r="7150" spans="1:6" x14ac:dyDescent="0.2">
      <c r="A7150" s="28">
        <v>42534</v>
      </c>
      <c r="B7150" t="s">
        <v>443</v>
      </c>
      <c r="C7150" t="s">
        <v>59</v>
      </c>
      <c r="D7150" t="s">
        <v>59</v>
      </c>
      <c r="E7150" s="30">
        <v>2</v>
      </c>
      <c r="F7150">
        <f t="shared" si="117"/>
        <v>1</v>
      </c>
    </row>
    <row r="7151" spans="1:6" x14ac:dyDescent="0.2">
      <c r="A7151" s="28">
        <v>42535</v>
      </c>
      <c r="B7151" t="s">
        <v>444</v>
      </c>
      <c r="C7151" t="s">
        <v>52</v>
      </c>
      <c r="D7151" t="s">
        <v>52</v>
      </c>
      <c r="E7151" s="30">
        <v>2.33</v>
      </c>
      <c r="F7151">
        <f t="shared" si="117"/>
        <v>1</v>
      </c>
    </row>
    <row r="7152" spans="1:6" x14ac:dyDescent="0.2">
      <c r="A7152" s="28">
        <v>42535</v>
      </c>
      <c r="B7152" t="s">
        <v>444</v>
      </c>
      <c r="C7152" t="s">
        <v>53</v>
      </c>
      <c r="D7152" t="s">
        <v>53</v>
      </c>
      <c r="E7152" s="30">
        <v>6</v>
      </c>
      <c r="F7152">
        <f t="shared" si="117"/>
        <v>1</v>
      </c>
    </row>
    <row r="7153" spans="1:6" x14ac:dyDescent="0.2">
      <c r="A7153" s="28">
        <v>42535</v>
      </c>
      <c r="B7153" t="s">
        <v>444</v>
      </c>
      <c r="C7153" t="s">
        <v>54</v>
      </c>
      <c r="D7153" t="s">
        <v>54</v>
      </c>
      <c r="E7153" s="30">
        <v>6.1</v>
      </c>
      <c r="F7153">
        <f t="shared" si="117"/>
        <v>1</v>
      </c>
    </row>
    <row r="7154" spans="1:6" x14ac:dyDescent="0.2">
      <c r="A7154" s="28">
        <v>42535</v>
      </c>
      <c r="B7154" t="s">
        <v>444</v>
      </c>
      <c r="C7154" t="s">
        <v>55</v>
      </c>
      <c r="D7154" t="s">
        <v>55</v>
      </c>
      <c r="E7154" s="30">
        <v>17.399999999999999</v>
      </c>
      <c r="F7154">
        <f t="shared" si="117"/>
        <v>1</v>
      </c>
    </row>
    <row r="7155" spans="1:6" x14ac:dyDescent="0.2">
      <c r="A7155" s="28">
        <v>42535</v>
      </c>
      <c r="B7155" t="s">
        <v>444</v>
      </c>
      <c r="C7155" t="s">
        <v>56</v>
      </c>
      <c r="D7155" t="s">
        <v>56</v>
      </c>
      <c r="E7155" s="30">
        <v>17</v>
      </c>
      <c r="F7155">
        <f t="shared" si="117"/>
        <v>1</v>
      </c>
    </row>
    <row r="7156" spans="1:6" x14ac:dyDescent="0.2">
      <c r="A7156" s="28">
        <v>42535</v>
      </c>
      <c r="B7156" t="s">
        <v>444</v>
      </c>
      <c r="C7156" t="s">
        <v>57</v>
      </c>
      <c r="D7156" t="s">
        <v>57</v>
      </c>
      <c r="E7156" s="30">
        <v>1</v>
      </c>
      <c r="F7156">
        <f t="shared" si="117"/>
        <v>1</v>
      </c>
    </row>
    <row r="7157" spans="1:6" x14ac:dyDescent="0.2">
      <c r="A7157" s="28">
        <v>42535</v>
      </c>
      <c r="B7157" t="s">
        <v>444</v>
      </c>
      <c r="C7157" t="s">
        <v>58</v>
      </c>
      <c r="D7157" t="s">
        <v>58</v>
      </c>
      <c r="E7157" s="30">
        <v>2</v>
      </c>
      <c r="F7157">
        <f t="shared" si="117"/>
        <v>1</v>
      </c>
    </row>
    <row r="7158" spans="1:6" x14ac:dyDescent="0.2">
      <c r="A7158" s="28">
        <v>42535</v>
      </c>
      <c r="B7158" t="s">
        <v>444</v>
      </c>
      <c r="C7158" t="s">
        <v>59</v>
      </c>
      <c r="D7158" t="s">
        <v>59</v>
      </c>
      <c r="E7158" s="30">
        <v>3</v>
      </c>
      <c r="F7158">
        <f t="shared" si="117"/>
        <v>1</v>
      </c>
    </row>
    <row r="7159" spans="1:6" x14ac:dyDescent="0.2">
      <c r="A7159" s="28">
        <v>42536</v>
      </c>
      <c r="B7159" t="s">
        <v>445</v>
      </c>
      <c r="C7159" t="s">
        <v>52</v>
      </c>
      <c r="D7159" t="s">
        <v>52</v>
      </c>
      <c r="E7159" s="30">
        <v>5</v>
      </c>
      <c r="F7159">
        <f t="shared" si="117"/>
        <v>1</v>
      </c>
    </row>
    <row r="7160" spans="1:6" x14ac:dyDescent="0.2">
      <c r="A7160" s="28">
        <v>42536</v>
      </c>
      <c r="B7160" t="s">
        <v>445</v>
      </c>
      <c r="C7160" t="s">
        <v>53</v>
      </c>
      <c r="D7160" t="s">
        <v>53</v>
      </c>
      <c r="E7160" s="30">
        <v>5.4950000000000001</v>
      </c>
      <c r="F7160">
        <f t="shared" si="117"/>
        <v>1</v>
      </c>
    </row>
    <row r="7161" spans="1:6" x14ac:dyDescent="0.2">
      <c r="A7161" s="28">
        <v>42536</v>
      </c>
      <c r="B7161" t="s">
        <v>445</v>
      </c>
      <c r="C7161" t="s">
        <v>54</v>
      </c>
      <c r="D7161" t="s">
        <v>54</v>
      </c>
      <c r="E7161" s="30">
        <v>7</v>
      </c>
      <c r="F7161">
        <f t="shared" si="117"/>
        <v>1</v>
      </c>
    </row>
    <row r="7162" spans="1:6" x14ac:dyDescent="0.2">
      <c r="A7162" s="28">
        <v>42536</v>
      </c>
      <c r="B7162" t="s">
        <v>445</v>
      </c>
      <c r="C7162" t="s">
        <v>55</v>
      </c>
      <c r="D7162" t="s">
        <v>55</v>
      </c>
      <c r="E7162" s="30">
        <v>35</v>
      </c>
      <c r="F7162">
        <f t="shared" si="117"/>
        <v>1</v>
      </c>
    </row>
    <row r="7163" spans="1:6" x14ac:dyDescent="0.2">
      <c r="A7163" s="28">
        <v>42536</v>
      </c>
      <c r="B7163" t="s">
        <v>445</v>
      </c>
      <c r="C7163" t="s">
        <v>56</v>
      </c>
      <c r="D7163" t="s">
        <v>56</v>
      </c>
      <c r="E7163" s="30">
        <v>22</v>
      </c>
      <c r="F7163">
        <f t="shared" si="117"/>
        <v>1</v>
      </c>
    </row>
    <row r="7164" spans="1:6" x14ac:dyDescent="0.2">
      <c r="A7164" s="28">
        <v>42536</v>
      </c>
      <c r="B7164" t="s">
        <v>445</v>
      </c>
      <c r="C7164" t="s">
        <v>57</v>
      </c>
      <c r="D7164" t="s">
        <v>57</v>
      </c>
      <c r="E7164" s="30">
        <v>1</v>
      </c>
      <c r="F7164">
        <f t="shared" si="117"/>
        <v>1</v>
      </c>
    </row>
    <row r="7165" spans="1:6" x14ac:dyDescent="0.2">
      <c r="A7165" s="28">
        <v>42536</v>
      </c>
      <c r="B7165" t="s">
        <v>445</v>
      </c>
      <c r="C7165" t="s">
        <v>58</v>
      </c>
      <c r="D7165" t="s">
        <v>58</v>
      </c>
      <c r="E7165" s="30">
        <v>1</v>
      </c>
      <c r="F7165">
        <f t="shared" si="117"/>
        <v>1</v>
      </c>
    </row>
    <row r="7166" spans="1:6" x14ac:dyDescent="0.2">
      <c r="A7166" s="28">
        <v>42536</v>
      </c>
      <c r="B7166" t="s">
        <v>445</v>
      </c>
      <c r="C7166" t="s">
        <v>59</v>
      </c>
      <c r="D7166" t="s">
        <v>59</v>
      </c>
      <c r="E7166" s="30">
        <v>6</v>
      </c>
      <c r="F7166">
        <f t="shared" si="117"/>
        <v>1</v>
      </c>
    </row>
    <row r="7167" spans="1:6" x14ac:dyDescent="0.2">
      <c r="A7167" s="28">
        <v>42537</v>
      </c>
      <c r="B7167" t="s">
        <v>446</v>
      </c>
      <c r="C7167" t="s">
        <v>52</v>
      </c>
      <c r="D7167" t="s">
        <v>52</v>
      </c>
      <c r="E7167" s="30">
        <v>4</v>
      </c>
      <c r="F7167">
        <f t="shared" si="117"/>
        <v>1</v>
      </c>
    </row>
    <row r="7168" spans="1:6" x14ac:dyDescent="0.2">
      <c r="A7168" s="28">
        <v>42537</v>
      </c>
      <c r="B7168" t="s">
        <v>446</v>
      </c>
      <c r="C7168" t="s">
        <v>53</v>
      </c>
      <c r="D7168" t="s">
        <v>53</v>
      </c>
      <c r="E7168" s="30">
        <v>0.33</v>
      </c>
      <c r="F7168">
        <f t="shared" si="117"/>
        <v>1</v>
      </c>
    </row>
    <row r="7169" spans="1:6" x14ac:dyDescent="0.2">
      <c r="A7169" s="28">
        <v>42537</v>
      </c>
      <c r="B7169" t="s">
        <v>446</v>
      </c>
      <c r="C7169" t="s">
        <v>54</v>
      </c>
      <c r="D7169" t="s">
        <v>54</v>
      </c>
      <c r="E7169" s="30">
        <v>1</v>
      </c>
      <c r="F7169">
        <f t="shared" si="117"/>
        <v>1</v>
      </c>
    </row>
    <row r="7170" spans="1:6" x14ac:dyDescent="0.2">
      <c r="A7170" s="28">
        <v>42537</v>
      </c>
      <c r="B7170" t="s">
        <v>446</v>
      </c>
      <c r="C7170" t="s">
        <v>55</v>
      </c>
      <c r="D7170" t="s">
        <v>55</v>
      </c>
      <c r="E7170" s="30">
        <v>20.5</v>
      </c>
      <c r="F7170">
        <f t="shared" si="117"/>
        <v>1</v>
      </c>
    </row>
    <row r="7171" spans="1:6" x14ac:dyDescent="0.2">
      <c r="A7171" s="28">
        <v>42537</v>
      </c>
      <c r="B7171" t="s">
        <v>446</v>
      </c>
      <c r="C7171" t="s">
        <v>56</v>
      </c>
      <c r="D7171" t="s">
        <v>56</v>
      </c>
      <c r="E7171" s="30">
        <v>4</v>
      </c>
      <c r="F7171">
        <f t="shared" si="117"/>
        <v>1</v>
      </c>
    </row>
    <row r="7172" spans="1:6" x14ac:dyDescent="0.2">
      <c r="A7172" s="28">
        <v>42537</v>
      </c>
      <c r="B7172" t="s">
        <v>446</v>
      </c>
      <c r="C7172" t="s">
        <v>57</v>
      </c>
      <c r="D7172" t="s">
        <v>57</v>
      </c>
      <c r="E7172" s="30">
        <v>0</v>
      </c>
      <c r="F7172">
        <f t="shared" si="117"/>
        <v>1</v>
      </c>
    </row>
    <row r="7173" spans="1:6" x14ac:dyDescent="0.2">
      <c r="A7173" s="28">
        <v>42537</v>
      </c>
      <c r="B7173" t="s">
        <v>446</v>
      </c>
      <c r="C7173" t="s">
        <v>58</v>
      </c>
      <c r="D7173" t="s">
        <v>58</v>
      </c>
      <c r="E7173" s="30">
        <v>22</v>
      </c>
      <c r="F7173">
        <f t="shared" si="117"/>
        <v>1</v>
      </c>
    </row>
    <row r="7174" spans="1:6" x14ac:dyDescent="0.2">
      <c r="A7174" s="28">
        <v>42537</v>
      </c>
      <c r="B7174" t="s">
        <v>446</v>
      </c>
      <c r="C7174" t="s">
        <v>59</v>
      </c>
      <c r="D7174" t="s">
        <v>59</v>
      </c>
      <c r="E7174" s="30">
        <v>3</v>
      </c>
      <c r="F7174">
        <f t="shared" si="117"/>
        <v>1</v>
      </c>
    </row>
    <row r="7175" spans="1:6" x14ac:dyDescent="0.2">
      <c r="A7175" s="28">
        <v>42538</v>
      </c>
      <c r="B7175" t="s">
        <v>440</v>
      </c>
      <c r="C7175" t="s">
        <v>52</v>
      </c>
      <c r="D7175" t="s">
        <v>52</v>
      </c>
      <c r="E7175" s="30">
        <v>3.34</v>
      </c>
      <c r="F7175">
        <f t="shared" ref="F7175:F7238" si="118">SUBTOTAL(103,E7175)</f>
        <v>1</v>
      </c>
    </row>
    <row r="7176" spans="1:6" x14ac:dyDescent="0.2">
      <c r="A7176" s="28">
        <v>42538</v>
      </c>
      <c r="B7176" t="s">
        <v>440</v>
      </c>
      <c r="C7176" t="s">
        <v>53</v>
      </c>
      <c r="D7176" t="s">
        <v>53</v>
      </c>
      <c r="E7176" s="30">
        <v>3.67</v>
      </c>
      <c r="F7176">
        <f t="shared" si="118"/>
        <v>1</v>
      </c>
    </row>
    <row r="7177" spans="1:6" x14ac:dyDescent="0.2">
      <c r="A7177" s="28">
        <v>42538</v>
      </c>
      <c r="B7177" t="s">
        <v>440</v>
      </c>
      <c r="C7177" t="s">
        <v>54</v>
      </c>
      <c r="D7177" t="s">
        <v>54</v>
      </c>
      <c r="E7177" s="30">
        <v>3.65</v>
      </c>
      <c r="F7177">
        <f t="shared" si="118"/>
        <v>1</v>
      </c>
    </row>
    <row r="7178" spans="1:6" x14ac:dyDescent="0.2">
      <c r="A7178" s="28">
        <v>42538</v>
      </c>
      <c r="B7178" t="s">
        <v>440</v>
      </c>
      <c r="C7178" t="s">
        <v>55</v>
      </c>
      <c r="D7178" t="s">
        <v>55</v>
      </c>
      <c r="E7178" s="30">
        <v>20</v>
      </c>
      <c r="F7178">
        <f t="shared" si="118"/>
        <v>1</v>
      </c>
    </row>
    <row r="7179" spans="1:6" x14ac:dyDescent="0.2">
      <c r="A7179" s="28">
        <v>42538</v>
      </c>
      <c r="B7179" t="s">
        <v>440</v>
      </c>
      <c r="C7179" t="s">
        <v>56</v>
      </c>
      <c r="D7179" t="s">
        <v>56</v>
      </c>
      <c r="E7179" s="30">
        <v>8</v>
      </c>
      <c r="F7179">
        <f t="shared" si="118"/>
        <v>1</v>
      </c>
    </row>
    <row r="7180" spans="1:6" x14ac:dyDescent="0.2">
      <c r="A7180" s="28">
        <v>42538</v>
      </c>
      <c r="B7180" t="s">
        <v>440</v>
      </c>
      <c r="C7180" t="s">
        <v>57</v>
      </c>
      <c r="D7180" t="s">
        <v>57</v>
      </c>
      <c r="E7180" s="30">
        <v>0</v>
      </c>
      <c r="F7180">
        <f t="shared" si="118"/>
        <v>1</v>
      </c>
    </row>
    <row r="7181" spans="1:6" x14ac:dyDescent="0.2">
      <c r="A7181" s="28">
        <v>42538</v>
      </c>
      <c r="B7181" t="s">
        <v>440</v>
      </c>
      <c r="C7181" t="s">
        <v>58</v>
      </c>
      <c r="D7181" t="s">
        <v>58</v>
      </c>
      <c r="E7181" s="30">
        <v>4</v>
      </c>
      <c r="F7181">
        <f t="shared" si="118"/>
        <v>1</v>
      </c>
    </row>
    <row r="7182" spans="1:6" x14ac:dyDescent="0.2">
      <c r="A7182" s="28">
        <v>42538</v>
      </c>
      <c r="B7182" t="s">
        <v>440</v>
      </c>
      <c r="C7182" t="s">
        <v>59</v>
      </c>
      <c r="D7182" t="s">
        <v>59</v>
      </c>
      <c r="E7182" s="30">
        <v>4</v>
      </c>
      <c r="F7182">
        <f t="shared" si="118"/>
        <v>1</v>
      </c>
    </row>
    <row r="7183" spans="1:6" x14ac:dyDescent="0.2">
      <c r="A7183" s="28">
        <v>42539</v>
      </c>
      <c r="B7183" t="s">
        <v>441</v>
      </c>
      <c r="C7183" t="s">
        <v>52</v>
      </c>
      <c r="D7183" t="s">
        <v>52</v>
      </c>
      <c r="E7183" s="30">
        <v>2</v>
      </c>
      <c r="F7183">
        <f t="shared" si="118"/>
        <v>1</v>
      </c>
    </row>
    <row r="7184" spans="1:6" x14ac:dyDescent="0.2">
      <c r="A7184" s="28">
        <v>42539</v>
      </c>
      <c r="B7184" t="s">
        <v>441</v>
      </c>
      <c r="C7184" t="s">
        <v>53</v>
      </c>
      <c r="D7184" t="s">
        <v>53</v>
      </c>
      <c r="E7184" s="30">
        <v>4.33</v>
      </c>
      <c r="F7184">
        <f t="shared" si="118"/>
        <v>1</v>
      </c>
    </row>
    <row r="7185" spans="1:6" x14ac:dyDescent="0.2">
      <c r="A7185" s="28">
        <v>42539</v>
      </c>
      <c r="B7185" t="s">
        <v>441</v>
      </c>
      <c r="C7185" t="s">
        <v>54</v>
      </c>
      <c r="D7185" t="s">
        <v>54</v>
      </c>
      <c r="E7185" s="30">
        <v>6.5</v>
      </c>
      <c r="F7185">
        <f t="shared" si="118"/>
        <v>1</v>
      </c>
    </row>
    <row r="7186" spans="1:6" x14ac:dyDescent="0.2">
      <c r="A7186" s="28">
        <v>42539</v>
      </c>
      <c r="B7186" t="s">
        <v>441</v>
      </c>
      <c r="C7186" t="s">
        <v>55</v>
      </c>
      <c r="D7186" t="s">
        <v>55</v>
      </c>
      <c r="E7186" s="30">
        <v>37.5</v>
      </c>
      <c r="F7186">
        <f t="shared" si="118"/>
        <v>1</v>
      </c>
    </row>
    <row r="7187" spans="1:6" x14ac:dyDescent="0.2">
      <c r="A7187" s="28">
        <v>42539</v>
      </c>
      <c r="B7187" t="s">
        <v>441</v>
      </c>
      <c r="C7187" t="s">
        <v>56</v>
      </c>
      <c r="D7187" t="s">
        <v>56</v>
      </c>
      <c r="E7187" s="30">
        <v>1</v>
      </c>
      <c r="F7187">
        <f t="shared" si="118"/>
        <v>1</v>
      </c>
    </row>
    <row r="7188" spans="1:6" x14ac:dyDescent="0.2">
      <c r="A7188" s="28">
        <v>42539</v>
      </c>
      <c r="B7188" t="s">
        <v>441</v>
      </c>
      <c r="C7188" t="s">
        <v>57</v>
      </c>
      <c r="D7188" t="s">
        <v>57</v>
      </c>
      <c r="E7188" s="30">
        <v>0</v>
      </c>
      <c r="F7188">
        <f t="shared" si="118"/>
        <v>1</v>
      </c>
    </row>
    <row r="7189" spans="1:6" x14ac:dyDescent="0.2">
      <c r="A7189" s="28">
        <v>42539</v>
      </c>
      <c r="B7189" t="s">
        <v>441</v>
      </c>
      <c r="C7189" t="s">
        <v>58</v>
      </c>
      <c r="D7189" t="s">
        <v>58</v>
      </c>
      <c r="E7189" s="30">
        <v>5</v>
      </c>
      <c r="F7189">
        <f t="shared" si="118"/>
        <v>1</v>
      </c>
    </row>
    <row r="7190" spans="1:6" x14ac:dyDescent="0.2">
      <c r="A7190" s="28">
        <v>42539</v>
      </c>
      <c r="B7190" t="s">
        <v>441</v>
      </c>
      <c r="C7190" t="s">
        <v>59</v>
      </c>
      <c r="D7190" t="s">
        <v>59</v>
      </c>
      <c r="E7190" s="30">
        <v>4</v>
      </c>
      <c r="F7190">
        <f t="shared" si="118"/>
        <v>1</v>
      </c>
    </row>
    <row r="7191" spans="1:6" x14ac:dyDescent="0.2">
      <c r="A7191" s="28">
        <v>42540</v>
      </c>
      <c r="B7191" t="s">
        <v>447</v>
      </c>
      <c r="C7191" t="s">
        <v>52</v>
      </c>
      <c r="D7191" t="s">
        <v>52</v>
      </c>
      <c r="E7191" s="30">
        <v>6.34</v>
      </c>
      <c r="F7191">
        <f t="shared" si="118"/>
        <v>1</v>
      </c>
    </row>
    <row r="7192" spans="1:6" x14ac:dyDescent="0.2">
      <c r="A7192" s="28">
        <v>42540</v>
      </c>
      <c r="B7192" t="s">
        <v>447</v>
      </c>
      <c r="C7192" t="s">
        <v>53</v>
      </c>
      <c r="D7192" t="s">
        <v>53</v>
      </c>
      <c r="E7192" s="30">
        <v>6.01</v>
      </c>
      <c r="F7192">
        <f t="shared" si="118"/>
        <v>1</v>
      </c>
    </row>
    <row r="7193" spans="1:6" x14ac:dyDescent="0.2">
      <c r="A7193" s="28">
        <v>42540</v>
      </c>
      <c r="B7193" t="s">
        <v>447</v>
      </c>
      <c r="C7193" t="s">
        <v>54</v>
      </c>
      <c r="D7193" t="s">
        <v>54</v>
      </c>
      <c r="E7193" s="30">
        <v>3</v>
      </c>
      <c r="F7193">
        <f t="shared" si="118"/>
        <v>1</v>
      </c>
    </row>
    <row r="7194" spans="1:6" x14ac:dyDescent="0.2">
      <c r="A7194" s="28">
        <v>42540</v>
      </c>
      <c r="B7194" t="s">
        <v>447</v>
      </c>
      <c r="C7194" t="s">
        <v>55</v>
      </c>
      <c r="D7194" t="s">
        <v>55</v>
      </c>
      <c r="E7194" s="30">
        <v>40</v>
      </c>
      <c r="F7194">
        <f t="shared" si="118"/>
        <v>1</v>
      </c>
    </row>
    <row r="7195" spans="1:6" x14ac:dyDescent="0.2">
      <c r="A7195" s="28">
        <v>42540</v>
      </c>
      <c r="B7195" t="s">
        <v>447</v>
      </c>
      <c r="C7195" t="s">
        <v>56</v>
      </c>
      <c r="D7195" t="s">
        <v>56</v>
      </c>
      <c r="E7195" s="30">
        <v>1</v>
      </c>
      <c r="F7195">
        <f t="shared" si="118"/>
        <v>1</v>
      </c>
    </row>
    <row r="7196" spans="1:6" x14ac:dyDescent="0.2">
      <c r="A7196" s="28">
        <v>42540</v>
      </c>
      <c r="B7196" t="s">
        <v>447</v>
      </c>
      <c r="C7196" t="s">
        <v>57</v>
      </c>
      <c r="D7196" t="s">
        <v>57</v>
      </c>
      <c r="E7196" s="30">
        <v>0</v>
      </c>
      <c r="F7196">
        <f t="shared" si="118"/>
        <v>1</v>
      </c>
    </row>
    <row r="7197" spans="1:6" x14ac:dyDescent="0.2">
      <c r="A7197" s="28">
        <v>42540</v>
      </c>
      <c r="B7197" t="s">
        <v>447</v>
      </c>
      <c r="C7197" t="s">
        <v>58</v>
      </c>
      <c r="D7197" t="s">
        <v>58</v>
      </c>
      <c r="E7197" s="30">
        <v>7</v>
      </c>
      <c r="F7197">
        <f t="shared" si="118"/>
        <v>1</v>
      </c>
    </row>
    <row r="7198" spans="1:6" x14ac:dyDescent="0.2">
      <c r="A7198" s="28">
        <v>42540</v>
      </c>
      <c r="B7198" t="s">
        <v>447</v>
      </c>
      <c r="C7198" t="s">
        <v>59</v>
      </c>
      <c r="D7198" t="s">
        <v>59</v>
      </c>
      <c r="E7198" s="30">
        <v>15</v>
      </c>
      <c r="F7198">
        <f t="shared" si="118"/>
        <v>1</v>
      </c>
    </row>
    <row r="7199" spans="1:6" x14ac:dyDescent="0.2">
      <c r="A7199" s="28">
        <v>42541</v>
      </c>
      <c r="B7199" t="s">
        <v>443</v>
      </c>
      <c r="C7199" t="s">
        <v>52</v>
      </c>
      <c r="D7199" t="s">
        <v>52</v>
      </c>
      <c r="E7199" s="30">
        <v>7.34</v>
      </c>
      <c r="F7199">
        <f t="shared" si="118"/>
        <v>1</v>
      </c>
    </row>
    <row r="7200" spans="1:6" x14ac:dyDescent="0.2">
      <c r="A7200" s="28">
        <v>42541</v>
      </c>
      <c r="B7200" t="s">
        <v>443</v>
      </c>
      <c r="C7200" t="s">
        <v>53</v>
      </c>
      <c r="D7200" t="s">
        <v>53</v>
      </c>
      <c r="E7200" s="30">
        <v>3.34</v>
      </c>
      <c r="F7200">
        <f t="shared" si="118"/>
        <v>1</v>
      </c>
    </row>
    <row r="7201" spans="1:6" x14ac:dyDescent="0.2">
      <c r="A7201" s="28">
        <v>42541</v>
      </c>
      <c r="B7201" t="s">
        <v>443</v>
      </c>
      <c r="C7201" t="s">
        <v>54</v>
      </c>
      <c r="D7201" t="s">
        <v>54</v>
      </c>
      <c r="E7201" s="30">
        <v>6</v>
      </c>
      <c r="F7201">
        <f t="shared" si="118"/>
        <v>1</v>
      </c>
    </row>
    <row r="7202" spans="1:6" x14ac:dyDescent="0.2">
      <c r="A7202" s="28">
        <v>42541</v>
      </c>
      <c r="B7202" t="s">
        <v>443</v>
      </c>
      <c r="C7202" t="s">
        <v>55</v>
      </c>
      <c r="D7202" t="s">
        <v>55</v>
      </c>
      <c r="E7202" s="30">
        <v>22.388000000000002</v>
      </c>
      <c r="F7202">
        <f t="shared" si="118"/>
        <v>1</v>
      </c>
    </row>
    <row r="7203" spans="1:6" x14ac:dyDescent="0.2">
      <c r="A7203" s="28">
        <v>42541</v>
      </c>
      <c r="B7203" t="s">
        <v>443</v>
      </c>
      <c r="C7203" t="s">
        <v>56</v>
      </c>
      <c r="D7203" t="s">
        <v>56</v>
      </c>
      <c r="E7203" s="30">
        <v>5</v>
      </c>
      <c r="F7203">
        <f t="shared" si="118"/>
        <v>1</v>
      </c>
    </row>
    <row r="7204" spans="1:6" x14ac:dyDescent="0.2">
      <c r="A7204" s="28">
        <v>42541</v>
      </c>
      <c r="B7204" t="s">
        <v>443</v>
      </c>
      <c r="C7204" t="s">
        <v>57</v>
      </c>
      <c r="D7204" t="s">
        <v>57</v>
      </c>
      <c r="E7204" s="30">
        <v>0</v>
      </c>
      <c r="F7204">
        <f t="shared" si="118"/>
        <v>1</v>
      </c>
    </row>
    <row r="7205" spans="1:6" x14ac:dyDescent="0.2">
      <c r="A7205" s="28">
        <v>42541</v>
      </c>
      <c r="B7205" t="s">
        <v>443</v>
      </c>
      <c r="C7205" t="s">
        <v>58</v>
      </c>
      <c r="D7205" t="s">
        <v>58</v>
      </c>
      <c r="E7205" s="30">
        <v>8</v>
      </c>
      <c r="F7205">
        <f t="shared" si="118"/>
        <v>1</v>
      </c>
    </row>
    <row r="7206" spans="1:6" x14ac:dyDescent="0.2">
      <c r="A7206" s="28">
        <v>42541</v>
      </c>
      <c r="B7206" t="s">
        <v>443</v>
      </c>
      <c r="C7206" t="s">
        <v>59</v>
      </c>
      <c r="D7206" t="s">
        <v>59</v>
      </c>
      <c r="E7206" s="30">
        <v>6</v>
      </c>
      <c r="F7206">
        <f t="shared" si="118"/>
        <v>1</v>
      </c>
    </row>
    <row r="7207" spans="1:6" x14ac:dyDescent="0.2">
      <c r="A7207" s="28">
        <v>42542</v>
      </c>
      <c r="B7207" t="s">
        <v>444</v>
      </c>
      <c r="C7207" t="s">
        <v>52</v>
      </c>
      <c r="D7207" t="s">
        <v>52</v>
      </c>
      <c r="E7207" s="30">
        <v>7.33</v>
      </c>
      <c r="F7207">
        <f t="shared" si="118"/>
        <v>1</v>
      </c>
    </row>
    <row r="7208" spans="1:6" x14ac:dyDescent="0.2">
      <c r="A7208" s="28">
        <v>42542</v>
      </c>
      <c r="B7208" t="s">
        <v>444</v>
      </c>
      <c r="C7208" t="s">
        <v>53</v>
      </c>
      <c r="D7208" t="s">
        <v>53</v>
      </c>
      <c r="E7208" s="30">
        <v>4.66</v>
      </c>
      <c r="F7208">
        <f t="shared" si="118"/>
        <v>1</v>
      </c>
    </row>
    <row r="7209" spans="1:6" x14ac:dyDescent="0.2">
      <c r="A7209" s="28">
        <v>42542</v>
      </c>
      <c r="B7209" t="s">
        <v>444</v>
      </c>
      <c r="C7209" t="s">
        <v>54</v>
      </c>
      <c r="D7209" t="s">
        <v>54</v>
      </c>
      <c r="E7209" s="30">
        <v>9</v>
      </c>
      <c r="F7209">
        <f t="shared" si="118"/>
        <v>1</v>
      </c>
    </row>
    <row r="7210" spans="1:6" x14ac:dyDescent="0.2">
      <c r="A7210" s="28">
        <v>42542</v>
      </c>
      <c r="B7210" t="s">
        <v>444</v>
      </c>
      <c r="C7210" t="s">
        <v>55</v>
      </c>
      <c r="D7210" t="s">
        <v>55</v>
      </c>
      <c r="E7210" s="30">
        <v>23</v>
      </c>
      <c r="F7210">
        <f t="shared" si="118"/>
        <v>1</v>
      </c>
    </row>
    <row r="7211" spans="1:6" x14ac:dyDescent="0.2">
      <c r="A7211" s="28">
        <v>42542</v>
      </c>
      <c r="B7211" t="s">
        <v>444</v>
      </c>
      <c r="C7211" t="s">
        <v>56</v>
      </c>
      <c r="D7211" t="s">
        <v>56</v>
      </c>
      <c r="E7211" s="30">
        <v>15</v>
      </c>
      <c r="F7211">
        <f t="shared" si="118"/>
        <v>1</v>
      </c>
    </row>
    <row r="7212" spans="1:6" x14ac:dyDescent="0.2">
      <c r="A7212" s="28">
        <v>42542</v>
      </c>
      <c r="B7212" t="s">
        <v>444</v>
      </c>
      <c r="C7212" t="s">
        <v>57</v>
      </c>
      <c r="D7212" t="s">
        <v>57</v>
      </c>
      <c r="E7212" s="30">
        <v>0</v>
      </c>
      <c r="F7212">
        <f t="shared" si="118"/>
        <v>1</v>
      </c>
    </row>
    <row r="7213" spans="1:6" x14ac:dyDescent="0.2">
      <c r="A7213" s="28">
        <v>42542</v>
      </c>
      <c r="B7213" t="s">
        <v>444</v>
      </c>
      <c r="C7213" t="s">
        <v>58</v>
      </c>
      <c r="D7213" t="s">
        <v>58</v>
      </c>
      <c r="E7213" s="30">
        <v>7</v>
      </c>
      <c r="F7213">
        <f t="shared" si="118"/>
        <v>1</v>
      </c>
    </row>
    <row r="7214" spans="1:6" x14ac:dyDescent="0.2">
      <c r="A7214" s="28">
        <v>42542</v>
      </c>
      <c r="B7214" t="s">
        <v>444</v>
      </c>
      <c r="C7214" t="s">
        <v>59</v>
      </c>
      <c r="D7214" t="s">
        <v>59</v>
      </c>
      <c r="E7214" s="30">
        <v>5.6</v>
      </c>
      <c r="F7214">
        <f t="shared" si="118"/>
        <v>1</v>
      </c>
    </row>
    <row r="7215" spans="1:6" x14ac:dyDescent="0.2">
      <c r="A7215" s="28">
        <v>42543</v>
      </c>
      <c r="B7215" t="s">
        <v>445</v>
      </c>
      <c r="C7215" t="s">
        <v>52</v>
      </c>
      <c r="D7215" t="s">
        <v>52</v>
      </c>
      <c r="E7215" s="30">
        <v>2</v>
      </c>
      <c r="F7215">
        <f t="shared" si="118"/>
        <v>1</v>
      </c>
    </row>
    <row r="7216" spans="1:6" x14ac:dyDescent="0.2">
      <c r="A7216" s="28">
        <v>42543</v>
      </c>
      <c r="B7216" t="s">
        <v>445</v>
      </c>
      <c r="C7216" t="s">
        <v>53</v>
      </c>
      <c r="D7216" t="s">
        <v>53</v>
      </c>
      <c r="E7216" s="30">
        <v>6.0670000000000002</v>
      </c>
      <c r="F7216">
        <f t="shared" si="118"/>
        <v>1</v>
      </c>
    </row>
    <row r="7217" spans="1:6" x14ac:dyDescent="0.2">
      <c r="A7217" s="28">
        <v>42543</v>
      </c>
      <c r="B7217" t="s">
        <v>445</v>
      </c>
      <c r="C7217" t="s">
        <v>54</v>
      </c>
      <c r="D7217" t="s">
        <v>54</v>
      </c>
      <c r="E7217" s="30">
        <v>2.2999999999999998</v>
      </c>
      <c r="F7217">
        <f t="shared" si="118"/>
        <v>1</v>
      </c>
    </row>
    <row r="7218" spans="1:6" x14ac:dyDescent="0.2">
      <c r="A7218" s="28">
        <v>42543</v>
      </c>
      <c r="B7218" t="s">
        <v>445</v>
      </c>
      <c r="C7218" t="s">
        <v>55</v>
      </c>
      <c r="D7218" t="s">
        <v>55</v>
      </c>
      <c r="E7218" s="30">
        <v>42</v>
      </c>
      <c r="F7218">
        <f t="shared" si="118"/>
        <v>1</v>
      </c>
    </row>
    <row r="7219" spans="1:6" x14ac:dyDescent="0.2">
      <c r="A7219" s="28">
        <v>42543</v>
      </c>
      <c r="B7219" t="s">
        <v>445</v>
      </c>
      <c r="C7219" t="s">
        <v>56</v>
      </c>
      <c r="D7219" t="s">
        <v>56</v>
      </c>
      <c r="E7219" s="30">
        <v>6</v>
      </c>
      <c r="F7219">
        <f t="shared" si="118"/>
        <v>1</v>
      </c>
    </row>
    <row r="7220" spans="1:6" x14ac:dyDescent="0.2">
      <c r="A7220" s="28">
        <v>42543</v>
      </c>
      <c r="B7220" t="s">
        <v>445</v>
      </c>
      <c r="C7220" t="s">
        <v>57</v>
      </c>
      <c r="D7220" t="s">
        <v>57</v>
      </c>
      <c r="E7220" s="30">
        <v>0</v>
      </c>
      <c r="F7220">
        <f t="shared" si="118"/>
        <v>1</v>
      </c>
    </row>
    <row r="7221" spans="1:6" x14ac:dyDescent="0.2">
      <c r="A7221" s="28">
        <v>42543</v>
      </c>
      <c r="B7221" t="s">
        <v>445</v>
      </c>
      <c r="C7221" t="s">
        <v>58</v>
      </c>
      <c r="D7221" t="s">
        <v>58</v>
      </c>
      <c r="E7221" s="30">
        <v>2</v>
      </c>
      <c r="F7221">
        <f t="shared" si="118"/>
        <v>1</v>
      </c>
    </row>
    <row r="7222" spans="1:6" x14ac:dyDescent="0.2">
      <c r="A7222" s="28">
        <v>42543</v>
      </c>
      <c r="B7222" t="s">
        <v>445</v>
      </c>
      <c r="C7222" t="s">
        <v>59</v>
      </c>
      <c r="D7222" t="s">
        <v>59</v>
      </c>
      <c r="E7222" s="30">
        <v>2</v>
      </c>
      <c r="F7222">
        <f t="shared" si="118"/>
        <v>1</v>
      </c>
    </row>
    <row r="7223" spans="1:6" x14ac:dyDescent="0.2">
      <c r="A7223" s="28">
        <v>42544</v>
      </c>
      <c r="B7223" t="s">
        <v>446</v>
      </c>
      <c r="C7223" t="s">
        <v>52</v>
      </c>
      <c r="D7223" t="s">
        <v>52</v>
      </c>
      <c r="E7223" s="30">
        <v>3</v>
      </c>
      <c r="F7223">
        <f t="shared" si="118"/>
        <v>1</v>
      </c>
    </row>
    <row r="7224" spans="1:6" x14ac:dyDescent="0.2">
      <c r="A7224" s="28">
        <v>42544</v>
      </c>
      <c r="B7224" t="s">
        <v>446</v>
      </c>
      <c r="C7224" t="s">
        <v>53</v>
      </c>
      <c r="D7224" t="s">
        <v>53</v>
      </c>
      <c r="E7224" s="30">
        <v>0.33</v>
      </c>
      <c r="F7224">
        <f t="shared" si="118"/>
        <v>1</v>
      </c>
    </row>
    <row r="7225" spans="1:6" x14ac:dyDescent="0.2">
      <c r="A7225" s="28">
        <v>42544</v>
      </c>
      <c r="B7225" t="s">
        <v>446</v>
      </c>
      <c r="C7225" t="s">
        <v>54</v>
      </c>
      <c r="D7225" t="s">
        <v>54</v>
      </c>
      <c r="E7225" s="30">
        <v>2.2999999999999998</v>
      </c>
      <c r="F7225">
        <f t="shared" si="118"/>
        <v>1</v>
      </c>
    </row>
    <row r="7226" spans="1:6" x14ac:dyDescent="0.2">
      <c r="A7226" s="28">
        <v>42544</v>
      </c>
      <c r="B7226" t="s">
        <v>446</v>
      </c>
      <c r="C7226" t="s">
        <v>55</v>
      </c>
      <c r="D7226" t="s">
        <v>55</v>
      </c>
      <c r="E7226" s="30">
        <v>19</v>
      </c>
      <c r="F7226">
        <f t="shared" si="118"/>
        <v>1</v>
      </c>
    </row>
    <row r="7227" spans="1:6" x14ac:dyDescent="0.2">
      <c r="A7227" s="28">
        <v>42544</v>
      </c>
      <c r="B7227" t="s">
        <v>446</v>
      </c>
      <c r="C7227" t="s">
        <v>56</v>
      </c>
      <c r="D7227" t="s">
        <v>56</v>
      </c>
      <c r="E7227" s="30">
        <v>5</v>
      </c>
      <c r="F7227">
        <f t="shared" si="118"/>
        <v>1</v>
      </c>
    </row>
    <row r="7228" spans="1:6" x14ac:dyDescent="0.2">
      <c r="A7228" s="28">
        <v>42544</v>
      </c>
      <c r="B7228" t="s">
        <v>446</v>
      </c>
      <c r="C7228" t="s">
        <v>57</v>
      </c>
      <c r="D7228" t="s">
        <v>57</v>
      </c>
      <c r="E7228" s="30">
        <v>0</v>
      </c>
      <c r="F7228">
        <f t="shared" si="118"/>
        <v>1</v>
      </c>
    </row>
    <row r="7229" spans="1:6" x14ac:dyDescent="0.2">
      <c r="A7229" s="28">
        <v>42544</v>
      </c>
      <c r="B7229" t="s">
        <v>446</v>
      </c>
      <c r="C7229" t="s">
        <v>58</v>
      </c>
      <c r="D7229" t="s">
        <v>58</v>
      </c>
      <c r="E7229" s="30">
        <v>1</v>
      </c>
      <c r="F7229">
        <f t="shared" si="118"/>
        <v>1</v>
      </c>
    </row>
    <row r="7230" spans="1:6" x14ac:dyDescent="0.2">
      <c r="A7230" s="28">
        <v>42544</v>
      </c>
      <c r="B7230" t="s">
        <v>446</v>
      </c>
      <c r="C7230" t="s">
        <v>59</v>
      </c>
      <c r="D7230" t="s">
        <v>59</v>
      </c>
      <c r="E7230" s="30">
        <v>3</v>
      </c>
      <c r="F7230">
        <f t="shared" si="118"/>
        <v>1</v>
      </c>
    </row>
    <row r="7231" spans="1:6" x14ac:dyDescent="0.2">
      <c r="A7231" s="28">
        <v>42545</v>
      </c>
      <c r="B7231" t="s">
        <v>440</v>
      </c>
      <c r="C7231" t="s">
        <v>52</v>
      </c>
      <c r="D7231" t="s">
        <v>52</v>
      </c>
      <c r="E7231" s="30">
        <v>6</v>
      </c>
      <c r="F7231">
        <f t="shared" si="118"/>
        <v>1</v>
      </c>
    </row>
    <row r="7232" spans="1:6" x14ac:dyDescent="0.2">
      <c r="A7232" s="28">
        <v>42545</v>
      </c>
      <c r="B7232" t="s">
        <v>440</v>
      </c>
      <c r="C7232" t="s">
        <v>53</v>
      </c>
      <c r="D7232" t="s">
        <v>53</v>
      </c>
      <c r="E7232" s="30">
        <v>2.34</v>
      </c>
      <c r="F7232">
        <f t="shared" si="118"/>
        <v>1</v>
      </c>
    </row>
    <row r="7233" spans="1:6" x14ac:dyDescent="0.2">
      <c r="A7233" s="28">
        <v>42545</v>
      </c>
      <c r="B7233" t="s">
        <v>440</v>
      </c>
      <c r="C7233" t="s">
        <v>54</v>
      </c>
      <c r="D7233" t="s">
        <v>54</v>
      </c>
      <c r="E7233" s="30">
        <v>3.05</v>
      </c>
      <c r="F7233">
        <f t="shared" si="118"/>
        <v>1</v>
      </c>
    </row>
    <row r="7234" spans="1:6" x14ac:dyDescent="0.2">
      <c r="A7234" s="28">
        <v>42545</v>
      </c>
      <c r="B7234" t="s">
        <v>440</v>
      </c>
      <c r="C7234" t="s">
        <v>55</v>
      </c>
      <c r="D7234" t="s">
        <v>55</v>
      </c>
      <c r="E7234" s="30">
        <v>19</v>
      </c>
      <c r="F7234">
        <f t="shared" si="118"/>
        <v>1</v>
      </c>
    </row>
    <row r="7235" spans="1:6" x14ac:dyDescent="0.2">
      <c r="A7235" s="28">
        <v>42545</v>
      </c>
      <c r="B7235" t="s">
        <v>440</v>
      </c>
      <c r="C7235" t="s">
        <v>56</v>
      </c>
      <c r="D7235" t="s">
        <v>56</v>
      </c>
      <c r="E7235" s="30">
        <v>15</v>
      </c>
      <c r="F7235">
        <f t="shared" si="118"/>
        <v>1</v>
      </c>
    </row>
    <row r="7236" spans="1:6" x14ac:dyDescent="0.2">
      <c r="A7236" s="28">
        <v>42545</v>
      </c>
      <c r="B7236" t="s">
        <v>440</v>
      </c>
      <c r="C7236" t="s">
        <v>57</v>
      </c>
      <c r="D7236" t="s">
        <v>57</v>
      </c>
      <c r="E7236" s="30">
        <v>0</v>
      </c>
      <c r="F7236">
        <f t="shared" si="118"/>
        <v>1</v>
      </c>
    </row>
    <row r="7237" spans="1:6" x14ac:dyDescent="0.2">
      <c r="A7237" s="28">
        <v>42545</v>
      </c>
      <c r="B7237" t="s">
        <v>440</v>
      </c>
      <c r="C7237" t="s">
        <v>58</v>
      </c>
      <c r="D7237" t="s">
        <v>58</v>
      </c>
      <c r="E7237" s="30">
        <v>1</v>
      </c>
      <c r="F7237">
        <f t="shared" si="118"/>
        <v>1</v>
      </c>
    </row>
    <row r="7238" spans="1:6" x14ac:dyDescent="0.2">
      <c r="A7238" s="28">
        <v>42545</v>
      </c>
      <c r="B7238" t="s">
        <v>440</v>
      </c>
      <c r="C7238" t="s">
        <v>59</v>
      </c>
      <c r="D7238" t="s">
        <v>59</v>
      </c>
      <c r="E7238" s="30">
        <v>2</v>
      </c>
      <c r="F7238">
        <f t="shared" si="118"/>
        <v>1</v>
      </c>
    </row>
    <row r="7239" spans="1:6" x14ac:dyDescent="0.2">
      <c r="A7239" s="28">
        <v>42546</v>
      </c>
      <c r="B7239" t="s">
        <v>441</v>
      </c>
      <c r="C7239" t="s">
        <v>52</v>
      </c>
      <c r="D7239" t="s">
        <v>52</v>
      </c>
      <c r="E7239" s="30">
        <v>5.68</v>
      </c>
      <c r="F7239">
        <f t="shared" ref="F7239:F7302" si="119">SUBTOTAL(103,E7239)</f>
        <v>1</v>
      </c>
    </row>
    <row r="7240" spans="1:6" x14ac:dyDescent="0.2">
      <c r="A7240" s="28">
        <v>42546</v>
      </c>
      <c r="B7240" t="s">
        <v>441</v>
      </c>
      <c r="C7240" t="s">
        <v>53</v>
      </c>
      <c r="D7240" t="s">
        <v>53</v>
      </c>
      <c r="E7240" s="30">
        <v>4.99</v>
      </c>
      <c r="F7240">
        <f t="shared" si="119"/>
        <v>1</v>
      </c>
    </row>
    <row r="7241" spans="1:6" x14ac:dyDescent="0.2">
      <c r="A7241" s="28">
        <v>42546</v>
      </c>
      <c r="B7241" t="s">
        <v>441</v>
      </c>
      <c r="C7241" t="s">
        <v>54</v>
      </c>
      <c r="D7241" t="s">
        <v>54</v>
      </c>
      <c r="E7241" s="30">
        <v>8</v>
      </c>
      <c r="F7241">
        <f t="shared" si="119"/>
        <v>1</v>
      </c>
    </row>
    <row r="7242" spans="1:6" x14ac:dyDescent="0.2">
      <c r="A7242" s="28">
        <v>42546</v>
      </c>
      <c r="B7242" t="s">
        <v>441</v>
      </c>
      <c r="C7242" t="s">
        <v>55</v>
      </c>
      <c r="D7242" t="s">
        <v>55</v>
      </c>
      <c r="E7242" s="30">
        <v>20.25</v>
      </c>
      <c r="F7242">
        <f t="shared" si="119"/>
        <v>1</v>
      </c>
    </row>
    <row r="7243" spans="1:6" x14ac:dyDescent="0.2">
      <c r="A7243" s="28">
        <v>42546</v>
      </c>
      <c r="B7243" t="s">
        <v>441</v>
      </c>
      <c r="C7243" t="s">
        <v>56</v>
      </c>
      <c r="D7243" t="s">
        <v>56</v>
      </c>
      <c r="E7243" s="30">
        <v>5</v>
      </c>
      <c r="F7243">
        <f t="shared" si="119"/>
        <v>1</v>
      </c>
    </row>
    <row r="7244" spans="1:6" x14ac:dyDescent="0.2">
      <c r="A7244" s="28">
        <v>42546</v>
      </c>
      <c r="B7244" t="s">
        <v>441</v>
      </c>
      <c r="C7244" t="s">
        <v>57</v>
      </c>
      <c r="D7244" t="s">
        <v>57</v>
      </c>
      <c r="E7244" s="30">
        <v>0</v>
      </c>
      <c r="F7244">
        <f t="shared" si="119"/>
        <v>1</v>
      </c>
    </row>
    <row r="7245" spans="1:6" x14ac:dyDescent="0.2">
      <c r="A7245" s="28">
        <v>42546</v>
      </c>
      <c r="B7245" t="s">
        <v>441</v>
      </c>
      <c r="C7245" t="s">
        <v>58</v>
      </c>
      <c r="D7245" t="s">
        <v>58</v>
      </c>
      <c r="E7245" s="30">
        <v>1</v>
      </c>
      <c r="F7245">
        <f t="shared" si="119"/>
        <v>1</v>
      </c>
    </row>
    <row r="7246" spans="1:6" x14ac:dyDescent="0.2">
      <c r="A7246" s="28">
        <v>42546</v>
      </c>
      <c r="B7246" t="s">
        <v>441</v>
      </c>
      <c r="C7246" t="s">
        <v>59</v>
      </c>
      <c r="D7246" t="s">
        <v>59</v>
      </c>
      <c r="E7246" s="30">
        <v>4</v>
      </c>
      <c r="F7246">
        <f t="shared" si="119"/>
        <v>1</v>
      </c>
    </row>
    <row r="7247" spans="1:6" x14ac:dyDescent="0.2">
      <c r="A7247" s="28">
        <v>42547</v>
      </c>
      <c r="B7247" t="s">
        <v>447</v>
      </c>
      <c r="C7247" t="s">
        <v>52</v>
      </c>
      <c r="D7247" t="s">
        <v>52</v>
      </c>
      <c r="E7247" s="30">
        <v>3</v>
      </c>
      <c r="F7247">
        <f t="shared" si="119"/>
        <v>1</v>
      </c>
    </row>
    <row r="7248" spans="1:6" x14ac:dyDescent="0.2">
      <c r="A7248" s="28">
        <v>42547</v>
      </c>
      <c r="B7248" t="s">
        <v>447</v>
      </c>
      <c r="C7248" t="s">
        <v>53</v>
      </c>
      <c r="D7248" t="s">
        <v>53</v>
      </c>
      <c r="E7248" s="30">
        <v>3.8450000000000002</v>
      </c>
      <c r="F7248">
        <f t="shared" si="119"/>
        <v>1</v>
      </c>
    </row>
    <row r="7249" spans="1:6" x14ac:dyDescent="0.2">
      <c r="A7249" s="28">
        <v>42547</v>
      </c>
      <c r="B7249" t="s">
        <v>447</v>
      </c>
      <c r="C7249" t="s">
        <v>54</v>
      </c>
      <c r="D7249" t="s">
        <v>54</v>
      </c>
      <c r="E7249" s="30">
        <v>2</v>
      </c>
      <c r="F7249">
        <f t="shared" si="119"/>
        <v>1</v>
      </c>
    </row>
    <row r="7250" spans="1:6" x14ac:dyDescent="0.2">
      <c r="A7250" s="28">
        <v>42547</v>
      </c>
      <c r="B7250" t="s">
        <v>447</v>
      </c>
      <c r="C7250" t="s">
        <v>55</v>
      </c>
      <c r="D7250" t="s">
        <v>55</v>
      </c>
      <c r="E7250" s="30">
        <v>17.399999999999999</v>
      </c>
      <c r="F7250">
        <f t="shared" si="119"/>
        <v>1</v>
      </c>
    </row>
    <row r="7251" spans="1:6" x14ac:dyDescent="0.2">
      <c r="A7251" s="28">
        <v>42547</v>
      </c>
      <c r="B7251" t="s">
        <v>447</v>
      </c>
      <c r="C7251" t="s">
        <v>56</v>
      </c>
      <c r="D7251" t="s">
        <v>56</v>
      </c>
      <c r="E7251" s="30">
        <v>20</v>
      </c>
      <c r="F7251">
        <f t="shared" si="119"/>
        <v>1</v>
      </c>
    </row>
    <row r="7252" spans="1:6" x14ac:dyDescent="0.2">
      <c r="A7252" s="28">
        <v>42547</v>
      </c>
      <c r="B7252" t="s">
        <v>447</v>
      </c>
      <c r="C7252" t="s">
        <v>57</v>
      </c>
      <c r="D7252" t="s">
        <v>57</v>
      </c>
      <c r="E7252" s="30">
        <v>0</v>
      </c>
      <c r="F7252">
        <f t="shared" si="119"/>
        <v>1</v>
      </c>
    </row>
    <row r="7253" spans="1:6" x14ac:dyDescent="0.2">
      <c r="A7253" s="28">
        <v>42547</v>
      </c>
      <c r="B7253" t="s">
        <v>447</v>
      </c>
      <c r="C7253" t="s">
        <v>58</v>
      </c>
      <c r="D7253" t="s">
        <v>58</v>
      </c>
      <c r="E7253" s="30">
        <v>2</v>
      </c>
      <c r="F7253">
        <f t="shared" si="119"/>
        <v>1</v>
      </c>
    </row>
    <row r="7254" spans="1:6" x14ac:dyDescent="0.2">
      <c r="A7254" s="28">
        <v>42547</v>
      </c>
      <c r="B7254" t="s">
        <v>447</v>
      </c>
      <c r="C7254" t="s">
        <v>59</v>
      </c>
      <c r="D7254" t="s">
        <v>59</v>
      </c>
      <c r="E7254" s="30">
        <v>3</v>
      </c>
      <c r="F7254">
        <f t="shared" si="119"/>
        <v>1</v>
      </c>
    </row>
    <row r="7255" spans="1:6" x14ac:dyDescent="0.2">
      <c r="A7255" s="28">
        <v>42548</v>
      </c>
      <c r="B7255" t="s">
        <v>443</v>
      </c>
      <c r="C7255" t="s">
        <v>52</v>
      </c>
      <c r="D7255" t="s">
        <v>52</v>
      </c>
      <c r="E7255" s="30">
        <v>6</v>
      </c>
      <c r="F7255">
        <f t="shared" si="119"/>
        <v>1</v>
      </c>
    </row>
    <row r="7256" spans="1:6" x14ac:dyDescent="0.2">
      <c r="A7256" s="28">
        <v>42548</v>
      </c>
      <c r="B7256" t="s">
        <v>443</v>
      </c>
      <c r="C7256" t="s">
        <v>53</v>
      </c>
      <c r="D7256" t="s">
        <v>53</v>
      </c>
      <c r="E7256" s="30">
        <v>3.0670000000000002</v>
      </c>
      <c r="F7256">
        <f t="shared" si="119"/>
        <v>1</v>
      </c>
    </row>
    <row r="7257" spans="1:6" x14ac:dyDescent="0.2">
      <c r="A7257" s="28">
        <v>42548</v>
      </c>
      <c r="B7257" t="s">
        <v>443</v>
      </c>
      <c r="C7257" t="s">
        <v>54</v>
      </c>
      <c r="D7257" t="s">
        <v>54</v>
      </c>
      <c r="E7257" s="30">
        <v>5.25</v>
      </c>
      <c r="F7257">
        <f t="shared" si="119"/>
        <v>1</v>
      </c>
    </row>
    <row r="7258" spans="1:6" x14ac:dyDescent="0.2">
      <c r="A7258" s="28">
        <v>42548</v>
      </c>
      <c r="B7258" t="s">
        <v>443</v>
      </c>
      <c r="C7258" t="s">
        <v>55</v>
      </c>
      <c r="D7258" t="s">
        <v>55</v>
      </c>
      <c r="E7258" s="30">
        <v>24</v>
      </c>
      <c r="F7258">
        <f t="shared" si="119"/>
        <v>1</v>
      </c>
    </row>
    <row r="7259" spans="1:6" x14ac:dyDescent="0.2">
      <c r="A7259" s="28">
        <v>42548</v>
      </c>
      <c r="B7259" t="s">
        <v>443</v>
      </c>
      <c r="C7259" t="s">
        <v>56</v>
      </c>
      <c r="D7259" t="s">
        <v>56</v>
      </c>
      <c r="E7259" s="30">
        <v>9</v>
      </c>
      <c r="F7259">
        <f t="shared" si="119"/>
        <v>1</v>
      </c>
    </row>
    <row r="7260" spans="1:6" x14ac:dyDescent="0.2">
      <c r="A7260" s="28">
        <v>42548</v>
      </c>
      <c r="B7260" t="s">
        <v>443</v>
      </c>
      <c r="C7260" t="s">
        <v>57</v>
      </c>
      <c r="D7260" t="s">
        <v>57</v>
      </c>
      <c r="E7260" s="30">
        <v>0</v>
      </c>
      <c r="F7260">
        <f t="shared" si="119"/>
        <v>1</v>
      </c>
    </row>
    <row r="7261" spans="1:6" x14ac:dyDescent="0.2">
      <c r="A7261" s="28">
        <v>42548</v>
      </c>
      <c r="B7261" t="s">
        <v>443</v>
      </c>
      <c r="C7261" t="s">
        <v>58</v>
      </c>
      <c r="D7261" t="s">
        <v>58</v>
      </c>
      <c r="E7261" s="30">
        <v>9</v>
      </c>
      <c r="F7261">
        <f t="shared" si="119"/>
        <v>1</v>
      </c>
    </row>
    <row r="7262" spans="1:6" x14ac:dyDescent="0.2">
      <c r="A7262" s="28">
        <v>42548</v>
      </c>
      <c r="B7262" t="s">
        <v>443</v>
      </c>
      <c r="C7262" t="s">
        <v>59</v>
      </c>
      <c r="D7262" t="s">
        <v>59</v>
      </c>
      <c r="E7262" s="30">
        <v>2</v>
      </c>
      <c r="F7262">
        <f t="shared" si="119"/>
        <v>1</v>
      </c>
    </row>
    <row r="7263" spans="1:6" x14ac:dyDescent="0.2">
      <c r="A7263" s="28">
        <v>42549</v>
      </c>
      <c r="B7263" t="s">
        <v>444</v>
      </c>
      <c r="C7263" t="s">
        <v>52</v>
      </c>
      <c r="D7263" t="s">
        <v>52</v>
      </c>
      <c r="E7263" s="30">
        <v>1.33</v>
      </c>
      <c r="F7263">
        <f t="shared" si="119"/>
        <v>1</v>
      </c>
    </row>
    <row r="7264" spans="1:6" x14ac:dyDescent="0.2">
      <c r="A7264" s="28">
        <v>42549</v>
      </c>
      <c r="B7264" t="s">
        <v>444</v>
      </c>
      <c r="C7264" t="s">
        <v>53</v>
      </c>
      <c r="D7264" t="s">
        <v>53</v>
      </c>
      <c r="E7264" s="30">
        <v>1.429</v>
      </c>
      <c r="F7264">
        <f t="shared" si="119"/>
        <v>1</v>
      </c>
    </row>
    <row r="7265" spans="1:6" x14ac:dyDescent="0.2">
      <c r="A7265" s="28">
        <v>42549</v>
      </c>
      <c r="B7265" t="s">
        <v>444</v>
      </c>
      <c r="C7265" t="s">
        <v>54</v>
      </c>
      <c r="D7265" t="s">
        <v>54</v>
      </c>
      <c r="E7265" s="30">
        <v>2.25</v>
      </c>
      <c r="F7265">
        <f t="shared" si="119"/>
        <v>1</v>
      </c>
    </row>
    <row r="7266" spans="1:6" x14ac:dyDescent="0.2">
      <c r="A7266" s="28">
        <v>42549</v>
      </c>
      <c r="B7266" t="s">
        <v>444</v>
      </c>
      <c r="C7266" t="s">
        <v>55</v>
      </c>
      <c r="D7266" t="s">
        <v>55</v>
      </c>
      <c r="E7266" s="30">
        <v>24</v>
      </c>
      <c r="F7266">
        <f t="shared" si="119"/>
        <v>1</v>
      </c>
    </row>
    <row r="7267" spans="1:6" x14ac:dyDescent="0.2">
      <c r="A7267" s="28">
        <v>42549</v>
      </c>
      <c r="B7267" t="s">
        <v>444</v>
      </c>
      <c r="C7267" t="s">
        <v>56</v>
      </c>
      <c r="D7267" t="s">
        <v>56</v>
      </c>
      <c r="E7267" s="30">
        <v>20</v>
      </c>
      <c r="F7267">
        <f t="shared" si="119"/>
        <v>1</v>
      </c>
    </row>
    <row r="7268" spans="1:6" x14ac:dyDescent="0.2">
      <c r="A7268" s="28">
        <v>42549</v>
      </c>
      <c r="B7268" t="s">
        <v>444</v>
      </c>
      <c r="C7268" t="s">
        <v>57</v>
      </c>
      <c r="D7268" t="s">
        <v>57</v>
      </c>
      <c r="E7268" s="30">
        <v>5</v>
      </c>
      <c r="F7268">
        <f t="shared" si="119"/>
        <v>1</v>
      </c>
    </row>
    <row r="7269" spans="1:6" x14ac:dyDescent="0.2">
      <c r="A7269" s="28">
        <v>42549</v>
      </c>
      <c r="B7269" t="s">
        <v>444</v>
      </c>
      <c r="C7269" t="s">
        <v>58</v>
      </c>
      <c r="D7269" t="s">
        <v>58</v>
      </c>
      <c r="E7269" s="30">
        <v>2</v>
      </c>
      <c r="F7269">
        <f t="shared" si="119"/>
        <v>1</v>
      </c>
    </row>
    <row r="7270" spans="1:6" x14ac:dyDescent="0.2">
      <c r="A7270" s="28">
        <v>42549</v>
      </c>
      <c r="B7270" t="s">
        <v>444</v>
      </c>
      <c r="C7270" t="s">
        <v>59</v>
      </c>
      <c r="D7270" t="s">
        <v>59</v>
      </c>
      <c r="E7270" s="30">
        <v>7</v>
      </c>
      <c r="F7270">
        <f t="shared" si="119"/>
        <v>1</v>
      </c>
    </row>
    <row r="7271" spans="1:6" x14ac:dyDescent="0.2">
      <c r="A7271" s="28">
        <v>42550</v>
      </c>
      <c r="B7271" t="s">
        <v>445</v>
      </c>
      <c r="C7271" t="s">
        <v>52</v>
      </c>
      <c r="D7271" t="s">
        <v>52</v>
      </c>
      <c r="E7271" s="30">
        <v>7</v>
      </c>
      <c r="F7271">
        <f t="shared" si="119"/>
        <v>1</v>
      </c>
    </row>
    <row r="7272" spans="1:6" x14ac:dyDescent="0.2">
      <c r="A7272" s="28">
        <v>42550</v>
      </c>
      <c r="B7272" t="s">
        <v>445</v>
      </c>
      <c r="C7272" t="s">
        <v>53</v>
      </c>
      <c r="D7272" t="s">
        <v>53</v>
      </c>
      <c r="E7272" s="30">
        <v>8.01</v>
      </c>
      <c r="F7272">
        <f t="shared" si="119"/>
        <v>1</v>
      </c>
    </row>
    <row r="7273" spans="1:6" x14ac:dyDescent="0.2">
      <c r="A7273" s="28">
        <v>42550</v>
      </c>
      <c r="B7273" t="s">
        <v>445</v>
      </c>
      <c r="C7273" t="s">
        <v>54</v>
      </c>
      <c r="D7273" t="s">
        <v>54</v>
      </c>
      <c r="E7273" s="30">
        <v>6.5</v>
      </c>
      <c r="F7273">
        <f t="shared" si="119"/>
        <v>1</v>
      </c>
    </row>
    <row r="7274" spans="1:6" x14ac:dyDescent="0.2">
      <c r="A7274" s="28">
        <v>42550</v>
      </c>
      <c r="B7274" t="s">
        <v>445</v>
      </c>
      <c r="C7274" t="s">
        <v>55</v>
      </c>
      <c r="D7274" t="s">
        <v>55</v>
      </c>
      <c r="E7274" s="30">
        <v>22</v>
      </c>
      <c r="F7274">
        <f t="shared" si="119"/>
        <v>1</v>
      </c>
    </row>
    <row r="7275" spans="1:6" x14ac:dyDescent="0.2">
      <c r="A7275" s="28">
        <v>42550</v>
      </c>
      <c r="B7275" t="s">
        <v>445</v>
      </c>
      <c r="C7275" t="s">
        <v>56</v>
      </c>
      <c r="D7275" t="s">
        <v>56</v>
      </c>
      <c r="E7275" s="30">
        <v>12.5</v>
      </c>
      <c r="F7275">
        <f t="shared" si="119"/>
        <v>1</v>
      </c>
    </row>
    <row r="7276" spans="1:6" x14ac:dyDescent="0.2">
      <c r="A7276" s="28">
        <v>42550</v>
      </c>
      <c r="B7276" t="s">
        <v>445</v>
      </c>
      <c r="C7276" t="s">
        <v>57</v>
      </c>
      <c r="D7276" t="s">
        <v>57</v>
      </c>
      <c r="E7276" s="30">
        <v>7</v>
      </c>
      <c r="F7276">
        <f t="shared" si="119"/>
        <v>1</v>
      </c>
    </row>
    <row r="7277" spans="1:6" x14ac:dyDescent="0.2">
      <c r="A7277" s="28">
        <v>42550</v>
      </c>
      <c r="B7277" t="s">
        <v>445</v>
      </c>
      <c r="C7277" t="s">
        <v>58</v>
      </c>
      <c r="D7277" t="s">
        <v>58</v>
      </c>
      <c r="E7277" s="30">
        <v>1</v>
      </c>
      <c r="F7277">
        <f t="shared" si="119"/>
        <v>1</v>
      </c>
    </row>
    <row r="7278" spans="1:6" x14ac:dyDescent="0.2">
      <c r="A7278" s="28">
        <v>42550</v>
      </c>
      <c r="B7278" t="s">
        <v>445</v>
      </c>
      <c r="C7278" t="s">
        <v>59</v>
      </c>
      <c r="D7278" t="s">
        <v>59</v>
      </c>
      <c r="E7278" s="30">
        <v>2</v>
      </c>
      <c r="F7278">
        <f t="shared" si="119"/>
        <v>1</v>
      </c>
    </row>
    <row r="7279" spans="1:6" x14ac:dyDescent="0.2">
      <c r="A7279" s="28">
        <v>42551</v>
      </c>
      <c r="B7279" t="s">
        <v>446</v>
      </c>
      <c r="C7279" t="s">
        <v>52</v>
      </c>
      <c r="D7279" t="s">
        <v>52</v>
      </c>
      <c r="E7279" s="30">
        <v>4</v>
      </c>
      <c r="F7279">
        <f t="shared" si="119"/>
        <v>1</v>
      </c>
    </row>
    <row r="7280" spans="1:6" x14ac:dyDescent="0.2">
      <c r="A7280" s="28">
        <v>42551</v>
      </c>
      <c r="B7280" t="s">
        <v>446</v>
      </c>
      <c r="C7280" t="s">
        <v>53</v>
      </c>
      <c r="D7280" t="s">
        <v>53</v>
      </c>
      <c r="E7280" s="30">
        <v>3.8029999999999999</v>
      </c>
      <c r="F7280">
        <f t="shared" si="119"/>
        <v>1</v>
      </c>
    </row>
    <row r="7281" spans="1:6" x14ac:dyDescent="0.2">
      <c r="A7281" s="28">
        <v>42551</v>
      </c>
      <c r="B7281" t="s">
        <v>446</v>
      </c>
      <c r="C7281" t="s">
        <v>54</v>
      </c>
      <c r="D7281" t="s">
        <v>54</v>
      </c>
      <c r="E7281" s="30">
        <v>3.2</v>
      </c>
      <c r="F7281">
        <f t="shared" si="119"/>
        <v>1</v>
      </c>
    </row>
    <row r="7282" spans="1:6" x14ac:dyDescent="0.2">
      <c r="A7282" s="28">
        <v>42551</v>
      </c>
      <c r="B7282" t="s">
        <v>446</v>
      </c>
      <c r="C7282" t="s">
        <v>55</v>
      </c>
      <c r="D7282" t="s">
        <v>55</v>
      </c>
      <c r="E7282" s="30">
        <v>9</v>
      </c>
      <c r="F7282">
        <f t="shared" si="119"/>
        <v>1</v>
      </c>
    </row>
    <row r="7283" spans="1:6" x14ac:dyDescent="0.2">
      <c r="A7283" s="28">
        <v>42551</v>
      </c>
      <c r="B7283" t="s">
        <v>446</v>
      </c>
      <c r="C7283" t="s">
        <v>56</v>
      </c>
      <c r="D7283" t="s">
        <v>56</v>
      </c>
      <c r="E7283" s="30">
        <v>6</v>
      </c>
      <c r="F7283">
        <f t="shared" si="119"/>
        <v>1</v>
      </c>
    </row>
    <row r="7284" spans="1:6" x14ac:dyDescent="0.2">
      <c r="A7284" s="28">
        <v>42551</v>
      </c>
      <c r="B7284" t="s">
        <v>446</v>
      </c>
      <c r="C7284" t="s">
        <v>57</v>
      </c>
      <c r="D7284" t="s">
        <v>57</v>
      </c>
      <c r="E7284" s="30">
        <v>0</v>
      </c>
      <c r="F7284">
        <f t="shared" si="119"/>
        <v>1</v>
      </c>
    </row>
    <row r="7285" spans="1:6" x14ac:dyDescent="0.2">
      <c r="A7285" s="28">
        <v>42551</v>
      </c>
      <c r="B7285" t="s">
        <v>446</v>
      </c>
      <c r="C7285" t="s">
        <v>58</v>
      </c>
      <c r="D7285" t="s">
        <v>58</v>
      </c>
      <c r="E7285" s="30">
        <v>0</v>
      </c>
      <c r="F7285">
        <f t="shared" si="119"/>
        <v>1</v>
      </c>
    </row>
    <row r="7286" spans="1:6" x14ac:dyDescent="0.2">
      <c r="A7286" s="28">
        <v>42551</v>
      </c>
      <c r="B7286" t="s">
        <v>446</v>
      </c>
      <c r="C7286" t="s">
        <v>59</v>
      </c>
      <c r="D7286" t="s">
        <v>59</v>
      </c>
      <c r="E7286" s="30">
        <v>2</v>
      </c>
      <c r="F7286">
        <f t="shared" si="119"/>
        <v>1</v>
      </c>
    </row>
    <row r="7287" spans="1:6" x14ac:dyDescent="0.2">
      <c r="A7287" s="28">
        <v>42552</v>
      </c>
      <c r="B7287" t="s">
        <v>440</v>
      </c>
      <c r="C7287" t="s">
        <v>52</v>
      </c>
      <c r="D7287" t="s">
        <v>52</v>
      </c>
      <c r="E7287" s="30">
        <v>4</v>
      </c>
      <c r="F7287">
        <f t="shared" si="119"/>
        <v>1</v>
      </c>
    </row>
    <row r="7288" spans="1:6" x14ac:dyDescent="0.2">
      <c r="A7288" s="28">
        <v>42552</v>
      </c>
      <c r="B7288" t="s">
        <v>440</v>
      </c>
      <c r="C7288" t="s">
        <v>53</v>
      </c>
      <c r="D7288" t="s">
        <v>53</v>
      </c>
      <c r="E7288" s="30">
        <v>2.0099999999999998</v>
      </c>
      <c r="F7288">
        <f t="shared" si="119"/>
        <v>1</v>
      </c>
    </row>
    <row r="7289" spans="1:6" x14ac:dyDescent="0.2">
      <c r="A7289" s="28">
        <v>42552</v>
      </c>
      <c r="B7289" t="s">
        <v>440</v>
      </c>
      <c r="C7289" t="s">
        <v>54</v>
      </c>
      <c r="D7289" t="s">
        <v>54</v>
      </c>
      <c r="E7289" s="30">
        <v>5.5</v>
      </c>
      <c r="F7289">
        <f t="shared" si="119"/>
        <v>1</v>
      </c>
    </row>
    <row r="7290" spans="1:6" x14ac:dyDescent="0.2">
      <c r="A7290" s="28">
        <v>42552</v>
      </c>
      <c r="B7290" t="s">
        <v>440</v>
      </c>
      <c r="C7290" t="s">
        <v>55</v>
      </c>
      <c r="D7290" t="s">
        <v>55</v>
      </c>
      <c r="E7290" s="30">
        <v>24</v>
      </c>
      <c r="F7290">
        <f t="shared" si="119"/>
        <v>1</v>
      </c>
    </row>
    <row r="7291" spans="1:6" x14ac:dyDescent="0.2">
      <c r="A7291" s="28">
        <v>42552</v>
      </c>
      <c r="B7291" t="s">
        <v>440</v>
      </c>
      <c r="C7291" t="s">
        <v>56</v>
      </c>
      <c r="D7291" t="s">
        <v>56</v>
      </c>
      <c r="E7291" s="30">
        <v>1</v>
      </c>
      <c r="F7291">
        <f t="shared" si="119"/>
        <v>1</v>
      </c>
    </row>
    <row r="7292" spans="1:6" x14ac:dyDescent="0.2">
      <c r="A7292" s="28">
        <v>42552</v>
      </c>
      <c r="B7292" t="s">
        <v>440</v>
      </c>
      <c r="C7292" t="s">
        <v>57</v>
      </c>
      <c r="D7292" t="s">
        <v>57</v>
      </c>
      <c r="E7292" s="30">
        <v>0</v>
      </c>
      <c r="F7292">
        <f t="shared" si="119"/>
        <v>1</v>
      </c>
    </row>
    <row r="7293" spans="1:6" x14ac:dyDescent="0.2">
      <c r="A7293" s="28">
        <v>42552</v>
      </c>
      <c r="B7293" t="s">
        <v>440</v>
      </c>
      <c r="C7293" t="s">
        <v>58</v>
      </c>
      <c r="D7293" t="s">
        <v>58</v>
      </c>
      <c r="E7293" s="30">
        <v>20</v>
      </c>
      <c r="F7293">
        <f t="shared" si="119"/>
        <v>1</v>
      </c>
    </row>
    <row r="7294" spans="1:6" x14ac:dyDescent="0.2">
      <c r="A7294" s="28">
        <v>42552</v>
      </c>
      <c r="B7294" t="s">
        <v>440</v>
      </c>
      <c r="C7294" t="s">
        <v>59</v>
      </c>
      <c r="D7294" t="s">
        <v>59</v>
      </c>
      <c r="E7294" s="30">
        <v>7</v>
      </c>
      <c r="F7294">
        <f t="shared" si="119"/>
        <v>1</v>
      </c>
    </row>
    <row r="7295" spans="1:6" x14ac:dyDescent="0.2">
      <c r="A7295" s="28">
        <v>42553</v>
      </c>
      <c r="B7295" t="s">
        <v>441</v>
      </c>
      <c r="C7295" t="s">
        <v>52</v>
      </c>
      <c r="D7295" t="s">
        <v>52</v>
      </c>
      <c r="E7295" s="30">
        <v>4.66</v>
      </c>
      <c r="F7295">
        <f t="shared" si="119"/>
        <v>1</v>
      </c>
    </row>
    <row r="7296" spans="1:6" x14ac:dyDescent="0.2">
      <c r="A7296" s="28">
        <v>42553</v>
      </c>
      <c r="B7296" t="s">
        <v>441</v>
      </c>
      <c r="C7296" t="s">
        <v>53</v>
      </c>
      <c r="D7296" t="s">
        <v>53</v>
      </c>
      <c r="E7296" s="30">
        <v>5.1319999999999997</v>
      </c>
      <c r="F7296">
        <f t="shared" si="119"/>
        <v>1</v>
      </c>
    </row>
    <row r="7297" spans="1:6" x14ac:dyDescent="0.2">
      <c r="A7297" s="28">
        <v>42553</v>
      </c>
      <c r="B7297" t="s">
        <v>441</v>
      </c>
      <c r="C7297" t="s">
        <v>54</v>
      </c>
      <c r="D7297" t="s">
        <v>54</v>
      </c>
      <c r="E7297" s="30">
        <v>6</v>
      </c>
      <c r="F7297">
        <f t="shared" si="119"/>
        <v>1</v>
      </c>
    </row>
    <row r="7298" spans="1:6" x14ac:dyDescent="0.2">
      <c r="A7298" s="28">
        <v>42553</v>
      </c>
      <c r="B7298" t="s">
        <v>441</v>
      </c>
      <c r="C7298" t="s">
        <v>55</v>
      </c>
      <c r="D7298" t="s">
        <v>55</v>
      </c>
      <c r="E7298" s="30">
        <v>25.4</v>
      </c>
      <c r="F7298">
        <f t="shared" si="119"/>
        <v>1</v>
      </c>
    </row>
    <row r="7299" spans="1:6" x14ac:dyDescent="0.2">
      <c r="A7299" s="28">
        <v>42553</v>
      </c>
      <c r="B7299" t="s">
        <v>441</v>
      </c>
      <c r="C7299" t="s">
        <v>56</v>
      </c>
      <c r="D7299" t="s">
        <v>56</v>
      </c>
      <c r="E7299" s="30">
        <v>9</v>
      </c>
      <c r="F7299">
        <f t="shared" si="119"/>
        <v>1</v>
      </c>
    </row>
    <row r="7300" spans="1:6" x14ac:dyDescent="0.2">
      <c r="A7300" s="28">
        <v>42553</v>
      </c>
      <c r="B7300" t="s">
        <v>441</v>
      </c>
      <c r="C7300" t="s">
        <v>57</v>
      </c>
      <c r="D7300" t="s">
        <v>57</v>
      </c>
      <c r="E7300" s="30">
        <v>0</v>
      </c>
      <c r="F7300">
        <f t="shared" si="119"/>
        <v>1</v>
      </c>
    </row>
    <row r="7301" spans="1:6" x14ac:dyDescent="0.2">
      <c r="A7301" s="28">
        <v>42553</v>
      </c>
      <c r="B7301" t="s">
        <v>441</v>
      </c>
      <c r="C7301" t="s">
        <v>58</v>
      </c>
      <c r="D7301" t="s">
        <v>58</v>
      </c>
      <c r="E7301" s="30">
        <v>2</v>
      </c>
      <c r="F7301">
        <f t="shared" si="119"/>
        <v>1</v>
      </c>
    </row>
    <row r="7302" spans="1:6" x14ac:dyDescent="0.2">
      <c r="A7302" s="28">
        <v>42553</v>
      </c>
      <c r="B7302" t="s">
        <v>441</v>
      </c>
      <c r="C7302" t="s">
        <v>59</v>
      </c>
      <c r="D7302" t="s">
        <v>59</v>
      </c>
      <c r="E7302" s="30">
        <v>3</v>
      </c>
      <c r="F7302">
        <f t="shared" si="119"/>
        <v>1</v>
      </c>
    </row>
    <row r="7303" spans="1:6" x14ac:dyDescent="0.2">
      <c r="A7303" s="28">
        <v>42554</v>
      </c>
      <c r="B7303" t="s">
        <v>447</v>
      </c>
      <c r="C7303" t="s">
        <v>52</v>
      </c>
      <c r="D7303" t="s">
        <v>52</v>
      </c>
      <c r="E7303" s="30">
        <v>6.67</v>
      </c>
      <c r="F7303">
        <f t="shared" ref="F7303:F7366" si="120">SUBTOTAL(103,E7303)</f>
        <v>1</v>
      </c>
    </row>
    <row r="7304" spans="1:6" x14ac:dyDescent="0.2">
      <c r="A7304" s="28">
        <v>42554</v>
      </c>
      <c r="B7304" t="s">
        <v>447</v>
      </c>
      <c r="C7304" t="s">
        <v>53</v>
      </c>
      <c r="D7304" t="s">
        <v>53</v>
      </c>
      <c r="E7304" s="30">
        <v>4.165</v>
      </c>
      <c r="F7304">
        <f t="shared" si="120"/>
        <v>1</v>
      </c>
    </row>
    <row r="7305" spans="1:6" x14ac:dyDescent="0.2">
      <c r="A7305" s="28">
        <v>42554</v>
      </c>
      <c r="B7305" t="s">
        <v>447</v>
      </c>
      <c r="C7305" t="s">
        <v>54</v>
      </c>
      <c r="D7305" t="s">
        <v>54</v>
      </c>
      <c r="E7305" s="30">
        <v>5.4</v>
      </c>
      <c r="F7305">
        <f t="shared" si="120"/>
        <v>1</v>
      </c>
    </row>
    <row r="7306" spans="1:6" x14ac:dyDescent="0.2">
      <c r="A7306" s="28">
        <v>42554</v>
      </c>
      <c r="B7306" t="s">
        <v>447</v>
      </c>
      <c r="C7306" t="s">
        <v>55</v>
      </c>
      <c r="D7306" t="s">
        <v>55</v>
      </c>
      <c r="E7306" s="30">
        <v>18.600000000000001</v>
      </c>
      <c r="F7306">
        <f t="shared" si="120"/>
        <v>1</v>
      </c>
    </row>
    <row r="7307" spans="1:6" x14ac:dyDescent="0.2">
      <c r="A7307" s="28">
        <v>42554</v>
      </c>
      <c r="B7307" t="s">
        <v>447</v>
      </c>
      <c r="C7307" t="s">
        <v>56</v>
      </c>
      <c r="D7307" t="s">
        <v>56</v>
      </c>
      <c r="E7307" s="30">
        <v>4</v>
      </c>
      <c r="F7307">
        <f t="shared" si="120"/>
        <v>1</v>
      </c>
    </row>
    <row r="7308" spans="1:6" x14ac:dyDescent="0.2">
      <c r="A7308" s="28">
        <v>42554</v>
      </c>
      <c r="B7308" t="s">
        <v>447</v>
      </c>
      <c r="C7308" t="s">
        <v>57</v>
      </c>
      <c r="D7308" t="s">
        <v>57</v>
      </c>
      <c r="E7308" s="30">
        <v>0</v>
      </c>
      <c r="F7308">
        <f t="shared" si="120"/>
        <v>1</v>
      </c>
    </row>
    <row r="7309" spans="1:6" x14ac:dyDescent="0.2">
      <c r="A7309" s="28">
        <v>42554</v>
      </c>
      <c r="B7309" t="s">
        <v>447</v>
      </c>
      <c r="C7309" t="s">
        <v>58</v>
      </c>
      <c r="D7309" t="s">
        <v>58</v>
      </c>
      <c r="E7309" s="30">
        <v>11</v>
      </c>
      <c r="F7309">
        <f t="shared" si="120"/>
        <v>1</v>
      </c>
    </row>
    <row r="7310" spans="1:6" x14ac:dyDescent="0.2">
      <c r="A7310" s="28">
        <v>42554</v>
      </c>
      <c r="B7310" t="s">
        <v>447</v>
      </c>
      <c r="C7310" t="s">
        <v>59</v>
      </c>
      <c r="D7310" t="s">
        <v>59</v>
      </c>
      <c r="E7310" s="30">
        <v>5</v>
      </c>
      <c r="F7310">
        <f t="shared" si="120"/>
        <v>1</v>
      </c>
    </row>
    <row r="7311" spans="1:6" x14ac:dyDescent="0.2">
      <c r="A7311" s="28">
        <v>42555</v>
      </c>
      <c r="B7311" t="s">
        <v>443</v>
      </c>
      <c r="C7311" t="s">
        <v>52</v>
      </c>
      <c r="D7311" t="s">
        <v>52</v>
      </c>
      <c r="E7311" s="30">
        <v>8.34</v>
      </c>
      <c r="F7311">
        <f t="shared" si="120"/>
        <v>1</v>
      </c>
    </row>
    <row r="7312" spans="1:6" x14ac:dyDescent="0.2">
      <c r="A7312" s="28">
        <v>42555</v>
      </c>
      <c r="B7312" t="s">
        <v>443</v>
      </c>
      <c r="C7312" t="s">
        <v>53</v>
      </c>
      <c r="D7312" t="s">
        <v>53</v>
      </c>
      <c r="E7312" s="30">
        <v>5.34</v>
      </c>
      <c r="F7312">
        <f t="shared" si="120"/>
        <v>1</v>
      </c>
    </row>
    <row r="7313" spans="1:6" x14ac:dyDescent="0.2">
      <c r="A7313" s="28">
        <v>42555</v>
      </c>
      <c r="B7313" t="s">
        <v>443</v>
      </c>
      <c r="C7313" t="s">
        <v>54</v>
      </c>
      <c r="D7313" t="s">
        <v>54</v>
      </c>
      <c r="E7313" s="30">
        <v>1.1499999999999999</v>
      </c>
      <c r="F7313">
        <f t="shared" si="120"/>
        <v>1</v>
      </c>
    </row>
    <row r="7314" spans="1:6" x14ac:dyDescent="0.2">
      <c r="A7314" s="28">
        <v>42555</v>
      </c>
      <c r="B7314" t="s">
        <v>443</v>
      </c>
      <c r="C7314" t="s">
        <v>55</v>
      </c>
      <c r="D7314" t="s">
        <v>55</v>
      </c>
      <c r="E7314" s="30">
        <v>14</v>
      </c>
      <c r="F7314">
        <f t="shared" si="120"/>
        <v>1</v>
      </c>
    </row>
    <row r="7315" spans="1:6" x14ac:dyDescent="0.2">
      <c r="A7315" s="28">
        <v>42555</v>
      </c>
      <c r="B7315" t="s">
        <v>443</v>
      </c>
      <c r="C7315" t="s">
        <v>56</v>
      </c>
      <c r="D7315" t="s">
        <v>56</v>
      </c>
      <c r="E7315" s="30">
        <v>8</v>
      </c>
      <c r="F7315">
        <f t="shared" si="120"/>
        <v>1</v>
      </c>
    </row>
    <row r="7316" spans="1:6" x14ac:dyDescent="0.2">
      <c r="A7316" s="28">
        <v>42555</v>
      </c>
      <c r="B7316" t="s">
        <v>443</v>
      </c>
      <c r="C7316" t="s">
        <v>57</v>
      </c>
      <c r="D7316" t="s">
        <v>57</v>
      </c>
      <c r="E7316" s="30">
        <v>3</v>
      </c>
      <c r="F7316">
        <f t="shared" si="120"/>
        <v>1</v>
      </c>
    </row>
    <row r="7317" spans="1:6" x14ac:dyDescent="0.2">
      <c r="A7317" s="28">
        <v>42555</v>
      </c>
      <c r="B7317" t="s">
        <v>443</v>
      </c>
      <c r="C7317" t="s">
        <v>58</v>
      </c>
      <c r="D7317" t="s">
        <v>58</v>
      </c>
      <c r="E7317" s="30">
        <v>7</v>
      </c>
      <c r="F7317">
        <f t="shared" si="120"/>
        <v>1</v>
      </c>
    </row>
    <row r="7318" spans="1:6" x14ac:dyDescent="0.2">
      <c r="A7318" s="28">
        <v>42555</v>
      </c>
      <c r="B7318" t="s">
        <v>443</v>
      </c>
      <c r="C7318" t="s">
        <v>59</v>
      </c>
      <c r="D7318" t="s">
        <v>59</v>
      </c>
      <c r="E7318" s="30">
        <v>6</v>
      </c>
      <c r="F7318">
        <f t="shared" si="120"/>
        <v>1</v>
      </c>
    </row>
    <row r="7319" spans="1:6" x14ac:dyDescent="0.2">
      <c r="A7319" s="28">
        <v>42556</v>
      </c>
      <c r="B7319" t="s">
        <v>444</v>
      </c>
      <c r="C7319" t="s">
        <v>52</v>
      </c>
      <c r="D7319" t="s">
        <v>52</v>
      </c>
      <c r="E7319" s="30">
        <v>6</v>
      </c>
      <c r="F7319">
        <f t="shared" si="120"/>
        <v>1</v>
      </c>
    </row>
    <row r="7320" spans="1:6" x14ac:dyDescent="0.2">
      <c r="A7320" s="28">
        <v>42556</v>
      </c>
      <c r="B7320" t="s">
        <v>444</v>
      </c>
      <c r="C7320" t="s">
        <v>53</v>
      </c>
      <c r="D7320" t="s">
        <v>53</v>
      </c>
      <c r="E7320" s="30">
        <v>4.01</v>
      </c>
      <c r="F7320">
        <f t="shared" si="120"/>
        <v>1</v>
      </c>
    </row>
    <row r="7321" spans="1:6" x14ac:dyDescent="0.2">
      <c r="A7321" s="28">
        <v>42556</v>
      </c>
      <c r="B7321" t="s">
        <v>444</v>
      </c>
      <c r="C7321" t="s">
        <v>54</v>
      </c>
      <c r="D7321" t="s">
        <v>54</v>
      </c>
      <c r="E7321" s="30">
        <v>2</v>
      </c>
      <c r="F7321">
        <f t="shared" si="120"/>
        <v>1</v>
      </c>
    </row>
    <row r="7322" spans="1:6" x14ac:dyDescent="0.2">
      <c r="A7322" s="28">
        <v>42556</v>
      </c>
      <c r="B7322" t="s">
        <v>444</v>
      </c>
      <c r="C7322" t="s">
        <v>55</v>
      </c>
      <c r="D7322" t="s">
        <v>55</v>
      </c>
      <c r="E7322" s="30">
        <v>19</v>
      </c>
      <c r="F7322">
        <f t="shared" si="120"/>
        <v>1</v>
      </c>
    </row>
    <row r="7323" spans="1:6" x14ac:dyDescent="0.2">
      <c r="A7323" s="28">
        <v>42556</v>
      </c>
      <c r="B7323" t="s">
        <v>444</v>
      </c>
      <c r="C7323" t="s">
        <v>56</v>
      </c>
      <c r="D7323" t="s">
        <v>56</v>
      </c>
      <c r="E7323" s="30">
        <v>10</v>
      </c>
      <c r="F7323">
        <f t="shared" si="120"/>
        <v>1</v>
      </c>
    </row>
    <row r="7324" spans="1:6" x14ac:dyDescent="0.2">
      <c r="A7324" s="28">
        <v>42556</v>
      </c>
      <c r="B7324" t="s">
        <v>444</v>
      </c>
      <c r="C7324" t="s">
        <v>57</v>
      </c>
      <c r="D7324" t="s">
        <v>57</v>
      </c>
      <c r="E7324" s="30">
        <v>0</v>
      </c>
      <c r="F7324">
        <f t="shared" si="120"/>
        <v>1</v>
      </c>
    </row>
    <row r="7325" spans="1:6" x14ac:dyDescent="0.2">
      <c r="A7325" s="28">
        <v>42556</v>
      </c>
      <c r="B7325" t="s">
        <v>444</v>
      </c>
      <c r="C7325" t="s">
        <v>58</v>
      </c>
      <c r="D7325" t="s">
        <v>58</v>
      </c>
      <c r="E7325" s="30">
        <v>0</v>
      </c>
      <c r="F7325">
        <f t="shared" si="120"/>
        <v>1</v>
      </c>
    </row>
    <row r="7326" spans="1:6" x14ac:dyDescent="0.2">
      <c r="A7326" s="28">
        <v>42556</v>
      </c>
      <c r="B7326" t="s">
        <v>444</v>
      </c>
      <c r="C7326" t="s">
        <v>59</v>
      </c>
      <c r="D7326" t="s">
        <v>59</v>
      </c>
      <c r="E7326" s="30">
        <v>3</v>
      </c>
      <c r="F7326">
        <f t="shared" si="120"/>
        <v>1</v>
      </c>
    </row>
    <row r="7327" spans="1:6" x14ac:dyDescent="0.2">
      <c r="A7327" s="28">
        <v>42557</v>
      </c>
      <c r="B7327" t="s">
        <v>445</v>
      </c>
      <c r="C7327" t="s">
        <v>52</v>
      </c>
      <c r="D7327" t="s">
        <v>52</v>
      </c>
      <c r="E7327" s="30">
        <v>9.33</v>
      </c>
      <c r="F7327">
        <f t="shared" si="120"/>
        <v>1</v>
      </c>
    </row>
    <row r="7328" spans="1:6" x14ac:dyDescent="0.2">
      <c r="A7328" s="28">
        <v>42557</v>
      </c>
      <c r="B7328" t="s">
        <v>445</v>
      </c>
      <c r="C7328" t="s">
        <v>53</v>
      </c>
      <c r="D7328" t="s">
        <v>53</v>
      </c>
      <c r="E7328" s="30">
        <v>5.726</v>
      </c>
      <c r="F7328">
        <f t="shared" si="120"/>
        <v>1</v>
      </c>
    </row>
    <row r="7329" spans="1:6" x14ac:dyDescent="0.2">
      <c r="A7329" s="28">
        <v>42557</v>
      </c>
      <c r="B7329" t="s">
        <v>445</v>
      </c>
      <c r="C7329" t="s">
        <v>54</v>
      </c>
      <c r="D7329" t="s">
        <v>54</v>
      </c>
      <c r="E7329" s="30">
        <v>5</v>
      </c>
      <c r="F7329">
        <f t="shared" si="120"/>
        <v>1</v>
      </c>
    </row>
    <row r="7330" spans="1:6" x14ac:dyDescent="0.2">
      <c r="A7330" s="28">
        <v>42557</v>
      </c>
      <c r="B7330" t="s">
        <v>445</v>
      </c>
      <c r="C7330" t="s">
        <v>55</v>
      </c>
      <c r="D7330" t="s">
        <v>55</v>
      </c>
      <c r="E7330" s="30">
        <v>30</v>
      </c>
      <c r="F7330">
        <f t="shared" si="120"/>
        <v>1</v>
      </c>
    </row>
    <row r="7331" spans="1:6" x14ac:dyDescent="0.2">
      <c r="A7331" s="28">
        <v>42557</v>
      </c>
      <c r="B7331" t="s">
        <v>445</v>
      </c>
      <c r="C7331" t="s">
        <v>56</v>
      </c>
      <c r="D7331" t="s">
        <v>56</v>
      </c>
      <c r="E7331" s="30">
        <v>5</v>
      </c>
      <c r="F7331">
        <f t="shared" si="120"/>
        <v>1</v>
      </c>
    </row>
    <row r="7332" spans="1:6" x14ac:dyDescent="0.2">
      <c r="A7332" s="28">
        <v>42557</v>
      </c>
      <c r="B7332" t="s">
        <v>445</v>
      </c>
      <c r="C7332" t="s">
        <v>57</v>
      </c>
      <c r="D7332" t="s">
        <v>57</v>
      </c>
      <c r="E7332" s="30">
        <v>0</v>
      </c>
      <c r="F7332">
        <f t="shared" si="120"/>
        <v>1</v>
      </c>
    </row>
    <row r="7333" spans="1:6" x14ac:dyDescent="0.2">
      <c r="A7333" s="28">
        <v>42557</v>
      </c>
      <c r="B7333" t="s">
        <v>445</v>
      </c>
      <c r="C7333" t="s">
        <v>58</v>
      </c>
      <c r="D7333" t="s">
        <v>58</v>
      </c>
      <c r="E7333" s="30">
        <v>8</v>
      </c>
      <c r="F7333">
        <f t="shared" si="120"/>
        <v>1</v>
      </c>
    </row>
    <row r="7334" spans="1:6" x14ac:dyDescent="0.2">
      <c r="A7334" s="28">
        <v>42557</v>
      </c>
      <c r="B7334" t="s">
        <v>445</v>
      </c>
      <c r="C7334" t="s">
        <v>59</v>
      </c>
      <c r="D7334" t="s">
        <v>59</v>
      </c>
      <c r="E7334" s="30">
        <v>4</v>
      </c>
      <c r="F7334">
        <f t="shared" si="120"/>
        <v>1</v>
      </c>
    </row>
    <row r="7335" spans="1:6" x14ac:dyDescent="0.2">
      <c r="A7335" s="28">
        <v>42558</v>
      </c>
      <c r="B7335" t="s">
        <v>446</v>
      </c>
      <c r="C7335" t="s">
        <v>52</v>
      </c>
      <c r="D7335" t="s">
        <v>52</v>
      </c>
      <c r="E7335" s="30">
        <v>7.34</v>
      </c>
      <c r="F7335">
        <f t="shared" si="120"/>
        <v>1</v>
      </c>
    </row>
    <row r="7336" spans="1:6" x14ac:dyDescent="0.2">
      <c r="A7336" s="28">
        <v>42558</v>
      </c>
      <c r="B7336" t="s">
        <v>446</v>
      </c>
      <c r="C7336" t="s">
        <v>53</v>
      </c>
      <c r="D7336" t="s">
        <v>53</v>
      </c>
      <c r="E7336" s="30">
        <v>5.01</v>
      </c>
      <c r="F7336">
        <f t="shared" si="120"/>
        <v>1</v>
      </c>
    </row>
    <row r="7337" spans="1:6" x14ac:dyDescent="0.2">
      <c r="A7337" s="28">
        <v>42558</v>
      </c>
      <c r="B7337" t="s">
        <v>446</v>
      </c>
      <c r="C7337" t="s">
        <v>54</v>
      </c>
      <c r="D7337" t="s">
        <v>54</v>
      </c>
      <c r="E7337" s="30">
        <v>1</v>
      </c>
      <c r="F7337">
        <f t="shared" si="120"/>
        <v>1</v>
      </c>
    </row>
    <row r="7338" spans="1:6" x14ac:dyDescent="0.2">
      <c r="A7338" s="28">
        <v>42558</v>
      </c>
      <c r="B7338" t="s">
        <v>446</v>
      </c>
      <c r="C7338" t="s">
        <v>55</v>
      </c>
      <c r="D7338" t="s">
        <v>55</v>
      </c>
      <c r="E7338" s="30">
        <v>21</v>
      </c>
      <c r="F7338">
        <f t="shared" si="120"/>
        <v>1</v>
      </c>
    </row>
    <row r="7339" spans="1:6" x14ac:dyDescent="0.2">
      <c r="A7339" s="28">
        <v>42558</v>
      </c>
      <c r="B7339" t="s">
        <v>446</v>
      </c>
      <c r="C7339" t="s">
        <v>56</v>
      </c>
      <c r="D7339" t="s">
        <v>56</v>
      </c>
      <c r="E7339" s="30">
        <v>11</v>
      </c>
      <c r="F7339">
        <f t="shared" si="120"/>
        <v>1</v>
      </c>
    </row>
    <row r="7340" spans="1:6" x14ac:dyDescent="0.2">
      <c r="A7340" s="28">
        <v>42558</v>
      </c>
      <c r="B7340" t="s">
        <v>446</v>
      </c>
      <c r="C7340" t="s">
        <v>57</v>
      </c>
      <c r="D7340" t="s">
        <v>57</v>
      </c>
      <c r="E7340" s="30">
        <v>1</v>
      </c>
      <c r="F7340">
        <f t="shared" si="120"/>
        <v>1</v>
      </c>
    </row>
    <row r="7341" spans="1:6" x14ac:dyDescent="0.2">
      <c r="A7341" s="28">
        <v>42558</v>
      </c>
      <c r="B7341" t="s">
        <v>446</v>
      </c>
      <c r="C7341" t="s">
        <v>58</v>
      </c>
      <c r="D7341" t="s">
        <v>58</v>
      </c>
      <c r="E7341" s="30">
        <v>0</v>
      </c>
      <c r="F7341">
        <f t="shared" si="120"/>
        <v>1</v>
      </c>
    </row>
    <row r="7342" spans="1:6" x14ac:dyDescent="0.2">
      <c r="A7342" s="28">
        <v>42558</v>
      </c>
      <c r="B7342" t="s">
        <v>446</v>
      </c>
      <c r="C7342" t="s">
        <v>59</v>
      </c>
      <c r="D7342" t="s">
        <v>59</v>
      </c>
      <c r="E7342" s="30">
        <v>2</v>
      </c>
      <c r="F7342">
        <f t="shared" si="120"/>
        <v>1</v>
      </c>
    </row>
    <row r="7343" spans="1:6" x14ac:dyDescent="0.2">
      <c r="A7343" s="28">
        <v>42559</v>
      </c>
      <c r="B7343" t="s">
        <v>440</v>
      </c>
      <c r="C7343" t="s">
        <v>52</v>
      </c>
      <c r="D7343" t="s">
        <v>52</v>
      </c>
      <c r="E7343" s="30">
        <v>1.34</v>
      </c>
      <c r="F7343">
        <f t="shared" si="120"/>
        <v>1</v>
      </c>
    </row>
    <row r="7344" spans="1:6" x14ac:dyDescent="0.2">
      <c r="A7344" s="28">
        <v>42559</v>
      </c>
      <c r="B7344" t="s">
        <v>440</v>
      </c>
      <c r="C7344" t="s">
        <v>53</v>
      </c>
      <c r="D7344" t="s">
        <v>53</v>
      </c>
      <c r="E7344" s="30">
        <v>7.056</v>
      </c>
      <c r="F7344">
        <f t="shared" si="120"/>
        <v>1</v>
      </c>
    </row>
    <row r="7345" spans="1:6" x14ac:dyDescent="0.2">
      <c r="A7345" s="28">
        <v>42559</v>
      </c>
      <c r="B7345" t="s">
        <v>440</v>
      </c>
      <c r="C7345" t="s">
        <v>54</v>
      </c>
      <c r="D7345" t="s">
        <v>54</v>
      </c>
      <c r="E7345" s="30">
        <v>9.1999999999999993</v>
      </c>
      <c r="F7345">
        <f t="shared" si="120"/>
        <v>1</v>
      </c>
    </row>
    <row r="7346" spans="1:6" x14ac:dyDescent="0.2">
      <c r="A7346" s="28">
        <v>42559</v>
      </c>
      <c r="B7346" t="s">
        <v>440</v>
      </c>
      <c r="C7346" t="s">
        <v>55</v>
      </c>
      <c r="D7346" t="s">
        <v>55</v>
      </c>
      <c r="E7346" s="30">
        <v>28</v>
      </c>
      <c r="F7346">
        <f t="shared" si="120"/>
        <v>1</v>
      </c>
    </row>
    <row r="7347" spans="1:6" x14ac:dyDescent="0.2">
      <c r="A7347" s="28">
        <v>42559</v>
      </c>
      <c r="B7347" t="s">
        <v>440</v>
      </c>
      <c r="C7347" t="s">
        <v>56</v>
      </c>
      <c r="D7347" t="s">
        <v>56</v>
      </c>
      <c r="E7347" s="30">
        <v>12</v>
      </c>
      <c r="F7347">
        <f t="shared" si="120"/>
        <v>1</v>
      </c>
    </row>
    <row r="7348" spans="1:6" x14ac:dyDescent="0.2">
      <c r="A7348" s="28">
        <v>42559</v>
      </c>
      <c r="B7348" t="s">
        <v>440</v>
      </c>
      <c r="C7348" t="s">
        <v>57</v>
      </c>
      <c r="D7348" t="s">
        <v>57</v>
      </c>
      <c r="E7348" s="30">
        <v>1</v>
      </c>
      <c r="F7348">
        <f t="shared" si="120"/>
        <v>1</v>
      </c>
    </row>
    <row r="7349" spans="1:6" x14ac:dyDescent="0.2">
      <c r="A7349" s="28">
        <v>42559</v>
      </c>
      <c r="B7349" t="s">
        <v>440</v>
      </c>
      <c r="C7349" t="s">
        <v>58</v>
      </c>
      <c r="D7349" t="s">
        <v>58</v>
      </c>
      <c r="E7349" s="30">
        <v>0</v>
      </c>
      <c r="F7349">
        <f t="shared" si="120"/>
        <v>1</v>
      </c>
    </row>
    <row r="7350" spans="1:6" x14ac:dyDescent="0.2">
      <c r="A7350" s="28">
        <v>42559</v>
      </c>
      <c r="B7350" t="s">
        <v>440</v>
      </c>
      <c r="C7350" t="s">
        <v>59</v>
      </c>
      <c r="D7350" t="s">
        <v>59</v>
      </c>
      <c r="E7350" s="30">
        <v>4.3</v>
      </c>
      <c r="F7350">
        <f t="shared" si="120"/>
        <v>1</v>
      </c>
    </row>
    <row r="7351" spans="1:6" x14ac:dyDescent="0.2">
      <c r="A7351" s="28">
        <v>42560</v>
      </c>
      <c r="B7351" t="s">
        <v>441</v>
      </c>
      <c r="C7351" t="s">
        <v>52</v>
      </c>
      <c r="D7351" t="s">
        <v>52</v>
      </c>
      <c r="E7351" s="30">
        <v>3.33</v>
      </c>
      <c r="F7351">
        <f t="shared" si="120"/>
        <v>1</v>
      </c>
    </row>
    <row r="7352" spans="1:6" x14ac:dyDescent="0.2">
      <c r="A7352" s="28">
        <v>42560</v>
      </c>
      <c r="B7352" t="s">
        <v>441</v>
      </c>
      <c r="C7352" t="s">
        <v>53</v>
      </c>
      <c r="D7352" t="s">
        <v>53</v>
      </c>
      <c r="E7352" s="30">
        <v>6</v>
      </c>
      <c r="F7352">
        <f t="shared" si="120"/>
        <v>1</v>
      </c>
    </row>
    <row r="7353" spans="1:6" x14ac:dyDescent="0.2">
      <c r="A7353" s="28">
        <v>42560</v>
      </c>
      <c r="B7353" t="s">
        <v>441</v>
      </c>
      <c r="C7353" t="s">
        <v>54</v>
      </c>
      <c r="D7353" t="s">
        <v>54</v>
      </c>
      <c r="E7353" s="30">
        <v>4.5</v>
      </c>
      <c r="F7353">
        <f t="shared" si="120"/>
        <v>1</v>
      </c>
    </row>
    <row r="7354" spans="1:6" x14ac:dyDescent="0.2">
      <c r="A7354" s="28">
        <v>42560</v>
      </c>
      <c r="B7354" t="s">
        <v>441</v>
      </c>
      <c r="C7354" t="s">
        <v>55</v>
      </c>
      <c r="D7354" t="s">
        <v>55</v>
      </c>
      <c r="E7354" s="30">
        <v>11</v>
      </c>
      <c r="F7354">
        <f t="shared" si="120"/>
        <v>1</v>
      </c>
    </row>
    <row r="7355" spans="1:6" x14ac:dyDescent="0.2">
      <c r="A7355" s="28">
        <v>42560</v>
      </c>
      <c r="B7355" t="s">
        <v>441</v>
      </c>
      <c r="C7355" t="s">
        <v>56</v>
      </c>
      <c r="D7355" t="s">
        <v>56</v>
      </c>
      <c r="E7355" s="30">
        <v>12</v>
      </c>
      <c r="F7355">
        <f t="shared" si="120"/>
        <v>1</v>
      </c>
    </row>
    <row r="7356" spans="1:6" x14ac:dyDescent="0.2">
      <c r="A7356" s="28">
        <v>42560</v>
      </c>
      <c r="B7356" t="s">
        <v>441</v>
      </c>
      <c r="C7356" t="s">
        <v>57</v>
      </c>
      <c r="D7356" t="s">
        <v>57</v>
      </c>
      <c r="E7356" s="30">
        <v>0</v>
      </c>
      <c r="F7356">
        <f t="shared" si="120"/>
        <v>1</v>
      </c>
    </row>
    <row r="7357" spans="1:6" x14ac:dyDescent="0.2">
      <c r="A7357" s="28">
        <v>42560</v>
      </c>
      <c r="B7357" t="s">
        <v>441</v>
      </c>
      <c r="C7357" t="s">
        <v>58</v>
      </c>
      <c r="D7357" t="s">
        <v>58</v>
      </c>
      <c r="E7357" s="30">
        <v>0</v>
      </c>
      <c r="F7357">
        <f t="shared" si="120"/>
        <v>1</v>
      </c>
    </row>
    <row r="7358" spans="1:6" x14ac:dyDescent="0.2">
      <c r="A7358" s="28">
        <v>42560</v>
      </c>
      <c r="B7358" t="s">
        <v>441</v>
      </c>
      <c r="C7358" t="s">
        <v>59</v>
      </c>
      <c r="D7358" t="s">
        <v>59</v>
      </c>
      <c r="E7358" s="30">
        <v>2</v>
      </c>
      <c r="F7358">
        <f t="shared" si="120"/>
        <v>1</v>
      </c>
    </row>
    <row r="7359" spans="1:6" x14ac:dyDescent="0.2">
      <c r="A7359" s="28">
        <v>42561</v>
      </c>
      <c r="B7359" t="s">
        <v>447</v>
      </c>
      <c r="C7359" t="s">
        <v>52</v>
      </c>
      <c r="D7359" t="s">
        <v>52</v>
      </c>
      <c r="E7359" s="30">
        <v>5.66</v>
      </c>
      <c r="F7359">
        <f t="shared" si="120"/>
        <v>1</v>
      </c>
    </row>
    <row r="7360" spans="1:6" x14ac:dyDescent="0.2">
      <c r="A7360" s="28">
        <v>42561</v>
      </c>
      <c r="B7360" t="s">
        <v>447</v>
      </c>
      <c r="C7360" t="s">
        <v>53</v>
      </c>
      <c r="D7360" t="s">
        <v>53</v>
      </c>
      <c r="E7360" s="30">
        <v>8.32</v>
      </c>
      <c r="F7360">
        <f t="shared" si="120"/>
        <v>1</v>
      </c>
    </row>
    <row r="7361" spans="1:6" x14ac:dyDescent="0.2">
      <c r="A7361" s="28">
        <v>42561</v>
      </c>
      <c r="B7361" t="s">
        <v>447</v>
      </c>
      <c r="C7361" t="s">
        <v>54</v>
      </c>
      <c r="D7361" t="s">
        <v>54</v>
      </c>
      <c r="E7361" s="30">
        <v>4.2</v>
      </c>
      <c r="F7361">
        <f t="shared" si="120"/>
        <v>1</v>
      </c>
    </row>
    <row r="7362" spans="1:6" x14ac:dyDescent="0.2">
      <c r="A7362" s="28">
        <v>42561</v>
      </c>
      <c r="B7362" t="s">
        <v>447</v>
      </c>
      <c r="C7362" t="s">
        <v>55</v>
      </c>
      <c r="D7362" t="s">
        <v>55</v>
      </c>
      <c r="E7362" s="30">
        <v>29</v>
      </c>
      <c r="F7362">
        <f t="shared" si="120"/>
        <v>1</v>
      </c>
    </row>
    <row r="7363" spans="1:6" x14ac:dyDescent="0.2">
      <c r="A7363" s="28">
        <v>42561</v>
      </c>
      <c r="B7363" t="s">
        <v>447</v>
      </c>
      <c r="C7363" t="s">
        <v>56</v>
      </c>
      <c r="D7363" t="s">
        <v>56</v>
      </c>
      <c r="E7363" s="30">
        <v>6</v>
      </c>
      <c r="F7363">
        <f t="shared" si="120"/>
        <v>1</v>
      </c>
    </row>
    <row r="7364" spans="1:6" x14ac:dyDescent="0.2">
      <c r="A7364" s="28">
        <v>42561</v>
      </c>
      <c r="B7364" t="s">
        <v>447</v>
      </c>
      <c r="C7364" t="s">
        <v>57</v>
      </c>
      <c r="D7364" t="s">
        <v>57</v>
      </c>
      <c r="E7364" s="30">
        <v>0</v>
      </c>
      <c r="F7364">
        <f t="shared" si="120"/>
        <v>1</v>
      </c>
    </row>
    <row r="7365" spans="1:6" x14ac:dyDescent="0.2">
      <c r="A7365" s="28">
        <v>42561</v>
      </c>
      <c r="B7365" t="s">
        <v>447</v>
      </c>
      <c r="C7365" t="s">
        <v>58</v>
      </c>
      <c r="D7365" t="s">
        <v>58</v>
      </c>
      <c r="E7365" s="30">
        <v>0</v>
      </c>
      <c r="F7365">
        <f t="shared" si="120"/>
        <v>1</v>
      </c>
    </row>
    <row r="7366" spans="1:6" x14ac:dyDescent="0.2">
      <c r="A7366" s="28">
        <v>42561</v>
      </c>
      <c r="B7366" t="s">
        <v>447</v>
      </c>
      <c r="C7366" t="s">
        <v>59</v>
      </c>
      <c r="D7366" t="s">
        <v>59</v>
      </c>
      <c r="E7366" s="30">
        <v>3</v>
      </c>
      <c r="F7366">
        <f t="shared" si="120"/>
        <v>1</v>
      </c>
    </row>
    <row r="7367" spans="1:6" x14ac:dyDescent="0.2">
      <c r="A7367" s="28">
        <v>42562</v>
      </c>
      <c r="B7367" t="s">
        <v>443</v>
      </c>
      <c r="C7367" t="s">
        <v>52</v>
      </c>
      <c r="D7367" t="s">
        <v>52</v>
      </c>
      <c r="E7367" s="30">
        <v>6.33</v>
      </c>
      <c r="F7367">
        <f t="shared" ref="F7367:F7430" si="121">SUBTOTAL(103,E7367)</f>
        <v>1</v>
      </c>
    </row>
    <row r="7368" spans="1:6" x14ac:dyDescent="0.2">
      <c r="A7368" s="28">
        <v>42562</v>
      </c>
      <c r="B7368" t="s">
        <v>443</v>
      </c>
      <c r="C7368" t="s">
        <v>53</v>
      </c>
      <c r="D7368" t="s">
        <v>53</v>
      </c>
      <c r="E7368" s="30">
        <v>1.7030000000000001</v>
      </c>
      <c r="F7368">
        <f t="shared" si="121"/>
        <v>1</v>
      </c>
    </row>
    <row r="7369" spans="1:6" x14ac:dyDescent="0.2">
      <c r="A7369" s="28">
        <v>42562</v>
      </c>
      <c r="B7369" t="s">
        <v>443</v>
      </c>
      <c r="C7369" t="s">
        <v>54</v>
      </c>
      <c r="D7369" t="s">
        <v>54</v>
      </c>
      <c r="E7369" s="30">
        <v>3</v>
      </c>
      <c r="F7369">
        <f t="shared" si="121"/>
        <v>1</v>
      </c>
    </row>
    <row r="7370" spans="1:6" x14ac:dyDescent="0.2">
      <c r="A7370" s="28">
        <v>42562</v>
      </c>
      <c r="B7370" t="s">
        <v>443</v>
      </c>
      <c r="C7370" t="s">
        <v>55</v>
      </c>
      <c r="D7370" t="s">
        <v>55</v>
      </c>
      <c r="E7370" s="30">
        <v>19.312000000000001</v>
      </c>
      <c r="F7370">
        <f t="shared" si="121"/>
        <v>1</v>
      </c>
    </row>
    <row r="7371" spans="1:6" x14ac:dyDescent="0.2">
      <c r="A7371" s="28">
        <v>42562</v>
      </c>
      <c r="B7371" t="s">
        <v>443</v>
      </c>
      <c r="C7371" t="s">
        <v>56</v>
      </c>
      <c r="D7371" t="s">
        <v>56</v>
      </c>
      <c r="E7371" s="30">
        <v>9</v>
      </c>
      <c r="F7371">
        <f t="shared" si="121"/>
        <v>1</v>
      </c>
    </row>
    <row r="7372" spans="1:6" x14ac:dyDescent="0.2">
      <c r="A7372" s="28">
        <v>42562</v>
      </c>
      <c r="B7372" t="s">
        <v>443</v>
      </c>
      <c r="C7372" t="s">
        <v>57</v>
      </c>
      <c r="D7372" t="s">
        <v>57</v>
      </c>
      <c r="E7372" s="30">
        <v>0</v>
      </c>
      <c r="F7372">
        <f t="shared" si="121"/>
        <v>1</v>
      </c>
    </row>
    <row r="7373" spans="1:6" x14ac:dyDescent="0.2">
      <c r="A7373" s="28">
        <v>42562</v>
      </c>
      <c r="B7373" t="s">
        <v>443</v>
      </c>
      <c r="C7373" t="s">
        <v>58</v>
      </c>
      <c r="D7373" t="s">
        <v>58</v>
      </c>
      <c r="E7373" s="30">
        <v>4</v>
      </c>
      <c r="F7373">
        <f t="shared" si="121"/>
        <v>1</v>
      </c>
    </row>
    <row r="7374" spans="1:6" x14ac:dyDescent="0.2">
      <c r="A7374" s="28">
        <v>42562</v>
      </c>
      <c r="B7374" t="s">
        <v>443</v>
      </c>
      <c r="C7374" t="s">
        <v>59</v>
      </c>
      <c r="D7374" t="s">
        <v>59</v>
      </c>
      <c r="E7374" s="30">
        <v>6.2</v>
      </c>
      <c r="F7374">
        <f t="shared" si="121"/>
        <v>1</v>
      </c>
    </row>
    <row r="7375" spans="1:6" x14ac:dyDescent="0.2">
      <c r="A7375" s="28">
        <v>42563</v>
      </c>
      <c r="B7375" t="s">
        <v>444</v>
      </c>
      <c r="C7375" t="s">
        <v>52</v>
      </c>
      <c r="D7375" t="s">
        <v>52</v>
      </c>
      <c r="E7375" s="30">
        <v>5.67</v>
      </c>
      <c r="F7375">
        <f t="shared" si="121"/>
        <v>1</v>
      </c>
    </row>
    <row r="7376" spans="1:6" x14ac:dyDescent="0.2">
      <c r="A7376" s="28">
        <v>42563</v>
      </c>
      <c r="B7376" t="s">
        <v>444</v>
      </c>
      <c r="C7376" t="s">
        <v>53</v>
      </c>
      <c r="D7376" t="s">
        <v>53</v>
      </c>
      <c r="E7376" s="30">
        <v>2.67</v>
      </c>
      <c r="F7376">
        <f t="shared" si="121"/>
        <v>1</v>
      </c>
    </row>
    <row r="7377" spans="1:6" x14ac:dyDescent="0.2">
      <c r="A7377" s="28">
        <v>42563</v>
      </c>
      <c r="B7377" t="s">
        <v>444</v>
      </c>
      <c r="C7377" t="s">
        <v>54</v>
      </c>
      <c r="D7377" t="s">
        <v>54</v>
      </c>
      <c r="E7377" s="30">
        <v>4</v>
      </c>
      <c r="F7377">
        <f t="shared" si="121"/>
        <v>1</v>
      </c>
    </row>
    <row r="7378" spans="1:6" x14ac:dyDescent="0.2">
      <c r="A7378" s="28">
        <v>42563</v>
      </c>
      <c r="B7378" t="s">
        <v>444</v>
      </c>
      <c r="C7378" t="s">
        <v>55</v>
      </c>
      <c r="D7378" t="s">
        <v>55</v>
      </c>
      <c r="E7378" s="30">
        <v>27.2</v>
      </c>
      <c r="F7378">
        <f t="shared" si="121"/>
        <v>1</v>
      </c>
    </row>
    <row r="7379" spans="1:6" x14ac:dyDescent="0.2">
      <c r="A7379" s="28">
        <v>42563</v>
      </c>
      <c r="B7379" t="s">
        <v>444</v>
      </c>
      <c r="C7379" t="s">
        <v>56</v>
      </c>
      <c r="D7379" t="s">
        <v>56</v>
      </c>
      <c r="E7379" s="30">
        <v>14</v>
      </c>
      <c r="F7379">
        <f t="shared" si="121"/>
        <v>1</v>
      </c>
    </row>
    <row r="7380" spans="1:6" x14ac:dyDescent="0.2">
      <c r="A7380" s="28">
        <v>42563</v>
      </c>
      <c r="B7380" t="s">
        <v>444</v>
      </c>
      <c r="C7380" t="s">
        <v>57</v>
      </c>
      <c r="D7380" t="s">
        <v>57</v>
      </c>
      <c r="E7380" s="30">
        <v>0</v>
      </c>
      <c r="F7380">
        <f t="shared" si="121"/>
        <v>1</v>
      </c>
    </row>
    <row r="7381" spans="1:6" x14ac:dyDescent="0.2">
      <c r="A7381" s="28">
        <v>42563</v>
      </c>
      <c r="B7381" t="s">
        <v>444</v>
      </c>
      <c r="C7381" t="s">
        <v>58</v>
      </c>
      <c r="D7381" t="s">
        <v>58</v>
      </c>
      <c r="E7381" s="30">
        <v>3</v>
      </c>
      <c r="F7381">
        <f t="shared" si="121"/>
        <v>1</v>
      </c>
    </row>
    <row r="7382" spans="1:6" x14ac:dyDescent="0.2">
      <c r="A7382" s="28">
        <v>42563</v>
      </c>
      <c r="B7382" t="s">
        <v>444</v>
      </c>
      <c r="C7382" t="s">
        <v>59</v>
      </c>
      <c r="D7382" t="s">
        <v>59</v>
      </c>
      <c r="E7382" s="30">
        <v>4</v>
      </c>
      <c r="F7382">
        <f t="shared" si="121"/>
        <v>1</v>
      </c>
    </row>
    <row r="7383" spans="1:6" x14ac:dyDescent="0.2">
      <c r="A7383" s="28">
        <v>42564</v>
      </c>
      <c r="B7383" t="s">
        <v>445</v>
      </c>
      <c r="C7383" t="s">
        <v>52</v>
      </c>
      <c r="D7383" t="s">
        <v>52</v>
      </c>
      <c r="E7383" s="30">
        <v>6.2183333330000004</v>
      </c>
      <c r="F7383">
        <f t="shared" si="121"/>
        <v>1</v>
      </c>
    </row>
    <row r="7384" spans="1:6" x14ac:dyDescent="0.2">
      <c r="A7384" s="28">
        <v>42564</v>
      </c>
      <c r="B7384" t="s">
        <v>445</v>
      </c>
      <c r="C7384" t="s">
        <v>53</v>
      </c>
      <c r="D7384" t="s">
        <v>53</v>
      </c>
      <c r="E7384" s="30">
        <v>7</v>
      </c>
      <c r="F7384">
        <f t="shared" si="121"/>
        <v>1</v>
      </c>
    </row>
    <row r="7385" spans="1:6" x14ac:dyDescent="0.2">
      <c r="A7385" s="28">
        <v>42564</v>
      </c>
      <c r="B7385" t="s">
        <v>445</v>
      </c>
      <c r="C7385" t="s">
        <v>54</v>
      </c>
      <c r="D7385" t="s">
        <v>54</v>
      </c>
      <c r="E7385" s="30">
        <v>5</v>
      </c>
      <c r="F7385">
        <f t="shared" si="121"/>
        <v>1</v>
      </c>
    </row>
    <row r="7386" spans="1:6" x14ac:dyDescent="0.2">
      <c r="A7386" s="28">
        <v>42564</v>
      </c>
      <c r="B7386" t="s">
        <v>445</v>
      </c>
      <c r="C7386" t="s">
        <v>55</v>
      </c>
      <c r="D7386" t="s">
        <v>55</v>
      </c>
      <c r="E7386" s="30">
        <v>26.4</v>
      </c>
      <c r="F7386">
        <f t="shared" si="121"/>
        <v>1</v>
      </c>
    </row>
    <row r="7387" spans="1:6" x14ac:dyDescent="0.2">
      <c r="A7387" s="28">
        <v>42564</v>
      </c>
      <c r="B7387" t="s">
        <v>445</v>
      </c>
      <c r="C7387" t="s">
        <v>56</v>
      </c>
      <c r="D7387" t="s">
        <v>56</v>
      </c>
      <c r="E7387" s="30">
        <v>11</v>
      </c>
      <c r="F7387">
        <f t="shared" si="121"/>
        <v>1</v>
      </c>
    </row>
    <row r="7388" spans="1:6" x14ac:dyDescent="0.2">
      <c r="A7388" s="28">
        <v>42564</v>
      </c>
      <c r="B7388" t="s">
        <v>445</v>
      </c>
      <c r="C7388" t="s">
        <v>57</v>
      </c>
      <c r="D7388" t="s">
        <v>57</v>
      </c>
      <c r="E7388" s="30">
        <v>0</v>
      </c>
      <c r="F7388">
        <f t="shared" si="121"/>
        <v>1</v>
      </c>
    </row>
    <row r="7389" spans="1:6" x14ac:dyDescent="0.2">
      <c r="A7389" s="28">
        <v>42564</v>
      </c>
      <c r="B7389" t="s">
        <v>445</v>
      </c>
      <c r="C7389" t="s">
        <v>58</v>
      </c>
      <c r="D7389" t="s">
        <v>58</v>
      </c>
      <c r="E7389" s="30">
        <v>3</v>
      </c>
      <c r="F7389">
        <f t="shared" si="121"/>
        <v>1</v>
      </c>
    </row>
    <row r="7390" spans="1:6" x14ac:dyDescent="0.2">
      <c r="A7390" s="28">
        <v>42564</v>
      </c>
      <c r="B7390" t="s">
        <v>445</v>
      </c>
      <c r="C7390" t="s">
        <v>59</v>
      </c>
      <c r="D7390" t="s">
        <v>59</v>
      </c>
      <c r="E7390" s="30">
        <v>2</v>
      </c>
      <c r="F7390">
        <f t="shared" si="121"/>
        <v>1</v>
      </c>
    </row>
    <row r="7391" spans="1:6" x14ac:dyDescent="0.2">
      <c r="A7391" s="28">
        <v>42565</v>
      </c>
      <c r="B7391" t="s">
        <v>446</v>
      </c>
      <c r="C7391" t="s">
        <v>52</v>
      </c>
      <c r="D7391" t="s">
        <v>52</v>
      </c>
      <c r="E7391" s="30">
        <v>2.34</v>
      </c>
      <c r="F7391">
        <f t="shared" si="121"/>
        <v>1</v>
      </c>
    </row>
    <row r="7392" spans="1:6" x14ac:dyDescent="0.2">
      <c r="A7392" s="28">
        <v>42565</v>
      </c>
      <c r="B7392" t="s">
        <v>446</v>
      </c>
      <c r="C7392" t="s">
        <v>53</v>
      </c>
      <c r="D7392" t="s">
        <v>53</v>
      </c>
      <c r="E7392" s="30">
        <v>2.363</v>
      </c>
      <c r="F7392">
        <f t="shared" si="121"/>
        <v>1</v>
      </c>
    </row>
    <row r="7393" spans="1:6" x14ac:dyDescent="0.2">
      <c r="A7393" s="28">
        <v>42565</v>
      </c>
      <c r="B7393" t="s">
        <v>446</v>
      </c>
      <c r="C7393" t="s">
        <v>54</v>
      </c>
      <c r="D7393" t="s">
        <v>54</v>
      </c>
      <c r="E7393" s="30">
        <v>5</v>
      </c>
      <c r="F7393">
        <f t="shared" si="121"/>
        <v>1</v>
      </c>
    </row>
    <row r="7394" spans="1:6" x14ac:dyDescent="0.2">
      <c r="A7394" s="28">
        <v>42565</v>
      </c>
      <c r="B7394" t="s">
        <v>446</v>
      </c>
      <c r="C7394" t="s">
        <v>55</v>
      </c>
      <c r="D7394" t="s">
        <v>55</v>
      </c>
      <c r="E7394" s="30">
        <v>12.4</v>
      </c>
      <c r="F7394">
        <f t="shared" si="121"/>
        <v>1</v>
      </c>
    </row>
    <row r="7395" spans="1:6" x14ac:dyDescent="0.2">
      <c r="A7395" s="28">
        <v>42565</v>
      </c>
      <c r="B7395" t="s">
        <v>446</v>
      </c>
      <c r="C7395" t="s">
        <v>56</v>
      </c>
      <c r="D7395" t="s">
        <v>56</v>
      </c>
      <c r="E7395" s="30">
        <v>3</v>
      </c>
      <c r="F7395">
        <f t="shared" si="121"/>
        <v>1</v>
      </c>
    </row>
    <row r="7396" spans="1:6" x14ac:dyDescent="0.2">
      <c r="A7396" s="28">
        <v>42565</v>
      </c>
      <c r="B7396" t="s">
        <v>446</v>
      </c>
      <c r="C7396" t="s">
        <v>57</v>
      </c>
      <c r="D7396" t="s">
        <v>57</v>
      </c>
      <c r="E7396" s="30">
        <v>0</v>
      </c>
      <c r="F7396">
        <f t="shared" si="121"/>
        <v>1</v>
      </c>
    </row>
    <row r="7397" spans="1:6" x14ac:dyDescent="0.2">
      <c r="A7397" s="28">
        <v>42565</v>
      </c>
      <c r="B7397" t="s">
        <v>446</v>
      </c>
      <c r="C7397" t="s">
        <v>58</v>
      </c>
      <c r="D7397" t="s">
        <v>58</v>
      </c>
      <c r="E7397" s="30">
        <v>3</v>
      </c>
      <c r="F7397">
        <f t="shared" si="121"/>
        <v>1</v>
      </c>
    </row>
    <row r="7398" spans="1:6" x14ac:dyDescent="0.2">
      <c r="A7398" s="28">
        <v>42565</v>
      </c>
      <c r="B7398" t="s">
        <v>446</v>
      </c>
      <c r="C7398" t="s">
        <v>59</v>
      </c>
      <c r="D7398" t="s">
        <v>59</v>
      </c>
      <c r="E7398" s="30">
        <v>5</v>
      </c>
      <c r="F7398">
        <f t="shared" si="121"/>
        <v>1</v>
      </c>
    </row>
    <row r="7399" spans="1:6" x14ac:dyDescent="0.2">
      <c r="A7399" s="28">
        <v>42566</v>
      </c>
      <c r="B7399" t="s">
        <v>440</v>
      </c>
      <c r="C7399" t="s">
        <v>52</v>
      </c>
      <c r="D7399" t="s">
        <v>52</v>
      </c>
      <c r="E7399" s="30">
        <v>3</v>
      </c>
      <c r="F7399">
        <f t="shared" si="121"/>
        <v>1</v>
      </c>
    </row>
    <row r="7400" spans="1:6" x14ac:dyDescent="0.2">
      <c r="A7400" s="28">
        <v>42566</v>
      </c>
      <c r="B7400" t="s">
        <v>440</v>
      </c>
      <c r="C7400" t="s">
        <v>53</v>
      </c>
      <c r="D7400" t="s">
        <v>53</v>
      </c>
      <c r="E7400" s="30">
        <v>8</v>
      </c>
      <c r="F7400">
        <f t="shared" si="121"/>
        <v>1</v>
      </c>
    </row>
    <row r="7401" spans="1:6" x14ac:dyDescent="0.2">
      <c r="A7401" s="28">
        <v>42566</v>
      </c>
      <c r="B7401" t="s">
        <v>440</v>
      </c>
      <c r="C7401" t="s">
        <v>54</v>
      </c>
      <c r="D7401" t="s">
        <v>54</v>
      </c>
      <c r="E7401" s="30">
        <v>2</v>
      </c>
      <c r="F7401">
        <f t="shared" si="121"/>
        <v>1</v>
      </c>
    </row>
    <row r="7402" spans="1:6" x14ac:dyDescent="0.2">
      <c r="A7402" s="28">
        <v>42566</v>
      </c>
      <c r="B7402" t="s">
        <v>440</v>
      </c>
      <c r="C7402" t="s">
        <v>55</v>
      </c>
      <c r="D7402" t="s">
        <v>55</v>
      </c>
      <c r="E7402" s="30">
        <v>15</v>
      </c>
      <c r="F7402">
        <f t="shared" si="121"/>
        <v>1</v>
      </c>
    </row>
    <row r="7403" spans="1:6" x14ac:dyDescent="0.2">
      <c r="A7403" s="28">
        <v>42566</v>
      </c>
      <c r="B7403" t="s">
        <v>440</v>
      </c>
      <c r="C7403" t="s">
        <v>56</v>
      </c>
      <c r="D7403" t="s">
        <v>56</v>
      </c>
      <c r="E7403" s="30">
        <v>4</v>
      </c>
      <c r="F7403">
        <f t="shared" si="121"/>
        <v>1</v>
      </c>
    </row>
    <row r="7404" spans="1:6" x14ac:dyDescent="0.2">
      <c r="A7404" s="28">
        <v>42566</v>
      </c>
      <c r="B7404" t="s">
        <v>440</v>
      </c>
      <c r="C7404" t="s">
        <v>57</v>
      </c>
      <c r="D7404" t="s">
        <v>57</v>
      </c>
      <c r="E7404" s="30">
        <v>0</v>
      </c>
      <c r="F7404">
        <f t="shared" si="121"/>
        <v>1</v>
      </c>
    </row>
    <row r="7405" spans="1:6" x14ac:dyDescent="0.2">
      <c r="A7405" s="28">
        <v>42566</v>
      </c>
      <c r="B7405" t="s">
        <v>440</v>
      </c>
      <c r="C7405" t="s">
        <v>58</v>
      </c>
      <c r="D7405" t="s">
        <v>58</v>
      </c>
      <c r="E7405" s="30">
        <v>0</v>
      </c>
      <c r="F7405">
        <f t="shared" si="121"/>
        <v>1</v>
      </c>
    </row>
    <row r="7406" spans="1:6" x14ac:dyDescent="0.2">
      <c r="A7406" s="28">
        <v>42566</v>
      </c>
      <c r="B7406" t="s">
        <v>440</v>
      </c>
      <c r="C7406" t="s">
        <v>59</v>
      </c>
      <c r="D7406" t="s">
        <v>59</v>
      </c>
      <c r="E7406" s="30">
        <v>3.33</v>
      </c>
      <c r="F7406">
        <f t="shared" si="121"/>
        <v>1</v>
      </c>
    </row>
    <row r="7407" spans="1:6" x14ac:dyDescent="0.2">
      <c r="A7407" s="28">
        <v>42567</v>
      </c>
      <c r="B7407" t="s">
        <v>441</v>
      </c>
      <c r="C7407" t="s">
        <v>52</v>
      </c>
      <c r="D7407" t="s">
        <v>52</v>
      </c>
      <c r="E7407" s="30">
        <v>9.33</v>
      </c>
      <c r="F7407">
        <f t="shared" si="121"/>
        <v>1</v>
      </c>
    </row>
    <row r="7408" spans="1:6" x14ac:dyDescent="0.2">
      <c r="A7408" s="28">
        <v>42567</v>
      </c>
      <c r="B7408" t="s">
        <v>441</v>
      </c>
      <c r="C7408" t="s">
        <v>53</v>
      </c>
      <c r="D7408" t="s">
        <v>53</v>
      </c>
      <c r="E7408" s="30">
        <v>6.7370000000000001</v>
      </c>
      <c r="F7408">
        <f t="shared" si="121"/>
        <v>1</v>
      </c>
    </row>
    <row r="7409" spans="1:6" x14ac:dyDescent="0.2">
      <c r="A7409" s="28">
        <v>42567</v>
      </c>
      <c r="B7409" t="s">
        <v>441</v>
      </c>
      <c r="C7409" t="s">
        <v>54</v>
      </c>
      <c r="D7409" t="s">
        <v>54</v>
      </c>
      <c r="E7409" s="30">
        <v>3</v>
      </c>
      <c r="F7409">
        <f t="shared" si="121"/>
        <v>1</v>
      </c>
    </row>
    <row r="7410" spans="1:6" x14ac:dyDescent="0.2">
      <c r="A7410" s="28">
        <v>42567</v>
      </c>
      <c r="B7410" t="s">
        <v>441</v>
      </c>
      <c r="C7410" t="s">
        <v>55</v>
      </c>
      <c r="D7410" t="s">
        <v>55</v>
      </c>
      <c r="E7410" s="30">
        <v>23.3</v>
      </c>
      <c r="F7410">
        <f t="shared" si="121"/>
        <v>1</v>
      </c>
    </row>
    <row r="7411" spans="1:6" x14ac:dyDescent="0.2">
      <c r="A7411" s="28">
        <v>42567</v>
      </c>
      <c r="B7411" t="s">
        <v>441</v>
      </c>
      <c r="C7411" t="s">
        <v>56</v>
      </c>
      <c r="D7411" t="s">
        <v>56</v>
      </c>
      <c r="E7411" s="30">
        <v>6</v>
      </c>
      <c r="F7411">
        <f t="shared" si="121"/>
        <v>1</v>
      </c>
    </row>
    <row r="7412" spans="1:6" x14ac:dyDescent="0.2">
      <c r="A7412" s="28">
        <v>42567</v>
      </c>
      <c r="B7412" t="s">
        <v>441</v>
      </c>
      <c r="C7412" t="s">
        <v>57</v>
      </c>
      <c r="D7412" t="s">
        <v>57</v>
      </c>
      <c r="E7412" s="30">
        <v>0</v>
      </c>
      <c r="F7412">
        <f t="shared" si="121"/>
        <v>1</v>
      </c>
    </row>
    <row r="7413" spans="1:6" x14ac:dyDescent="0.2">
      <c r="A7413" s="28">
        <v>42567</v>
      </c>
      <c r="B7413" t="s">
        <v>441</v>
      </c>
      <c r="C7413" t="s">
        <v>58</v>
      </c>
      <c r="D7413" t="s">
        <v>58</v>
      </c>
      <c r="E7413" s="30">
        <v>1</v>
      </c>
      <c r="F7413">
        <f t="shared" si="121"/>
        <v>1</v>
      </c>
    </row>
    <row r="7414" spans="1:6" x14ac:dyDescent="0.2">
      <c r="A7414" s="28">
        <v>42567</v>
      </c>
      <c r="B7414" t="s">
        <v>441</v>
      </c>
      <c r="C7414" t="s">
        <v>59</v>
      </c>
      <c r="D7414" t="s">
        <v>59</v>
      </c>
      <c r="E7414" s="30">
        <v>8</v>
      </c>
      <c r="F7414">
        <f t="shared" si="121"/>
        <v>1</v>
      </c>
    </row>
    <row r="7415" spans="1:6" x14ac:dyDescent="0.2">
      <c r="A7415" s="28">
        <v>42568</v>
      </c>
      <c r="B7415" t="s">
        <v>447</v>
      </c>
      <c r="C7415" t="s">
        <v>52</v>
      </c>
      <c r="D7415" t="s">
        <v>52</v>
      </c>
      <c r="E7415" s="30">
        <v>9.01</v>
      </c>
      <c r="F7415">
        <f t="shared" si="121"/>
        <v>1</v>
      </c>
    </row>
    <row r="7416" spans="1:6" x14ac:dyDescent="0.2">
      <c r="A7416" s="28">
        <v>42568</v>
      </c>
      <c r="B7416" t="s">
        <v>447</v>
      </c>
      <c r="C7416" t="s">
        <v>53</v>
      </c>
      <c r="D7416" t="s">
        <v>53</v>
      </c>
      <c r="E7416" s="30">
        <v>4.01</v>
      </c>
      <c r="F7416">
        <f t="shared" si="121"/>
        <v>1</v>
      </c>
    </row>
    <row r="7417" spans="1:6" x14ac:dyDescent="0.2">
      <c r="A7417" s="28">
        <v>42568</v>
      </c>
      <c r="B7417" t="s">
        <v>447</v>
      </c>
      <c r="C7417" t="s">
        <v>54</v>
      </c>
      <c r="D7417" t="s">
        <v>54</v>
      </c>
      <c r="E7417" s="30">
        <v>3</v>
      </c>
      <c r="F7417">
        <f t="shared" si="121"/>
        <v>1</v>
      </c>
    </row>
    <row r="7418" spans="1:6" x14ac:dyDescent="0.2">
      <c r="A7418" s="28">
        <v>42568</v>
      </c>
      <c r="B7418" t="s">
        <v>447</v>
      </c>
      <c r="C7418" t="s">
        <v>55</v>
      </c>
      <c r="D7418" t="s">
        <v>55</v>
      </c>
      <c r="E7418" s="30">
        <v>26.65</v>
      </c>
      <c r="F7418">
        <f t="shared" si="121"/>
        <v>1</v>
      </c>
    </row>
    <row r="7419" spans="1:6" x14ac:dyDescent="0.2">
      <c r="A7419" s="28">
        <v>42568</v>
      </c>
      <c r="B7419" t="s">
        <v>447</v>
      </c>
      <c r="C7419" t="s">
        <v>56</v>
      </c>
      <c r="D7419" t="s">
        <v>56</v>
      </c>
      <c r="E7419" s="30">
        <v>3</v>
      </c>
      <c r="F7419">
        <f t="shared" si="121"/>
        <v>1</v>
      </c>
    </row>
    <row r="7420" spans="1:6" x14ac:dyDescent="0.2">
      <c r="A7420" s="28">
        <v>42568</v>
      </c>
      <c r="B7420" t="s">
        <v>447</v>
      </c>
      <c r="C7420" t="s">
        <v>57</v>
      </c>
      <c r="D7420" t="s">
        <v>57</v>
      </c>
      <c r="E7420" s="30">
        <v>0</v>
      </c>
      <c r="F7420">
        <f t="shared" si="121"/>
        <v>1</v>
      </c>
    </row>
    <row r="7421" spans="1:6" x14ac:dyDescent="0.2">
      <c r="A7421" s="28">
        <v>42568</v>
      </c>
      <c r="B7421" t="s">
        <v>447</v>
      </c>
      <c r="C7421" t="s">
        <v>58</v>
      </c>
      <c r="D7421" t="s">
        <v>58</v>
      </c>
      <c r="E7421" s="30">
        <v>7</v>
      </c>
      <c r="F7421">
        <f t="shared" si="121"/>
        <v>1</v>
      </c>
    </row>
    <row r="7422" spans="1:6" x14ac:dyDescent="0.2">
      <c r="A7422" s="28">
        <v>42568</v>
      </c>
      <c r="B7422" t="s">
        <v>447</v>
      </c>
      <c r="C7422" t="s">
        <v>59</v>
      </c>
      <c r="D7422" t="s">
        <v>59</v>
      </c>
      <c r="E7422" s="30">
        <v>4</v>
      </c>
      <c r="F7422">
        <f t="shared" si="121"/>
        <v>1</v>
      </c>
    </row>
    <row r="7423" spans="1:6" x14ac:dyDescent="0.2">
      <c r="A7423" s="28">
        <v>42569</v>
      </c>
      <c r="B7423" t="s">
        <v>443</v>
      </c>
      <c r="C7423" t="s">
        <v>52</v>
      </c>
      <c r="D7423" t="s">
        <v>52</v>
      </c>
      <c r="E7423" s="30">
        <v>6</v>
      </c>
      <c r="F7423">
        <f t="shared" si="121"/>
        <v>1</v>
      </c>
    </row>
    <row r="7424" spans="1:6" x14ac:dyDescent="0.2">
      <c r="A7424" s="28">
        <v>42569</v>
      </c>
      <c r="B7424" t="s">
        <v>443</v>
      </c>
      <c r="C7424" t="s">
        <v>53</v>
      </c>
      <c r="D7424" t="s">
        <v>53</v>
      </c>
      <c r="E7424" s="30">
        <v>2.4969999999999999</v>
      </c>
      <c r="F7424">
        <f t="shared" si="121"/>
        <v>1</v>
      </c>
    </row>
    <row r="7425" spans="1:6" x14ac:dyDescent="0.2">
      <c r="A7425" s="28">
        <v>42569</v>
      </c>
      <c r="B7425" t="s">
        <v>443</v>
      </c>
      <c r="C7425" t="s">
        <v>54</v>
      </c>
      <c r="D7425" t="s">
        <v>54</v>
      </c>
      <c r="E7425" s="30">
        <v>8</v>
      </c>
      <c r="F7425">
        <f t="shared" si="121"/>
        <v>1</v>
      </c>
    </row>
    <row r="7426" spans="1:6" x14ac:dyDescent="0.2">
      <c r="A7426" s="28">
        <v>42569</v>
      </c>
      <c r="B7426" t="s">
        <v>443</v>
      </c>
      <c r="C7426" t="s">
        <v>55</v>
      </c>
      <c r="D7426" t="s">
        <v>55</v>
      </c>
      <c r="E7426" s="30">
        <v>25.4</v>
      </c>
      <c r="F7426">
        <f t="shared" si="121"/>
        <v>1</v>
      </c>
    </row>
    <row r="7427" spans="1:6" x14ac:dyDescent="0.2">
      <c r="A7427" s="28">
        <v>42569</v>
      </c>
      <c r="B7427" t="s">
        <v>443</v>
      </c>
      <c r="C7427" t="s">
        <v>56</v>
      </c>
      <c r="D7427" t="s">
        <v>56</v>
      </c>
      <c r="E7427" s="30">
        <v>2</v>
      </c>
      <c r="F7427">
        <f t="shared" si="121"/>
        <v>1</v>
      </c>
    </row>
    <row r="7428" spans="1:6" x14ac:dyDescent="0.2">
      <c r="A7428" s="28">
        <v>42569</v>
      </c>
      <c r="B7428" t="s">
        <v>443</v>
      </c>
      <c r="C7428" t="s">
        <v>57</v>
      </c>
      <c r="D7428" t="s">
        <v>57</v>
      </c>
      <c r="E7428" s="30">
        <v>0</v>
      </c>
      <c r="F7428">
        <f t="shared" si="121"/>
        <v>1</v>
      </c>
    </row>
    <row r="7429" spans="1:6" x14ac:dyDescent="0.2">
      <c r="A7429" s="28">
        <v>42569</v>
      </c>
      <c r="B7429" t="s">
        <v>443</v>
      </c>
      <c r="C7429" t="s">
        <v>58</v>
      </c>
      <c r="D7429" t="s">
        <v>58</v>
      </c>
      <c r="E7429" s="30">
        <v>3</v>
      </c>
      <c r="F7429">
        <f t="shared" si="121"/>
        <v>1</v>
      </c>
    </row>
    <row r="7430" spans="1:6" x14ac:dyDescent="0.2">
      <c r="A7430" s="28">
        <v>42569</v>
      </c>
      <c r="B7430" t="s">
        <v>443</v>
      </c>
      <c r="C7430" t="s">
        <v>59</v>
      </c>
      <c r="D7430" t="s">
        <v>59</v>
      </c>
      <c r="E7430" s="30">
        <v>4</v>
      </c>
      <c r="F7430">
        <f t="shared" si="121"/>
        <v>1</v>
      </c>
    </row>
    <row r="7431" spans="1:6" x14ac:dyDescent="0.2">
      <c r="A7431" s="28">
        <v>42570</v>
      </c>
      <c r="B7431" t="s">
        <v>444</v>
      </c>
      <c r="C7431" t="s">
        <v>52</v>
      </c>
      <c r="D7431" t="s">
        <v>52</v>
      </c>
      <c r="E7431" s="30">
        <v>7.34</v>
      </c>
      <c r="F7431">
        <f t="shared" ref="F7431:F7494" si="122">SUBTOTAL(103,E7431)</f>
        <v>1</v>
      </c>
    </row>
    <row r="7432" spans="1:6" x14ac:dyDescent="0.2">
      <c r="A7432" s="28">
        <v>42570</v>
      </c>
      <c r="B7432" t="s">
        <v>444</v>
      </c>
      <c r="C7432" t="s">
        <v>53</v>
      </c>
      <c r="D7432" t="s">
        <v>53</v>
      </c>
      <c r="E7432" s="30">
        <v>1.33</v>
      </c>
      <c r="F7432">
        <f t="shared" si="122"/>
        <v>1</v>
      </c>
    </row>
    <row r="7433" spans="1:6" x14ac:dyDescent="0.2">
      <c r="A7433" s="28">
        <v>42570</v>
      </c>
      <c r="B7433" t="s">
        <v>444</v>
      </c>
      <c r="C7433" t="s">
        <v>54</v>
      </c>
      <c r="D7433" t="s">
        <v>54</v>
      </c>
      <c r="E7433" s="30">
        <v>6</v>
      </c>
      <c r="F7433">
        <f t="shared" si="122"/>
        <v>1</v>
      </c>
    </row>
    <row r="7434" spans="1:6" x14ac:dyDescent="0.2">
      <c r="A7434" s="28">
        <v>42570</v>
      </c>
      <c r="B7434" t="s">
        <v>444</v>
      </c>
      <c r="C7434" t="s">
        <v>55</v>
      </c>
      <c r="D7434" t="s">
        <v>55</v>
      </c>
      <c r="E7434" s="30">
        <v>19</v>
      </c>
      <c r="F7434">
        <f t="shared" si="122"/>
        <v>1</v>
      </c>
    </row>
    <row r="7435" spans="1:6" x14ac:dyDescent="0.2">
      <c r="A7435" s="28">
        <v>42570</v>
      </c>
      <c r="B7435" t="s">
        <v>444</v>
      </c>
      <c r="C7435" t="s">
        <v>56</v>
      </c>
      <c r="D7435" t="s">
        <v>56</v>
      </c>
      <c r="E7435" s="30">
        <v>5</v>
      </c>
      <c r="F7435">
        <f t="shared" si="122"/>
        <v>1</v>
      </c>
    </row>
    <row r="7436" spans="1:6" x14ac:dyDescent="0.2">
      <c r="A7436" s="28">
        <v>42570</v>
      </c>
      <c r="B7436" t="s">
        <v>444</v>
      </c>
      <c r="C7436" t="s">
        <v>57</v>
      </c>
      <c r="D7436" t="s">
        <v>57</v>
      </c>
      <c r="E7436" s="30">
        <v>0</v>
      </c>
      <c r="F7436">
        <f t="shared" si="122"/>
        <v>1</v>
      </c>
    </row>
    <row r="7437" spans="1:6" x14ac:dyDescent="0.2">
      <c r="A7437" s="28">
        <v>42570</v>
      </c>
      <c r="B7437" t="s">
        <v>444</v>
      </c>
      <c r="C7437" t="s">
        <v>58</v>
      </c>
      <c r="D7437" t="s">
        <v>58</v>
      </c>
      <c r="E7437" s="30">
        <v>1</v>
      </c>
      <c r="F7437">
        <f t="shared" si="122"/>
        <v>1</v>
      </c>
    </row>
    <row r="7438" spans="1:6" x14ac:dyDescent="0.2">
      <c r="A7438" s="28">
        <v>42570</v>
      </c>
      <c r="B7438" t="s">
        <v>444</v>
      </c>
      <c r="C7438" t="s">
        <v>59</v>
      </c>
      <c r="D7438" t="s">
        <v>59</v>
      </c>
      <c r="E7438" s="30">
        <v>2</v>
      </c>
      <c r="F7438">
        <f t="shared" si="122"/>
        <v>1</v>
      </c>
    </row>
    <row r="7439" spans="1:6" x14ac:dyDescent="0.2">
      <c r="A7439" s="28">
        <v>42571</v>
      </c>
      <c r="B7439" t="s">
        <v>445</v>
      </c>
      <c r="C7439" t="s">
        <v>52</v>
      </c>
      <c r="D7439" t="s">
        <v>52</v>
      </c>
      <c r="E7439" s="30">
        <v>10.33</v>
      </c>
      <c r="F7439">
        <f t="shared" si="122"/>
        <v>1</v>
      </c>
    </row>
    <row r="7440" spans="1:6" x14ac:dyDescent="0.2">
      <c r="A7440" s="28">
        <v>42571</v>
      </c>
      <c r="B7440" t="s">
        <v>445</v>
      </c>
      <c r="C7440" t="s">
        <v>53</v>
      </c>
      <c r="D7440" t="s">
        <v>53</v>
      </c>
      <c r="E7440" s="30">
        <v>4.66</v>
      </c>
      <c r="F7440">
        <f t="shared" si="122"/>
        <v>1</v>
      </c>
    </row>
    <row r="7441" spans="1:6" x14ac:dyDescent="0.2">
      <c r="A7441" s="28">
        <v>42571</v>
      </c>
      <c r="B7441" t="s">
        <v>445</v>
      </c>
      <c r="C7441" t="s">
        <v>54</v>
      </c>
      <c r="D7441" t="s">
        <v>54</v>
      </c>
      <c r="E7441" s="30">
        <v>7.1</v>
      </c>
      <c r="F7441">
        <f t="shared" si="122"/>
        <v>1</v>
      </c>
    </row>
    <row r="7442" spans="1:6" x14ac:dyDescent="0.2">
      <c r="A7442" s="28">
        <v>42571</v>
      </c>
      <c r="B7442" t="s">
        <v>445</v>
      </c>
      <c r="C7442" t="s">
        <v>55</v>
      </c>
      <c r="D7442" t="s">
        <v>55</v>
      </c>
      <c r="E7442" s="30">
        <v>25.2</v>
      </c>
      <c r="F7442">
        <f t="shared" si="122"/>
        <v>1</v>
      </c>
    </row>
    <row r="7443" spans="1:6" x14ac:dyDescent="0.2">
      <c r="A7443" s="28">
        <v>42571</v>
      </c>
      <c r="B7443" t="s">
        <v>445</v>
      </c>
      <c r="C7443" t="s">
        <v>56</v>
      </c>
      <c r="D7443" t="s">
        <v>56</v>
      </c>
      <c r="E7443" s="30">
        <v>6</v>
      </c>
      <c r="F7443">
        <f t="shared" si="122"/>
        <v>1</v>
      </c>
    </row>
    <row r="7444" spans="1:6" x14ac:dyDescent="0.2">
      <c r="A7444" s="28">
        <v>42571</v>
      </c>
      <c r="B7444" t="s">
        <v>445</v>
      </c>
      <c r="C7444" t="s">
        <v>57</v>
      </c>
      <c r="D7444" t="s">
        <v>57</v>
      </c>
      <c r="E7444" s="30">
        <v>0</v>
      </c>
      <c r="F7444">
        <f t="shared" si="122"/>
        <v>1</v>
      </c>
    </row>
    <row r="7445" spans="1:6" x14ac:dyDescent="0.2">
      <c r="A7445" s="28">
        <v>42571</v>
      </c>
      <c r="B7445" t="s">
        <v>445</v>
      </c>
      <c r="C7445" t="s">
        <v>58</v>
      </c>
      <c r="D7445" t="s">
        <v>58</v>
      </c>
      <c r="E7445" s="30">
        <v>5</v>
      </c>
      <c r="F7445">
        <f t="shared" si="122"/>
        <v>1</v>
      </c>
    </row>
    <row r="7446" spans="1:6" x14ac:dyDescent="0.2">
      <c r="A7446" s="28">
        <v>42571</v>
      </c>
      <c r="B7446" t="s">
        <v>445</v>
      </c>
      <c r="C7446" t="s">
        <v>59</v>
      </c>
      <c r="D7446" t="s">
        <v>59</v>
      </c>
      <c r="E7446" s="30">
        <v>5</v>
      </c>
      <c r="F7446">
        <f t="shared" si="122"/>
        <v>1</v>
      </c>
    </row>
    <row r="7447" spans="1:6" x14ac:dyDescent="0.2">
      <c r="A7447" s="28">
        <v>42572</v>
      </c>
      <c r="B7447" t="s">
        <v>446</v>
      </c>
      <c r="C7447" t="s">
        <v>52</v>
      </c>
      <c r="D7447" t="s">
        <v>52</v>
      </c>
      <c r="E7447" s="30">
        <v>5.66</v>
      </c>
      <c r="F7447">
        <f t="shared" si="122"/>
        <v>1</v>
      </c>
    </row>
    <row r="7448" spans="1:6" x14ac:dyDescent="0.2">
      <c r="A7448" s="28">
        <v>42572</v>
      </c>
      <c r="B7448" t="s">
        <v>446</v>
      </c>
      <c r="C7448" t="s">
        <v>53</v>
      </c>
      <c r="D7448" t="s">
        <v>53</v>
      </c>
      <c r="E7448" s="30">
        <v>5.32</v>
      </c>
      <c r="F7448">
        <f t="shared" si="122"/>
        <v>1</v>
      </c>
    </row>
    <row r="7449" spans="1:6" x14ac:dyDescent="0.2">
      <c r="A7449" s="28">
        <v>42572</v>
      </c>
      <c r="B7449" t="s">
        <v>446</v>
      </c>
      <c r="C7449" t="s">
        <v>54</v>
      </c>
      <c r="D7449" t="s">
        <v>54</v>
      </c>
      <c r="E7449" s="30">
        <v>4.0999999999999996</v>
      </c>
      <c r="F7449">
        <f t="shared" si="122"/>
        <v>1</v>
      </c>
    </row>
    <row r="7450" spans="1:6" x14ac:dyDescent="0.2">
      <c r="A7450" s="28">
        <v>42572</v>
      </c>
      <c r="B7450" t="s">
        <v>446</v>
      </c>
      <c r="C7450" t="s">
        <v>55</v>
      </c>
      <c r="D7450" t="s">
        <v>55</v>
      </c>
      <c r="E7450" s="30">
        <v>17</v>
      </c>
      <c r="F7450">
        <f t="shared" si="122"/>
        <v>1</v>
      </c>
    </row>
    <row r="7451" spans="1:6" x14ac:dyDescent="0.2">
      <c r="A7451" s="28">
        <v>42572</v>
      </c>
      <c r="B7451" t="s">
        <v>446</v>
      </c>
      <c r="C7451" t="s">
        <v>56</v>
      </c>
      <c r="D7451" t="s">
        <v>56</v>
      </c>
      <c r="E7451" s="30">
        <v>15</v>
      </c>
      <c r="F7451">
        <f t="shared" si="122"/>
        <v>1</v>
      </c>
    </row>
    <row r="7452" spans="1:6" x14ac:dyDescent="0.2">
      <c r="A7452" s="28">
        <v>42572</v>
      </c>
      <c r="B7452" t="s">
        <v>446</v>
      </c>
      <c r="C7452" t="s">
        <v>57</v>
      </c>
      <c r="D7452" t="s">
        <v>57</v>
      </c>
      <c r="E7452" s="30">
        <v>0</v>
      </c>
      <c r="F7452">
        <f t="shared" si="122"/>
        <v>1</v>
      </c>
    </row>
    <row r="7453" spans="1:6" x14ac:dyDescent="0.2">
      <c r="A7453" s="28">
        <v>42572</v>
      </c>
      <c r="B7453" t="s">
        <v>446</v>
      </c>
      <c r="C7453" t="s">
        <v>58</v>
      </c>
      <c r="D7453" t="s">
        <v>58</v>
      </c>
      <c r="E7453" s="30">
        <v>1</v>
      </c>
      <c r="F7453">
        <f t="shared" si="122"/>
        <v>1</v>
      </c>
    </row>
    <row r="7454" spans="1:6" x14ac:dyDescent="0.2">
      <c r="A7454" s="28">
        <v>42572</v>
      </c>
      <c r="B7454" t="s">
        <v>446</v>
      </c>
      <c r="C7454" t="s">
        <v>59</v>
      </c>
      <c r="D7454" t="s">
        <v>59</v>
      </c>
      <c r="E7454" s="30">
        <v>2</v>
      </c>
      <c r="F7454">
        <f t="shared" si="122"/>
        <v>1</v>
      </c>
    </row>
    <row r="7455" spans="1:6" x14ac:dyDescent="0.2">
      <c r="A7455" s="28">
        <v>42573</v>
      </c>
      <c r="B7455" t="s">
        <v>440</v>
      </c>
      <c r="C7455" t="s">
        <v>52</v>
      </c>
      <c r="D7455" t="s">
        <v>52</v>
      </c>
      <c r="E7455" s="30">
        <v>3.33</v>
      </c>
      <c r="F7455">
        <f t="shared" si="122"/>
        <v>1</v>
      </c>
    </row>
    <row r="7456" spans="1:6" x14ac:dyDescent="0.2">
      <c r="A7456" s="28">
        <v>42573</v>
      </c>
      <c r="B7456" t="s">
        <v>440</v>
      </c>
      <c r="C7456" t="s">
        <v>53</v>
      </c>
      <c r="D7456" t="s">
        <v>53</v>
      </c>
      <c r="E7456" s="30">
        <v>1.66</v>
      </c>
      <c r="F7456">
        <f t="shared" si="122"/>
        <v>1</v>
      </c>
    </row>
    <row r="7457" spans="1:6" x14ac:dyDescent="0.2">
      <c r="A7457" s="28">
        <v>42573</v>
      </c>
      <c r="B7457" t="s">
        <v>440</v>
      </c>
      <c r="C7457" t="s">
        <v>54</v>
      </c>
      <c r="D7457" t="s">
        <v>54</v>
      </c>
      <c r="E7457" s="30">
        <v>7</v>
      </c>
      <c r="F7457">
        <f t="shared" si="122"/>
        <v>1</v>
      </c>
    </row>
    <row r="7458" spans="1:6" x14ac:dyDescent="0.2">
      <c r="A7458" s="28">
        <v>42573</v>
      </c>
      <c r="B7458" t="s">
        <v>440</v>
      </c>
      <c r="C7458" t="s">
        <v>55</v>
      </c>
      <c r="D7458" t="s">
        <v>55</v>
      </c>
      <c r="E7458" s="30">
        <v>14</v>
      </c>
      <c r="F7458">
        <f t="shared" si="122"/>
        <v>1</v>
      </c>
    </row>
    <row r="7459" spans="1:6" x14ac:dyDescent="0.2">
      <c r="A7459" s="28">
        <v>42573</v>
      </c>
      <c r="B7459" t="s">
        <v>440</v>
      </c>
      <c r="C7459" t="s">
        <v>56</v>
      </c>
      <c r="D7459" t="s">
        <v>56</v>
      </c>
      <c r="E7459" s="30">
        <v>4</v>
      </c>
      <c r="F7459">
        <f t="shared" si="122"/>
        <v>1</v>
      </c>
    </row>
    <row r="7460" spans="1:6" x14ac:dyDescent="0.2">
      <c r="A7460" s="28">
        <v>42573</v>
      </c>
      <c r="B7460" t="s">
        <v>440</v>
      </c>
      <c r="C7460" t="s">
        <v>57</v>
      </c>
      <c r="D7460" t="s">
        <v>57</v>
      </c>
      <c r="E7460" s="30">
        <v>0</v>
      </c>
      <c r="F7460">
        <f t="shared" si="122"/>
        <v>1</v>
      </c>
    </row>
    <row r="7461" spans="1:6" x14ac:dyDescent="0.2">
      <c r="A7461" s="28">
        <v>42573</v>
      </c>
      <c r="B7461" t="s">
        <v>440</v>
      </c>
      <c r="C7461" t="s">
        <v>58</v>
      </c>
      <c r="D7461" t="s">
        <v>58</v>
      </c>
      <c r="E7461" s="30">
        <v>0</v>
      </c>
      <c r="F7461">
        <f t="shared" si="122"/>
        <v>1</v>
      </c>
    </row>
    <row r="7462" spans="1:6" x14ac:dyDescent="0.2">
      <c r="A7462" s="28">
        <v>42573</v>
      </c>
      <c r="B7462" t="s">
        <v>440</v>
      </c>
      <c r="C7462" t="s">
        <v>59</v>
      </c>
      <c r="D7462" t="s">
        <v>59</v>
      </c>
      <c r="E7462" s="30">
        <v>2</v>
      </c>
      <c r="F7462">
        <f t="shared" si="122"/>
        <v>1</v>
      </c>
    </row>
    <row r="7463" spans="1:6" x14ac:dyDescent="0.2">
      <c r="A7463" s="28">
        <v>42574</v>
      </c>
      <c r="B7463" t="s">
        <v>441</v>
      </c>
      <c r="C7463" t="s">
        <v>52</v>
      </c>
      <c r="D7463" t="s">
        <v>52</v>
      </c>
      <c r="E7463" s="30">
        <v>4.66</v>
      </c>
      <c r="F7463">
        <f t="shared" si="122"/>
        <v>1</v>
      </c>
    </row>
    <row r="7464" spans="1:6" x14ac:dyDescent="0.2">
      <c r="A7464" s="28">
        <v>42574</v>
      </c>
      <c r="B7464" t="s">
        <v>441</v>
      </c>
      <c r="C7464" t="s">
        <v>53</v>
      </c>
      <c r="D7464" t="s">
        <v>53</v>
      </c>
      <c r="E7464" s="30">
        <v>5.49</v>
      </c>
      <c r="F7464">
        <f t="shared" si="122"/>
        <v>1</v>
      </c>
    </row>
    <row r="7465" spans="1:6" x14ac:dyDescent="0.2">
      <c r="A7465" s="28">
        <v>42574</v>
      </c>
      <c r="B7465" t="s">
        <v>441</v>
      </c>
      <c r="C7465" t="s">
        <v>54</v>
      </c>
      <c r="D7465" t="s">
        <v>54</v>
      </c>
      <c r="E7465" s="30">
        <v>2.1</v>
      </c>
      <c r="F7465">
        <f t="shared" si="122"/>
        <v>1</v>
      </c>
    </row>
    <row r="7466" spans="1:6" x14ac:dyDescent="0.2">
      <c r="A7466" s="28">
        <v>42574</v>
      </c>
      <c r="B7466" t="s">
        <v>441</v>
      </c>
      <c r="C7466" t="s">
        <v>55</v>
      </c>
      <c r="D7466" t="s">
        <v>55</v>
      </c>
      <c r="E7466" s="30">
        <v>15</v>
      </c>
      <c r="F7466">
        <f t="shared" si="122"/>
        <v>1</v>
      </c>
    </row>
    <row r="7467" spans="1:6" x14ac:dyDescent="0.2">
      <c r="A7467" s="28">
        <v>42574</v>
      </c>
      <c r="B7467" t="s">
        <v>441</v>
      </c>
      <c r="C7467" t="s">
        <v>56</v>
      </c>
      <c r="D7467" t="s">
        <v>56</v>
      </c>
      <c r="E7467" s="30">
        <v>6</v>
      </c>
      <c r="F7467">
        <f t="shared" si="122"/>
        <v>1</v>
      </c>
    </row>
    <row r="7468" spans="1:6" x14ac:dyDescent="0.2">
      <c r="A7468" s="28">
        <v>42574</v>
      </c>
      <c r="B7468" t="s">
        <v>441</v>
      </c>
      <c r="C7468" t="s">
        <v>57</v>
      </c>
      <c r="D7468" t="s">
        <v>57</v>
      </c>
      <c r="E7468" s="30">
        <v>0</v>
      </c>
      <c r="F7468">
        <f t="shared" si="122"/>
        <v>1</v>
      </c>
    </row>
    <row r="7469" spans="1:6" x14ac:dyDescent="0.2">
      <c r="A7469" s="28">
        <v>42574</v>
      </c>
      <c r="B7469" t="s">
        <v>441</v>
      </c>
      <c r="C7469" t="s">
        <v>58</v>
      </c>
      <c r="D7469" t="s">
        <v>58</v>
      </c>
      <c r="E7469" s="30">
        <v>0</v>
      </c>
      <c r="F7469">
        <f t="shared" si="122"/>
        <v>1</v>
      </c>
    </row>
    <row r="7470" spans="1:6" x14ac:dyDescent="0.2">
      <c r="A7470" s="28">
        <v>42574</v>
      </c>
      <c r="B7470" t="s">
        <v>441</v>
      </c>
      <c r="C7470" t="s">
        <v>59</v>
      </c>
      <c r="D7470" t="s">
        <v>59</v>
      </c>
      <c r="E7470" s="30">
        <v>5</v>
      </c>
      <c r="F7470">
        <f t="shared" si="122"/>
        <v>1</v>
      </c>
    </row>
    <row r="7471" spans="1:6" x14ac:dyDescent="0.2">
      <c r="A7471" s="28">
        <v>42575</v>
      </c>
      <c r="B7471" t="s">
        <v>447</v>
      </c>
      <c r="C7471" t="s">
        <v>52</v>
      </c>
      <c r="D7471" t="s">
        <v>52</v>
      </c>
      <c r="E7471" s="30">
        <v>2.33</v>
      </c>
      <c r="F7471">
        <f t="shared" si="122"/>
        <v>1</v>
      </c>
    </row>
    <row r="7472" spans="1:6" x14ac:dyDescent="0.2">
      <c r="A7472" s="28">
        <v>42575</v>
      </c>
      <c r="B7472" t="s">
        <v>447</v>
      </c>
      <c r="C7472" t="s">
        <v>53</v>
      </c>
      <c r="D7472" t="s">
        <v>53</v>
      </c>
      <c r="E7472" s="30">
        <v>4.99</v>
      </c>
      <c r="F7472">
        <f t="shared" si="122"/>
        <v>1</v>
      </c>
    </row>
    <row r="7473" spans="1:6" x14ac:dyDescent="0.2">
      <c r="A7473" s="28">
        <v>42575</v>
      </c>
      <c r="B7473" t="s">
        <v>447</v>
      </c>
      <c r="C7473" t="s">
        <v>54</v>
      </c>
      <c r="D7473" t="s">
        <v>54</v>
      </c>
      <c r="E7473" s="30">
        <v>4</v>
      </c>
      <c r="F7473">
        <f t="shared" si="122"/>
        <v>1</v>
      </c>
    </row>
    <row r="7474" spans="1:6" x14ac:dyDescent="0.2">
      <c r="A7474" s="28">
        <v>42575</v>
      </c>
      <c r="B7474" t="s">
        <v>447</v>
      </c>
      <c r="C7474" t="s">
        <v>55</v>
      </c>
      <c r="D7474" t="s">
        <v>55</v>
      </c>
      <c r="E7474" s="30">
        <v>32</v>
      </c>
      <c r="F7474">
        <f t="shared" si="122"/>
        <v>1</v>
      </c>
    </row>
    <row r="7475" spans="1:6" x14ac:dyDescent="0.2">
      <c r="A7475" s="28">
        <v>42575</v>
      </c>
      <c r="B7475" t="s">
        <v>447</v>
      </c>
      <c r="C7475" t="s">
        <v>56</v>
      </c>
      <c r="D7475" t="s">
        <v>56</v>
      </c>
      <c r="E7475" s="30">
        <v>4</v>
      </c>
      <c r="F7475">
        <f t="shared" si="122"/>
        <v>1</v>
      </c>
    </row>
    <row r="7476" spans="1:6" x14ac:dyDescent="0.2">
      <c r="A7476" s="28">
        <v>42575</v>
      </c>
      <c r="B7476" t="s">
        <v>447</v>
      </c>
      <c r="C7476" t="s">
        <v>57</v>
      </c>
      <c r="D7476" t="s">
        <v>57</v>
      </c>
      <c r="E7476" s="30">
        <v>0</v>
      </c>
      <c r="F7476">
        <f t="shared" si="122"/>
        <v>1</v>
      </c>
    </row>
    <row r="7477" spans="1:6" x14ac:dyDescent="0.2">
      <c r="A7477" s="28">
        <v>42575</v>
      </c>
      <c r="B7477" t="s">
        <v>447</v>
      </c>
      <c r="C7477" t="s">
        <v>58</v>
      </c>
      <c r="D7477" t="s">
        <v>58</v>
      </c>
      <c r="E7477" s="30">
        <v>0</v>
      </c>
      <c r="F7477">
        <f t="shared" si="122"/>
        <v>1</v>
      </c>
    </row>
    <row r="7478" spans="1:6" x14ac:dyDescent="0.2">
      <c r="A7478" s="28">
        <v>42575</v>
      </c>
      <c r="B7478" t="s">
        <v>447</v>
      </c>
      <c r="C7478" t="s">
        <v>59</v>
      </c>
      <c r="D7478" t="s">
        <v>59</v>
      </c>
      <c r="E7478" s="30">
        <v>2</v>
      </c>
      <c r="F7478">
        <f t="shared" si="122"/>
        <v>1</v>
      </c>
    </row>
    <row r="7479" spans="1:6" x14ac:dyDescent="0.2">
      <c r="A7479" s="28">
        <v>42576</v>
      </c>
      <c r="B7479" t="s">
        <v>443</v>
      </c>
      <c r="C7479" t="s">
        <v>52</v>
      </c>
      <c r="D7479" t="s">
        <v>52</v>
      </c>
      <c r="E7479" s="30">
        <v>13</v>
      </c>
      <c r="F7479">
        <f t="shared" si="122"/>
        <v>1</v>
      </c>
    </row>
    <row r="7480" spans="1:6" x14ac:dyDescent="0.2">
      <c r="A7480" s="28">
        <v>42576</v>
      </c>
      <c r="B7480" t="s">
        <v>443</v>
      </c>
      <c r="C7480" t="s">
        <v>53</v>
      </c>
      <c r="D7480" t="s">
        <v>53</v>
      </c>
      <c r="E7480" s="30">
        <v>3.33</v>
      </c>
      <c r="F7480">
        <f t="shared" si="122"/>
        <v>1</v>
      </c>
    </row>
    <row r="7481" spans="1:6" x14ac:dyDescent="0.2">
      <c r="A7481" s="28">
        <v>42576</v>
      </c>
      <c r="B7481" t="s">
        <v>443</v>
      </c>
      <c r="C7481" t="s">
        <v>54</v>
      </c>
      <c r="D7481" t="s">
        <v>54</v>
      </c>
      <c r="E7481" s="30">
        <v>7</v>
      </c>
      <c r="F7481">
        <f t="shared" si="122"/>
        <v>1</v>
      </c>
    </row>
    <row r="7482" spans="1:6" x14ac:dyDescent="0.2">
      <c r="A7482" s="28">
        <v>42576</v>
      </c>
      <c r="B7482" t="s">
        <v>443</v>
      </c>
      <c r="C7482" t="s">
        <v>55</v>
      </c>
      <c r="D7482" t="s">
        <v>55</v>
      </c>
      <c r="E7482" s="30">
        <v>22</v>
      </c>
      <c r="F7482">
        <f t="shared" si="122"/>
        <v>1</v>
      </c>
    </row>
    <row r="7483" spans="1:6" x14ac:dyDescent="0.2">
      <c r="A7483" s="28">
        <v>42576</v>
      </c>
      <c r="B7483" t="s">
        <v>443</v>
      </c>
      <c r="C7483" t="s">
        <v>56</v>
      </c>
      <c r="D7483" t="s">
        <v>56</v>
      </c>
      <c r="E7483" s="30">
        <v>9</v>
      </c>
      <c r="F7483">
        <f t="shared" si="122"/>
        <v>1</v>
      </c>
    </row>
    <row r="7484" spans="1:6" x14ac:dyDescent="0.2">
      <c r="A7484" s="28">
        <v>42576</v>
      </c>
      <c r="B7484" t="s">
        <v>443</v>
      </c>
      <c r="C7484" t="s">
        <v>57</v>
      </c>
      <c r="D7484" t="s">
        <v>57</v>
      </c>
      <c r="E7484" s="30">
        <v>0</v>
      </c>
      <c r="F7484">
        <f t="shared" si="122"/>
        <v>1</v>
      </c>
    </row>
    <row r="7485" spans="1:6" x14ac:dyDescent="0.2">
      <c r="A7485" s="28">
        <v>42576</v>
      </c>
      <c r="B7485" t="s">
        <v>443</v>
      </c>
      <c r="C7485" t="s">
        <v>58</v>
      </c>
      <c r="D7485" t="s">
        <v>58</v>
      </c>
      <c r="E7485" s="30">
        <v>4</v>
      </c>
      <c r="F7485">
        <f t="shared" si="122"/>
        <v>1</v>
      </c>
    </row>
    <row r="7486" spans="1:6" x14ac:dyDescent="0.2">
      <c r="A7486" s="28">
        <v>42576</v>
      </c>
      <c r="B7486" t="s">
        <v>443</v>
      </c>
      <c r="C7486" t="s">
        <v>59</v>
      </c>
      <c r="D7486" t="s">
        <v>59</v>
      </c>
      <c r="E7486" s="30">
        <v>4</v>
      </c>
      <c r="F7486">
        <f t="shared" si="122"/>
        <v>1</v>
      </c>
    </row>
    <row r="7487" spans="1:6" x14ac:dyDescent="0.2">
      <c r="A7487" s="28">
        <v>42577</v>
      </c>
      <c r="B7487" t="s">
        <v>444</v>
      </c>
      <c r="C7487" t="s">
        <v>52</v>
      </c>
      <c r="D7487" t="s">
        <v>52</v>
      </c>
      <c r="E7487" s="30">
        <v>8.32</v>
      </c>
      <c r="F7487">
        <f t="shared" si="122"/>
        <v>1</v>
      </c>
    </row>
    <row r="7488" spans="1:6" x14ac:dyDescent="0.2">
      <c r="A7488" s="28">
        <v>42577</v>
      </c>
      <c r="B7488" t="s">
        <v>444</v>
      </c>
      <c r="C7488" t="s">
        <v>53</v>
      </c>
      <c r="D7488" t="s">
        <v>53</v>
      </c>
      <c r="E7488" s="30">
        <v>2.66</v>
      </c>
      <c r="F7488">
        <f t="shared" si="122"/>
        <v>1</v>
      </c>
    </row>
    <row r="7489" spans="1:6" x14ac:dyDescent="0.2">
      <c r="A7489" s="28">
        <v>42577</v>
      </c>
      <c r="B7489" t="s">
        <v>444</v>
      </c>
      <c r="C7489" t="s">
        <v>54</v>
      </c>
      <c r="D7489" t="s">
        <v>54</v>
      </c>
      <c r="E7489" s="30">
        <v>1</v>
      </c>
      <c r="F7489">
        <f t="shared" si="122"/>
        <v>1</v>
      </c>
    </row>
    <row r="7490" spans="1:6" x14ac:dyDescent="0.2">
      <c r="A7490" s="28">
        <v>42577</v>
      </c>
      <c r="B7490" t="s">
        <v>444</v>
      </c>
      <c r="C7490" t="s">
        <v>55</v>
      </c>
      <c r="D7490" t="s">
        <v>55</v>
      </c>
      <c r="E7490" s="30">
        <v>10</v>
      </c>
      <c r="F7490">
        <f t="shared" si="122"/>
        <v>1</v>
      </c>
    </row>
    <row r="7491" spans="1:6" x14ac:dyDescent="0.2">
      <c r="A7491" s="28">
        <v>42577</v>
      </c>
      <c r="B7491" t="s">
        <v>444</v>
      </c>
      <c r="C7491" t="s">
        <v>56</v>
      </c>
      <c r="D7491" t="s">
        <v>56</v>
      </c>
      <c r="E7491" s="30">
        <v>16</v>
      </c>
      <c r="F7491">
        <f t="shared" si="122"/>
        <v>1</v>
      </c>
    </row>
    <row r="7492" spans="1:6" x14ac:dyDescent="0.2">
      <c r="A7492" s="28">
        <v>42577</v>
      </c>
      <c r="B7492" t="s">
        <v>444</v>
      </c>
      <c r="C7492" t="s">
        <v>57</v>
      </c>
      <c r="D7492" t="s">
        <v>57</v>
      </c>
      <c r="E7492" s="30">
        <v>0</v>
      </c>
      <c r="F7492">
        <f t="shared" si="122"/>
        <v>1</v>
      </c>
    </row>
    <row r="7493" spans="1:6" x14ac:dyDescent="0.2">
      <c r="A7493" s="28">
        <v>42577</v>
      </c>
      <c r="B7493" t="s">
        <v>444</v>
      </c>
      <c r="C7493" t="s">
        <v>58</v>
      </c>
      <c r="D7493" t="s">
        <v>58</v>
      </c>
      <c r="E7493" s="30">
        <v>0</v>
      </c>
      <c r="F7493">
        <f t="shared" si="122"/>
        <v>1</v>
      </c>
    </row>
    <row r="7494" spans="1:6" x14ac:dyDescent="0.2">
      <c r="A7494" s="28">
        <v>42577</v>
      </c>
      <c r="B7494" t="s">
        <v>444</v>
      </c>
      <c r="C7494" t="s">
        <v>59</v>
      </c>
      <c r="D7494" t="s">
        <v>59</v>
      </c>
      <c r="E7494" s="30">
        <v>2</v>
      </c>
      <c r="F7494">
        <f t="shared" si="122"/>
        <v>1</v>
      </c>
    </row>
    <row r="7495" spans="1:6" x14ac:dyDescent="0.2">
      <c r="A7495" s="28">
        <v>42578</v>
      </c>
      <c r="B7495" t="s">
        <v>445</v>
      </c>
      <c r="C7495" t="s">
        <v>52</v>
      </c>
      <c r="D7495" t="s">
        <v>52</v>
      </c>
      <c r="E7495" s="30">
        <v>3</v>
      </c>
      <c r="F7495">
        <f t="shared" ref="F7495:F7558" si="123">SUBTOTAL(103,E7495)</f>
        <v>1</v>
      </c>
    </row>
    <row r="7496" spans="1:6" x14ac:dyDescent="0.2">
      <c r="A7496" s="28">
        <v>42578</v>
      </c>
      <c r="B7496" t="s">
        <v>445</v>
      </c>
      <c r="C7496" t="s">
        <v>53</v>
      </c>
      <c r="D7496" t="s">
        <v>53</v>
      </c>
      <c r="E7496" s="30">
        <v>6.33</v>
      </c>
      <c r="F7496">
        <f t="shared" si="123"/>
        <v>1</v>
      </c>
    </row>
    <row r="7497" spans="1:6" x14ac:dyDescent="0.2">
      <c r="A7497" s="28">
        <v>42578</v>
      </c>
      <c r="B7497" t="s">
        <v>445</v>
      </c>
      <c r="C7497" t="s">
        <v>54</v>
      </c>
      <c r="D7497" t="s">
        <v>54</v>
      </c>
      <c r="E7497" s="30">
        <v>4.1500000000000004</v>
      </c>
      <c r="F7497">
        <f t="shared" si="123"/>
        <v>1</v>
      </c>
    </row>
    <row r="7498" spans="1:6" x14ac:dyDescent="0.2">
      <c r="A7498" s="28">
        <v>42578</v>
      </c>
      <c r="B7498" t="s">
        <v>445</v>
      </c>
      <c r="C7498" t="s">
        <v>55</v>
      </c>
      <c r="D7498" t="s">
        <v>55</v>
      </c>
      <c r="E7498" s="30">
        <v>10</v>
      </c>
      <c r="F7498">
        <f t="shared" si="123"/>
        <v>1</v>
      </c>
    </row>
    <row r="7499" spans="1:6" x14ac:dyDescent="0.2">
      <c r="A7499" s="28">
        <v>42578</v>
      </c>
      <c r="B7499" t="s">
        <v>445</v>
      </c>
      <c r="C7499" t="s">
        <v>56</v>
      </c>
      <c r="D7499" t="s">
        <v>56</v>
      </c>
      <c r="E7499" s="30">
        <v>4</v>
      </c>
      <c r="F7499">
        <f t="shared" si="123"/>
        <v>1</v>
      </c>
    </row>
    <row r="7500" spans="1:6" x14ac:dyDescent="0.2">
      <c r="A7500" s="28">
        <v>42578</v>
      </c>
      <c r="B7500" t="s">
        <v>445</v>
      </c>
      <c r="C7500" t="s">
        <v>57</v>
      </c>
      <c r="D7500" t="s">
        <v>57</v>
      </c>
      <c r="E7500" s="30">
        <v>1</v>
      </c>
      <c r="F7500">
        <f t="shared" si="123"/>
        <v>1</v>
      </c>
    </row>
    <row r="7501" spans="1:6" x14ac:dyDescent="0.2">
      <c r="A7501" s="28">
        <v>42578</v>
      </c>
      <c r="B7501" t="s">
        <v>445</v>
      </c>
      <c r="C7501" t="s">
        <v>58</v>
      </c>
      <c r="D7501" t="s">
        <v>58</v>
      </c>
      <c r="E7501" s="30">
        <v>9</v>
      </c>
      <c r="F7501">
        <f t="shared" si="123"/>
        <v>1</v>
      </c>
    </row>
    <row r="7502" spans="1:6" x14ac:dyDescent="0.2">
      <c r="A7502" s="28">
        <v>42578</v>
      </c>
      <c r="B7502" t="s">
        <v>445</v>
      </c>
      <c r="C7502" t="s">
        <v>59</v>
      </c>
      <c r="D7502" t="s">
        <v>59</v>
      </c>
      <c r="E7502" s="30">
        <v>2</v>
      </c>
      <c r="F7502">
        <f t="shared" si="123"/>
        <v>1</v>
      </c>
    </row>
    <row r="7503" spans="1:6" x14ac:dyDescent="0.2">
      <c r="A7503" s="28">
        <v>42579</v>
      </c>
      <c r="B7503" t="s">
        <v>446</v>
      </c>
      <c r="C7503" t="s">
        <v>52</v>
      </c>
      <c r="D7503" t="s">
        <v>52</v>
      </c>
      <c r="E7503" s="30">
        <v>9.67</v>
      </c>
      <c r="F7503">
        <f t="shared" si="123"/>
        <v>1</v>
      </c>
    </row>
    <row r="7504" spans="1:6" x14ac:dyDescent="0.2">
      <c r="A7504" s="28">
        <v>42579</v>
      </c>
      <c r="B7504" t="s">
        <v>446</v>
      </c>
      <c r="C7504" t="s">
        <v>53</v>
      </c>
      <c r="D7504" t="s">
        <v>53</v>
      </c>
      <c r="E7504" s="30">
        <v>3.99</v>
      </c>
      <c r="F7504">
        <f t="shared" si="123"/>
        <v>1</v>
      </c>
    </row>
    <row r="7505" spans="1:6" x14ac:dyDescent="0.2">
      <c r="A7505" s="28">
        <v>42579</v>
      </c>
      <c r="B7505" t="s">
        <v>446</v>
      </c>
      <c r="C7505" t="s">
        <v>54</v>
      </c>
      <c r="D7505" t="s">
        <v>54</v>
      </c>
      <c r="E7505" s="30">
        <v>4</v>
      </c>
      <c r="F7505">
        <f t="shared" si="123"/>
        <v>1</v>
      </c>
    </row>
    <row r="7506" spans="1:6" x14ac:dyDescent="0.2">
      <c r="A7506" s="28">
        <v>42579</v>
      </c>
      <c r="B7506" t="s">
        <v>446</v>
      </c>
      <c r="C7506" t="s">
        <v>55</v>
      </c>
      <c r="D7506" t="s">
        <v>55</v>
      </c>
      <c r="E7506" s="30">
        <v>22.5</v>
      </c>
      <c r="F7506">
        <f t="shared" si="123"/>
        <v>1</v>
      </c>
    </row>
    <row r="7507" spans="1:6" x14ac:dyDescent="0.2">
      <c r="A7507" s="28">
        <v>42579</v>
      </c>
      <c r="B7507" t="s">
        <v>446</v>
      </c>
      <c r="C7507" t="s">
        <v>56</v>
      </c>
      <c r="D7507" t="s">
        <v>56</v>
      </c>
      <c r="E7507" s="30">
        <v>12</v>
      </c>
      <c r="F7507">
        <f t="shared" si="123"/>
        <v>1</v>
      </c>
    </row>
    <row r="7508" spans="1:6" x14ac:dyDescent="0.2">
      <c r="A7508" s="28">
        <v>42579</v>
      </c>
      <c r="B7508" t="s">
        <v>446</v>
      </c>
      <c r="C7508" t="s">
        <v>57</v>
      </c>
      <c r="D7508" t="s">
        <v>57</v>
      </c>
      <c r="E7508" s="30">
        <v>1</v>
      </c>
      <c r="F7508">
        <f t="shared" si="123"/>
        <v>1</v>
      </c>
    </row>
    <row r="7509" spans="1:6" x14ac:dyDescent="0.2">
      <c r="A7509" s="28">
        <v>42579</v>
      </c>
      <c r="B7509" t="s">
        <v>446</v>
      </c>
      <c r="C7509" t="s">
        <v>58</v>
      </c>
      <c r="D7509" t="s">
        <v>58</v>
      </c>
      <c r="E7509" s="30">
        <v>5</v>
      </c>
      <c r="F7509">
        <f t="shared" si="123"/>
        <v>1</v>
      </c>
    </row>
    <row r="7510" spans="1:6" x14ac:dyDescent="0.2">
      <c r="A7510" s="28">
        <v>42579</v>
      </c>
      <c r="B7510" t="s">
        <v>446</v>
      </c>
      <c r="C7510" t="s">
        <v>59</v>
      </c>
      <c r="D7510" t="s">
        <v>59</v>
      </c>
      <c r="E7510" s="30">
        <v>3</v>
      </c>
      <c r="F7510">
        <f t="shared" si="123"/>
        <v>1</v>
      </c>
    </row>
    <row r="7511" spans="1:6" x14ac:dyDescent="0.2">
      <c r="A7511" s="28">
        <v>42580</v>
      </c>
      <c r="B7511" t="s">
        <v>440</v>
      </c>
      <c r="C7511" t="s">
        <v>52</v>
      </c>
      <c r="D7511" t="s">
        <v>52</v>
      </c>
      <c r="E7511" s="30">
        <v>9.99</v>
      </c>
      <c r="F7511">
        <f t="shared" si="123"/>
        <v>1</v>
      </c>
    </row>
    <row r="7512" spans="1:6" x14ac:dyDescent="0.2">
      <c r="A7512" s="28">
        <v>42580</v>
      </c>
      <c r="B7512" t="s">
        <v>440</v>
      </c>
      <c r="C7512" t="s">
        <v>53</v>
      </c>
      <c r="D7512" t="s">
        <v>53</v>
      </c>
      <c r="E7512" s="30">
        <v>4.51</v>
      </c>
      <c r="F7512">
        <f t="shared" si="123"/>
        <v>1</v>
      </c>
    </row>
    <row r="7513" spans="1:6" x14ac:dyDescent="0.2">
      <c r="A7513" s="28">
        <v>42580</v>
      </c>
      <c r="B7513" t="s">
        <v>440</v>
      </c>
      <c r="C7513" t="s">
        <v>54</v>
      </c>
      <c r="D7513" t="s">
        <v>54</v>
      </c>
      <c r="E7513" s="30">
        <v>6</v>
      </c>
      <c r="F7513">
        <f t="shared" si="123"/>
        <v>1</v>
      </c>
    </row>
    <row r="7514" spans="1:6" x14ac:dyDescent="0.2">
      <c r="A7514" s="28">
        <v>42580</v>
      </c>
      <c r="B7514" t="s">
        <v>440</v>
      </c>
      <c r="C7514" t="s">
        <v>55</v>
      </c>
      <c r="D7514" t="s">
        <v>55</v>
      </c>
      <c r="E7514" s="30">
        <v>11</v>
      </c>
      <c r="F7514">
        <f t="shared" si="123"/>
        <v>1</v>
      </c>
    </row>
    <row r="7515" spans="1:6" x14ac:dyDescent="0.2">
      <c r="A7515" s="28">
        <v>42580</v>
      </c>
      <c r="B7515" t="s">
        <v>440</v>
      </c>
      <c r="C7515" t="s">
        <v>56</v>
      </c>
      <c r="D7515" t="s">
        <v>56</v>
      </c>
      <c r="E7515" s="30">
        <v>17</v>
      </c>
      <c r="F7515">
        <f t="shared" si="123"/>
        <v>1</v>
      </c>
    </row>
    <row r="7516" spans="1:6" x14ac:dyDescent="0.2">
      <c r="A7516" s="28">
        <v>42580</v>
      </c>
      <c r="B7516" t="s">
        <v>440</v>
      </c>
      <c r="C7516" t="s">
        <v>57</v>
      </c>
      <c r="D7516" t="s">
        <v>57</v>
      </c>
      <c r="E7516" s="30">
        <v>1</v>
      </c>
      <c r="F7516">
        <f t="shared" si="123"/>
        <v>1</v>
      </c>
    </row>
    <row r="7517" spans="1:6" x14ac:dyDescent="0.2">
      <c r="A7517" s="28">
        <v>42580</v>
      </c>
      <c r="B7517" t="s">
        <v>440</v>
      </c>
      <c r="C7517" t="s">
        <v>58</v>
      </c>
      <c r="D7517" t="s">
        <v>58</v>
      </c>
      <c r="E7517" s="30">
        <v>11</v>
      </c>
      <c r="F7517">
        <f t="shared" si="123"/>
        <v>1</v>
      </c>
    </row>
    <row r="7518" spans="1:6" x14ac:dyDescent="0.2">
      <c r="A7518" s="28">
        <v>42580</v>
      </c>
      <c r="B7518" t="s">
        <v>440</v>
      </c>
      <c r="C7518" t="s">
        <v>59</v>
      </c>
      <c r="D7518" t="s">
        <v>59</v>
      </c>
      <c r="E7518" s="30">
        <v>2</v>
      </c>
      <c r="F7518">
        <f t="shared" si="123"/>
        <v>1</v>
      </c>
    </row>
    <row r="7519" spans="1:6" x14ac:dyDescent="0.2">
      <c r="A7519" s="28">
        <v>42581</v>
      </c>
      <c r="B7519" t="s">
        <v>441</v>
      </c>
      <c r="C7519" t="s">
        <v>52</v>
      </c>
      <c r="D7519" t="s">
        <v>52</v>
      </c>
      <c r="E7519" s="30">
        <v>6.33</v>
      </c>
      <c r="F7519">
        <f t="shared" si="123"/>
        <v>1</v>
      </c>
    </row>
    <row r="7520" spans="1:6" x14ac:dyDescent="0.2">
      <c r="A7520" s="28">
        <v>42581</v>
      </c>
      <c r="B7520" t="s">
        <v>441</v>
      </c>
      <c r="C7520" t="s">
        <v>53</v>
      </c>
      <c r="D7520" t="s">
        <v>53</v>
      </c>
      <c r="E7520" s="30">
        <v>3.99</v>
      </c>
      <c r="F7520">
        <f t="shared" si="123"/>
        <v>1</v>
      </c>
    </row>
    <row r="7521" spans="1:6" x14ac:dyDescent="0.2">
      <c r="A7521" s="28">
        <v>42581</v>
      </c>
      <c r="B7521" t="s">
        <v>441</v>
      </c>
      <c r="C7521" t="s">
        <v>54</v>
      </c>
      <c r="D7521" t="s">
        <v>54</v>
      </c>
      <c r="E7521" s="30">
        <v>4</v>
      </c>
      <c r="F7521">
        <f t="shared" si="123"/>
        <v>1</v>
      </c>
    </row>
    <row r="7522" spans="1:6" x14ac:dyDescent="0.2">
      <c r="A7522" s="28">
        <v>42581</v>
      </c>
      <c r="B7522" t="s">
        <v>441</v>
      </c>
      <c r="C7522" t="s">
        <v>55</v>
      </c>
      <c r="D7522" t="s">
        <v>55</v>
      </c>
      <c r="E7522" s="30">
        <v>37</v>
      </c>
      <c r="F7522">
        <f t="shared" si="123"/>
        <v>1</v>
      </c>
    </row>
    <row r="7523" spans="1:6" x14ac:dyDescent="0.2">
      <c r="A7523" s="28">
        <v>42581</v>
      </c>
      <c r="B7523" t="s">
        <v>441</v>
      </c>
      <c r="C7523" t="s">
        <v>56</v>
      </c>
      <c r="D7523" t="s">
        <v>56</v>
      </c>
      <c r="E7523" s="30">
        <v>7</v>
      </c>
      <c r="F7523">
        <f t="shared" si="123"/>
        <v>1</v>
      </c>
    </row>
    <row r="7524" spans="1:6" x14ac:dyDescent="0.2">
      <c r="A7524" s="28">
        <v>42581</v>
      </c>
      <c r="B7524" t="s">
        <v>441</v>
      </c>
      <c r="C7524" t="s">
        <v>57</v>
      </c>
      <c r="D7524" t="s">
        <v>57</v>
      </c>
      <c r="E7524" s="30">
        <v>0</v>
      </c>
      <c r="F7524">
        <f t="shared" si="123"/>
        <v>1</v>
      </c>
    </row>
    <row r="7525" spans="1:6" x14ac:dyDescent="0.2">
      <c r="A7525" s="28">
        <v>42581</v>
      </c>
      <c r="B7525" t="s">
        <v>441</v>
      </c>
      <c r="C7525" t="s">
        <v>58</v>
      </c>
      <c r="D7525" t="s">
        <v>58</v>
      </c>
      <c r="E7525" s="30">
        <v>1</v>
      </c>
      <c r="F7525">
        <f t="shared" si="123"/>
        <v>1</v>
      </c>
    </row>
    <row r="7526" spans="1:6" x14ac:dyDescent="0.2">
      <c r="A7526" s="28">
        <v>42581</v>
      </c>
      <c r="B7526" t="s">
        <v>441</v>
      </c>
      <c r="C7526" t="s">
        <v>59</v>
      </c>
      <c r="D7526" t="s">
        <v>59</v>
      </c>
      <c r="E7526" s="30">
        <v>6</v>
      </c>
      <c r="F7526">
        <f t="shared" si="123"/>
        <v>1</v>
      </c>
    </row>
    <row r="7527" spans="1:6" x14ac:dyDescent="0.2">
      <c r="A7527" s="28">
        <v>42582</v>
      </c>
      <c r="B7527" t="s">
        <v>447</v>
      </c>
      <c r="C7527" t="s">
        <v>52</v>
      </c>
      <c r="D7527" t="s">
        <v>52</v>
      </c>
      <c r="E7527" s="30">
        <v>6</v>
      </c>
      <c r="F7527">
        <f t="shared" si="123"/>
        <v>1</v>
      </c>
    </row>
    <row r="7528" spans="1:6" x14ac:dyDescent="0.2">
      <c r="A7528" s="28">
        <v>42582</v>
      </c>
      <c r="B7528" t="s">
        <v>447</v>
      </c>
      <c r="C7528" t="s">
        <v>53</v>
      </c>
      <c r="D7528" t="s">
        <v>53</v>
      </c>
      <c r="E7528" s="30">
        <v>5.01</v>
      </c>
      <c r="F7528">
        <f t="shared" si="123"/>
        <v>1</v>
      </c>
    </row>
    <row r="7529" spans="1:6" x14ac:dyDescent="0.2">
      <c r="A7529" s="28">
        <v>42582</v>
      </c>
      <c r="B7529" t="s">
        <v>447</v>
      </c>
      <c r="C7529" t="s">
        <v>54</v>
      </c>
      <c r="D7529" t="s">
        <v>54</v>
      </c>
      <c r="E7529" s="30">
        <v>4.5</v>
      </c>
      <c r="F7529">
        <f t="shared" si="123"/>
        <v>1</v>
      </c>
    </row>
    <row r="7530" spans="1:6" x14ac:dyDescent="0.2">
      <c r="A7530" s="28">
        <v>42582</v>
      </c>
      <c r="B7530" t="s">
        <v>447</v>
      </c>
      <c r="C7530" t="s">
        <v>55</v>
      </c>
      <c r="D7530" t="s">
        <v>55</v>
      </c>
      <c r="E7530" s="30">
        <v>22</v>
      </c>
      <c r="F7530">
        <f t="shared" si="123"/>
        <v>1</v>
      </c>
    </row>
    <row r="7531" spans="1:6" x14ac:dyDescent="0.2">
      <c r="A7531" s="28">
        <v>42582</v>
      </c>
      <c r="B7531" t="s">
        <v>447</v>
      </c>
      <c r="C7531" t="s">
        <v>56</v>
      </c>
      <c r="D7531" t="s">
        <v>56</v>
      </c>
      <c r="E7531" s="30">
        <v>5</v>
      </c>
      <c r="F7531">
        <f t="shared" si="123"/>
        <v>1</v>
      </c>
    </row>
    <row r="7532" spans="1:6" x14ac:dyDescent="0.2">
      <c r="A7532" s="28">
        <v>42582</v>
      </c>
      <c r="B7532" t="s">
        <v>447</v>
      </c>
      <c r="C7532" t="s">
        <v>57</v>
      </c>
      <c r="D7532" t="s">
        <v>57</v>
      </c>
      <c r="E7532" s="30">
        <v>0</v>
      </c>
      <c r="F7532">
        <f t="shared" si="123"/>
        <v>1</v>
      </c>
    </row>
    <row r="7533" spans="1:6" x14ac:dyDescent="0.2">
      <c r="A7533" s="28">
        <v>42582</v>
      </c>
      <c r="B7533" t="s">
        <v>447</v>
      </c>
      <c r="C7533" t="s">
        <v>58</v>
      </c>
      <c r="D7533" t="s">
        <v>58</v>
      </c>
      <c r="E7533" s="30">
        <v>0</v>
      </c>
      <c r="F7533">
        <f t="shared" si="123"/>
        <v>1</v>
      </c>
    </row>
    <row r="7534" spans="1:6" x14ac:dyDescent="0.2">
      <c r="A7534" s="28">
        <v>42582</v>
      </c>
      <c r="B7534" t="s">
        <v>447</v>
      </c>
      <c r="C7534" t="s">
        <v>59</v>
      </c>
      <c r="D7534" t="s">
        <v>59</v>
      </c>
      <c r="E7534" s="30">
        <v>4</v>
      </c>
      <c r="F7534">
        <f t="shared" si="123"/>
        <v>1</v>
      </c>
    </row>
    <row r="7535" spans="1:6" x14ac:dyDescent="0.2">
      <c r="A7535" s="28">
        <v>42583</v>
      </c>
      <c r="B7535" t="s">
        <v>443</v>
      </c>
      <c r="C7535" t="s">
        <v>52</v>
      </c>
      <c r="D7535" t="s">
        <v>52</v>
      </c>
      <c r="E7535" s="30">
        <v>8.33</v>
      </c>
      <c r="F7535">
        <f t="shared" si="123"/>
        <v>1</v>
      </c>
    </row>
    <row r="7536" spans="1:6" x14ac:dyDescent="0.2">
      <c r="A7536" s="28">
        <v>42583</v>
      </c>
      <c r="B7536" t="s">
        <v>443</v>
      </c>
      <c r="C7536" t="s">
        <v>53</v>
      </c>
      <c r="D7536" t="s">
        <v>53</v>
      </c>
      <c r="E7536" s="30">
        <v>1.3959999999999999</v>
      </c>
      <c r="F7536">
        <f t="shared" si="123"/>
        <v>1</v>
      </c>
    </row>
    <row r="7537" spans="1:6" x14ac:dyDescent="0.2">
      <c r="A7537" s="28">
        <v>42583</v>
      </c>
      <c r="B7537" t="s">
        <v>443</v>
      </c>
      <c r="C7537" t="s">
        <v>54</v>
      </c>
      <c r="D7537" t="s">
        <v>54</v>
      </c>
      <c r="E7537" s="30">
        <v>5</v>
      </c>
      <c r="F7537">
        <f t="shared" si="123"/>
        <v>1</v>
      </c>
    </row>
    <row r="7538" spans="1:6" x14ac:dyDescent="0.2">
      <c r="A7538" s="28">
        <v>42583</v>
      </c>
      <c r="B7538" t="s">
        <v>443</v>
      </c>
      <c r="C7538" t="s">
        <v>55</v>
      </c>
      <c r="D7538" t="s">
        <v>55</v>
      </c>
      <c r="E7538" s="30">
        <v>14</v>
      </c>
      <c r="F7538">
        <f t="shared" si="123"/>
        <v>1</v>
      </c>
    </row>
    <row r="7539" spans="1:6" x14ac:dyDescent="0.2">
      <c r="A7539" s="28">
        <v>42583</v>
      </c>
      <c r="B7539" t="s">
        <v>443</v>
      </c>
      <c r="C7539" t="s">
        <v>56</v>
      </c>
      <c r="D7539" t="s">
        <v>56</v>
      </c>
      <c r="E7539" s="30">
        <v>7.5</v>
      </c>
      <c r="F7539">
        <f t="shared" si="123"/>
        <v>1</v>
      </c>
    </row>
    <row r="7540" spans="1:6" x14ac:dyDescent="0.2">
      <c r="A7540" s="28">
        <v>42583</v>
      </c>
      <c r="B7540" t="s">
        <v>443</v>
      </c>
      <c r="C7540" t="s">
        <v>57</v>
      </c>
      <c r="D7540" t="s">
        <v>57</v>
      </c>
      <c r="E7540" s="30">
        <v>1</v>
      </c>
      <c r="F7540">
        <f t="shared" si="123"/>
        <v>1</v>
      </c>
    </row>
    <row r="7541" spans="1:6" x14ac:dyDescent="0.2">
      <c r="A7541" s="28">
        <v>42583</v>
      </c>
      <c r="B7541" t="s">
        <v>443</v>
      </c>
      <c r="C7541" t="s">
        <v>58</v>
      </c>
      <c r="D7541" t="s">
        <v>58</v>
      </c>
      <c r="E7541" s="30">
        <v>1</v>
      </c>
      <c r="F7541">
        <f t="shared" si="123"/>
        <v>1</v>
      </c>
    </row>
    <row r="7542" spans="1:6" x14ac:dyDescent="0.2">
      <c r="A7542" s="28">
        <v>42583</v>
      </c>
      <c r="B7542" t="s">
        <v>443</v>
      </c>
      <c r="C7542" t="s">
        <v>59</v>
      </c>
      <c r="D7542" t="s">
        <v>59</v>
      </c>
      <c r="E7542" s="30">
        <v>6</v>
      </c>
      <c r="F7542">
        <f t="shared" si="123"/>
        <v>1</v>
      </c>
    </row>
    <row r="7543" spans="1:6" x14ac:dyDescent="0.2">
      <c r="A7543" s="28">
        <v>42584</v>
      </c>
      <c r="B7543" t="s">
        <v>444</v>
      </c>
      <c r="C7543" t="s">
        <v>52</v>
      </c>
      <c r="D7543" t="s">
        <v>52</v>
      </c>
      <c r="E7543" s="30">
        <v>8.33</v>
      </c>
      <c r="F7543">
        <f t="shared" si="123"/>
        <v>1</v>
      </c>
    </row>
    <row r="7544" spans="1:6" x14ac:dyDescent="0.2">
      <c r="A7544" s="28">
        <v>42584</v>
      </c>
      <c r="B7544" t="s">
        <v>444</v>
      </c>
      <c r="C7544" t="s">
        <v>53</v>
      </c>
      <c r="D7544" t="s">
        <v>53</v>
      </c>
      <c r="E7544" s="30">
        <v>7</v>
      </c>
      <c r="F7544">
        <f t="shared" si="123"/>
        <v>1</v>
      </c>
    </row>
    <row r="7545" spans="1:6" x14ac:dyDescent="0.2">
      <c r="A7545" s="28">
        <v>42584</v>
      </c>
      <c r="B7545" t="s">
        <v>444</v>
      </c>
      <c r="C7545" t="s">
        <v>54</v>
      </c>
      <c r="D7545" t="s">
        <v>54</v>
      </c>
      <c r="E7545" s="30">
        <v>5</v>
      </c>
      <c r="F7545">
        <f t="shared" si="123"/>
        <v>1</v>
      </c>
    </row>
    <row r="7546" spans="1:6" x14ac:dyDescent="0.2">
      <c r="A7546" s="28">
        <v>42584</v>
      </c>
      <c r="B7546" t="s">
        <v>444</v>
      </c>
      <c r="C7546" t="s">
        <v>55</v>
      </c>
      <c r="D7546" t="s">
        <v>55</v>
      </c>
      <c r="E7546" s="30">
        <v>12</v>
      </c>
      <c r="F7546">
        <f t="shared" si="123"/>
        <v>1</v>
      </c>
    </row>
    <row r="7547" spans="1:6" x14ac:dyDescent="0.2">
      <c r="A7547" s="28">
        <v>42584</v>
      </c>
      <c r="B7547" t="s">
        <v>444</v>
      </c>
      <c r="C7547" t="s">
        <v>56</v>
      </c>
      <c r="D7547" t="s">
        <v>56</v>
      </c>
      <c r="E7547" s="30">
        <v>12</v>
      </c>
      <c r="F7547">
        <f t="shared" si="123"/>
        <v>1</v>
      </c>
    </row>
    <row r="7548" spans="1:6" x14ac:dyDescent="0.2">
      <c r="A7548" s="28">
        <v>42584</v>
      </c>
      <c r="B7548" t="s">
        <v>444</v>
      </c>
      <c r="C7548" t="s">
        <v>57</v>
      </c>
      <c r="D7548" t="s">
        <v>57</v>
      </c>
      <c r="E7548" s="30">
        <v>0</v>
      </c>
      <c r="F7548">
        <f t="shared" si="123"/>
        <v>1</v>
      </c>
    </row>
    <row r="7549" spans="1:6" x14ac:dyDescent="0.2">
      <c r="A7549" s="28">
        <v>42584</v>
      </c>
      <c r="B7549" t="s">
        <v>444</v>
      </c>
      <c r="C7549" t="s">
        <v>58</v>
      </c>
      <c r="D7549" t="s">
        <v>58</v>
      </c>
      <c r="E7549" s="30">
        <v>1</v>
      </c>
      <c r="F7549">
        <f t="shared" si="123"/>
        <v>1</v>
      </c>
    </row>
    <row r="7550" spans="1:6" x14ac:dyDescent="0.2">
      <c r="A7550" s="28">
        <v>42584</v>
      </c>
      <c r="B7550" t="s">
        <v>444</v>
      </c>
      <c r="C7550" t="s">
        <v>59</v>
      </c>
      <c r="D7550" t="s">
        <v>59</v>
      </c>
      <c r="E7550" s="30">
        <v>1</v>
      </c>
      <c r="F7550">
        <f t="shared" si="123"/>
        <v>1</v>
      </c>
    </row>
    <row r="7551" spans="1:6" x14ac:dyDescent="0.2">
      <c r="A7551" s="28">
        <v>42585</v>
      </c>
      <c r="B7551" t="s">
        <v>445</v>
      </c>
      <c r="C7551" t="s">
        <v>52</v>
      </c>
      <c r="D7551" t="s">
        <v>52</v>
      </c>
      <c r="E7551" s="30">
        <v>8</v>
      </c>
      <c r="F7551">
        <f t="shared" si="123"/>
        <v>1</v>
      </c>
    </row>
    <row r="7552" spans="1:6" x14ac:dyDescent="0.2">
      <c r="A7552" s="28">
        <v>42585</v>
      </c>
      <c r="B7552" t="s">
        <v>445</v>
      </c>
      <c r="C7552" t="s">
        <v>53</v>
      </c>
      <c r="D7552" t="s">
        <v>53</v>
      </c>
      <c r="E7552" s="30">
        <v>2.98</v>
      </c>
      <c r="F7552">
        <f t="shared" si="123"/>
        <v>1</v>
      </c>
    </row>
    <row r="7553" spans="1:6" x14ac:dyDescent="0.2">
      <c r="A7553" s="28">
        <v>42585</v>
      </c>
      <c r="B7553" t="s">
        <v>445</v>
      </c>
      <c r="C7553" t="s">
        <v>54</v>
      </c>
      <c r="D7553" t="s">
        <v>54</v>
      </c>
      <c r="E7553" s="30">
        <v>3.5</v>
      </c>
      <c r="F7553">
        <f t="shared" si="123"/>
        <v>1</v>
      </c>
    </row>
    <row r="7554" spans="1:6" x14ac:dyDescent="0.2">
      <c r="A7554" s="28">
        <v>42585</v>
      </c>
      <c r="B7554" t="s">
        <v>445</v>
      </c>
      <c r="C7554" t="s">
        <v>55</v>
      </c>
      <c r="D7554" t="s">
        <v>55</v>
      </c>
      <c r="E7554" s="30">
        <v>21</v>
      </c>
      <c r="F7554">
        <f t="shared" si="123"/>
        <v>1</v>
      </c>
    </row>
    <row r="7555" spans="1:6" x14ac:dyDescent="0.2">
      <c r="A7555" s="28">
        <v>42585</v>
      </c>
      <c r="B7555" t="s">
        <v>445</v>
      </c>
      <c r="C7555" t="s">
        <v>56</v>
      </c>
      <c r="D7555" t="s">
        <v>56</v>
      </c>
      <c r="E7555" s="30">
        <v>11</v>
      </c>
      <c r="F7555">
        <f t="shared" si="123"/>
        <v>1</v>
      </c>
    </row>
    <row r="7556" spans="1:6" x14ac:dyDescent="0.2">
      <c r="A7556" s="28">
        <v>42585</v>
      </c>
      <c r="B7556" t="s">
        <v>445</v>
      </c>
      <c r="C7556" t="s">
        <v>57</v>
      </c>
      <c r="D7556" t="s">
        <v>57</v>
      </c>
      <c r="E7556" s="30">
        <v>0</v>
      </c>
      <c r="F7556">
        <f t="shared" si="123"/>
        <v>1</v>
      </c>
    </row>
    <row r="7557" spans="1:6" x14ac:dyDescent="0.2">
      <c r="A7557" s="28">
        <v>42585</v>
      </c>
      <c r="B7557" t="s">
        <v>445</v>
      </c>
      <c r="C7557" t="s">
        <v>58</v>
      </c>
      <c r="D7557" t="s">
        <v>58</v>
      </c>
      <c r="E7557" s="30">
        <v>13</v>
      </c>
      <c r="F7557">
        <f t="shared" si="123"/>
        <v>1</v>
      </c>
    </row>
    <row r="7558" spans="1:6" x14ac:dyDescent="0.2">
      <c r="A7558" s="28">
        <v>42585</v>
      </c>
      <c r="B7558" t="s">
        <v>445</v>
      </c>
      <c r="C7558" t="s">
        <v>59</v>
      </c>
      <c r="D7558" t="s">
        <v>59</v>
      </c>
      <c r="E7558" s="30">
        <v>3</v>
      </c>
      <c r="F7558">
        <f t="shared" si="123"/>
        <v>1</v>
      </c>
    </row>
    <row r="7559" spans="1:6" x14ac:dyDescent="0.2">
      <c r="A7559" s="28">
        <v>42586</v>
      </c>
      <c r="B7559" t="s">
        <v>446</v>
      </c>
      <c r="C7559" t="s">
        <v>52</v>
      </c>
      <c r="D7559" t="s">
        <v>52</v>
      </c>
      <c r="E7559" s="30">
        <v>8</v>
      </c>
      <c r="F7559">
        <f t="shared" ref="F7559:F7622" si="124">SUBTOTAL(103,E7559)</f>
        <v>1</v>
      </c>
    </row>
    <row r="7560" spans="1:6" x14ac:dyDescent="0.2">
      <c r="A7560" s="28">
        <v>42586</v>
      </c>
      <c r="B7560" t="s">
        <v>446</v>
      </c>
      <c r="C7560" t="s">
        <v>53</v>
      </c>
      <c r="D7560" t="s">
        <v>53</v>
      </c>
      <c r="E7560" s="30">
        <v>2.6930000000000001</v>
      </c>
      <c r="F7560">
        <f t="shared" si="124"/>
        <v>1</v>
      </c>
    </row>
    <row r="7561" spans="1:6" x14ac:dyDescent="0.2">
      <c r="A7561" s="28">
        <v>42586</v>
      </c>
      <c r="B7561" t="s">
        <v>446</v>
      </c>
      <c r="C7561" t="s">
        <v>54</v>
      </c>
      <c r="D7561" t="s">
        <v>54</v>
      </c>
      <c r="E7561" s="30">
        <v>2</v>
      </c>
      <c r="F7561">
        <f t="shared" si="124"/>
        <v>1</v>
      </c>
    </row>
    <row r="7562" spans="1:6" x14ac:dyDescent="0.2">
      <c r="A7562" s="28">
        <v>42586</v>
      </c>
      <c r="B7562" t="s">
        <v>446</v>
      </c>
      <c r="C7562" t="s">
        <v>55</v>
      </c>
      <c r="D7562" t="s">
        <v>55</v>
      </c>
      <c r="E7562" s="30">
        <v>34.4</v>
      </c>
      <c r="F7562">
        <f t="shared" si="124"/>
        <v>1</v>
      </c>
    </row>
    <row r="7563" spans="1:6" x14ac:dyDescent="0.2">
      <c r="A7563" s="28">
        <v>42586</v>
      </c>
      <c r="B7563" t="s">
        <v>446</v>
      </c>
      <c r="C7563" t="s">
        <v>56</v>
      </c>
      <c r="D7563" t="s">
        <v>56</v>
      </c>
      <c r="E7563" s="30">
        <v>12</v>
      </c>
      <c r="F7563">
        <f t="shared" si="124"/>
        <v>1</v>
      </c>
    </row>
    <row r="7564" spans="1:6" x14ac:dyDescent="0.2">
      <c r="A7564" s="28">
        <v>42586</v>
      </c>
      <c r="B7564" t="s">
        <v>446</v>
      </c>
      <c r="C7564" t="s">
        <v>57</v>
      </c>
      <c r="D7564" t="s">
        <v>57</v>
      </c>
      <c r="E7564" s="30">
        <v>0</v>
      </c>
      <c r="F7564">
        <f t="shared" si="124"/>
        <v>1</v>
      </c>
    </row>
    <row r="7565" spans="1:6" x14ac:dyDescent="0.2">
      <c r="A7565" s="28">
        <v>42586</v>
      </c>
      <c r="B7565" t="s">
        <v>446</v>
      </c>
      <c r="C7565" t="s">
        <v>58</v>
      </c>
      <c r="D7565" t="s">
        <v>58</v>
      </c>
      <c r="E7565" s="30">
        <v>17</v>
      </c>
      <c r="F7565">
        <f t="shared" si="124"/>
        <v>1</v>
      </c>
    </row>
    <row r="7566" spans="1:6" x14ac:dyDescent="0.2">
      <c r="A7566" s="28">
        <v>42586</v>
      </c>
      <c r="B7566" t="s">
        <v>446</v>
      </c>
      <c r="C7566" t="s">
        <v>59</v>
      </c>
      <c r="D7566" t="s">
        <v>59</v>
      </c>
      <c r="E7566" s="30">
        <v>4</v>
      </c>
      <c r="F7566">
        <f t="shared" si="124"/>
        <v>1</v>
      </c>
    </row>
    <row r="7567" spans="1:6" x14ac:dyDescent="0.2">
      <c r="A7567" s="28">
        <v>42587</v>
      </c>
      <c r="B7567" t="s">
        <v>440</v>
      </c>
      <c r="C7567" t="s">
        <v>52</v>
      </c>
      <c r="D7567" t="s">
        <v>52</v>
      </c>
      <c r="E7567" s="30">
        <v>10.33</v>
      </c>
      <c r="F7567">
        <f t="shared" si="124"/>
        <v>1</v>
      </c>
    </row>
    <row r="7568" spans="1:6" x14ac:dyDescent="0.2">
      <c r="A7568" s="28">
        <v>42587</v>
      </c>
      <c r="B7568" t="s">
        <v>440</v>
      </c>
      <c r="C7568" t="s">
        <v>53</v>
      </c>
      <c r="D7568" t="s">
        <v>53</v>
      </c>
      <c r="E7568" s="30">
        <v>3.42</v>
      </c>
      <c r="F7568">
        <f t="shared" si="124"/>
        <v>1</v>
      </c>
    </row>
    <row r="7569" spans="1:6" x14ac:dyDescent="0.2">
      <c r="A7569" s="28">
        <v>42587</v>
      </c>
      <c r="B7569" t="s">
        <v>440</v>
      </c>
      <c r="C7569" t="s">
        <v>54</v>
      </c>
      <c r="D7569" t="s">
        <v>54</v>
      </c>
      <c r="E7569" s="30">
        <v>3.7</v>
      </c>
      <c r="F7569">
        <f t="shared" si="124"/>
        <v>1</v>
      </c>
    </row>
    <row r="7570" spans="1:6" x14ac:dyDescent="0.2">
      <c r="A7570" s="28">
        <v>42587</v>
      </c>
      <c r="B7570" t="s">
        <v>440</v>
      </c>
      <c r="C7570" t="s">
        <v>55</v>
      </c>
      <c r="D7570" t="s">
        <v>55</v>
      </c>
      <c r="E7570" s="30">
        <v>21</v>
      </c>
      <c r="F7570">
        <f t="shared" si="124"/>
        <v>1</v>
      </c>
    </row>
    <row r="7571" spans="1:6" x14ac:dyDescent="0.2">
      <c r="A7571" s="28">
        <v>42587</v>
      </c>
      <c r="B7571" t="s">
        <v>440</v>
      </c>
      <c r="C7571" t="s">
        <v>56</v>
      </c>
      <c r="D7571" t="s">
        <v>56</v>
      </c>
      <c r="E7571" s="30">
        <v>24</v>
      </c>
      <c r="F7571">
        <f t="shared" si="124"/>
        <v>1</v>
      </c>
    </row>
    <row r="7572" spans="1:6" x14ac:dyDescent="0.2">
      <c r="A7572" s="28">
        <v>42587</v>
      </c>
      <c r="B7572" t="s">
        <v>440</v>
      </c>
      <c r="C7572" t="s">
        <v>57</v>
      </c>
      <c r="D7572" t="s">
        <v>57</v>
      </c>
      <c r="E7572" s="30">
        <v>0</v>
      </c>
      <c r="F7572">
        <f t="shared" si="124"/>
        <v>1</v>
      </c>
    </row>
    <row r="7573" spans="1:6" x14ac:dyDescent="0.2">
      <c r="A7573" s="28">
        <v>42587</v>
      </c>
      <c r="B7573" t="s">
        <v>440</v>
      </c>
      <c r="C7573" t="s">
        <v>58</v>
      </c>
      <c r="D7573" t="s">
        <v>58</v>
      </c>
      <c r="E7573" s="30">
        <v>24</v>
      </c>
      <c r="F7573">
        <f t="shared" si="124"/>
        <v>1</v>
      </c>
    </row>
    <row r="7574" spans="1:6" x14ac:dyDescent="0.2">
      <c r="A7574" s="28">
        <v>42587</v>
      </c>
      <c r="B7574" t="s">
        <v>440</v>
      </c>
      <c r="C7574" t="s">
        <v>59</v>
      </c>
      <c r="D7574" t="s">
        <v>59</v>
      </c>
      <c r="E7574" s="30">
        <v>1.3</v>
      </c>
      <c r="F7574">
        <f t="shared" si="124"/>
        <v>1</v>
      </c>
    </row>
    <row r="7575" spans="1:6" x14ac:dyDescent="0.2">
      <c r="A7575" s="28">
        <v>42588</v>
      </c>
      <c r="B7575" t="s">
        <v>441</v>
      </c>
      <c r="C7575" t="s">
        <v>52</v>
      </c>
      <c r="D7575" t="s">
        <v>52</v>
      </c>
      <c r="E7575" s="30">
        <v>3</v>
      </c>
      <c r="F7575">
        <f t="shared" si="124"/>
        <v>1</v>
      </c>
    </row>
    <row r="7576" spans="1:6" x14ac:dyDescent="0.2">
      <c r="A7576" s="28">
        <v>42588</v>
      </c>
      <c r="B7576" t="s">
        <v>441</v>
      </c>
      <c r="C7576" t="s">
        <v>53</v>
      </c>
      <c r="D7576" t="s">
        <v>53</v>
      </c>
      <c r="E7576" s="30">
        <v>3.6619999999999999</v>
      </c>
      <c r="F7576">
        <f t="shared" si="124"/>
        <v>1</v>
      </c>
    </row>
    <row r="7577" spans="1:6" x14ac:dyDescent="0.2">
      <c r="A7577" s="28">
        <v>42588</v>
      </c>
      <c r="B7577" t="s">
        <v>441</v>
      </c>
      <c r="C7577" t="s">
        <v>54</v>
      </c>
      <c r="D7577" t="s">
        <v>54</v>
      </c>
      <c r="E7577" s="30">
        <v>5</v>
      </c>
      <c r="F7577">
        <f t="shared" si="124"/>
        <v>1</v>
      </c>
    </row>
    <row r="7578" spans="1:6" x14ac:dyDescent="0.2">
      <c r="A7578" s="28">
        <v>42588</v>
      </c>
      <c r="B7578" t="s">
        <v>441</v>
      </c>
      <c r="C7578" t="s">
        <v>55</v>
      </c>
      <c r="D7578" t="s">
        <v>55</v>
      </c>
      <c r="E7578" s="30">
        <v>20</v>
      </c>
      <c r="F7578">
        <f t="shared" si="124"/>
        <v>1</v>
      </c>
    </row>
    <row r="7579" spans="1:6" x14ac:dyDescent="0.2">
      <c r="A7579" s="28">
        <v>42588</v>
      </c>
      <c r="B7579" t="s">
        <v>441</v>
      </c>
      <c r="C7579" t="s">
        <v>56</v>
      </c>
      <c r="D7579" t="s">
        <v>56</v>
      </c>
      <c r="E7579" s="30">
        <v>33</v>
      </c>
      <c r="F7579">
        <f t="shared" si="124"/>
        <v>1</v>
      </c>
    </row>
    <row r="7580" spans="1:6" x14ac:dyDescent="0.2">
      <c r="A7580" s="28">
        <v>42588</v>
      </c>
      <c r="B7580" t="s">
        <v>441</v>
      </c>
      <c r="C7580" t="s">
        <v>57</v>
      </c>
      <c r="D7580" t="s">
        <v>57</v>
      </c>
      <c r="E7580" s="30">
        <v>0</v>
      </c>
      <c r="F7580">
        <f t="shared" si="124"/>
        <v>1</v>
      </c>
    </row>
    <row r="7581" spans="1:6" x14ac:dyDescent="0.2">
      <c r="A7581" s="28">
        <v>42588</v>
      </c>
      <c r="B7581" t="s">
        <v>441</v>
      </c>
      <c r="C7581" t="s">
        <v>58</v>
      </c>
      <c r="D7581" t="s">
        <v>58</v>
      </c>
      <c r="E7581" s="30">
        <v>1</v>
      </c>
      <c r="F7581">
        <f t="shared" si="124"/>
        <v>1</v>
      </c>
    </row>
    <row r="7582" spans="1:6" x14ac:dyDescent="0.2">
      <c r="A7582" s="28">
        <v>42588</v>
      </c>
      <c r="B7582" t="s">
        <v>441</v>
      </c>
      <c r="C7582" t="s">
        <v>59</v>
      </c>
      <c r="D7582" t="s">
        <v>59</v>
      </c>
      <c r="E7582" s="30">
        <v>2</v>
      </c>
      <c r="F7582">
        <f t="shared" si="124"/>
        <v>1</v>
      </c>
    </row>
    <row r="7583" spans="1:6" x14ac:dyDescent="0.2">
      <c r="A7583" s="28">
        <v>42589</v>
      </c>
      <c r="B7583" t="s">
        <v>447</v>
      </c>
      <c r="C7583" t="s">
        <v>52</v>
      </c>
      <c r="D7583" t="s">
        <v>52</v>
      </c>
      <c r="E7583" s="30">
        <v>8</v>
      </c>
      <c r="F7583">
        <f t="shared" si="124"/>
        <v>1</v>
      </c>
    </row>
    <row r="7584" spans="1:6" x14ac:dyDescent="0.2">
      <c r="A7584" s="28">
        <v>42589</v>
      </c>
      <c r="B7584" t="s">
        <v>447</v>
      </c>
      <c r="C7584" t="s">
        <v>53</v>
      </c>
      <c r="D7584" t="s">
        <v>53</v>
      </c>
      <c r="E7584" s="30">
        <v>4.1550000000000002</v>
      </c>
      <c r="F7584">
        <f t="shared" si="124"/>
        <v>1</v>
      </c>
    </row>
    <row r="7585" spans="1:6" x14ac:dyDescent="0.2">
      <c r="A7585" s="28">
        <v>42589</v>
      </c>
      <c r="B7585" t="s">
        <v>447</v>
      </c>
      <c r="C7585" t="s">
        <v>54</v>
      </c>
      <c r="D7585" t="s">
        <v>54</v>
      </c>
      <c r="E7585" s="30">
        <v>8.1999999999999993</v>
      </c>
      <c r="F7585">
        <f t="shared" si="124"/>
        <v>1</v>
      </c>
    </row>
    <row r="7586" spans="1:6" x14ac:dyDescent="0.2">
      <c r="A7586" s="28">
        <v>42589</v>
      </c>
      <c r="B7586" t="s">
        <v>447</v>
      </c>
      <c r="C7586" t="s">
        <v>55</v>
      </c>
      <c r="D7586" t="s">
        <v>55</v>
      </c>
      <c r="E7586" s="30">
        <v>40.200000000000003</v>
      </c>
      <c r="F7586">
        <f t="shared" si="124"/>
        <v>1</v>
      </c>
    </row>
    <row r="7587" spans="1:6" x14ac:dyDescent="0.2">
      <c r="A7587" s="28">
        <v>42589</v>
      </c>
      <c r="B7587" t="s">
        <v>447</v>
      </c>
      <c r="C7587" t="s">
        <v>56</v>
      </c>
      <c r="D7587" t="s">
        <v>56</v>
      </c>
      <c r="E7587" s="30">
        <v>12</v>
      </c>
      <c r="F7587">
        <f t="shared" si="124"/>
        <v>1</v>
      </c>
    </row>
    <row r="7588" spans="1:6" x14ac:dyDescent="0.2">
      <c r="A7588" s="28">
        <v>42589</v>
      </c>
      <c r="B7588" t="s">
        <v>447</v>
      </c>
      <c r="C7588" t="s">
        <v>57</v>
      </c>
      <c r="D7588" t="s">
        <v>57</v>
      </c>
      <c r="E7588" s="30">
        <v>0</v>
      </c>
      <c r="F7588">
        <f t="shared" si="124"/>
        <v>1</v>
      </c>
    </row>
    <row r="7589" spans="1:6" x14ac:dyDescent="0.2">
      <c r="A7589" s="28">
        <v>42589</v>
      </c>
      <c r="B7589" t="s">
        <v>447</v>
      </c>
      <c r="C7589" t="s">
        <v>58</v>
      </c>
      <c r="D7589" t="s">
        <v>58</v>
      </c>
      <c r="E7589" s="30">
        <v>5</v>
      </c>
      <c r="F7589">
        <f t="shared" si="124"/>
        <v>1</v>
      </c>
    </row>
    <row r="7590" spans="1:6" x14ac:dyDescent="0.2">
      <c r="A7590" s="28">
        <v>42589</v>
      </c>
      <c r="B7590" t="s">
        <v>447</v>
      </c>
      <c r="C7590" t="s">
        <v>59</v>
      </c>
      <c r="D7590" t="s">
        <v>59</v>
      </c>
      <c r="E7590" s="30">
        <v>3</v>
      </c>
      <c r="F7590">
        <f t="shared" si="124"/>
        <v>1</v>
      </c>
    </row>
    <row r="7591" spans="1:6" x14ac:dyDescent="0.2">
      <c r="A7591" s="28">
        <v>42590</v>
      </c>
      <c r="B7591" t="s">
        <v>443</v>
      </c>
      <c r="C7591" t="s">
        <v>52</v>
      </c>
      <c r="D7591" t="s">
        <v>52</v>
      </c>
      <c r="E7591" s="30">
        <v>8.34</v>
      </c>
      <c r="F7591">
        <f t="shared" si="124"/>
        <v>1</v>
      </c>
    </row>
    <row r="7592" spans="1:6" x14ac:dyDescent="0.2">
      <c r="A7592" s="28">
        <v>42590</v>
      </c>
      <c r="B7592" t="s">
        <v>443</v>
      </c>
      <c r="C7592" t="s">
        <v>53</v>
      </c>
      <c r="D7592" t="s">
        <v>53</v>
      </c>
      <c r="E7592" s="30">
        <v>5.99</v>
      </c>
      <c r="F7592">
        <f t="shared" si="124"/>
        <v>1</v>
      </c>
    </row>
    <row r="7593" spans="1:6" x14ac:dyDescent="0.2">
      <c r="A7593" s="28">
        <v>42590</v>
      </c>
      <c r="B7593" t="s">
        <v>443</v>
      </c>
      <c r="C7593" t="s">
        <v>54</v>
      </c>
      <c r="D7593" t="s">
        <v>54</v>
      </c>
      <c r="E7593" s="30">
        <v>5.5</v>
      </c>
      <c r="F7593">
        <f t="shared" si="124"/>
        <v>1</v>
      </c>
    </row>
    <row r="7594" spans="1:6" x14ac:dyDescent="0.2">
      <c r="A7594" s="28">
        <v>42590</v>
      </c>
      <c r="B7594" t="s">
        <v>443</v>
      </c>
      <c r="C7594" t="s">
        <v>55</v>
      </c>
      <c r="D7594" t="s">
        <v>55</v>
      </c>
      <c r="E7594" s="30">
        <v>15</v>
      </c>
      <c r="F7594">
        <f t="shared" si="124"/>
        <v>1</v>
      </c>
    </row>
    <row r="7595" spans="1:6" x14ac:dyDescent="0.2">
      <c r="A7595" s="28">
        <v>42590</v>
      </c>
      <c r="B7595" t="s">
        <v>443</v>
      </c>
      <c r="C7595" t="s">
        <v>56</v>
      </c>
      <c r="D7595" t="s">
        <v>56</v>
      </c>
      <c r="E7595" s="30">
        <v>36</v>
      </c>
      <c r="F7595">
        <f t="shared" si="124"/>
        <v>1</v>
      </c>
    </row>
    <row r="7596" spans="1:6" x14ac:dyDescent="0.2">
      <c r="A7596" s="28">
        <v>42590</v>
      </c>
      <c r="B7596" t="s">
        <v>443</v>
      </c>
      <c r="C7596" t="s">
        <v>57</v>
      </c>
      <c r="D7596" t="s">
        <v>57</v>
      </c>
      <c r="E7596" s="30">
        <v>0</v>
      </c>
      <c r="F7596">
        <f t="shared" si="124"/>
        <v>1</v>
      </c>
    </row>
    <row r="7597" spans="1:6" x14ac:dyDescent="0.2">
      <c r="A7597" s="28">
        <v>42590</v>
      </c>
      <c r="B7597" t="s">
        <v>443</v>
      </c>
      <c r="C7597" t="s">
        <v>58</v>
      </c>
      <c r="D7597" t="s">
        <v>58</v>
      </c>
      <c r="E7597" s="30">
        <v>1</v>
      </c>
      <c r="F7597">
        <f t="shared" si="124"/>
        <v>1</v>
      </c>
    </row>
    <row r="7598" spans="1:6" x14ac:dyDescent="0.2">
      <c r="A7598" s="28">
        <v>42590</v>
      </c>
      <c r="B7598" t="s">
        <v>443</v>
      </c>
      <c r="C7598" t="s">
        <v>59</v>
      </c>
      <c r="D7598" t="s">
        <v>59</v>
      </c>
      <c r="E7598" s="30">
        <v>4</v>
      </c>
      <c r="F7598">
        <f t="shared" si="124"/>
        <v>1</v>
      </c>
    </row>
    <row r="7599" spans="1:6" x14ac:dyDescent="0.2">
      <c r="A7599" s="28">
        <v>42591</v>
      </c>
      <c r="B7599" t="s">
        <v>444</v>
      </c>
      <c r="C7599" t="s">
        <v>52</v>
      </c>
      <c r="D7599" t="s">
        <v>52</v>
      </c>
      <c r="E7599" s="30">
        <v>6.33</v>
      </c>
      <c r="F7599">
        <f t="shared" si="124"/>
        <v>1</v>
      </c>
    </row>
    <row r="7600" spans="1:6" x14ac:dyDescent="0.2">
      <c r="A7600" s="28">
        <v>42591</v>
      </c>
      <c r="B7600" t="s">
        <v>444</v>
      </c>
      <c r="C7600" t="s">
        <v>53</v>
      </c>
      <c r="D7600" t="s">
        <v>53</v>
      </c>
      <c r="E7600" s="30">
        <v>4.66</v>
      </c>
      <c r="F7600">
        <f t="shared" si="124"/>
        <v>1</v>
      </c>
    </row>
    <row r="7601" spans="1:6" x14ac:dyDescent="0.2">
      <c r="A7601" s="28">
        <v>42591</v>
      </c>
      <c r="B7601" t="s">
        <v>444</v>
      </c>
      <c r="C7601" t="s">
        <v>54</v>
      </c>
      <c r="D7601" t="s">
        <v>54</v>
      </c>
      <c r="E7601" s="30">
        <v>7</v>
      </c>
      <c r="F7601">
        <f t="shared" si="124"/>
        <v>1</v>
      </c>
    </row>
    <row r="7602" spans="1:6" x14ac:dyDescent="0.2">
      <c r="A7602" s="28">
        <v>42591</v>
      </c>
      <c r="B7602" t="s">
        <v>444</v>
      </c>
      <c r="C7602" t="s">
        <v>55</v>
      </c>
      <c r="D7602" t="s">
        <v>55</v>
      </c>
      <c r="E7602" s="30">
        <v>29</v>
      </c>
      <c r="F7602">
        <f t="shared" si="124"/>
        <v>1</v>
      </c>
    </row>
    <row r="7603" spans="1:6" x14ac:dyDescent="0.2">
      <c r="A7603" s="28">
        <v>42591</v>
      </c>
      <c r="B7603" t="s">
        <v>444</v>
      </c>
      <c r="C7603" t="s">
        <v>56</v>
      </c>
      <c r="D7603" t="s">
        <v>56</v>
      </c>
      <c r="E7603" s="30">
        <v>26</v>
      </c>
      <c r="F7603">
        <f t="shared" si="124"/>
        <v>1</v>
      </c>
    </row>
    <row r="7604" spans="1:6" x14ac:dyDescent="0.2">
      <c r="A7604" s="28">
        <v>42591</v>
      </c>
      <c r="B7604" t="s">
        <v>444</v>
      </c>
      <c r="C7604" t="s">
        <v>57</v>
      </c>
      <c r="D7604" t="s">
        <v>57</v>
      </c>
      <c r="E7604" s="30">
        <v>1</v>
      </c>
      <c r="F7604">
        <f t="shared" si="124"/>
        <v>1</v>
      </c>
    </row>
    <row r="7605" spans="1:6" x14ac:dyDescent="0.2">
      <c r="A7605" s="28">
        <v>42591</v>
      </c>
      <c r="B7605" t="s">
        <v>444</v>
      </c>
      <c r="C7605" t="s">
        <v>58</v>
      </c>
      <c r="D7605" t="s">
        <v>58</v>
      </c>
      <c r="E7605" s="30">
        <v>2</v>
      </c>
      <c r="F7605">
        <f t="shared" si="124"/>
        <v>1</v>
      </c>
    </row>
    <row r="7606" spans="1:6" x14ac:dyDescent="0.2">
      <c r="A7606" s="28">
        <v>42591</v>
      </c>
      <c r="B7606" t="s">
        <v>444</v>
      </c>
      <c r="C7606" t="s">
        <v>59</v>
      </c>
      <c r="D7606" t="s">
        <v>59</v>
      </c>
      <c r="E7606" s="30">
        <v>4</v>
      </c>
      <c r="F7606">
        <f t="shared" si="124"/>
        <v>1</v>
      </c>
    </row>
    <row r="7607" spans="1:6" x14ac:dyDescent="0.2">
      <c r="A7607" s="28">
        <v>42592</v>
      </c>
      <c r="B7607" t="s">
        <v>445</v>
      </c>
      <c r="C7607" t="s">
        <v>52</v>
      </c>
      <c r="D7607" t="s">
        <v>52</v>
      </c>
      <c r="E7607" s="30">
        <v>11.34</v>
      </c>
      <c r="F7607">
        <f t="shared" si="124"/>
        <v>1</v>
      </c>
    </row>
    <row r="7608" spans="1:6" x14ac:dyDescent="0.2">
      <c r="A7608" s="28">
        <v>42592</v>
      </c>
      <c r="B7608" t="s">
        <v>445</v>
      </c>
      <c r="C7608" t="s">
        <v>53</v>
      </c>
      <c r="D7608" t="s">
        <v>53</v>
      </c>
      <c r="E7608" s="30">
        <v>2.99</v>
      </c>
      <c r="F7608">
        <f t="shared" si="124"/>
        <v>1</v>
      </c>
    </row>
    <row r="7609" spans="1:6" x14ac:dyDescent="0.2">
      <c r="A7609" s="28">
        <v>42592</v>
      </c>
      <c r="B7609" t="s">
        <v>445</v>
      </c>
      <c r="C7609" t="s">
        <v>54</v>
      </c>
      <c r="D7609" t="s">
        <v>54</v>
      </c>
      <c r="E7609" s="30">
        <v>7</v>
      </c>
      <c r="F7609">
        <f t="shared" si="124"/>
        <v>1</v>
      </c>
    </row>
    <row r="7610" spans="1:6" x14ac:dyDescent="0.2">
      <c r="A7610" s="28">
        <v>42592</v>
      </c>
      <c r="B7610" t="s">
        <v>445</v>
      </c>
      <c r="C7610" t="s">
        <v>55</v>
      </c>
      <c r="D7610" t="s">
        <v>55</v>
      </c>
      <c r="E7610" s="30">
        <v>24.1</v>
      </c>
      <c r="F7610">
        <f t="shared" si="124"/>
        <v>1</v>
      </c>
    </row>
    <row r="7611" spans="1:6" x14ac:dyDescent="0.2">
      <c r="A7611" s="28">
        <v>42592</v>
      </c>
      <c r="B7611" t="s">
        <v>445</v>
      </c>
      <c r="C7611" t="s">
        <v>56</v>
      </c>
      <c r="D7611" t="s">
        <v>56</v>
      </c>
      <c r="E7611" s="30">
        <v>11</v>
      </c>
      <c r="F7611">
        <f t="shared" si="124"/>
        <v>1</v>
      </c>
    </row>
    <row r="7612" spans="1:6" x14ac:dyDescent="0.2">
      <c r="A7612" s="28">
        <v>42592</v>
      </c>
      <c r="B7612" t="s">
        <v>445</v>
      </c>
      <c r="C7612" t="s">
        <v>57</v>
      </c>
      <c r="D7612" t="s">
        <v>57</v>
      </c>
      <c r="E7612" s="30">
        <v>0</v>
      </c>
      <c r="F7612">
        <f t="shared" si="124"/>
        <v>1</v>
      </c>
    </row>
    <row r="7613" spans="1:6" x14ac:dyDescent="0.2">
      <c r="A7613" s="28">
        <v>42592</v>
      </c>
      <c r="B7613" t="s">
        <v>445</v>
      </c>
      <c r="C7613" t="s">
        <v>58</v>
      </c>
      <c r="D7613" t="s">
        <v>58</v>
      </c>
      <c r="E7613" s="30">
        <v>3</v>
      </c>
      <c r="F7613">
        <f t="shared" si="124"/>
        <v>1</v>
      </c>
    </row>
    <row r="7614" spans="1:6" x14ac:dyDescent="0.2">
      <c r="A7614" s="28">
        <v>42592</v>
      </c>
      <c r="B7614" t="s">
        <v>445</v>
      </c>
      <c r="C7614" t="s">
        <v>59</v>
      </c>
      <c r="D7614" t="s">
        <v>59</v>
      </c>
      <c r="E7614" s="30">
        <v>2</v>
      </c>
      <c r="F7614">
        <f t="shared" si="124"/>
        <v>1</v>
      </c>
    </row>
    <row r="7615" spans="1:6" x14ac:dyDescent="0.2">
      <c r="A7615" s="28">
        <v>42593</v>
      </c>
      <c r="B7615" t="s">
        <v>446</v>
      </c>
      <c r="C7615" t="s">
        <v>52</v>
      </c>
      <c r="D7615" t="s">
        <v>52</v>
      </c>
      <c r="E7615" s="30">
        <v>5.67</v>
      </c>
      <c r="F7615">
        <f t="shared" si="124"/>
        <v>1</v>
      </c>
    </row>
    <row r="7616" spans="1:6" x14ac:dyDescent="0.2">
      <c r="A7616" s="28">
        <v>42593</v>
      </c>
      <c r="B7616" t="s">
        <v>446</v>
      </c>
      <c r="C7616" t="s">
        <v>53</v>
      </c>
      <c r="D7616" t="s">
        <v>53</v>
      </c>
      <c r="E7616" s="30">
        <v>3.66</v>
      </c>
      <c r="F7616">
        <f t="shared" si="124"/>
        <v>1</v>
      </c>
    </row>
    <row r="7617" spans="1:6" x14ac:dyDescent="0.2">
      <c r="A7617" s="28">
        <v>42593</v>
      </c>
      <c r="B7617" t="s">
        <v>446</v>
      </c>
      <c r="C7617" t="s">
        <v>54</v>
      </c>
      <c r="D7617" t="s">
        <v>54</v>
      </c>
      <c r="E7617" s="30">
        <v>0</v>
      </c>
      <c r="F7617">
        <f t="shared" si="124"/>
        <v>1</v>
      </c>
    </row>
    <row r="7618" spans="1:6" x14ac:dyDescent="0.2">
      <c r="A7618" s="28">
        <v>42593</v>
      </c>
      <c r="B7618" t="s">
        <v>446</v>
      </c>
      <c r="C7618" t="s">
        <v>55</v>
      </c>
      <c r="D7618" t="s">
        <v>55</v>
      </c>
      <c r="E7618" s="30">
        <v>25</v>
      </c>
      <c r="F7618">
        <f t="shared" si="124"/>
        <v>1</v>
      </c>
    </row>
    <row r="7619" spans="1:6" x14ac:dyDescent="0.2">
      <c r="A7619" s="28">
        <v>42593</v>
      </c>
      <c r="B7619" t="s">
        <v>446</v>
      </c>
      <c r="C7619" t="s">
        <v>56</v>
      </c>
      <c r="D7619" t="s">
        <v>56</v>
      </c>
      <c r="E7619" s="30">
        <v>1</v>
      </c>
      <c r="F7619">
        <f t="shared" si="124"/>
        <v>1</v>
      </c>
    </row>
    <row r="7620" spans="1:6" x14ac:dyDescent="0.2">
      <c r="A7620" s="28">
        <v>42593</v>
      </c>
      <c r="B7620" t="s">
        <v>446</v>
      </c>
      <c r="C7620" t="s">
        <v>57</v>
      </c>
      <c r="D7620" t="s">
        <v>57</v>
      </c>
      <c r="E7620" s="30">
        <v>0</v>
      </c>
      <c r="F7620">
        <f t="shared" si="124"/>
        <v>1</v>
      </c>
    </row>
    <row r="7621" spans="1:6" x14ac:dyDescent="0.2">
      <c r="A7621" s="28">
        <v>42593</v>
      </c>
      <c r="B7621" t="s">
        <v>446</v>
      </c>
      <c r="C7621" t="s">
        <v>58</v>
      </c>
      <c r="D7621" t="s">
        <v>58</v>
      </c>
      <c r="E7621" s="30">
        <v>0</v>
      </c>
      <c r="F7621">
        <f t="shared" si="124"/>
        <v>1</v>
      </c>
    </row>
    <row r="7622" spans="1:6" x14ac:dyDescent="0.2">
      <c r="A7622" s="28">
        <v>42593</v>
      </c>
      <c r="B7622" t="s">
        <v>446</v>
      </c>
      <c r="C7622" t="s">
        <v>59</v>
      </c>
      <c r="D7622" t="s">
        <v>59</v>
      </c>
      <c r="E7622" s="30">
        <v>2</v>
      </c>
      <c r="F7622">
        <f t="shared" si="124"/>
        <v>1</v>
      </c>
    </row>
    <row r="7623" spans="1:6" x14ac:dyDescent="0.2">
      <c r="A7623" s="28">
        <v>42594</v>
      </c>
      <c r="B7623" t="s">
        <v>440</v>
      </c>
      <c r="C7623" t="s">
        <v>52</v>
      </c>
      <c r="D7623" t="s">
        <v>52</v>
      </c>
      <c r="E7623" s="30">
        <v>8.66</v>
      </c>
      <c r="F7623">
        <f t="shared" ref="F7623:F7686" si="125">SUBTOTAL(103,E7623)</f>
        <v>1</v>
      </c>
    </row>
    <row r="7624" spans="1:6" x14ac:dyDescent="0.2">
      <c r="A7624" s="28">
        <v>42594</v>
      </c>
      <c r="B7624" t="s">
        <v>440</v>
      </c>
      <c r="C7624" t="s">
        <v>53</v>
      </c>
      <c r="D7624" t="s">
        <v>53</v>
      </c>
      <c r="E7624" s="30">
        <v>5.66</v>
      </c>
      <c r="F7624">
        <f t="shared" si="125"/>
        <v>1</v>
      </c>
    </row>
    <row r="7625" spans="1:6" x14ac:dyDescent="0.2">
      <c r="A7625" s="28">
        <v>42594</v>
      </c>
      <c r="B7625" t="s">
        <v>440</v>
      </c>
      <c r="C7625" t="s">
        <v>54</v>
      </c>
      <c r="D7625" t="s">
        <v>54</v>
      </c>
      <c r="E7625" s="30">
        <v>6.1</v>
      </c>
      <c r="F7625">
        <f t="shared" si="125"/>
        <v>1</v>
      </c>
    </row>
    <row r="7626" spans="1:6" x14ac:dyDescent="0.2">
      <c r="A7626" s="28">
        <v>42594</v>
      </c>
      <c r="B7626" t="s">
        <v>440</v>
      </c>
      <c r="C7626" t="s">
        <v>55</v>
      </c>
      <c r="D7626" t="s">
        <v>55</v>
      </c>
      <c r="E7626" s="30">
        <v>27.6</v>
      </c>
      <c r="F7626">
        <f t="shared" si="125"/>
        <v>1</v>
      </c>
    </row>
    <row r="7627" spans="1:6" x14ac:dyDescent="0.2">
      <c r="A7627" s="28">
        <v>42594</v>
      </c>
      <c r="B7627" t="s">
        <v>440</v>
      </c>
      <c r="C7627" t="s">
        <v>56</v>
      </c>
      <c r="D7627" t="s">
        <v>56</v>
      </c>
      <c r="E7627" s="30">
        <v>6</v>
      </c>
      <c r="F7627">
        <f t="shared" si="125"/>
        <v>1</v>
      </c>
    </row>
    <row r="7628" spans="1:6" x14ac:dyDescent="0.2">
      <c r="A7628" s="28">
        <v>42594</v>
      </c>
      <c r="B7628" t="s">
        <v>440</v>
      </c>
      <c r="C7628" t="s">
        <v>57</v>
      </c>
      <c r="D7628" t="s">
        <v>57</v>
      </c>
      <c r="E7628" s="30">
        <v>4</v>
      </c>
      <c r="F7628">
        <f t="shared" si="125"/>
        <v>1</v>
      </c>
    </row>
    <row r="7629" spans="1:6" x14ac:dyDescent="0.2">
      <c r="A7629" s="28">
        <v>42594</v>
      </c>
      <c r="B7629" t="s">
        <v>440</v>
      </c>
      <c r="C7629" t="s">
        <v>58</v>
      </c>
      <c r="D7629" t="s">
        <v>58</v>
      </c>
      <c r="E7629" s="30">
        <v>0</v>
      </c>
      <c r="F7629">
        <f t="shared" si="125"/>
        <v>1</v>
      </c>
    </row>
    <row r="7630" spans="1:6" x14ac:dyDescent="0.2">
      <c r="A7630" s="28">
        <v>42594</v>
      </c>
      <c r="B7630" t="s">
        <v>440</v>
      </c>
      <c r="C7630" t="s">
        <v>59</v>
      </c>
      <c r="D7630" t="s">
        <v>59</v>
      </c>
      <c r="E7630" s="30">
        <v>2</v>
      </c>
      <c r="F7630">
        <f t="shared" si="125"/>
        <v>1</v>
      </c>
    </row>
    <row r="7631" spans="1:6" x14ac:dyDescent="0.2">
      <c r="A7631" s="28">
        <v>42595</v>
      </c>
      <c r="B7631" t="s">
        <v>441</v>
      </c>
      <c r="C7631" t="s">
        <v>52</v>
      </c>
      <c r="D7631" t="s">
        <v>52</v>
      </c>
      <c r="E7631" s="30">
        <v>8</v>
      </c>
      <c r="F7631">
        <f t="shared" si="125"/>
        <v>1</v>
      </c>
    </row>
    <row r="7632" spans="1:6" x14ac:dyDescent="0.2">
      <c r="A7632" s="28">
        <v>42595</v>
      </c>
      <c r="B7632" t="s">
        <v>441</v>
      </c>
      <c r="C7632" t="s">
        <v>53</v>
      </c>
      <c r="D7632" t="s">
        <v>53</v>
      </c>
      <c r="E7632" s="30">
        <v>6.7370000000000001</v>
      </c>
      <c r="F7632">
        <f t="shared" si="125"/>
        <v>1</v>
      </c>
    </row>
    <row r="7633" spans="1:6" x14ac:dyDescent="0.2">
      <c r="A7633" s="28">
        <v>42595</v>
      </c>
      <c r="B7633" t="s">
        <v>441</v>
      </c>
      <c r="C7633" t="s">
        <v>54</v>
      </c>
      <c r="D7633" t="s">
        <v>54</v>
      </c>
      <c r="E7633" s="30">
        <v>5</v>
      </c>
      <c r="F7633">
        <f t="shared" si="125"/>
        <v>1</v>
      </c>
    </row>
    <row r="7634" spans="1:6" x14ac:dyDescent="0.2">
      <c r="A7634" s="28">
        <v>42595</v>
      </c>
      <c r="B7634" t="s">
        <v>441</v>
      </c>
      <c r="C7634" t="s">
        <v>55</v>
      </c>
      <c r="D7634" t="s">
        <v>55</v>
      </c>
      <c r="E7634" s="30">
        <v>32</v>
      </c>
      <c r="F7634">
        <f t="shared" si="125"/>
        <v>1</v>
      </c>
    </row>
    <row r="7635" spans="1:6" x14ac:dyDescent="0.2">
      <c r="A7635" s="28">
        <v>42595</v>
      </c>
      <c r="B7635" t="s">
        <v>441</v>
      </c>
      <c r="C7635" t="s">
        <v>56</v>
      </c>
      <c r="D7635" t="s">
        <v>56</v>
      </c>
      <c r="E7635" s="30">
        <v>2</v>
      </c>
      <c r="F7635">
        <f t="shared" si="125"/>
        <v>1</v>
      </c>
    </row>
    <row r="7636" spans="1:6" x14ac:dyDescent="0.2">
      <c r="A7636" s="28">
        <v>42595</v>
      </c>
      <c r="B7636" t="s">
        <v>441</v>
      </c>
      <c r="C7636" t="s">
        <v>57</v>
      </c>
      <c r="D7636" t="s">
        <v>57</v>
      </c>
      <c r="E7636" s="30">
        <v>0</v>
      </c>
      <c r="F7636">
        <f t="shared" si="125"/>
        <v>1</v>
      </c>
    </row>
    <row r="7637" spans="1:6" x14ac:dyDescent="0.2">
      <c r="A7637" s="28">
        <v>42595</v>
      </c>
      <c r="B7637" t="s">
        <v>441</v>
      </c>
      <c r="C7637" t="s">
        <v>58</v>
      </c>
      <c r="D7637" t="s">
        <v>58</v>
      </c>
      <c r="E7637" s="30">
        <v>0</v>
      </c>
      <c r="F7637">
        <f t="shared" si="125"/>
        <v>1</v>
      </c>
    </row>
    <row r="7638" spans="1:6" x14ac:dyDescent="0.2">
      <c r="A7638" s="28">
        <v>42595</v>
      </c>
      <c r="B7638" t="s">
        <v>441</v>
      </c>
      <c r="C7638" t="s">
        <v>59</v>
      </c>
      <c r="D7638" t="s">
        <v>59</v>
      </c>
      <c r="E7638" s="30">
        <v>5</v>
      </c>
      <c r="F7638">
        <f t="shared" si="125"/>
        <v>1</v>
      </c>
    </row>
    <row r="7639" spans="1:6" x14ac:dyDescent="0.2">
      <c r="A7639" s="28">
        <v>42596</v>
      </c>
      <c r="B7639" t="s">
        <v>447</v>
      </c>
      <c r="C7639" t="s">
        <v>52</v>
      </c>
      <c r="D7639" t="s">
        <v>52</v>
      </c>
      <c r="E7639" s="30">
        <v>5</v>
      </c>
      <c r="F7639">
        <f t="shared" si="125"/>
        <v>1</v>
      </c>
    </row>
    <row r="7640" spans="1:6" x14ac:dyDescent="0.2">
      <c r="A7640" s="28">
        <v>42596</v>
      </c>
      <c r="B7640" t="s">
        <v>447</v>
      </c>
      <c r="C7640" t="s">
        <v>53</v>
      </c>
      <c r="D7640" t="s">
        <v>53</v>
      </c>
      <c r="E7640" s="30">
        <v>4.8570000000000002</v>
      </c>
      <c r="F7640">
        <f t="shared" si="125"/>
        <v>1</v>
      </c>
    </row>
    <row r="7641" spans="1:6" x14ac:dyDescent="0.2">
      <c r="A7641" s="28">
        <v>42596</v>
      </c>
      <c r="B7641" t="s">
        <v>447</v>
      </c>
      <c r="C7641" t="s">
        <v>54</v>
      </c>
      <c r="D7641" t="s">
        <v>54</v>
      </c>
      <c r="E7641" s="30">
        <v>4.5</v>
      </c>
      <c r="F7641">
        <f t="shared" si="125"/>
        <v>1</v>
      </c>
    </row>
    <row r="7642" spans="1:6" x14ac:dyDescent="0.2">
      <c r="A7642" s="28">
        <v>42596</v>
      </c>
      <c r="B7642" t="s">
        <v>447</v>
      </c>
      <c r="C7642" t="s">
        <v>55</v>
      </c>
      <c r="D7642" t="s">
        <v>55</v>
      </c>
      <c r="E7642" s="30">
        <v>18.216666669999999</v>
      </c>
      <c r="F7642">
        <f t="shared" si="125"/>
        <v>1</v>
      </c>
    </row>
    <row r="7643" spans="1:6" x14ac:dyDescent="0.2">
      <c r="A7643" s="28">
        <v>42596</v>
      </c>
      <c r="B7643" t="s">
        <v>447</v>
      </c>
      <c r="C7643" t="s">
        <v>56</v>
      </c>
      <c r="D7643" t="s">
        <v>56</v>
      </c>
      <c r="E7643" s="30">
        <v>2</v>
      </c>
      <c r="F7643">
        <f t="shared" si="125"/>
        <v>1</v>
      </c>
    </row>
    <row r="7644" spans="1:6" x14ac:dyDescent="0.2">
      <c r="A7644" s="28">
        <v>42596</v>
      </c>
      <c r="B7644" t="s">
        <v>447</v>
      </c>
      <c r="C7644" t="s">
        <v>57</v>
      </c>
      <c r="D7644" t="s">
        <v>57</v>
      </c>
      <c r="E7644" s="30">
        <v>0</v>
      </c>
      <c r="F7644">
        <f t="shared" si="125"/>
        <v>1</v>
      </c>
    </row>
    <row r="7645" spans="1:6" x14ac:dyDescent="0.2">
      <c r="A7645" s="28">
        <v>42596</v>
      </c>
      <c r="B7645" t="s">
        <v>447</v>
      </c>
      <c r="C7645" t="s">
        <v>58</v>
      </c>
      <c r="D7645" t="s">
        <v>58</v>
      </c>
      <c r="E7645" s="30">
        <v>7</v>
      </c>
      <c r="F7645">
        <f t="shared" si="125"/>
        <v>1</v>
      </c>
    </row>
    <row r="7646" spans="1:6" x14ac:dyDescent="0.2">
      <c r="A7646" s="28">
        <v>42596</v>
      </c>
      <c r="B7646" t="s">
        <v>447</v>
      </c>
      <c r="C7646" t="s">
        <v>59</v>
      </c>
      <c r="D7646" t="s">
        <v>59</v>
      </c>
      <c r="E7646" s="30">
        <v>0</v>
      </c>
      <c r="F7646">
        <f t="shared" si="125"/>
        <v>1</v>
      </c>
    </row>
    <row r="7647" spans="1:6" x14ac:dyDescent="0.2">
      <c r="A7647" s="28">
        <v>42597</v>
      </c>
      <c r="B7647" t="s">
        <v>443</v>
      </c>
      <c r="C7647" t="s">
        <v>52</v>
      </c>
      <c r="D7647" t="s">
        <v>52</v>
      </c>
      <c r="E7647" s="30">
        <v>5</v>
      </c>
      <c r="F7647">
        <f t="shared" si="125"/>
        <v>1</v>
      </c>
    </row>
    <row r="7648" spans="1:6" x14ac:dyDescent="0.2">
      <c r="A7648" s="28">
        <v>42597</v>
      </c>
      <c r="B7648" t="s">
        <v>443</v>
      </c>
      <c r="C7648" t="s">
        <v>53</v>
      </c>
      <c r="D7648" t="s">
        <v>53</v>
      </c>
      <c r="E7648" s="30">
        <v>2.33</v>
      </c>
      <c r="F7648">
        <f t="shared" si="125"/>
        <v>1</v>
      </c>
    </row>
    <row r="7649" spans="1:6" x14ac:dyDescent="0.2">
      <c r="A7649" s="28">
        <v>42597</v>
      </c>
      <c r="B7649" t="s">
        <v>443</v>
      </c>
      <c r="C7649" t="s">
        <v>54</v>
      </c>
      <c r="D7649" t="s">
        <v>54</v>
      </c>
      <c r="E7649" s="30">
        <v>2</v>
      </c>
      <c r="F7649">
        <f t="shared" si="125"/>
        <v>1</v>
      </c>
    </row>
    <row r="7650" spans="1:6" x14ac:dyDescent="0.2">
      <c r="A7650" s="28">
        <v>42597</v>
      </c>
      <c r="B7650" t="s">
        <v>443</v>
      </c>
      <c r="C7650" t="s">
        <v>55</v>
      </c>
      <c r="D7650" t="s">
        <v>55</v>
      </c>
      <c r="E7650" s="30">
        <v>21</v>
      </c>
      <c r="F7650">
        <f t="shared" si="125"/>
        <v>1</v>
      </c>
    </row>
    <row r="7651" spans="1:6" x14ac:dyDescent="0.2">
      <c r="A7651" s="28">
        <v>42597</v>
      </c>
      <c r="B7651" t="s">
        <v>443</v>
      </c>
      <c r="C7651" t="s">
        <v>56</v>
      </c>
      <c r="D7651" t="s">
        <v>56</v>
      </c>
      <c r="E7651" s="30">
        <v>11</v>
      </c>
      <c r="F7651">
        <f t="shared" si="125"/>
        <v>1</v>
      </c>
    </row>
    <row r="7652" spans="1:6" x14ac:dyDescent="0.2">
      <c r="A7652" s="28">
        <v>42597</v>
      </c>
      <c r="B7652" t="s">
        <v>443</v>
      </c>
      <c r="C7652" t="s">
        <v>57</v>
      </c>
      <c r="D7652" t="s">
        <v>57</v>
      </c>
      <c r="E7652" s="30">
        <v>0</v>
      </c>
      <c r="F7652">
        <f t="shared" si="125"/>
        <v>1</v>
      </c>
    </row>
    <row r="7653" spans="1:6" x14ac:dyDescent="0.2">
      <c r="A7653" s="28">
        <v>42597</v>
      </c>
      <c r="B7653" t="s">
        <v>443</v>
      </c>
      <c r="C7653" t="s">
        <v>58</v>
      </c>
      <c r="D7653" t="s">
        <v>58</v>
      </c>
      <c r="E7653" s="30">
        <v>0</v>
      </c>
      <c r="F7653">
        <f t="shared" si="125"/>
        <v>1</v>
      </c>
    </row>
    <row r="7654" spans="1:6" x14ac:dyDescent="0.2">
      <c r="A7654" s="28">
        <v>42597</v>
      </c>
      <c r="B7654" t="s">
        <v>443</v>
      </c>
      <c r="C7654" t="s">
        <v>59</v>
      </c>
      <c r="D7654" t="s">
        <v>59</v>
      </c>
      <c r="E7654" s="30">
        <v>2</v>
      </c>
      <c r="F7654">
        <f t="shared" si="125"/>
        <v>1</v>
      </c>
    </row>
    <row r="7655" spans="1:6" x14ac:dyDescent="0.2">
      <c r="A7655" s="28">
        <v>42598</v>
      </c>
      <c r="B7655" t="s">
        <v>444</v>
      </c>
      <c r="C7655" t="s">
        <v>52</v>
      </c>
      <c r="D7655" t="s">
        <v>52</v>
      </c>
      <c r="E7655" s="30">
        <v>10</v>
      </c>
      <c r="F7655">
        <f t="shared" si="125"/>
        <v>1</v>
      </c>
    </row>
    <row r="7656" spans="1:6" x14ac:dyDescent="0.2">
      <c r="A7656" s="28">
        <v>42598</v>
      </c>
      <c r="B7656" t="s">
        <v>444</v>
      </c>
      <c r="C7656" t="s">
        <v>53</v>
      </c>
      <c r="D7656" t="s">
        <v>53</v>
      </c>
      <c r="E7656" s="30">
        <v>4.66</v>
      </c>
      <c r="F7656">
        <f t="shared" si="125"/>
        <v>1</v>
      </c>
    </row>
    <row r="7657" spans="1:6" x14ac:dyDescent="0.2">
      <c r="A7657" s="28">
        <v>42598</v>
      </c>
      <c r="B7657" t="s">
        <v>444</v>
      </c>
      <c r="C7657" t="s">
        <v>54</v>
      </c>
      <c r="D7657" t="s">
        <v>54</v>
      </c>
      <c r="E7657" s="30">
        <v>3</v>
      </c>
      <c r="F7657">
        <f t="shared" si="125"/>
        <v>1</v>
      </c>
    </row>
    <row r="7658" spans="1:6" x14ac:dyDescent="0.2">
      <c r="A7658" s="28">
        <v>42598</v>
      </c>
      <c r="B7658" t="s">
        <v>444</v>
      </c>
      <c r="C7658" t="s">
        <v>55</v>
      </c>
      <c r="D7658" t="s">
        <v>55</v>
      </c>
      <c r="E7658" s="30">
        <v>14.45</v>
      </c>
      <c r="F7658">
        <f t="shared" si="125"/>
        <v>1</v>
      </c>
    </row>
    <row r="7659" spans="1:6" x14ac:dyDescent="0.2">
      <c r="A7659" s="28">
        <v>42598</v>
      </c>
      <c r="B7659" t="s">
        <v>444</v>
      </c>
      <c r="C7659" t="s">
        <v>56</v>
      </c>
      <c r="D7659" t="s">
        <v>56</v>
      </c>
      <c r="E7659" s="30">
        <v>4</v>
      </c>
      <c r="F7659">
        <f t="shared" si="125"/>
        <v>1</v>
      </c>
    </row>
    <row r="7660" spans="1:6" x14ac:dyDescent="0.2">
      <c r="A7660" s="28">
        <v>42598</v>
      </c>
      <c r="B7660" t="s">
        <v>444</v>
      </c>
      <c r="C7660" t="s">
        <v>57</v>
      </c>
      <c r="D7660" t="s">
        <v>57</v>
      </c>
      <c r="E7660" s="30">
        <v>0</v>
      </c>
      <c r="F7660">
        <f t="shared" si="125"/>
        <v>1</v>
      </c>
    </row>
    <row r="7661" spans="1:6" x14ac:dyDescent="0.2">
      <c r="A7661" s="28">
        <v>42598</v>
      </c>
      <c r="B7661" t="s">
        <v>444</v>
      </c>
      <c r="C7661" t="s">
        <v>58</v>
      </c>
      <c r="D7661" t="s">
        <v>58</v>
      </c>
      <c r="E7661" s="30">
        <v>11</v>
      </c>
      <c r="F7661">
        <f t="shared" si="125"/>
        <v>1</v>
      </c>
    </row>
    <row r="7662" spans="1:6" x14ac:dyDescent="0.2">
      <c r="A7662" s="28">
        <v>42598</v>
      </c>
      <c r="B7662" t="s">
        <v>444</v>
      </c>
      <c r="C7662" t="s">
        <v>59</v>
      </c>
      <c r="D7662" t="s">
        <v>59</v>
      </c>
      <c r="E7662" s="30">
        <v>3.5</v>
      </c>
      <c r="F7662">
        <f t="shared" si="125"/>
        <v>1</v>
      </c>
    </row>
    <row r="7663" spans="1:6" x14ac:dyDescent="0.2">
      <c r="A7663" s="28">
        <v>42599</v>
      </c>
      <c r="B7663" t="s">
        <v>445</v>
      </c>
      <c r="C7663" t="s">
        <v>52</v>
      </c>
      <c r="D7663" t="s">
        <v>52</v>
      </c>
      <c r="E7663" s="30">
        <v>8.66</v>
      </c>
      <c r="F7663">
        <f t="shared" si="125"/>
        <v>1</v>
      </c>
    </row>
    <row r="7664" spans="1:6" x14ac:dyDescent="0.2">
      <c r="A7664" s="28">
        <v>42599</v>
      </c>
      <c r="B7664" t="s">
        <v>445</v>
      </c>
      <c r="C7664" t="s">
        <v>53</v>
      </c>
      <c r="D7664" t="s">
        <v>53</v>
      </c>
      <c r="E7664" s="30">
        <v>2.0099999999999998</v>
      </c>
      <c r="F7664">
        <f t="shared" si="125"/>
        <v>1</v>
      </c>
    </row>
    <row r="7665" spans="1:6" x14ac:dyDescent="0.2">
      <c r="A7665" s="28">
        <v>42599</v>
      </c>
      <c r="B7665" t="s">
        <v>445</v>
      </c>
      <c r="C7665" t="s">
        <v>54</v>
      </c>
      <c r="D7665" t="s">
        <v>54</v>
      </c>
      <c r="E7665" s="30">
        <v>4</v>
      </c>
      <c r="F7665">
        <f t="shared" si="125"/>
        <v>1</v>
      </c>
    </row>
    <row r="7666" spans="1:6" x14ac:dyDescent="0.2">
      <c r="A7666" s="28">
        <v>42599</v>
      </c>
      <c r="B7666" t="s">
        <v>445</v>
      </c>
      <c r="C7666" t="s">
        <v>55</v>
      </c>
      <c r="D7666" t="s">
        <v>55</v>
      </c>
      <c r="E7666" s="30">
        <v>9.5</v>
      </c>
      <c r="F7666">
        <f t="shared" si="125"/>
        <v>1</v>
      </c>
    </row>
    <row r="7667" spans="1:6" x14ac:dyDescent="0.2">
      <c r="A7667" s="28">
        <v>42599</v>
      </c>
      <c r="B7667" t="s">
        <v>445</v>
      </c>
      <c r="C7667" t="s">
        <v>56</v>
      </c>
      <c r="D7667" t="s">
        <v>56</v>
      </c>
      <c r="E7667" s="30">
        <v>7</v>
      </c>
      <c r="F7667">
        <f t="shared" si="125"/>
        <v>1</v>
      </c>
    </row>
    <row r="7668" spans="1:6" x14ac:dyDescent="0.2">
      <c r="A7668" s="28">
        <v>42599</v>
      </c>
      <c r="B7668" t="s">
        <v>445</v>
      </c>
      <c r="C7668" t="s">
        <v>57</v>
      </c>
      <c r="D7668" t="s">
        <v>57</v>
      </c>
      <c r="E7668" s="30">
        <v>0</v>
      </c>
      <c r="F7668">
        <f t="shared" si="125"/>
        <v>1</v>
      </c>
    </row>
    <row r="7669" spans="1:6" x14ac:dyDescent="0.2">
      <c r="A7669" s="28">
        <v>42599</v>
      </c>
      <c r="B7669" t="s">
        <v>445</v>
      </c>
      <c r="C7669" t="s">
        <v>58</v>
      </c>
      <c r="D7669" t="s">
        <v>58</v>
      </c>
      <c r="E7669" s="30">
        <v>5</v>
      </c>
      <c r="F7669">
        <f t="shared" si="125"/>
        <v>1</v>
      </c>
    </row>
    <row r="7670" spans="1:6" x14ac:dyDescent="0.2">
      <c r="A7670" s="28">
        <v>42599</v>
      </c>
      <c r="B7670" t="s">
        <v>445</v>
      </c>
      <c r="C7670" t="s">
        <v>59</v>
      </c>
      <c r="D7670" t="s">
        <v>59</v>
      </c>
      <c r="E7670" s="30">
        <v>5</v>
      </c>
      <c r="F7670">
        <f t="shared" si="125"/>
        <v>1</v>
      </c>
    </row>
    <row r="7671" spans="1:6" x14ac:dyDescent="0.2">
      <c r="A7671" s="28">
        <v>42600</v>
      </c>
      <c r="B7671" t="s">
        <v>446</v>
      </c>
      <c r="C7671" t="s">
        <v>52</v>
      </c>
      <c r="D7671" t="s">
        <v>52</v>
      </c>
      <c r="E7671" s="30">
        <v>6.99</v>
      </c>
      <c r="F7671">
        <f t="shared" si="125"/>
        <v>1</v>
      </c>
    </row>
    <row r="7672" spans="1:6" x14ac:dyDescent="0.2">
      <c r="A7672" s="28">
        <v>42600</v>
      </c>
      <c r="B7672" t="s">
        <v>446</v>
      </c>
      <c r="C7672" t="s">
        <v>53</v>
      </c>
      <c r="D7672" t="s">
        <v>53</v>
      </c>
      <c r="E7672" s="30">
        <v>3.363</v>
      </c>
      <c r="F7672">
        <f t="shared" si="125"/>
        <v>1</v>
      </c>
    </row>
    <row r="7673" spans="1:6" x14ac:dyDescent="0.2">
      <c r="A7673" s="28">
        <v>42600</v>
      </c>
      <c r="B7673" t="s">
        <v>446</v>
      </c>
      <c r="C7673" t="s">
        <v>54</v>
      </c>
      <c r="D7673" t="s">
        <v>54</v>
      </c>
      <c r="E7673" s="30">
        <v>4</v>
      </c>
      <c r="F7673">
        <f t="shared" si="125"/>
        <v>1</v>
      </c>
    </row>
    <row r="7674" spans="1:6" x14ac:dyDescent="0.2">
      <c r="A7674" s="28">
        <v>42600</v>
      </c>
      <c r="B7674" t="s">
        <v>446</v>
      </c>
      <c r="C7674" t="s">
        <v>55</v>
      </c>
      <c r="D7674" t="s">
        <v>55</v>
      </c>
      <c r="E7674" s="30">
        <v>25.6</v>
      </c>
      <c r="F7674">
        <f t="shared" si="125"/>
        <v>1</v>
      </c>
    </row>
    <row r="7675" spans="1:6" x14ac:dyDescent="0.2">
      <c r="A7675" s="28">
        <v>42600</v>
      </c>
      <c r="B7675" t="s">
        <v>446</v>
      </c>
      <c r="C7675" t="s">
        <v>56</v>
      </c>
      <c r="D7675" t="s">
        <v>56</v>
      </c>
      <c r="E7675" s="30">
        <v>7</v>
      </c>
      <c r="F7675">
        <f t="shared" si="125"/>
        <v>1</v>
      </c>
    </row>
    <row r="7676" spans="1:6" x14ac:dyDescent="0.2">
      <c r="A7676" s="28">
        <v>42600</v>
      </c>
      <c r="B7676" t="s">
        <v>446</v>
      </c>
      <c r="C7676" t="s">
        <v>57</v>
      </c>
      <c r="D7676" t="s">
        <v>57</v>
      </c>
      <c r="E7676" s="30">
        <v>0</v>
      </c>
      <c r="F7676">
        <f t="shared" si="125"/>
        <v>1</v>
      </c>
    </row>
    <row r="7677" spans="1:6" x14ac:dyDescent="0.2">
      <c r="A7677" s="28">
        <v>42600</v>
      </c>
      <c r="B7677" t="s">
        <v>446</v>
      </c>
      <c r="C7677" t="s">
        <v>58</v>
      </c>
      <c r="D7677" t="s">
        <v>58</v>
      </c>
      <c r="E7677" s="30">
        <v>0</v>
      </c>
      <c r="F7677">
        <f t="shared" si="125"/>
        <v>1</v>
      </c>
    </row>
    <row r="7678" spans="1:6" x14ac:dyDescent="0.2">
      <c r="A7678" s="28">
        <v>42600</v>
      </c>
      <c r="B7678" t="s">
        <v>446</v>
      </c>
      <c r="C7678" t="s">
        <v>59</v>
      </c>
      <c r="D7678" t="s">
        <v>59</v>
      </c>
      <c r="E7678" s="30">
        <v>1</v>
      </c>
      <c r="F7678">
        <f t="shared" si="125"/>
        <v>1</v>
      </c>
    </row>
    <row r="7679" spans="1:6" x14ac:dyDescent="0.2">
      <c r="A7679" s="28">
        <v>42601</v>
      </c>
      <c r="B7679" t="s">
        <v>440</v>
      </c>
      <c r="C7679" t="s">
        <v>52</v>
      </c>
      <c r="D7679" t="s">
        <v>52</v>
      </c>
      <c r="E7679" s="30">
        <v>1</v>
      </c>
      <c r="F7679">
        <f t="shared" si="125"/>
        <v>1</v>
      </c>
    </row>
    <row r="7680" spans="1:6" x14ac:dyDescent="0.2">
      <c r="A7680" s="28">
        <v>42601</v>
      </c>
      <c r="B7680" t="s">
        <v>440</v>
      </c>
      <c r="C7680" t="s">
        <v>53</v>
      </c>
      <c r="D7680" t="s">
        <v>53</v>
      </c>
      <c r="E7680" s="30">
        <v>4.33</v>
      </c>
      <c r="F7680">
        <f t="shared" si="125"/>
        <v>1</v>
      </c>
    </row>
    <row r="7681" spans="1:6" x14ac:dyDescent="0.2">
      <c r="A7681" s="28">
        <v>42601</v>
      </c>
      <c r="B7681" t="s">
        <v>440</v>
      </c>
      <c r="C7681" t="s">
        <v>54</v>
      </c>
      <c r="D7681" t="s">
        <v>54</v>
      </c>
      <c r="E7681" s="30">
        <v>0.6</v>
      </c>
      <c r="F7681">
        <f t="shared" si="125"/>
        <v>1</v>
      </c>
    </row>
    <row r="7682" spans="1:6" x14ac:dyDescent="0.2">
      <c r="A7682" s="28">
        <v>42601</v>
      </c>
      <c r="B7682" t="s">
        <v>440</v>
      </c>
      <c r="C7682" t="s">
        <v>55</v>
      </c>
      <c r="D7682" t="s">
        <v>55</v>
      </c>
      <c r="E7682" s="30">
        <v>27</v>
      </c>
      <c r="F7682">
        <f t="shared" si="125"/>
        <v>1</v>
      </c>
    </row>
    <row r="7683" spans="1:6" x14ac:dyDescent="0.2">
      <c r="A7683" s="28">
        <v>42601</v>
      </c>
      <c r="B7683" t="s">
        <v>440</v>
      </c>
      <c r="C7683" t="s">
        <v>56</v>
      </c>
      <c r="D7683" t="s">
        <v>56</v>
      </c>
      <c r="E7683" s="30">
        <v>12</v>
      </c>
      <c r="F7683">
        <f t="shared" si="125"/>
        <v>1</v>
      </c>
    </row>
    <row r="7684" spans="1:6" x14ac:dyDescent="0.2">
      <c r="A7684" s="28">
        <v>42601</v>
      </c>
      <c r="B7684" t="s">
        <v>440</v>
      </c>
      <c r="C7684" t="s">
        <v>57</v>
      </c>
      <c r="D7684" t="s">
        <v>57</v>
      </c>
      <c r="E7684" s="30">
        <v>0</v>
      </c>
      <c r="F7684">
        <f t="shared" si="125"/>
        <v>1</v>
      </c>
    </row>
    <row r="7685" spans="1:6" x14ac:dyDescent="0.2">
      <c r="A7685" s="28">
        <v>42601</v>
      </c>
      <c r="B7685" t="s">
        <v>440</v>
      </c>
      <c r="C7685" t="s">
        <v>58</v>
      </c>
      <c r="D7685" t="s">
        <v>58</v>
      </c>
      <c r="E7685" s="30">
        <v>0</v>
      </c>
      <c r="F7685">
        <f t="shared" si="125"/>
        <v>1</v>
      </c>
    </row>
    <row r="7686" spans="1:6" x14ac:dyDescent="0.2">
      <c r="A7686" s="28">
        <v>42601</v>
      </c>
      <c r="B7686" t="s">
        <v>440</v>
      </c>
      <c r="C7686" t="s">
        <v>59</v>
      </c>
      <c r="D7686" t="s">
        <v>59</v>
      </c>
      <c r="E7686" s="30">
        <v>4</v>
      </c>
      <c r="F7686">
        <f t="shared" si="125"/>
        <v>1</v>
      </c>
    </row>
    <row r="7687" spans="1:6" x14ac:dyDescent="0.2">
      <c r="A7687" s="28">
        <v>42602</v>
      </c>
      <c r="B7687" t="s">
        <v>441</v>
      </c>
      <c r="C7687" t="s">
        <v>52</v>
      </c>
      <c r="D7687" t="s">
        <v>52</v>
      </c>
      <c r="E7687" s="30">
        <v>4.33</v>
      </c>
      <c r="F7687">
        <f t="shared" ref="F7687:F7750" si="126">SUBTOTAL(103,E7687)</f>
        <v>1</v>
      </c>
    </row>
    <row r="7688" spans="1:6" x14ac:dyDescent="0.2">
      <c r="A7688" s="28">
        <v>42602</v>
      </c>
      <c r="B7688" t="s">
        <v>441</v>
      </c>
      <c r="C7688" t="s">
        <v>53</v>
      </c>
      <c r="D7688" t="s">
        <v>53</v>
      </c>
      <c r="E7688" s="30">
        <v>2.99</v>
      </c>
      <c r="F7688">
        <f t="shared" si="126"/>
        <v>1</v>
      </c>
    </row>
    <row r="7689" spans="1:6" x14ac:dyDescent="0.2">
      <c r="A7689" s="28">
        <v>42602</v>
      </c>
      <c r="B7689" t="s">
        <v>441</v>
      </c>
      <c r="C7689" t="s">
        <v>54</v>
      </c>
      <c r="D7689" t="s">
        <v>54</v>
      </c>
      <c r="E7689" s="30">
        <v>6</v>
      </c>
      <c r="F7689">
        <f t="shared" si="126"/>
        <v>1</v>
      </c>
    </row>
    <row r="7690" spans="1:6" x14ac:dyDescent="0.2">
      <c r="A7690" s="28">
        <v>42602</v>
      </c>
      <c r="B7690" t="s">
        <v>441</v>
      </c>
      <c r="C7690" t="s">
        <v>55</v>
      </c>
      <c r="D7690" t="s">
        <v>55</v>
      </c>
      <c r="E7690" s="30">
        <v>26.2</v>
      </c>
      <c r="F7690">
        <f t="shared" si="126"/>
        <v>1</v>
      </c>
    </row>
    <row r="7691" spans="1:6" x14ac:dyDescent="0.2">
      <c r="A7691" s="28">
        <v>42602</v>
      </c>
      <c r="B7691" t="s">
        <v>441</v>
      </c>
      <c r="C7691" t="s">
        <v>56</v>
      </c>
      <c r="D7691" t="s">
        <v>56</v>
      </c>
      <c r="E7691" s="30">
        <v>1</v>
      </c>
      <c r="F7691">
        <f t="shared" si="126"/>
        <v>1</v>
      </c>
    </row>
    <row r="7692" spans="1:6" x14ac:dyDescent="0.2">
      <c r="A7692" s="28">
        <v>42602</v>
      </c>
      <c r="B7692" t="s">
        <v>441</v>
      </c>
      <c r="C7692" t="s">
        <v>57</v>
      </c>
      <c r="D7692" t="s">
        <v>57</v>
      </c>
      <c r="E7692" s="30">
        <v>0</v>
      </c>
      <c r="F7692">
        <f t="shared" si="126"/>
        <v>1</v>
      </c>
    </row>
    <row r="7693" spans="1:6" x14ac:dyDescent="0.2">
      <c r="A7693" s="28">
        <v>42602</v>
      </c>
      <c r="B7693" t="s">
        <v>441</v>
      </c>
      <c r="C7693" t="s">
        <v>58</v>
      </c>
      <c r="D7693" t="s">
        <v>58</v>
      </c>
      <c r="E7693" s="30">
        <v>0</v>
      </c>
      <c r="F7693">
        <f t="shared" si="126"/>
        <v>1</v>
      </c>
    </row>
    <row r="7694" spans="1:6" x14ac:dyDescent="0.2">
      <c r="A7694" s="28">
        <v>42602</v>
      </c>
      <c r="B7694" t="s">
        <v>441</v>
      </c>
      <c r="C7694" t="s">
        <v>59</v>
      </c>
      <c r="D7694" t="s">
        <v>59</v>
      </c>
      <c r="E7694" s="30">
        <v>6</v>
      </c>
      <c r="F7694">
        <f t="shared" si="126"/>
        <v>1</v>
      </c>
    </row>
    <row r="7695" spans="1:6" x14ac:dyDescent="0.2">
      <c r="A7695" s="28">
        <v>42603</v>
      </c>
      <c r="B7695" t="s">
        <v>447</v>
      </c>
      <c r="C7695" t="s">
        <v>52</v>
      </c>
      <c r="D7695" t="s">
        <v>52</v>
      </c>
      <c r="E7695" s="30">
        <v>8</v>
      </c>
      <c r="F7695">
        <f t="shared" si="126"/>
        <v>1</v>
      </c>
    </row>
    <row r="7696" spans="1:6" x14ac:dyDescent="0.2">
      <c r="A7696" s="28">
        <v>42603</v>
      </c>
      <c r="B7696" t="s">
        <v>447</v>
      </c>
      <c r="C7696" t="s">
        <v>53</v>
      </c>
      <c r="D7696" t="s">
        <v>53</v>
      </c>
      <c r="E7696" s="30">
        <v>3.6269999999999998</v>
      </c>
      <c r="F7696">
        <f t="shared" si="126"/>
        <v>1</v>
      </c>
    </row>
    <row r="7697" spans="1:6" x14ac:dyDescent="0.2">
      <c r="A7697" s="28">
        <v>42603</v>
      </c>
      <c r="B7697" t="s">
        <v>447</v>
      </c>
      <c r="C7697" t="s">
        <v>54</v>
      </c>
      <c r="D7697" t="s">
        <v>54</v>
      </c>
      <c r="E7697" s="30">
        <v>7.4</v>
      </c>
      <c r="F7697">
        <f t="shared" si="126"/>
        <v>1</v>
      </c>
    </row>
    <row r="7698" spans="1:6" x14ac:dyDescent="0.2">
      <c r="A7698" s="28">
        <v>42603</v>
      </c>
      <c r="B7698" t="s">
        <v>447</v>
      </c>
      <c r="C7698" t="s">
        <v>55</v>
      </c>
      <c r="D7698" t="s">
        <v>55</v>
      </c>
      <c r="E7698" s="30">
        <v>39</v>
      </c>
      <c r="F7698">
        <f t="shared" si="126"/>
        <v>1</v>
      </c>
    </row>
    <row r="7699" spans="1:6" x14ac:dyDescent="0.2">
      <c r="A7699" s="28">
        <v>42603</v>
      </c>
      <c r="B7699" t="s">
        <v>447</v>
      </c>
      <c r="C7699" t="s">
        <v>56</v>
      </c>
      <c r="D7699" t="s">
        <v>56</v>
      </c>
      <c r="E7699" s="30">
        <v>3</v>
      </c>
      <c r="F7699">
        <f t="shared" si="126"/>
        <v>1</v>
      </c>
    </row>
    <row r="7700" spans="1:6" x14ac:dyDescent="0.2">
      <c r="A7700" s="28">
        <v>42603</v>
      </c>
      <c r="B7700" t="s">
        <v>447</v>
      </c>
      <c r="C7700" t="s">
        <v>57</v>
      </c>
      <c r="D7700" t="s">
        <v>57</v>
      </c>
      <c r="E7700" s="30">
        <v>4</v>
      </c>
      <c r="F7700">
        <f t="shared" si="126"/>
        <v>1</v>
      </c>
    </row>
    <row r="7701" spans="1:6" x14ac:dyDescent="0.2">
      <c r="A7701" s="28">
        <v>42603</v>
      </c>
      <c r="B7701" t="s">
        <v>447</v>
      </c>
      <c r="C7701" t="s">
        <v>58</v>
      </c>
      <c r="D7701" t="s">
        <v>58</v>
      </c>
      <c r="E7701" s="30">
        <v>1</v>
      </c>
      <c r="F7701">
        <f t="shared" si="126"/>
        <v>1</v>
      </c>
    </row>
    <row r="7702" spans="1:6" x14ac:dyDescent="0.2">
      <c r="A7702" s="28">
        <v>42603</v>
      </c>
      <c r="B7702" t="s">
        <v>447</v>
      </c>
      <c r="C7702" t="s">
        <v>59</v>
      </c>
      <c r="D7702" t="s">
        <v>59</v>
      </c>
      <c r="E7702" s="30">
        <v>1</v>
      </c>
      <c r="F7702">
        <f t="shared" si="126"/>
        <v>1</v>
      </c>
    </row>
    <row r="7703" spans="1:6" x14ac:dyDescent="0.2">
      <c r="A7703" s="28">
        <v>42604</v>
      </c>
      <c r="B7703" t="s">
        <v>443</v>
      </c>
      <c r="C7703" t="s">
        <v>52</v>
      </c>
      <c r="D7703" t="s">
        <v>52</v>
      </c>
      <c r="E7703" s="30">
        <v>3.34</v>
      </c>
      <c r="F7703">
        <f t="shared" si="126"/>
        <v>1</v>
      </c>
    </row>
    <row r="7704" spans="1:6" x14ac:dyDescent="0.2">
      <c r="A7704" s="28">
        <v>42604</v>
      </c>
      <c r="B7704" t="s">
        <v>443</v>
      </c>
      <c r="C7704" t="s">
        <v>53</v>
      </c>
      <c r="D7704" t="s">
        <v>53</v>
      </c>
      <c r="E7704" s="30">
        <v>3.3860000000000001</v>
      </c>
      <c r="F7704">
        <f t="shared" si="126"/>
        <v>1</v>
      </c>
    </row>
    <row r="7705" spans="1:6" x14ac:dyDescent="0.2">
      <c r="A7705" s="28">
        <v>42604</v>
      </c>
      <c r="B7705" t="s">
        <v>443</v>
      </c>
      <c r="C7705" t="s">
        <v>54</v>
      </c>
      <c r="D7705" t="s">
        <v>54</v>
      </c>
      <c r="E7705" s="30">
        <v>0</v>
      </c>
      <c r="F7705">
        <f t="shared" si="126"/>
        <v>1</v>
      </c>
    </row>
    <row r="7706" spans="1:6" x14ac:dyDescent="0.2">
      <c r="A7706" s="28">
        <v>42604</v>
      </c>
      <c r="B7706" t="s">
        <v>443</v>
      </c>
      <c r="C7706" t="s">
        <v>55</v>
      </c>
      <c r="D7706" t="s">
        <v>55</v>
      </c>
      <c r="E7706" s="30">
        <v>23.2</v>
      </c>
      <c r="F7706">
        <f t="shared" si="126"/>
        <v>1</v>
      </c>
    </row>
    <row r="7707" spans="1:6" x14ac:dyDescent="0.2">
      <c r="A7707" s="28">
        <v>42604</v>
      </c>
      <c r="B7707" t="s">
        <v>443</v>
      </c>
      <c r="C7707" t="s">
        <v>56</v>
      </c>
      <c r="D7707" t="s">
        <v>56</v>
      </c>
      <c r="E7707" s="30">
        <v>3</v>
      </c>
      <c r="F7707">
        <f t="shared" si="126"/>
        <v>1</v>
      </c>
    </row>
    <row r="7708" spans="1:6" x14ac:dyDescent="0.2">
      <c r="A7708" s="28">
        <v>42604</v>
      </c>
      <c r="B7708" t="s">
        <v>443</v>
      </c>
      <c r="C7708" t="s">
        <v>57</v>
      </c>
      <c r="D7708" t="s">
        <v>57</v>
      </c>
      <c r="E7708" s="30">
        <v>0</v>
      </c>
      <c r="F7708">
        <f t="shared" si="126"/>
        <v>1</v>
      </c>
    </row>
    <row r="7709" spans="1:6" x14ac:dyDescent="0.2">
      <c r="A7709" s="28">
        <v>42604</v>
      </c>
      <c r="B7709" t="s">
        <v>443</v>
      </c>
      <c r="C7709" t="s">
        <v>58</v>
      </c>
      <c r="D7709" t="s">
        <v>58</v>
      </c>
      <c r="E7709" s="30">
        <v>0</v>
      </c>
      <c r="F7709">
        <f t="shared" si="126"/>
        <v>1</v>
      </c>
    </row>
    <row r="7710" spans="1:6" x14ac:dyDescent="0.2">
      <c r="A7710" s="28">
        <v>42604</v>
      </c>
      <c r="B7710" t="s">
        <v>443</v>
      </c>
      <c r="C7710" t="s">
        <v>59</v>
      </c>
      <c r="D7710" t="s">
        <v>59</v>
      </c>
      <c r="E7710" s="30">
        <v>6</v>
      </c>
      <c r="F7710">
        <f t="shared" si="126"/>
        <v>1</v>
      </c>
    </row>
    <row r="7711" spans="1:6" x14ac:dyDescent="0.2">
      <c r="A7711" s="28">
        <v>42605</v>
      </c>
      <c r="B7711" t="s">
        <v>444</v>
      </c>
      <c r="C7711" t="s">
        <v>52</v>
      </c>
      <c r="D7711" t="s">
        <v>52</v>
      </c>
      <c r="E7711" s="30">
        <v>3</v>
      </c>
      <c r="F7711">
        <f t="shared" si="126"/>
        <v>1</v>
      </c>
    </row>
    <row r="7712" spans="1:6" x14ac:dyDescent="0.2">
      <c r="A7712" s="28">
        <v>42605</v>
      </c>
      <c r="B7712" t="s">
        <v>444</v>
      </c>
      <c r="C7712" t="s">
        <v>53</v>
      </c>
      <c r="D7712" t="s">
        <v>53</v>
      </c>
      <c r="E7712" s="30">
        <v>3.0659999999999998</v>
      </c>
      <c r="F7712">
        <f t="shared" si="126"/>
        <v>1</v>
      </c>
    </row>
    <row r="7713" spans="1:6" x14ac:dyDescent="0.2">
      <c r="A7713" s="28">
        <v>42605</v>
      </c>
      <c r="B7713" t="s">
        <v>444</v>
      </c>
      <c r="C7713" t="s">
        <v>54</v>
      </c>
      <c r="D7713" t="s">
        <v>54</v>
      </c>
      <c r="E7713" s="30">
        <v>4</v>
      </c>
      <c r="F7713">
        <f t="shared" si="126"/>
        <v>1</v>
      </c>
    </row>
    <row r="7714" spans="1:6" x14ac:dyDescent="0.2">
      <c r="A7714" s="28">
        <v>42605</v>
      </c>
      <c r="B7714" t="s">
        <v>444</v>
      </c>
      <c r="C7714" t="s">
        <v>55</v>
      </c>
      <c r="D7714" t="s">
        <v>55</v>
      </c>
      <c r="E7714" s="30">
        <v>14.7</v>
      </c>
      <c r="F7714">
        <f t="shared" si="126"/>
        <v>1</v>
      </c>
    </row>
    <row r="7715" spans="1:6" x14ac:dyDescent="0.2">
      <c r="A7715" s="28">
        <v>42605</v>
      </c>
      <c r="B7715" t="s">
        <v>444</v>
      </c>
      <c r="C7715" t="s">
        <v>56</v>
      </c>
      <c r="D7715" t="s">
        <v>56</v>
      </c>
      <c r="E7715" s="30">
        <v>7</v>
      </c>
      <c r="F7715">
        <f t="shared" si="126"/>
        <v>1</v>
      </c>
    </row>
    <row r="7716" spans="1:6" x14ac:dyDescent="0.2">
      <c r="A7716" s="28">
        <v>42605</v>
      </c>
      <c r="B7716" t="s">
        <v>444</v>
      </c>
      <c r="C7716" t="s">
        <v>57</v>
      </c>
      <c r="D7716" t="s">
        <v>57</v>
      </c>
      <c r="E7716" s="30">
        <v>1</v>
      </c>
      <c r="F7716">
        <f t="shared" si="126"/>
        <v>1</v>
      </c>
    </row>
    <row r="7717" spans="1:6" x14ac:dyDescent="0.2">
      <c r="A7717" s="28">
        <v>42605</v>
      </c>
      <c r="B7717" t="s">
        <v>444</v>
      </c>
      <c r="C7717" t="s">
        <v>58</v>
      </c>
      <c r="D7717" t="s">
        <v>58</v>
      </c>
      <c r="E7717" s="30">
        <v>0</v>
      </c>
      <c r="F7717">
        <f t="shared" si="126"/>
        <v>1</v>
      </c>
    </row>
    <row r="7718" spans="1:6" x14ac:dyDescent="0.2">
      <c r="A7718" s="28">
        <v>42605</v>
      </c>
      <c r="B7718" t="s">
        <v>444</v>
      </c>
      <c r="C7718" t="s">
        <v>59</v>
      </c>
      <c r="D7718" t="s">
        <v>59</v>
      </c>
      <c r="E7718" s="30">
        <v>1.2</v>
      </c>
      <c r="F7718">
        <f t="shared" si="126"/>
        <v>1</v>
      </c>
    </row>
    <row r="7719" spans="1:6" x14ac:dyDescent="0.2">
      <c r="A7719" s="28">
        <v>42606</v>
      </c>
      <c r="B7719" t="s">
        <v>445</v>
      </c>
      <c r="C7719" t="s">
        <v>52</v>
      </c>
      <c r="D7719" t="s">
        <v>52</v>
      </c>
      <c r="E7719" s="30">
        <v>9.33</v>
      </c>
      <c r="F7719">
        <f t="shared" si="126"/>
        <v>1</v>
      </c>
    </row>
    <row r="7720" spans="1:6" x14ac:dyDescent="0.2">
      <c r="A7720" s="28">
        <v>42606</v>
      </c>
      <c r="B7720" t="s">
        <v>445</v>
      </c>
      <c r="C7720" t="s">
        <v>53</v>
      </c>
      <c r="D7720" t="s">
        <v>53</v>
      </c>
      <c r="E7720" s="30">
        <v>3.4870000000000001</v>
      </c>
      <c r="F7720">
        <f t="shared" si="126"/>
        <v>1</v>
      </c>
    </row>
    <row r="7721" spans="1:6" x14ac:dyDescent="0.2">
      <c r="A7721" s="28">
        <v>42606</v>
      </c>
      <c r="B7721" t="s">
        <v>445</v>
      </c>
      <c r="C7721" t="s">
        <v>54</v>
      </c>
      <c r="D7721" t="s">
        <v>54</v>
      </c>
      <c r="E7721" s="30">
        <v>8</v>
      </c>
      <c r="F7721">
        <f t="shared" si="126"/>
        <v>1</v>
      </c>
    </row>
    <row r="7722" spans="1:6" x14ac:dyDescent="0.2">
      <c r="A7722" s="28">
        <v>42606</v>
      </c>
      <c r="B7722" t="s">
        <v>445</v>
      </c>
      <c r="C7722" t="s">
        <v>55</v>
      </c>
      <c r="D7722" t="s">
        <v>55</v>
      </c>
      <c r="E7722" s="30">
        <v>11.3</v>
      </c>
      <c r="F7722">
        <f t="shared" si="126"/>
        <v>1</v>
      </c>
    </row>
    <row r="7723" spans="1:6" x14ac:dyDescent="0.2">
      <c r="A7723" s="28">
        <v>42606</v>
      </c>
      <c r="B7723" t="s">
        <v>445</v>
      </c>
      <c r="C7723" t="s">
        <v>56</v>
      </c>
      <c r="D7723" t="s">
        <v>56</v>
      </c>
      <c r="E7723" s="30">
        <v>2</v>
      </c>
      <c r="F7723">
        <f t="shared" si="126"/>
        <v>1</v>
      </c>
    </row>
    <row r="7724" spans="1:6" x14ac:dyDescent="0.2">
      <c r="A7724" s="28">
        <v>42606</v>
      </c>
      <c r="B7724" t="s">
        <v>445</v>
      </c>
      <c r="C7724" t="s">
        <v>57</v>
      </c>
      <c r="D7724" t="s">
        <v>57</v>
      </c>
      <c r="E7724" s="30">
        <v>0</v>
      </c>
      <c r="F7724">
        <f t="shared" si="126"/>
        <v>1</v>
      </c>
    </row>
    <row r="7725" spans="1:6" x14ac:dyDescent="0.2">
      <c r="A7725" s="28">
        <v>42606</v>
      </c>
      <c r="B7725" t="s">
        <v>445</v>
      </c>
      <c r="C7725" t="s">
        <v>58</v>
      </c>
      <c r="D7725" t="s">
        <v>58</v>
      </c>
      <c r="E7725" s="30">
        <v>0</v>
      </c>
      <c r="F7725">
        <f t="shared" si="126"/>
        <v>1</v>
      </c>
    </row>
    <row r="7726" spans="1:6" x14ac:dyDescent="0.2">
      <c r="A7726" s="28">
        <v>42606</v>
      </c>
      <c r="B7726" t="s">
        <v>445</v>
      </c>
      <c r="C7726" t="s">
        <v>59</v>
      </c>
      <c r="D7726" t="s">
        <v>59</v>
      </c>
      <c r="E7726" s="30">
        <v>3</v>
      </c>
      <c r="F7726">
        <f t="shared" si="126"/>
        <v>1</v>
      </c>
    </row>
    <row r="7727" spans="1:6" x14ac:dyDescent="0.2">
      <c r="A7727" s="28">
        <v>42607</v>
      </c>
      <c r="B7727" t="s">
        <v>446</v>
      </c>
      <c r="C7727" t="s">
        <v>52</v>
      </c>
      <c r="D7727" t="s">
        <v>52</v>
      </c>
      <c r="E7727" s="30">
        <v>4.33</v>
      </c>
      <c r="F7727">
        <f t="shared" si="126"/>
        <v>1</v>
      </c>
    </row>
    <row r="7728" spans="1:6" x14ac:dyDescent="0.2">
      <c r="A7728" s="28">
        <v>42607</v>
      </c>
      <c r="B7728" t="s">
        <v>446</v>
      </c>
      <c r="C7728" t="s">
        <v>53</v>
      </c>
      <c r="D7728" t="s">
        <v>53</v>
      </c>
      <c r="E7728" s="30">
        <v>2.67</v>
      </c>
      <c r="F7728">
        <f t="shared" si="126"/>
        <v>1</v>
      </c>
    </row>
    <row r="7729" spans="1:6" x14ac:dyDescent="0.2">
      <c r="A7729" s="28">
        <v>42607</v>
      </c>
      <c r="B7729" t="s">
        <v>446</v>
      </c>
      <c r="C7729" t="s">
        <v>54</v>
      </c>
      <c r="D7729" t="s">
        <v>54</v>
      </c>
      <c r="E7729" s="30">
        <v>8</v>
      </c>
      <c r="F7729">
        <f t="shared" si="126"/>
        <v>1</v>
      </c>
    </row>
    <row r="7730" spans="1:6" x14ac:dyDescent="0.2">
      <c r="A7730" s="28">
        <v>42607</v>
      </c>
      <c r="B7730" t="s">
        <v>446</v>
      </c>
      <c r="C7730" t="s">
        <v>55</v>
      </c>
      <c r="D7730" t="s">
        <v>55</v>
      </c>
      <c r="E7730" s="30">
        <v>19.399999999999999</v>
      </c>
      <c r="F7730">
        <f t="shared" si="126"/>
        <v>1</v>
      </c>
    </row>
    <row r="7731" spans="1:6" x14ac:dyDescent="0.2">
      <c r="A7731" s="28">
        <v>42607</v>
      </c>
      <c r="B7731" t="s">
        <v>446</v>
      </c>
      <c r="C7731" t="s">
        <v>56</v>
      </c>
      <c r="D7731" t="s">
        <v>56</v>
      </c>
      <c r="E7731" s="30">
        <v>4</v>
      </c>
      <c r="F7731">
        <f t="shared" si="126"/>
        <v>1</v>
      </c>
    </row>
    <row r="7732" spans="1:6" x14ac:dyDescent="0.2">
      <c r="A7732" s="28">
        <v>42607</v>
      </c>
      <c r="B7732" t="s">
        <v>446</v>
      </c>
      <c r="C7732" t="s">
        <v>57</v>
      </c>
      <c r="D7732" t="s">
        <v>57</v>
      </c>
      <c r="E7732" s="30">
        <v>1</v>
      </c>
      <c r="F7732">
        <f t="shared" si="126"/>
        <v>1</v>
      </c>
    </row>
    <row r="7733" spans="1:6" x14ac:dyDescent="0.2">
      <c r="A7733" s="28">
        <v>42607</v>
      </c>
      <c r="B7733" t="s">
        <v>446</v>
      </c>
      <c r="C7733" t="s">
        <v>58</v>
      </c>
      <c r="D7733" t="s">
        <v>58</v>
      </c>
      <c r="E7733" s="30">
        <v>4</v>
      </c>
      <c r="F7733">
        <f t="shared" si="126"/>
        <v>1</v>
      </c>
    </row>
    <row r="7734" spans="1:6" x14ac:dyDescent="0.2">
      <c r="A7734" s="28">
        <v>42607</v>
      </c>
      <c r="B7734" t="s">
        <v>446</v>
      </c>
      <c r="C7734" t="s">
        <v>59</v>
      </c>
      <c r="D7734" t="s">
        <v>59</v>
      </c>
      <c r="E7734" s="30">
        <v>5</v>
      </c>
      <c r="F7734">
        <f t="shared" si="126"/>
        <v>1</v>
      </c>
    </row>
    <row r="7735" spans="1:6" x14ac:dyDescent="0.2">
      <c r="A7735" s="28">
        <v>42608</v>
      </c>
      <c r="B7735" t="s">
        <v>440</v>
      </c>
      <c r="C7735" t="s">
        <v>52</v>
      </c>
      <c r="D7735" t="s">
        <v>52</v>
      </c>
      <c r="E7735" s="30">
        <v>4</v>
      </c>
      <c r="F7735">
        <f t="shared" si="126"/>
        <v>1</v>
      </c>
    </row>
    <row r="7736" spans="1:6" x14ac:dyDescent="0.2">
      <c r="A7736" s="28">
        <v>42608</v>
      </c>
      <c r="B7736" t="s">
        <v>440</v>
      </c>
      <c r="C7736" t="s">
        <v>53</v>
      </c>
      <c r="D7736" t="s">
        <v>53</v>
      </c>
      <c r="E7736" s="30">
        <v>2.0230000000000001</v>
      </c>
      <c r="F7736">
        <f t="shared" si="126"/>
        <v>1</v>
      </c>
    </row>
    <row r="7737" spans="1:6" x14ac:dyDescent="0.2">
      <c r="A7737" s="28">
        <v>42608</v>
      </c>
      <c r="B7737" t="s">
        <v>440</v>
      </c>
      <c r="C7737" t="s">
        <v>54</v>
      </c>
      <c r="D7737" t="s">
        <v>54</v>
      </c>
      <c r="E7737" s="30">
        <v>2</v>
      </c>
      <c r="F7737">
        <f t="shared" si="126"/>
        <v>1</v>
      </c>
    </row>
    <row r="7738" spans="1:6" x14ac:dyDescent="0.2">
      <c r="A7738" s="28">
        <v>42608</v>
      </c>
      <c r="B7738" t="s">
        <v>440</v>
      </c>
      <c r="C7738" t="s">
        <v>55</v>
      </c>
      <c r="D7738" t="s">
        <v>55</v>
      </c>
      <c r="E7738" s="30">
        <v>20.7</v>
      </c>
      <c r="F7738">
        <f t="shared" si="126"/>
        <v>1</v>
      </c>
    </row>
    <row r="7739" spans="1:6" x14ac:dyDescent="0.2">
      <c r="A7739" s="28">
        <v>42608</v>
      </c>
      <c r="B7739" t="s">
        <v>440</v>
      </c>
      <c r="C7739" t="s">
        <v>56</v>
      </c>
      <c r="D7739" t="s">
        <v>56</v>
      </c>
      <c r="E7739" s="30">
        <v>3</v>
      </c>
      <c r="F7739">
        <f t="shared" si="126"/>
        <v>1</v>
      </c>
    </row>
    <row r="7740" spans="1:6" x14ac:dyDescent="0.2">
      <c r="A7740" s="28">
        <v>42608</v>
      </c>
      <c r="B7740" t="s">
        <v>440</v>
      </c>
      <c r="C7740" t="s">
        <v>57</v>
      </c>
      <c r="D7740" t="s">
        <v>57</v>
      </c>
      <c r="E7740" s="30">
        <v>0</v>
      </c>
      <c r="F7740">
        <f t="shared" si="126"/>
        <v>1</v>
      </c>
    </row>
    <row r="7741" spans="1:6" x14ac:dyDescent="0.2">
      <c r="A7741" s="28">
        <v>42608</v>
      </c>
      <c r="B7741" t="s">
        <v>440</v>
      </c>
      <c r="C7741" t="s">
        <v>58</v>
      </c>
      <c r="D7741" t="s">
        <v>58</v>
      </c>
      <c r="E7741" s="30">
        <v>0</v>
      </c>
      <c r="F7741">
        <f t="shared" si="126"/>
        <v>1</v>
      </c>
    </row>
    <row r="7742" spans="1:6" x14ac:dyDescent="0.2">
      <c r="A7742" s="28">
        <v>42608</v>
      </c>
      <c r="B7742" t="s">
        <v>440</v>
      </c>
      <c r="C7742" t="s">
        <v>59</v>
      </c>
      <c r="D7742" t="s">
        <v>59</v>
      </c>
      <c r="E7742" s="30">
        <v>0</v>
      </c>
      <c r="F7742">
        <f t="shared" si="126"/>
        <v>1</v>
      </c>
    </row>
    <row r="7743" spans="1:6" x14ac:dyDescent="0.2">
      <c r="A7743" s="28">
        <v>42609</v>
      </c>
      <c r="B7743" t="s">
        <v>441</v>
      </c>
      <c r="C7743" t="s">
        <v>52</v>
      </c>
      <c r="D7743" t="s">
        <v>52</v>
      </c>
      <c r="E7743" s="30">
        <v>8.83</v>
      </c>
      <c r="F7743">
        <f t="shared" si="126"/>
        <v>1</v>
      </c>
    </row>
    <row r="7744" spans="1:6" x14ac:dyDescent="0.2">
      <c r="A7744" s="28">
        <v>42609</v>
      </c>
      <c r="B7744" t="s">
        <v>441</v>
      </c>
      <c r="C7744" t="s">
        <v>53</v>
      </c>
      <c r="D7744" t="s">
        <v>53</v>
      </c>
      <c r="E7744" s="30">
        <v>1.736</v>
      </c>
      <c r="F7744">
        <f t="shared" si="126"/>
        <v>1</v>
      </c>
    </row>
    <row r="7745" spans="1:6" x14ac:dyDescent="0.2">
      <c r="A7745" s="28">
        <v>42609</v>
      </c>
      <c r="B7745" t="s">
        <v>441</v>
      </c>
      <c r="C7745" t="s">
        <v>54</v>
      </c>
      <c r="D7745" t="s">
        <v>54</v>
      </c>
      <c r="E7745" s="30">
        <v>1</v>
      </c>
      <c r="F7745">
        <f t="shared" si="126"/>
        <v>1</v>
      </c>
    </row>
    <row r="7746" spans="1:6" x14ac:dyDescent="0.2">
      <c r="A7746" s="28">
        <v>42609</v>
      </c>
      <c r="B7746" t="s">
        <v>441</v>
      </c>
      <c r="C7746" t="s">
        <v>55</v>
      </c>
      <c r="D7746" t="s">
        <v>55</v>
      </c>
      <c r="E7746" s="30">
        <v>17.516666669999999</v>
      </c>
      <c r="F7746">
        <f t="shared" si="126"/>
        <v>1</v>
      </c>
    </row>
    <row r="7747" spans="1:6" x14ac:dyDescent="0.2">
      <c r="A7747" s="28">
        <v>42609</v>
      </c>
      <c r="B7747" t="s">
        <v>441</v>
      </c>
      <c r="C7747" t="s">
        <v>56</v>
      </c>
      <c r="D7747" t="s">
        <v>56</v>
      </c>
      <c r="E7747" s="30">
        <v>2</v>
      </c>
      <c r="F7747">
        <f t="shared" si="126"/>
        <v>1</v>
      </c>
    </row>
    <row r="7748" spans="1:6" x14ac:dyDescent="0.2">
      <c r="A7748" s="28">
        <v>42609</v>
      </c>
      <c r="B7748" t="s">
        <v>441</v>
      </c>
      <c r="C7748" t="s">
        <v>57</v>
      </c>
      <c r="D7748" t="s">
        <v>57</v>
      </c>
      <c r="E7748" s="30">
        <v>0</v>
      </c>
      <c r="F7748">
        <f t="shared" si="126"/>
        <v>1</v>
      </c>
    </row>
    <row r="7749" spans="1:6" x14ac:dyDescent="0.2">
      <c r="A7749" s="28">
        <v>42609</v>
      </c>
      <c r="B7749" t="s">
        <v>441</v>
      </c>
      <c r="C7749" t="s">
        <v>58</v>
      </c>
      <c r="D7749" t="s">
        <v>58</v>
      </c>
      <c r="E7749" s="30">
        <v>11</v>
      </c>
      <c r="F7749">
        <f t="shared" si="126"/>
        <v>1</v>
      </c>
    </row>
    <row r="7750" spans="1:6" x14ac:dyDescent="0.2">
      <c r="A7750" s="28">
        <v>42609</v>
      </c>
      <c r="B7750" t="s">
        <v>441</v>
      </c>
      <c r="C7750" t="s">
        <v>59</v>
      </c>
      <c r="D7750" t="s">
        <v>59</v>
      </c>
      <c r="E7750" s="30">
        <v>0</v>
      </c>
      <c r="F7750">
        <f t="shared" si="126"/>
        <v>1</v>
      </c>
    </row>
    <row r="7751" spans="1:6" x14ac:dyDescent="0.2">
      <c r="A7751" s="28">
        <v>42610</v>
      </c>
      <c r="B7751" t="s">
        <v>447</v>
      </c>
      <c r="C7751" t="s">
        <v>52</v>
      </c>
      <c r="D7751" t="s">
        <v>52</v>
      </c>
      <c r="E7751" s="30">
        <v>7.33</v>
      </c>
      <c r="F7751">
        <f t="shared" ref="F7751:F7814" si="127">SUBTOTAL(103,E7751)</f>
        <v>1</v>
      </c>
    </row>
    <row r="7752" spans="1:6" x14ac:dyDescent="0.2">
      <c r="A7752" s="28">
        <v>42610</v>
      </c>
      <c r="B7752" t="s">
        <v>447</v>
      </c>
      <c r="C7752" t="s">
        <v>53</v>
      </c>
      <c r="D7752" t="s">
        <v>53</v>
      </c>
      <c r="E7752" s="30">
        <v>7.02</v>
      </c>
      <c r="F7752">
        <f t="shared" si="127"/>
        <v>1</v>
      </c>
    </row>
    <row r="7753" spans="1:6" x14ac:dyDescent="0.2">
      <c r="A7753" s="28">
        <v>42610</v>
      </c>
      <c r="B7753" t="s">
        <v>447</v>
      </c>
      <c r="C7753" t="s">
        <v>54</v>
      </c>
      <c r="D7753" t="s">
        <v>54</v>
      </c>
      <c r="E7753" s="30">
        <v>6.2</v>
      </c>
      <c r="F7753">
        <f t="shared" si="127"/>
        <v>1</v>
      </c>
    </row>
    <row r="7754" spans="1:6" x14ac:dyDescent="0.2">
      <c r="A7754" s="28">
        <v>42610</v>
      </c>
      <c r="B7754" t="s">
        <v>447</v>
      </c>
      <c r="C7754" t="s">
        <v>55</v>
      </c>
      <c r="D7754" t="s">
        <v>55</v>
      </c>
      <c r="E7754" s="30">
        <v>37</v>
      </c>
      <c r="F7754">
        <f t="shared" si="127"/>
        <v>1</v>
      </c>
    </row>
    <row r="7755" spans="1:6" x14ac:dyDescent="0.2">
      <c r="A7755" s="28">
        <v>42610</v>
      </c>
      <c r="B7755" t="s">
        <v>447</v>
      </c>
      <c r="C7755" t="s">
        <v>56</v>
      </c>
      <c r="D7755" t="s">
        <v>56</v>
      </c>
      <c r="E7755" s="30">
        <v>3</v>
      </c>
      <c r="F7755">
        <f t="shared" si="127"/>
        <v>1</v>
      </c>
    </row>
    <row r="7756" spans="1:6" x14ac:dyDescent="0.2">
      <c r="A7756" s="28">
        <v>42610</v>
      </c>
      <c r="B7756" t="s">
        <v>447</v>
      </c>
      <c r="C7756" t="s">
        <v>57</v>
      </c>
      <c r="D7756" t="s">
        <v>57</v>
      </c>
      <c r="E7756" s="30">
        <v>0</v>
      </c>
      <c r="F7756">
        <f t="shared" si="127"/>
        <v>1</v>
      </c>
    </row>
    <row r="7757" spans="1:6" x14ac:dyDescent="0.2">
      <c r="A7757" s="28">
        <v>42610</v>
      </c>
      <c r="B7757" t="s">
        <v>447</v>
      </c>
      <c r="C7757" t="s">
        <v>58</v>
      </c>
      <c r="D7757" t="s">
        <v>58</v>
      </c>
      <c r="E7757" s="30">
        <v>6</v>
      </c>
      <c r="F7757">
        <f t="shared" si="127"/>
        <v>1</v>
      </c>
    </row>
    <row r="7758" spans="1:6" x14ac:dyDescent="0.2">
      <c r="A7758" s="28">
        <v>42610</v>
      </c>
      <c r="B7758" t="s">
        <v>447</v>
      </c>
      <c r="C7758" t="s">
        <v>59</v>
      </c>
      <c r="D7758" t="s">
        <v>59</v>
      </c>
      <c r="E7758" s="30">
        <v>2</v>
      </c>
      <c r="F7758">
        <f t="shared" si="127"/>
        <v>1</v>
      </c>
    </row>
    <row r="7759" spans="1:6" x14ac:dyDescent="0.2">
      <c r="A7759" s="28">
        <v>42611</v>
      </c>
      <c r="B7759" t="s">
        <v>443</v>
      </c>
      <c r="C7759" t="s">
        <v>52</v>
      </c>
      <c r="D7759" t="s">
        <v>52</v>
      </c>
      <c r="E7759" s="30">
        <v>9</v>
      </c>
      <c r="F7759">
        <f t="shared" si="127"/>
        <v>1</v>
      </c>
    </row>
    <row r="7760" spans="1:6" x14ac:dyDescent="0.2">
      <c r="A7760" s="28">
        <v>42611</v>
      </c>
      <c r="B7760" t="s">
        <v>443</v>
      </c>
      <c r="C7760" t="s">
        <v>53</v>
      </c>
      <c r="D7760" t="s">
        <v>53</v>
      </c>
      <c r="E7760" s="30">
        <v>0.67</v>
      </c>
      <c r="F7760">
        <f t="shared" si="127"/>
        <v>1</v>
      </c>
    </row>
    <row r="7761" spans="1:6" x14ac:dyDescent="0.2">
      <c r="A7761" s="28">
        <v>42611</v>
      </c>
      <c r="B7761" t="s">
        <v>443</v>
      </c>
      <c r="C7761" t="s">
        <v>54</v>
      </c>
      <c r="D7761" t="s">
        <v>54</v>
      </c>
      <c r="E7761" s="30">
        <v>2</v>
      </c>
      <c r="F7761">
        <f t="shared" si="127"/>
        <v>1</v>
      </c>
    </row>
    <row r="7762" spans="1:6" x14ac:dyDescent="0.2">
      <c r="A7762" s="28">
        <v>42611</v>
      </c>
      <c r="B7762" t="s">
        <v>443</v>
      </c>
      <c r="C7762" t="s">
        <v>55</v>
      </c>
      <c r="D7762" t="s">
        <v>55</v>
      </c>
      <c r="E7762" s="30">
        <v>14.2</v>
      </c>
      <c r="F7762">
        <f t="shared" si="127"/>
        <v>1</v>
      </c>
    </row>
    <row r="7763" spans="1:6" x14ac:dyDescent="0.2">
      <c r="A7763" s="28">
        <v>42611</v>
      </c>
      <c r="B7763" t="s">
        <v>443</v>
      </c>
      <c r="C7763" t="s">
        <v>56</v>
      </c>
      <c r="D7763" t="s">
        <v>56</v>
      </c>
      <c r="E7763" s="30">
        <v>4</v>
      </c>
      <c r="F7763">
        <f t="shared" si="127"/>
        <v>1</v>
      </c>
    </row>
    <row r="7764" spans="1:6" x14ac:dyDescent="0.2">
      <c r="A7764" s="28">
        <v>42611</v>
      </c>
      <c r="B7764" t="s">
        <v>443</v>
      </c>
      <c r="C7764" t="s">
        <v>57</v>
      </c>
      <c r="D7764" t="s">
        <v>57</v>
      </c>
      <c r="E7764" s="30">
        <v>0</v>
      </c>
      <c r="F7764">
        <f t="shared" si="127"/>
        <v>1</v>
      </c>
    </row>
    <row r="7765" spans="1:6" x14ac:dyDescent="0.2">
      <c r="A7765" s="28">
        <v>42611</v>
      </c>
      <c r="B7765" t="s">
        <v>443</v>
      </c>
      <c r="C7765" t="s">
        <v>58</v>
      </c>
      <c r="D7765" t="s">
        <v>58</v>
      </c>
      <c r="E7765" s="30">
        <v>1</v>
      </c>
      <c r="F7765">
        <f t="shared" si="127"/>
        <v>1</v>
      </c>
    </row>
    <row r="7766" spans="1:6" x14ac:dyDescent="0.2">
      <c r="A7766" s="28">
        <v>42611</v>
      </c>
      <c r="B7766" t="s">
        <v>443</v>
      </c>
      <c r="C7766" t="s">
        <v>59</v>
      </c>
      <c r="D7766" t="s">
        <v>59</v>
      </c>
      <c r="E7766" s="30">
        <v>1.3</v>
      </c>
      <c r="F7766">
        <f t="shared" si="127"/>
        <v>1</v>
      </c>
    </row>
    <row r="7767" spans="1:6" x14ac:dyDescent="0.2">
      <c r="A7767" s="28">
        <v>42612</v>
      </c>
      <c r="B7767" t="s">
        <v>444</v>
      </c>
      <c r="C7767" t="s">
        <v>52</v>
      </c>
      <c r="D7767" t="s">
        <v>52</v>
      </c>
      <c r="E7767" s="30">
        <v>4.66</v>
      </c>
      <c r="F7767">
        <f t="shared" si="127"/>
        <v>1</v>
      </c>
    </row>
    <row r="7768" spans="1:6" x14ac:dyDescent="0.2">
      <c r="A7768" s="28">
        <v>42612</v>
      </c>
      <c r="B7768" t="s">
        <v>444</v>
      </c>
      <c r="C7768" t="s">
        <v>53</v>
      </c>
      <c r="D7768" t="s">
        <v>53</v>
      </c>
      <c r="E7768" s="30">
        <v>1.32</v>
      </c>
      <c r="F7768">
        <f t="shared" si="127"/>
        <v>1</v>
      </c>
    </row>
    <row r="7769" spans="1:6" x14ac:dyDescent="0.2">
      <c r="A7769" s="28">
        <v>42612</v>
      </c>
      <c r="B7769" t="s">
        <v>444</v>
      </c>
      <c r="C7769" t="s">
        <v>54</v>
      </c>
      <c r="D7769" t="s">
        <v>54</v>
      </c>
      <c r="E7769" s="30">
        <v>2</v>
      </c>
      <c r="F7769">
        <f t="shared" si="127"/>
        <v>1</v>
      </c>
    </row>
    <row r="7770" spans="1:6" x14ac:dyDescent="0.2">
      <c r="A7770" s="28">
        <v>42612</v>
      </c>
      <c r="B7770" t="s">
        <v>444</v>
      </c>
      <c r="C7770" t="s">
        <v>55</v>
      </c>
      <c r="D7770" t="s">
        <v>55</v>
      </c>
      <c r="E7770" s="30">
        <v>8.9</v>
      </c>
      <c r="F7770">
        <f t="shared" si="127"/>
        <v>1</v>
      </c>
    </row>
    <row r="7771" spans="1:6" x14ac:dyDescent="0.2">
      <c r="A7771" s="28">
        <v>42612</v>
      </c>
      <c r="B7771" t="s">
        <v>444</v>
      </c>
      <c r="C7771" t="s">
        <v>56</v>
      </c>
      <c r="D7771" t="s">
        <v>56</v>
      </c>
      <c r="E7771" s="30">
        <v>4</v>
      </c>
      <c r="F7771">
        <f t="shared" si="127"/>
        <v>1</v>
      </c>
    </row>
    <row r="7772" spans="1:6" x14ac:dyDescent="0.2">
      <c r="A7772" s="28">
        <v>42612</v>
      </c>
      <c r="B7772" t="s">
        <v>444</v>
      </c>
      <c r="C7772" t="s">
        <v>57</v>
      </c>
      <c r="D7772" t="s">
        <v>57</v>
      </c>
      <c r="E7772" s="30">
        <v>0</v>
      </c>
      <c r="F7772">
        <f t="shared" si="127"/>
        <v>1</v>
      </c>
    </row>
    <row r="7773" spans="1:6" x14ac:dyDescent="0.2">
      <c r="A7773" s="28">
        <v>42612</v>
      </c>
      <c r="B7773" t="s">
        <v>444</v>
      </c>
      <c r="C7773" t="s">
        <v>58</v>
      </c>
      <c r="D7773" t="s">
        <v>58</v>
      </c>
      <c r="E7773" s="30">
        <v>1</v>
      </c>
      <c r="F7773">
        <f t="shared" si="127"/>
        <v>1</v>
      </c>
    </row>
    <row r="7774" spans="1:6" x14ac:dyDescent="0.2">
      <c r="A7774" s="28">
        <v>42612</v>
      </c>
      <c r="B7774" t="s">
        <v>444</v>
      </c>
      <c r="C7774" t="s">
        <v>59</v>
      </c>
      <c r="D7774" t="s">
        <v>59</v>
      </c>
      <c r="E7774" s="30">
        <v>0</v>
      </c>
      <c r="F7774">
        <f t="shared" si="127"/>
        <v>1</v>
      </c>
    </row>
    <row r="7775" spans="1:6" x14ac:dyDescent="0.2">
      <c r="A7775" s="28">
        <v>42613</v>
      </c>
      <c r="B7775" t="s">
        <v>445</v>
      </c>
      <c r="C7775" t="s">
        <v>52</v>
      </c>
      <c r="D7775" t="s">
        <v>52</v>
      </c>
      <c r="E7775" s="30">
        <v>6</v>
      </c>
      <c r="F7775">
        <f t="shared" si="127"/>
        <v>1</v>
      </c>
    </row>
    <row r="7776" spans="1:6" x14ac:dyDescent="0.2">
      <c r="A7776" s="28">
        <v>42613</v>
      </c>
      <c r="B7776" t="s">
        <v>445</v>
      </c>
      <c r="C7776" t="s">
        <v>53</v>
      </c>
      <c r="D7776" t="s">
        <v>53</v>
      </c>
      <c r="E7776" s="30">
        <v>5.827</v>
      </c>
      <c r="F7776">
        <f t="shared" si="127"/>
        <v>1</v>
      </c>
    </row>
    <row r="7777" spans="1:6" x14ac:dyDescent="0.2">
      <c r="A7777" s="28">
        <v>42613</v>
      </c>
      <c r="B7777" t="s">
        <v>445</v>
      </c>
      <c r="C7777" t="s">
        <v>54</v>
      </c>
      <c r="D7777" t="s">
        <v>54</v>
      </c>
      <c r="E7777" s="30">
        <v>5</v>
      </c>
      <c r="F7777">
        <f t="shared" si="127"/>
        <v>1</v>
      </c>
    </row>
    <row r="7778" spans="1:6" x14ac:dyDescent="0.2">
      <c r="A7778" s="28">
        <v>42613</v>
      </c>
      <c r="B7778" t="s">
        <v>445</v>
      </c>
      <c r="C7778" t="s">
        <v>55</v>
      </c>
      <c r="D7778" t="s">
        <v>55</v>
      </c>
      <c r="E7778" s="30">
        <v>23.2</v>
      </c>
      <c r="F7778">
        <f t="shared" si="127"/>
        <v>1</v>
      </c>
    </row>
    <row r="7779" spans="1:6" x14ac:dyDescent="0.2">
      <c r="A7779" s="28">
        <v>42613</v>
      </c>
      <c r="B7779" t="s">
        <v>445</v>
      </c>
      <c r="C7779" t="s">
        <v>56</v>
      </c>
      <c r="D7779" t="s">
        <v>56</v>
      </c>
      <c r="E7779" s="30">
        <v>3</v>
      </c>
      <c r="F7779">
        <f t="shared" si="127"/>
        <v>1</v>
      </c>
    </row>
    <row r="7780" spans="1:6" x14ac:dyDescent="0.2">
      <c r="A7780" s="28">
        <v>42613</v>
      </c>
      <c r="B7780" t="s">
        <v>445</v>
      </c>
      <c r="C7780" t="s">
        <v>57</v>
      </c>
      <c r="D7780" t="s">
        <v>57</v>
      </c>
      <c r="E7780" s="30">
        <v>0</v>
      </c>
      <c r="F7780">
        <f t="shared" si="127"/>
        <v>1</v>
      </c>
    </row>
    <row r="7781" spans="1:6" x14ac:dyDescent="0.2">
      <c r="A7781" s="28">
        <v>42613</v>
      </c>
      <c r="B7781" t="s">
        <v>445</v>
      </c>
      <c r="C7781" t="s">
        <v>58</v>
      </c>
      <c r="D7781" t="s">
        <v>58</v>
      </c>
      <c r="E7781" s="30">
        <v>1</v>
      </c>
      <c r="F7781">
        <f t="shared" si="127"/>
        <v>1</v>
      </c>
    </row>
    <row r="7782" spans="1:6" x14ac:dyDescent="0.2">
      <c r="A7782" s="28">
        <v>42613</v>
      </c>
      <c r="B7782" t="s">
        <v>445</v>
      </c>
      <c r="C7782" t="s">
        <v>59</v>
      </c>
      <c r="D7782" t="s">
        <v>59</v>
      </c>
      <c r="E7782" s="30">
        <v>5</v>
      </c>
      <c r="F7782">
        <f t="shared" si="127"/>
        <v>1</v>
      </c>
    </row>
    <row r="7783" spans="1:6" x14ac:dyDescent="0.2">
      <c r="A7783" s="28">
        <v>42614</v>
      </c>
      <c r="B7783" t="s">
        <v>446</v>
      </c>
      <c r="C7783" t="s">
        <v>52</v>
      </c>
      <c r="D7783" t="s">
        <v>52</v>
      </c>
      <c r="E7783" s="30">
        <v>5</v>
      </c>
      <c r="F7783">
        <f t="shared" si="127"/>
        <v>1</v>
      </c>
    </row>
    <row r="7784" spans="1:6" x14ac:dyDescent="0.2">
      <c r="A7784" s="28">
        <v>42614</v>
      </c>
      <c r="B7784" t="s">
        <v>446</v>
      </c>
      <c r="C7784" t="s">
        <v>53</v>
      </c>
      <c r="D7784" t="s">
        <v>53</v>
      </c>
      <c r="E7784" s="30">
        <v>3.66</v>
      </c>
      <c r="F7784">
        <f t="shared" si="127"/>
        <v>1</v>
      </c>
    </row>
    <row r="7785" spans="1:6" x14ac:dyDescent="0.2">
      <c r="A7785" s="28">
        <v>42614</v>
      </c>
      <c r="B7785" t="s">
        <v>446</v>
      </c>
      <c r="C7785" t="s">
        <v>54</v>
      </c>
      <c r="D7785" t="s">
        <v>54</v>
      </c>
      <c r="E7785" s="30">
        <v>5</v>
      </c>
      <c r="F7785">
        <f t="shared" si="127"/>
        <v>1</v>
      </c>
    </row>
    <row r="7786" spans="1:6" x14ac:dyDescent="0.2">
      <c r="A7786" s="28">
        <v>42614</v>
      </c>
      <c r="B7786" t="s">
        <v>446</v>
      </c>
      <c r="C7786" t="s">
        <v>55</v>
      </c>
      <c r="D7786" t="s">
        <v>55</v>
      </c>
      <c r="E7786" s="30">
        <v>31.4</v>
      </c>
      <c r="F7786">
        <f t="shared" si="127"/>
        <v>1</v>
      </c>
    </row>
    <row r="7787" spans="1:6" x14ac:dyDescent="0.2">
      <c r="A7787" s="28">
        <v>42614</v>
      </c>
      <c r="B7787" t="s">
        <v>446</v>
      </c>
      <c r="C7787" t="s">
        <v>56</v>
      </c>
      <c r="D7787" t="s">
        <v>56</v>
      </c>
      <c r="E7787" s="30">
        <v>2</v>
      </c>
      <c r="F7787">
        <f t="shared" si="127"/>
        <v>1</v>
      </c>
    </row>
    <row r="7788" spans="1:6" x14ac:dyDescent="0.2">
      <c r="A7788" s="28">
        <v>42614</v>
      </c>
      <c r="B7788" t="s">
        <v>446</v>
      </c>
      <c r="C7788" t="s">
        <v>57</v>
      </c>
      <c r="D7788" t="s">
        <v>57</v>
      </c>
      <c r="E7788" s="30">
        <v>0</v>
      </c>
      <c r="F7788">
        <f t="shared" si="127"/>
        <v>1</v>
      </c>
    </row>
    <row r="7789" spans="1:6" x14ac:dyDescent="0.2">
      <c r="A7789" s="28">
        <v>42614</v>
      </c>
      <c r="B7789" t="s">
        <v>446</v>
      </c>
      <c r="C7789" t="s">
        <v>58</v>
      </c>
      <c r="D7789" t="s">
        <v>58</v>
      </c>
      <c r="E7789" s="30">
        <v>0</v>
      </c>
      <c r="F7789">
        <f t="shared" si="127"/>
        <v>1</v>
      </c>
    </row>
    <row r="7790" spans="1:6" x14ac:dyDescent="0.2">
      <c r="A7790" s="28">
        <v>42614</v>
      </c>
      <c r="B7790" t="s">
        <v>446</v>
      </c>
      <c r="C7790" t="s">
        <v>59</v>
      </c>
      <c r="D7790" t="s">
        <v>59</v>
      </c>
      <c r="E7790" s="30">
        <v>3</v>
      </c>
      <c r="F7790">
        <f t="shared" si="127"/>
        <v>1</v>
      </c>
    </row>
    <row r="7791" spans="1:6" x14ac:dyDescent="0.2">
      <c r="A7791" s="28">
        <v>42615</v>
      </c>
      <c r="B7791" t="s">
        <v>440</v>
      </c>
      <c r="C7791" t="s">
        <v>52</v>
      </c>
      <c r="D7791" t="s">
        <v>52</v>
      </c>
      <c r="E7791" s="30">
        <v>9.34</v>
      </c>
      <c r="F7791">
        <f t="shared" si="127"/>
        <v>1</v>
      </c>
    </row>
    <row r="7792" spans="1:6" x14ac:dyDescent="0.2">
      <c r="A7792" s="28">
        <v>42615</v>
      </c>
      <c r="B7792" t="s">
        <v>440</v>
      </c>
      <c r="C7792" t="s">
        <v>53</v>
      </c>
      <c r="D7792" t="s">
        <v>53</v>
      </c>
      <c r="E7792" s="30">
        <v>4.0199999999999996</v>
      </c>
      <c r="F7792">
        <f t="shared" si="127"/>
        <v>1</v>
      </c>
    </row>
    <row r="7793" spans="1:6" x14ac:dyDescent="0.2">
      <c r="A7793" s="28">
        <v>42615</v>
      </c>
      <c r="B7793" t="s">
        <v>440</v>
      </c>
      <c r="C7793" t="s">
        <v>54</v>
      </c>
      <c r="D7793" t="s">
        <v>54</v>
      </c>
      <c r="E7793" s="30">
        <v>5</v>
      </c>
      <c r="F7793">
        <f t="shared" si="127"/>
        <v>1</v>
      </c>
    </row>
    <row r="7794" spans="1:6" x14ac:dyDescent="0.2">
      <c r="A7794" s="28">
        <v>42615</v>
      </c>
      <c r="B7794" t="s">
        <v>440</v>
      </c>
      <c r="C7794" t="s">
        <v>55</v>
      </c>
      <c r="D7794" t="s">
        <v>55</v>
      </c>
      <c r="E7794" s="30">
        <v>10</v>
      </c>
      <c r="F7794">
        <f t="shared" si="127"/>
        <v>1</v>
      </c>
    </row>
    <row r="7795" spans="1:6" x14ac:dyDescent="0.2">
      <c r="A7795" s="28">
        <v>42615</v>
      </c>
      <c r="B7795" t="s">
        <v>440</v>
      </c>
      <c r="C7795" t="s">
        <v>56</v>
      </c>
      <c r="D7795" t="s">
        <v>56</v>
      </c>
      <c r="E7795" s="30">
        <v>25</v>
      </c>
      <c r="F7795">
        <f t="shared" si="127"/>
        <v>1</v>
      </c>
    </row>
    <row r="7796" spans="1:6" x14ac:dyDescent="0.2">
      <c r="A7796" s="28">
        <v>42615</v>
      </c>
      <c r="B7796" t="s">
        <v>440</v>
      </c>
      <c r="C7796" t="s">
        <v>57</v>
      </c>
      <c r="D7796" t="s">
        <v>57</v>
      </c>
      <c r="E7796" s="30">
        <v>0</v>
      </c>
      <c r="F7796">
        <f t="shared" si="127"/>
        <v>1</v>
      </c>
    </row>
    <row r="7797" spans="1:6" x14ac:dyDescent="0.2">
      <c r="A7797" s="28">
        <v>42615</v>
      </c>
      <c r="B7797" t="s">
        <v>440</v>
      </c>
      <c r="C7797" t="s">
        <v>58</v>
      </c>
      <c r="D7797" t="s">
        <v>58</v>
      </c>
      <c r="E7797" s="30">
        <v>5</v>
      </c>
      <c r="F7797">
        <f t="shared" si="127"/>
        <v>1</v>
      </c>
    </row>
    <row r="7798" spans="1:6" x14ac:dyDescent="0.2">
      <c r="A7798" s="28">
        <v>42615</v>
      </c>
      <c r="B7798" t="s">
        <v>440</v>
      </c>
      <c r="C7798" t="s">
        <v>59</v>
      </c>
      <c r="D7798" t="s">
        <v>59</v>
      </c>
      <c r="E7798" s="30">
        <v>2</v>
      </c>
      <c r="F7798">
        <f t="shared" si="127"/>
        <v>1</v>
      </c>
    </row>
    <row r="7799" spans="1:6" x14ac:dyDescent="0.2">
      <c r="A7799" s="28">
        <v>42616</v>
      </c>
      <c r="B7799" t="s">
        <v>441</v>
      </c>
      <c r="C7799" t="s">
        <v>52</v>
      </c>
      <c r="D7799" t="s">
        <v>52</v>
      </c>
      <c r="E7799" s="30">
        <v>5.33</v>
      </c>
      <c r="F7799">
        <f t="shared" si="127"/>
        <v>1</v>
      </c>
    </row>
    <row r="7800" spans="1:6" x14ac:dyDescent="0.2">
      <c r="A7800" s="28">
        <v>42616</v>
      </c>
      <c r="B7800" t="s">
        <v>441</v>
      </c>
      <c r="C7800" t="s">
        <v>53</v>
      </c>
      <c r="D7800" t="s">
        <v>53</v>
      </c>
      <c r="E7800" s="30">
        <v>4.0250000000000004</v>
      </c>
      <c r="F7800">
        <f t="shared" si="127"/>
        <v>1</v>
      </c>
    </row>
    <row r="7801" spans="1:6" x14ac:dyDescent="0.2">
      <c r="A7801" s="28">
        <v>42616</v>
      </c>
      <c r="B7801" t="s">
        <v>441</v>
      </c>
      <c r="C7801" t="s">
        <v>54</v>
      </c>
      <c r="D7801" t="s">
        <v>54</v>
      </c>
      <c r="E7801" s="30">
        <v>6.5</v>
      </c>
      <c r="F7801">
        <f t="shared" si="127"/>
        <v>1</v>
      </c>
    </row>
    <row r="7802" spans="1:6" x14ac:dyDescent="0.2">
      <c r="A7802" s="28">
        <v>42616</v>
      </c>
      <c r="B7802" t="s">
        <v>441</v>
      </c>
      <c r="C7802" t="s">
        <v>55</v>
      </c>
      <c r="D7802" t="s">
        <v>55</v>
      </c>
      <c r="E7802" s="30">
        <v>54.2</v>
      </c>
      <c r="F7802">
        <f t="shared" si="127"/>
        <v>1</v>
      </c>
    </row>
    <row r="7803" spans="1:6" x14ac:dyDescent="0.2">
      <c r="A7803" s="28">
        <v>42616</v>
      </c>
      <c r="B7803" t="s">
        <v>441</v>
      </c>
      <c r="C7803" t="s">
        <v>56</v>
      </c>
      <c r="D7803" t="s">
        <v>56</v>
      </c>
      <c r="E7803" s="30">
        <v>5</v>
      </c>
      <c r="F7803">
        <f t="shared" si="127"/>
        <v>1</v>
      </c>
    </row>
    <row r="7804" spans="1:6" x14ac:dyDescent="0.2">
      <c r="A7804" s="28">
        <v>42616</v>
      </c>
      <c r="B7804" t="s">
        <v>441</v>
      </c>
      <c r="C7804" t="s">
        <v>57</v>
      </c>
      <c r="D7804" t="s">
        <v>57</v>
      </c>
      <c r="E7804" s="30">
        <v>0</v>
      </c>
      <c r="F7804">
        <f t="shared" si="127"/>
        <v>1</v>
      </c>
    </row>
    <row r="7805" spans="1:6" x14ac:dyDescent="0.2">
      <c r="A7805" s="28">
        <v>42616</v>
      </c>
      <c r="B7805" t="s">
        <v>441</v>
      </c>
      <c r="C7805" t="s">
        <v>58</v>
      </c>
      <c r="D7805" t="s">
        <v>58</v>
      </c>
      <c r="E7805" s="30">
        <v>4</v>
      </c>
      <c r="F7805">
        <f t="shared" si="127"/>
        <v>1</v>
      </c>
    </row>
    <row r="7806" spans="1:6" x14ac:dyDescent="0.2">
      <c r="A7806" s="28">
        <v>42616</v>
      </c>
      <c r="B7806" t="s">
        <v>441</v>
      </c>
      <c r="C7806" t="s">
        <v>59</v>
      </c>
      <c r="D7806" t="s">
        <v>59</v>
      </c>
      <c r="E7806" s="30">
        <v>4</v>
      </c>
      <c r="F7806">
        <f t="shared" si="127"/>
        <v>1</v>
      </c>
    </row>
    <row r="7807" spans="1:6" x14ac:dyDescent="0.2">
      <c r="A7807" s="28">
        <v>42617</v>
      </c>
      <c r="B7807" t="s">
        <v>447</v>
      </c>
      <c r="C7807" t="s">
        <v>52</v>
      </c>
      <c r="D7807" t="s">
        <v>52</v>
      </c>
      <c r="E7807" s="30">
        <v>8.33</v>
      </c>
      <c r="F7807">
        <f t="shared" si="127"/>
        <v>1</v>
      </c>
    </row>
    <row r="7808" spans="1:6" x14ac:dyDescent="0.2">
      <c r="A7808" s="28">
        <v>42617</v>
      </c>
      <c r="B7808" t="s">
        <v>447</v>
      </c>
      <c r="C7808" t="s">
        <v>53</v>
      </c>
      <c r="D7808" t="s">
        <v>53</v>
      </c>
      <c r="E7808" s="30">
        <v>4.3959999999999999</v>
      </c>
      <c r="F7808">
        <f t="shared" si="127"/>
        <v>1</v>
      </c>
    </row>
    <row r="7809" spans="1:6" x14ac:dyDescent="0.2">
      <c r="A7809" s="28">
        <v>42617</v>
      </c>
      <c r="B7809" t="s">
        <v>447</v>
      </c>
      <c r="C7809" t="s">
        <v>54</v>
      </c>
      <c r="D7809" t="s">
        <v>54</v>
      </c>
      <c r="E7809" s="30">
        <v>0</v>
      </c>
      <c r="F7809">
        <f t="shared" si="127"/>
        <v>1</v>
      </c>
    </row>
    <row r="7810" spans="1:6" x14ac:dyDescent="0.2">
      <c r="A7810" s="28">
        <v>42617</v>
      </c>
      <c r="B7810" t="s">
        <v>447</v>
      </c>
      <c r="C7810" t="s">
        <v>55</v>
      </c>
      <c r="D7810" t="s">
        <v>55</v>
      </c>
      <c r="E7810" s="30">
        <v>30.9</v>
      </c>
      <c r="F7810">
        <f t="shared" si="127"/>
        <v>1</v>
      </c>
    </row>
    <row r="7811" spans="1:6" x14ac:dyDescent="0.2">
      <c r="A7811" s="28">
        <v>42617</v>
      </c>
      <c r="B7811" t="s">
        <v>447</v>
      </c>
      <c r="C7811" t="s">
        <v>56</v>
      </c>
      <c r="D7811" t="s">
        <v>56</v>
      </c>
      <c r="E7811" s="30">
        <v>10</v>
      </c>
      <c r="F7811">
        <f t="shared" si="127"/>
        <v>1</v>
      </c>
    </row>
    <row r="7812" spans="1:6" x14ac:dyDescent="0.2">
      <c r="A7812" s="28">
        <v>42617</v>
      </c>
      <c r="B7812" t="s">
        <v>447</v>
      </c>
      <c r="C7812" t="s">
        <v>57</v>
      </c>
      <c r="D7812" t="s">
        <v>57</v>
      </c>
      <c r="E7812" s="30">
        <v>0</v>
      </c>
      <c r="F7812">
        <f t="shared" si="127"/>
        <v>1</v>
      </c>
    </row>
    <row r="7813" spans="1:6" x14ac:dyDescent="0.2">
      <c r="A7813" s="28">
        <v>42617</v>
      </c>
      <c r="B7813" t="s">
        <v>447</v>
      </c>
      <c r="C7813" t="s">
        <v>58</v>
      </c>
      <c r="D7813" t="s">
        <v>58</v>
      </c>
      <c r="E7813" s="30">
        <v>4</v>
      </c>
      <c r="F7813">
        <f t="shared" si="127"/>
        <v>1</v>
      </c>
    </row>
    <row r="7814" spans="1:6" x14ac:dyDescent="0.2">
      <c r="A7814" s="28">
        <v>42617</v>
      </c>
      <c r="B7814" t="s">
        <v>447</v>
      </c>
      <c r="C7814" t="s">
        <v>59</v>
      </c>
      <c r="D7814" t="s">
        <v>59</v>
      </c>
      <c r="E7814" s="30">
        <v>5</v>
      </c>
      <c r="F7814">
        <f t="shared" si="127"/>
        <v>1</v>
      </c>
    </row>
    <row r="7815" spans="1:6" x14ac:dyDescent="0.2">
      <c r="A7815" s="28">
        <v>42618</v>
      </c>
      <c r="B7815" t="s">
        <v>443</v>
      </c>
      <c r="C7815" t="s">
        <v>52</v>
      </c>
      <c r="D7815" t="s">
        <v>52</v>
      </c>
      <c r="E7815" s="30">
        <v>3.32</v>
      </c>
      <c r="F7815">
        <f t="shared" ref="F7815:F7878" si="128">SUBTOTAL(103,E7815)</f>
        <v>1</v>
      </c>
    </row>
    <row r="7816" spans="1:6" x14ac:dyDescent="0.2">
      <c r="A7816" s="28">
        <v>42618</v>
      </c>
      <c r="B7816" t="s">
        <v>443</v>
      </c>
      <c r="C7816" t="s">
        <v>53</v>
      </c>
      <c r="D7816" t="s">
        <v>53</v>
      </c>
      <c r="E7816" s="30">
        <v>4.3959999999999999</v>
      </c>
      <c r="F7816">
        <f t="shared" si="128"/>
        <v>1</v>
      </c>
    </row>
    <row r="7817" spans="1:6" x14ac:dyDescent="0.2">
      <c r="A7817" s="28">
        <v>42618</v>
      </c>
      <c r="B7817" t="s">
        <v>443</v>
      </c>
      <c r="C7817" t="s">
        <v>54</v>
      </c>
      <c r="D7817" t="s">
        <v>54</v>
      </c>
      <c r="E7817" s="30">
        <v>2</v>
      </c>
      <c r="F7817">
        <f t="shared" si="128"/>
        <v>1</v>
      </c>
    </row>
    <row r="7818" spans="1:6" x14ac:dyDescent="0.2">
      <c r="A7818" s="28">
        <v>42618</v>
      </c>
      <c r="B7818" t="s">
        <v>443</v>
      </c>
      <c r="C7818" t="s">
        <v>55</v>
      </c>
      <c r="D7818" t="s">
        <v>55</v>
      </c>
      <c r="E7818" s="30">
        <v>34.299999999999997</v>
      </c>
      <c r="F7818">
        <f t="shared" si="128"/>
        <v>1</v>
      </c>
    </row>
    <row r="7819" spans="1:6" x14ac:dyDescent="0.2">
      <c r="A7819" s="28">
        <v>42618</v>
      </c>
      <c r="B7819" t="s">
        <v>443</v>
      </c>
      <c r="C7819" t="s">
        <v>56</v>
      </c>
      <c r="D7819" t="s">
        <v>56</v>
      </c>
      <c r="E7819" s="30">
        <v>8</v>
      </c>
      <c r="F7819">
        <f t="shared" si="128"/>
        <v>1</v>
      </c>
    </row>
    <row r="7820" spans="1:6" x14ac:dyDescent="0.2">
      <c r="A7820" s="28">
        <v>42618</v>
      </c>
      <c r="B7820" t="s">
        <v>443</v>
      </c>
      <c r="C7820" t="s">
        <v>57</v>
      </c>
      <c r="D7820" t="s">
        <v>57</v>
      </c>
      <c r="E7820" s="30">
        <v>2</v>
      </c>
      <c r="F7820">
        <f t="shared" si="128"/>
        <v>1</v>
      </c>
    </row>
    <row r="7821" spans="1:6" x14ac:dyDescent="0.2">
      <c r="A7821" s="28">
        <v>42618</v>
      </c>
      <c r="B7821" t="s">
        <v>443</v>
      </c>
      <c r="C7821" t="s">
        <v>58</v>
      </c>
      <c r="D7821" t="s">
        <v>58</v>
      </c>
      <c r="E7821" s="30">
        <v>2</v>
      </c>
      <c r="F7821">
        <f t="shared" si="128"/>
        <v>1</v>
      </c>
    </row>
    <row r="7822" spans="1:6" x14ac:dyDescent="0.2">
      <c r="A7822" s="28">
        <v>42618</v>
      </c>
      <c r="B7822" t="s">
        <v>443</v>
      </c>
      <c r="C7822" t="s">
        <v>59</v>
      </c>
      <c r="D7822" t="s">
        <v>59</v>
      </c>
      <c r="E7822" s="30">
        <v>4</v>
      </c>
      <c r="F7822">
        <f t="shared" si="128"/>
        <v>1</v>
      </c>
    </row>
    <row r="7823" spans="1:6" x14ac:dyDescent="0.2">
      <c r="A7823" s="28">
        <v>42619</v>
      </c>
      <c r="B7823" t="s">
        <v>444</v>
      </c>
      <c r="C7823" t="s">
        <v>52</v>
      </c>
      <c r="D7823" t="s">
        <v>52</v>
      </c>
      <c r="E7823" s="30">
        <v>5</v>
      </c>
      <c r="F7823">
        <f t="shared" si="128"/>
        <v>1</v>
      </c>
    </row>
    <row r="7824" spans="1:6" x14ac:dyDescent="0.2">
      <c r="A7824" s="28">
        <v>42619</v>
      </c>
      <c r="B7824" t="s">
        <v>444</v>
      </c>
      <c r="C7824" t="s">
        <v>53</v>
      </c>
      <c r="D7824" t="s">
        <v>53</v>
      </c>
      <c r="E7824" s="30">
        <v>1.33</v>
      </c>
      <c r="F7824">
        <f t="shared" si="128"/>
        <v>1</v>
      </c>
    </row>
    <row r="7825" spans="1:6" x14ac:dyDescent="0.2">
      <c r="A7825" s="28">
        <v>42619</v>
      </c>
      <c r="B7825" t="s">
        <v>444</v>
      </c>
      <c r="C7825" t="s">
        <v>54</v>
      </c>
      <c r="D7825" t="s">
        <v>54</v>
      </c>
      <c r="E7825" s="30">
        <v>1</v>
      </c>
      <c r="F7825">
        <f t="shared" si="128"/>
        <v>1</v>
      </c>
    </row>
    <row r="7826" spans="1:6" x14ac:dyDescent="0.2">
      <c r="A7826" s="28">
        <v>42619</v>
      </c>
      <c r="B7826" t="s">
        <v>444</v>
      </c>
      <c r="C7826" t="s">
        <v>55</v>
      </c>
      <c r="D7826" t="s">
        <v>55</v>
      </c>
      <c r="E7826" s="30">
        <v>32.799999999999997</v>
      </c>
      <c r="F7826">
        <f t="shared" si="128"/>
        <v>1</v>
      </c>
    </row>
    <row r="7827" spans="1:6" x14ac:dyDescent="0.2">
      <c r="A7827" s="28">
        <v>42619</v>
      </c>
      <c r="B7827" t="s">
        <v>444</v>
      </c>
      <c r="C7827" t="s">
        <v>56</v>
      </c>
      <c r="D7827" t="s">
        <v>56</v>
      </c>
      <c r="E7827" s="30">
        <v>14</v>
      </c>
      <c r="F7827">
        <f t="shared" si="128"/>
        <v>1</v>
      </c>
    </row>
    <row r="7828" spans="1:6" x14ac:dyDescent="0.2">
      <c r="A7828" s="28">
        <v>42619</v>
      </c>
      <c r="B7828" t="s">
        <v>444</v>
      </c>
      <c r="C7828" t="s">
        <v>57</v>
      </c>
      <c r="D7828" t="s">
        <v>57</v>
      </c>
      <c r="E7828" s="30">
        <v>3</v>
      </c>
      <c r="F7828">
        <f t="shared" si="128"/>
        <v>1</v>
      </c>
    </row>
    <row r="7829" spans="1:6" x14ac:dyDescent="0.2">
      <c r="A7829" s="28">
        <v>42619</v>
      </c>
      <c r="B7829" t="s">
        <v>444</v>
      </c>
      <c r="C7829" t="s">
        <v>58</v>
      </c>
      <c r="D7829" t="s">
        <v>58</v>
      </c>
      <c r="E7829" s="30">
        <v>0</v>
      </c>
      <c r="F7829">
        <f t="shared" si="128"/>
        <v>1</v>
      </c>
    </row>
    <row r="7830" spans="1:6" x14ac:dyDescent="0.2">
      <c r="A7830" s="28">
        <v>42619</v>
      </c>
      <c r="B7830" t="s">
        <v>444</v>
      </c>
      <c r="C7830" t="s">
        <v>59</v>
      </c>
      <c r="D7830" t="s">
        <v>59</v>
      </c>
      <c r="E7830" s="30">
        <v>3</v>
      </c>
      <c r="F7830">
        <f t="shared" si="128"/>
        <v>1</v>
      </c>
    </row>
    <row r="7831" spans="1:6" x14ac:dyDescent="0.2">
      <c r="A7831" s="28">
        <v>42620</v>
      </c>
      <c r="B7831" t="s">
        <v>445</v>
      </c>
      <c r="C7831" t="s">
        <v>52</v>
      </c>
      <c r="D7831" t="s">
        <v>52</v>
      </c>
      <c r="E7831" s="30">
        <v>2.33</v>
      </c>
      <c r="F7831">
        <f t="shared" si="128"/>
        <v>1</v>
      </c>
    </row>
    <row r="7832" spans="1:6" x14ac:dyDescent="0.2">
      <c r="A7832" s="28">
        <v>42620</v>
      </c>
      <c r="B7832" t="s">
        <v>445</v>
      </c>
      <c r="C7832" t="s">
        <v>53</v>
      </c>
      <c r="D7832" t="s">
        <v>53</v>
      </c>
      <c r="E7832" s="30">
        <v>2.19</v>
      </c>
      <c r="F7832">
        <f t="shared" si="128"/>
        <v>1</v>
      </c>
    </row>
    <row r="7833" spans="1:6" x14ac:dyDescent="0.2">
      <c r="A7833" s="28">
        <v>42620</v>
      </c>
      <c r="B7833" t="s">
        <v>445</v>
      </c>
      <c r="C7833" t="s">
        <v>54</v>
      </c>
      <c r="D7833" t="s">
        <v>54</v>
      </c>
      <c r="E7833" s="30">
        <v>3</v>
      </c>
      <c r="F7833">
        <f t="shared" si="128"/>
        <v>1</v>
      </c>
    </row>
    <row r="7834" spans="1:6" x14ac:dyDescent="0.2">
      <c r="A7834" s="28">
        <v>42620</v>
      </c>
      <c r="B7834" t="s">
        <v>445</v>
      </c>
      <c r="C7834" t="s">
        <v>55</v>
      </c>
      <c r="D7834" t="s">
        <v>55</v>
      </c>
      <c r="E7834" s="30">
        <v>37.6</v>
      </c>
      <c r="F7834">
        <f t="shared" si="128"/>
        <v>1</v>
      </c>
    </row>
    <row r="7835" spans="1:6" x14ac:dyDescent="0.2">
      <c r="A7835" s="28">
        <v>42620</v>
      </c>
      <c r="B7835" t="s">
        <v>445</v>
      </c>
      <c r="C7835" t="s">
        <v>56</v>
      </c>
      <c r="D7835" t="s">
        <v>56</v>
      </c>
      <c r="E7835" s="30">
        <v>14</v>
      </c>
      <c r="F7835">
        <f t="shared" si="128"/>
        <v>1</v>
      </c>
    </row>
    <row r="7836" spans="1:6" x14ac:dyDescent="0.2">
      <c r="A7836" s="28">
        <v>42620</v>
      </c>
      <c r="B7836" t="s">
        <v>445</v>
      </c>
      <c r="C7836" t="s">
        <v>57</v>
      </c>
      <c r="D7836" t="s">
        <v>57</v>
      </c>
      <c r="E7836" s="30">
        <v>0</v>
      </c>
      <c r="F7836">
        <f t="shared" si="128"/>
        <v>1</v>
      </c>
    </row>
    <row r="7837" spans="1:6" x14ac:dyDescent="0.2">
      <c r="A7837" s="28">
        <v>42620</v>
      </c>
      <c r="B7837" t="s">
        <v>445</v>
      </c>
      <c r="C7837" t="s">
        <v>58</v>
      </c>
      <c r="D7837" t="s">
        <v>58</v>
      </c>
      <c r="E7837" s="30">
        <v>0</v>
      </c>
      <c r="F7837">
        <f t="shared" si="128"/>
        <v>1</v>
      </c>
    </row>
    <row r="7838" spans="1:6" x14ac:dyDescent="0.2">
      <c r="A7838" s="28">
        <v>42620</v>
      </c>
      <c r="B7838" t="s">
        <v>445</v>
      </c>
      <c r="C7838" t="s">
        <v>59</v>
      </c>
      <c r="D7838" t="s">
        <v>59</v>
      </c>
      <c r="E7838" s="30">
        <v>3</v>
      </c>
      <c r="F7838">
        <f t="shared" si="128"/>
        <v>1</v>
      </c>
    </row>
    <row r="7839" spans="1:6" x14ac:dyDescent="0.2">
      <c r="A7839" s="28">
        <v>42621</v>
      </c>
      <c r="B7839" t="s">
        <v>446</v>
      </c>
      <c r="C7839" t="s">
        <v>52</v>
      </c>
      <c r="D7839" t="s">
        <v>52</v>
      </c>
      <c r="E7839" s="30">
        <v>6</v>
      </c>
      <c r="F7839">
        <f t="shared" si="128"/>
        <v>1</v>
      </c>
    </row>
    <row r="7840" spans="1:6" x14ac:dyDescent="0.2">
      <c r="A7840" s="28">
        <v>42621</v>
      </c>
      <c r="B7840" t="s">
        <v>446</v>
      </c>
      <c r="C7840" t="s">
        <v>53</v>
      </c>
      <c r="D7840" t="s">
        <v>53</v>
      </c>
      <c r="E7840" s="30">
        <v>2.99</v>
      </c>
      <c r="F7840">
        <f t="shared" si="128"/>
        <v>1</v>
      </c>
    </row>
    <row r="7841" spans="1:6" x14ac:dyDescent="0.2">
      <c r="A7841" s="28">
        <v>42621</v>
      </c>
      <c r="B7841" t="s">
        <v>446</v>
      </c>
      <c r="C7841" t="s">
        <v>54</v>
      </c>
      <c r="D7841" t="s">
        <v>54</v>
      </c>
      <c r="E7841" s="30">
        <v>4</v>
      </c>
      <c r="F7841">
        <f t="shared" si="128"/>
        <v>1</v>
      </c>
    </row>
    <row r="7842" spans="1:6" x14ac:dyDescent="0.2">
      <c r="A7842" s="28">
        <v>42621</v>
      </c>
      <c r="B7842" t="s">
        <v>446</v>
      </c>
      <c r="C7842" t="s">
        <v>55</v>
      </c>
      <c r="D7842" t="s">
        <v>55</v>
      </c>
      <c r="E7842" s="30">
        <v>33</v>
      </c>
      <c r="F7842">
        <f t="shared" si="128"/>
        <v>1</v>
      </c>
    </row>
    <row r="7843" spans="1:6" x14ac:dyDescent="0.2">
      <c r="A7843" s="28">
        <v>42621</v>
      </c>
      <c r="B7843" t="s">
        <v>446</v>
      </c>
      <c r="C7843" t="s">
        <v>56</v>
      </c>
      <c r="D7843" t="s">
        <v>56</v>
      </c>
      <c r="E7843" s="30">
        <v>8</v>
      </c>
      <c r="F7843">
        <f t="shared" si="128"/>
        <v>1</v>
      </c>
    </row>
    <row r="7844" spans="1:6" x14ac:dyDescent="0.2">
      <c r="A7844" s="28">
        <v>42621</v>
      </c>
      <c r="B7844" t="s">
        <v>446</v>
      </c>
      <c r="C7844" t="s">
        <v>57</v>
      </c>
      <c r="D7844" t="s">
        <v>57</v>
      </c>
      <c r="E7844" s="30">
        <v>1</v>
      </c>
      <c r="F7844">
        <f t="shared" si="128"/>
        <v>1</v>
      </c>
    </row>
    <row r="7845" spans="1:6" x14ac:dyDescent="0.2">
      <c r="A7845" s="28">
        <v>42621</v>
      </c>
      <c r="B7845" t="s">
        <v>446</v>
      </c>
      <c r="C7845" t="s">
        <v>58</v>
      </c>
      <c r="D7845" t="s">
        <v>58</v>
      </c>
      <c r="E7845" s="30">
        <v>0</v>
      </c>
      <c r="F7845">
        <f t="shared" si="128"/>
        <v>1</v>
      </c>
    </row>
    <row r="7846" spans="1:6" x14ac:dyDescent="0.2">
      <c r="A7846" s="28">
        <v>42621</v>
      </c>
      <c r="B7846" t="s">
        <v>446</v>
      </c>
      <c r="C7846" t="s">
        <v>59</v>
      </c>
      <c r="D7846" t="s">
        <v>59</v>
      </c>
      <c r="E7846" s="30">
        <v>0</v>
      </c>
      <c r="F7846">
        <f t="shared" si="128"/>
        <v>1</v>
      </c>
    </row>
    <row r="7847" spans="1:6" x14ac:dyDescent="0.2">
      <c r="A7847" s="28">
        <v>42622</v>
      </c>
      <c r="B7847" t="s">
        <v>440</v>
      </c>
      <c r="C7847" t="s">
        <v>52</v>
      </c>
      <c r="D7847" t="s">
        <v>52</v>
      </c>
      <c r="E7847" s="30">
        <v>4.99</v>
      </c>
      <c r="F7847">
        <f t="shared" si="128"/>
        <v>1</v>
      </c>
    </row>
    <row r="7848" spans="1:6" x14ac:dyDescent="0.2">
      <c r="A7848" s="28">
        <v>42622</v>
      </c>
      <c r="B7848" t="s">
        <v>440</v>
      </c>
      <c r="C7848" t="s">
        <v>53</v>
      </c>
      <c r="D7848" t="s">
        <v>53</v>
      </c>
      <c r="E7848" s="30">
        <v>3.99</v>
      </c>
      <c r="F7848">
        <f t="shared" si="128"/>
        <v>1</v>
      </c>
    </row>
    <row r="7849" spans="1:6" x14ac:dyDescent="0.2">
      <c r="A7849" s="28">
        <v>42622</v>
      </c>
      <c r="B7849" t="s">
        <v>440</v>
      </c>
      <c r="C7849" t="s">
        <v>54</v>
      </c>
      <c r="D7849" t="s">
        <v>54</v>
      </c>
      <c r="E7849" s="30">
        <v>3.25</v>
      </c>
      <c r="F7849">
        <f t="shared" si="128"/>
        <v>1</v>
      </c>
    </row>
    <row r="7850" spans="1:6" x14ac:dyDescent="0.2">
      <c r="A7850" s="28">
        <v>42622</v>
      </c>
      <c r="B7850" t="s">
        <v>440</v>
      </c>
      <c r="C7850" t="s">
        <v>55</v>
      </c>
      <c r="D7850" t="s">
        <v>55</v>
      </c>
      <c r="E7850" s="30">
        <v>26.123999999999999</v>
      </c>
      <c r="F7850">
        <f t="shared" si="128"/>
        <v>1</v>
      </c>
    </row>
    <row r="7851" spans="1:6" x14ac:dyDescent="0.2">
      <c r="A7851" s="28">
        <v>42622</v>
      </c>
      <c r="B7851" t="s">
        <v>440</v>
      </c>
      <c r="C7851" t="s">
        <v>56</v>
      </c>
      <c r="D7851" t="s">
        <v>56</v>
      </c>
      <c r="E7851" s="30">
        <v>11</v>
      </c>
      <c r="F7851">
        <f t="shared" si="128"/>
        <v>1</v>
      </c>
    </row>
    <row r="7852" spans="1:6" x14ac:dyDescent="0.2">
      <c r="A7852" s="28">
        <v>42622</v>
      </c>
      <c r="B7852" t="s">
        <v>440</v>
      </c>
      <c r="C7852" t="s">
        <v>57</v>
      </c>
      <c r="D7852" t="s">
        <v>57</v>
      </c>
      <c r="E7852" s="30">
        <v>2</v>
      </c>
      <c r="F7852">
        <f t="shared" si="128"/>
        <v>1</v>
      </c>
    </row>
    <row r="7853" spans="1:6" x14ac:dyDescent="0.2">
      <c r="A7853" s="28">
        <v>42622</v>
      </c>
      <c r="B7853" t="s">
        <v>440</v>
      </c>
      <c r="C7853" t="s">
        <v>58</v>
      </c>
      <c r="D7853" t="s">
        <v>58</v>
      </c>
      <c r="E7853" s="30">
        <v>10</v>
      </c>
      <c r="F7853">
        <f t="shared" si="128"/>
        <v>1</v>
      </c>
    </row>
    <row r="7854" spans="1:6" x14ac:dyDescent="0.2">
      <c r="A7854" s="28">
        <v>42622</v>
      </c>
      <c r="B7854" t="s">
        <v>440</v>
      </c>
      <c r="C7854" t="s">
        <v>59</v>
      </c>
      <c r="D7854" t="s">
        <v>59</v>
      </c>
      <c r="E7854" s="30">
        <v>3</v>
      </c>
      <c r="F7854">
        <f t="shared" si="128"/>
        <v>1</v>
      </c>
    </row>
    <row r="7855" spans="1:6" x14ac:dyDescent="0.2">
      <c r="A7855" s="28">
        <v>42623</v>
      </c>
      <c r="B7855" t="s">
        <v>441</v>
      </c>
      <c r="C7855" t="s">
        <v>52</v>
      </c>
      <c r="D7855" t="s">
        <v>52</v>
      </c>
      <c r="E7855" s="30">
        <v>8.33</v>
      </c>
      <c r="F7855">
        <f t="shared" si="128"/>
        <v>1</v>
      </c>
    </row>
    <row r="7856" spans="1:6" x14ac:dyDescent="0.2">
      <c r="A7856" s="28">
        <v>42623</v>
      </c>
      <c r="B7856" t="s">
        <v>441</v>
      </c>
      <c r="C7856" t="s">
        <v>53</v>
      </c>
      <c r="D7856" t="s">
        <v>53</v>
      </c>
      <c r="E7856" s="30">
        <v>11.31</v>
      </c>
      <c r="F7856">
        <f t="shared" si="128"/>
        <v>1</v>
      </c>
    </row>
    <row r="7857" spans="1:6" x14ac:dyDescent="0.2">
      <c r="A7857" s="28">
        <v>42623</v>
      </c>
      <c r="B7857" t="s">
        <v>441</v>
      </c>
      <c r="C7857" t="s">
        <v>54</v>
      </c>
      <c r="D7857" t="s">
        <v>54</v>
      </c>
      <c r="E7857" s="30">
        <v>10</v>
      </c>
      <c r="F7857">
        <f t="shared" si="128"/>
        <v>1</v>
      </c>
    </row>
    <row r="7858" spans="1:6" x14ac:dyDescent="0.2">
      <c r="A7858" s="28">
        <v>42623</v>
      </c>
      <c r="B7858" t="s">
        <v>441</v>
      </c>
      <c r="C7858" t="s">
        <v>55</v>
      </c>
      <c r="D7858" t="s">
        <v>55</v>
      </c>
      <c r="E7858" s="30">
        <v>34</v>
      </c>
      <c r="F7858">
        <f t="shared" si="128"/>
        <v>1</v>
      </c>
    </row>
    <row r="7859" spans="1:6" x14ac:dyDescent="0.2">
      <c r="A7859" s="28">
        <v>42623</v>
      </c>
      <c r="B7859" t="s">
        <v>441</v>
      </c>
      <c r="C7859" t="s">
        <v>56</v>
      </c>
      <c r="D7859" t="s">
        <v>56</v>
      </c>
      <c r="E7859" s="30">
        <v>9</v>
      </c>
      <c r="F7859">
        <f t="shared" si="128"/>
        <v>1</v>
      </c>
    </row>
    <row r="7860" spans="1:6" x14ac:dyDescent="0.2">
      <c r="A7860" s="28">
        <v>42623</v>
      </c>
      <c r="B7860" t="s">
        <v>441</v>
      </c>
      <c r="C7860" t="s">
        <v>57</v>
      </c>
      <c r="D7860" t="s">
        <v>57</v>
      </c>
      <c r="E7860" s="30">
        <v>0</v>
      </c>
      <c r="F7860">
        <f t="shared" si="128"/>
        <v>1</v>
      </c>
    </row>
    <row r="7861" spans="1:6" x14ac:dyDescent="0.2">
      <c r="A7861" s="28">
        <v>42623</v>
      </c>
      <c r="B7861" t="s">
        <v>441</v>
      </c>
      <c r="C7861" t="s">
        <v>58</v>
      </c>
      <c r="D7861" t="s">
        <v>58</v>
      </c>
      <c r="E7861" s="30">
        <v>4</v>
      </c>
      <c r="F7861">
        <f t="shared" si="128"/>
        <v>1</v>
      </c>
    </row>
    <row r="7862" spans="1:6" x14ac:dyDescent="0.2">
      <c r="A7862" s="28">
        <v>42623</v>
      </c>
      <c r="B7862" t="s">
        <v>441</v>
      </c>
      <c r="C7862" t="s">
        <v>59</v>
      </c>
      <c r="D7862" t="s">
        <v>59</v>
      </c>
      <c r="E7862" s="30">
        <v>3</v>
      </c>
      <c r="F7862">
        <f t="shared" si="128"/>
        <v>1</v>
      </c>
    </row>
    <row r="7863" spans="1:6" x14ac:dyDescent="0.2">
      <c r="A7863" s="28">
        <v>42624</v>
      </c>
      <c r="B7863" t="s">
        <v>447</v>
      </c>
      <c r="C7863" t="s">
        <v>52</v>
      </c>
      <c r="D7863" t="s">
        <v>52</v>
      </c>
      <c r="E7863" s="30">
        <v>2.66</v>
      </c>
      <c r="F7863">
        <f t="shared" si="128"/>
        <v>1</v>
      </c>
    </row>
    <row r="7864" spans="1:6" x14ac:dyDescent="0.2">
      <c r="A7864" s="28">
        <v>42624</v>
      </c>
      <c r="B7864" t="s">
        <v>447</v>
      </c>
      <c r="C7864" t="s">
        <v>53</v>
      </c>
      <c r="D7864" t="s">
        <v>53</v>
      </c>
      <c r="E7864" s="30">
        <v>6.99</v>
      </c>
      <c r="F7864">
        <f t="shared" si="128"/>
        <v>1</v>
      </c>
    </row>
    <row r="7865" spans="1:6" x14ac:dyDescent="0.2">
      <c r="A7865" s="28">
        <v>42624</v>
      </c>
      <c r="B7865" t="s">
        <v>447</v>
      </c>
      <c r="C7865" t="s">
        <v>54</v>
      </c>
      <c r="D7865" t="s">
        <v>54</v>
      </c>
      <c r="E7865" s="30">
        <v>7.1</v>
      </c>
      <c r="F7865">
        <f t="shared" si="128"/>
        <v>1</v>
      </c>
    </row>
    <row r="7866" spans="1:6" x14ac:dyDescent="0.2">
      <c r="A7866" s="28">
        <v>42624</v>
      </c>
      <c r="B7866" t="s">
        <v>447</v>
      </c>
      <c r="C7866" t="s">
        <v>55</v>
      </c>
      <c r="D7866" t="s">
        <v>55</v>
      </c>
      <c r="E7866" s="30">
        <v>57.2</v>
      </c>
      <c r="F7866">
        <f t="shared" si="128"/>
        <v>1</v>
      </c>
    </row>
    <row r="7867" spans="1:6" x14ac:dyDescent="0.2">
      <c r="A7867" s="28">
        <v>42624</v>
      </c>
      <c r="B7867" t="s">
        <v>447</v>
      </c>
      <c r="C7867" t="s">
        <v>56</v>
      </c>
      <c r="D7867" t="s">
        <v>56</v>
      </c>
      <c r="E7867" s="30">
        <v>8</v>
      </c>
      <c r="F7867">
        <f t="shared" si="128"/>
        <v>1</v>
      </c>
    </row>
    <row r="7868" spans="1:6" x14ac:dyDescent="0.2">
      <c r="A7868" s="28">
        <v>42624</v>
      </c>
      <c r="B7868" t="s">
        <v>447</v>
      </c>
      <c r="C7868" t="s">
        <v>57</v>
      </c>
      <c r="D7868" t="s">
        <v>57</v>
      </c>
      <c r="E7868" s="30">
        <v>0</v>
      </c>
      <c r="F7868">
        <f t="shared" si="128"/>
        <v>1</v>
      </c>
    </row>
    <row r="7869" spans="1:6" x14ac:dyDescent="0.2">
      <c r="A7869" s="28">
        <v>42624</v>
      </c>
      <c r="B7869" t="s">
        <v>447</v>
      </c>
      <c r="C7869" t="s">
        <v>58</v>
      </c>
      <c r="D7869" t="s">
        <v>58</v>
      </c>
      <c r="E7869" s="30">
        <v>10</v>
      </c>
      <c r="F7869">
        <f t="shared" si="128"/>
        <v>1</v>
      </c>
    </row>
    <row r="7870" spans="1:6" x14ac:dyDescent="0.2">
      <c r="A7870" s="28">
        <v>42624</v>
      </c>
      <c r="B7870" t="s">
        <v>447</v>
      </c>
      <c r="C7870" t="s">
        <v>59</v>
      </c>
      <c r="D7870" t="s">
        <v>59</v>
      </c>
      <c r="E7870" s="30">
        <v>4</v>
      </c>
      <c r="F7870">
        <f t="shared" si="128"/>
        <v>1</v>
      </c>
    </row>
    <row r="7871" spans="1:6" x14ac:dyDescent="0.2">
      <c r="A7871" s="28">
        <v>42625</v>
      </c>
      <c r="B7871" t="s">
        <v>443</v>
      </c>
      <c r="C7871" t="s">
        <v>52</v>
      </c>
      <c r="D7871" t="s">
        <v>52</v>
      </c>
      <c r="E7871" s="30">
        <v>7</v>
      </c>
      <c r="F7871">
        <f t="shared" si="128"/>
        <v>1</v>
      </c>
    </row>
    <row r="7872" spans="1:6" x14ac:dyDescent="0.2">
      <c r="A7872" s="28">
        <v>42625</v>
      </c>
      <c r="B7872" t="s">
        <v>443</v>
      </c>
      <c r="C7872" t="s">
        <v>53</v>
      </c>
      <c r="D7872" t="s">
        <v>53</v>
      </c>
      <c r="E7872" s="30">
        <v>6</v>
      </c>
      <c r="F7872">
        <f t="shared" si="128"/>
        <v>1</v>
      </c>
    </row>
    <row r="7873" spans="1:6" x14ac:dyDescent="0.2">
      <c r="A7873" s="28">
        <v>42625</v>
      </c>
      <c r="B7873" t="s">
        <v>443</v>
      </c>
      <c r="C7873" t="s">
        <v>54</v>
      </c>
      <c r="D7873" t="s">
        <v>54</v>
      </c>
      <c r="E7873" s="30">
        <v>4</v>
      </c>
      <c r="F7873">
        <f t="shared" si="128"/>
        <v>1</v>
      </c>
    </row>
    <row r="7874" spans="1:6" x14ac:dyDescent="0.2">
      <c r="A7874" s="28">
        <v>42625</v>
      </c>
      <c r="B7874" t="s">
        <v>443</v>
      </c>
      <c r="C7874" t="s">
        <v>55</v>
      </c>
      <c r="D7874" t="s">
        <v>55</v>
      </c>
      <c r="E7874" s="30">
        <v>24</v>
      </c>
      <c r="F7874">
        <f t="shared" si="128"/>
        <v>1</v>
      </c>
    </row>
    <row r="7875" spans="1:6" x14ac:dyDescent="0.2">
      <c r="A7875" s="28">
        <v>42625</v>
      </c>
      <c r="B7875" t="s">
        <v>443</v>
      </c>
      <c r="C7875" t="s">
        <v>56</v>
      </c>
      <c r="D7875" t="s">
        <v>56</v>
      </c>
      <c r="E7875" s="30">
        <v>10</v>
      </c>
      <c r="F7875">
        <f t="shared" si="128"/>
        <v>1</v>
      </c>
    </row>
    <row r="7876" spans="1:6" x14ac:dyDescent="0.2">
      <c r="A7876" s="28">
        <v>42625</v>
      </c>
      <c r="B7876" t="s">
        <v>443</v>
      </c>
      <c r="C7876" t="s">
        <v>57</v>
      </c>
      <c r="D7876" t="s">
        <v>57</v>
      </c>
      <c r="E7876" s="30">
        <v>0</v>
      </c>
      <c r="F7876">
        <f t="shared" si="128"/>
        <v>1</v>
      </c>
    </row>
    <row r="7877" spans="1:6" x14ac:dyDescent="0.2">
      <c r="A7877" s="28">
        <v>42625</v>
      </c>
      <c r="B7877" t="s">
        <v>443</v>
      </c>
      <c r="C7877" t="s">
        <v>58</v>
      </c>
      <c r="D7877" t="s">
        <v>58</v>
      </c>
      <c r="E7877" s="30">
        <v>8</v>
      </c>
      <c r="F7877">
        <f t="shared" si="128"/>
        <v>1</v>
      </c>
    </row>
    <row r="7878" spans="1:6" x14ac:dyDescent="0.2">
      <c r="A7878" s="28">
        <v>42625</v>
      </c>
      <c r="B7878" t="s">
        <v>443</v>
      </c>
      <c r="C7878" t="s">
        <v>59</v>
      </c>
      <c r="D7878" t="s">
        <v>59</v>
      </c>
      <c r="E7878" s="30">
        <v>4</v>
      </c>
      <c r="F7878">
        <f t="shared" si="128"/>
        <v>1</v>
      </c>
    </row>
    <row r="7879" spans="1:6" x14ac:dyDescent="0.2">
      <c r="A7879" s="28">
        <v>42626</v>
      </c>
      <c r="B7879" t="s">
        <v>444</v>
      </c>
      <c r="C7879" t="s">
        <v>52</v>
      </c>
      <c r="D7879" t="s">
        <v>52</v>
      </c>
      <c r="E7879" s="30">
        <v>7</v>
      </c>
      <c r="F7879">
        <f t="shared" ref="F7879:F7942" si="129">SUBTOTAL(103,E7879)</f>
        <v>1</v>
      </c>
    </row>
    <row r="7880" spans="1:6" x14ac:dyDescent="0.2">
      <c r="A7880" s="28">
        <v>42626</v>
      </c>
      <c r="B7880" t="s">
        <v>444</v>
      </c>
      <c r="C7880" t="s">
        <v>53</v>
      </c>
      <c r="D7880" t="s">
        <v>53</v>
      </c>
      <c r="E7880" s="30">
        <v>5.7590000000000003</v>
      </c>
      <c r="F7880">
        <f t="shared" si="129"/>
        <v>1</v>
      </c>
    </row>
    <row r="7881" spans="1:6" x14ac:dyDescent="0.2">
      <c r="A7881" s="28">
        <v>42626</v>
      </c>
      <c r="B7881" t="s">
        <v>444</v>
      </c>
      <c r="C7881" t="s">
        <v>54</v>
      </c>
      <c r="D7881" t="s">
        <v>54</v>
      </c>
      <c r="E7881" s="30">
        <v>4</v>
      </c>
      <c r="F7881">
        <f t="shared" si="129"/>
        <v>1</v>
      </c>
    </row>
    <row r="7882" spans="1:6" x14ac:dyDescent="0.2">
      <c r="A7882" s="28">
        <v>42626</v>
      </c>
      <c r="B7882" t="s">
        <v>444</v>
      </c>
      <c r="C7882" t="s">
        <v>55</v>
      </c>
      <c r="D7882" t="s">
        <v>55</v>
      </c>
      <c r="E7882" s="30">
        <v>32</v>
      </c>
      <c r="F7882">
        <f t="shared" si="129"/>
        <v>1</v>
      </c>
    </row>
    <row r="7883" spans="1:6" x14ac:dyDescent="0.2">
      <c r="A7883" s="28">
        <v>42626</v>
      </c>
      <c r="B7883" t="s">
        <v>444</v>
      </c>
      <c r="C7883" t="s">
        <v>56</v>
      </c>
      <c r="D7883" t="s">
        <v>56</v>
      </c>
      <c r="E7883" s="30">
        <v>13</v>
      </c>
      <c r="F7883">
        <f t="shared" si="129"/>
        <v>1</v>
      </c>
    </row>
    <row r="7884" spans="1:6" x14ac:dyDescent="0.2">
      <c r="A7884" s="28">
        <v>42626</v>
      </c>
      <c r="B7884" t="s">
        <v>444</v>
      </c>
      <c r="C7884" t="s">
        <v>57</v>
      </c>
      <c r="D7884" t="s">
        <v>57</v>
      </c>
      <c r="E7884" s="30">
        <v>0</v>
      </c>
      <c r="F7884">
        <f t="shared" si="129"/>
        <v>1</v>
      </c>
    </row>
    <row r="7885" spans="1:6" x14ac:dyDescent="0.2">
      <c r="A7885" s="28">
        <v>42626</v>
      </c>
      <c r="B7885" t="s">
        <v>444</v>
      </c>
      <c r="C7885" t="s">
        <v>58</v>
      </c>
      <c r="D7885" t="s">
        <v>58</v>
      </c>
      <c r="E7885" s="30">
        <v>2</v>
      </c>
      <c r="F7885">
        <f t="shared" si="129"/>
        <v>1</v>
      </c>
    </row>
    <row r="7886" spans="1:6" x14ac:dyDescent="0.2">
      <c r="A7886" s="28">
        <v>42626</v>
      </c>
      <c r="B7886" t="s">
        <v>444</v>
      </c>
      <c r="C7886" t="s">
        <v>59</v>
      </c>
      <c r="D7886" t="s">
        <v>59</v>
      </c>
      <c r="E7886" s="30">
        <v>0</v>
      </c>
      <c r="F7886">
        <f t="shared" si="129"/>
        <v>1</v>
      </c>
    </row>
    <row r="7887" spans="1:6" x14ac:dyDescent="0.2">
      <c r="A7887" s="28">
        <v>42627</v>
      </c>
      <c r="B7887" t="s">
        <v>445</v>
      </c>
      <c r="C7887" t="s">
        <v>52</v>
      </c>
      <c r="D7887" t="s">
        <v>52</v>
      </c>
      <c r="E7887" s="30">
        <v>6</v>
      </c>
      <c r="F7887">
        <f t="shared" si="129"/>
        <v>1</v>
      </c>
    </row>
    <row r="7888" spans="1:6" x14ac:dyDescent="0.2">
      <c r="A7888" s="28">
        <v>42627</v>
      </c>
      <c r="B7888" t="s">
        <v>445</v>
      </c>
      <c r="C7888" t="s">
        <v>53</v>
      </c>
      <c r="D7888" t="s">
        <v>53</v>
      </c>
      <c r="E7888" s="30">
        <v>3.7919999999999998</v>
      </c>
      <c r="F7888">
        <f t="shared" si="129"/>
        <v>1</v>
      </c>
    </row>
    <row r="7889" spans="1:6" x14ac:dyDescent="0.2">
      <c r="A7889" s="28">
        <v>42627</v>
      </c>
      <c r="B7889" t="s">
        <v>445</v>
      </c>
      <c r="C7889" t="s">
        <v>54</v>
      </c>
      <c r="D7889" t="s">
        <v>54</v>
      </c>
      <c r="E7889" s="30">
        <v>2.5</v>
      </c>
      <c r="F7889">
        <f t="shared" si="129"/>
        <v>1</v>
      </c>
    </row>
    <row r="7890" spans="1:6" x14ac:dyDescent="0.2">
      <c r="A7890" s="28">
        <v>42627</v>
      </c>
      <c r="B7890" t="s">
        <v>445</v>
      </c>
      <c r="C7890" t="s">
        <v>55</v>
      </c>
      <c r="D7890" t="s">
        <v>55</v>
      </c>
      <c r="E7890" s="30">
        <v>24.4</v>
      </c>
      <c r="F7890">
        <f t="shared" si="129"/>
        <v>1</v>
      </c>
    </row>
    <row r="7891" spans="1:6" x14ac:dyDescent="0.2">
      <c r="A7891" s="28">
        <v>42627</v>
      </c>
      <c r="B7891" t="s">
        <v>445</v>
      </c>
      <c r="C7891" t="s">
        <v>56</v>
      </c>
      <c r="D7891" t="s">
        <v>56</v>
      </c>
      <c r="E7891" s="30">
        <v>7</v>
      </c>
      <c r="F7891">
        <f t="shared" si="129"/>
        <v>1</v>
      </c>
    </row>
    <row r="7892" spans="1:6" x14ac:dyDescent="0.2">
      <c r="A7892" s="28">
        <v>42627</v>
      </c>
      <c r="B7892" t="s">
        <v>445</v>
      </c>
      <c r="C7892" t="s">
        <v>57</v>
      </c>
      <c r="D7892" t="s">
        <v>57</v>
      </c>
      <c r="E7892" s="30">
        <v>0</v>
      </c>
      <c r="F7892">
        <f t="shared" si="129"/>
        <v>1</v>
      </c>
    </row>
    <row r="7893" spans="1:6" x14ac:dyDescent="0.2">
      <c r="A7893" s="28">
        <v>42627</v>
      </c>
      <c r="B7893" t="s">
        <v>445</v>
      </c>
      <c r="C7893" t="s">
        <v>58</v>
      </c>
      <c r="D7893" t="s">
        <v>58</v>
      </c>
      <c r="E7893" s="30">
        <v>8</v>
      </c>
      <c r="F7893">
        <f t="shared" si="129"/>
        <v>1</v>
      </c>
    </row>
    <row r="7894" spans="1:6" x14ac:dyDescent="0.2">
      <c r="A7894" s="28">
        <v>42627</v>
      </c>
      <c r="B7894" t="s">
        <v>445</v>
      </c>
      <c r="C7894" t="s">
        <v>59</v>
      </c>
      <c r="D7894" t="s">
        <v>59</v>
      </c>
      <c r="E7894" s="30">
        <v>2</v>
      </c>
      <c r="F7894">
        <f t="shared" si="129"/>
        <v>1</v>
      </c>
    </row>
    <row r="7895" spans="1:6" x14ac:dyDescent="0.2">
      <c r="A7895" s="28">
        <v>42628</v>
      </c>
      <c r="B7895" t="s">
        <v>446</v>
      </c>
      <c r="C7895" t="s">
        <v>52</v>
      </c>
      <c r="D7895" t="s">
        <v>52</v>
      </c>
      <c r="E7895" s="30">
        <v>3</v>
      </c>
      <c r="F7895">
        <f t="shared" si="129"/>
        <v>1</v>
      </c>
    </row>
    <row r="7896" spans="1:6" x14ac:dyDescent="0.2">
      <c r="A7896" s="28">
        <v>42628</v>
      </c>
      <c r="B7896" t="s">
        <v>446</v>
      </c>
      <c r="C7896" t="s">
        <v>53</v>
      </c>
      <c r="D7896" t="s">
        <v>53</v>
      </c>
      <c r="E7896" s="30">
        <v>6.6280000000000001</v>
      </c>
      <c r="F7896">
        <f t="shared" si="129"/>
        <v>1</v>
      </c>
    </row>
    <row r="7897" spans="1:6" x14ac:dyDescent="0.2">
      <c r="A7897" s="28">
        <v>42628</v>
      </c>
      <c r="B7897" t="s">
        <v>446</v>
      </c>
      <c r="C7897" t="s">
        <v>54</v>
      </c>
      <c r="D7897" t="s">
        <v>54</v>
      </c>
      <c r="E7897" s="30">
        <v>2</v>
      </c>
      <c r="F7897">
        <f t="shared" si="129"/>
        <v>1</v>
      </c>
    </row>
    <row r="7898" spans="1:6" x14ac:dyDescent="0.2">
      <c r="A7898" s="28">
        <v>42628</v>
      </c>
      <c r="B7898" t="s">
        <v>446</v>
      </c>
      <c r="C7898" t="s">
        <v>55</v>
      </c>
      <c r="D7898" t="s">
        <v>55</v>
      </c>
      <c r="E7898" s="30">
        <v>38</v>
      </c>
      <c r="F7898">
        <f t="shared" si="129"/>
        <v>1</v>
      </c>
    </row>
    <row r="7899" spans="1:6" x14ac:dyDescent="0.2">
      <c r="A7899" s="28">
        <v>42628</v>
      </c>
      <c r="B7899" t="s">
        <v>446</v>
      </c>
      <c r="C7899" t="s">
        <v>56</v>
      </c>
      <c r="D7899" t="s">
        <v>56</v>
      </c>
      <c r="E7899" s="30">
        <v>31</v>
      </c>
      <c r="F7899">
        <f t="shared" si="129"/>
        <v>1</v>
      </c>
    </row>
    <row r="7900" spans="1:6" x14ac:dyDescent="0.2">
      <c r="A7900" s="28">
        <v>42628</v>
      </c>
      <c r="B7900" t="s">
        <v>446</v>
      </c>
      <c r="C7900" t="s">
        <v>57</v>
      </c>
      <c r="D7900" t="s">
        <v>57</v>
      </c>
      <c r="E7900" s="30">
        <v>0</v>
      </c>
      <c r="F7900">
        <f t="shared" si="129"/>
        <v>1</v>
      </c>
    </row>
    <row r="7901" spans="1:6" x14ac:dyDescent="0.2">
      <c r="A7901" s="28">
        <v>42628</v>
      </c>
      <c r="B7901" t="s">
        <v>446</v>
      </c>
      <c r="C7901" t="s">
        <v>58</v>
      </c>
      <c r="D7901" t="s">
        <v>58</v>
      </c>
      <c r="E7901" s="30">
        <v>3</v>
      </c>
      <c r="F7901">
        <f t="shared" si="129"/>
        <v>1</v>
      </c>
    </row>
    <row r="7902" spans="1:6" x14ac:dyDescent="0.2">
      <c r="A7902" s="28">
        <v>42628</v>
      </c>
      <c r="B7902" t="s">
        <v>446</v>
      </c>
      <c r="C7902" t="s">
        <v>59</v>
      </c>
      <c r="D7902" t="s">
        <v>59</v>
      </c>
      <c r="E7902" s="30">
        <v>1</v>
      </c>
      <c r="F7902">
        <f t="shared" si="129"/>
        <v>1</v>
      </c>
    </row>
    <row r="7903" spans="1:6" x14ac:dyDescent="0.2">
      <c r="A7903" s="28">
        <v>42629</v>
      </c>
      <c r="B7903" t="s">
        <v>440</v>
      </c>
      <c r="C7903" t="s">
        <v>52</v>
      </c>
      <c r="D7903" t="s">
        <v>52</v>
      </c>
      <c r="E7903" s="30">
        <v>2</v>
      </c>
      <c r="F7903">
        <f t="shared" si="129"/>
        <v>1</v>
      </c>
    </row>
    <row r="7904" spans="1:6" x14ac:dyDescent="0.2">
      <c r="A7904" s="28">
        <v>42629</v>
      </c>
      <c r="B7904" t="s">
        <v>440</v>
      </c>
      <c r="C7904" t="s">
        <v>53</v>
      </c>
      <c r="D7904" t="s">
        <v>53</v>
      </c>
      <c r="E7904" s="30">
        <v>1.33</v>
      </c>
      <c r="F7904">
        <f t="shared" si="129"/>
        <v>1</v>
      </c>
    </row>
    <row r="7905" spans="1:6" x14ac:dyDescent="0.2">
      <c r="A7905" s="28">
        <v>42629</v>
      </c>
      <c r="B7905" t="s">
        <v>440</v>
      </c>
      <c r="C7905" t="s">
        <v>54</v>
      </c>
      <c r="D7905" t="s">
        <v>54</v>
      </c>
      <c r="E7905" s="30">
        <v>4</v>
      </c>
      <c r="F7905">
        <f t="shared" si="129"/>
        <v>1</v>
      </c>
    </row>
    <row r="7906" spans="1:6" x14ac:dyDescent="0.2">
      <c r="A7906" s="28">
        <v>42629</v>
      </c>
      <c r="B7906" t="s">
        <v>440</v>
      </c>
      <c r="C7906" t="s">
        <v>55</v>
      </c>
      <c r="D7906" t="s">
        <v>55</v>
      </c>
      <c r="E7906" s="30">
        <v>26.3</v>
      </c>
      <c r="F7906">
        <f t="shared" si="129"/>
        <v>1</v>
      </c>
    </row>
    <row r="7907" spans="1:6" x14ac:dyDescent="0.2">
      <c r="A7907" s="28">
        <v>42629</v>
      </c>
      <c r="B7907" t="s">
        <v>440</v>
      </c>
      <c r="C7907" t="s">
        <v>56</v>
      </c>
      <c r="D7907" t="s">
        <v>56</v>
      </c>
      <c r="E7907" s="30">
        <v>17</v>
      </c>
      <c r="F7907">
        <f t="shared" si="129"/>
        <v>1</v>
      </c>
    </row>
    <row r="7908" spans="1:6" x14ac:dyDescent="0.2">
      <c r="A7908" s="28">
        <v>42629</v>
      </c>
      <c r="B7908" t="s">
        <v>440</v>
      </c>
      <c r="C7908" t="s">
        <v>57</v>
      </c>
      <c r="D7908" t="s">
        <v>57</v>
      </c>
      <c r="E7908" s="30">
        <v>0</v>
      </c>
      <c r="F7908">
        <f t="shared" si="129"/>
        <v>1</v>
      </c>
    </row>
    <row r="7909" spans="1:6" x14ac:dyDescent="0.2">
      <c r="A7909" s="28">
        <v>42629</v>
      </c>
      <c r="B7909" t="s">
        <v>440</v>
      </c>
      <c r="C7909" t="s">
        <v>58</v>
      </c>
      <c r="D7909" t="s">
        <v>58</v>
      </c>
      <c r="E7909" s="30">
        <v>3</v>
      </c>
      <c r="F7909">
        <f t="shared" si="129"/>
        <v>1</v>
      </c>
    </row>
    <row r="7910" spans="1:6" x14ac:dyDescent="0.2">
      <c r="A7910" s="28">
        <v>42629</v>
      </c>
      <c r="B7910" t="s">
        <v>440</v>
      </c>
      <c r="C7910" t="s">
        <v>59</v>
      </c>
      <c r="D7910" t="s">
        <v>59</v>
      </c>
      <c r="E7910" s="30">
        <v>0</v>
      </c>
      <c r="F7910">
        <f t="shared" si="129"/>
        <v>1</v>
      </c>
    </row>
    <row r="7911" spans="1:6" x14ac:dyDescent="0.2">
      <c r="A7911" s="28">
        <v>42630</v>
      </c>
      <c r="B7911" t="s">
        <v>441</v>
      </c>
      <c r="C7911" t="s">
        <v>52</v>
      </c>
      <c r="D7911" t="s">
        <v>52</v>
      </c>
      <c r="E7911" s="30">
        <v>6.67</v>
      </c>
      <c r="F7911">
        <f t="shared" si="129"/>
        <v>1</v>
      </c>
    </row>
    <row r="7912" spans="1:6" x14ac:dyDescent="0.2">
      <c r="A7912" s="28">
        <v>42630</v>
      </c>
      <c r="B7912" t="s">
        <v>441</v>
      </c>
      <c r="C7912" t="s">
        <v>53</v>
      </c>
      <c r="D7912" t="s">
        <v>53</v>
      </c>
      <c r="E7912" s="30">
        <v>3.6930000000000001</v>
      </c>
      <c r="F7912">
        <f t="shared" si="129"/>
        <v>1</v>
      </c>
    </row>
    <row r="7913" spans="1:6" x14ac:dyDescent="0.2">
      <c r="A7913" s="28">
        <v>42630</v>
      </c>
      <c r="B7913" t="s">
        <v>441</v>
      </c>
      <c r="C7913" t="s">
        <v>54</v>
      </c>
      <c r="D7913" t="s">
        <v>54</v>
      </c>
      <c r="E7913" s="30">
        <v>2.4</v>
      </c>
      <c r="F7913">
        <f t="shared" si="129"/>
        <v>1</v>
      </c>
    </row>
    <row r="7914" spans="1:6" x14ac:dyDescent="0.2">
      <c r="A7914" s="28">
        <v>42630</v>
      </c>
      <c r="B7914" t="s">
        <v>441</v>
      </c>
      <c r="C7914" t="s">
        <v>55</v>
      </c>
      <c r="D7914" t="s">
        <v>55</v>
      </c>
      <c r="E7914" s="30">
        <v>56</v>
      </c>
      <c r="F7914">
        <f t="shared" si="129"/>
        <v>1</v>
      </c>
    </row>
    <row r="7915" spans="1:6" x14ac:dyDescent="0.2">
      <c r="A7915" s="28">
        <v>42630</v>
      </c>
      <c r="B7915" t="s">
        <v>441</v>
      </c>
      <c r="C7915" t="s">
        <v>56</v>
      </c>
      <c r="D7915" t="s">
        <v>56</v>
      </c>
      <c r="E7915" s="30">
        <v>11</v>
      </c>
      <c r="F7915">
        <f t="shared" si="129"/>
        <v>1</v>
      </c>
    </row>
    <row r="7916" spans="1:6" x14ac:dyDescent="0.2">
      <c r="A7916" s="28">
        <v>42630</v>
      </c>
      <c r="B7916" t="s">
        <v>441</v>
      </c>
      <c r="C7916" t="s">
        <v>57</v>
      </c>
      <c r="D7916" t="s">
        <v>57</v>
      </c>
      <c r="E7916" s="30">
        <v>0</v>
      </c>
      <c r="F7916">
        <f t="shared" si="129"/>
        <v>1</v>
      </c>
    </row>
    <row r="7917" spans="1:6" x14ac:dyDescent="0.2">
      <c r="A7917" s="28">
        <v>42630</v>
      </c>
      <c r="B7917" t="s">
        <v>441</v>
      </c>
      <c r="C7917" t="s">
        <v>58</v>
      </c>
      <c r="D7917" t="s">
        <v>58</v>
      </c>
      <c r="E7917" s="30">
        <v>5</v>
      </c>
      <c r="F7917">
        <f t="shared" si="129"/>
        <v>1</v>
      </c>
    </row>
    <row r="7918" spans="1:6" x14ac:dyDescent="0.2">
      <c r="A7918" s="28">
        <v>42630</v>
      </c>
      <c r="B7918" t="s">
        <v>441</v>
      </c>
      <c r="C7918" t="s">
        <v>59</v>
      </c>
      <c r="D7918" t="s">
        <v>59</v>
      </c>
      <c r="E7918" s="30">
        <v>4.0999999999999996</v>
      </c>
      <c r="F7918">
        <f t="shared" si="129"/>
        <v>1</v>
      </c>
    </row>
    <row r="7919" spans="1:6" x14ac:dyDescent="0.2">
      <c r="A7919" s="28">
        <v>42631</v>
      </c>
      <c r="B7919" t="s">
        <v>447</v>
      </c>
      <c r="C7919" t="s">
        <v>52</v>
      </c>
      <c r="D7919" t="s">
        <v>52</v>
      </c>
      <c r="E7919" s="30">
        <v>5.99</v>
      </c>
      <c r="F7919">
        <f t="shared" si="129"/>
        <v>1</v>
      </c>
    </row>
    <row r="7920" spans="1:6" x14ac:dyDescent="0.2">
      <c r="A7920" s="28">
        <v>42631</v>
      </c>
      <c r="B7920" t="s">
        <v>447</v>
      </c>
      <c r="C7920" t="s">
        <v>53</v>
      </c>
      <c r="D7920" t="s">
        <v>53</v>
      </c>
      <c r="E7920" s="30">
        <v>7.32</v>
      </c>
      <c r="F7920">
        <f t="shared" si="129"/>
        <v>1</v>
      </c>
    </row>
    <row r="7921" spans="1:6" x14ac:dyDescent="0.2">
      <c r="A7921" s="28">
        <v>42631</v>
      </c>
      <c r="B7921" t="s">
        <v>447</v>
      </c>
      <c r="C7921" t="s">
        <v>54</v>
      </c>
      <c r="D7921" t="s">
        <v>54</v>
      </c>
      <c r="E7921" s="30">
        <v>2</v>
      </c>
      <c r="F7921">
        <f t="shared" si="129"/>
        <v>1</v>
      </c>
    </row>
    <row r="7922" spans="1:6" x14ac:dyDescent="0.2">
      <c r="A7922" s="28">
        <v>42631</v>
      </c>
      <c r="B7922" t="s">
        <v>447</v>
      </c>
      <c r="C7922" t="s">
        <v>55</v>
      </c>
      <c r="D7922" t="s">
        <v>55</v>
      </c>
      <c r="E7922" s="30">
        <v>24.45</v>
      </c>
      <c r="F7922">
        <f t="shared" si="129"/>
        <v>1</v>
      </c>
    </row>
    <row r="7923" spans="1:6" x14ac:dyDescent="0.2">
      <c r="A7923" s="28">
        <v>42631</v>
      </c>
      <c r="B7923" t="s">
        <v>447</v>
      </c>
      <c r="C7923" t="s">
        <v>56</v>
      </c>
      <c r="D7923" t="s">
        <v>56</v>
      </c>
      <c r="E7923" s="30">
        <v>4</v>
      </c>
      <c r="F7923">
        <f t="shared" si="129"/>
        <v>1</v>
      </c>
    </row>
    <row r="7924" spans="1:6" x14ac:dyDescent="0.2">
      <c r="A7924" s="28">
        <v>42631</v>
      </c>
      <c r="B7924" t="s">
        <v>447</v>
      </c>
      <c r="C7924" t="s">
        <v>57</v>
      </c>
      <c r="D7924" t="s">
        <v>57</v>
      </c>
      <c r="E7924" s="30">
        <v>0</v>
      </c>
      <c r="F7924">
        <f t="shared" si="129"/>
        <v>1</v>
      </c>
    </row>
    <row r="7925" spans="1:6" x14ac:dyDescent="0.2">
      <c r="A7925" s="28">
        <v>42631</v>
      </c>
      <c r="B7925" t="s">
        <v>447</v>
      </c>
      <c r="C7925" t="s">
        <v>58</v>
      </c>
      <c r="D7925" t="s">
        <v>58</v>
      </c>
      <c r="E7925" s="30">
        <v>8</v>
      </c>
      <c r="F7925">
        <f t="shared" si="129"/>
        <v>1</v>
      </c>
    </row>
    <row r="7926" spans="1:6" x14ac:dyDescent="0.2">
      <c r="A7926" s="28">
        <v>42631</v>
      </c>
      <c r="B7926" t="s">
        <v>447</v>
      </c>
      <c r="C7926" t="s">
        <v>59</v>
      </c>
      <c r="D7926" t="s">
        <v>59</v>
      </c>
      <c r="E7926" s="30">
        <v>1</v>
      </c>
      <c r="F7926">
        <f t="shared" si="129"/>
        <v>1</v>
      </c>
    </row>
    <row r="7927" spans="1:6" x14ac:dyDescent="0.2">
      <c r="A7927" s="28">
        <v>42632</v>
      </c>
      <c r="B7927" t="s">
        <v>443</v>
      </c>
      <c r="C7927" t="s">
        <v>52</v>
      </c>
      <c r="D7927" t="s">
        <v>52</v>
      </c>
      <c r="E7927" s="30">
        <v>4</v>
      </c>
      <c r="F7927">
        <f t="shared" si="129"/>
        <v>1</v>
      </c>
    </row>
    <row r="7928" spans="1:6" x14ac:dyDescent="0.2">
      <c r="A7928" s="28">
        <v>42632</v>
      </c>
      <c r="B7928" t="s">
        <v>443</v>
      </c>
      <c r="C7928" t="s">
        <v>53</v>
      </c>
      <c r="D7928" t="s">
        <v>53</v>
      </c>
      <c r="E7928" s="30">
        <v>3.3959999999999999</v>
      </c>
      <c r="F7928">
        <f t="shared" si="129"/>
        <v>1</v>
      </c>
    </row>
    <row r="7929" spans="1:6" x14ac:dyDescent="0.2">
      <c r="A7929" s="28">
        <v>42632</v>
      </c>
      <c r="B7929" t="s">
        <v>443</v>
      </c>
      <c r="C7929" t="s">
        <v>54</v>
      </c>
      <c r="D7929" t="s">
        <v>54</v>
      </c>
      <c r="E7929" s="30">
        <v>2.15</v>
      </c>
      <c r="F7929">
        <f t="shared" si="129"/>
        <v>1</v>
      </c>
    </row>
    <row r="7930" spans="1:6" x14ac:dyDescent="0.2">
      <c r="A7930" s="28">
        <v>42632</v>
      </c>
      <c r="B7930" t="s">
        <v>443</v>
      </c>
      <c r="C7930" t="s">
        <v>55</v>
      </c>
      <c r="D7930" t="s">
        <v>55</v>
      </c>
      <c r="E7930" s="30">
        <v>31</v>
      </c>
      <c r="F7930">
        <f t="shared" si="129"/>
        <v>1</v>
      </c>
    </row>
    <row r="7931" spans="1:6" x14ac:dyDescent="0.2">
      <c r="A7931" s="28">
        <v>42632</v>
      </c>
      <c r="B7931" t="s">
        <v>443</v>
      </c>
      <c r="C7931" t="s">
        <v>56</v>
      </c>
      <c r="D7931" t="s">
        <v>56</v>
      </c>
      <c r="E7931" s="30">
        <v>11</v>
      </c>
      <c r="F7931">
        <f t="shared" si="129"/>
        <v>1</v>
      </c>
    </row>
    <row r="7932" spans="1:6" x14ac:dyDescent="0.2">
      <c r="A7932" s="28">
        <v>42632</v>
      </c>
      <c r="B7932" t="s">
        <v>443</v>
      </c>
      <c r="C7932" t="s">
        <v>57</v>
      </c>
      <c r="D7932" t="s">
        <v>57</v>
      </c>
      <c r="E7932" s="30">
        <v>2</v>
      </c>
      <c r="F7932">
        <f t="shared" si="129"/>
        <v>1</v>
      </c>
    </row>
    <row r="7933" spans="1:6" x14ac:dyDescent="0.2">
      <c r="A7933" s="28">
        <v>42632</v>
      </c>
      <c r="B7933" t="s">
        <v>443</v>
      </c>
      <c r="C7933" t="s">
        <v>58</v>
      </c>
      <c r="D7933" t="s">
        <v>58</v>
      </c>
      <c r="E7933" s="30">
        <v>0</v>
      </c>
      <c r="F7933">
        <f t="shared" si="129"/>
        <v>1</v>
      </c>
    </row>
    <row r="7934" spans="1:6" x14ac:dyDescent="0.2">
      <c r="A7934" s="28">
        <v>42632</v>
      </c>
      <c r="B7934" t="s">
        <v>443</v>
      </c>
      <c r="C7934" t="s">
        <v>59</v>
      </c>
      <c r="D7934" t="s">
        <v>59</v>
      </c>
      <c r="E7934" s="30">
        <v>1</v>
      </c>
      <c r="F7934">
        <f t="shared" si="129"/>
        <v>1</v>
      </c>
    </row>
    <row r="7935" spans="1:6" x14ac:dyDescent="0.2">
      <c r="A7935" s="28">
        <v>42633</v>
      </c>
      <c r="B7935" t="s">
        <v>444</v>
      </c>
      <c r="C7935" t="s">
        <v>52</v>
      </c>
      <c r="D7935" t="s">
        <v>52</v>
      </c>
      <c r="E7935" s="30">
        <v>4.67</v>
      </c>
      <c r="F7935">
        <f t="shared" si="129"/>
        <v>1</v>
      </c>
    </row>
    <row r="7936" spans="1:6" x14ac:dyDescent="0.2">
      <c r="A7936" s="28">
        <v>42633</v>
      </c>
      <c r="B7936" t="s">
        <v>444</v>
      </c>
      <c r="C7936" t="s">
        <v>53</v>
      </c>
      <c r="D7936" t="s">
        <v>53</v>
      </c>
      <c r="E7936" s="30">
        <v>2.7919999999999998</v>
      </c>
      <c r="F7936">
        <f t="shared" si="129"/>
        <v>1</v>
      </c>
    </row>
    <row r="7937" spans="1:6" x14ac:dyDescent="0.2">
      <c r="A7937" s="28">
        <v>42633</v>
      </c>
      <c r="B7937" t="s">
        <v>444</v>
      </c>
      <c r="C7937" t="s">
        <v>54</v>
      </c>
      <c r="D7937" t="s">
        <v>54</v>
      </c>
      <c r="E7937" s="30">
        <v>3</v>
      </c>
      <c r="F7937">
        <f t="shared" si="129"/>
        <v>1</v>
      </c>
    </row>
    <row r="7938" spans="1:6" x14ac:dyDescent="0.2">
      <c r="A7938" s="28">
        <v>42633</v>
      </c>
      <c r="B7938" t="s">
        <v>444</v>
      </c>
      <c r="C7938" t="s">
        <v>55</v>
      </c>
      <c r="D7938" t="s">
        <v>55</v>
      </c>
      <c r="E7938" s="30">
        <v>33.4</v>
      </c>
      <c r="F7938">
        <f t="shared" si="129"/>
        <v>1</v>
      </c>
    </row>
    <row r="7939" spans="1:6" x14ac:dyDescent="0.2">
      <c r="A7939" s="28">
        <v>42633</v>
      </c>
      <c r="B7939" t="s">
        <v>444</v>
      </c>
      <c r="C7939" t="s">
        <v>56</v>
      </c>
      <c r="D7939" t="s">
        <v>56</v>
      </c>
      <c r="E7939" s="30">
        <v>14</v>
      </c>
      <c r="F7939">
        <f t="shared" si="129"/>
        <v>1</v>
      </c>
    </row>
    <row r="7940" spans="1:6" x14ac:dyDescent="0.2">
      <c r="A7940" s="28">
        <v>42633</v>
      </c>
      <c r="B7940" t="s">
        <v>444</v>
      </c>
      <c r="C7940" t="s">
        <v>57</v>
      </c>
      <c r="D7940" t="s">
        <v>57</v>
      </c>
      <c r="E7940" s="30">
        <v>0</v>
      </c>
      <c r="F7940">
        <f t="shared" si="129"/>
        <v>1</v>
      </c>
    </row>
    <row r="7941" spans="1:6" x14ac:dyDescent="0.2">
      <c r="A7941" s="28">
        <v>42633</v>
      </c>
      <c r="B7941" t="s">
        <v>444</v>
      </c>
      <c r="C7941" t="s">
        <v>58</v>
      </c>
      <c r="D7941" t="s">
        <v>58</v>
      </c>
      <c r="E7941" s="30">
        <v>4</v>
      </c>
      <c r="F7941">
        <f t="shared" si="129"/>
        <v>1</v>
      </c>
    </row>
    <row r="7942" spans="1:6" x14ac:dyDescent="0.2">
      <c r="A7942" s="28">
        <v>42633</v>
      </c>
      <c r="B7942" t="s">
        <v>444</v>
      </c>
      <c r="C7942" t="s">
        <v>59</v>
      </c>
      <c r="D7942" t="s">
        <v>59</v>
      </c>
      <c r="E7942" s="30">
        <v>1</v>
      </c>
      <c r="F7942">
        <f t="shared" si="129"/>
        <v>1</v>
      </c>
    </row>
    <row r="7943" spans="1:6" x14ac:dyDescent="0.2">
      <c r="A7943" s="28">
        <v>42634</v>
      </c>
      <c r="B7943" t="s">
        <v>445</v>
      </c>
      <c r="C7943" t="s">
        <v>52</v>
      </c>
      <c r="D7943" t="s">
        <v>52</v>
      </c>
      <c r="E7943" s="30">
        <v>8.34</v>
      </c>
      <c r="F7943">
        <f t="shared" ref="F7943:F8006" si="130">SUBTOTAL(103,E7943)</f>
        <v>1</v>
      </c>
    </row>
    <row r="7944" spans="1:6" x14ac:dyDescent="0.2">
      <c r="A7944" s="28">
        <v>42634</v>
      </c>
      <c r="B7944" t="s">
        <v>445</v>
      </c>
      <c r="C7944" t="s">
        <v>53</v>
      </c>
      <c r="D7944" t="s">
        <v>53</v>
      </c>
      <c r="E7944" s="30">
        <v>4.3099999999999996</v>
      </c>
      <c r="F7944">
        <f t="shared" si="130"/>
        <v>1</v>
      </c>
    </row>
    <row r="7945" spans="1:6" x14ac:dyDescent="0.2">
      <c r="A7945" s="28">
        <v>42634</v>
      </c>
      <c r="B7945" t="s">
        <v>445</v>
      </c>
      <c r="C7945" t="s">
        <v>54</v>
      </c>
      <c r="D7945" t="s">
        <v>54</v>
      </c>
      <c r="E7945" s="30">
        <v>3.05</v>
      </c>
      <c r="F7945">
        <f t="shared" si="130"/>
        <v>1</v>
      </c>
    </row>
    <row r="7946" spans="1:6" x14ac:dyDescent="0.2">
      <c r="A7946" s="28">
        <v>42634</v>
      </c>
      <c r="B7946" t="s">
        <v>445</v>
      </c>
      <c r="C7946" t="s">
        <v>55</v>
      </c>
      <c r="D7946" t="s">
        <v>55</v>
      </c>
      <c r="E7946" s="30">
        <v>19.7</v>
      </c>
      <c r="F7946">
        <f t="shared" si="130"/>
        <v>1</v>
      </c>
    </row>
    <row r="7947" spans="1:6" x14ac:dyDescent="0.2">
      <c r="A7947" s="28">
        <v>42634</v>
      </c>
      <c r="B7947" t="s">
        <v>445</v>
      </c>
      <c r="C7947" t="s">
        <v>56</v>
      </c>
      <c r="D7947" t="s">
        <v>56</v>
      </c>
      <c r="E7947" s="30">
        <v>12</v>
      </c>
      <c r="F7947">
        <f t="shared" si="130"/>
        <v>1</v>
      </c>
    </row>
    <row r="7948" spans="1:6" x14ac:dyDescent="0.2">
      <c r="A7948" s="28">
        <v>42634</v>
      </c>
      <c r="B7948" t="s">
        <v>445</v>
      </c>
      <c r="C7948" t="s">
        <v>57</v>
      </c>
      <c r="D7948" t="s">
        <v>57</v>
      </c>
      <c r="E7948" s="30">
        <v>0</v>
      </c>
      <c r="F7948">
        <f t="shared" si="130"/>
        <v>1</v>
      </c>
    </row>
    <row r="7949" spans="1:6" x14ac:dyDescent="0.2">
      <c r="A7949" s="28">
        <v>42634</v>
      </c>
      <c r="B7949" t="s">
        <v>445</v>
      </c>
      <c r="C7949" t="s">
        <v>58</v>
      </c>
      <c r="D7949" t="s">
        <v>58</v>
      </c>
      <c r="E7949" s="30">
        <v>3</v>
      </c>
      <c r="F7949">
        <f t="shared" si="130"/>
        <v>1</v>
      </c>
    </row>
    <row r="7950" spans="1:6" x14ac:dyDescent="0.2">
      <c r="A7950" s="28">
        <v>42634</v>
      </c>
      <c r="B7950" t="s">
        <v>445</v>
      </c>
      <c r="C7950" t="s">
        <v>59</v>
      </c>
      <c r="D7950" t="s">
        <v>59</v>
      </c>
      <c r="E7950" s="30">
        <v>2</v>
      </c>
      <c r="F7950">
        <f t="shared" si="130"/>
        <v>1</v>
      </c>
    </row>
    <row r="7951" spans="1:6" x14ac:dyDescent="0.2">
      <c r="A7951" s="28">
        <v>42635</v>
      </c>
      <c r="B7951" t="s">
        <v>446</v>
      </c>
      <c r="C7951" t="s">
        <v>52</v>
      </c>
      <c r="D7951" t="s">
        <v>52</v>
      </c>
      <c r="E7951" s="30">
        <v>6.33</v>
      </c>
      <c r="F7951">
        <f t="shared" si="130"/>
        <v>1</v>
      </c>
    </row>
    <row r="7952" spans="1:6" x14ac:dyDescent="0.2">
      <c r="A7952" s="28">
        <v>42635</v>
      </c>
      <c r="B7952" t="s">
        <v>446</v>
      </c>
      <c r="C7952" t="s">
        <v>53</v>
      </c>
      <c r="D7952" t="s">
        <v>53</v>
      </c>
      <c r="E7952" s="30">
        <v>2.33</v>
      </c>
      <c r="F7952">
        <f t="shared" si="130"/>
        <v>1</v>
      </c>
    </row>
    <row r="7953" spans="1:6" x14ac:dyDescent="0.2">
      <c r="A7953" s="28">
        <v>42635</v>
      </c>
      <c r="B7953" t="s">
        <v>446</v>
      </c>
      <c r="C7953" t="s">
        <v>54</v>
      </c>
      <c r="D7953" t="s">
        <v>54</v>
      </c>
      <c r="E7953" s="30">
        <v>2.1</v>
      </c>
      <c r="F7953">
        <f t="shared" si="130"/>
        <v>1</v>
      </c>
    </row>
    <row r="7954" spans="1:6" x14ac:dyDescent="0.2">
      <c r="A7954" s="28">
        <v>42635</v>
      </c>
      <c r="B7954" t="s">
        <v>446</v>
      </c>
      <c r="C7954" t="s">
        <v>55</v>
      </c>
      <c r="D7954" t="s">
        <v>55</v>
      </c>
      <c r="E7954" s="30">
        <v>29.4</v>
      </c>
      <c r="F7954">
        <f t="shared" si="130"/>
        <v>1</v>
      </c>
    </row>
    <row r="7955" spans="1:6" x14ac:dyDescent="0.2">
      <c r="A7955" s="28">
        <v>42635</v>
      </c>
      <c r="B7955" t="s">
        <v>446</v>
      </c>
      <c r="C7955" t="s">
        <v>56</v>
      </c>
      <c r="D7955" t="s">
        <v>56</v>
      </c>
      <c r="E7955" s="30">
        <v>6</v>
      </c>
      <c r="F7955">
        <f t="shared" si="130"/>
        <v>1</v>
      </c>
    </row>
    <row r="7956" spans="1:6" x14ac:dyDescent="0.2">
      <c r="A7956" s="28">
        <v>42635</v>
      </c>
      <c r="B7956" t="s">
        <v>446</v>
      </c>
      <c r="C7956" t="s">
        <v>57</v>
      </c>
      <c r="D7956" t="s">
        <v>57</v>
      </c>
      <c r="E7956" s="30">
        <v>0</v>
      </c>
      <c r="F7956">
        <f t="shared" si="130"/>
        <v>1</v>
      </c>
    </row>
    <row r="7957" spans="1:6" x14ac:dyDescent="0.2">
      <c r="A7957" s="28">
        <v>42635</v>
      </c>
      <c r="B7957" t="s">
        <v>446</v>
      </c>
      <c r="C7957" t="s">
        <v>58</v>
      </c>
      <c r="D7957" t="s">
        <v>58</v>
      </c>
      <c r="E7957" s="30">
        <v>4</v>
      </c>
      <c r="F7957">
        <f t="shared" si="130"/>
        <v>1</v>
      </c>
    </row>
    <row r="7958" spans="1:6" x14ac:dyDescent="0.2">
      <c r="A7958" s="28">
        <v>42635</v>
      </c>
      <c r="B7958" t="s">
        <v>446</v>
      </c>
      <c r="C7958" t="s">
        <v>59</v>
      </c>
      <c r="D7958" t="s">
        <v>59</v>
      </c>
      <c r="E7958" s="30">
        <v>3</v>
      </c>
      <c r="F7958">
        <f t="shared" si="130"/>
        <v>1</v>
      </c>
    </row>
    <row r="7959" spans="1:6" x14ac:dyDescent="0.2">
      <c r="A7959" s="28">
        <v>42636</v>
      </c>
      <c r="B7959" t="s">
        <v>440</v>
      </c>
      <c r="C7959" t="s">
        <v>52</v>
      </c>
      <c r="D7959" t="s">
        <v>52</v>
      </c>
      <c r="E7959" s="30">
        <v>2.33</v>
      </c>
      <c r="F7959">
        <f t="shared" si="130"/>
        <v>1</v>
      </c>
    </row>
    <row r="7960" spans="1:6" x14ac:dyDescent="0.2">
      <c r="A7960" s="28">
        <v>42636</v>
      </c>
      <c r="B7960" t="s">
        <v>440</v>
      </c>
      <c r="C7960" t="s">
        <v>53</v>
      </c>
      <c r="D7960" t="s">
        <v>53</v>
      </c>
      <c r="E7960" s="30">
        <v>6.99</v>
      </c>
      <c r="F7960">
        <f t="shared" si="130"/>
        <v>1</v>
      </c>
    </row>
    <row r="7961" spans="1:6" x14ac:dyDescent="0.2">
      <c r="A7961" s="28">
        <v>42636</v>
      </c>
      <c r="B7961" t="s">
        <v>440</v>
      </c>
      <c r="C7961" t="s">
        <v>54</v>
      </c>
      <c r="D7961" t="s">
        <v>54</v>
      </c>
      <c r="E7961" s="30">
        <v>6</v>
      </c>
      <c r="F7961">
        <f t="shared" si="130"/>
        <v>1</v>
      </c>
    </row>
    <row r="7962" spans="1:6" x14ac:dyDescent="0.2">
      <c r="A7962" s="28">
        <v>42636</v>
      </c>
      <c r="B7962" t="s">
        <v>440</v>
      </c>
      <c r="C7962" t="s">
        <v>55</v>
      </c>
      <c r="D7962" t="s">
        <v>55</v>
      </c>
      <c r="E7962" s="30">
        <v>28.4</v>
      </c>
      <c r="F7962">
        <f t="shared" si="130"/>
        <v>1</v>
      </c>
    </row>
    <row r="7963" spans="1:6" x14ac:dyDescent="0.2">
      <c r="A7963" s="28">
        <v>42636</v>
      </c>
      <c r="B7963" t="s">
        <v>440</v>
      </c>
      <c r="C7963" t="s">
        <v>56</v>
      </c>
      <c r="D7963" t="s">
        <v>56</v>
      </c>
      <c r="E7963" s="30">
        <v>13</v>
      </c>
      <c r="F7963">
        <f t="shared" si="130"/>
        <v>1</v>
      </c>
    </row>
    <row r="7964" spans="1:6" x14ac:dyDescent="0.2">
      <c r="A7964" s="28">
        <v>42636</v>
      </c>
      <c r="B7964" t="s">
        <v>440</v>
      </c>
      <c r="C7964" t="s">
        <v>57</v>
      </c>
      <c r="D7964" t="s">
        <v>57</v>
      </c>
      <c r="E7964" s="30">
        <v>3</v>
      </c>
      <c r="F7964">
        <f t="shared" si="130"/>
        <v>1</v>
      </c>
    </row>
    <row r="7965" spans="1:6" x14ac:dyDescent="0.2">
      <c r="A7965" s="28">
        <v>42636</v>
      </c>
      <c r="B7965" t="s">
        <v>440</v>
      </c>
      <c r="C7965" t="s">
        <v>58</v>
      </c>
      <c r="D7965" t="s">
        <v>58</v>
      </c>
      <c r="E7965" s="30">
        <v>7</v>
      </c>
      <c r="F7965">
        <f t="shared" si="130"/>
        <v>1</v>
      </c>
    </row>
    <row r="7966" spans="1:6" x14ac:dyDescent="0.2">
      <c r="A7966" s="28">
        <v>42636</v>
      </c>
      <c r="B7966" t="s">
        <v>440</v>
      </c>
      <c r="C7966" t="s">
        <v>59</v>
      </c>
      <c r="D7966" t="s">
        <v>59</v>
      </c>
      <c r="E7966" s="30">
        <v>1</v>
      </c>
      <c r="F7966">
        <f t="shared" si="130"/>
        <v>1</v>
      </c>
    </row>
    <row r="7967" spans="1:6" x14ac:dyDescent="0.2">
      <c r="A7967" s="28">
        <v>42637</v>
      </c>
      <c r="B7967" t="s">
        <v>441</v>
      </c>
      <c r="C7967" t="s">
        <v>52</v>
      </c>
      <c r="D7967" t="s">
        <v>52</v>
      </c>
      <c r="E7967" s="30">
        <v>2</v>
      </c>
      <c r="F7967">
        <f t="shared" si="130"/>
        <v>1</v>
      </c>
    </row>
    <row r="7968" spans="1:6" x14ac:dyDescent="0.2">
      <c r="A7968" s="28">
        <v>42637</v>
      </c>
      <c r="B7968" t="s">
        <v>441</v>
      </c>
      <c r="C7968" t="s">
        <v>53</v>
      </c>
      <c r="D7968" t="s">
        <v>53</v>
      </c>
      <c r="E7968" s="30">
        <v>3.7789999999999999</v>
      </c>
      <c r="F7968">
        <f t="shared" si="130"/>
        <v>1</v>
      </c>
    </row>
    <row r="7969" spans="1:6" x14ac:dyDescent="0.2">
      <c r="A7969" s="28">
        <v>42637</v>
      </c>
      <c r="B7969" t="s">
        <v>441</v>
      </c>
      <c r="C7969" t="s">
        <v>54</v>
      </c>
      <c r="D7969" t="s">
        <v>54</v>
      </c>
      <c r="E7969" s="30">
        <v>6.2</v>
      </c>
      <c r="F7969">
        <f t="shared" si="130"/>
        <v>1</v>
      </c>
    </row>
    <row r="7970" spans="1:6" x14ac:dyDescent="0.2">
      <c r="A7970" s="28">
        <v>42637</v>
      </c>
      <c r="B7970" t="s">
        <v>441</v>
      </c>
      <c r="C7970" t="s">
        <v>55</v>
      </c>
      <c r="D7970" t="s">
        <v>55</v>
      </c>
      <c r="E7970" s="30">
        <v>61.2</v>
      </c>
      <c r="F7970">
        <f t="shared" si="130"/>
        <v>1</v>
      </c>
    </row>
    <row r="7971" spans="1:6" x14ac:dyDescent="0.2">
      <c r="A7971" s="28">
        <v>42637</v>
      </c>
      <c r="B7971" t="s">
        <v>441</v>
      </c>
      <c r="C7971" t="s">
        <v>56</v>
      </c>
      <c r="D7971" t="s">
        <v>56</v>
      </c>
      <c r="E7971" s="30">
        <v>8</v>
      </c>
      <c r="F7971">
        <f t="shared" si="130"/>
        <v>1</v>
      </c>
    </row>
    <row r="7972" spans="1:6" x14ac:dyDescent="0.2">
      <c r="A7972" s="28">
        <v>42637</v>
      </c>
      <c r="B7972" t="s">
        <v>441</v>
      </c>
      <c r="C7972" t="s">
        <v>57</v>
      </c>
      <c r="D7972" t="s">
        <v>57</v>
      </c>
      <c r="E7972" s="30">
        <v>0</v>
      </c>
      <c r="F7972">
        <f t="shared" si="130"/>
        <v>1</v>
      </c>
    </row>
    <row r="7973" spans="1:6" x14ac:dyDescent="0.2">
      <c r="A7973" s="28">
        <v>42637</v>
      </c>
      <c r="B7973" t="s">
        <v>441</v>
      </c>
      <c r="C7973" t="s">
        <v>58</v>
      </c>
      <c r="D7973" t="s">
        <v>58</v>
      </c>
      <c r="E7973" s="30">
        <v>1</v>
      </c>
      <c r="F7973">
        <f t="shared" si="130"/>
        <v>1</v>
      </c>
    </row>
    <row r="7974" spans="1:6" x14ac:dyDescent="0.2">
      <c r="A7974" s="28">
        <v>42637</v>
      </c>
      <c r="B7974" t="s">
        <v>441</v>
      </c>
      <c r="C7974" t="s">
        <v>59</v>
      </c>
      <c r="D7974" t="s">
        <v>59</v>
      </c>
      <c r="E7974" s="30">
        <v>1</v>
      </c>
      <c r="F7974">
        <f t="shared" si="130"/>
        <v>1</v>
      </c>
    </row>
    <row r="7975" spans="1:6" x14ac:dyDescent="0.2">
      <c r="A7975" s="28">
        <v>42638</v>
      </c>
      <c r="B7975" t="s">
        <v>447</v>
      </c>
      <c r="C7975" t="s">
        <v>52</v>
      </c>
      <c r="D7975" t="s">
        <v>52</v>
      </c>
      <c r="E7975" s="30">
        <v>6</v>
      </c>
      <c r="F7975">
        <f t="shared" si="130"/>
        <v>1</v>
      </c>
    </row>
    <row r="7976" spans="1:6" x14ac:dyDescent="0.2">
      <c r="A7976" s="28">
        <v>42638</v>
      </c>
      <c r="B7976" t="s">
        <v>447</v>
      </c>
      <c r="C7976" t="s">
        <v>53</v>
      </c>
      <c r="D7976" t="s">
        <v>53</v>
      </c>
      <c r="E7976" s="30">
        <v>4.33</v>
      </c>
      <c r="F7976">
        <f t="shared" si="130"/>
        <v>1</v>
      </c>
    </row>
    <row r="7977" spans="1:6" x14ac:dyDescent="0.2">
      <c r="A7977" s="28">
        <v>42638</v>
      </c>
      <c r="B7977" t="s">
        <v>447</v>
      </c>
      <c r="C7977" t="s">
        <v>54</v>
      </c>
      <c r="D7977" t="s">
        <v>54</v>
      </c>
      <c r="E7977" s="30">
        <v>3</v>
      </c>
      <c r="F7977">
        <f t="shared" si="130"/>
        <v>1</v>
      </c>
    </row>
    <row r="7978" spans="1:6" x14ac:dyDescent="0.2">
      <c r="A7978" s="28">
        <v>42638</v>
      </c>
      <c r="B7978" t="s">
        <v>447</v>
      </c>
      <c r="C7978" t="s">
        <v>55</v>
      </c>
      <c r="D7978" t="s">
        <v>55</v>
      </c>
      <c r="E7978" s="30">
        <v>61.125</v>
      </c>
      <c r="F7978">
        <f t="shared" si="130"/>
        <v>1</v>
      </c>
    </row>
    <row r="7979" spans="1:6" x14ac:dyDescent="0.2">
      <c r="A7979" s="28">
        <v>42638</v>
      </c>
      <c r="B7979" t="s">
        <v>447</v>
      </c>
      <c r="C7979" t="s">
        <v>56</v>
      </c>
      <c r="D7979" t="s">
        <v>56</v>
      </c>
      <c r="E7979" s="30">
        <v>3</v>
      </c>
      <c r="F7979">
        <f t="shared" si="130"/>
        <v>1</v>
      </c>
    </row>
    <row r="7980" spans="1:6" x14ac:dyDescent="0.2">
      <c r="A7980" s="28">
        <v>42638</v>
      </c>
      <c r="B7980" t="s">
        <v>447</v>
      </c>
      <c r="C7980" t="s">
        <v>57</v>
      </c>
      <c r="D7980" t="s">
        <v>57</v>
      </c>
      <c r="E7980" s="30">
        <v>0</v>
      </c>
      <c r="F7980">
        <f t="shared" si="130"/>
        <v>1</v>
      </c>
    </row>
    <row r="7981" spans="1:6" x14ac:dyDescent="0.2">
      <c r="A7981" s="28">
        <v>42638</v>
      </c>
      <c r="B7981" t="s">
        <v>447</v>
      </c>
      <c r="C7981" t="s">
        <v>58</v>
      </c>
      <c r="D7981" t="s">
        <v>58</v>
      </c>
      <c r="E7981" s="30">
        <v>10</v>
      </c>
      <c r="F7981">
        <f t="shared" si="130"/>
        <v>1</v>
      </c>
    </row>
    <row r="7982" spans="1:6" x14ac:dyDescent="0.2">
      <c r="A7982" s="28">
        <v>42638</v>
      </c>
      <c r="B7982" t="s">
        <v>447</v>
      </c>
      <c r="C7982" t="s">
        <v>59</v>
      </c>
      <c r="D7982" t="s">
        <v>59</v>
      </c>
      <c r="E7982" s="30">
        <v>2</v>
      </c>
      <c r="F7982">
        <f t="shared" si="130"/>
        <v>1</v>
      </c>
    </row>
    <row r="7983" spans="1:6" x14ac:dyDescent="0.2">
      <c r="A7983" s="28">
        <v>42639</v>
      </c>
      <c r="B7983" t="s">
        <v>443</v>
      </c>
      <c r="C7983" t="s">
        <v>52</v>
      </c>
      <c r="D7983" t="s">
        <v>52</v>
      </c>
      <c r="E7983" s="30">
        <v>5.99</v>
      </c>
      <c r="F7983">
        <f t="shared" si="130"/>
        <v>1</v>
      </c>
    </row>
    <row r="7984" spans="1:6" x14ac:dyDescent="0.2">
      <c r="A7984" s="28">
        <v>42639</v>
      </c>
      <c r="B7984" t="s">
        <v>443</v>
      </c>
      <c r="C7984" t="s">
        <v>53</v>
      </c>
      <c r="D7984" t="s">
        <v>53</v>
      </c>
      <c r="E7984" s="30">
        <v>1</v>
      </c>
      <c r="F7984">
        <f t="shared" si="130"/>
        <v>1</v>
      </c>
    </row>
    <row r="7985" spans="1:6" x14ac:dyDescent="0.2">
      <c r="A7985" s="28">
        <v>42639</v>
      </c>
      <c r="B7985" t="s">
        <v>443</v>
      </c>
      <c r="C7985" t="s">
        <v>54</v>
      </c>
      <c r="D7985" t="s">
        <v>54</v>
      </c>
      <c r="E7985" s="30">
        <v>4</v>
      </c>
      <c r="F7985">
        <f t="shared" si="130"/>
        <v>1</v>
      </c>
    </row>
    <row r="7986" spans="1:6" x14ac:dyDescent="0.2">
      <c r="A7986" s="28">
        <v>42639</v>
      </c>
      <c r="B7986" t="s">
        <v>443</v>
      </c>
      <c r="C7986" t="s">
        <v>55</v>
      </c>
      <c r="D7986" t="s">
        <v>55</v>
      </c>
      <c r="E7986" s="30">
        <v>57.6</v>
      </c>
      <c r="F7986">
        <f t="shared" si="130"/>
        <v>1</v>
      </c>
    </row>
    <row r="7987" spans="1:6" x14ac:dyDescent="0.2">
      <c r="A7987" s="28">
        <v>42639</v>
      </c>
      <c r="B7987" t="s">
        <v>443</v>
      </c>
      <c r="C7987" t="s">
        <v>56</v>
      </c>
      <c r="D7987" t="s">
        <v>56</v>
      </c>
      <c r="E7987" s="30">
        <v>4</v>
      </c>
      <c r="F7987">
        <f t="shared" si="130"/>
        <v>1</v>
      </c>
    </row>
    <row r="7988" spans="1:6" x14ac:dyDescent="0.2">
      <c r="A7988" s="28">
        <v>42639</v>
      </c>
      <c r="B7988" t="s">
        <v>443</v>
      </c>
      <c r="C7988" t="s">
        <v>57</v>
      </c>
      <c r="D7988" t="s">
        <v>57</v>
      </c>
      <c r="E7988" s="30">
        <v>2</v>
      </c>
      <c r="F7988">
        <f t="shared" si="130"/>
        <v>1</v>
      </c>
    </row>
    <row r="7989" spans="1:6" x14ac:dyDescent="0.2">
      <c r="A7989" s="28">
        <v>42639</v>
      </c>
      <c r="B7989" t="s">
        <v>443</v>
      </c>
      <c r="C7989" t="s">
        <v>58</v>
      </c>
      <c r="D7989" t="s">
        <v>58</v>
      </c>
      <c r="E7989" s="30">
        <v>4</v>
      </c>
      <c r="F7989">
        <f t="shared" si="130"/>
        <v>1</v>
      </c>
    </row>
    <row r="7990" spans="1:6" x14ac:dyDescent="0.2">
      <c r="A7990" s="28">
        <v>42639</v>
      </c>
      <c r="B7990" t="s">
        <v>443</v>
      </c>
      <c r="C7990" t="s">
        <v>59</v>
      </c>
      <c r="D7990" t="s">
        <v>59</v>
      </c>
      <c r="E7990" s="30">
        <v>1</v>
      </c>
      <c r="F7990">
        <f t="shared" si="130"/>
        <v>1</v>
      </c>
    </row>
    <row r="7991" spans="1:6" x14ac:dyDescent="0.2">
      <c r="A7991" s="28">
        <v>42640</v>
      </c>
      <c r="B7991" t="s">
        <v>444</v>
      </c>
      <c r="C7991" t="s">
        <v>52</v>
      </c>
      <c r="D7991" t="s">
        <v>52</v>
      </c>
      <c r="E7991" s="30">
        <v>7</v>
      </c>
      <c r="F7991">
        <f t="shared" si="130"/>
        <v>1</v>
      </c>
    </row>
    <row r="7992" spans="1:6" x14ac:dyDescent="0.2">
      <c r="A7992" s="28">
        <v>42640</v>
      </c>
      <c r="B7992" t="s">
        <v>444</v>
      </c>
      <c r="C7992" t="s">
        <v>53</v>
      </c>
      <c r="D7992" t="s">
        <v>53</v>
      </c>
      <c r="E7992" s="30">
        <v>4.67</v>
      </c>
      <c r="F7992">
        <f t="shared" si="130"/>
        <v>1</v>
      </c>
    </row>
    <row r="7993" spans="1:6" x14ac:dyDescent="0.2">
      <c r="A7993" s="28">
        <v>42640</v>
      </c>
      <c r="B7993" t="s">
        <v>444</v>
      </c>
      <c r="C7993" t="s">
        <v>54</v>
      </c>
      <c r="D7993" t="s">
        <v>54</v>
      </c>
      <c r="E7993" s="30">
        <v>7.4</v>
      </c>
      <c r="F7993">
        <f t="shared" si="130"/>
        <v>1</v>
      </c>
    </row>
    <row r="7994" spans="1:6" x14ac:dyDescent="0.2">
      <c r="A7994" s="28">
        <v>42640</v>
      </c>
      <c r="B7994" t="s">
        <v>444</v>
      </c>
      <c r="C7994" t="s">
        <v>55</v>
      </c>
      <c r="D7994" t="s">
        <v>55</v>
      </c>
      <c r="E7994" s="30">
        <v>51.7</v>
      </c>
      <c r="F7994">
        <f t="shared" si="130"/>
        <v>1</v>
      </c>
    </row>
    <row r="7995" spans="1:6" x14ac:dyDescent="0.2">
      <c r="A7995" s="28">
        <v>42640</v>
      </c>
      <c r="B7995" t="s">
        <v>444</v>
      </c>
      <c r="C7995" t="s">
        <v>56</v>
      </c>
      <c r="D7995" t="s">
        <v>56</v>
      </c>
      <c r="E7995" s="30">
        <v>17</v>
      </c>
      <c r="F7995">
        <f t="shared" si="130"/>
        <v>1</v>
      </c>
    </row>
    <row r="7996" spans="1:6" x14ac:dyDescent="0.2">
      <c r="A7996" s="28">
        <v>42640</v>
      </c>
      <c r="B7996" t="s">
        <v>444</v>
      </c>
      <c r="C7996" t="s">
        <v>57</v>
      </c>
      <c r="D7996" t="s">
        <v>57</v>
      </c>
      <c r="E7996" s="30">
        <v>3</v>
      </c>
      <c r="F7996">
        <f t="shared" si="130"/>
        <v>1</v>
      </c>
    </row>
    <row r="7997" spans="1:6" x14ac:dyDescent="0.2">
      <c r="A7997" s="28">
        <v>42640</v>
      </c>
      <c r="B7997" t="s">
        <v>444</v>
      </c>
      <c r="C7997" t="s">
        <v>58</v>
      </c>
      <c r="D7997" t="s">
        <v>58</v>
      </c>
      <c r="E7997" s="30">
        <v>1</v>
      </c>
      <c r="F7997">
        <f t="shared" si="130"/>
        <v>1</v>
      </c>
    </row>
    <row r="7998" spans="1:6" x14ac:dyDescent="0.2">
      <c r="A7998" s="28">
        <v>42640</v>
      </c>
      <c r="B7998" t="s">
        <v>444</v>
      </c>
      <c r="C7998" t="s">
        <v>59</v>
      </c>
      <c r="D7998" t="s">
        <v>59</v>
      </c>
      <c r="E7998" s="30">
        <v>3</v>
      </c>
      <c r="F7998">
        <f t="shared" si="130"/>
        <v>1</v>
      </c>
    </row>
    <row r="7999" spans="1:6" x14ac:dyDescent="0.2">
      <c r="A7999" s="28">
        <v>42641</v>
      </c>
      <c r="B7999" t="s">
        <v>445</v>
      </c>
      <c r="C7999" t="s">
        <v>52</v>
      </c>
      <c r="D7999" t="s">
        <v>52</v>
      </c>
      <c r="E7999" s="30">
        <v>13.68</v>
      </c>
      <c r="F7999">
        <f t="shared" si="130"/>
        <v>1</v>
      </c>
    </row>
    <row r="8000" spans="1:6" x14ac:dyDescent="0.2">
      <c r="A8000" s="28">
        <v>42641</v>
      </c>
      <c r="B8000" t="s">
        <v>445</v>
      </c>
      <c r="C8000" t="s">
        <v>53</v>
      </c>
      <c r="D8000" t="s">
        <v>53</v>
      </c>
      <c r="E8000" s="30">
        <v>1.802</v>
      </c>
      <c r="F8000">
        <f t="shared" si="130"/>
        <v>1</v>
      </c>
    </row>
    <row r="8001" spans="1:6" x14ac:dyDescent="0.2">
      <c r="A8001" s="28">
        <v>42641</v>
      </c>
      <c r="B8001" t="s">
        <v>445</v>
      </c>
      <c r="C8001" t="s">
        <v>54</v>
      </c>
      <c r="D8001" t="s">
        <v>54</v>
      </c>
      <c r="E8001" s="30">
        <v>5.45</v>
      </c>
      <c r="F8001">
        <f t="shared" si="130"/>
        <v>1</v>
      </c>
    </row>
    <row r="8002" spans="1:6" x14ac:dyDescent="0.2">
      <c r="A8002" s="28">
        <v>42641</v>
      </c>
      <c r="B8002" t="s">
        <v>445</v>
      </c>
      <c r="C8002" t="s">
        <v>55</v>
      </c>
      <c r="D8002" t="s">
        <v>55</v>
      </c>
      <c r="E8002" s="30">
        <v>64.5</v>
      </c>
      <c r="F8002">
        <f t="shared" si="130"/>
        <v>1</v>
      </c>
    </row>
    <row r="8003" spans="1:6" x14ac:dyDescent="0.2">
      <c r="A8003" s="28">
        <v>42641</v>
      </c>
      <c r="B8003" t="s">
        <v>445</v>
      </c>
      <c r="C8003" t="s">
        <v>56</v>
      </c>
      <c r="D8003" t="s">
        <v>56</v>
      </c>
      <c r="E8003" s="30">
        <v>3</v>
      </c>
      <c r="F8003">
        <f t="shared" si="130"/>
        <v>1</v>
      </c>
    </row>
    <row r="8004" spans="1:6" x14ac:dyDescent="0.2">
      <c r="A8004" s="28">
        <v>42641</v>
      </c>
      <c r="B8004" t="s">
        <v>445</v>
      </c>
      <c r="C8004" t="s">
        <v>57</v>
      </c>
      <c r="D8004" t="s">
        <v>57</v>
      </c>
      <c r="E8004" s="30">
        <v>0</v>
      </c>
      <c r="F8004">
        <f t="shared" si="130"/>
        <v>1</v>
      </c>
    </row>
    <row r="8005" spans="1:6" x14ac:dyDescent="0.2">
      <c r="A8005" s="28">
        <v>42641</v>
      </c>
      <c r="B8005" t="s">
        <v>445</v>
      </c>
      <c r="C8005" t="s">
        <v>58</v>
      </c>
      <c r="D8005" t="s">
        <v>58</v>
      </c>
      <c r="E8005" s="30">
        <v>0</v>
      </c>
      <c r="F8005">
        <f t="shared" si="130"/>
        <v>1</v>
      </c>
    </row>
    <row r="8006" spans="1:6" x14ac:dyDescent="0.2">
      <c r="A8006" s="28">
        <v>42641</v>
      </c>
      <c r="B8006" t="s">
        <v>445</v>
      </c>
      <c r="C8006" t="s">
        <v>59</v>
      </c>
      <c r="D8006" t="s">
        <v>59</v>
      </c>
      <c r="E8006" s="30">
        <v>4</v>
      </c>
      <c r="F8006">
        <f t="shared" si="130"/>
        <v>1</v>
      </c>
    </row>
    <row r="8007" spans="1:6" x14ac:dyDescent="0.2">
      <c r="A8007" s="28">
        <v>42642</v>
      </c>
      <c r="B8007" t="s">
        <v>446</v>
      </c>
      <c r="C8007" t="s">
        <v>52</v>
      </c>
      <c r="D8007" t="s">
        <v>52</v>
      </c>
      <c r="E8007" s="30">
        <v>7.33</v>
      </c>
      <c r="F8007">
        <f t="shared" ref="F8007:F8070" si="131">SUBTOTAL(103,E8007)</f>
        <v>1</v>
      </c>
    </row>
    <row r="8008" spans="1:6" x14ac:dyDescent="0.2">
      <c r="A8008" s="28">
        <v>42642</v>
      </c>
      <c r="B8008" t="s">
        <v>446</v>
      </c>
      <c r="C8008" t="s">
        <v>53</v>
      </c>
      <c r="D8008" t="s">
        <v>53</v>
      </c>
      <c r="E8008" s="30">
        <v>2</v>
      </c>
      <c r="F8008">
        <f t="shared" si="131"/>
        <v>1</v>
      </c>
    </row>
    <row r="8009" spans="1:6" x14ac:dyDescent="0.2">
      <c r="A8009" s="28">
        <v>42642</v>
      </c>
      <c r="B8009" t="s">
        <v>446</v>
      </c>
      <c r="C8009" t="s">
        <v>54</v>
      </c>
      <c r="D8009" t="s">
        <v>54</v>
      </c>
      <c r="E8009" s="30">
        <v>4</v>
      </c>
      <c r="F8009">
        <f t="shared" si="131"/>
        <v>1</v>
      </c>
    </row>
    <row r="8010" spans="1:6" x14ac:dyDescent="0.2">
      <c r="A8010" s="28">
        <v>42642</v>
      </c>
      <c r="B8010" t="s">
        <v>446</v>
      </c>
      <c r="C8010" t="s">
        <v>55</v>
      </c>
      <c r="D8010" t="s">
        <v>55</v>
      </c>
      <c r="E8010" s="30">
        <v>50.6</v>
      </c>
      <c r="F8010">
        <f t="shared" si="131"/>
        <v>1</v>
      </c>
    </row>
    <row r="8011" spans="1:6" x14ac:dyDescent="0.2">
      <c r="A8011" s="28">
        <v>42642</v>
      </c>
      <c r="B8011" t="s">
        <v>446</v>
      </c>
      <c r="C8011" t="s">
        <v>56</v>
      </c>
      <c r="D8011" t="s">
        <v>56</v>
      </c>
      <c r="E8011" s="30">
        <v>4</v>
      </c>
      <c r="F8011">
        <f t="shared" si="131"/>
        <v>1</v>
      </c>
    </row>
    <row r="8012" spans="1:6" x14ac:dyDescent="0.2">
      <c r="A8012" s="28">
        <v>42642</v>
      </c>
      <c r="B8012" t="s">
        <v>446</v>
      </c>
      <c r="C8012" t="s">
        <v>57</v>
      </c>
      <c r="D8012" t="s">
        <v>57</v>
      </c>
      <c r="E8012" s="30">
        <v>0</v>
      </c>
      <c r="F8012">
        <f t="shared" si="131"/>
        <v>1</v>
      </c>
    </row>
    <row r="8013" spans="1:6" x14ac:dyDescent="0.2">
      <c r="A8013" s="28">
        <v>42642</v>
      </c>
      <c r="B8013" t="s">
        <v>446</v>
      </c>
      <c r="C8013" t="s">
        <v>58</v>
      </c>
      <c r="D8013" t="s">
        <v>58</v>
      </c>
      <c r="E8013" s="30">
        <v>1</v>
      </c>
      <c r="F8013">
        <f t="shared" si="131"/>
        <v>1</v>
      </c>
    </row>
    <row r="8014" spans="1:6" x14ac:dyDescent="0.2">
      <c r="A8014" s="28">
        <v>42642</v>
      </c>
      <c r="B8014" t="s">
        <v>446</v>
      </c>
      <c r="C8014" t="s">
        <v>59</v>
      </c>
      <c r="D8014" t="s">
        <v>59</v>
      </c>
      <c r="E8014" s="30">
        <v>1.2</v>
      </c>
      <c r="F8014">
        <f t="shared" si="131"/>
        <v>1</v>
      </c>
    </row>
    <row r="8015" spans="1:6" x14ac:dyDescent="0.2">
      <c r="A8015" s="28">
        <v>42643</v>
      </c>
      <c r="B8015" t="s">
        <v>440</v>
      </c>
      <c r="C8015" t="s">
        <v>52</v>
      </c>
      <c r="D8015" t="s">
        <v>52</v>
      </c>
      <c r="E8015" s="30">
        <v>7</v>
      </c>
      <c r="F8015">
        <f t="shared" si="131"/>
        <v>1</v>
      </c>
    </row>
    <row r="8016" spans="1:6" x14ac:dyDescent="0.2">
      <c r="A8016" s="28">
        <v>42643</v>
      </c>
      <c r="B8016" t="s">
        <v>440</v>
      </c>
      <c r="C8016" t="s">
        <v>53</v>
      </c>
      <c r="D8016" t="s">
        <v>53</v>
      </c>
      <c r="E8016" s="30">
        <v>5</v>
      </c>
      <c r="F8016">
        <f t="shared" si="131"/>
        <v>1</v>
      </c>
    </row>
    <row r="8017" spans="1:6" x14ac:dyDescent="0.2">
      <c r="A8017" s="28">
        <v>42643</v>
      </c>
      <c r="B8017" t="s">
        <v>440</v>
      </c>
      <c r="C8017" t="s">
        <v>54</v>
      </c>
      <c r="D8017" t="s">
        <v>54</v>
      </c>
      <c r="E8017" s="30">
        <v>2.6</v>
      </c>
      <c r="F8017">
        <f t="shared" si="131"/>
        <v>1</v>
      </c>
    </row>
    <row r="8018" spans="1:6" x14ac:dyDescent="0.2">
      <c r="A8018" s="28">
        <v>42643</v>
      </c>
      <c r="B8018" t="s">
        <v>440</v>
      </c>
      <c r="C8018" t="s">
        <v>55</v>
      </c>
      <c r="D8018" t="s">
        <v>55</v>
      </c>
      <c r="E8018" s="30">
        <v>23.4</v>
      </c>
      <c r="F8018">
        <f t="shared" si="131"/>
        <v>1</v>
      </c>
    </row>
    <row r="8019" spans="1:6" x14ac:dyDescent="0.2">
      <c r="A8019" s="28">
        <v>42643</v>
      </c>
      <c r="B8019" t="s">
        <v>440</v>
      </c>
      <c r="C8019" t="s">
        <v>56</v>
      </c>
      <c r="D8019" t="s">
        <v>56</v>
      </c>
      <c r="E8019" s="30">
        <v>5</v>
      </c>
      <c r="F8019">
        <f t="shared" si="131"/>
        <v>1</v>
      </c>
    </row>
    <row r="8020" spans="1:6" x14ac:dyDescent="0.2">
      <c r="A8020" s="28">
        <v>42643</v>
      </c>
      <c r="B8020" t="s">
        <v>440</v>
      </c>
      <c r="C8020" t="s">
        <v>57</v>
      </c>
      <c r="D8020" t="s">
        <v>57</v>
      </c>
      <c r="E8020" s="30">
        <v>0</v>
      </c>
      <c r="F8020">
        <f t="shared" si="131"/>
        <v>1</v>
      </c>
    </row>
    <row r="8021" spans="1:6" x14ac:dyDescent="0.2">
      <c r="A8021" s="28">
        <v>42643</v>
      </c>
      <c r="B8021" t="s">
        <v>440</v>
      </c>
      <c r="C8021" t="s">
        <v>58</v>
      </c>
      <c r="D8021" t="s">
        <v>58</v>
      </c>
      <c r="E8021" s="30">
        <v>10</v>
      </c>
      <c r="F8021">
        <f t="shared" si="131"/>
        <v>1</v>
      </c>
    </row>
    <row r="8022" spans="1:6" x14ac:dyDescent="0.2">
      <c r="A8022" s="28">
        <v>42643</v>
      </c>
      <c r="B8022" t="s">
        <v>440</v>
      </c>
      <c r="C8022" t="s">
        <v>59</v>
      </c>
      <c r="D8022" t="s">
        <v>59</v>
      </c>
      <c r="E8022" s="30">
        <v>3</v>
      </c>
      <c r="F8022">
        <f t="shared" si="131"/>
        <v>1</v>
      </c>
    </row>
    <row r="8023" spans="1:6" x14ac:dyDescent="0.2">
      <c r="A8023" s="28">
        <v>42644</v>
      </c>
      <c r="B8023" t="s">
        <v>441</v>
      </c>
      <c r="C8023" t="s">
        <v>52</v>
      </c>
      <c r="D8023" t="s">
        <v>52</v>
      </c>
      <c r="E8023" s="30">
        <v>7.33</v>
      </c>
      <c r="F8023">
        <f t="shared" si="131"/>
        <v>1</v>
      </c>
    </row>
    <row r="8024" spans="1:6" x14ac:dyDescent="0.2">
      <c r="A8024" s="28">
        <v>42644</v>
      </c>
      <c r="B8024" t="s">
        <v>441</v>
      </c>
      <c r="C8024" t="s">
        <v>53</v>
      </c>
      <c r="D8024" t="s">
        <v>53</v>
      </c>
      <c r="E8024" s="30">
        <v>7.65</v>
      </c>
      <c r="F8024">
        <f t="shared" si="131"/>
        <v>1</v>
      </c>
    </row>
    <row r="8025" spans="1:6" x14ac:dyDescent="0.2">
      <c r="A8025" s="28">
        <v>42644</v>
      </c>
      <c r="B8025" t="s">
        <v>441</v>
      </c>
      <c r="C8025" t="s">
        <v>54</v>
      </c>
      <c r="D8025" t="s">
        <v>54</v>
      </c>
      <c r="E8025" s="30">
        <v>1.2</v>
      </c>
      <c r="F8025">
        <f t="shared" si="131"/>
        <v>1</v>
      </c>
    </row>
    <row r="8026" spans="1:6" x14ac:dyDescent="0.2">
      <c r="A8026" s="28">
        <v>42644</v>
      </c>
      <c r="B8026" t="s">
        <v>441</v>
      </c>
      <c r="C8026" t="s">
        <v>55</v>
      </c>
      <c r="D8026" t="s">
        <v>55</v>
      </c>
      <c r="E8026" s="30">
        <v>54.037999999999997</v>
      </c>
      <c r="F8026">
        <f t="shared" si="131"/>
        <v>1</v>
      </c>
    </row>
    <row r="8027" spans="1:6" x14ac:dyDescent="0.2">
      <c r="A8027" s="28">
        <v>42644</v>
      </c>
      <c r="B8027" t="s">
        <v>441</v>
      </c>
      <c r="C8027" t="s">
        <v>56</v>
      </c>
      <c r="D8027" t="s">
        <v>56</v>
      </c>
      <c r="E8027" s="30">
        <v>5</v>
      </c>
      <c r="F8027">
        <f t="shared" si="131"/>
        <v>1</v>
      </c>
    </row>
    <row r="8028" spans="1:6" x14ac:dyDescent="0.2">
      <c r="A8028" s="28">
        <v>42644</v>
      </c>
      <c r="B8028" t="s">
        <v>441</v>
      </c>
      <c r="C8028" t="s">
        <v>57</v>
      </c>
      <c r="D8028" t="s">
        <v>57</v>
      </c>
      <c r="E8028" s="30">
        <v>0</v>
      </c>
      <c r="F8028">
        <f t="shared" si="131"/>
        <v>1</v>
      </c>
    </row>
    <row r="8029" spans="1:6" x14ac:dyDescent="0.2">
      <c r="A8029" s="28">
        <v>42644</v>
      </c>
      <c r="B8029" t="s">
        <v>441</v>
      </c>
      <c r="C8029" t="s">
        <v>58</v>
      </c>
      <c r="D8029" t="s">
        <v>58</v>
      </c>
      <c r="E8029" s="30">
        <v>4</v>
      </c>
      <c r="F8029">
        <f t="shared" si="131"/>
        <v>1</v>
      </c>
    </row>
    <row r="8030" spans="1:6" x14ac:dyDescent="0.2">
      <c r="A8030" s="28">
        <v>42644</v>
      </c>
      <c r="B8030" t="s">
        <v>441</v>
      </c>
      <c r="C8030" t="s">
        <v>59</v>
      </c>
      <c r="D8030" t="s">
        <v>59</v>
      </c>
      <c r="E8030" s="30">
        <v>2</v>
      </c>
      <c r="F8030">
        <f t="shared" si="131"/>
        <v>1</v>
      </c>
    </row>
    <row r="8031" spans="1:6" x14ac:dyDescent="0.2">
      <c r="A8031" s="28">
        <v>42645</v>
      </c>
      <c r="B8031" t="s">
        <v>447</v>
      </c>
      <c r="C8031" t="s">
        <v>52</v>
      </c>
      <c r="D8031" t="s">
        <v>52</v>
      </c>
      <c r="E8031" s="30">
        <v>17</v>
      </c>
      <c r="F8031">
        <f t="shared" si="131"/>
        <v>1</v>
      </c>
    </row>
    <row r="8032" spans="1:6" x14ac:dyDescent="0.2">
      <c r="A8032" s="28">
        <v>42645</v>
      </c>
      <c r="B8032" t="s">
        <v>447</v>
      </c>
      <c r="C8032" t="s">
        <v>53</v>
      </c>
      <c r="D8032" t="s">
        <v>53</v>
      </c>
      <c r="E8032" s="30">
        <v>4.056</v>
      </c>
      <c r="F8032">
        <f t="shared" si="131"/>
        <v>1</v>
      </c>
    </row>
    <row r="8033" spans="1:6" x14ac:dyDescent="0.2">
      <c r="A8033" s="28">
        <v>42645</v>
      </c>
      <c r="B8033" t="s">
        <v>447</v>
      </c>
      <c r="C8033" t="s">
        <v>54</v>
      </c>
      <c r="D8033" t="s">
        <v>54</v>
      </c>
      <c r="E8033" s="30">
        <v>9.6999999999999993</v>
      </c>
      <c r="F8033">
        <f t="shared" si="131"/>
        <v>1</v>
      </c>
    </row>
    <row r="8034" spans="1:6" x14ac:dyDescent="0.2">
      <c r="A8034" s="28">
        <v>42645</v>
      </c>
      <c r="B8034" t="s">
        <v>447</v>
      </c>
      <c r="C8034" t="s">
        <v>55</v>
      </c>
      <c r="D8034" t="s">
        <v>55</v>
      </c>
      <c r="E8034" s="30">
        <v>80.5</v>
      </c>
      <c r="F8034">
        <f t="shared" si="131"/>
        <v>1</v>
      </c>
    </row>
    <row r="8035" spans="1:6" x14ac:dyDescent="0.2">
      <c r="A8035" s="28">
        <v>42645</v>
      </c>
      <c r="B8035" t="s">
        <v>447</v>
      </c>
      <c r="C8035" t="s">
        <v>56</v>
      </c>
      <c r="D8035" t="s">
        <v>56</v>
      </c>
      <c r="E8035" s="30">
        <v>6</v>
      </c>
      <c r="F8035">
        <f t="shared" si="131"/>
        <v>1</v>
      </c>
    </row>
    <row r="8036" spans="1:6" x14ac:dyDescent="0.2">
      <c r="A8036" s="28">
        <v>42645</v>
      </c>
      <c r="B8036" t="s">
        <v>447</v>
      </c>
      <c r="C8036" t="s">
        <v>57</v>
      </c>
      <c r="D8036" t="s">
        <v>57</v>
      </c>
      <c r="E8036" s="30">
        <v>0</v>
      </c>
      <c r="F8036">
        <f t="shared" si="131"/>
        <v>1</v>
      </c>
    </row>
    <row r="8037" spans="1:6" x14ac:dyDescent="0.2">
      <c r="A8037" s="28">
        <v>42645</v>
      </c>
      <c r="B8037" t="s">
        <v>447</v>
      </c>
      <c r="C8037" t="s">
        <v>58</v>
      </c>
      <c r="D8037" t="s">
        <v>58</v>
      </c>
      <c r="E8037" s="30">
        <v>18</v>
      </c>
      <c r="F8037">
        <f t="shared" si="131"/>
        <v>1</v>
      </c>
    </row>
    <row r="8038" spans="1:6" x14ac:dyDescent="0.2">
      <c r="A8038" s="28">
        <v>42645</v>
      </c>
      <c r="B8038" t="s">
        <v>447</v>
      </c>
      <c r="C8038" t="s">
        <v>59</v>
      </c>
      <c r="D8038" t="s">
        <v>59</v>
      </c>
      <c r="E8038" s="30">
        <v>3</v>
      </c>
      <c r="F8038">
        <f t="shared" si="131"/>
        <v>1</v>
      </c>
    </row>
    <row r="8039" spans="1:6" x14ac:dyDescent="0.2">
      <c r="A8039" s="28">
        <v>42646</v>
      </c>
      <c r="B8039" t="s">
        <v>443</v>
      </c>
      <c r="C8039" t="s">
        <v>52</v>
      </c>
      <c r="D8039" t="s">
        <v>52</v>
      </c>
      <c r="E8039" s="30">
        <v>3.33</v>
      </c>
      <c r="F8039">
        <f t="shared" si="131"/>
        <v>1</v>
      </c>
    </row>
    <row r="8040" spans="1:6" x14ac:dyDescent="0.2">
      <c r="A8040" s="28">
        <v>42646</v>
      </c>
      <c r="B8040" t="s">
        <v>443</v>
      </c>
      <c r="C8040" t="s">
        <v>53</v>
      </c>
      <c r="D8040" t="s">
        <v>53</v>
      </c>
      <c r="E8040" s="30">
        <v>5.33</v>
      </c>
      <c r="F8040">
        <f t="shared" si="131"/>
        <v>1</v>
      </c>
    </row>
    <row r="8041" spans="1:6" x14ac:dyDescent="0.2">
      <c r="A8041" s="28">
        <v>42646</v>
      </c>
      <c r="B8041" t="s">
        <v>443</v>
      </c>
      <c r="C8041" t="s">
        <v>54</v>
      </c>
      <c r="D8041" t="s">
        <v>54</v>
      </c>
      <c r="E8041" s="30">
        <v>3</v>
      </c>
      <c r="F8041">
        <f t="shared" si="131"/>
        <v>1</v>
      </c>
    </row>
    <row r="8042" spans="1:6" x14ac:dyDescent="0.2">
      <c r="A8042" s="28">
        <v>42646</v>
      </c>
      <c r="B8042" t="s">
        <v>443</v>
      </c>
      <c r="C8042" t="s">
        <v>55</v>
      </c>
      <c r="D8042" t="s">
        <v>55</v>
      </c>
      <c r="E8042" s="30">
        <v>59.661999999999999</v>
      </c>
      <c r="F8042">
        <f t="shared" si="131"/>
        <v>1</v>
      </c>
    </row>
    <row r="8043" spans="1:6" x14ac:dyDescent="0.2">
      <c r="A8043" s="28">
        <v>42646</v>
      </c>
      <c r="B8043" t="s">
        <v>443</v>
      </c>
      <c r="C8043" t="s">
        <v>56</v>
      </c>
      <c r="D8043" t="s">
        <v>56</v>
      </c>
      <c r="E8043" s="30">
        <v>2</v>
      </c>
      <c r="F8043">
        <f t="shared" si="131"/>
        <v>1</v>
      </c>
    </row>
    <row r="8044" spans="1:6" x14ac:dyDescent="0.2">
      <c r="A8044" s="28">
        <v>42646</v>
      </c>
      <c r="B8044" t="s">
        <v>443</v>
      </c>
      <c r="C8044" t="s">
        <v>57</v>
      </c>
      <c r="D8044" t="s">
        <v>57</v>
      </c>
      <c r="E8044" s="30">
        <v>2</v>
      </c>
      <c r="F8044">
        <f t="shared" si="131"/>
        <v>1</v>
      </c>
    </row>
    <row r="8045" spans="1:6" x14ac:dyDescent="0.2">
      <c r="A8045" s="28">
        <v>42646</v>
      </c>
      <c r="B8045" t="s">
        <v>443</v>
      </c>
      <c r="C8045" t="s">
        <v>58</v>
      </c>
      <c r="D8045" t="s">
        <v>58</v>
      </c>
      <c r="E8045" s="30">
        <v>17</v>
      </c>
      <c r="F8045">
        <f t="shared" si="131"/>
        <v>1</v>
      </c>
    </row>
    <row r="8046" spans="1:6" x14ac:dyDescent="0.2">
      <c r="A8046" s="28">
        <v>42646</v>
      </c>
      <c r="B8046" t="s">
        <v>443</v>
      </c>
      <c r="C8046" t="s">
        <v>59</v>
      </c>
      <c r="D8046" t="s">
        <v>59</v>
      </c>
      <c r="E8046" s="30">
        <v>3</v>
      </c>
      <c r="F8046">
        <f t="shared" si="131"/>
        <v>1</v>
      </c>
    </row>
    <row r="8047" spans="1:6" x14ac:dyDescent="0.2">
      <c r="A8047" s="28">
        <v>42647</v>
      </c>
      <c r="B8047" t="s">
        <v>444</v>
      </c>
      <c r="C8047" t="s">
        <v>52</v>
      </c>
      <c r="D8047" t="s">
        <v>52</v>
      </c>
      <c r="E8047" s="30">
        <v>6.33</v>
      </c>
      <c r="F8047">
        <f t="shared" si="131"/>
        <v>1</v>
      </c>
    </row>
    <row r="8048" spans="1:6" x14ac:dyDescent="0.2">
      <c r="A8048" s="28">
        <v>42647</v>
      </c>
      <c r="B8048" t="s">
        <v>444</v>
      </c>
      <c r="C8048" t="s">
        <v>53</v>
      </c>
      <c r="D8048" t="s">
        <v>53</v>
      </c>
      <c r="E8048" s="30">
        <v>2.99</v>
      </c>
      <c r="F8048">
        <f t="shared" si="131"/>
        <v>1</v>
      </c>
    </row>
    <row r="8049" spans="1:6" x14ac:dyDescent="0.2">
      <c r="A8049" s="28">
        <v>42647</v>
      </c>
      <c r="B8049" t="s">
        <v>444</v>
      </c>
      <c r="C8049" t="s">
        <v>54</v>
      </c>
      <c r="D8049" t="s">
        <v>54</v>
      </c>
      <c r="E8049" s="30">
        <v>6</v>
      </c>
      <c r="F8049">
        <f t="shared" si="131"/>
        <v>1</v>
      </c>
    </row>
    <row r="8050" spans="1:6" x14ac:dyDescent="0.2">
      <c r="A8050" s="28">
        <v>42647</v>
      </c>
      <c r="B8050" t="s">
        <v>444</v>
      </c>
      <c r="C8050" t="s">
        <v>55</v>
      </c>
      <c r="D8050" t="s">
        <v>55</v>
      </c>
      <c r="E8050" s="30">
        <v>47.6</v>
      </c>
      <c r="F8050">
        <f t="shared" si="131"/>
        <v>1</v>
      </c>
    </row>
    <row r="8051" spans="1:6" x14ac:dyDescent="0.2">
      <c r="A8051" s="28">
        <v>42647</v>
      </c>
      <c r="B8051" t="s">
        <v>444</v>
      </c>
      <c r="C8051" t="s">
        <v>56</v>
      </c>
      <c r="D8051" t="s">
        <v>56</v>
      </c>
      <c r="E8051" s="30">
        <v>8</v>
      </c>
      <c r="F8051">
        <f t="shared" si="131"/>
        <v>1</v>
      </c>
    </row>
    <row r="8052" spans="1:6" x14ac:dyDescent="0.2">
      <c r="A8052" s="28">
        <v>42647</v>
      </c>
      <c r="B8052" t="s">
        <v>444</v>
      </c>
      <c r="C8052" t="s">
        <v>57</v>
      </c>
      <c r="D8052" t="s">
        <v>57</v>
      </c>
      <c r="E8052" s="30">
        <v>0</v>
      </c>
      <c r="F8052">
        <f t="shared" si="131"/>
        <v>1</v>
      </c>
    </row>
    <row r="8053" spans="1:6" x14ac:dyDescent="0.2">
      <c r="A8053" s="28">
        <v>42647</v>
      </c>
      <c r="B8053" t="s">
        <v>444</v>
      </c>
      <c r="C8053" t="s">
        <v>58</v>
      </c>
      <c r="D8053" t="s">
        <v>58</v>
      </c>
      <c r="E8053" s="30">
        <v>10</v>
      </c>
      <c r="F8053">
        <f t="shared" si="131"/>
        <v>1</v>
      </c>
    </row>
    <row r="8054" spans="1:6" x14ac:dyDescent="0.2">
      <c r="A8054" s="28">
        <v>42647</v>
      </c>
      <c r="B8054" t="s">
        <v>444</v>
      </c>
      <c r="C8054" t="s">
        <v>59</v>
      </c>
      <c r="D8054" t="s">
        <v>59</v>
      </c>
      <c r="E8054" s="30">
        <v>2.5</v>
      </c>
      <c r="F8054">
        <f t="shared" si="131"/>
        <v>1</v>
      </c>
    </row>
    <row r="8055" spans="1:6" x14ac:dyDescent="0.2">
      <c r="A8055" s="28">
        <v>42648</v>
      </c>
      <c r="B8055" t="s">
        <v>445</v>
      </c>
      <c r="C8055" t="s">
        <v>52</v>
      </c>
      <c r="D8055" t="s">
        <v>52</v>
      </c>
      <c r="E8055" s="30">
        <v>4</v>
      </c>
      <c r="F8055">
        <f t="shared" si="131"/>
        <v>1</v>
      </c>
    </row>
    <row r="8056" spans="1:6" x14ac:dyDescent="0.2">
      <c r="A8056" s="28">
        <v>42648</v>
      </c>
      <c r="B8056" t="s">
        <v>445</v>
      </c>
      <c r="C8056" t="s">
        <v>53</v>
      </c>
      <c r="D8056" t="s">
        <v>53</v>
      </c>
      <c r="E8056" s="30">
        <v>4</v>
      </c>
      <c r="F8056">
        <f t="shared" si="131"/>
        <v>1</v>
      </c>
    </row>
    <row r="8057" spans="1:6" x14ac:dyDescent="0.2">
      <c r="A8057" s="28">
        <v>42648</v>
      </c>
      <c r="B8057" t="s">
        <v>445</v>
      </c>
      <c r="C8057" t="s">
        <v>54</v>
      </c>
      <c r="D8057" t="s">
        <v>54</v>
      </c>
      <c r="E8057" s="30">
        <v>4</v>
      </c>
      <c r="F8057">
        <f t="shared" si="131"/>
        <v>1</v>
      </c>
    </row>
    <row r="8058" spans="1:6" x14ac:dyDescent="0.2">
      <c r="A8058" s="28">
        <v>42648</v>
      </c>
      <c r="B8058" t="s">
        <v>445</v>
      </c>
      <c r="C8058" t="s">
        <v>55</v>
      </c>
      <c r="D8058" t="s">
        <v>55</v>
      </c>
      <c r="E8058" s="30">
        <v>78.2</v>
      </c>
      <c r="F8058">
        <f t="shared" si="131"/>
        <v>1</v>
      </c>
    </row>
    <row r="8059" spans="1:6" x14ac:dyDescent="0.2">
      <c r="A8059" s="28">
        <v>42648</v>
      </c>
      <c r="B8059" t="s">
        <v>445</v>
      </c>
      <c r="C8059" t="s">
        <v>56</v>
      </c>
      <c r="D8059" t="s">
        <v>56</v>
      </c>
      <c r="E8059" s="30">
        <v>8</v>
      </c>
      <c r="F8059">
        <f t="shared" si="131"/>
        <v>1</v>
      </c>
    </row>
    <row r="8060" spans="1:6" x14ac:dyDescent="0.2">
      <c r="A8060" s="28">
        <v>42648</v>
      </c>
      <c r="B8060" t="s">
        <v>445</v>
      </c>
      <c r="C8060" t="s">
        <v>57</v>
      </c>
      <c r="D8060" t="s">
        <v>57</v>
      </c>
      <c r="E8060" s="30">
        <v>0</v>
      </c>
      <c r="F8060">
        <f t="shared" si="131"/>
        <v>1</v>
      </c>
    </row>
    <row r="8061" spans="1:6" x14ac:dyDescent="0.2">
      <c r="A8061" s="28">
        <v>42648</v>
      </c>
      <c r="B8061" t="s">
        <v>445</v>
      </c>
      <c r="C8061" t="s">
        <v>58</v>
      </c>
      <c r="D8061" t="s">
        <v>58</v>
      </c>
      <c r="E8061" s="30">
        <v>1</v>
      </c>
      <c r="F8061">
        <f t="shared" si="131"/>
        <v>1</v>
      </c>
    </row>
    <row r="8062" spans="1:6" x14ac:dyDescent="0.2">
      <c r="A8062" s="28">
        <v>42648</v>
      </c>
      <c r="B8062" t="s">
        <v>445</v>
      </c>
      <c r="C8062" t="s">
        <v>59</v>
      </c>
      <c r="D8062" t="s">
        <v>59</v>
      </c>
      <c r="E8062" s="30">
        <v>1</v>
      </c>
      <c r="F8062">
        <f t="shared" si="131"/>
        <v>1</v>
      </c>
    </row>
    <row r="8063" spans="1:6" x14ac:dyDescent="0.2">
      <c r="A8063" s="28">
        <v>42649</v>
      </c>
      <c r="B8063" t="s">
        <v>446</v>
      </c>
      <c r="C8063" t="s">
        <v>52</v>
      </c>
      <c r="D8063" t="s">
        <v>52</v>
      </c>
      <c r="E8063" s="30">
        <v>4.33</v>
      </c>
      <c r="F8063">
        <f t="shared" si="131"/>
        <v>1</v>
      </c>
    </row>
    <row r="8064" spans="1:6" x14ac:dyDescent="0.2">
      <c r="A8064" s="28">
        <v>42649</v>
      </c>
      <c r="B8064" t="s">
        <v>446</v>
      </c>
      <c r="C8064" t="s">
        <v>53</v>
      </c>
      <c r="D8064" t="s">
        <v>53</v>
      </c>
      <c r="E8064" s="30">
        <v>3.99</v>
      </c>
      <c r="F8064">
        <f t="shared" si="131"/>
        <v>1</v>
      </c>
    </row>
    <row r="8065" spans="1:6" x14ac:dyDescent="0.2">
      <c r="A8065" s="28">
        <v>42649</v>
      </c>
      <c r="B8065" t="s">
        <v>446</v>
      </c>
      <c r="C8065" t="s">
        <v>54</v>
      </c>
      <c r="D8065" t="s">
        <v>54</v>
      </c>
      <c r="E8065" s="30">
        <v>6</v>
      </c>
      <c r="F8065">
        <f t="shared" si="131"/>
        <v>1</v>
      </c>
    </row>
    <row r="8066" spans="1:6" x14ac:dyDescent="0.2">
      <c r="A8066" s="28">
        <v>42649</v>
      </c>
      <c r="B8066" t="s">
        <v>446</v>
      </c>
      <c r="C8066" t="s">
        <v>55</v>
      </c>
      <c r="D8066" t="s">
        <v>55</v>
      </c>
      <c r="E8066" s="30">
        <v>44</v>
      </c>
      <c r="F8066">
        <f t="shared" si="131"/>
        <v>1</v>
      </c>
    </row>
    <row r="8067" spans="1:6" x14ac:dyDescent="0.2">
      <c r="A8067" s="28">
        <v>42649</v>
      </c>
      <c r="B8067" t="s">
        <v>446</v>
      </c>
      <c r="C8067" t="s">
        <v>56</v>
      </c>
      <c r="D8067" t="s">
        <v>56</v>
      </c>
      <c r="E8067" s="30">
        <v>4</v>
      </c>
      <c r="F8067">
        <f t="shared" si="131"/>
        <v>1</v>
      </c>
    </row>
    <row r="8068" spans="1:6" x14ac:dyDescent="0.2">
      <c r="A8068" s="28">
        <v>42649</v>
      </c>
      <c r="B8068" t="s">
        <v>446</v>
      </c>
      <c r="C8068" t="s">
        <v>57</v>
      </c>
      <c r="D8068" t="s">
        <v>57</v>
      </c>
      <c r="E8068" s="30">
        <v>0</v>
      </c>
      <c r="F8068">
        <f t="shared" si="131"/>
        <v>1</v>
      </c>
    </row>
    <row r="8069" spans="1:6" x14ac:dyDescent="0.2">
      <c r="A8069" s="28">
        <v>42649</v>
      </c>
      <c r="B8069" t="s">
        <v>446</v>
      </c>
      <c r="C8069" t="s">
        <v>58</v>
      </c>
      <c r="D8069" t="s">
        <v>58</v>
      </c>
      <c r="E8069" s="30">
        <v>3</v>
      </c>
      <c r="F8069">
        <f t="shared" si="131"/>
        <v>1</v>
      </c>
    </row>
    <row r="8070" spans="1:6" x14ac:dyDescent="0.2">
      <c r="A8070" s="28">
        <v>42649</v>
      </c>
      <c r="B8070" t="s">
        <v>446</v>
      </c>
      <c r="C8070" t="s">
        <v>59</v>
      </c>
      <c r="D8070" t="s">
        <v>59</v>
      </c>
      <c r="E8070" s="30">
        <v>0</v>
      </c>
      <c r="F8070">
        <f t="shared" si="131"/>
        <v>1</v>
      </c>
    </row>
    <row r="8071" spans="1:6" x14ac:dyDescent="0.2">
      <c r="A8071" s="28">
        <v>42650</v>
      </c>
      <c r="B8071" t="s">
        <v>440</v>
      </c>
      <c r="C8071" t="s">
        <v>52</v>
      </c>
      <c r="D8071" t="s">
        <v>52</v>
      </c>
      <c r="E8071" s="30">
        <v>4.34</v>
      </c>
      <c r="F8071">
        <f t="shared" ref="F8071:F8134" si="132">SUBTOTAL(103,E8071)</f>
        <v>1</v>
      </c>
    </row>
    <row r="8072" spans="1:6" x14ac:dyDescent="0.2">
      <c r="A8072" s="28">
        <v>42650</v>
      </c>
      <c r="B8072" t="s">
        <v>440</v>
      </c>
      <c r="C8072" t="s">
        <v>53</v>
      </c>
      <c r="D8072" t="s">
        <v>53</v>
      </c>
      <c r="E8072" s="30">
        <v>4.2969999999999997</v>
      </c>
      <c r="F8072">
        <f t="shared" si="132"/>
        <v>1</v>
      </c>
    </row>
    <row r="8073" spans="1:6" x14ac:dyDescent="0.2">
      <c r="A8073" s="28">
        <v>42650</v>
      </c>
      <c r="B8073" t="s">
        <v>440</v>
      </c>
      <c r="C8073" t="s">
        <v>54</v>
      </c>
      <c r="D8073" t="s">
        <v>54</v>
      </c>
      <c r="E8073" s="30">
        <v>6</v>
      </c>
      <c r="F8073">
        <f t="shared" si="132"/>
        <v>1</v>
      </c>
    </row>
    <row r="8074" spans="1:6" x14ac:dyDescent="0.2">
      <c r="A8074" s="28">
        <v>42650</v>
      </c>
      <c r="B8074" t="s">
        <v>440</v>
      </c>
      <c r="C8074" t="s">
        <v>55</v>
      </c>
      <c r="D8074" t="s">
        <v>55</v>
      </c>
      <c r="E8074" s="30">
        <v>47.625</v>
      </c>
      <c r="F8074">
        <f t="shared" si="132"/>
        <v>1</v>
      </c>
    </row>
    <row r="8075" spans="1:6" x14ac:dyDescent="0.2">
      <c r="A8075" s="28">
        <v>42650</v>
      </c>
      <c r="B8075" t="s">
        <v>440</v>
      </c>
      <c r="C8075" t="s">
        <v>56</v>
      </c>
      <c r="D8075" t="s">
        <v>56</v>
      </c>
      <c r="E8075" s="30">
        <v>4</v>
      </c>
      <c r="F8075">
        <f t="shared" si="132"/>
        <v>1</v>
      </c>
    </row>
    <row r="8076" spans="1:6" x14ac:dyDescent="0.2">
      <c r="A8076" s="28">
        <v>42650</v>
      </c>
      <c r="B8076" t="s">
        <v>440</v>
      </c>
      <c r="C8076" t="s">
        <v>57</v>
      </c>
      <c r="D8076" t="s">
        <v>57</v>
      </c>
      <c r="E8076" s="30">
        <v>0</v>
      </c>
      <c r="F8076">
        <f t="shared" si="132"/>
        <v>1</v>
      </c>
    </row>
    <row r="8077" spans="1:6" x14ac:dyDescent="0.2">
      <c r="A8077" s="28">
        <v>42650</v>
      </c>
      <c r="B8077" t="s">
        <v>440</v>
      </c>
      <c r="C8077" t="s">
        <v>58</v>
      </c>
      <c r="D8077" t="s">
        <v>58</v>
      </c>
      <c r="E8077" s="30">
        <v>0</v>
      </c>
      <c r="F8077">
        <f t="shared" si="132"/>
        <v>1</v>
      </c>
    </row>
    <row r="8078" spans="1:6" x14ac:dyDescent="0.2">
      <c r="A8078" s="28">
        <v>42650</v>
      </c>
      <c r="B8078" t="s">
        <v>440</v>
      </c>
      <c r="C8078" t="s">
        <v>59</v>
      </c>
      <c r="D8078" t="s">
        <v>59</v>
      </c>
      <c r="E8078" s="30">
        <v>1</v>
      </c>
      <c r="F8078">
        <f t="shared" si="132"/>
        <v>1</v>
      </c>
    </row>
    <row r="8079" spans="1:6" x14ac:dyDescent="0.2">
      <c r="A8079" s="28">
        <v>42651</v>
      </c>
      <c r="B8079" t="s">
        <v>441</v>
      </c>
      <c r="C8079" t="s">
        <v>52</v>
      </c>
      <c r="D8079" t="s">
        <v>52</v>
      </c>
      <c r="E8079" s="30">
        <v>7.34</v>
      </c>
      <c r="F8079">
        <f t="shared" si="132"/>
        <v>1</v>
      </c>
    </row>
    <row r="8080" spans="1:6" x14ac:dyDescent="0.2">
      <c r="A8080" s="28">
        <v>42651</v>
      </c>
      <c r="B8080" t="s">
        <v>441</v>
      </c>
      <c r="C8080" t="s">
        <v>53</v>
      </c>
      <c r="D8080" t="s">
        <v>53</v>
      </c>
      <c r="E8080" s="30">
        <v>6.33</v>
      </c>
      <c r="F8080">
        <f t="shared" si="132"/>
        <v>1</v>
      </c>
    </row>
    <row r="8081" spans="1:6" x14ac:dyDescent="0.2">
      <c r="A8081" s="28">
        <v>42651</v>
      </c>
      <c r="B8081" t="s">
        <v>441</v>
      </c>
      <c r="C8081" t="s">
        <v>54</v>
      </c>
      <c r="D8081" t="s">
        <v>54</v>
      </c>
      <c r="E8081" s="30">
        <v>5</v>
      </c>
      <c r="F8081">
        <f t="shared" si="132"/>
        <v>1</v>
      </c>
    </row>
    <row r="8082" spans="1:6" x14ac:dyDescent="0.2">
      <c r="A8082" s="28">
        <v>42651</v>
      </c>
      <c r="B8082" t="s">
        <v>441</v>
      </c>
      <c r="C8082" t="s">
        <v>55</v>
      </c>
      <c r="D8082" t="s">
        <v>55</v>
      </c>
      <c r="E8082" s="30">
        <v>52.7</v>
      </c>
      <c r="F8082">
        <f t="shared" si="132"/>
        <v>1</v>
      </c>
    </row>
    <row r="8083" spans="1:6" x14ac:dyDescent="0.2">
      <c r="A8083" s="28">
        <v>42651</v>
      </c>
      <c r="B8083" t="s">
        <v>441</v>
      </c>
      <c r="C8083" t="s">
        <v>56</v>
      </c>
      <c r="D8083" t="s">
        <v>56</v>
      </c>
      <c r="E8083" s="30">
        <v>2</v>
      </c>
      <c r="F8083">
        <f t="shared" si="132"/>
        <v>1</v>
      </c>
    </row>
    <row r="8084" spans="1:6" x14ac:dyDescent="0.2">
      <c r="A8084" s="28">
        <v>42651</v>
      </c>
      <c r="B8084" t="s">
        <v>441</v>
      </c>
      <c r="C8084" t="s">
        <v>57</v>
      </c>
      <c r="D8084" t="s">
        <v>57</v>
      </c>
      <c r="E8084" s="30">
        <v>0</v>
      </c>
      <c r="F8084">
        <f t="shared" si="132"/>
        <v>1</v>
      </c>
    </row>
    <row r="8085" spans="1:6" x14ac:dyDescent="0.2">
      <c r="A8085" s="28">
        <v>42651</v>
      </c>
      <c r="B8085" t="s">
        <v>441</v>
      </c>
      <c r="C8085" t="s">
        <v>58</v>
      </c>
      <c r="D8085" t="s">
        <v>58</v>
      </c>
      <c r="E8085" s="30">
        <v>6</v>
      </c>
      <c r="F8085">
        <f t="shared" si="132"/>
        <v>1</v>
      </c>
    </row>
    <row r="8086" spans="1:6" x14ac:dyDescent="0.2">
      <c r="A8086" s="28">
        <v>42651</v>
      </c>
      <c r="B8086" t="s">
        <v>441</v>
      </c>
      <c r="C8086" t="s">
        <v>59</v>
      </c>
      <c r="D8086" t="s">
        <v>59</v>
      </c>
      <c r="E8086" s="30">
        <v>5</v>
      </c>
      <c r="F8086">
        <f t="shared" si="132"/>
        <v>1</v>
      </c>
    </row>
    <row r="8087" spans="1:6" x14ac:dyDescent="0.2">
      <c r="A8087" s="28">
        <v>42652</v>
      </c>
      <c r="B8087" t="s">
        <v>447</v>
      </c>
      <c r="C8087" t="s">
        <v>52</v>
      </c>
      <c r="D8087" t="s">
        <v>52</v>
      </c>
      <c r="E8087" s="30">
        <v>6.68</v>
      </c>
      <c r="F8087">
        <f t="shared" si="132"/>
        <v>1</v>
      </c>
    </row>
    <row r="8088" spans="1:6" x14ac:dyDescent="0.2">
      <c r="A8088" s="28">
        <v>42652</v>
      </c>
      <c r="B8088" t="s">
        <v>447</v>
      </c>
      <c r="C8088" t="s">
        <v>53</v>
      </c>
      <c r="D8088" t="s">
        <v>53</v>
      </c>
      <c r="E8088" s="30">
        <v>5.0199999999999996</v>
      </c>
      <c r="F8088">
        <f t="shared" si="132"/>
        <v>1</v>
      </c>
    </row>
    <row r="8089" spans="1:6" x14ac:dyDescent="0.2">
      <c r="A8089" s="28">
        <v>42652</v>
      </c>
      <c r="B8089" t="s">
        <v>447</v>
      </c>
      <c r="C8089" t="s">
        <v>54</v>
      </c>
      <c r="D8089" t="s">
        <v>54</v>
      </c>
      <c r="E8089" s="30">
        <v>5.5</v>
      </c>
      <c r="F8089">
        <f t="shared" si="132"/>
        <v>1</v>
      </c>
    </row>
    <row r="8090" spans="1:6" x14ac:dyDescent="0.2">
      <c r="A8090" s="28">
        <v>42652</v>
      </c>
      <c r="B8090" t="s">
        <v>447</v>
      </c>
      <c r="C8090" t="s">
        <v>55</v>
      </c>
      <c r="D8090" t="s">
        <v>55</v>
      </c>
      <c r="E8090" s="30">
        <v>88.4</v>
      </c>
      <c r="F8090">
        <f t="shared" si="132"/>
        <v>1</v>
      </c>
    </row>
    <row r="8091" spans="1:6" x14ac:dyDescent="0.2">
      <c r="A8091" s="28">
        <v>42652</v>
      </c>
      <c r="B8091" t="s">
        <v>447</v>
      </c>
      <c r="C8091" t="s">
        <v>56</v>
      </c>
      <c r="D8091" t="s">
        <v>56</v>
      </c>
      <c r="E8091" s="30">
        <v>2</v>
      </c>
      <c r="F8091">
        <f t="shared" si="132"/>
        <v>1</v>
      </c>
    </row>
    <row r="8092" spans="1:6" x14ac:dyDescent="0.2">
      <c r="A8092" s="28">
        <v>42652</v>
      </c>
      <c r="B8092" t="s">
        <v>447</v>
      </c>
      <c r="C8092" t="s">
        <v>57</v>
      </c>
      <c r="D8092" t="s">
        <v>57</v>
      </c>
      <c r="E8092" s="30">
        <v>0</v>
      </c>
      <c r="F8092">
        <f t="shared" si="132"/>
        <v>1</v>
      </c>
    </row>
    <row r="8093" spans="1:6" x14ac:dyDescent="0.2">
      <c r="A8093" s="28">
        <v>42652</v>
      </c>
      <c r="B8093" t="s">
        <v>447</v>
      </c>
      <c r="C8093" t="s">
        <v>58</v>
      </c>
      <c r="D8093" t="s">
        <v>58</v>
      </c>
      <c r="E8093" s="30">
        <v>9</v>
      </c>
      <c r="F8093">
        <f t="shared" si="132"/>
        <v>1</v>
      </c>
    </row>
    <row r="8094" spans="1:6" x14ac:dyDescent="0.2">
      <c r="A8094" s="28">
        <v>42652</v>
      </c>
      <c r="B8094" t="s">
        <v>447</v>
      </c>
      <c r="C8094" t="s">
        <v>59</v>
      </c>
      <c r="D8094" t="s">
        <v>59</v>
      </c>
      <c r="E8094" s="30">
        <v>1</v>
      </c>
      <c r="F8094">
        <f t="shared" si="132"/>
        <v>1</v>
      </c>
    </row>
    <row r="8095" spans="1:6" x14ac:dyDescent="0.2">
      <c r="A8095" s="28">
        <v>42653</v>
      </c>
      <c r="B8095" t="s">
        <v>443</v>
      </c>
      <c r="C8095" t="s">
        <v>52</v>
      </c>
      <c r="D8095" t="s">
        <v>52</v>
      </c>
      <c r="E8095" s="30">
        <v>2</v>
      </c>
      <c r="F8095">
        <f t="shared" si="132"/>
        <v>1</v>
      </c>
    </row>
    <row r="8096" spans="1:6" x14ac:dyDescent="0.2">
      <c r="A8096" s="28">
        <v>42653</v>
      </c>
      <c r="B8096" t="s">
        <v>443</v>
      </c>
      <c r="C8096" t="s">
        <v>53</v>
      </c>
      <c r="D8096" t="s">
        <v>53</v>
      </c>
      <c r="E8096" s="30">
        <v>5.0659999999999998</v>
      </c>
      <c r="F8096">
        <f t="shared" si="132"/>
        <v>1</v>
      </c>
    </row>
    <row r="8097" spans="1:6" x14ac:dyDescent="0.2">
      <c r="A8097" s="28">
        <v>42653</v>
      </c>
      <c r="B8097" t="s">
        <v>443</v>
      </c>
      <c r="C8097" t="s">
        <v>54</v>
      </c>
      <c r="D8097" t="s">
        <v>54</v>
      </c>
      <c r="E8097" s="30">
        <v>5</v>
      </c>
      <c r="F8097">
        <f t="shared" si="132"/>
        <v>1</v>
      </c>
    </row>
    <row r="8098" spans="1:6" x14ac:dyDescent="0.2">
      <c r="A8098" s="28">
        <v>42653</v>
      </c>
      <c r="B8098" t="s">
        <v>443</v>
      </c>
      <c r="C8098" t="s">
        <v>55</v>
      </c>
      <c r="D8098" t="s">
        <v>55</v>
      </c>
      <c r="E8098" s="30">
        <v>31.6</v>
      </c>
      <c r="F8098">
        <f t="shared" si="132"/>
        <v>1</v>
      </c>
    </row>
    <row r="8099" spans="1:6" x14ac:dyDescent="0.2">
      <c r="A8099" s="28">
        <v>42653</v>
      </c>
      <c r="B8099" t="s">
        <v>443</v>
      </c>
      <c r="C8099" t="s">
        <v>56</v>
      </c>
      <c r="D8099" t="s">
        <v>56</v>
      </c>
      <c r="E8099" s="30">
        <v>1</v>
      </c>
      <c r="F8099">
        <f t="shared" si="132"/>
        <v>1</v>
      </c>
    </row>
    <row r="8100" spans="1:6" x14ac:dyDescent="0.2">
      <c r="A8100" s="28">
        <v>42653</v>
      </c>
      <c r="B8100" t="s">
        <v>443</v>
      </c>
      <c r="C8100" t="s">
        <v>57</v>
      </c>
      <c r="D8100" t="s">
        <v>57</v>
      </c>
      <c r="E8100" s="30">
        <v>0</v>
      </c>
      <c r="F8100">
        <f t="shared" si="132"/>
        <v>1</v>
      </c>
    </row>
    <row r="8101" spans="1:6" x14ac:dyDescent="0.2">
      <c r="A8101" s="28">
        <v>42653</v>
      </c>
      <c r="B8101" t="s">
        <v>443</v>
      </c>
      <c r="C8101" t="s">
        <v>58</v>
      </c>
      <c r="D8101" t="s">
        <v>58</v>
      </c>
      <c r="E8101" s="30">
        <v>3</v>
      </c>
      <c r="F8101">
        <f t="shared" si="132"/>
        <v>1</v>
      </c>
    </row>
    <row r="8102" spans="1:6" x14ac:dyDescent="0.2">
      <c r="A8102" s="28">
        <v>42653</v>
      </c>
      <c r="B8102" t="s">
        <v>443</v>
      </c>
      <c r="C8102" t="s">
        <v>59</v>
      </c>
      <c r="D8102" t="s">
        <v>59</v>
      </c>
      <c r="E8102" s="30">
        <v>1</v>
      </c>
      <c r="F8102">
        <f t="shared" si="132"/>
        <v>1</v>
      </c>
    </row>
    <row r="8103" spans="1:6" x14ac:dyDescent="0.2">
      <c r="A8103" s="28">
        <v>42654</v>
      </c>
      <c r="B8103" t="s">
        <v>444</v>
      </c>
      <c r="C8103" t="s">
        <v>52</v>
      </c>
      <c r="D8103" t="s">
        <v>52</v>
      </c>
      <c r="E8103" s="30">
        <v>7.33</v>
      </c>
      <c r="F8103">
        <f t="shared" si="132"/>
        <v>1</v>
      </c>
    </row>
    <row r="8104" spans="1:6" x14ac:dyDescent="0.2">
      <c r="A8104" s="28">
        <v>42654</v>
      </c>
      <c r="B8104" t="s">
        <v>444</v>
      </c>
      <c r="C8104" t="s">
        <v>53</v>
      </c>
      <c r="D8104" t="s">
        <v>53</v>
      </c>
      <c r="E8104" s="30">
        <v>2.4060000000000001</v>
      </c>
      <c r="F8104">
        <f t="shared" si="132"/>
        <v>1</v>
      </c>
    </row>
    <row r="8105" spans="1:6" x14ac:dyDescent="0.2">
      <c r="A8105" s="28">
        <v>42654</v>
      </c>
      <c r="B8105" t="s">
        <v>444</v>
      </c>
      <c r="C8105" t="s">
        <v>54</v>
      </c>
      <c r="D8105" t="s">
        <v>54</v>
      </c>
      <c r="E8105" s="30">
        <v>11.65</v>
      </c>
      <c r="F8105">
        <f t="shared" si="132"/>
        <v>1</v>
      </c>
    </row>
    <row r="8106" spans="1:6" x14ac:dyDescent="0.2">
      <c r="A8106" s="28">
        <v>42654</v>
      </c>
      <c r="B8106" t="s">
        <v>444</v>
      </c>
      <c r="C8106" t="s">
        <v>55</v>
      </c>
      <c r="D8106" t="s">
        <v>55</v>
      </c>
      <c r="E8106" s="30">
        <v>52.6</v>
      </c>
      <c r="F8106">
        <f t="shared" si="132"/>
        <v>1</v>
      </c>
    </row>
    <row r="8107" spans="1:6" x14ac:dyDescent="0.2">
      <c r="A8107" s="28">
        <v>42654</v>
      </c>
      <c r="B8107" t="s">
        <v>444</v>
      </c>
      <c r="C8107" t="s">
        <v>56</v>
      </c>
      <c r="D8107" t="s">
        <v>56</v>
      </c>
      <c r="E8107" s="30">
        <v>54.833333330000002</v>
      </c>
      <c r="F8107">
        <f t="shared" si="132"/>
        <v>1</v>
      </c>
    </row>
    <row r="8108" spans="1:6" x14ac:dyDescent="0.2">
      <c r="A8108" s="28">
        <v>42654</v>
      </c>
      <c r="B8108" t="s">
        <v>444</v>
      </c>
      <c r="C8108" t="s">
        <v>57</v>
      </c>
      <c r="D8108" t="s">
        <v>57</v>
      </c>
      <c r="E8108" s="30">
        <v>1</v>
      </c>
      <c r="F8108">
        <f t="shared" si="132"/>
        <v>1</v>
      </c>
    </row>
    <row r="8109" spans="1:6" x14ac:dyDescent="0.2">
      <c r="A8109" s="28">
        <v>42654</v>
      </c>
      <c r="B8109" t="s">
        <v>444</v>
      </c>
      <c r="C8109" t="s">
        <v>58</v>
      </c>
      <c r="D8109" t="s">
        <v>58</v>
      </c>
      <c r="E8109" s="30">
        <v>8</v>
      </c>
      <c r="F8109">
        <f t="shared" si="132"/>
        <v>1</v>
      </c>
    </row>
    <row r="8110" spans="1:6" x14ac:dyDescent="0.2">
      <c r="A8110" s="28">
        <v>42654</v>
      </c>
      <c r="B8110" t="s">
        <v>444</v>
      </c>
      <c r="C8110" t="s">
        <v>59</v>
      </c>
      <c r="D8110" t="s">
        <v>59</v>
      </c>
      <c r="E8110" s="30">
        <v>1</v>
      </c>
      <c r="F8110">
        <f t="shared" si="132"/>
        <v>1</v>
      </c>
    </row>
    <row r="8111" spans="1:6" x14ac:dyDescent="0.2">
      <c r="A8111" s="28">
        <v>42655</v>
      </c>
      <c r="B8111" t="s">
        <v>445</v>
      </c>
      <c r="C8111" t="s">
        <v>52</v>
      </c>
      <c r="D8111" t="s">
        <v>52</v>
      </c>
      <c r="E8111" s="30">
        <v>8.33</v>
      </c>
      <c r="F8111">
        <f t="shared" si="132"/>
        <v>1</v>
      </c>
    </row>
    <row r="8112" spans="1:6" x14ac:dyDescent="0.2">
      <c r="A8112" s="28">
        <v>42655</v>
      </c>
      <c r="B8112" t="s">
        <v>445</v>
      </c>
      <c r="C8112" t="s">
        <v>53</v>
      </c>
      <c r="D8112" t="s">
        <v>53</v>
      </c>
      <c r="E8112" s="30">
        <v>2.3730000000000002</v>
      </c>
      <c r="F8112">
        <f t="shared" si="132"/>
        <v>1</v>
      </c>
    </row>
    <row r="8113" spans="1:6" x14ac:dyDescent="0.2">
      <c r="A8113" s="28">
        <v>42655</v>
      </c>
      <c r="B8113" t="s">
        <v>445</v>
      </c>
      <c r="C8113" t="s">
        <v>54</v>
      </c>
      <c r="D8113" t="s">
        <v>54</v>
      </c>
      <c r="E8113" s="30">
        <v>2</v>
      </c>
      <c r="F8113">
        <f t="shared" si="132"/>
        <v>1</v>
      </c>
    </row>
    <row r="8114" spans="1:6" x14ac:dyDescent="0.2">
      <c r="A8114" s="28">
        <v>42655</v>
      </c>
      <c r="B8114" t="s">
        <v>445</v>
      </c>
      <c r="C8114" t="s">
        <v>55</v>
      </c>
      <c r="D8114" t="s">
        <v>55</v>
      </c>
      <c r="E8114" s="30">
        <v>45.75</v>
      </c>
      <c r="F8114">
        <f t="shared" si="132"/>
        <v>1</v>
      </c>
    </row>
    <row r="8115" spans="1:6" x14ac:dyDescent="0.2">
      <c r="A8115" s="28">
        <v>42655</v>
      </c>
      <c r="B8115" t="s">
        <v>445</v>
      </c>
      <c r="C8115" t="s">
        <v>56</v>
      </c>
      <c r="D8115" t="s">
        <v>56</v>
      </c>
      <c r="E8115" s="30">
        <v>18</v>
      </c>
      <c r="F8115">
        <f t="shared" si="132"/>
        <v>1</v>
      </c>
    </row>
    <row r="8116" spans="1:6" x14ac:dyDescent="0.2">
      <c r="A8116" s="28">
        <v>42655</v>
      </c>
      <c r="B8116" t="s">
        <v>445</v>
      </c>
      <c r="C8116" t="s">
        <v>57</v>
      </c>
      <c r="D8116" t="s">
        <v>57</v>
      </c>
      <c r="E8116" s="30">
        <v>1</v>
      </c>
      <c r="F8116">
        <f t="shared" si="132"/>
        <v>1</v>
      </c>
    </row>
    <row r="8117" spans="1:6" x14ac:dyDescent="0.2">
      <c r="A8117" s="28">
        <v>42655</v>
      </c>
      <c r="B8117" t="s">
        <v>445</v>
      </c>
      <c r="C8117" t="s">
        <v>58</v>
      </c>
      <c r="D8117" t="s">
        <v>58</v>
      </c>
      <c r="E8117" s="30">
        <v>17</v>
      </c>
      <c r="F8117">
        <f t="shared" si="132"/>
        <v>1</v>
      </c>
    </row>
    <row r="8118" spans="1:6" x14ac:dyDescent="0.2">
      <c r="A8118" s="28">
        <v>42655</v>
      </c>
      <c r="B8118" t="s">
        <v>445</v>
      </c>
      <c r="C8118" t="s">
        <v>59</v>
      </c>
      <c r="D8118" t="s">
        <v>59</v>
      </c>
      <c r="E8118" s="30">
        <v>2</v>
      </c>
      <c r="F8118">
        <f t="shared" si="132"/>
        <v>1</v>
      </c>
    </row>
    <row r="8119" spans="1:6" x14ac:dyDescent="0.2">
      <c r="A8119" s="28">
        <v>42656</v>
      </c>
      <c r="B8119" t="s">
        <v>446</v>
      </c>
      <c r="C8119" t="s">
        <v>52</v>
      </c>
      <c r="D8119" t="s">
        <v>52</v>
      </c>
      <c r="E8119" s="30">
        <v>4.66</v>
      </c>
      <c r="F8119">
        <f t="shared" si="132"/>
        <v>1</v>
      </c>
    </row>
    <row r="8120" spans="1:6" x14ac:dyDescent="0.2">
      <c r="A8120" s="28">
        <v>42656</v>
      </c>
      <c r="B8120" t="s">
        <v>446</v>
      </c>
      <c r="C8120" t="s">
        <v>53</v>
      </c>
      <c r="D8120" t="s">
        <v>53</v>
      </c>
      <c r="E8120" s="30">
        <v>4.33</v>
      </c>
      <c r="F8120">
        <f t="shared" si="132"/>
        <v>1</v>
      </c>
    </row>
    <row r="8121" spans="1:6" x14ac:dyDescent="0.2">
      <c r="A8121" s="28">
        <v>42656</v>
      </c>
      <c r="B8121" t="s">
        <v>446</v>
      </c>
      <c r="C8121" t="s">
        <v>54</v>
      </c>
      <c r="D8121" t="s">
        <v>54</v>
      </c>
      <c r="E8121" s="30">
        <v>3.2</v>
      </c>
      <c r="F8121">
        <f t="shared" si="132"/>
        <v>1</v>
      </c>
    </row>
    <row r="8122" spans="1:6" x14ac:dyDescent="0.2">
      <c r="A8122" s="28">
        <v>42656</v>
      </c>
      <c r="B8122" t="s">
        <v>446</v>
      </c>
      <c r="C8122" t="s">
        <v>55</v>
      </c>
      <c r="D8122" t="s">
        <v>55</v>
      </c>
      <c r="E8122" s="30">
        <v>42.2</v>
      </c>
      <c r="F8122">
        <f t="shared" si="132"/>
        <v>1</v>
      </c>
    </row>
    <row r="8123" spans="1:6" x14ac:dyDescent="0.2">
      <c r="A8123" s="28">
        <v>42656</v>
      </c>
      <c r="B8123" t="s">
        <v>446</v>
      </c>
      <c r="C8123" t="s">
        <v>56</v>
      </c>
      <c r="D8123" t="s">
        <v>56</v>
      </c>
      <c r="E8123" s="30">
        <v>20</v>
      </c>
      <c r="F8123">
        <f t="shared" si="132"/>
        <v>1</v>
      </c>
    </row>
    <row r="8124" spans="1:6" x14ac:dyDescent="0.2">
      <c r="A8124" s="28">
        <v>42656</v>
      </c>
      <c r="B8124" t="s">
        <v>446</v>
      </c>
      <c r="C8124" t="s">
        <v>57</v>
      </c>
      <c r="D8124" t="s">
        <v>57</v>
      </c>
      <c r="E8124" s="30">
        <v>0</v>
      </c>
      <c r="F8124">
        <f t="shared" si="132"/>
        <v>1</v>
      </c>
    </row>
    <row r="8125" spans="1:6" x14ac:dyDescent="0.2">
      <c r="A8125" s="28">
        <v>42656</v>
      </c>
      <c r="B8125" t="s">
        <v>446</v>
      </c>
      <c r="C8125" t="s">
        <v>58</v>
      </c>
      <c r="D8125" t="s">
        <v>58</v>
      </c>
      <c r="E8125" s="30">
        <v>3</v>
      </c>
      <c r="F8125">
        <f t="shared" si="132"/>
        <v>1</v>
      </c>
    </row>
    <row r="8126" spans="1:6" x14ac:dyDescent="0.2">
      <c r="A8126" s="28">
        <v>42656</v>
      </c>
      <c r="B8126" t="s">
        <v>446</v>
      </c>
      <c r="C8126" t="s">
        <v>59</v>
      </c>
      <c r="D8126" t="s">
        <v>59</v>
      </c>
      <c r="E8126" s="30">
        <v>2.2999999999999998</v>
      </c>
      <c r="F8126">
        <f t="shared" si="132"/>
        <v>1</v>
      </c>
    </row>
    <row r="8127" spans="1:6" x14ac:dyDescent="0.2">
      <c r="A8127" s="28">
        <v>42657</v>
      </c>
      <c r="B8127" t="s">
        <v>440</v>
      </c>
      <c r="C8127" t="s">
        <v>52</v>
      </c>
      <c r="D8127" t="s">
        <v>52</v>
      </c>
      <c r="E8127" s="30">
        <v>7</v>
      </c>
      <c r="F8127">
        <f t="shared" si="132"/>
        <v>1</v>
      </c>
    </row>
    <row r="8128" spans="1:6" x14ac:dyDescent="0.2">
      <c r="A8128" s="28">
        <v>42657</v>
      </c>
      <c r="B8128" t="s">
        <v>440</v>
      </c>
      <c r="C8128" t="s">
        <v>53</v>
      </c>
      <c r="D8128" t="s">
        <v>53</v>
      </c>
      <c r="E8128" s="30">
        <v>4</v>
      </c>
      <c r="F8128">
        <f t="shared" si="132"/>
        <v>1</v>
      </c>
    </row>
    <row r="8129" spans="1:6" x14ac:dyDescent="0.2">
      <c r="A8129" s="28">
        <v>42657</v>
      </c>
      <c r="B8129" t="s">
        <v>440</v>
      </c>
      <c r="C8129" t="s">
        <v>54</v>
      </c>
      <c r="D8129" t="s">
        <v>54</v>
      </c>
      <c r="E8129" s="30">
        <v>3</v>
      </c>
      <c r="F8129">
        <f t="shared" si="132"/>
        <v>1</v>
      </c>
    </row>
    <row r="8130" spans="1:6" x14ac:dyDescent="0.2">
      <c r="A8130" s="28">
        <v>42657</v>
      </c>
      <c r="B8130" t="s">
        <v>440</v>
      </c>
      <c r="C8130" t="s">
        <v>55</v>
      </c>
      <c r="D8130" t="s">
        <v>55</v>
      </c>
      <c r="E8130" s="30">
        <v>38.700000000000003</v>
      </c>
      <c r="F8130">
        <f t="shared" si="132"/>
        <v>1</v>
      </c>
    </row>
    <row r="8131" spans="1:6" x14ac:dyDescent="0.2">
      <c r="A8131" s="28">
        <v>42657</v>
      </c>
      <c r="B8131" t="s">
        <v>440</v>
      </c>
      <c r="C8131" t="s">
        <v>56</v>
      </c>
      <c r="D8131" t="s">
        <v>56</v>
      </c>
      <c r="E8131" s="30">
        <v>22</v>
      </c>
      <c r="F8131">
        <f t="shared" si="132"/>
        <v>1</v>
      </c>
    </row>
    <row r="8132" spans="1:6" x14ac:dyDescent="0.2">
      <c r="A8132" s="28">
        <v>42657</v>
      </c>
      <c r="B8132" t="s">
        <v>440</v>
      </c>
      <c r="C8132" t="s">
        <v>57</v>
      </c>
      <c r="D8132" t="s">
        <v>57</v>
      </c>
      <c r="E8132" s="30">
        <v>0</v>
      </c>
      <c r="F8132">
        <f t="shared" si="132"/>
        <v>1</v>
      </c>
    </row>
    <row r="8133" spans="1:6" x14ac:dyDescent="0.2">
      <c r="A8133" s="28">
        <v>42657</v>
      </c>
      <c r="B8133" t="s">
        <v>440</v>
      </c>
      <c r="C8133" t="s">
        <v>58</v>
      </c>
      <c r="D8133" t="s">
        <v>58</v>
      </c>
      <c r="E8133" s="30">
        <v>9</v>
      </c>
      <c r="F8133">
        <f t="shared" si="132"/>
        <v>1</v>
      </c>
    </row>
    <row r="8134" spans="1:6" x14ac:dyDescent="0.2">
      <c r="A8134" s="28">
        <v>42657</v>
      </c>
      <c r="B8134" t="s">
        <v>440</v>
      </c>
      <c r="C8134" t="s">
        <v>59</v>
      </c>
      <c r="D8134" t="s">
        <v>59</v>
      </c>
      <c r="E8134" s="30">
        <v>1</v>
      </c>
      <c r="F8134">
        <f t="shared" si="132"/>
        <v>1</v>
      </c>
    </row>
    <row r="8135" spans="1:6" x14ac:dyDescent="0.2">
      <c r="A8135" s="28">
        <v>42658</v>
      </c>
      <c r="B8135" t="s">
        <v>441</v>
      </c>
      <c r="C8135" t="s">
        <v>52</v>
      </c>
      <c r="D8135" t="s">
        <v>52</v>
      </c>
      <c r="E8135" s="30">
        <v>4</v>
      </c>
      <c r="F8135">
        <f t="shared" ref="F8135:F8198" si="133">SUBTOTAL(103,E8135)</f>
        <v>1</v>
      </c>
    </row>
    <row r="8136" spans="1:6" x14ac:dyDescent="0.2">
      <c r="A8136" s="28">
        <v>42658</v>
      </c>
      <c r="B8136" t="s">
        <v>441</v>
      </c>
      <c r="C8136" t="s">
        <v>53</v>
      </c>
      <c r="D8136" t="s">
        <v>53</v>
      </c>
      <c r="E8136" s="30">
        <v>5.97</v>
      </c>
      <c r="F8136">
        <f t="shared" si="133"/>
        <v>1</v>
      </c>
    </row>
    <row r="8137" spans="1:6" x14ac:dyDescent="0.2">
      <c r="A8137" s="28">
        <v>42658</v>
      </c>
      <c r="B8137" t="s">
        <v>441</v>
      </c>
      <c r="C8137" t="s">
        <v>54</v>
      </c>
      <c r="D8137" t="s">
        <v>54</v>
      </c>
      <c r="E8137" s="30">
        <v>3.35</v>
      </c>
      <c r="F8137">
        <f t="shared" si="133"/>
        <v>1</v>
      </c>
    </row>
    <row r="8138" spans="1:6" x14ac:dyDescent="0.2">
      <c r="A8138" s="28">
        <v>42658</v>
      </c>
      <c r="B8138" t="s">
        <v>441</v>
      </c>
      <c r="C8138" t="s">
        <v>55</v>
      </c>
      <c r="D8138" t="s">
        <v>55</v>
      </c>
      <c r="E8138" s="30">
        <v>47.2</v>
      </c>
      <c r="F8138">
        <f t="shared" si="133"/>
        <v>1</v>
      </c>
    </row>
    <row r="8139" spans="1:6" x14ac:dyDescent="0.2">
      <c r="A8139" s="28">
        <v>42658</v>
      </c>
      <c r="B8139" t="s">
        <v>441</v>
      </c>
      <c r="C8139" t="s">
        <v>56</v>
      </c>
      <c r="D8139" t="s">
        <v>56</v>
      </c>
      <c r="E8139" s="30">
        <v>16</v>
      </c>
      <c r="F8139">
        <f t="shared" si="133"/>
        <v>1</v>
      </c>
    </row>
    <row r="8140" spans="1:6" x14ac:dyDescent="0.2">
      <c r="A8140" s="28">
        <v>42658</v>
      </c>
      <c r="B8140" t="s">
        <v>441</v>
      </c>
      <c r="C8140" t="s">
        <v>57</v>
      </c>
      <c r="D8140" t="s">
        <v>57</v>
      </c>
      <c r="E8140" s="30">
        <v>1</v>
      </c>
      <c r="F8140">
        <f t="shared" si="133"/>
        <v>1</v>
      </c>
    </row>
    <row r="8141" spans="1:6" x14ac:dyDescent="0.2">
      <c r="A8141" s="28">
        <v>42658</v>
      </c>
      <c r="B8141" t="s">
        <v>441</v>
      </c>
      <c r="C8141" t="s">
        <v>58</v>
      </c>
      <c r="D8141" t="s">
        <v>58</v>
      </c>
      <c r="E8141" s="30">
        <v>13</v>
      </c>
      <c r="F8141">
        <f t="shared" si="133"/>
        <v>1</v>
      </c>
    </row>
    <row r="8142" spans="1:6" x14ac:dyDescent="0.2">
      <c r="A8142" s="28">
        <v>42658</v>
      </c>
      <c r="B8142" t="s">
        <v>441</v>
      </c>
      <c r="C8142" t="s">
        <v>59</v>
      </c>
      <c r="D8142" t="s">
        <v>59</v>
      </c>
      <c r="E8142" s="30">
        <v>1</v>
      </c>
      <c r="F8142">
        <f t="shared" si="133"/>
        <v>1</v>
      </c>
    </row>
    <row r="8143" spans="1:6" x14ac:dyDescent="0.2">
      <c r="A8143" s="28">
        <v>42659</v>
      </c>
      <c r="B8143" t="s">
        <v>447</v>
      </c>
      <c r="C8143" t="s">
        <v>52</v>
      </c>
      <c r="D8143" t="s">
        <v>52</v>
      </c>
      <c r="E8143" s="30">
        <v>8.33</v>
      </c>
      <c r="F8143">
        <f t="shared" si="133"/>
        <v>1</v>
      </c>
    </row>
    <row r="8144" spans="1:6" x14ac:dyDescent="0.2">
      <c r="A8144" s="28">
        <v>42659</v>
      </c>
      <c r="B8144" t="s">
        <v>447</v>
      </c>
      <c r="C8144" t="s">
        <v>53</v>
      </c>
      <c r="D8144" t="s">
        <v>53</v>
      </c>
      <c r="E8144" s="30">
        <v>5.1219999999999999</v>
      </c>
      <c r="F8144">
        <f t="shared" si="133"/>
        <v>1</v>
      </c>
    </row>
    <row r="8145" spans="1:6" x14ac:dyDescent="0.2">
      <c r="A8145" s="28">
        <v>42659</v>
      </c>
      <c r="B8145" t="s">
        <v>447</v>
      </c>
      <c r="C8145" t="s">
        <v>54</v>
      </c>
      <c r="D8145" t="s">
        <v>54</v>
      </c>
      <c r="E8145" s="30">
        <v>10</v>
      </c>
      <c r="F8145">
        <f t="shared" si="133"/>
        <v>1</v>
      </c>
    </row>
    <row r="8146" spans="1:6" x14ac:dyDescent="0.2">
      <c r="A8146" s="28">
        <v>42659</v>
      </c>
      <c r="B8146" t="s">
        <v>447</v>
      </c>
      <c r="C8146" t="s">
        <v>55</v>
      </c>
      <c r="D8146" t="s">
        <v>55</v>
      </c>
      <c r="E8146" s="30">
        <v>89.3</v>
      </c>
      <c r="F8146">
        <f t="shared" si="133"/>
        <v>1</v>
      </c>
    </row>
    <row r="8147" spans="1:6" x14ac:dyDescent="0.2">
      <c r="A8147" s="28">
        <v>42659</v>
      </c>
      <c r="B8147" t="s">
        <v>447</v>
      </c>
      <c r="C8147" t="s">
        <v>56</v>
      </c>
      <c r="D8147" t="s">
        <v>56</v>
      </c>
      <c r="E8147" s="30">
        <v>3</v>
      </c>
      <c r="F8147">
        <f t="shared" si="133"/>
        <v>1</v>
      </c>
    </row>
    <row r="8148" spans="1:6" x14ac:dyDescent="0.2">
      <c r="A8148" s="28">
        <v>42659</v>
      </c>
      <c r="B8148" t="s">
        <v>447</v>
      </c>
      <c r="C8148" t="s">
        <v>57</v>
      </c>
      <c r="D8148" t="s">
        <v>57</v>
      </c>
      <c r="E8148" s="30">
        <v>0</v>
      </c>
      <c r="F8148">
        <f t="shared" si="133"/>
        <v>1</v>
      </c>
    </row>
    <row r="8149" spans="1:6" x14ac:dyDescent="0.2">
      <c r="A8149" s="28">
        <v>42659</v>
      </c>
      <c r="B8149" t="s">
        <v>447</v>
      </c>
      <c r="C8149" t="s">
        <v>58</v>
      </c>
      <c r="D8149" t="s">
        <v>58</v>
      </c>
      <c r="E8149" s="30">
        <v>6</v>
      </c>
      <c r="F8149">
        <f t="shared" si="133"/>
        <v>1</v>
      </c>
    </row>
    <row r="8150" spans="1:6" x14ac:dyDescent="0.2">
      <c r="A8150" s="28">
        <v>42659</v>
      </c>
      <c r="B8150" t="s">
        <v>447</v>
      </c>
      <c r="C8150" t="s">
        <v>59</v>
      </c>
      <c r="D8150" t="s">
        <v>59</v>
      </c>
      <c r="E8150" s="30">
        <v>5</v>
      </c>
      <c r="F8150">
        <f t="shared" si="133"/>
        <v>1</v>
      </c>
    </row>
    <row r="8151" spans="1:6" x14ac:dyDescent="0.2">
      <c r="A8151" s="28">
        <v>42660</v>
      </c>
      <c r="B8151" t="s">
        <v>443</v>
      </c>
      <c r="C8151" t="s">
        <v>52</v>
      </c>
      <c r="D8151" t="s">
        <v>52</v>
      </c>
      <c r="E8151" s="30">
        <v>2</v>
      </c>
      <c r="F8151">
        <f t="shared" si="133"/>
        <v>1</v>
      </c>
    </row>
    <row r="8152" spans="1:6" x14ac:dyDescent="0.2">
      <c r="A8152" s="28">
        <v>42660</v>
      </c>
      <c r="B8152" t="s">
        <v>443</v>
      </c>
      <c r="C8152" t="s">
        <v>53</v>
      </c>
      <c r="D8152" t="s">
        <v>53</v>
      </c>
      <c r="E8152" s="30">
        <v>5</v>
      </c>
      <c r="F8152">
        <f t="shared" si="133"/>
        <v>1</v>
      </c>
    </row>
    <row r="8153" spans="1:6" x14ac:dyDescent="0.2">
      <c r="A8153" s="28">
        <v>42660</v>
      </c>
      <c r="B8153" t="s">
        <v>443</v>
      </c>
      <c r="C8153" t="s">
        <v>54</v>
      </c>
      <c r="D8153" t="s">
        <v>54</v>
      </c>
      <c r="E8153" s="30">
        <v>5</v>
      </c>
      <c r="F8153">
        <f t="shared" si="133"/>
        <v>1</v>
      </c>
    </row>
    <row r="8154" spans="1:6" x14ac:dyDescent="0.2">
      <c r="A8154" s="28">
        <v>42660</v>
      </c>
      <c r="B8154" t="s">
        <v>443</v>
      </c>
      <c r="C8154" t="s">
        <v>55</v>
      </c>
      <c r="D8154" t="s">
        <v>55</v>
      </c>
      <c r="E8154" s="30">
        <v>50.8</v>
      </c>
      <c r="F8154">
        <f t="shared" si="133"/>
        <v>1</v>
      </c>
    </row>
    <row r="8155" spans="1:6" x14ac:dyDescent="0.2">
      <c r="A8155" s="28">
        <v>42660</v>
      </c>
      <c r="B8155" t="s">
        <v>443</v>
      </c>
      <c r="C8155" t="s">
        <v>56</v>
      </c>
      <c r="D8155" t="s">
        <v>56</v>
      </c>
      <c r="E8155" s="30">
        <v>1</v>
      </c>
      <c r="F8155">
        <f t="shared" si="133"/>
        <v>1</v>
      </c>
    </row>
    <row r="8156" spans="1:6" x14ac:dyDescent="0.2">
      <c r="A8156" s="28">
        <v>42660</v>
      </c>
      <c r="B8156" t="s">
        <v>443</v>
      </c>
      <c r="C8156" t="s">
        <v>57</v>
      </c>
      <c r="D8156" t="s">
        <v>57</v>
      </c>
      <c r="E8156" s="30">
        <v>0</v>
      </c>
      <c r="F8156">
        <f t="shared" si="133"/>
        <v>1</v>
      </c>
    </row>
    <row r="8157" spans="1:6" x14ac:dyDescent="0.2">
      <c r="A8157" s="28">
        <v>42660</v>
      </c>
      <c r="B8157" t="s">
        <v>443</v>
      </c>
      <c r="C8157" t="s">
        <v>58</v>
      </c>
      <c r="D8157" t="s">
        <v>58</v>
      </c>
      <c r="E8157" s="30">
        <v>9</v>
      </c>
      <c r="F8157">
        <f t="shared" si="133"/>
        <v>1</v>
      </c>
    </row>
    <row r="8158" spans="1:6" x14ac:dyDescent="0.2">
      <c r="A8158" s="28">
        <v>42660</v>
      </c>
      <c r="B8158" t="s">
        <v>443</v>
      </c>
      <c r="C8158" t="s">
        <v>59</v>
      </c>
      <c r="D8158" t="s">
        <v>59</v>
      </c>
      <c r="E8158" s="30">
        <v>1</v>
      </c>
      <c r="F8158">
        <f t="shared" si="133"/>
        <v>1</v>
      </c>
    </row>
    <row r="8159" spans="1:6" x14ac:dyDescent="0.2">
      <c r="A8159" s="28">
        <v>42661</v>
      </c>
      <c r="B8159" t="s">
        <v>444</v>
      </c>
      <c r="C8159" t="s">
        <v>52</v>
      </c>
      <c r="D8159" t="s">
        <v>52</v>
      </c>
      <c r="E8159" s="30">
        <v>3</v>
      </c>
      <c r="F8159">
        <f t="shared" si="133"/>
        <v>1</v>
      </c>
    </row>
    <row r="8160" spans="1:6" x14ac:dyDescent="0.2">
      <c r="A8160" s="28">
        <v>42661</v>
      </c>
      <c r="B8160" t="s">
        <v>444</v>
      </c>
      <c r="C8160" t="s">
        <v>53</v>
      </c>
      <c r="D8160" t="s">
        <v>53</v>
      </c>
      <c r="E8160" s="30">
        <v>5.056</v>
      </c>
      <c r="F8160">
        <f t="shared" si="133"/>
        <v>1</v>
      </c>
    </row>
    <row r="8161" spans="1:6" x14ac:dyDescent="0.2">
      <c r="A8161" s="28">
        <v>42661</v>
      </c>
      <c r="B8161" t="s">
        <v>444</v>
      </c>
      <c r="C8161" t="s">
        <v>54</v>
      </c>
      <c r="D8161" t="s">
        <v>54</v>
      </c>
      <c r="E8161" s="30">
        <v>9</v>
      </c>
      <c r="F8161">
        <f t="shared" si="133"/>
        <v>1</v>
      </c>
    </row>
    <row r="8162" spans="1:6" x14ac:dyDescent="0.2">
      <c r="A8162" s="28">
        <v>42661</v>
      </c>
      <c r="B8162" t="s">
        <v>444</v>
      </c>
      <c r="C8162" t="s">
        <v>55</v>
      </c>
      <c r="D8162" t="s">
        <v>55</v>
      </c>
      <c r="E8162" s="30">
        <v>42.1</v>
      </c>
      <c r="F8162">
        <f t="shared" si="133"/>
        <v>1</v>
      </c>
    </row>
    <row r="8163" spans="1:6" x14ac:dyDescent="0.2">
      <c r="A8163" s="28">
        <v>42661</v>
      </c>
      <c r="B8163" t="s">
        <v>444</v>
      </c>
      <c r="C8163" t="s">
        <v>56</v>
      </c>
      <c r="D8163" t="s">
        <v>56</v>
      </c>
      <c r="E8163" s="30">
        <v>9</v>
      </c>
      <c r="F8163">
        <f t="shared" si="133"/>
        <v>1</v>
      </c>
    </row>
    <row r="8164" spans="1:6" x14ac:dyDescent="0.2">
      <c r="A8164" s="28">
        <v>42661</v>
      </c>
      <c r="B8164" t="s">
        <v>444</v>
      </c>
      <c r="C8164" t="s">
        <v>57</v>
      </c>
      <c r="D8164" t="s">
        <v>57</v>
      </c>
      <c r="E8164" s="30">
        <v>3</v>
      </c>
      <c r="F8164">
        <f t="shared" si="133"/>
        <v>1</v>
      </c>
    </row>
    <row r="8165" spans="1:6" x14ac:dyDescent="0.2">
      <c r="A8165" s="28">
        <v>42661</v>
      </c>
      <c r="B8165" t="s">
        <v>444</v>
      </c>
      <c r="C8165" t="s">
        <v>58</v>
      </c>
      <c r="D8165" t="s">
        <v>58</v>
      </c>
      <c r="E8165" s="30">
        <v>7</v>
      </c>
      <c r="F8165">
        <f t="shared" si="133"/>
        <v>1</v>
      </c>
    </row>
    <row r="8166" spans="1:6" x14ac:dyDescent="0.2">
      <c r="A8166" s="28">
        <v>42661</v>
      </c>
      <c r="B8166" t="s">
        <v>444</v>
      </c>
      <c r="C8166" t="s">
        <v>59</v>
      </c>
      <c r="D8166" t="s">
        <v>59</v>
      </c>
      <c r="E8166" s="30">
        <v>3.1</v>
      </c>
      <c r="F8166">
        <f t="shared" si="133"/>
        <v>1</v>
      </c>
    </row>
    <row r="8167" spans="1:6" x14ac:dyDescent="0.2">
      <c r="A8167" s="28">
        <v>42662</v>
      </c>
      <c r="B8167" t="s">
        <v>445</v>
      </c>
      <c r="C8167" t="s">
        <v>52</v>
      </c>
      <c r="D8167" t="s">
        <v>52</v>
      </c>
      <c r="E8167" s="30">
        <v>4.33</v>
      </c>
      <c r="F8167">
        <f t="shared" si="133"/>
        <v>1</v>
      </c>
    </row>
    <row r="8168" spans="1:6" x14ac:dyDescent="0.2">
      <c r="A8168" s="28">
        <v>42662</v>
      </c>
      <c r="B8168" t="s">
        <v>445</v>
      </c>
      <c r="C8168" t="s">
        <v>53</v>
      </c>
      <c r="D8168" t="s">
        <v>53</v>
      </c>
      <c r="E8168" s="30">
        <v>6.66</v>
      </c>
      <c r="F8168">
        <f t="shared" si="133"/>
        <v>1</v>
      </c>
    </row>
    <row r="8169" spans="1:6" x14ac:dyDescent="0.2">
      <c r="A8169" s="28">
        <v>42662</v>
      </c>
      <c r="B8169" t="s">
        <v>445</v>
      </c>
      <c r="C8169" t="s">
        <v>54</v>
      </c>
      <c r="D8169" t="s">
        <v>54</v>
      </c>
      <c r="E8169" s="30">
        <v>5</v>
      </c>
      <c r="F8169">
        <f t="shared" si="133"/>
        <v>1</v>
      </c>
    </row>
    <row r="8170" spans="1:6" x14ac:dyDescent="0.2">
      <c r="A8170" s="28">
        <v>42662</v>
      </c>
      <c r="B8170" t="s">
        <v>445</v>
      </c>
      <c r="C8170" t="s">
        <v>55</v>
      </c>
      <c r="D8170" t="s">
        <v>55</v>
      </c>
      <c r="E8170" s="30">
        <v>26.7</v>
      </c>
      <c r="F8170">
        <f t="shared" si="133"/>
        <v>1</v>
      </c>
    </row>
    <row r="8171" spans="1:6" x14ac:dyDescent="0.2">
      <c r="A8171" s="28">
        <v>42662</v>
      </c>
      <c r="B8171" t="s">
        <v>445</v>
      </c>
      <c r="C8171" t="s">
        <v>56</v>
      </c>
      <c r="D8171" t="s">
        <v>56</v>
      </c>
      <c r="E8171" s="30">
        <v>11</v>
      </c>
      <c r="F8171">
        <f t="shared" si="133"/>
        <v>1</v>
      </c>
    </row>
    <row r="8172" spans="1:6" x14ac:dyDescent="0.2">
      <c r="A8172" s="28">
        <v>42662</v>
      </c>
      <c r="B8172" t="s">
        <v>445</v>
      </c>
      <c r="C8172" t="s">
        <v>57</v>
      </c>
      <c r="D8172" t="s">
        <v>57</v>
      </c>
      <c r="E8172" s="30">
        <v>0</v>
      </c>
      <c r="F8172">
        <f t="shared" si="133"/>
        <v>1</v>
      </c>
    </row>
    <row r="8173" spans="1:6" x14ac:dyDescent="0.2">
      <c r="A8173" s="28">
        <v>42662</v>
      </c>
      <c r="B8173" t="s">
        <v>445</v>
      </c>
      <c r="C8173" t="s">
        <v>58</v>
      </c>
      <c r="D8173" t="s">
        <v>58</v>
      </c>
      <c r="E8173" s="30">
        <v>2</v>
      </c>
      <c r="F8173">
        <f t="shared" si="133"/>
        <v>1</v>
      </c>
    </row>
    <row r="8174" spans="1:6" x14ac:dyDescent="0.2">
      <c r="A8174" s="28">
        <v>42662</v>
      </c>
      <c r="B8174" t="s">
        <v>445</v>
      </c>
      <c r="C8174" t="s">
        <v>59</v>
      </c>
      <c r="D8174" t="s">
        <v>59</v>
      </c>
      <c r="E8174" s="30">
        <v>1</v>
      </c>
      <c r="F8174">
        <f t="shared" si="133"/>
        <v>1</v>
      </c>
    </row>
    <row r="8175" spans="1:6" x14ac:dyDescent="0.2">
      <c r="A8175" s="28">
        <v>42663</v>
      </c>
      <c r="B8175" t="s">
        <v>446</v>
      </c>
      <c r="C8175" t="s">
        <v>52</v>
      </c>
      <c r="D8175" t="s">
        <v>52</v>
      </c>
      <c r="E8175" s="30">
        <v>1.64</v>
      </c>
      <c r="F8175">
        <f t="shared" si="133"/>
        <v>1</v>
      </c>
    </row>
    <row r="8176" spans="1:6" x14ac:dyDescent="0.2">
      <c r="A8176" s="28">
        <v>42663</v>
      </c>
      <c r="B8176" t="s">
        <v>446</v>
      </c>
      <c r="C8176" t="s">
        <v>53</v>
      </c>
      <c r="D8176" t="s">
        <v>53</v>
      </c>
      <c r="E8176" s="30">
        <v>5.66</v>
      </c>
      <c r="F8176">
        <f t="shared" si="133"/>
        <v>1</v>
      </c>
    </row>
    <row r="8177" spans="1:6" x14ac:dyDescent="0.2">
      <c r="A8177" s="28">
        <v>42663</v>
      </c>
      <c r="B8177" t="s">
        <v>446</v>
      </c>
      <c r="C8177" t="s">
        <v>54</v>
      </c>
      <c r="D8177" t="s">
        <v>54</v>
      </c>
      <c r="E8177" s="30">
        <v>6</v>
      </c>
      <c r="F8177">
        <f t="shared" si="133"/>
        <v>1</v>
      </c>
    </row>
    <row r="8178" spans="1:6" x14ac:dyDescent="0.2">
      <c r="A8178" s="28">
        <v>42663</v>
      </c>
      <c r="B8178" t="s">
        <v>446</v>
      </c>
      <c r="C8178" t="s">
        <v>55</v>
      </c>
      <c r="D8178" t="s">
        <v>55</v>
      </c>
      <c r="E8178" s="30">
        <v>52.5</v>
      </c>
      <c r="F8178">
        <f t="shared" si="133"/>
        <v>1</v>
      </c>
    </row>
    <row r="8179" spans="1:6" x14ac:dyDescent="0.2">
      <c r="A8179" s="28">
        <v>42663</v>
      </c>
      <c r="B8179" t="s">
        <v>446</v>
      </c>
      <c r="C8179" t="s">
        <v>56</v>
      </c>
      <c r="D8179" t="s">
        <v>56</v>
      </c>
      <c r="E8179" s="30">
        <v>2</v>
      </c>
      <c r="F8179">
        <f t="shared" si="133"/>
        <v>1</v>
      </c>
    </row>
    <row r="8180" spans="1:6" x14ac:dyDescent="0.2">
      <c r="A8180" s="28">
        <v>42663</v>
      </c>
      <c r="B8180" t="s">
        <v>446</v>
      </c>
      <c r="C8180" t="s">
        <v>57</v>
      </c>
      <c r="D8180" t="s">
        <v>57</v>
      </c>
      <c r="E8180" s="30">
        <v>0</v>
      </c>
      <c r="F8180">
        <f t="shared" si="133"/>
        <v>1</v>
      </c>
    </row>
    <row r="8181" spans="1:6" x14ac:dyDescent="0.2">
      <c r="A8181" s="28">
        <v>42663</v>
      </c>
      <c r="B8181" t="s">
        <v>446</v>
      </c>
      <c r="C8181" t="s">
        <v>58</v>
      </c>
      <c r="D8181" t="s">
        <v>58</v>
      </c>
      <c r="E8181" s="30">
        <v>2</v>
      </c>
      <c r="F8181">
        <f t="shared" si="133"/>
        <v>1</v>
      </c>
    </row>
    <row r="8182" spans="1:6" x14ac:dyDescent="0.2">
      <c r="A8182" s="28">
        <v>42663</v>
      </c>
      <c r="B8182" t="s">
        <v>446</v>
      </c>
      <c r="C8182" t="s">
        <v>59</v>
      </c>
      <c r="D8182" t="s">
        <v>59</v>
      </c>
      <c r="E8182" s="30">
        <v>2</v>
      </c>
      <c r="F8182">
        <f t="shared" si="133"/>
        <v>1</v>
      </c>
    </row>
    <row r="8183" spans="1:6" x14ac:dyDescent="0.2">
      <c r="A8183" s="28">
        <v>42664</v>
      </c>
      <c r="B8183" t="s">
        <v>440</v>
      </c>
      <c r="C8183" t="s">
        <v>52</v>
      </c>
      <c r="D8183" t="s">
        <v>52</v>
      </c>
      <c r="E8183" s="30">
        <v>8.66</v>
      </c>
      <c r="F8183">
        <f t="shared" si="133"/>
        <v>1</v>
      </c>
    </row>
    <row r="8184" spans="1:6" x14ac:dyDescent="0.2">
      <c r="A8184" s="28">
        <v>42664</v>
      </c>
      <c r="B8184" t="s">
        <v>440</v>
      </c>
      <c r="C8184" t="s">
        <v>53</v>
      </c>
      <c r="D8184" t="s">
        <v>53</v>
      </c>
      <c r="E8184" s="30">
        <v>3.8250000000000002</v>
      </c>
      <c r="F8184">
        <f t="shared" si="133"/>
        <v>1</v>
      </c>
    </row>
    <row r="8185" spans="1:6" x14ac:dyDescent="0.2">
      <c r="A8185" s="28">
        <v>42664</v>
      </c>
      <c r="B8185" t="s">
        <v>440</v>
      </c>
      <c r="C8185" t="s">
        <v>54</v>
      </c>
      <c r="D8185" t="s">
        <v>54</v>
      </c>
      <c r="E8185" s="30">
        <v>0</v>
      </c>
      <c r="F8185">
        <f t="shared" si="133"/>
        <v>1</v>
      </c>
    </row>
    <row r="8186" spans="1:6" x14ac:dyDescent="0.2">
      <c r="A8186" s="28">
        <v>42664</v>
      </c>
      <c r="B8186" t="s">
        <v>440</v>
      </c>
      <c r="C8186" t="s">
        <v>55</v>
      </c>
      <c r="D8186" t="s">
        <v>55</v>
      </c>
      <c r="E8186" s="30">
        <v>40.799999999999997</v>
      </c>
      <c r="F8186">
        <f t="shared" si="133"/>
        <v>1</v>
      </c>
    </row>
    <row r="8187" spans="1:6" x14ac:dyDescent="0.2">
      <c r="A8187" s="28">
        <v>42664</v>
      </c>
      <c r="B8187" t="s">
        <v>440</v>
      </c>
      <c r="C8187" t="s">
        <v>56</v>
      </c>
      <c r="D8187" t="s">
        <v>56</v>
      </c>
      <c r="E8187" s="30">
        <v>5</v>
      </c>
      <c r="F8187">
        <f t="shared" si="133"/>
        <v>1</v>
      </c>
    </row>
    <row r="8188" spans="1:6" x14ac:dyDescent="0.2">
      <c r="A8188" s="28">
        <v>42664</v>
      </c>
      <c r="B8188" t="s">
        <v>440</v>
      </c>
      <c r="C8188" t="s">
        <v>57</v>
      </c>
      <c r="D8188" t="s">
        <v>57</v>
      </c>
      <c r="E8188" s="30">
        <v>0</v>
      </c>
      <c r="F8188">
        <f t="shared" si="133"/>
        <v>1</v>
      </c>
    </row>
    <row r="8189" spans="1:6" x14ac:dyDescent="0.2">
      <c r="A8189" s="28">
        <v>42664</v>
      </c>
      <c r="B8189" t="s">
        <v>440</v>
      </c>
      <c r="C8189" t="s">
        <v>58</v>
      </c>
      <c r="D8189" t="s">
        <v>58</v>
      </c>
      <c r="E8189" s="30">
        <v>6</v>
      </c>
      <c r="F8189">
        <f t="shared" si="133"/>
        <v>1</v>
      </c>
    </row>
    <row r="8190" spans="1:6" x14ac:dyDescent="0.2">
      <c r="A8190" s="28">
        <v>42664</v>
      </c>
      <c r="B8190" t="s">
        <v>440</v>
      </c>
      <c r="C8190" t="s">
        <v>59</v>
      </c>
      <c r="D8190" t="s">
        <v>59</v>
      </c>
      <c r="E8190" s="30">
        <v>2</v>
      </c>
      <c r="F8190">
        <f t="shared" si="133"/>
        <v>1</v>
      </c>
    </row>
    <row r="8191" spans="1:6" x14ac:dyDescent="0.2">
      <c r="A8191" s="28">
        <v>42665</v>
      </c>
      <c r="B8191" t="s">
        <v>441</v>
      </c>
      <c r="C8191" t="s">
        <v>52</v>
      </c>
      <c r="D8191" t="s">
        <v>52</v>
      </c>
      <c r="E8191" s="30">
        <v>7</v>
      </c>
      <c r="F8191">
        <f t="shared" si="133"/>
        <v>1</v>
      </c>
    </row>
    <row r="8192" spans="1:6" x14ac:dyDescent="0.2">
      <c r="A8192" s="28">
        <v>42665</v>
      </c>
      <c r="B8192" t="s">
        <v>441</v>
      </c>
      <c r="C8192" t="s">
        <v>53</v>
      </c>
      <c r="D8192" t="s">
        <v>53</v>
      </c>
      <c r="E8192" s="30">
        <v>2.67</v>
      </c>
      <c r="F8192">
        <f t="shared" si="133"/>
        <v>1</v>
      </c>
    </row>
    <row r="8193" spans="1:6" x14ac:dyDescent="0.2">
      <c r="A8193" s="28">
        <v>42665</v>
      </c>
      <c r="B8193" t="s">
        <v>441</v>
      </c>
      <c r="C8193" t="s">
        <v>54</v>
      </c>
      <c r="D8193" t="s">
        <v>54</v>
      </c>
      <c r="E8193" s="30">
        <v>4</v>
      </c>
      <c r="F8193">
        <f t="shared" si="133"/>
        <v>1</v>
      </c>
    </row>
    <row r="8194" spans="1:6" x14ac:dyDescent="0.2">
      <c r="A8194" s="28">
        <v>42665</v>
      </c>
      <c r="B8194" t="s">
        <v>441</v>
      </c>
      <c r="C8194" t="s">
        <v>55</v>
      </c>
      <c r="D8194" t="s">
        <v>55</v>
      </c>
      <c r="E8194" s="30">
        <v>29.7</v>
      </c>
      <c r="F8194">
        <f t="shared" si="133"/>
        <v>1</v>
      </c>
    </row>
    <row r="8195" spans="1:6" x14ac:dyDescent="0.2">
      <c r="A8195" s="28">
        <v>42665</v>
      </c>
      <c r="B8195" t="s">
        <v>441</v>
      </c>
      <c r="C8195" t="s">
        <v>56</v>
      </c>
      <c r="D8195" t="s">
        <v>56</v>
      </c>
      <c r="E8195" s="30">
        <v>3</v>
      </c>
      <c r="F8195">
        <f t="shared" si="133"/>
        <v>1</v>
      </c>
    </row>
    <row r="8196" spans="1:6" x14ac:dyDescent="0.2">
      <c r="A8196" s="28">
        <v>42665</v>
      </c>
      <c r="B8196" t="s">
        <v>441</v>
      </c>
      <c r="C8196" t="s">
        <v>57</v>
      </c>
      <c r="D8196" t="s">
        <v>57</v>
      </c>
      <c r="E8196" s="30">
        <v>0</v>
      </c>
      <c r="F8196">
        <f t="shared" si="133"/>
        <v>1</v>
      </c>
    </row>
    <row r="8197" spans="1:6" x14ac:dyDescent="0.2">
      <c r="A8197" s="28">
        <v>42665</v>
      </c>
      <c r="B8197" t="s">
        <v>441</v>
      </c>
      <c r="C8197" t="s">
        <v>58</v>
      </c>
      <c r="D8197" t="s">
        <v>58</v>
      </c>
      <c r="E8197" s="30">
        <v>10</v>
      </c>
      <c r="F8197">
        <f t="shared" si="133"/>
        <v>1</v>
      </c>
    </row>
    <row r="8198" spans="1:6" x14ac:dyDescent="0.2">
      <c r="A8198" s="28">
        <v>42665</v>
      </c>
      <c r="B8198" t="s">
        <v>441</v>
      </c>
      <c r="C8198" t="s">
        <v>59</v>
      </c>
      <c r="D8198" t="s">
        <v>59</v>
      </c>
      <c r="E8198" s="30">
        <v>4</v>
      </c>
      <c r="F8198">
        <f t="shared" si="133"/>
        <v>1</v>
      </c>
    </row>
    <row r="8199" spans="1:6" x14ac:dyDescent="0.2">
      <c r="A8199" s="28">
        <v>42666</v>
      </c>
      <c r="B8199" t="s">
        <v>447</v>
      </c>
      <c r="C8199" t="s">
        <v>52</v>
      </c>
      <c r="D8199" t="s">
        <v>52</v>
      </c>
      <c r="E8199" s="30">
        <v>12.33</v>
      </c>
      <c r="F8199">
        <f t="shared" ref="F8199:F8262" si="134">SUBTOTAL(103,E8199)</f>
        <v>1</v>
      </c>
    </row>
    <row r="8200" spans="1:6" x14ac:dyDescent="0.2">
      <c r="A8200" s="28">
        <v>42666</v>
      </c>
      <c r="B8200" t="s">
        <v>447</v>
      </c>
      <c r="C8200" t="s">
        <v>53</v>
      </c>
      <c r="D8200" t="s">
        <v>53</v>
      </c>
      <c r="E8200" s="30">
        <v>5.78</v>
      </c>
      <c r="F8200">
        <f t="shared" si="134"/>
        <v>1</v>
      </c>
    </row>
    <row r="8201" spans="1:6" x14ac:dyDescent="0.2">
      <c r="A8201" s="28">
        <v>42666</v>
      </c>
      <c r="B8201" t="s">
        <v>447</v>
      </c>
      <c r="C8201" t="s">
        <v>54</v>
      </c>
      <c r="D8201" t="s">
        <v>54</v>
      </c>
      <c r="E8201" s="30">
        <v>3.8</v>
      </c>
      <c r="F8201">
        <f t="shared" si="134"/>
        <v>1</v>
      </c>
    </row>
    <row r="8202" spans="1:6" x14ac:dyDescent="0.2">
      <c r="A8202" s="28">
        <v>42666</v>
      </c>
      <c r="B8202" t="s">
        <v>447</v>
      </c>
      <c r="C8202" t="s">
        <v>55</v>
      </c>
      <c r="D8202" t="s">
        <v>55</v>
      </c>
      <c r="E8202" s="30">
        <v>51.216666670000002</v>
      </c>
      <c r="F8202">
        <f t="shared" si="134"/>
        <v>1</v>
      </c>
    </row>
    <row r="8203" spans="1:6" x14ac:dyDescent="0.2">
      <c r="A8203" s="28">
        <v>42666</v>
      </c>
      <c r="B8203" t="s">
        <v>447</v>
      </c>
      <c r="C8203" t="s">
        <v>56</v>
      </c>
      <c r="D8203" t="s">
        <v>56</v>
      </c>
      <c r="E8203" s="30">
        <v>10</v>
      </c>
      <c r="F8203">
        <f t="shared" si="134"/>
        <v>1</v>
      </c>
    </row>
    <row r="8204" spans="1:6" x14ac:dyDescent="0.2">
      <c r="A8204" s="28">
        <v>42666</v>
      </c>
      <c r="B8204" t="s">
        <v>447</v>
      </c>
      <c r="C8204" t="s">
        <v>57</v>
      </c>
      <c r="D8204" t="s">
        <v>57</v>
      </c>
      <c r="E8204" s="30">
        <v>0</v>
      </c>
      <c r="F8204">
        <f t="shared" si="134"/>
        <v>1</v>
      </c>
    </row>
    <row r="8205" spans="1:6" x14ac:dyDescent="0.2">
      <c r="A8205" s="28">
        <v>42666</v>
      </c>
      <c r="B8205" t="s">
        <v>447</v>
      </c>
      <c r="C8205" t="s">
        <v>58</v>
      </c>
      <c r="D8205" t="s">
        <v>58</v>
      </c>
      <c r="E8205" s="30">
        <v>11</v>
      </c>
      <c r="F8205">
        <f t="shared" si="134"/>
        <v>1</v>
      </c>
    </row>
    <row r="8206" spans="1:6" x14ac:dyDescent="0.2">
      <c r="A8206" s="28">
        <v>42666</v>
      </c>
      <c r="B8206" t="s">
        <v>447</v>
      </c>
      <c r="C8206" t="s">
        <v>59</v>
      </c>
      <c r="D8206" t="s">
        <v>59</v>
      </c>
      <c r="E8206" s="30">
        <v>2</v>
      </c>
      <c r="F8206">
        <f t="shared" si="134"/>
        <v>1</v>
      </c>
    </row>
    <row r="8207" spans="1:6" x14ac:dyDescent="0.2">
      <c r="A8207" s="28">
        <v>42667</v>
      </c>
      <c r="B8207" t="s">
        <v>443</v>
      </c>
      <c r="C8207" t="s">
        <v>52</v>
      </c>
      <c r="D8207" t="s">
        <v>52</v>
      </c>
      <c r="E8207" s="30">
        <v>2.66</v>
      </c>
      <c r="F8207">
        <f t="shared" si="134"/>
        <v>1</v>
      </c>
    </row>
    <row r="8208" spans="1:6" x14ac:dyDescent="0.2">
      <c r="A8208" s="28">
        <v>42667</v>
      </c>
      <c r="B8208" t="s">
        <v>443</v>
      </c>
      <c r="C8208" t="s">
        <v>53</v>
      </c>
      <c r="D8208" t="s">
        <v>53</v>
      </c>
      <c r="E8208" s="30">
        <v>3.0230000000000001</v>
      </c>
      <c r="F8208">
        <f t="shared" si="134"/>
        <v>1</v>
      </c>
    </row>
    <row r="8209" spans="1:6" x14ac:dyDescent="0.2">
      <c r="A8209" s="28">
        <v>42667</v>
      </c>
      <c r="B8209" t="s">
        <v>443</v>
      </c>
      <c r="C8209" t="s">
        <v>54</v>
      </c>
      <c r="D8209" t="s">
        <v>54</v>
      </c>
      <c r="E8209" s="30">
        <v>7.5</v>
      </c>
      <c r="F8209">
        <f t="shared" si="134"/>
        <v>1</v>
      </c>
    </row>
    <row r="8210" spans="1:6" x14ac:dyDescent="0.2">
      <c r="A8210" s="28">
        <v>42667</v>
      </c>
      <c r="B8210" t="s">
        <v>443</v>
      </c>
      <c r="C8210" t="s">
        <v>55</v>
      </c>
      <c r="D8210" t="s">
        <v>55</v>
      </c>
      <c r="E8210" s="30">
        <v>37</v>
      </c>
      <c r="F8210">
        <f t="shared" si="134"/>
        <v>1</v>
      </c>
    </row>
    <row r="8211" spans="1:6" x14ac:dyDescent="0.2">
      <c r="A8211" s="28">
        <v>42667</v>
      </c>
      <c r="B8211" t="s">
        <v>443</v>
      </c>
      <c r="C8211" t="s">
        <v>56</v>
      </c>
      <c r="D8211" t="s">
        <v>56</v>
      </c>
      <c r="E8211" s="30">
        <v>1</v>
      </c>
      <c r="F8211">
        <f t="shared" si="134"/>
        <v>1</v>
      </c>
    </row>
    <row r="8212" spans="1:6" x14ac:dyDescent="0.2">
      <c r="A8212" s="28">
        <v>42667</v>
      </c>
      <c r="B8212" t="s">
        <v>443</v>
      </c>
      <c r="C8212" t="s">
        <v>57</v>
      </c>
      <c r="D8212" t="s">
        <v>57</v>
      </c>
      <c r="E8212" s="30">
        <v>1</v>
      </c>
      <c r="F8212">
        <f t="shared" si="134"/>
        <v>1</v>
      </c>
    </row>
    <row r="8213" spans="1:6" x14ac:dyDescent="0.2">
      <c r="A8213" s="28">
        <v>42667</v>
      </c>
      <c r="B8213" t="s">
        <v>443</v>
      </c>
      <c r="C8213" t="s">
        <v>58</v>
      </c>
      <c r="D8213" t="s">
        <v>58</v>
      </c>
      <c r="E8213" s="30">
        <v>2</v>
      </c>
      <c r="F8213">
        <f t="shared" si="134"/>
        <v>1</v>
      </c>
    </row>
    <row r="8214" spans="1:6" x14ac:dyDescent="0.2">
      <c r="A8214" s="28">
        <v>42667</v>
      </c>
      <c r="B8214" t="s">
        <v>443</v>
      </c>
      <c r="C8214" t="s">
        <v>59</v>
      </c>
      <c r="D8214" t="s">
        <v>59</v>
      </c>
      <c r="E8214" s="30">
        <v>1</v>
      </c>
      <c r="F8214">
        <f t="shared" si="134"/>
        <v>1</v>
      </c>
    </row>
    <row r="8215" spans="1:6" x14ac:dyDescent="0.2">
      <c r="A8215" s="28">
        <v>42668</v>
      </c>
      <c r="B8215" t="s">
        <v>444</v>
      </c>
      <c r="C8215" t="s">
        <v>52</v>
      </c>
      <c r="D8215" t="s">
        <v>52</v>
      </c>
      <c r="E8215" s="30">
        <v>4.33</v>
      </c>
      <c r="F8215">
        <f t="shared" si="134"/>
        <v>1</v>
      </c>
    </row>
    <row r="8216" spans="1:6" x14ac:dyDescent="0.2">
      <c r="A8216" s="28">
        <v>42668</v>
      </c>
      <c r="B8216" t="s">
        <v>444</v>
      </c>
      <c r="C8216" t="s">
        <v>53</v>
      </c>
      <c r="D8216" t="s">
        <v>53</v>
      </c>
      <c r="E8216" s="30">
        <v>4.5720000000000001</v>
      </c>
      <c r="F8216">
        <f t="shared" si="134"/>
        <v>1</v>
      </c>
    </row>
    <row r="8217" spans="1:6" x14ac:dyDescent="0.2">
      <c r="A8217" s="28">
        <v>42668</v>
      </c>
      <c r="B8217" t="s">
        <v>444</v>
      </c>
      <c r="C8217" t="s">
        <v>54</v>
      </c>
      <c r="D8217" t="s">
        <v>54</v>
      </c>
      <c r="E8217" s="30">
        <v>5.4</v>
      </c>
      <c r="F8217">
        <f t="shared" si="134"/>
        <v>1</v>
      </c>
    </row>
    <row r="8218" spans="1:6" x14ac:dyDescent="0.2">
      <c r="A8218" s="28">
        <v>42668</v>
      </c>
      <c r="B8218" t="s">
        <v>444</v>
      </c>
      <c r="C8218" t="s">
        <v>55</v>
      </c>
      <c r="D8218" t="s">
        <v>55</v>
      </c>
      <c r="E8218" s="30">
        <v>62.4</v>
      </c>
      <c r="F8218">
        <f t="shared" si="134"/>
        <v>1</v>
      </c>
    </row>
    <row r="8219" spans="1:6" x14ac:dyDescent="0.2">
      <c r="A8219" s="28">
        <v>42668</v>
      </c>
      <c r="B8219" t="s">
        <v>444</v>
      </c>
      <c r="C8219" t="s">
        <v>56</v>
      </c>
      <c r="D8219" t="s">
        <v>56</v>
      </c>
      <c r="E8219" s="30">
        <v>10</v>
      </c>
      <c r="F8219">
        <f t="shared" si="134"/>
        <v>1</v>
      </c>
    </row>
    <row r="8220" spans="1:6" x14ac:dyDescent="0.2">
      <c r="A8220" s="28">
        <v>42668</v>
      </c>
      <c r="B8220" t="s">
        <v>444</v>
      </c>
      <c r="C8220" t="s">
        <v>57</v>
      </c>
      <c r="D8220" t="s">
        <v>57</v>
      </c>
      <c r="E8220" s="30">
        <v>0</v>
      </c>
      <c r="F8220">
        <f t="shared" si="134"/>
        <v>1</v>
      </c>
    </row>
    <row r="8221" spans="1:6" x14ac:dyDescent="0.2">
      <c r="A8221" s="28">
        <v>42668</v>
      </c>
      <c r="B8221" t="s">
        <v>444</v>
      </c>
      <c r="C8221" t="s">
        <v>58</v>
      </c>
      <c r="D8221" t="s">
        <v>58</v>
      </c>
      <c r="E8221" s="30">
        <v>7</v>
      </c>
      <c r="F8221">
        <f t="shared" si="134"/>
        <v>1</v>
      </c>
    </row>
    <row r="8222" spans="1:6" x14ac:dyDescent="0.2">
      <c r="A8222" s="28">
        <v>42668</v>
      </c>
      <c r="B8222" t="s">
        <v>444</v>
      </c>
      <c r="C8222" t="s">
        <v>59</v>
      </c>
      <c r="D8222" t="s">
        <v>59</v>
      </c>
      <c r="E8222" s="30">
        <v>0</v>
      </c>
      <c r="F8222">
        <f t="shared" si="134"/>
        <v>1</v>
      </c>
    </row>
    <row r="8223" spans="1:6" x14ac:dyDescent="0.2">
      <c r="A8223" s="28">
        <v>42669</v>
      </c>
      <c r="B8223" t="s">
        <v>445</v>
      </c>
      <c r="C8223" t="s">
        <v>52</v>
      </c>
      <c r="D8223" t="s">
        <v>52</v>
      </c>
      <c r="E8223" s="30">
        <v>2.33</v>
      </c>
      <c r="F8223">
        <f t="shared" si="134"/>
        <v>1</v>
      </c>
    </row>
    <row r="8224" spans="1:6" x14ac:dyDescent="0.2">
      <c r="A8224" s="28">
        <v>42669</v>
      </c>
      <c r="B8224" t="s">
        <v>445</v>
      </c>
      <c r="C8224" t="s">
        <v>53</v>
      </c>
      <c r="D8224" t="s">
        <v>53</v>
      </c>
      <c r="E8224" s="30">
        <v>2.3969999999999998</v>
      </c>
      <c r="F8224">
        <f t="shared" si="134"/>
        <v>1</v>
      </c>
    </row>
    <row r="8225" spans="1:6" x14ac:dyDescent="0.2">
      <c r="A8225" s="28">
        <v>42669</v>
      </c>
      <c r="B8225" t="s">
        <v>445</v>
      </c>
      <c r="C8225" t="s">
        <v>54</v>
      </c>
      <c r="D8225" t="s">
        <v>54</v>
      </c>
      <c r="E8225" s="30">
        <v>6</v>
      </c>
      <c r="F8225">
        <f t="shared" si="134"/>
        <v>1</v>
      </c>
    </row>
    <row r="8226" spans="1:6" x14ac:dyDescent="0.2">
      <c r="A8226" s="28">
        <v>42669</v>
      </c>
      <c r="B8226" t="s">
        <v>445</v>
      </c>
      <c r="C8226" t="s">
        <v>55</v>
      </c>
      <c r="D8226" t="s">
        <v>55</v>
      </c>
      <c r="E8226" s="30">
        <v>28.4</v>
      </c>
      <c r="F8226">
        <f t="shared" si="134"/>
        <v>1</v>
      </c>
    </row>
    <row r="8227" spans="1:6" x14ac:dyDescent="0.2">
      <c r="A8227" s="28">
        <v>42669</v>
      </c>
      <c r="B8227" t="s">
        <v>445</v>
      </c>
      <c r="C8227" t="s">
        <v>56</v>
      </c>
      <c r="D8227" t="s">
        <v>56</v>
      </c>
      <c r="E8227" s="30">
        <v>10</v>
      </c>
      <c r="F8227">
        <f t="shared" si="134"/>
        <v>1</v>
      </c>
    </row>
    <row r="8228" spans="1:6" x14ac:dyDescent="0.2">
      <c r="A8228" s="28">
        <v>42669</v>
      </c>
      <c r="B8228" t="s">
        <v>445</v>
      </c>
      <c r="C8228" t="s">
        <v>57</v>
      </c>
      <c r="D8228" t="s">
        <v>57</v>
      </c>
      <c r="E8228" s="30">
        <v>0</v>
      </c>
      <c r="F8228">
        <f t="shared" si="134"/>
        <v>1</v>
      </c>
    </row>
    <row r="8229" spans="1:6" x14ac:dyDescent="0.2">
      <c r="A8229" s="28">
        <v>42669</v>
      </c>
      <c r="B8229" t="s">
        <v>445</v>
      </c>
      <c r="C8229" t="s">
        <v>58</v>
      </c>
      <c r="D8229" t="s">
        <v>58</v>
      </c>
      <c r="E8229" s="30">
        <v>2</v>
      </c>
      <c r="F8229">
        <f t="shared" si="134"/>
        <v>1</v>
      </c>
    </row>
    <row r="8230" spans="1:6" x14ac:dyDescent="0.2">
      <c r="A8230" s="28">
        <v>42669</v>
      </c>
      <c r="B8230" t="s">
        <v>445</v>
      </c>
      <c r="C8230" t="s">
        <v>59</v>
      </c>
      <c r="D8230" t="s">
        <v>59</v>
      </c>
      <c r="E8230" s="30">
        <v>1</v>
      </c>
      <c r="F8230">
        <f t="shared" si="134"/>
        <v>1</v>
      </c>
    </row>
    <row r="8231" spans="1:6" x14ac:dyDescent="0.2">
      <c r="A8231" s="28">
        <v>42670</v>
      </c>
      <c r="B8231" t="s">
        <v>446</v>
      </c>
      <c r="C8231" t="s">
        <v>52</v>
      </c>
      <c r="D8231" t="s">
        <v>52</v>
      </c>
      <c r="E8231" s="30">
        <v>6.5</v>
      </c>
      <c r="F8231">
        <f t="shared" si="134"/>
        <v>1</v>
      </c>
    </row>
    <row r="8232" spans="1:6" x14ac:dyDescent="0.2">
      <c r="A8232" s="28">
        <v>42670</v>
      </c>
      <c r="B8232" t="s">
        <v>446</v>
      </c>
      <c r="C8232" t="s">
        <v>53</v>
      </c>
      <c r="D8232" t="s">
        <v>53</v>
      </c>
      <c r="E8232" s="30">
        <v>2.0230000000000001</v>
      </c>
      <c r="F8232">
        <f t="shared" si="134"/>
        <v>1</v>
      </c>
    </row>
    <row r="8233" spans="1:6" x14ac:dyDescent="0.2">
      <c r="A8233" s="28">
        <v>42670</v>
      </c>
      <c r="B8233" t="s">
        <v>446</v>
      </c>
      <c r="C8233" t="s">
        <v>54</v>
      </c>
      <c r="D8233" t="s">
        <v>54</v>
      </c>
      <c r="E8233" s="30">
        <v>3</v>
      </c>
      <c r="F8233">
        <f t="shared" si="134"/>
        <v>1</v>
      </c>
    </row>
    <row r="8234" spans="1:6" x14ac:dyDescent="0.2">
      <c r="A8234" s="28">
        <v>42670</v>
      </c>
      <c r="B8234" t="s">
        <v>446</v>
      </c>
      <c r="C8234" t="s">
        <v>55</v>
      </c>
      <c r="D8234" t="s">
        <v>55</v>
      </c>
      <c r="E8234" s="30">
        <v>32.200000000000003</v>
      </c>
      <c r="F8234">
        <f t="shared" si="134"/>
        <v>1</v>
      </c>
    </row>
    <row r="8235" spans="1:6" x14ac:dyDescent="0.2">
      <c r="A8235" s="28">
        <v>42670</v>
      </c>
      <c r="B8235" t="s">
        <v>446</v>
      </c>
      <c r="C8235" t="s">
        <v>56</v>
      </c>
      <c r="D8235" t="s">
        <v>56</v>
      </c>
      <c r="E8235" s="30">
        <v>10</v>
      </c>
      <c r="F8235">
        <f t="shared" si="134"/>
        <v>1</v>
      </c>
    </row>
    <row r="8236" spans="1:6" x14ac:dyDescent="0.2">
      <c r="A8236" s="28">
        <v>42670</v>
      </c>
      <c r="B8236" t="s">
        <v>446</v>
      </c>
      <c r="C8236" t="s">
        <v>57</v>
      </c>
      <c r="D8236" t="s">
        <v>57</v>
      </c>
      <c r="E8236" s="30">
        <v>2</v>
      </c>
      <c r="F8236">
        <f t="shared" si="134"/>
        <v>1</v>
      </c>
    </row>
    <row r="8237" spans="1:6" x14ac:dyDescent="0.2">
      <c r="A8237" s="28">
        <v>42670</v>
      </c>
      <c r="B8237" t="s">
        <v>446</v>
      </c>
      <c r="C8237" t="s">
        <v>58</v>
      </c>
      <c r="D8237" t="s">
        <v>58</v>
      </c>
      <c r="E8237" s="30">
        <v>4</v>
      </c>
      <c r="F8237">
        <f t="shared" si="134"/>
        <v>1</v>
      </c>
    </row>
    <row r="8238" spans="1:6" x14ac:dyDescent="0.2">
      <c r="A8238" s="28">
        <v>42670</v>
      </c>
      <c r="B8238" t="s">
        <v>446</v>
      </c>
      <c r="C8238" t="s">
        <v>59</v>
      </c>
      <c r="D8238" t="s">
        <v>59</v>
      </c>
      <c r="E8238" s="30">
        <v>0</v>
      </c>
      <c r="F8238">
        <f t="shared" si="134"/>
        <v>1</v>
      </c>
    </row>
    <row r="8239" spans="1:6" x14ac:dyDescent="0.2">
      <c r="A8239" s="28">
        <v>42671</v>
      </c>
      <c r="B8239" t="s">
        <v>440</v>
      </c>
      <c r="C8239" t="s">
        <v>52</v>
      </c>
      <c r="D8239" t="s">
        <v>52</v>
      </c>
      <c r="E8239" s="30">
        <v>7</v>
      </c>
      <c r="F8239">
        <f t="shared" si="134"/>
        <v>1</v>
      </c>
    </row>
    <row r="8240" spans="1:6" x14ac:dyDescent="0.2">
      <c r="A8240" s="28">
        <v>42671</v>
      </c>
      <c r="B8240" t="s">
        <v>440</v>
      </c>
      <c r="C8240" t="s">
        <v>53</v>
      </c>
      <c r="D8240" t="s">
        <v>53</v>
      </c>
      <c r="E8240" s="30">
        <v>3.78</v>
      </c>
      <c r="F8240">
        <f t="shared" si="134"/>
        <v>1</v>
      </c>
    </row>
    <row r="8241" spans="1:6" x14ac:dyDescent="0.2">
      <c r="A8241" s="28">
        <v>42671</v>
      </c>
      <c r="B8241" t="s">
        <v>440</v>
      </c>
      <c r="C8241" t="s">
        <v>54</v>
      </c>
      <c r="D8241" t="s">
        <v>54</v>
      </c>
      <c r="E8241" s="30">
        <v>6</v>
      </c>
      <c r="F8241">
        <f t="shared" si="134"/>
        <v>1</v>
      </c>
    </row>
    <row r="8242" spans="1:6" x14ac:dyDescent="0.2">
      <c r="A8242" s="28">
        <v>42671</v>
      </c>
      <c r="B8242" t="s">
        <v>440</v>
      </c>
      <c r="C8242" t="s">
        <v>55</v>
      </c>
      <c r="D8242" t="s">
        <v>55</v>
      </c>
      <c r="E8242" s="30">
        <v>34.4</v>
      </c>
      <c r="F8242">
        <f t="shared" si="134"/>
        <v>1</v>
      </c>
    </row>
    <row r="8243" spans="1:6" x14ac:dyDescent="0.2">
      <c r="A8243" s="28">
        <v>42671</v>
      </c>
      <c r="B8243" t="s">
        <v>440</v>
      </c>
      <c r="C8243" t="s">
        <v>56</v>
      </c>
      <c r="D8243" t="s">
        <v>56</v>
      </c>
      <c r="E8243" s="30">
        <v>9</v>
      </c>
      <c r="F8243">
        <f t="shared" si="134"/>
        <v>1</v>
      </c>
    </row>
    <row r="8244" spans="1:6" x14ac:dyDescent="0.2">
      <c r="A8244" s="28">
        <v>42671</v>
      </c>
      <c r="B8244" t="s">
        <v>440</v>
      </c>
      <c r="C8244" t="s">
        <v>57</v>
      </c>
      <c r="D8244" t="s">
        <v>57</v>
      </c>
      <c r="E8244" s="30">
        <v>0</v>
      </c>
      <c r="F8244">
        <f t="shared" si="134"/>
        <v>1</v>
      </c>
    </row>
    <row r="8245" spans="1:6" x14ac:dyDescent="0.2">
      <c r="A8245" s="28">
        <v>42671</v>
      </c>
      <c r="B8245" t="s">
        <v>440</v>
      </c>
      <c r="C8245" t="s">
        <v>58</v>
      </c>
      <c r="D8245" t="s">
        <v>58</v>
      </c>
      <c r="E8245" s="30">
        <v>5</v>
      </c>
      <c r="F8245">
        <f t="shared" si="134"/>
        <v>1</v>
      </c>
    </row>
    <row r="8246" spans="1:6" x14ac:dyDescent="0.2">
      <c r="A8246" s="28">
        <v>42671</v>
      </c>
      <c r="B8246" t="s">
        <v>440</v>
      </c>
      <c r="C8246" t="s">
        <v>59</v>
      </c>
      <c r="D8246" t="s">
        <v>59</v>
      </c>
      <c r="E8246" s="30">
        <v>0</v>
      </c>
      <c r="F8246">
        <f t="shared" si="134"/>
        <v>1</v>
      </c>
    </row>
    <row r="8247" spans="1:6" x14ac:dyDescent="0.2">
      <c r="A8247" s="28">
        <v>42672</v>
      </c>
      <c r="B8247" t="s">
        <v>441</v>
      </c>
      <c r="C8247" t="s">
        <v>52</v>
      </c>
      <c r="D8247" t="s">
        <v>52</v>
      </c>
      <c r="E8247" s="30">
        <v>15.33</v>
      </c>
      <c r="F8247">
        <f t="shared" si="134"/>
        <v>1</v>
      </c>
    </row>
    <row r="8248" spans="1:6" x14ac:dyDescent="0.2">
      <c r="A8248" s="28">
        <v>42672</v>
      </c>
      <c r="B8248" t="s">
        <v>441</v>
      </c>
      <c r="C8248" t="s">
        <v>53</v>
      </c>
      <c r="D8248" t="s">
        <v>53</v>
      </c>
      <c r="E8248" s="30">
        <v>4.54</v>
      </c>
      <c r="F8248">
        <f t="shared" si="134"/>
        <v>1</v>
      </c>
    </row>
    <row r="8249" spans="1:6" x14ac:dyDescent="0.2">
      <c r="A8249" s="28">
        <v>42672</v>
      </c>
      <c r="B8249" t="s">
        <v>441</v>
      </c>
      <c r="C8249" t="s">
        <v>54</v>
      </c>
      <c r="D8249" t="s">
        <v>54</v>
      </c>
      <c r="E8249" s="30">
        <v>6.1</v>
      </c>
      <c r="F8249">
        <f t="shared" si="134"/>
        <v>1</v>
      </c>
    </row>
    <row r="8250" spans="1:6" x14ac:dyDescent="0.2">
      <c r="A8250" s="28">
        <v>42672</v>
      </c>
      <c r="B8250" t="s">
        <v>441</v>
      </c>
      <c r="C8250" t="s">
        <v>55</v>
      </c>
      <c r="D8250" t="s">
        <v>55</v>
      </c>
      <c r="E8250" s="30">
        <v>78.5</v>
      </c>
      <c r="F8250">
        <f t="shared" si="134"/>
        <v>1</v>
      </c>
    </row>
    <row r="8251" spans="1:6" x14ac:dyDescent="0.2">
      <c r="A8251" s="28">
        <v>42672</v>
      </c>
      <c r="B8251" t="s">
        <v>441</v>
      </c>
      <c r="C8251" t="s">
        <v>56</v>
      </c>
      <c r="D8251" t="s">
        <v>56</v>
      </c>
      <c r="E8251" s="30">
        <v>23</v>
      </c>
      <c r="F8251">
        <f t="shared" si="134"/>
        <v>1</v>
      </c>
    </row>
    <row r="8252" spans="1:6" x14ac:dyDescent="0.2">
      <c r="A8252" s="28">
        <v>42672</v>
      </c>
      <c r="B8252" t="s">
        <v>441</v>
      </c>
      <c r="C8252" t="s">
        <v>57</v>
      </c>
      <c r="D8252" t="s">
        <v>57</v>
      </c>
      <c r="E8252" s="30">
        <v>0</v>
      </c>
      <c r="F8252">
        <f t="shared" si="134"/>
        <v>1</v>
      </c>
    </row>
    <row r="8253" spans="1:6" x14ac:dyDescent="0.2">
      <c r="A8253" s="28">
        <v>42672</v>
      </c>
      <c r="B8253" t="s">
        <v>441</v>
      </c>
      <c r="C8253" t="s">
        <v>58</v>
      </c>
      <c r="D8253" t="s">
        <v>58</v>
      </c>
      <c r="E8253" s="30">
        <v>9</v>
      </c>
      <c r="F8253">
        <f t="shared" si="134"/>
        <v>1</v>
      </c>
    </row>
    <row r="8254" spans="1:6" x14ac:dyDescent="0.2">
      <c r="A8254" s="28">
        <v>42672</v>
      </c>
      <c r="B8254" t="s">
        <v>441</v>
      </c>
      <c r="C8254" t="s">
        <v>59</v>
      </c>
      <c r="D8254" t="s">
        <v>59</v>
      </c>
      <c r="E8254" s="30">
        <v>5</v>
      </c>
      <c r="F8254">
        <f t="shared" si="134"/>
        <v>1</v>
      </c>
    </row>
    <row r="8255" spans="1:6" x14ac:dyDescent="0.2">
      <c r="A8255" s="28">
        <v>42673</v>
      </c>
      <c r="B8255" t="s">
        <v>447</v>
      </c>
      <c r="C8255" t="s">
        <v>52</v>
      </c>
      <c r="D8255" t="s">
        <v>52</v>
      </c>
      <c r="E8255" s="30">
        <v>4.66</v>
      </c>
      <c r="F8255">
        <f t="shared" si="134"/>
        <v>1</v>
      </c>
    </row>
    <row r="8256" spans="1:6" x14ac:dyDescent="0.2">
      <c r="A8256" s="28">
        <v>42673</v>
      </c>
      <c r="B8256" t="s">
        <v>447</v>
      </c>
      <c r="C8256" t="s">
        <v>53</v>
      </c>
      <c r="D8256" t="s">
        <v>53</v>
      </c>
      <c r="E8256" s="30">
        <v>10.32</v>
      </c>
      <c r="F8256">
        <f t="shared" si="134"/>
        <v>1</v>
      </c>
    </row>
    <row r="8257" spans="1:6" x14ac:dyDescent="0.2">
      <c r="A8257" s="28">
        <v>42673</v>
      </c>
      <c r="B8257" t="s">
        <v>447</v>
      </c>
      <c r="C8257" t="s">
        <v>54</v>
      </c>
      <c r="D8257" t="s">
        <v>54</v>
      </c>
      <c r="E8257" s="30">
        <v>5.75</v>
      </c>
      <c r="F8257">
        <f t="shared" si="134"/>
        <v>1</v>
      </c>
    </row>
    <row r="8258" spans="1:6" x14ac:dyDescent="0.2">
      <c r="A8258" s="28">
        <v>42673</v>
      </c>
      <c r="B8258" t="s">
        <v>447</v>
      </c>
      <c r="C8258" t="s">
        <v>55</v>
      </c>
      <c r="D8258" t="s">
        <v>55</v>
      </c>
      <c r="E8258" s="30">
        <v>73.099999999999994</v>
      </c>
      <c r="F8258">
        <f t="shared" si="134"/>
        <v>1</v>
      </c>
    </row>
    <row r="8259" spans="1:6" x14ac:dyDescent="0.2">
      <c r="A8259" s="28">
        <v>42673</v>
      </c>
      <c r="B8259" t="s">
        <v>447</v>
      </c>
      <c r="C8259" t="s">
        <v>56</v>
      </c>
      <c r="D8259" t="s">
        <v>56</v>
      </c>
      <c r="E8259" s="30">
        <v>5</v>
      </c>
      <c r="F8259">
        <f t="shared" si="134"/>
        <v>1</v>
      </c>
    </row>
    <row r="8260" spans="1:6" x14ac:dyDescent="0.2">
      <c r="A8260" s="28">
        <v>42673</v>
      </c>
      <c r="B8260" t="s">
        <v>447</v>
      </c>
      <c r="C8260" t="s">
        <v>57</v>
      </c>
      <c r="D8260" t="s">
        <v>57</v>
      </c>
      <c r="E8260" s="30">
        <v>0</v>
      </c>
      <c r="F8260">
        <f t="shared" si="134"/>
        <v>1</v>
      </c>
    </row>
    <row r="8261" spans="1:6" x14ac:dyDescent="0.2">
      <c r="A8261" s="28">
        <v>42673</v>
      </c>
      <c r="B8261" t="s">
        <v>447</v>
      </c>
      <c r="C8261" t="s">
        <v>58</v>
      </c>
      <c r="D8261" t="s">
        <v>58</v>
      </c>
      <c r="E8261" s="30">
        <v>0</v>
      </c>
      <c r="F8261">
        <f t="shared" si="134"/>
        <v>1</v>
      </c>
    </row>
    <row r="8262" spans="1:6" x14ac:dyDescent="0.2">
      <c r="A8262" s="28">
        <v>42673</v>
      </c>
      <c r="B8262" t="s">
        <v>447</v>
      </c>
      <c r="C8262" t="s">
        <v>59</v>
      </c>
      <c r="D8262" t="s">
        <v>59</v>
      </c>
      <c r="E8262" s="30">
        <v>2</v>
      </c>
      <c r="F8262">
        <f t="shared" si="134"/>
        <v>1</v>
      </c>
    </row>
    <row r="8263" spans="1:6" x14ac:dyDescent="0.2">
      <c r="A8263" s="28">
        <v>42674</v>
      </c>
      <c r="B8263" t="s">
        <v>443</v>
      </c>
      <c r="C8263" t="s">
        <v>52</v>
      </c>
      <c r="D8263" t="s">
        <v>52</v>
      </c>
      <c r="E8263" s="30">
        <v>2.66</v>
      </c>
      <c r="F8263">
        <f t="shared" ref="F8263:F8326" si="135">SUBTOTAL(103,E8263)</f>
        <v>1</v>
      </c>
    </row>
    <row r="8264" spans="1:6" x14ac:dyDescent="0.2">
      <c r="A8264" s="28">
        <v>42674</v>
      </c>
      <c r="B8264" t="s">
        <v>443</v>
      </c>
      <c r="C8264" t="s">
        <v>53</v>
      </c>
      <c r="D8264" t="s">
        <v>53</v>
      </c>
      <c r="E8264" s="30">
        <v>3.82</v>
      </c>
      <c r="F8264">
        <f t="shared" si="135"/>
        <v>1</v>
      </c>
    </row>
    <row r="8265" spans="1:6" x14ac:dyDescent="0.2">
      <c r="A8265" s="28">
        <v>42674</v>
      </c>
      <c r="B8265" t="s">
        <v>443</v>
      </c>
      <c r="C8265" t="s">
        <v>54</v>
      </c>
      <c r="D8265" t="s">
        <v>54</v>
      </c>
      <c r="E8265" s="30">
        <v>3</v>
      </c>
      <c r="F8265">
        <f t="shared" si="135"/>
        <v>1</v>
      </c>
    </row>
    <row r="8266" spans="1:6" x14ac:dyDescent="0.2">
      <c r="A8266" s="28">
        <v>42674</v>
      </c>
      <c r="B8266" t="s">
        <v>443</v>
      </c>
      <c r="C8266" t="s">
        <v>55</v>
      </c>
      <c r="D8266" t="s">
        <v>55</v>
      </c>
      <c r="E8266" s="30">
        <v>43.8</v>
      </c>
      <c r="F8266">
        <f t="shared" si="135"/>
        <v>1</v>
      </c>
    </row>
    <row r="8267" spans="1:6" x14ac:dyDescent="0.2">
      <c r="A8267" s="28">
        <v>42674</v>
      </c>
      <c r="B8267" t="s">
        <v>443</v>
      </c>
      <c r="C8267" t="s">
        <v>56</v>
      </c>
      <c r="D8267" t="s">
        <v>56</v>
      </c>
      <c r="E8267" s="30">
        <v>6</v>
      </c>
      <c r="F8267">
        <f t="shared" si="135"/>
        <v>1</v>
      </c>
    </row>
    <row r="8268" spans="1:6" x14ac:dyDescent="0.2">
      <c r="A8268" s="28">
        <v>42674</v>
      </c>
      <c r="B8268" t="s">
        <v>443</v>
      </c>
      <c r="C8268" t="s">
        <v>57</v>
      </c>
      <c r="D8268" t="s">
        <v>57</v>
      </c>
      <c r="E8268" s="30">
        <v>0</v>
      </c>
      <c r="F8268">
        <f t="shared" si="135"/>
        <v>1</v>
      </c>
    </row>
    <row r="8269" spans="1:6" x14ac:dyDescent="0.2">
      <c r="A8269" s="28">
        <v>42674</v>
      </c>
      <c r="B8269" t="s">
        <v>443</v>
      </c>
      <c r="C8269" t="s">
        <v>58</v>
      </c>
      <c r="D8269" t="s">
        <v>58</v>
      </c>
      <c r="E8269" s="30">
        <v>17</v>
      </c>
      <c r="F8269">
        <f t="shared" si="135"/>
        <v>1</v>
      </c>
    </row>
    <row r="8270" spans="1:6" x14ac:dyDescent="0.2">
      <c r="A8270" s="28">
        <v>42674</v>
      </c>
      <c r="B8270" t="s">
        <v>443</v>
      </c>
      <c r="C8270" t="s">
        <v>59</v>
      </c>
      <c r="D8270" t="s">
        <v>59</v>
      </c>
      <c r="E8270" s="30">
        <v>5</v>
      </c>
      <c r="F8270">
        <f t="shared" si="135"/>
        <v>1</v>
      </c>
    </row>
    <row r="8271" spans="1:6" x14ac:dyDescent="0.2">
      <c r="A8271" s="28">
        <v>42675</v>
      </c>
      <c r="B8271" t="s">
        <v>444</v>
      </c>
      <c r="C8271" t="s">
        <v>52</v>
      </c>
      <c r="D8271" t="s">
        <v>52</v>
      </c>
      <c r="E8271" s="30">
        <v>2.33</v>
      </c>
      <c r="F8271">
        <f t="shared" si="135"/>
        <v>1</v>
      </c>
    </row>
    <row r="8272" spans="1:6" x14ac:dyDescent="0.2">
      <c r="A8272" s="28">
        <v>42675</v>
      </c>
      <c r="B8272" t="s">
        <v>444</v>
      </c>
      <c r="C8272" t="s">
        <v>53</v>
      </c>
      <c r="D8272" t="s">
        <v>53</v>
      </c>
      <c r="E8272" s="30">
        <v>1.7030000000000001</v>
      </c>
      <c r="F8272">
        <f t="shared" si="135"/>
        <v>1</v>
      </c>
    </row>
    <row r="8273" spans="1:6" x14ac:dyDescent="0.2">
      <c r="A8273" s="28">
        <v>42675</v>
      </c>
      <c r="B8273" t="s">
        <v>444</v>
      </c>
      <c r="C8273" t="s">
        <v>54</v>
      </c>
      <c r="D8273" t="s">
        <v>54</v>
      </c>
      <c r="E8273" s="30">
        <v>4</v>
      </c>
      <c r="F8273">
        <f t="shared" si="135"/>
        <v>1</v>
      </c>
    </row>
    <row r="8274" spans="1:6" x14ac:dyDescent="0.2">
      <c r="A8274" s="28">
        <v>42675</v>
      </c>
      <c r="B8274" t="s">
        <v>444</v>
      </c>
      <c r="C8274" t="s">
        <v>55</v>
      </c>
      <c r="D8274" t="s">
        <v>55</v>
      </c>
      <c r="E8274" s="30">
        <v>25.9</v>
      </c>
      <c r="F8274">
        <f t="shared" si="135"/>
        <v>1</v>
      </c>
    </row>
    <row r="8275" spans="1:6" x14ac:dyDescent="0.2">
      <c r="A8275" s="28">
        <v>42675</v>
      </c>
      <c r="B8275" t="s">
        <v>444</v>
      </c>
      <c r="C8275" t="s">
        <v>56</v>
      </c>
      <c r="D8275" t="s">
        <v>56</v>
      </c>
      <c r="E8275" s="30">
        <v>18</v>
      </c>
      <c r="F8275">
        <f t="shared" si="135"/>
        <v>1</v>
      </c>
    </row>
    <row r="8276" spans="1:6" x14ac:dyDescent="0.2">
      <c r="A8276" s="28">
        <v>42675</v>
      </c>
      <c r="B8276" t="s">
        <v>444</v>
      </c>
      <c r="C8276" t="s">
        <v>57</v>
      </c>
      <c r="D8276" t="s">
        <v>57</v>
      </c>
      <c r="E8276" s="30">
        <v>0</v>
      </c>
      <c r="F8276">
        <f t="shared" si="135"/>
        <v>1</v>
      </c>
    </row>
    <row r="8277" spans="1:6" x14ac:dyDescent="0.2">
      <c r="A8277" s="28">
        <v>42675</v>
      </c>
      <c r="B8277" t="s">
        <v>444</v>
      </c>
      <c r="C8277" t="s">
        <v>58</v>
      </c>
      <c r="D8277" t="s">
        <v>58</v>
      </c>
      <c r="E8277" s="30">
        <v>6</v>
      </c>
      <c r="F8277">
        <f t="shared" si="135"/>
        <v>1</v>
      </c>
    </row>
    <row r="8278" spans="1:6" x14ac:dyDescent="0.2">
      <c r="A8278" s="28">
        <v>42675</v>
      </c>
      <c r="B8278" t="s">
        <v>444</v>
      </c>
      <c r="C8278" t="s">
        <v>59</v>
      </c>
      <c r="D8278" t="s">
        <v>59</v>
      </c>
      <c r="E8278" s="30">
        <v>3</v>
      </c>
      <c r="F8278">
        <f t="shared" si="135"/>
        <v>1</v>
      </c>
    </row>
    <row r="8279" spans="1:6" x14ac:dyDescent="0.2">
      <c r="A8279" s="28">
        <v>42676</v>
      </c>
      <c r="B8279" t="s">
        <v>445</v>
      </c>
      <c r="C8279" t="s">
        <v>52</v>
      </c>
      <c r="D8279" t="s">
        <v>52</v>
      </c>
      <c r="E8279" s="30">
        <v>4</v>
      </c>
      <c r="F8279">
        <f t="shared" si="135"/>
        <v>1</v>
      </c>
    </row>
    <row r="8280" spans="1:6" x14ac:dyDescent="0.2">
      <c r="A8280" s="28">
        <v>42676</v>
      </c>
      <c r="B8280" t="s">
        <v>445</v>
      </c>
      <c r="C8280" t="s">
        <v>53</v>
      </c>
      <c r="D8280" t="s">
        <v>53</v>
      </c>
      <c r="E8280" s="30">
        <v>3.7029999999999998</v>
      </c>
      <c r="F8280">
        <f t="shared" si="135"/>
        <v>1</v>
      </c>
    </row>
    <row r="8281" spans="1:6" x14ac:dyDescent="0.2">
      <c r="A8281" s="28">
        <v>42676</v>
      </c>
      <c r="B8281" t="s">
        <v>445</v>
      </c>
      <c r="C8281" t="s">
        <v>54</v>
      </c>
      <c r="D8281" t="s">
        <v>54</v>
      </c>
      <c r="E8281" s="30">
        <v>4.0999999999999996</v>
      </c>
      <c r="F8281">
        <f t="shared" si="135"/>
        <v>1</v>
      </c>
    </row>
    <row r="8282" spans="1:6" x14ac:dyDescent="0.2">
      <c r="A8282" s="28">
        <v>42676</v>
      </c>
      <c r="B8282" t="s">
        <v>445</v>
      </c>
      <c r="C8282" t="s">
        <v>55</v>
      </c>
      <c r="D8282" t="s">
        <v>55</v>
      </c>
      <c r="E8282" s="30">
        <v>42.2</v>
      </c>
      <c r="F8282">
        <f t="shared" si="135"/>
        <v>1</v>
      </c>
    </row>
    <row r="8283" spans="1:6" x14ac:dyDescent="0.2">
      <c r="A8283" s="28">
        <v>42676</v>
      </c>
      <c r="B8283" t="s">
        <v>445</v>
      </c>
      <c r="C8283" t="s">
        <v>56</v>
      </c>
      <c r="D8283" t="s">
        <v>56</v>
      </c>
      <c r="E8283" s="30">
        <v>1</v>
      </c>
      <c r="F8283">
        <f t="shared" si="135"/>
        <v>1</v>
      </c>
    </row>
    <row r="8284" spans="1:6" x14ac:dyDescent="0.2">
      <c r="A8284" s="28">
        <v>42676</v>
      </c>
      <c r="B8284" t="s">
        <v>445</v>
      </c>
      <c r="C8284" t="s">
        <v>57</v>
      </c>
      <c r="D8284" t="s">
        <v>57</v>
      </c>
      <c r="E8284" s="30">
        <v>0</v>
      </c>
      <c r="F8284">
        <f t="shared" si="135"/>
        <v>1</v>
      </c>
    </row>
    <row r="8285" spans="1:6" x14ac:dyDescent="0.2">
      <c r="A8285" s="28">
        <v>42676</v>
      </c>
      <c r="B8285" t="s">
        <v>445</v>
      </c>
      <c r="C8285" t="s">
        <v>58</v>
      </c>
      <c r="D8285" t="s">
        <v>58</v>
      </c>
      <c r="E8285" s="30">
        <v>2</v>
      </c>
      <c r="F8285">
        <f t="shared" si="135"/>
        <v>1</v>
      </c>
    </row>
    <row r="8286" spans="1:6" x14ac:dyDescent="0.2">
      <c r="A8286" s="28">
        <v>42676</v>
      </c>
      <c r="B8286" t="s">
        <v>445</v>
      </c>
      <c r="C8286" t="s">
        <v>59</v>
      </c>
      <c r="D8286" t="s">
        <v>59</v>
      </c>
      <c r="E8286" s="30">
        <v>3</v>
      </c>
      <c r="F8286">
        <f t="shared" si="135"/>
        <v>1</v>
      </c>
    </row>
    <row r="8287" spans="1:6" x14ac:dyDescent="0.2">
      <c r="A8287" s="28">
        <v>42677</v>
      </c>
      <c r="B8287" t="s">
        <v>446</v>
      </c>
      <c r="C8287" t="s">
        <v>52</v>
      </c>
      <c r="D8287" t="s">
        <v>52</v>
      </c>
      <c r="E8287" s="30">
        <v>2</v>
      </c>
      <c r="F8287">
        <f t="shared" si="135"/>
        <v>1</v>
      </c>
    </row>
    <row r="8288" spans="1:6" x14ac:dyDescent="0.2">
      <c r="A8288" s="28">
        <v>42677</v>
      </c>
      <c r="B8288" t="s">
        <v>446</v>
      </c>
      <c r="C8288" t="s">
        <v>53</v>
      </c>
      <c r="D8288" t="s">
        <v>53</v>
      </c>
      <c r="E8288" s="30">
        <v>1</v>
      </c>
      <c r="F8288">
        <f t="shared" si="135"/>
        <v>1</v>
      </c>
    </row>
    <row r="8289" spans="1:6" x14ac:dyDescent="0.2">
      <c r="A8289" s="28">
        <v>42677</v>
      </c>
      <c r="B8289" t="s">
        <v>446</v>
      </c>
      <c r="C8289" t="s">
        <v>54</v>
      </c>
      <c r="D8289" t="s">
        <v>54</v>
      </c>
      <c r="E8289" s="30">
        <v>3</v>
      </c>
      <c r="F8289">
        <f t="shared" si="135"/>
        <v>1</v>
      </c>
    </row>
    <row r="8290" spans="1:6" x14ac:dyDescent="0.2">
      <c r="A8290" s="28">
        <v>42677</v>
      </c>
      <c r="B8290" t="s">
        <v>446</v>
      </c>
      <c r="C8290" t="s">
        <v>55</v>
      </c>
      <c r="D8290" t="s">
        <v>55</v>
      </c>
      <c r="E8290" s="30">
        <v>42.5</v>
      </c>
      <c r="F8290">
        <f t="shared" si="135"/>
        <v>1</v>
      </c>
    </row>
    <row r="8291" spans="1:6" x14ac:dyDescent="0.2">
      <c r="A8291" s="28">
        <v>42677</v>
      </c>
      <c r="B8291" t="s">
        <v>446</v>
      </c>
      <c r="C8291" t="s">
        <v>56</v>
      </c>
      <c r="D8291" t="s">
        <v>56</v>
      </c>
      <c r="E8291" s="30">
        <v>3</v>
      </c>
      <c r="F8291">
        <f t="shared" si="135"/>
        <v>1</v>
      </c>
    </row>
    <row r="8292" spans="1:6" x14ac:dyDescent="0.2">
      <c r="A8292" s="28">
        <v>42677</v>
      </c>
      <c r="B8292" t="s">
        <v>446</v>
      </c>
      <c r="C8292" t="s">
        <v>57</v>
      </c>
      <c r="D8292" t="s">
        <v>57</v>
      </c>
      <c r="E8292" s="30">
        <v>0</v>
      </c>
      <c r="F8292">
        <f t="shared" si="135"/>
        <v>1</v>
      </c>
    </row>
    <row r="8293" spans="1:6" x14ac:dyDescent="0.2">
      <c r="A8293" s="28">
        <v>42677</v>
      </c>
      <c r="B8293" t="s">
        <v>446</v>
      </c>
      <c r="C8293" t="s">
        <v>58</v>
      </c>
      <c r="D8293" t="s">
        <v>58</v>
      </c>
      <c r="E8293" s="30">
        <v>0</v>
      </c>
      <c r="F8293">
        <f t="shared" si="135"/>
        <v>1</v>
      </c>
    </row>
    <row r="8294" spans="1:6" x14ac:dyDescent="0.2">
      <c r="A8294" s="28">
        <v>42677</v>
      </c>
      <c r="B8294" t="s">
        <v>446</v>
      </c>
      <c r="C8294" t="s">
        <v>59</v>
      </c>
      <c r="D8294" t="s">
        <v>59</v>
      </c>
      <c r="E8294" s="30">
        <v>1</v>
      </c>
      <c r="F8294">
        <f t="shared" si="135"/>
        <v>1</v>
      </c>
    </row>
    <row r="8295" spans="1:6" x14ac:dyDescent="0.2">
      <c r="A8295" s="28">
        <v>42678</v>
      </c>
      <c r="B8295" t="s">
        <v>440</v>
      </c>
      <c r="C8295" t="s">
        <v>52</v>
      </c>
      <c r="D8295" t="s">
        <v>52</v>
      </c>
      <c r="E8295" s="30">
        <v>8.33</v>
      </c>
      <c r="F8295">
        <f t="shared" si="135"/>
        <v>1</v>
      </c>
    </row>
    <row r="8296" spans="1:6" x14ac:dyDescent="0.2">
      <c r="A8296" s="28">
        <v>42678</v>
      </c>
      <c r="B8296" t="s">
        <v>440</v>
      </c>
      <c r="C8296" t="s">
        <v>53</v>
      </c>
      <c r="D8296" t="s">
        <v>53</v>
      </c>
      <c r="E8296" s="30">
        <v>4.3730000000000002</v>
      </c>
      <c r="F8296">
        <f t="shared" si="135"/>
        <v>1</v>
      </c>
    </row>
    <row r="8297" spans="1:6" x14ac:dyDescent="0.2">
      <c r="A8297" s="28">
        <v>42678</v>
      </c>
      <c r="B8297" t="s">
        <v>440</v>
      </c>
      <c r="C8297" t="s">
        <v>54</v>
      </c>
      <c r="D8297" t="s">
        <v>54</v>
      </c>
      <c r="E8297" s="30">
        <v>3.6</v>
      </c>
      <c r="F8297">
        <f t="shared" si="135"/>
        <v>1</v>
      </c>
    </row>
    <row r="8298" spans="1:6" x14ac:dyDescent="0.2">
      <c r="A8298" s="28">
        <v>42678</v>
      </c>
      <c r="B8298" t="s">
        <v>440</v>
      </c>
      <c r="C8298" t="s">
        <v>55</v>
      </c>
      <c r="D8298" t="s">
        <v>55</v>
      </c>
      <c r="E8298" s="30">
        <v>24.3</v>
      </c>
      <c r="F8298">
        <f t="shared" si="135"/>
        <v>1</v>
      </c>
    </row>
    <row r="8299" spans="1:6" x14ac:dyDescent="0.2">
      <c r="A8299" s="28">
        <v>42678</v>
      </c>
      <c r="B8299" t="s">
        <v>440</v>
      </c>
      <c r="C8299" t="s">
        <v>56</v>
      </c>
      <c r="D8299" t="s">
        <v>56</v>
      </c>
      <c r="E8299" s="30">
        <v>14</v>
      </c>
      <c r="F8299">
        <f t="shared" si="135"/>
        <v>1</v>
      </c>
    </row>
    <row r="8300" spans="1:6" x14ac:dyDescent="0.2">
      <c r="A8300" s="28">
        <v>42678</v>
      </c>
      <c r="B8300" t="s">
        <v>440</v>
      </c>
      <c r="C8300" t="s">
        <v>57</v>
      </c>
      <c r="D8300" t="s">
        <v>57</v>
      </c>
      <c r="E8300" s="30">
        <v>1</v>
      </c>
      <c r="F8300">
        <f t="shared" si="135"/>
        <v>1</v>
      </c>
    </row>
    <row r="8301" spans="1:6" x14ac:dyDescent="0.2">
      <c r="A8301" s="28">
        <v>42678</v>
      </c>
      <c r="B8301" t="s">
        <v>440</v>
      </c>
      <c r="C8301" t="s">
        <v>58</v>
      </c>
      <c r="D8301" t="s">
        <v>58</v>
      </c>
      <c r="E8301" s="30">
        <v>6</v>
      </c>
      <c r="F8301">
        <f t="shared" si="135"/>
        <v>1</v>
      </c>
    </row>
    <row r="8302" spans="1:6" x14ac:dyDescent="0.2">
      <c r="A8302" s="28">
        <v>42678</v>
      </c>
      <c r="B8302" t="s">
        <v>440</v>
      </c>
      <c r="C8302" t="s">
        <v>59</v>
      </c>
      <c r="D8302" t="s">
        <v>59</v>
      </c>
      <c r="E8302" s="30">
        <v>4.2</v>
      </c>
      <c r="F8302">
        <f t="shared" si="135"/>
        <v>1</v>
      </c>
    </row>
    <row r="8303" spans="1:6" x14ac:dyDescent="0.2">
      <c r="A8303" s="28">
        <v>42679</v>
      </c>
      <c r="B8303" t="s">
        <v>441</v>
      </c>
      <c r="C8303" t="s">
        <v>52</v>
      </c>
      <c r="D8303" t="s">
        <v>52</v>
      </c>
      <c r="E8303" s="30">
        <v>7.6666666670000003</v>
      </c>
      <c r="F8303">
        <f t="shared" si="135"/>
        <v>1</v>
      </c>
    </row>
    <row r="8304" spans="1:6" x14ac:dyDescent="0.2">
      <c r="A8304" s="28">
        <v>42679</v>
      </c>
      <c r="B8304" t="s">
        <v>441</v>
      </c>
      <c r="C8304" t="s">
        <v>53</v>
      </c>
      <c r="D8304" t="s">
        <v>53</v>
      </c>
      <c r="E8304" s="30">
        <v>3.02</v>
      </c>
      <c r="F8304">
        <f t="shared" si="135"/>
        <v>1</v>
      </c>
    </row>
    <row r="8305" spans="1:6" x14ac:dyDescent="0.2">
      <c r="A8305" s="28">
        <v>42679</v>
      </c>
      <c r="B8305" t="s">
        <v>441</v>
      </c>
      <c r="C8305" t="s">
        <v>54</v>
      </c>
      <c r="D8305" t="s">
        <v>54</v>
      </c>
      <c r="E8305" s="30">
        <v>5.8</v>
      </c>
      <c r="F8305">
        <f t="shared" si="135"/>
        <v>1</v>
      </c>
    </row>
    <row r="8306" spans="1:6" x14ac:dyDescent="0.2">
      <c r="A8306" s="28">
        <v>42679</v>
      </c>
      <c r="B8306" t="s">
        <v>441</v>
      </c>
      <c r="C8306" t="s">
        <v>55</v>
      </c>
      <c r="D8306" t="s">
        <v>55</v>
      </c>
      <c r="E8306" s="30">
        <v>35.4</v>
      </c>
      <c r="F8306">
        <f t="shared" si="135"/>
        <v>1</v>
      </c>
    </row>
    <row r="8307" spans="1:6" x14ac:dyDescent="0.2">
      <c r="A8307" s="28">
        <v>42679</v>
      </c>
      <c r="B8307" t="s">
        <v>441</v>
      </c>
      <c r="C8307" t="s">
        <v>56</v>
      </c>
      <c r="D8307" t="s">
        <v>56</v>
      </c>
      <c r="E8307" s="30">
        <v>9</v>
      </c>
      <c r="F8307">
        <f t="shared" si="135"/>
        <v>1</v>
      </c>
    </row>
    <row r="8308" spans="1:6" x14ac:dyDescent="0.2">
      <c r="A8308" s="28">
        <v>42679</v>
      </c>
      <c r="B8308" t="s">
        <v>441</v>
      </c>
      <c r="C8308" t="s">
        <v>57</v>
      </c>
      <c r="D8308" t="s">
        <v>57</v>
      </c>
      <c r="E8308" s="30">
        <v>0</v>
      </c>
      <c r="F8308">
        <f t="shared" si="135"/>
        <v>1</v>
      </c>
    </row>
    <row r="8309" spans="1:6" x14ac:dyDescent="0.2">
      <c r="A8309" s="28">
        <v>42679</v>
      </c>
      <c r="B8309" t="s">
        <v>441</v>
      </c>
      <c r="C8309" t="s">
        <v>58</v>
      </c>
      <c r="D8309" t="s">
        <v>58</v>
      </c>
      <c r="E8309" s="30">
        <v>0</v>
      </c>
      <c r="F8309">
        <f t="shared" si="135"/>
        <v>1</v>
      </c>
    </row>
    <row r="8310" spans="1:6" x14ac:dyDescent="0.2">
      <c r="A8310" s="28">
        <v>42679</v>
      </c>
      <c r="B8310" t="s">
        <v>441</v>
      </c>
      <c r="C8310" t="s">
        <v>59</v>
      </c>
      <c r="D8310" t="s">
        <v>59</v>
      </c>
      <c r="E8310" s="30">
        <v>2</v>
      </c>
      <c r="F8310">
        <f t="shared" si="135"/>
        <v>1</v>
      </c>
    </row>
    <row r="8311" spans="1:6" x14ac:dyDescent="0.2">
      <c r="A8311" s="28">
        <v>42680</v>
      </c>
      <c r="B8311" t="s">
        <v>447</v>
      </c>
      <c r="C8311" t="s">
        <v>52</v>
      </c>
      <c r="D8311" t="s">
        <v>52</v>
      </c>
      <c r="E8311" s="30">
        <v>8</v>
      </c>
      <c r="F8311">
        <f t="shared" si="135"/>
        <v>1</v>
      </c>
    </row>
    <row r="8312" spans="1:6" x14ac:dyDescent="0.2">
      <c r="A8312" s="28">
        <v>42680</v>
      </c>
      <c r="B8312" t="s">
        <v>447</v>
      </c>
      <c r="C8312" t="s">
        <v>53</v>
      </c>
      <c r="D8312" t="s">
        <v>53</v>
      </c>
      <c r="E8312" s="30">
        <v>4.34</v>
      </c>
      <c r="F8312">
        <f t="shared" si="135"/>
        <v>1</v>
      </c>
    </row>
    <row r="8313" spans="1:6" x14ac:dyDescent="0.2">
      <c r="A8313" s="28">
        <v>42680</v>
      </c>
      <c r="B8313" t="s">
        <v>447</v>
      </c>
      <c r="C8313" t="s">
        <v>54</v>
      </c>
      <c r="D8313" t="s">
        <v>54</v>
      </c>
      <c r="E8313" s="30">
        <v>3</v>
      </c>
      <c r="F8313">
        <f t="shared" si="135"/>
        <v>1</v>
      </c>
    </row>
    <row r="8314" spans="1:6" x14ac:dyDescent="0.2">
      <c r="A8314" s="28">
        <v>42680</v>
      </c>
      <c r="B8314" t="s">
        <v>447</v>
      </c>
      <c r="C8314" t="s">
        <v>55</v>
      </c>
      <c r="D8314" t="s">
        <v>55</v>
      </c>
      <c r="E8314" s="30">
        <v>42.45</v>
      </c>
      <c r="F8314">
        <f t="shared" si="135"/>
        <v>1</v>
      </c>
    </row>
    <row r="8315" spans="1:6" x14ac:dyDescent="0.2">
      <c r="A8315" s="28">
        <v>42680</v>
      </c>
      <c r="B8315" t="s">
        <v>447</v>
      </c>
      <c r="C8315" t="s">
        <v>56</v>
      </c>
      <c r="D8315" t="s">
        <v>56</v>
      </c>
      <c r="E8315" s="30">
        <v>3</v>
      </c>
      <c r="F8315">
        <f t="shared" si="135"/>
        <v>1</v>
      </c>
    </row>
    <row r="8316" spans="1:6" x14ac:dyDescent="0.2">
      <c r="A8316" s="28">
        <v>42680</v>
      </c>
      <c r="B8316" t="s">
        <v>447</v>
      </c>
      <c r="C8316" t="s">
        <v>57</v>
      </c>
      <c r="D8316" t="s">
        <v>57</v>
      </c>
      <c r="E8316" s="30">
        <v>2</v>
      </c>
      <c r="F8316">
        <f t="shared" si="135"/>
        <v>1</v>
      </c>
    </row>
    <row r="8317" spans="1:6" x14ac:dyDescent="0.2">
      <c r="A8317" s="28">
        <v>42680</v>
      </c>
      <c r="B8317" t="s">
        <v>447</v>
      </c>
      <c r="C8317" t="s">
        <v>58</v>
      </c>
      <c r="D8317" t="s">
        <v>58</v>
      </c>
      <c r="E8317" s="30">
        <v>11</v>
      </c>
      <c r="F8317">
        <f t="shared" si="135"/>
        <v>1</v>
      </c>
    </row>
    <row r="8318" spans="1:6" x14ac:dyDescent="0.2">
      <c r="A8318" s="28">
        <v>42680</v>
      </c>
      <c r="B8318" t="s">
        <v>447</v>
      </c>
      <c r="C8318" t="s">
        <v>59</v>
      </c>
      <c r="D8318" t="s">
        <v>59</v>
      </c>
      <c r="E8318" s="30">
        <v>5</v>
      </c>
      <c r="F8318">
        <f t="shared" si="135"/>
        <v>1</v>
      </c>
    </row>
    <row r="8319" spans="1:6" x14ac:dyDescent="0.2">
      <c r="A8319" s="28">
        <v>42681</v>
      </c>
      <c r="B8319" t="s">
        <v>443</v>
      </c>
      <c r="C8319" t="s">
        <v>52</v>
      </c>
      <c r="D8319" t="s">
        <v>52</v>
      </c>
      <c r="E8319" s="30">
        <v>5</v>
      </c>
      <c r="F8319">
        <f t="shared" si="135"/>
        <v>1</v>
      </c>
    </row>
    <row r="8320" spans="1:6" x14ac:dyDescent="0.2">
      <c r="A8320" s="28">
        <v>42681</v>
      </c>
      <c r="B8320" t="s">
        <v>443</v>
      </c>
      <c r="C8320" t="s">
        <v>53</v>
      </c>
      <c r="D8320" t="s">
        <v>53</v>
      </c>
      <c r="E8320" s="30">
        <v>2.726</v>
      </c>
      <c r="F8320">
        <f t="shared" si="135"/>
        <v>1</v>
      </c>
    </row>
    <row r="8321" spans="1:6" x14ac:dyDescent="0.2">
      <c r="A8321" s="28">
        <v>42681</v>
      </c>
      <c r="B8321" t="s">
        <v>443</v>
      </c>
      <c r="C8321" t="s">
        <v>54</v>
      </c>
      <c r="D8321" t="s">
        <v>54</v>
      </c>
      <c r="E8321" s="30">
        <v>6.3</v>
      </c>
      <c r="F8321">
        <f t="shared" si="135"/>
        <v>1</v>
      </c>
    </row>
    <row r="8322" spans="1:6" x14ac:dyDescent="0.2">
      <c r="A8322" s="28">
        <v>42681</v>
      </c>
      <c r="B8322" t="s">
        <v>443</v>
      </c>
      <c r="C8322" t="s">
        <v>55</v>
      </c>
      <c r="D8322" t="s">
        <v>55</v>
      </c>
      <c r="E8322" s="30">
        <v>35</v>
      </c>
      <c r="F8322">
        <f t="shared" si="135"/>
        <v>1</v>
      </c>
    </row>
    <row r="8323" spans="1:6" x14ac:dyDescent="0.2">
      <c r="A8323" s="28">
        <v>42681</v>
      </c>
      <c r="B8323" t="s">
        <v>443</v>
      </c>
      <c r="C8323" t="s">
        <v>56</v>
      </c>
      <c r="D8323" t="s">
        <v>56</v>
      </c>
      <c r="E8323" s="30">
        <v>9</v>
      </c>
      <c r="F8323">
        <f t="shared" si="135"/>
        <v>1</v>
      </c>
    </row>
    <row r="8324" spans="1:6" x14ac:dyDescent="0.2">
      <c r="A8324" s="28">
        <v>42681</v>
      </c>
      <c r="B8324" t="s">
        <v>443</v>
      </c>
      <c r="C8324" t="s">
        <v>57</v>
      </c>
      <c r="D8324" t="s">
        <v>57</v>
      </c>
      <c r="E8324" s="30">
        <v>0</v>
      </c>
      <c r="F8324">
        <f t="shared" si="135"/>
        <v>1</v>
      </c>
    </row>
    <row r="8325" spans="1:6" x14ac:dyDescent="0.2">
      <c r="A8325" s="28">
        <v>42681</v>
      </c>
      <c r="B8325" t="s">
        <v>443</v>
      </c>
      <c r="C8325" t="s">
        <v>58</v>
      </c>
      <c r="D8325" t="s">
        <v>58</v>
      </c>
      <c r="E8325" s="30">
        <v>5</v>
      </c>
      <c r="F8325">
        <f t="shared" si="135"/>
        <v>1</v>
      </c>
    </row>
    <row r="8326" spans="1:6" x14ac:dyDescent="0.2">
      <c r="A8326" s="28">
        <v>42681</v>
      </c>
      <c r="B8326" t="s">
        <v>443</v>
      </c>
      <c r="C8326" t="s">
        <v>59</v>
      </c>
      <c r="D8326" t="s">
        <v>59</v>
      </c>
      <c r="E8326" s="30">
        <v>1</v>
      </c>
      <c r="F8326">
        <f t="shared" si="135"/>
        <v>1</v>
      </c>
    </row>
    <row r="8327" spans="1:6" x14ac:dyDescent="0.2">
      <c r="A8327" s="28">
        <v>42682</v>
      </c>
      <c r="B8327" t="s">
        <v>444</v>
      </c>
      <c r="C8327" t="s">
        <v>52</v>
      </c>
      <c r="D8327" t="s">
        <v>52</v>
      </c>
      <c r="E8327" s="30">
        <v>7</v>
      </c>
      <c r="F8327">
        <f t="shared" ref="F8327:F8390" si="136">SUBTOTAL(103,E8327)</f>
        <v>1</v>
      </c>
    </row>
    <row r="8328" spans="1:6" x14ac:dyDescent="0.2">
      <c r="A8328" s="28">
        <v>42682</v>
      </c>
      <c r="B8328" t="s">
        <v>444</v>
      </c>
      <c r="C8328" t="s">
        <v>53</v>
      </c>
      <c r="D8328" t="s">
        <v>53</v>
      </c>
      <c r="E8328" s="30">
        <v>2.35</v>
      </c>
      <c r="F8328">
        <f t="shared" si="136"/>
        <v>1</v>
      </c>
    </row>
    <row r="8329" spans="1:6" x14ac:dyDescent="0.2">
      <c r="A8329" s="28">
        <v>42682</v>
      </c>
      <c r="B8329" t="s">
        <v>444</v>
      </c>
      <c r="C8329" t="s">
        <v>54</v>
      </c>
      <c r="D8329" t="s">
        <v>54</v>
      </c>
      <c r="E8329" s="30">
        <v>8</v>
      </c>
      <c r="F8329">
        <f t="shared" si="136"/>
        <v>1</v>
      </c>
    </row>
    <row r="8330" spans="1:6" x14ac:dyDescent="0.2">
      <c r="A8330" s="28">
        <v>42682</v>
      </c>
      <c r="B8330" t="s">
        <v>444</v>
      </c>
      <c r="C8330" t="s">
        <v>55</v>
      </c>
      <c r="D8330" t="s">
        <v>55</v>
      </c>
      <c r="E8330" s="30">
        <v>20</v>
      </c>
      <c r="F8330">
        <f t="shared" si="136"/>
        <v>1</v>
      </c>
    </row>
    <row r="8331" spans="1:6" x14ac:dyDescent="0.2">
      <c r="A8331" s="28">
        <v>42682</v>
      </c>
      <c r="B8331" t="s">
        <v>444</v>
      </c>
      <c r="C8331" t="s">
        <v>56</v>
      </c>
      <c r="D8331" t="s">
        <v>56</v>
      </c>
      <c r="E8331" s="30">
        <v>19.166666670000001</v>
      </c>
      <c r="F8331">
        <f t="shared" si="136"/>
        <v>1</v>
      </c>
    </row>
    <row r="8332" spans="1:6" x14ac:dyDescent="0.2">
      <c r="A8332" s="28">
        <v>42682</v>
      </c>
      <c r="B8332" t="s">
        <v>444</v>
      </c>
      <c r="C8332" t="s">
        <v>57</v>
      </c>
      <c r="D8332" t="s">
        <v>57</v>
      </c>
      <c r="E8332" s="30">
        <v>2</v>
      </c>
      <c r="F8332">
        <f t="shared" si="136"/>
        <v>1</v>
      </c>
    </row>
    <row r="8333" spans="1:6" x14ac:dyDescent="0.2">
      <c r="A8333" s="28">
        <v>42682</v>
      </c>
      <c r="B8333" t="s">
        <v>444</v>
      </c>
      <c r="C8333" t="s">
        <v>58</v>
      </c>
      <c r="D8333" t="s">
        <v>58</v>
      </c>
      <c r="E8333" s="30">
        <v>8</v>
      </c>
      <c r="F8333">
        <f t="shared" si="136"/>
        <v>1</v>
      </c>
    </row>
    <row r="8334" spans="1:6" x14ac:dyDescent="0.2">
      <c r="A8334" s="28">
        <v>42682</v>
      </c>
      <c r="B8334" t="s">
        <v>444</v>
      </c>
      <c r="C8334" t="s">
        <v>59</v>
      </c>
      <c r="D8334" t="s">
        <v>59</v>
      </c>
      <c r="E8334" s="30">
        <v>3</v>
      </c>
      <c r="F8334">
        <f t="shared" si="136"/>
        <v>1</v>
      </c>
    </row>
    <row r="8335" spans="1:6" x14ac:dyDescent="0.2">
      <c r="A8335" s="28">
        <v>42683</v>
      </c>
      <c r="B8335" t="s">
        <v>445</v>
      </c>
      <c r="C8335" t="s">
        <v>52</v>
      </c>
      <c r="D8335" t="s">
        <v>52</v>
      </c>
      <c r="E8335" s="30">
        <v>2.34</v>
      </c>
      <c r="F8335">
        <f t="shared" si="136"/>
        <v>1</v>
      </c>
    </row>
    <row r="8336" spans="1:6" x14ac:dyDescent="0.2">
      <c r="A8336" s="28">
        <v>42683</v>
      </c>
      <c r="B8336" t="s">
        <v>445</v>
      </c>
      <c r="C8336" t="s">
        <v>53</v>
      </c>
      <c r="D8336" t="s">
        <v>53</v>
      </c>
      <c r="E8336" s="30">
        <v>5.66</v>
      </c>
      <c r="F8336">
        <f t="shared" si="136"/>
        <v>1</v>
      </c>
    </row>
    <row r="8337" spans="1:6" x14ac:dyDescent="0.2">
      <c r="A8337" s="28">
        <v>42683</v>
      </c>
      <c r="B8337" t="s">
        <v>445</v>
      </c>
      <c r="C8337" t="s">
        <v>54</v>
      </c>
      <c r="D8337" t="s">
        <v>54</v>
      </c>
      <c r="E8337" s="30">
        <v>1.4</v>
      </c>
      <c r="F8337">
        <f t="shared" si="136"/>
        <v>1</v>
      </c>
    </row>
    <row r="8338" spans="1:6" x14ac:dyDescent="0.2">
      <c r="A8338" s="28">
        <v>42683</v>
      </c>
      <c r="B8338" t="s">
        <v>445</v>
      </c>
      <c r="C8338" t="s">
        <v>55</v>
      </c>
      <c r="D8338" t="s">
        <v>55</v>
      </c>
      <c r="E8338" s="30">
        <v>25</v>
      </c>
      <c r="F8338">
        <f t="shared" si="136"/>
        <v>1</v>
      </c>
    </row>
    <row r="8339" spans="1:6" x14ac:dyDescent="0.2">
      <c r="A8339" s="28">
        <v>42683</v>
      </c>
      <c r="B8339" t="s">
        <v>445</v>
      </c>
      <c r="C8339" t="s">
        <v>56</v>
      </c>
      <c r="D8339" t="s">
        <v>56</v>
      </c>
      <c r="E8339" s="30">
        <v>18</v>
      </c>
      <c r="F8339">
        <f t="shared" si="136"/>
        <v>1</v>
      </c>
    </row>
    <row r="8340" spans="1:6" x14ac:dyDescent="0.2">
      <c r="A8340" s="28">
        <v>42683</v>
      </c>
      <c r="B8340" t="s">
        <v>445</v>
      </c>
      <c r="C8340" t="s">
        <v>57</v>
      </c>
      <c r="D8340" t="s">
        <v>57</v>
      </c>
      <c r="E8340" s="30">
        <v>0</v>
      </c>
      <c r="F8340">
        <f t="shared" si="136"/>
        <v>1</v>
      </c>
    </row>
    <row r="8341" spans="1:6" x14ac:dyDescent="0.2">
      <c r="A8341" s="28">
        <v>42683</v>
      </c>
      <c r="B8341" t="s">
        <v>445</v>
      </c>
      <c r="C8341" t="s">
        <v>58</v>
      </c>
      <c r="D8341" t="s">
        <v>58</v>
      </c>
      <c r="E8341" s="30">
        <v>4</v>
      </c>
      <c r="F8341">
        <f t="shared" si="136"/>
        <v>1</v>
      </c>
    </row>
    <row r="8342" spans="1:6" x14ac:dyDescent="0.2">
      <c r="A8342" s="28">
        <v>42683</v>
      </c>
      <c r="B8342" t="s">
        <v>445</v>
      </c>
      <c r="C8342" t="s">
        <v>59</v>
      </c>
      <c r="D8342" t="s">
        <v>59</v>
      </c>
      <c r="E8342" s="30">
        <v>0</v>
      </c>
      <c r="F8342">
        <f t="shared" si="136"/>
        <v>1</v>
      </c>
    </row>
    <row r="8343" spans="1:6" x14ac:dyDescent="0.2">
      <c r="A8343" s="28">
        <v>42684</v>
      </c>
      <c r="B8343" t="s">
        <v>446</v>
      </c>
      <c r="C8343" t="s">
        <v>52</v>
      </c>
      <c r="D8343" t="s">
        <v>52</v>
      </c>
      <c r="E8343" s="30">
        <v>7.33</v>
      </c>
      <c r="F8343">
        <f t="shared" si="136"/>
        <v>1</v>
      </c>
    </row>
    <row r="8344" spans="1:6" x14ac:dyDescent="0.2">
      <c r="A8344" s="28">
        <v>42684</v>
      </c>
      <c r="B8344" t="s">
        <v>446</v>
      </c>
      <c r="C8344" t="s">
        <v>53</v>
      </c>
      <c r="D8344" t="s">
        <v>53</v>
      </c>
      <c r="E8344" s="30">
        <v>6.33</v>
      </c>
      <c r="F8344">
        <f t="shared" si="136"/>
        <v>1</v>
      </c>
    </row>
    <row r="8345" spans="1:6" x14ac:dyDescent="0.2">
      <c r="A8345" s="28">
        <v>42684</v>
      </c>
      <c r="B8345" t="s">
        <v>446</v>
      </c>
      <c r="C8345" t="s">
        <v>54</v>
      </c>
      <c r="D8345" t="s">
        <v>54</v>
      </c>
      <c r="E8345" s="30">
        <v>7</v>
      </c>
      <c r="F8345">
        <f t="shared" si="136"/>
        <v>1</v>
      </c>
    </row>
    <row r="8346" spans="1:6" x14ac:dyDescent="0.2">
      <c r="A8346" s="28">
        <v>42684</v>
      </c>
      <c r="B8346" t="s">
        <v>446</v>
      </c>
      <c r="C8346" t="s">
        <v>55</v>
      </c>
      <c r="D8346" t="s">
        <v>55</v>
      </c>
      <c r="E8346" s="30">
        <v>31.1</v>
      </c>
      <c r="F8346">
        <f t="shared" si="136"/>
        <v>1</v>
      </c>
    </row>
    <row r="8347" spans="1:6" x14ac:dyDescent="0.2">
      <c r="A8347" s="28">
        <v>42684</v>
      </c>
      <c r="B8347" t="s">
        <v>446</v>
      </c>
      <c r="C8347" t="s">
        <v>56</v>
      </c>
      <c r="D8347" t="s">
        <v>56</v>
      </c>
      <c r="E8347" s="30">
        <v>5</v>
      </c>
      <c r="F8347">
        <f t="shared" si="136"/>
        <v>1</v>
      </c>
    </row>
    <row r="8348" spans="1:6" x14ac:dyDescent="0.2">
      <c r="A8348" s="28">
        <v>42684</v>
      </c>
      <c r="B8348" t="s">
        <v>446</v>
      </c>
      <c r="C8348" t="s">
        <v>57</v>
      </c>
      <c r="D8348" t="s">
        <v>57</v>
      </c>
      <c r="E8348" s="30">
        <v>2</v>
      </c>
      <c r="F8348">
        <f t="shared" si="136"/>
        <v>1</v>
      </c>
    </row>
    <row r="8349" spans="1:6" x14ac:dyDescent="0.2">
      <c r="A8349" s="28">
        <v>42684</v>
      </c>
      <c r="B8349" t="s">
        <v>446</v>
      </c>
      <c r="C8349" t="s">
        <v>58</v>
      </c>
      <c r="D8349" t="s">
        <v>58</v>
      </c>
      <c r="E8349" s="30">
        <v>12</v>
      </c>
      <c r="F8349">
        <f t="shared" si="136"/>
        <v>1</v>
      </c>
    </row>
    <row r="8350" spans="1:6" x14ac:dyDescent="0.2">
      <c r="A8350" s="28">
        <v>42684</v>
      </c>
      <c r="B8350" t="s">
        <v>446</v>
      </c>
      <c r="C8350" t="s">
        <v>59</v>
      </c>
      <c r="D8350" t="s">
        <v>59</v>
      </c>
      <c r="E8350" s="30">
        <v>3.4</v>
      </c>
      <c r="F8350">
        <f t="shared" si="136"/>
        <v>1</v>
      </c>
    </row>
    <row r="8351" spans="1:6" x14ac:dyDescent="0.2">
      <c r="A8351" s="28">
        <v>42685</v>
      </c>
      <c r="B8351" t="s">
        <v>440</v>
      </c>
      <c r="C8351" t="s">
        <v>52</v>
      </c>
      <c r="D8351" t="s">
        <v>52</v>
      </c>
      <c r="E8351" s="30">
        <v>10.66</v>
      </c>
      <c r="F8351">
        <f t="shared" si="136"/>
        <v>1</v>
      </c>
    </row>
    <row r="8352" spans="1:6" x14ac:dyDescent="0.2">
      <c r="A8352" s="28">
        <v>42685</v>
      </c>
      <c r="B8352" t="s">
        <v>440</v>
      </c>
      <c r="C8352" t="s">
        <v>53</v>
      </c>
      <c r="D8352" t="s">
        <v>53</v>
      </c>
      <c r="E8352" s="30">
        <v>1.7589999999999999</v>
      </c>
      <c r="F8352">
        <f t="shared" si="136"/>
        <v>1</v>
      </c>
    </row>
    <row r="8353" spans="1:6" x14ac:dyDescent="0.2">
      <c r="A8353" s="28">
        <v>42685</v>
      </c>
      <c r="B8353" t="s">
        <v>440</v>
      </c>
      <c r="C8353" t="s">
        <v>54</v>
      </c>
      <c r="D8353" t="s">
        <v>54</v>
      </c>
      <c r="E8353" s="30">
        <v>4</v>
      </c>
      <c r="F8353">
        <f t="shared" si="136"/>
        <v>1</v>
      </c>
    </row>
    <row r="8354" spans="1:6" x14ac:dyDescent="0.2">
      <c r="A8354" s="28">
        <v>42685</v>
      </c>
      <c r="B8354" t="s">
        <v>440</v>
      </c>
      <c r="C8354" t="s">
        <v>55</v>
      </c>
      <c r="D8354" t="s">
        <v>55</v>
      </c>
      <c r="E8354" s="30">
        <v>33</v>
      </c>
      <c r="F8354">
        <f t="shared" si="136"/>
        <v>1</v>
      </c>
    </row>
    <row r="8355" spans="1:6" x14ac:dyDescent="0.2">
      <c r="A8355" s="28">
        <v>42685</v>
      </c>
      <c r="B8355" t="s">
        <v>440</v>
      </c>
      <c r="C8355" t="s">
        <v>56</v>
      </c>
      <c r="D8355" t="s">
        <v>56</v>
      </c>
      <c r="E8355" s="30">
        <v>6</v>
      </c>
      <c r="F8355">
        <f t="shared" si="136"/>
        <v>1</v>
      </c>
    </row>
    <row r="8356" spans="1:6" x14ac:dyDescent="0.2">
      <c r="A8356" s="28">
        <v>42685</v>
      </c>
      <c r="B8356" t="s">
        <v>440</v>
      </c>
      <c r="C8356" t="s">
        <v>57</v>
      </c>
      <c r="D8356" t="s">
        <v>57</v>
      </c>
      <c r="E8356" s="30">
        <v>0</v>
      </c>
      <c r="F8356">
        <f t="shared" si="136"/>
        <v>1</v>
      </c>
    </row>
    <row r="8357" spans="1:6" x14ac:dyDescent="0.2">
      <c r="A8357" s="28">
        <v>42685</v>
      </c>
      <c r="B8357" t="s">
        <v>440</v>
      </c>
      <c r="C8357" t="s">
        <v>58</v>
      </c>
      <c r="D8357" t="s">
        <v>58</v>
      </c>
      <c r="E8357" s="30">
        <v>1</v>
      </c>
      <c r="F8357">
        <f t="shared" si="136"/>
        <v>1</v>
      </c>
    </row>
    <row r="8358" spans="1:6" x14ac:dyDescent="0.2">
      <c r="A8358" s="28">
        <v>42685</v>
      </c>
      <c r="B8358" t="s">
        <v>440</v>
      </c>
      <c r="C8358" t="s">
        <v>59</v>
      </c>
      <c r="D8358" t="s">
        <v>59</v>
      </c>
      <c r="E8358" s="30">
        <v>1</v>
      </c>
      <c r="F8358">
        <f t="shared" si="136"/>
        <v>1</v>
      </c>
    </row>
    <row r="8359" spans="1:6" x14ac:dyDescent="0.2">
      <c r="A8359" s="28">
        <v>42686</v>
      </c>
      <c r="B8359" t="s">
        <v>441</v>
      </c>
      <c r="C8359" t="s">
        <v>52</v>
      </c>
      <c r="D8359" t="s">
        <v>52</v>
      </c>
      <c r="E8359" s="30">
        <v>8</v>
      </c>
      <c r="F8359">
        <f t="shared" si="136"/>
        <v>1</v>
      </c>
    </row>
    <row r="8360" spans="1:6" x14ac:dyDescent="0.2">
      <c r="A8360" s="28">
        <v>42686</v>
      </c>
      <c r="B8360" t="s">
        <v>441</v>
      </c>
      <c r="C8360" t="s">
        <v>53</v>
      </c>
      <c r="D8360" t="s">
        <v>53</v>
      </c>
      <c r="E8360" s="30">
        <v>3.8250000000000002</v>
      </c>
      <c r="F8360">
        <f t="shared" si="136"/>
        <v>1</v>
      </c>
    </row>
    <row r="8361" spans="1:6" x14ac:dyDescent="0.2">
      <c r="A8361" s="28">
        <v>42686</v>
      </c>
      <c r="B8361" t="s">
        <v>441</v>
      </c>
      <c r="C8361" t="s">
        <v>54</v>
      </c>
      <c r="D8361" t="s">
        <v>54</v>
      </c>
      <c r="E8361" s="30">
        <v>7</v>
      </c>
      <c r="F8361">
        <f t="shared" si="136"/>
        <v>1</v>
      </c>
    </row>
    <row r="8362" spans="1:6" x14ac:dyDescent="0.2">
      <c r="A8362" s="28">
        <v>42686</v>
      </c>
      <c r="B8362" t="s">
        <v>441</v>
      </c>
      <c r="C8362" t="s">
        <v>55</v>
      </c>
      <c r="D8362" t="s">
        <v>55</v>
      </c>
      <c r="E8362" s="30">
        <v>56.5</v>
      </c>
      <c r="F8362">
        <f t="shared" si="136"/>
        <v>1</v>
      </c>
    </row>
    <row r="8363" spans="1:6" x14ac:dyDescent="0.2">
      <c r="A8363" s="28">
        <v>42686</v>
      </c>
      <c r="B8363" t="s">
        <v>441</v>
      </c>
      <c r="C8363" t="s">
        <v>56</v>
      </c>
      <c r="D8363" t="s">
        <v>56</v>
      </c>
      <c r="E8363" s="30">
        <v>10</v>
      </c>
      <c r="F8363">
        <f t="shared" si="136"/>
        <v>1</v>
      </c>
    </row>
    <row r="8364" spans="1:6" x14ac:dyDescent="0.2">
      <c r="A8364" s="28">
        <v>42686</v>
      </c>
      <c r="B8364" t="s">
        <v>441</v>
      </c>
      <c r="C8364" t="s">
        <v>57</v>
      </c>
      <c r="D8364" t="s">
        <v>57</v>
      </c>
      <c r="E8364" s="30">
        <v>0</v>
      </c>
      <c r="F8364">
        <f t="shared" si="136"/>
        <v>1</v>
      </c>
    </row>
    <row r="8365" spans="1:6" x14ac:dyDescent="0.2">
      <c r="A8365" s="28">
        <v>42686</v>
      </c>
      <c r="B8365" t="s">
        <v>441</v>
      </c>
      <c r="C8365" t="s">
        <v>58</v>
      </c>
      <c r="D8365" t="s">
        <v>58</v>
      </c>
      <c r="E8365" s="30">
        <v>1</v>
      </c>
      <c r="F8365">
        <f t="shared" si="136"/>
        <v>1</v>
      </c>
    </row>
    <row r="8366" spans="1:6" x14ac:dyDescent="0.2">
      <c r="A8366" s="28">
        <v>42686</v>
      </c>
      <c r="B8366" t="s">
        <v>441</v>
      </c>
      <c r="C8366" t="s">
        <v>59</v>
      </c>
      <c r="D8366" t="s">
        <v>59</v>
      </c>
      <c r="E8366" s="30">
        <v>1.2</v>
      </c>
      <c r="F8366">
        <f t="shared" si="136"/>
        <v>1</v>
      </c>
    </row>
    <row r="8367" spans="1:6" x14ac:dyDescent="0.2">
      <c r="A8367" s="28">
        <v>42687</v>
      </c>
      <c r="B8367" t="s">
        <v>447</v>
      </c>
      <c r="C8367" t="s">
        <v>52</v>
      </c>
      <c r="D8367" t="s">
        <v>52</v>
      </c>
      <c r="E8367" s="30">
        <v>6</v>
      </c>
      <c r="F8367">
        <f t="shared" si="136"/>
        <v>1</v>
      </c>
    </row>
    <row r="8368" spans="1:6" x14ac:dyDescent="0.2">
      <c r="A8368" s="28">
        <v>42687</v>
      </c>
      <c r="B8368" t="s">
        <v>447</v>
      </c>
      <c r="C8368" t="s">
        <v>53</v>
      </c>
      <c r="D8368" t="s">
        <v>53</v>
      </c>
      <c r="E8368" s="30">
        <v>11.32</v>
      </c>
      <c r="F8368">
        <f t="shared" si="136"/>
        <v>1</v>
      </c>
    </row>
    <row r="8369" spans="1:6" x14ac:dyDescent="0.2">
      <c r="A8369" s="28">
        <v>42687</v>
      </c>
      <c r="B8369" t="s">
        <v>447</v>
      </c>
      <c r="C8369" t="s">
        <v>54</v>
      </c>
      <c r="D8369" t="s">
        <v>54</v>
      </c>
      <c r="E8369" s="30">
        <v>3.6</v>
      </c>
      <c r="F8369">
        <f t="shared" si="136"/>
        <v>1</v>
      </c>
    </row>
    <row r="8370" spans="1:6" x14ac:dyDescent="0.2">
      <c r="A8370" s="28">
        <v>42687</v>
      </c>
      <c r="B8370" t="s">
        <v>447</v>
      </c>
      <c r="C8370" t="s">
        <v>55</v>
      </c>
      <c r="D8370" t="s">
        <v>55</v>
      </c>
      <c r="E8370" s="30">
        <v>60.2</v>
      </c>
      <c r="F8370">
        <f t="shared" si="136"/>
        <v>1</v>
      </c>
    </row>
    <row r="8371" spans="1:6" x14ac:dyDescent="0.2">
      <c r="A8371" s="28">
        <v>42687</v>
      </c>
      <c r="B8371" t="s">
        <v>447</v>
      </c>
      <c r="C8371" t="s">
        <v>56</v>
      </c>
      <c r="D8371" t="s">
        <v>56</v>
      </c>
      <c r="E8371" s="30">
        <v>0</v>
      </c>
      <c r="F8371">
        <f t="shared" si="136"/>
        <v>1</v>
      </c>
    </row>
    <row r="8372" spans="1:6" x14ac:dyDescent="0.2">
      <c r="A8372" s="28">
        <v>42687</v>
      </c>
      <c r="B8372" t="s">
        <v>447</v>
      </c>
      <c r="C8372" t="s">
        <v>57</v>
      </c>
      <c r="D8372" t="s">
        <v>57</v>
      </c>
      <c r="E8372" s="30">
        <v>0</v>
      </c>
      <c r="F8372">
        <f t="shared" si="136"/>
        <v>1</v>
      </c>
    </row>
    <row r="8373" spans="1:6" x14ac:dyDescent="0.2">
      <c r="A8373" s="28">
        <v>42687</v>
      </c>
      <c r="B8373" t="s">
        <v>447</v>
      </c>
      <c r="C8373" t="s">
        <v>58</v>
      </c>
      <c r="D8373" t="s">
        <v>58</v>
      </c>
      <c r="E8373" s="30">
        <v>5</v>
      </c>
      <c r="F8373">
        <f t="shared" si="136"/>
        <v>1</v>
      </c>
    </row>
    <row r="8374" spans="1:6" x14ac:dyDescent="0.2">
      <c r="A8374" s="28">
        <v>42687</v>
      </c>
      <c r="B8374" t="s">
        <v>447</v>
      </c>
      <c r="C8374" t="s">
        <v>59</v>
      </c>
      <c r="D8374" t="s">
        <v>59</v>
      </c>
      <c r="E8374" s="30">
        <v>1</v>
      </c>
      <c r="F8374">
        <f t="shared" si="136"/>
        <v>1</v>
      </c>
    </row>
    <row r="8375" spans="1:6" x14ac:dyDescent="0.2">
      <c r="A8375" s="28">
        <v>42688</v>
      </c>
      <c r="B8375" t="s">
        <v>443</v>
      </c>
      <c r="C8375" t="s">
        <v>52</v>
      </c>
      <c r="D8375" t="s">
        <v>52</v>
      </c>
      <c r="E8375" s="30">
        <v>10</v>
      </c>
      <c r="F8375">
        <f t="shared" si="136"/>
        <v>1</v>
      </c>
    </row>
    <row r="8376" spans="1:6" x14ac:dyDescent="0.2">
      <c r="A8376" s="28">
        <v>42688</v>
      </c>
      <c r="B8376" t="s">
        <v>443</v>
      </c>
      <c r="C8376" t="s">
        <v>53</v>
      </c>
      <c r="D8376" t="s">
        <v>53</v>
      </c>
      <c r="E8376" s="30">
        <v>4.726</v>
      </c>
      <c r="F8376">
        <f t="shared" si="136"/>
        <v>1</v>
      </c>
    </row>
    <row r="8377" spans="1:6" x14ac:dyDescent="0.2">
      <c r="A8377" s="28">
        <v>42688</v>
      </c>
      <c r="B8377" t="s">
        <v>443</v>
      </c>
      <c r="C8377" t="s">
        <v>54</v>
      </c>
      <c r="D8377" t="s">
        <v>54</v>
      </c>
      <c r="E8377" s="30">
        <v>3.8</v>
      </c>
      <c r="F8377">
        <f t="shared" si="136"/>
        <v>1</v>
      </c>
    </row>
    <row r="8378" spans="1:6" x14ac:dyDescent="0.2">
      <c r="A8378" s="28">
        <v>42688</v>
      </c>
      <c r="B8378" t="s">
        <v>443</v>
      </c>
      <c r="C8378" t="s">
        <v>55</v>
      </c>
      <c r="D8378" t="s">
        <v>55</v>
      </c>
      <c r="E8378" s="30">
        <v>50.5</v>
      </c>
      <c r="F8378">
        <f t="shared" si="136"/>
        <v>1</v>
      </c>
    </row>
    <row r="8379" spans="1:6" x14ac:dyDescent="0.2">
      <c r="A8379" s="28">
        <v>42688</v>
      </c>
      <c r="B8379" t="s">
        <v>443</v>
      </c>
      <c r="C8379" t="s">
        <v>56</v>
      </c>
      <c r="D8379" t="s">
        <v>56</v>
      </c>
      <c r="E8379" s="30">
        <v>5</v>
      </c>
      <c r="F8379">
        <f t="shared" si="136"/>
        <v>1</v>
      </c>
    </row>
    <row r="8380" spans="1:6" x14ac:dyDescent="0.2">
      <c r="A8380" s="28">
        <v>42688</v>
      </c>
      <c r="B8380" t="s">
        <v>443</v>
      </c>
      <c r="C8380" t="s">
        <v>57</v>
      </c>
      <c r="D8380" t="s">
        <v>57</v>
      </c>
      <c r="E8380" s="30">
        <v>3</v>
      </c>
      <c r="F8380">
        <f t="shared" si="136"/>
        <v>1</v>
      </c>
    </row>
    <row r="8381" spans="1:6" x14ac:dyDescent="0.2">
      <c r="A8381" s="28">
        <v>42688</v>
      </c>
      <c r="B8381" t="s">
        <v>443</v>
      </c>
      <c r="C8381" t="s">
        <v>58</v>
      </c>
      <c r="D8381" t="s">
        <v>58</v>
      </c>
      <c r="E8381" s="30">
        <v>1</v>
      </c>
      <c r="F8381">
        <f t="shared" si="136"/>
        <v>1</v>
      </c>
    </row>
    <row r="8382" spans="1:6" x14ac:dyDescent="0.2">
      <c r="A8382" s="28">
        <v>42688</v>
      </c>
      <c r="B8382" t="s">
        <v>443</v>
      </c>
      <c r="C8382" t="s">
        <v>59</v>
      </c>
      <c r="D8382" t="s">
        <v>59</v>
      </c>
      <c r="E8382" s="30">
        <v>1</v>
      </c>
      <c r="F8382">
        <f t="shared" si="136"/>
        <v>1</v>
      </c>
    </row>
    <row r="8383" spans="1:6" x14ac:dyDescent="0.2">
      <c r="A8383" s="28">
        <v>42689</v>
      </c>
      <c r="B8383" t="s">
        <v>444</v>
      </c>
      <c r="C8383" t="s">
        <v>52</v>
      </c>
      <c r="D8383" t="s">
        <v>52</v>
      </c>
      <c r="E8383" s="30">
        <v>5.33</v>
      </c>
      <c r="F8383">
        <f t="shared" si="136"/>
        <v>1</v>
      </c>
    </row>
    <row r="8384" spans="1:6" x14ac:dyDescent="0.2">
      <c r="A8384" s="28">
        <v>42689</v>
      </c>
      <c r="B8384" t="s">
        <v>444</v>
      </c>
      <c r="C8384" t="s">
        <v>53</v>
      </c>
      <c r="D8384" t="s">
        <v>53</v>
      </c>
      <c r="E8384" s="30">
        <v>0.33</v>
      </c>
      <c r="F8384">
        <f t="shared" si="136"/>
        <v>1</v>
      </c>
    </row>
    <row r="8385" spans="1:6" x14ac:dyDescent="0.2">
      <c r="A8385" s="28">
        <v>42689</v>
      </c>
      <c r="B8385" t="s">
        <v>444</v>
      </c>
      <c r="C8385" t="s">
        <v>54</v>
      </c>
      <c r="D8385" t="s">
        <v>54</v>
      </c>
      <c r="E8385" s="30">
        <v>4</v>
      </c>
      <c r="F8385">
        <f t="shared" si="136"/>
        <v>1</v>
      </c>
    </row>
    <row r="8386" spans="1:6" x14ac:dyDescent="0.2">
      <c r="A8386" s="28">
        <v>42689</v>
      </c>
      <c r="B8386" t="s">
        <v>444</v>
      </c>
      <c r="C8386" t="s">
        <v>55</v>
      </c>
      <c r="D8386" t="s">
        <v>55</v>
      </c>
      <c r="E8386" s="30">
        <v>30.1</v>
      </c>
      <c r="F8386">
        <f t="shared" si="136"/>
        <v>1</v>
      </c>
    </row>
    <row r="8387" spans="1:6" x14ac:dyDescent="0.2">
      <c r="A8387" s="28">
        <v>42689</v>
      </c>
      <c r="B8387" t="s">
        <v>444</v>
      </c>
      <c r="C8387" t="s">
        <v>56</v>
      </c>
      <c r="D8387" t="s">
        <v>56</v>
      </c>
      <c r="E8387" s="30">
        <v>27</v>
      </c>
      <c r="F8387">
        <f t="shared" si="136"/>
        <v>1</v>
      </c>
    </row>
    <row r="8388" spans="1:6" x14ac:dyDescent="0.2">
      <c r="A8388" s="28">
        <v>42689</v>
      </c>
      <c r="B8388" t="s">
        <v>444</v>
      </c>
      <c r="C8388" t="s">
        <v>57</v>
      </c>
      <c r="D8388" t="s">
        <v>57</v>
      </c>
      <c r="E8388" s="30">
        <v>5</v>
      </c>
      <c r="F8388">
        <f t="shared" si="136"/>
        <v>1</v>
      </c>
    </row>
    <row r="8389" spans="1:6" x14ac:dyDescent="0.2">
      <c r="A8389" s="28">
        <v>42689</v>
      </c>
      <c r="B8389" t="s">
        <v>444</v>
      </c>
      <c r="C8389" t="s">
        <v>58</v>
      </c>
      <c r="D8389" t="s">
        <v>58</v>
      </c>
      <c r="E8389" s="30">
        <v>5</v>
      </c>
      <c r="F8389">
        <f t="shared" si="136"/>
        <v>1</v>
      </c>
    </row>
    <row r="8390" spans="1:6" x14ac:dyDescent="0.2">
      <c r="A8390" s="28">
        <v>42689</v>
      </c>
      <c r="B8390" t="s">
        <v>444</v>
      </c>
      <c r="C8390" t="s">
        <v>59</v>
      </c>
      <c r="D8390" t="s">
        <v>59</v>
      </c>
      <c r="E8390" s="30">
        <v>1</v>
      </c>
      <c r="F8390">
        <f t="shared" si="136"/>
        <v>1</v>
      </c>
    </row>
    <row r="8391" spans="1:6" x14ac:dyDescent="0.2">
      <c r="A8391" s="28">
        <v>42690</v>
      </c>
      <c r="B8391" t="s">
        <v>445</v>
      </c>
      <c r="C8391" t="s">
        <v>52</v>
      </c>
      <c r="D8391" t="s">
        <v>52</v>
      </c>
      <c r="E8391" s="30">
        <v>4</v>
      </c>
      <c r="F8391">
        <f t="shared" ref="F8391:F8454" si="137">SUBTOTAL(103,E8391)</f>
        <v>1</v>
      </c>
    </row>
    <row r="8392" spans="1:6" x14ac:dyDescent="0.2">
      <c r="A8392" s="28">
        <v>42690</v>
      </c>
      <c r="B8392" t="s">
        <v>445</v>
      </c>
      <c r="C8392" t="s">
        <v>53</v>
      </c>
      <c r="D8392" t="s">
        <v>53</v>
      </c>
      <c r="E8392" s="30">
        <v>3.1669999999999998</v>
      </c>
      <c r="F8392">
        <f t="shared" si="137"/>
        <v>1</v>
      </c>
    </row>
    <row r="8393" spans="1:6" x14ac:dyDescent="0.2">
      <c r="A8393" s="28">
        <v>42690</v>
      </c>
      <c r="B8393" t="s">
        <v>445</v>
      </c>
      <c r="C8393" t="s">
        <v>54</v>
      </c>
      <c r="D8393" t="s">
        <v>54</v>
      </c>
      <c r="E8393" s="30">
        <v>4</v>
      </c>
      <c r="F8393">
        <f t="shared" si="137"/>
        <v>1</v>
      </c>
    </row>
    <row r="8394" spans="1:6" x14ac:dyDescent="0.2">
      <c r="A8394" s="28">
        <v>42690</v>
      </c>
      <c r="B8394" t="s">
        <v>445</v>
      </c>
      <c r="C8394" t="s">
        <v>55</v>
      </c>
      <c r="D8394" t="s">
        <v>55</v>
      </c>
      <c r="E8394" s="30">
        <v>38.911999999999999</v>
      </c>
      <c r="F8394">
        <f t="shared" si="137"/>
        <v>1</v>
      </c>
    </row>
    <row r="8395" spans="1:6" x14ac:dyDescent="0.2">
      <c r="A8395" s="28">
        <v>42690</v>
      </c>
      <c r="B8395" t="s">
        <v>445</v>
      </c>
      <c r="C8395" t="s">
        <v>56</v>
      </c>
      <c r="D8395" t="s">
        <v>56</v>
      </c>
      <c r="E8395" s="30">
        <v>5</v>
      </c>
      <c r="F8395">
        <f t="shared" si="137"/>
        <v>1</v>
      </c>
    </row>
    <row r="8396" spans="1:6" x14ac:dyDescent="0.2">
      <c r="A8396" s="28">
        <v>42690</v>
      </c>
      <c r="B8396" t="s">
        <v>445</v>
      </c>
      <c r="C8396" t="s">
        <v>57</v>
      </c>
      <c r="D8396" t="s">
        <v>57</v>
      </c>
      <c r="E8396" s="30">
        <v>0</v>
      </c>
      <c r="F8396">
        <f t="shared" si="137"/>
        <v>1</v>
      </c>
    </row>
    <row r="8397" spans="1:6" x14ac:dyDescent="0.2">
      <c r="A8397" s="28">
        <v>42690</v>
      </c>
      <c r="B8397" t="s">
        <v>445</v>
      </c>
      <c r="C8397" t="s">
        <v>58</v>
      </c>
      <c r="D8397" t="s">
        <v>58</v>
      </c>
      <c r="E8397" s="30">
        <v>10</v>
      </c>
      <c r="F8397">
        <f t="shared" si="137"/>
        <v>1</v>
      </c>
    </row>
    <row r="8398" spans="1:6" x14ac:dyDescent="0.2">
      <c r="A8398" s="28">
        <v>42690</v>
      </c>
      <c r="B8398" t="s">
        <v>445</v>
      </c>
      <c r="C8398" t="s">
        <v>59</v>
      </c>
      <c r="D8398" t="s">
        <v>59</v>
      </c>
      <c r="E8398" s="30">
        <v>1</v>
      </c>
      <c r="F8398">
        <f t="shared" si="137"/>
        <v>1</v>
      </c>
    </row>
    <row r="8399" spans="1:6" x14ac:dyDescent="0.2">
      <c r="A8399" s="28">
        <v>42691</v>
      </c>
      <c r="B8399" t="s">
        <v>446</v>
      </c>
      <c r="C8399" t="s">
        <v>52</v>
      </c>
      <c r="D8399" t="s">
        <v>52</v>
      </c>
      <c r="E8399" s="30">
        <v>5</v>
      </c>
      <c r="F8399">
        <f t="shared" si="137"/>
        <v>1</v>
      </c>
    </row>
    <row r="8400" spans="1:6" x14ac:dyDescent="0.2">
      <c r="A8400" s="28">
        <v>42691</v>
      </c>
      <c r="B8400" t="s">
        <v>446</v>
      </c>
      <c r="C8400" t="s">
        <v>53</v>
      </c>
      <c r="D8400" t="s">
        <v>53</v>
      </c>
      <c r="E8400" s="30">
        <v>2.726</v>
      </c>
      <c r="F8400">
        <f t="shared" si="137"/>
        <v>1</v>
      </c>
    </row>
    <row r="8401" spans="1:6" x14ac:dyDescent="0.2">
      <c r="A8401" s="28">
        <v>42691</v>
      </c>
      <c r="B8401" t="s">
        <v>446</v>
      </c>
      <c r="C8401" t="s">
        <v>54</v>
      </c>
      <c r="D8401" t="s">
        <v>54</v>
      </c>
      <c r="E8401" s="30">
        <v>5.7</v>
      </c>
      <c r="F8401">
        <f t="shared" si="137"/>
        <v>1</v>
      </c>
    </row>
    <row r="8402" spans="1:6" x14ac:dyDescent="0.2">
      <c r="A8402" s="28">
        <v>42691</v>
      </c>
      <c r="B8402" t="s">
        <v>446</v>
      </c>
      <c r="C8402" t="s">
        <v>55</v>
      </c>
      <c r="D8402" t="s">
        <v>55</v>
      </c>
      <c r="E8402" s="30">
        <v>41.4</v>
      </c>
      <c r="F8402">
        <f t="shared" si="137"/>
        <v>1</v>
      </c>
    </row>
    <row r="8403" spans="1:6" x14ac:dyDescent="0.2">
      <c r="A8403" s="28">
        <v>42691</v>
      </c>
      <c r="B8403" t="s">
        <v>446</v>
      </c>
      <c r="C8403" t="s">
        <v>56</v>
      </c>
      <c r="D8403" t="s">
        <v>56</v>
      </c>
      <c r="E8403" s="30">
        <v>0</v>
      </c>
      <c r="F8403">
        <f t="shared" si="137"/>
        <v>1</v>
      </c>
    </row>
    <row r="8404" spans="1:6" x14ac:dyDescent="0.2">
      <c r="A8404" s="28">
        <v>42691</v>
      </c>
      <c r="B8404" t="s">
        <v>446</v>
      </c>
      <c r="C8404" t="s">
        <v>57</v>
      </c>
      <c r="D8404" t="s">
        <v>57</v>
      </c>
      <c r="E8404" s="30">
        <v>0</v>
      </c>
      <c r="F8404">
        <f t="shared" si="137"/>
        <v>1</v>
      </c>
    </row>
    <row r="8405" spans="1:6" x14ac:dyDescent="0.2">
      <c r="A8405" s="28">
        <v>42691</v>
      </c>
      <c r="B8405" t="s">
        <v>446</v>
      </c>
      <c r="C8405" t="s">
        <v>58</v>
      </c>
      <c r="D8405" t="s">
        <v>58</v>
      </c>
      <c r="E8405" s="30">
        <v>1</v>
      </c>
      <c r="F8405">
        <f t="shared" si="137"/>
        <v>1</v>
      </c>
    </row>
    <row r="8406" spans="1:6" x14ac:dyDescent="0.2">
      <c r="A8406" s="28">
        <v>42691</v>
      </c>
      <c r="B8406" t="s">
        <v>446</v>
      </c>
      <c r="C8406" t="s">
        <v>59</v>
      </c>
      <c r="D8406" t="s">
        <v>59</v>
      </c>
      <c r="E8406" s="30">
        <v>1.4</v>
      </c>
      <c r="F8406">
        <f t="shared" si="137"/>
        <v>1</v>
      </c>
    </row>
    <row r="8407" spans="1:6" x14ac:dyDescent="0.2">
      <c r="A8407" s="28">
        <v>42692</v>
      </c>
      <c r="B8407" t="s">
        <v>440</v>
      </c>
      <c r="C8407" t="s">
        <v>52</v>
      </c>
      <c r="D8407" t="s">
        <v>52</v>
      </c>
      <c r="E8407" s="30">
        <v>1.33</v>
      </c>
      <c r="F8407">
        <f t="shared" si="137"/>
        <v>1</v>
      </c>
    </row>
    <row r="8408" spans="1:6" x14ac:dyDescent="0.2">
      <c r="A8408" s="28">
        <v>42692</v>
      </c>
      <c r="B8408" t="s">
        <v>440</v>
      </c>
      <c r="C8408" t="s">
        <v>53</v>
      </c>
      <c r="D8408" t="s">
        <v>53</v>
      </c>
      <c r="E8408" s="30">
        <v>4.33</v>
      </c>
      <c r="F8408">
        <f t="shared" si="137"/>
        <v>1</v>
      </c>
    </row>
    <row r="8409" spans="1:6" x14ac:dyDescent="0.2">
      <c r="A8409" s="28">
        <v>42692</v>
      </c>
      <c r="B8409" t="s">
        <v>440</v>
      </c>
      <c r="C8409" t="s">
        <v>54</v>
      </c>
      <c r="D8409" t="s">
        <v>54</v>
      </c>
      <c r="E8409" s="30">
        <v>6.25</v>
      </c>
      <c r="F8409">
        <f t="shared" si="137"/>
        <v>1</v>
      </c>
    </row>
    <row r="8410" spans="1:6" x14ac:dyDescent="0.2">
      <c r="A8410" s="28">
        <v>42692</v>
      </c>
      <c r="B8410" t="s">
        <v>440</v>
      </c>
      <c r="C8410" t="s">
        <v>55</v>
      </c>
      <c r="D8410" t="s">
        <v>55</v>
      </c>
      <c r="E8410" s="30">
        <v>31</v>
      </c>
      <c r="F8410">
        <f t="shared" si="137"/>
        <v>1</v>
      </c>
    </row>
    <row r="8411" spans="1:6" x14ac:dyDescent="0.2">
      <c r="A8411" s="28">
        <v>42692</v>
      </c>
      <c r="B8411" t="s">
        <v>440</v>
      </c>
      <c r="C8411" t="s">
        <v>56</v>
      </c>
      <c r="D8411" t="s">
        <v>56</v>
      </c>
      <c r="E8411" s="30">
        <v>7</v>
      </c>
      <c r="F8411">
        <f t="shared" si="137"/>
        <v>1</v>
      </c>
    </row>
    <row r="8412" spans="1:6" x14ac:dyDescent="0.2">
      <c r="A8412" s="28">
        <v>42692</v>
      </c>
      <c r="B8412" t="s">
        <v>440</v>
      </c>
      <c r="C8412" t="s">
        <v>57</v>
      </c>
      <c r="D8412" t="s">
        <v>57</v>
      </c>
      <c r="E8412" s="30">
        <v>1</v>
      </c>
      <c r="F8412">
        <f t="shared" si="137"/>
        <v>1</v>
      </c>
    </row>
    <row r="8413" spans="1:6" x14ac:dyDescent="0.2">
      <c r="A8413" s="28">
        <v>42692</v>
      </c>
      <c r="B8413" t="s">
        <v>440</v>
      </c>
      <c r="C8413" t="s">
        <v>58</v>
      </c>
      <c r="D8413" t="s">
        <v>58</v>
      </c>
      <c r="E8413" s="30">
        <v>2</v>
      </c>
      <c r="F8413">
        <f t="shared" si="137"/>
        <v>1</v>
      </c>
    </row>
    <row r="8414" spans="1:6" x14ac:dyDescent="0.2">
      <c r="A8414" s="28">
        <v>42692</v>
      </c>
      <c r="B8414" t="s">
        <v>440</v>
      </c>
      <c r="C8414" t="s">
        <v>59</v>
      </c>
      <c r="D8414" t="s">
        <v>59</v>
      </c>
      <c r="E8414" s="30">
        <v>2</v>
      </c>
      <c r="F8414">
        <f t="shared" si="137"/>
        <v>1</v>
      </c>
    </row>
    <row r="8415" spans="1:6" x14ac:dyDescent="0.2">
      <c r="A8415" s="28">
        <v>42693</v>
      </c>
      <c r="B8415" t="s">
        <v>441</v>
      </c>
      <c r="C8415" t="s">
        <v>52</v>
      </c>
      <c r="D8415" t="s">
        <v>52</v>
      </c>
      <c r="E8415" s="30">
        <v>5</v>
      </c>
      <c r="F8415">
        <f t="shared" si="137"/>
        <v>1</v>
      </c>
    </row>
    <row r="8416" spans="1:6" x14ac:dyDescent="0.2">
      <c r="A8416" s="28">
        <v>42693</v>
      </c>
      <c r="B8416" t="s">
        <v>441</v>
      </c>
      <c r="C8416" t="s">
        <v>53</v>
      </c>
      <c r="D8416" t="s">
        <v>53</v>
      </c>
      <c r="E8416" s="30">
        <v>2.7</v>
      </c>
      <c r="F8416">
        <f t="shared" si="137"/>
        <v>1</v>
      </c>
    </row>
    <row r="8417" spans="1:6" x14ac:dyDescent="0.2">
      <c r="A8417" s="28">
        <v>42693</v>
      </c>
      <c r="B8417" t="s">
        <v>441</v>
      </c>
      <c r="C8417" t="s">
        <v>54</v>
      </c>
      <c r="D8417" t="s">
        <v>54</v>
      </c>
      <c r="E8417" s="30">
        <v>4</v>
      </c>
      <c r="F8417">
        <f t="shared" si="137"/>
        <v>1</v>
      </c>
    </row>
    <row r="8418" spans="1:6" x14ac:dyDescent="0.2">
      <c r="A8418" s="28">
        <v>42693</v>
      </c>
      <c r="B8418" t="s">
        <v>441</v>
      </c>
      <c r="C8418" t="s">
        <v>55</v>
      </c>
      <c r="D8418" t="s">
        <v>55</v>
      </c>
      <c r="E8418" s="30">
        <v>35.4</v>
      </c>
      <c r="F8418">
        <f t="shared" si="137"/>
        <v>1</v>
      </c>
    </row>
    <row r="8419" spans="1:6" x14ac:dyDescent="0.2">
      <c r="A8419" s="28">
        <v>42693</v>
      </c>
      <c r="B8419" t="s">
        <v>441</v>
      </c>
      <c r="C8419" t="s">
        <v>56</v>
      </c>
      <c r="D8419" t="s">
        <v>56</v>
      </c>
      <c r="E8419" s="30">
        <v>3</v>
      </c>
      <c r="F8419">
        <f t="shared" si="137"/>
        <v>1</v>
      </c>
    </row>
    <row r="8420" spans="1:6" x14ac:dyDescent="0.2">
      <c r="A8420" s="28">
        <v>42693</v>
      </c>
      <c r="B8420" t="s">
        <v>441</v>
      </c>
      <c r="C8420" t="s">
        <v>57</v>
      </c>
      <c r="D8420" t="s">
        <v>57</v>
      </c>
      <c r="E8420" s="30">
        <v>0</v>
      </c>
      <c r="F8420">
        <f t="shared" si="137"/>
        <v>1</v>
      </c>
    </row>
    <row r="8421" spans="1:6" x14ac:dyDescent="0.2">
      <c r="A8421" s="28">
        <v>42693</v>
      </c>
      <c r="B8421" t="s">
        <v>441</v>
      </c>
      <c r="C8421" t="s">
        <v>58</v>
      </c>
      <c r="D8421" t="s">
        <v>58</v>
      </c>
      <c r="E8421" s="30">
        <v>3</v>
      </c>
      <c r="F8421">
        <f t="shared" si="137"/>
        <v>1</v>
      </c>
    </row>
    <row r="8422" spans="1:6" x14ac:dyDescent="0.2">
      <c r="A8422" s="28">
        <v>42693</v>
      </c>
      <c r="B8422" t="s">
        <v>441</v>
      </c>
      <c r="C8422" t="s">
        <v>59</v>
      </c>
      <c r="D8422" t="s">
        <v>59</v>
      </c>
      <c r="E8422" s="30">
        <v>2</v>
      </c>
      <c r="F8422">
        <f t="shared" si="137"/>
        <v>1</v>
      </c>
    </row>
    <row r="8423" spans="1:6" x14ac:dyDescent="0.2">
      <c r="A8423" s="28">
        <v>42694</v>
      </c>
      <c r="B8423" t="s">
        <v>447</v>
      </c>
      <c r="C8423" t="s">
        <v>52</v>
      </c>
      <c r="D8423" t="s">
        <v>52</v>
      </c>
      <c r="E8423" s="30">
        <v>7</v>
      </c>
      <c r="F8423">
        <f t="shared" si="137"/>
        <v>1</v>
      </c>
    </row>
    <row r="8424" spans="1:6" x14ac:dyDescent="0.2">
      <c r="A8424" s="28">
        <v>42694</v>
      </c>
      <c r="B8424" t="s">
        <v>447</v>
      </c>
      <c r="C8424" t="s">
        <v>53</v>
      </c>
      <c r="D8424" t="s">
        <v>53</v>
      </c>
      <c r="E8424" s="30">
        <v>4.34</v>
      </c>
      <c r="F8424">
        <f t="shared" si="137"/>
        <v>1</v>
      </c>
    </row>
    <row r="8425" spans="1:6" x14ac:dyDescent="0.2">
      <c r="A8425" s="28">
        <v>42694</v>
      </c>
      <c r="B8425" t="s">
        <v>447</v>
      </c>
      <c r="C8425" t="s">
        <v>54</v>
      </c>
      <c r="D8425" t="s">
        <v>54</v>
      </c>
      <c r="E8425" s="30">
        <v>5</v>
      </c>
      <c r="F8425">
        <f t="shared" si="137"/>
        <v>1</v>
      </c>
    </row>
    <row r="8426" spans="1:6" x14ac:dyDescent="0.2">
      <c r="A8426" s="28">
        <v>42694</v>
      </c>
      <c r="B8426" t="s">
        <v>447</v>
      </c>
      <c r="C8426" t="s">
        <v>55</v>
      </c>
      <c r="D8426" t="s">
        <v>55</v>
      </c>
      <c r="E8426" s="30">
        <v>25.5</v>
      </c>
      <c r="F8426">
        <f t="shared" si="137"/>
        <v>1</v>
      </c>
    </row>
    <row r="8427" spans="1:6" x14ac:dyDescent="0.2">
      <c r="A8427" s="28">
        <v>42694</v>
      </c>
      <c r="B8427" t="s">
        <v>447</v>
      </c>
      <c r="C8427" t="s">
        <v>56</v>
      </c>
      <c r="D8427" t="s">
        <v>56</v>
      </c>
      <c r="E8427" s="30">
        <v>3</v>
      </c>
      <c r="F8427">
        <f t="shared" si="137"/>
        <v>1</v>
      </c>
    </row>
    <row r="8428" spans="1:6" x14ac:dyDescent="0.2">
      <c r="A8428" s="28">
        <v>42694</v>
      </c>
      <c r="B8428" t="s">
        <v>447</v>
      </c>
      <c r="C8428" t="s">
        <v>57</v>
      </c>
      <c r="D8428" t="s">
        <v>57</v>
      </c>
      <c r="E8428" s="30">
        <v>0</v>
      </c>
      <c r="F8428">
        <f t="shared" si="137"/>
        <v>1</v>
      </c>
    </row>
    <row r="8429" spans="1:6" x14ac:dyDescent="0.2">
      <c r="A8429" s="28">
        <v>42694</v>
      </c>
      <c r="B8429" t="s">
        <v>447</v>
      </c>
      <c r="C8429" t="s">
        <v>58</v>
      </c>
      <c r="D8429" t="s">
        <v>58</v>
      </c>
      <c r="E8429" s="30">
        <v>0</v>
      </c>
      <c r="F8429">
        <f t="shared" si="137"/>
        <v>1</v>
      </c>
    </row>
    <row r="8430" spans="1:6" x14ac:dyDescent="0.2">
      <c r="A8430" s="28">
        <v>42694</v>
      </c>
      <c r="B8430" t="s">
        <v>447</v>
      </c>
      <c r="C8430" t="s">
        <v>59</v>
      </c>
      <c r="D8430" t="s">
        <v>59</v>
      </c>
      <c r="E8430" s="30">
        <v>2</v>
      </c>
      <c r="F8430">
        <f t="shared" si="137"/>
        <v>1</v>
      </c>
    </row>
    <row r="8431" spans="1:6" x14ac:dyDescent="0.2">
      <c r="A8431" s="28">
        <v>42695</v>
      </c>
      <c r="B8431" t="s">
        <v>443</v>
      </c>
      <c r="C8431" t="s">
        <v>52</v>
      </c>
      <c r="D8431" t="s">
        <v>52</v>
      </c>
      <c r="E8431" s="30">
        <v>1.34</v>
      </c>
      <c r="F8431">
        <f t="shared" si="137"/>
        <v>1</v>
      </c>
    </row>
    <row r="8432" spans="1:6" x14ac:dyDescent="0.2">
      <c r="A8432" s="28">
        <v>42695</v>
      </c>
      <c r="B8432" t="s">
        <v>443</v>
      </c>
      <c r="C8432" t="s">
        <v>53</v>
      </c>
      <c r="D8432" t="s">
        <v>53</v>
      </c>
      <c r="E8432" s="30">
        <v>3.34</v>
      </c>
      <c r="F8432">
        <f t="shared" si="137"/>
        <v>1</v>
      </c>
    </row>
    <row r="8433" spans="1:6" x14ac:dyDescent="0.2">
      <c r="A8433" s="28">
        <v>42695</v>
      </c>
      <c r="B8433" t="s">
        <v>443</v>
      </c>
      <c r="C8433" t="s">
        <v>54</v>
      </c>
      <c r="D8433" t="s">
        <v>54</v>
      </c>
      <c r="E8433" s="30">
        <v>5.25</v>
      </c>
      <c r="F8433">
        <f t="shared" si="137"/>
        <v>1</v>
      </c>
    </row>
    <row r="8434" spans="1:6" x14ac:dyDescent="0.2">
      <c r="A8434" s="28">
        <v>42695</v>
      </c>
      <c r="B8434" t="s">
        <v>443</v>
      </c>
      <c r="C8434" t="s">
        <v>55</v>
      </c>
      <c r="D8434" t="s">
        <v>55</v>
      </c>
      <c r="E8434" s="30">
        <v>30</v>
      </c>
      <c r="F8434">
        <f t="shared" si="137"/>
        <v>1</v>
      </c>
    </row>
    <row r="8435" spans="1:6" x14ac:dyDescent="0.2">
      <c r="A8435" s="28">
        <v>42695</v>
      </c>
      <c r="B8435" t="s">
        <v>443</v>
      </c>
      <c r="C8435" t="s">
        <v>56</v>
      </c>
      <c r="D8435" t="s">
        <v>56</v>
      </c>
      <c r="E8435" s="30">
        <v>1</v>
      </c>
      <c r="F8435">
        <f t="shared" si="137"/>
        <v>1</v>
      </c>
    </row>
    <row r="8436" spans="1:6" x14ac:dyDescent="0.2">
      <c r="A8436" s="28">
        <v>42695</v>
      </c>
      <c r="B8436" t="s">
        <v>443</v>
      </c>
      <c r="C8436" t="s">
        <v>57</v>
      </c>
      <c r="D8436" t="s">
        <v>57</v>
      </c>
      <c r="E8436" s="30">
        <v>0</v>
      </c>
      <c r="F8436">
        <f t="shared" si="137"/>
        <v>1</v>
      </c>
    </row>
    <row r="8437" spans="1:6" x14ac:dyDescent="0.2">
      <c r="A8437" s="28">
        <v>42695</v>
      </c>
      <c r="B8437" t="s">
        <v>443</v>
      </c>
      <c r="C8437" t="s">
        <v>58</v>
      </c>
      <c r="D8437" t="s">
        <v>58</v>
      </c>
      <c r="E8437" s="30">
        <v>13</v>
      </c>
      <c r="F8437">
        <f t="shared" si="137"/>
        <v>1</v>
      </c>
    </row>
    <row r="8438" spans="1:6" x14ac:dyDescent="0.2">
      <c r="A8438" s="28">
        <v>42695</v>
      </c>
      <c r="B8438" t="s">
        <v>443</v>
      </c>
      <c r="C8438" t="s">
        <v>59</v>
      </c>
      <c r="D8438" t="s">
        <v>59</v>
      </c>
      <c r="E8438" s="30">
        <v>3</v>
      </c>
      <c r="F8438">
        <f t="shared" si="137"/>
        <v>1</v>
      </c>
    </row>
    <row r="8439" spans="1:6" x14ac:dyDescent="0.2">
      <c r="A8439" s="28">
        <v>42696</v>
      </c>
      <c r="B8439" t="s">
        <v>444</v>
      </c>
      <c r="C8439" t="s">
        <v>52</v>
      </c>
      <c r="D8439" t="s">
        <v>52</v>
      </c>
      <c r="E8439" s="30">
        <v>4.01</v>
      </c>
      <c r="F8439">
        <f t="shared" si="137"/>
        <v>1</v>
      </c>
    </row>
    <row r="8440" spans="1:6" x14ac:dyDescent="0.2">
      <c r="A8440" s="28">
        <v>42696</v>
      </c>
      <c r="B8440" t="s">
        <v>444</v>
      </c>
      <c r="C8440" t="s">
        <v>53</v>
      </c>
      <c r="D8440" t="s">
        <v>53</v>
      </c>
      <c r="E8440" s="30">
        <v>4.7030000000000003</v>
      </c>
      <c r="F8440">
        <f t="shared" si="137"/>
        <v>1</v>
      </c>
    </row>
    <row r="8441" spans="1:6" x14ac:dyDescent="0.2">
      <c r="A8441" s="28">
        <v>42696</v>
      </c>
      <c r="B8441" t="s">
        <v>444</v>
      </c>
      <c r="C8441" t="s">
        <v>54</v>
      </c>
      <c r="D8441" t="s">
        <v>54</v>
      </c>
      <c r="E8441" s="30">
        <v>1.1000000000000001</v>
      </c>
      <c r="F8441">
        <f t="shared" si="137"/>
        <v>1</v>
      </c>
    </row>
    <row r="8442" spans="1:6" x14ac:dyDescent="0.2">
      <c r="A8442" s="28">
        <v>42696</v>
      </c>
      <c r="B8442" t="s">
        <v>444</v>
      </c>
      <c r="C8442" t="s">
        <v>55</v>
      </c>
      <c r="D8442" t="s">
        <v>55</v>
      </c>
      <c r="E8442" s="30">
        <v>23</v>
      </c>
      <c r="F8442">
        <f t="shared" si="137"/>
        <v>1</v>
      </c>
    </row>
    <row r="8443" spans="1:6" x14ac:dyDescent="0.2">
      <c r="A8443" s="28">
        <v>42696</v>
      </c>
      <c r="B8443" t="s">
        <v>444</v>
      </c>
      <c r="C8443" t="s">
        <v>56</v>
      </c>
      <c r="D8443" t="s">
        <v>56</v>
      </c>
      <c r="E8443" s="30">
        <v>3</v>
      </c>
      <c r="F8443">
        <f t="shared" si="137"/>
        <v>1</v>
      </c>
    </row>
    <row r="8444" spans="1:6" x14ac:dyDescent="0.2">
      <c r="A8444" s="28">
        <v>42696</v>
      </c>
      <c r="B8444" t="s">
        <v>444</v>
      </c>
      <c r="C8444" t="s">
        <v>57</v>
      </c>
      <c r="D8444" t="s">
        <v>57</v>
      </c>
      <c r="E8444" s="30">
        <v>2</v>
      </c>
      <c r="F8444">
        <f t="shared" si="137"/>
        <v>1</v>
      </c>
    </row>
    <row r="8445" spans="1:6" x14ac:dyDescent="0.2">
      <c r="A8445" s="28">
        <v>42696</v>
      </c>
      <c r="B8445" t="s">
        <v>444</v>
      </c>
      <c r="C8445" t="s">
        <v>58</v>
      </c>
      <c r="D8445" t="s">
        <v>58</v>
      </c>
      <c r="E8445" s="30">
        <v>7</v>
      </c>
      <c r="F8445">
        <f t="shared" si="137"/>
        <v>1</v>
      </c>
    </row>
    <row r="8446" spans="1:6" x14ac:dyDescent="0.2">
      <c r="A8446" s="28">
        <v>42696</v>
      </c>
      <c r="B8446" t="s">
        <v>444</v>
      </c>
      <c r="C8446" t="s">
        <v>59</v>
      </c>
      <c r="D8446" t="s">
        <v>59</v>
      </c>
      <c r="E8446" s="30">
        <v>2</v>
      </c>
      <c r="F8446">
        <f t="shared" si="137"/>
        <v>1</v>
      </c>
    </row>
    <row r="8447" spans="1:6" x14ac:dyDescent="0.2">
      <c r="A8447" s="28">
        <v>42697</v>
      </c>
      <c r="B8447" t="s">
        <v>445</v>
      </c>
      <c r="C8447" t="s">
        <v>52</v>
      </c>
      <c r="D8447" t="s">
        <v>52</v>
      </c>
      <c r="E8447" s="30">
        <v>3</v>
      </c>
      <c r="F8447">
        <f t="shared" si="137"/>
        <v>1</v>
      </c>
    </row>
    <row r="8448" spans="1:6" x14ac:dyDescent="0.2">
      <c r="A8448" s="28">
        <v>42697</v>
      </c>
      <c r="B8448" t="s">
        <v>445</v>
      </c>
      <c r="C8448" t="s">
        <v>53</v>
      </c>
      <c r="D8448" t="s">
        <v>53</v>
      </c>
      <c r="E8448" s="30">
        <v>4.33</v>
      </c>
      <c r="F8448">
        <f t="shared" si="137"/>
        <v>1</v>
      </c>
    </row>
    <row r="8449" spans="1:6" x14ac:dyDescent="0.2">
      <c r="A8449" s="28">
        <v>42697</v>
      </c>
      <c r="B8449" t="s">
        <v>445</v>
      </c>
      <c r="C8449" t="s">
        <v>54</v>
      </c>
      <c r="D8449" t="s">
        <v>54</v>
      </c>
      <c r="E8449" s="30">
        <v>3.7</v>
      </c>
      <c r="F8449">
        <f t="shared" si="137"/>
        <v>1</v>
      </c>
    </row>
    <row r="8450" spans="1:6" x14ac:dyDescent="0.2">
      <c r="A8450" s="28">
        <v>42697</v>
      </c>
      <c r="B8450" t="s">
        <v>445</v>
      </c>
      <c r="C8450" t="s">
        <v>55</v>
      </c>
      <c r="D8450" t="s">
        <v>55</v>
      </c>
      <c r="E8450" s="30">
        <v>44.124000000000002</v>
      </c>
      <c r="F8450">
        <f t="shared" si="137"/>
        <v>1</v>
      </c>
    </row>
    <row r="8451" spans="1:6" x14ac:dyDescent="0.2">
      <c r="A8451" s="28">
        <v>42697</v>
      </c>
      <c r="B8451" t="s">
        <v>445</v>
      </c>
      <c r="C8451" t="s">
        <v>56</v>
      </c>
      <c r="D8451" t="s">
        <v>56</v>
      </c>
      <c r="E8451" s="30">
        <v>5</v>
      </c>
      <c r="F8451">
        <f t="shared" si="137"/>
        <v>1</v>
      </c>
    </row>
    <row r="8452" spans="1:6" x14ac:dyDescent="0.2">
      <c r="A8452" s="28">
        <v>42697</v>
      </c>
      <c r="B8452" t="s">
        <v>445</v>
      </c>
      <c r="C8452" t="s">
        <v>57</v>
      </c>
      <c r="D8452" t="s">
        <v>57</v>
      </c>
      <c r="E8452" s="30">
        <v>0</v>
      </c>
      <c r="F8452">
        <f t="shared" si="137"/>
        <v>1</v>
      </c>
    </row>
    <row r="8453" spans="1:6" x14ac:dyDescent="0.2">
      <c r="A8453" s="28">
        <v>42697</v>
      </c>
      <c r="B8453" t="s">
        <v>445</v>
      </c>
      <c r="C8453" t="s">
        <v>58</v>
      </c>
      <c r="D8453" t="s">
        <v>58</v>
      </c>
      <c r="E8453" s="30">
        <v>0</v>
      </c>
      <c r="F8453">
        <f t="shared" si="137"/>
        <v>1</v>
      </c>
    </row>
    <row r="8454" spans="1:6" x14ac:dyDescent="0.2">
      <c r="A8454" s="28">
        <v>42697</v>
      </c>
      <c r="B8454" t="s">
        <v>445</v>
      </c>
      <c r="C8454" t="s">
        <v>59</v>
      </c>
      <c r="D8454" t="s">
        <v>59</v>
      </c>
      <c r="E8454" s="30">
        <v>1</v>
      </c>
      <c r="F8454">
        <f t="shared" si="137"/>
        <v>1</v>
      </c>
    </row>
    <row r="8455" spans="1:6" x14ac:dyDescent="0.2">
      <c r="A8455" s="28">
        <v>42698</v>
      </c>
      <c r="B8455" t="s">
        <v>446</v>
      </c>
      <c r="C8455" t="s">
        <v>52</v>
      </c>
      <c r="D8455" t="s">
        <v>52</v>
      </c>
      <c r="E8455" s="30">
        <v>8.67</v>
      </c>
      <c r="F8455">
        <f t="shared" ref="F8455:F8518" si="138">SUBTOTAL(103,E8455)</f>
        <v>1</v>
      </c>
    </row>
    <row r="8456" spans="1:6" x14ac:dyDescent="0.2">
      <c r="A8456" s="28">
        <v>42698</v>
      </c>
      <c r="B8456" t="s">
        <v>446</v>
      </c>
      <c r="C8456" t="s">
        <v>53</v>
      </c>
      <c r="D8456" t="s">
        <v>53</v>
      </c>
      <c r="E8456" s="30">
        <v>4.3330000000000002</v>
      </c>
      <c r="F8456">
        <f t="shared" si="138"/>
        <v>1</v>
      </c>
    </row>
    <row r="8457" spans="1:6" x14ac:dyDescent="0.2">
      <c r="A8457" s="28">
        <v>42698</v>
      </c>
      <c r="B8457" t="s">
        <v>446</v>
      </c>
      <c r="C8457" t="s">
        <v>54</v>
      </c>
      <c r="D8457" t="s">
        <v>54</v>
      </c>
      <c r="E8457" s="30">
        <v>6</v>
      </c>
      <c r="F8457">
        <f t="shared" si="138"/>
        <v>1</v>
      </c>
    </row>
    <row r="8458" spans="1:6" x14ac:dyDescent="0.2">
      <c r="A8458" s="28">
        <v>42698</v>
      </c>
      <c r="B8458" t="s">
        <v>446</v>
      </c>
      <c r="C8458" t="s">
        <v>55</v>
      </c>
      <c r="D8458" t="s">
        <v>55</v>
      </c>
      <c r="E8458" s="30">
        <v>28</v>
      </c>
      <c r="F8458">
        <f t="shared" si="138"/>
        <v>1</v>
      </c>
    </row>
    <row r="8459" spans="1:6" x14ac:dyDescent="0.2">
      <c r="A8459" s="28">
        <v>42698</v>
      </c>
      <c r="B8459" t="s">
        <v>446</v>
      </c>
      <c r="C8459" t="s">
        <v>56</v>
      </c>
      <c r="D8459" t="s">
        <v>56</v>
      </c>
      <c r="E8459" s="30">
        <v>2</v>
      </c>
      <c r="F8459">
        <f t="shared" si="138"/>
        <v>1</v>
      </c>
    </row>
    <row r="8460" spans="1:6" x14ac:dyDescent="0.2">
      <c r="A8460" s="28">
        <v>42698</v>
      </c>
      <c r="B8460" t="s">
        <v>446</v>
      </c>
      <c r="C8460" t="s">
        <v>57</v>
      </c>
      <c r="D8460" t="s">
        <v>57</v>
      </c>
      <c r="E8460" s="30">
        <v>0</v>
      </c>
      <c r="F8460">
        <f t="shared" si="138"/>
        <v>1</v>
      </c>
    </row>
    <row r="8461" spans="1:6" x14ac:dyDescent="0.2">
      <c r="A8461" s="28">
        <v>42698</v>
      </c>
      <c r="B8461" t="s">
        <v>446</v>
      </c>
      <c r="C8461" t="s">
        <v>58</v>
      </c>
      <c r="D8461" t="s">
        <v>58</v>
      </c>
      <c r="E8461" s="30">
        <v>10</v>
      </c>
      <c r="F8461">
        <f t="shared" si="138"/>
        <v>1</v>
      </c>
    </row>
    <row r="8462" spans="1:6" x14ac:dyDescent="0.2">
      <c r="A8462" s="28">
        <v>42698</v>
      </c>
      <c r="B8462" t="s">
        <v>446</v>
      </c>
      <c r="C8462" t="s">
        <v>59</v>
      </c>
      <c r="D8462" t="s">
        <v>59</v>
      </c>
      <c r="E8462" s="30">
        <v>3</v>
      </c>
      <c r="F8462">
        <f t="shared" si="138"/>
        <v>1</v>
      </c>
    </row>
    <row r="8463" spans="1:6" x14ac:dyDescent="0.2">
      <c r="A8463" s="28">
        <v>42699</v>
      </c>
      <c r="B8463" t="s">
        <v>440</v>
      </c>
      <c r="C8463" t="s">
        <v>52</v>
      </c>
      <c r="D8463" t="s">
        <v>52</v>
      </c>
      <c r="E8463" s="30">
        <v>7.34</v>
      </c>
      <c r="F8463">
        <f t="shared" si="138"/>
        <v>1</v>
      </c>
    </row>
    <row r="8464" spans="1:6" x14ac:dyDescent="0.2">
      <c r="A8464" s="28">
        <v>42699</v>
      </c>
      <c r="B8464" t="s">
        <v>440</v>
      </c>
      <c r="C8464" t="s">
        <v>53</v>
      </c>
      <c r="D8464" t="s">
        <v>53</v>
      </c>
      <c r="E8464" s="30">
        <v>5</v>
      </c>
      <c r="F8464">
        <f t="shared" si="138"/>
        <v>1</v>
      </c>
    </row>
    <row r="8465" spans="1:6" x14ac:dyDescent="0.2">
      <c r="A8465" s="28">
        <v>42699</v>
      </c>
      <c r="B8465" t="s">
        <v>440</v>
      </c>
      <c r="C8465" t="s">
        <v>54</v>
      </c>
      <c r="D8465" t="s">
        <v>54</v>
      </c>
      <c r="E8465" s="30">
        <v>7</v>
      </c>
      <c r="F8465">
        <f t="shared" si="138"/>
        <v>1</v>
      </c>
    </row>
    <row r="8466" spans="1:6" x14ac:dyDescent="0.2">
      <c r="A8466" s="28">
        <v>42699</v>
      </c>
      <c r="B8466" t="s">
        <v>440</v>
      </c>
      <c r="C8466" t="s">
        <v>55</v>
      </c>
      <c r="D8466" t="s">
        <v>55</v>
      </c>
      <c r="E8466" s="30">
        <v>21</v>
      </c>
      <c r="F8466">
        <f t="shared" si="138"/>
        <v>1</v>
      </c>
    </row>
    <row r="8467" spans="1:6" x14ac:dyDescent="0.2">
      <c r="A8467" s="28">
        <v>42699</v>
      </c>
      <c r="B8467" t="s">
        <v>440</v>
      </c>
      <c r="C8467" t="s">
        <v>56</v>
      </c>
      <c r="D8467" t="s">
        <v>56</v>
      </c>
      <c r="E8467" s="30">
        <v>20</v>
      </c>
      <c r="F8467">
        <f t="shared" si="138"/>
        <v>1</v>
      </c>
    </row>
    <row r="8468" spans="1:6" x14ac:dyDescent="0.2">
      <c r="A8468" s="28">
        <v>42699</v>
      </c>
      <c r="B8468" t="s">
        <v>440</v>
      </c>
      <c r="C8468" t="s">
        <v>57</v>
      </c>
      <c r="D8468" t="s">
        <v>57</v>
      </c>
      <c r="E8468" s="30">
        <v>4</v>
      </c>
      <c r="F8468">
        <f t="shared" si="138"/>
        <v>1</v>
      </c>
    </row>
    <row r="8469" spans="1:6" x14ac:dyDescent="0.2">
      <c r="A8469" s="28">
        <v>42699</v>
      </c>
      <c r="B8469" t="s">
        <v>440</v>
      </c>
      <c r="C8469" t="s">
        <v>58</v>
      </c>
      <c r="D8469" t="s">
        <v>58</v>
      </c>
      <c r="E8469" s="30">
        <v>5</v>
      </c>
      <c r="F8469">
        <f t="shared" si="138"/>
        <v>1</v>
      </c>
    </row>
    <row r="8470" spans="1:6" x14ac:dyDescent="0.2">
      <c r="A8470" s="28">
        <v>42699</v>
      </c>
      <c r="B8470" t="s">
        <v>440</v>
      </c>
      <c r="C8470" t="s">
        <v>59</v>
      </c>
      <c r="D8470" t="s">
        <v>59</v>
      </c>
      <c r="E8470" s="30">
        <v>1</v>
      </c>
      <c r="F8470">
        <f t="shared" si="138"/>
        <v>1</v>
      </c>
    </row>
    <row r="8471" spans="1:6" x14ac:dyDescent="0.2">
      <c r="A8471" s="28">
        <v>42700</v>
      </c>
      <c r="B8471" t="s">
        <v>441</v>
      </c>
      <c r="C8471" t="s">
        <v>52</v>
      </c>
      <c r="D8471" t="s">
        <v>52</v>
      </c>
      <c r="E8471" s="30">
        <v>3.33</v>
      </c>
      <c r="F8471">
        <f t="shared" si="138"/>
        <v>1</v>
      </c>
    </row>
    <row r="8472" spans="1:6" x14ac:dyDescent="0.2">
      <c r="A8472" s="28">
        <v>42700</v>
      </c>
      <c r="B8472" t="s">
        <v>441</v>
      </c>
      <c r="C8472" t="s">
        <v>53</v>
      </c>
      <c r="D8472" t="s">
        <v>53</v>
      </c>
      <c r="E8472" s="30">
        <v>5</v>
      </c>
      <c r="F8472">
        <f t="shared" si="138"/>
        <v>1</v>
      </c>
    </row>
    <row r="8473" spans="1:6" x14ac:dyDescent="0.2">
      <c r="A8473" s="28">
        <v>42700</v>
      </c>
      <c r="B8473" t="s">
        <v>441</v>
      </c>
      <c r="C8473" t="s">
        <v>54</v>
      </c>
      <c r="D8473" t="s">
        <v>54</v>
      </c>
      <c r="E8473" s="30">
        <v>4</v>
      </c>
      <c r="F8473">
        <f t="shared" si="138"/>
        <v>1</v>
      </c>
    </row>
    <row r="8474" spans="1:6" x14ac:dyDescent="0.2">
      <c r="A8474" s="28">
        <v>42700</v>
      </c>
      <c r="B8474" t="s">
        <v>441</v>
      </c>
      <c r="C8474" t="s">
        <v>55</v>
      </c>
      <c r="D8474" t="s">
        <v>55</v>
      </c>
      <c r="E8474" s="30">
        <v>36</v>
      </c>
      <c r="F8474">
        <f t="shared" si="138"/>
        <v>1</v>
      </c>
    </row>
    <row r="8475" spans="1:6" x14ac:dyDescent="0.2">
      <c r="A8475" s="28">
        <v>42700</v>
      </c>
      <c r="B8475" t="s">
        <v>441</v>
      </c>
      <c r="C8475" t="s">
        <v>56</v>
      </c>
      <c r="D8475" t="s">
        <v>56</v>
      </c>
      <c r="E8475" s="30">
        <v>9</v>
      </c>
      <c r="F8475">
        <f t="shared" si="138"/>
        <v>1</v>
      </c>
    </row>
    <row r="8476" spans="1:6" x14ac:dyDescent="0.2">
      <c r="A8476" s="28">
        <v>42700</v>
      </c>
      <c r="B8476" t="s">
        <v>441</v>
      </c>
      <c r="C8476" t="s">
        <v>57</v>
      </c>
      <c r="D8476" t="s">
        <v>57</v>
      </c>
      <c r="E8476" s="30">
        <v>3</v>
      </c>
      <c r="F8476">
        <f t="shared" si="138"/>
        <v>1</v>
      </c>
    </row>
    <row r="8477" spans="1:6" x14ac:dyDescent="0.2">
      <c r="A8477" s="28">
        <v>42700</v>
      </c>
      <c r="B8477" t="s">
        <v>441</v>
      </c>
      <c r="C8477" t="s">
        <v>58</v>
      </c>
      <c r="D8477" t="s">
        <v>58</v>
      </c>
      <c r="E8477" s="30">
        <v>12</v>
      </c>
      <c r="F8477">
        <f t="shared" si="138"/>
        <v>1</v>
      </c>
    </row>
    <row r="8478" spans="1:6" x14ac:dyDescent="0.2">
      <c r="A8478" s="28">
        <v>42700</v>
      </c>
      <c r="B8478" t="s">
        <v>441</v>
      </c>
      <c r="C8478" t="s">
        <v>59</v>
      </c>
      <c r="D8478" t="s">
        <v>59</v>
      </c>
      <c r="E8478" s="30">
        <v>2</v>
      </c>
      <c r="F8478">
        <f t="shared" si="138"/>
        <v>1</v>
      </c>
    </row>
    <row r="8479" spans="1:6" x14ac:dyDescent="0.2">
      <c r="A8479" s="28">
        <v>42701</v>
      </c>
      <c r="B8479" t="s">
        <v>447</v>
      </c>
      <c r="C8479" t="s">
        <v>52</v>
      </c>
      <c r="D8479" t="s">
        <v>52</v>
      </c>
      <c r="E8479" s="30">
        <v>9.33</v>
      </c>
      <c r="F8479">
        <f t="shared" si="138"/>
        <v>1</v>
      </c>
    </row>
    <row r="8480" spans="1:6" x14ac:dyDescent="0.2">
      <c r="A8480" s="28">
        <v>42701</v>
      </c>
      <c r="B8480" t="s">
        <v>447</v>
      </c>
      <c r="C8480" t="s">
        <v>53</v>
      </c>
      <c r="D8480" t="s">
        <v>53</v>
      </c>
      <c r="E8480" s="30">
        <v>5.6929999999999996</v>
      </c>
      <c r="F8480">
        <f t="shared" si="138"/>
        <v>1</v>
      </c>
    </row>
    <row r="8481" spans="1:6" x14ac:dyDescent="0.2">
      <c r="A8481" s="28">
        <v>42701</v>
      </c>
      <c r="B8481" t="s">
        <v>447</v>
      </c>
      <c r="C8481" t="s">
        <v>54</v>
      </c>
      <c r="D8481" t="s">
        <v>54</v>
      </c>
      <c r="E8481" s="30">
        <v>3.9</v>
      </c>
      <c r="F8481">
        <f t="shared" si="138"/>
        <v>1</v>
      </c>
    </row>
    <row r="8482" spans="1:6" x14ac:dyDescent="0.2">
      <c r="A8482" s="28">
        <v>42701</v>
      </c>
      <c r="B8482" t="s">
        <v>447</v>
      </c>
      <c r="C8482" t="s">
        <v>55</v>
      </c>
      <c r="D8482" t="s">
        <v>55</v>
      </c>
      <c r="E8482" s="30">
        <v>61</v>
      </c>
      <c r="F8482">
        <f t="shared" si="138"/>
        <v>1</v>
      </c>
    </row>
    <row r="8483" spans="1:6" x14ac:dyDescent="0.2">
      <c r="A8483" s="28">
        <v>42701</v>
      </c>
      <c r="B8483" t="s">
        <v>447</v>
      </c>
      <c r="C8483" t="s">
        <v>56</v>
      </c>
      <c r="D8483" t="s">
        <v>56</v>
      </c>
      <c r="E8483" s="30">
        <v>5</v>
      </c>
      <c r="F8483">
        <f t="shared" si="138"/>
        <v>1</v>
      </c>
    </row>
    <row r="8484" spans="1:6" x14ac:dyDescent="0.2">
      <c r="A8484" s="28">
        <v>42701</v>
      </c>
      <c r="B8484" t="s">
        <v>447</v>
      </c>
      <c r="C8484" t="s">
        <v>57</v>
      </c>
      <c r="D8484" t="s">
        <v>57</v>
      </c>
      <c r="E8484" s="30">
        <v>0</v>
      </c>
      <c r="F8484">
        <f t="shared" si="138"/>
        <v>1</v>
      </c>
    </row>
    <row r="8485" spans="1:6" x14ac:dyDescent="0.2">
      <c r="A8485" s="28">
        <v>42701</v>
      </c>
      <c r="B8485" t="s">
        <v>447</v>
      </c>
      <c r="C8485" t="s">
        <v>58</v>
      </c>
      <c r="D8485" t="s">
        <v>58</v>
      </c>
      <c r="E8485" s="30">
        <v>1</v>
      </c>
      <c r="F8485">
        <f t="shared" si="138"/>
        <v>1</v>
      </c>
    </row>
    <row r="8486" spans="1:6" x14ac:dyDescent="0.2">
      <c r="A8486" s="28">
        <v>42701</v>
      </c>
      <c r="B8486" t="s">
        <v>447</v>
      </c>
      <c r="C8486" t="s">
        <v>59</v>
      </c>
      <c r="D8486" t="s">
        <v>59</v>
      </c>
      <c r="E8486" s="30">
        <v>0</v>
      </c>
      <c r="F8486">
        <f t="shared" si="138"/>
        <v>1</v>
      </c>
    </row>
    <row r="8487" spans="1:6" x14ac:dyDescent="0.2">
      <c r="A8487" s="28">
        <v>42702</v>
      </c>
      <c r="B8487" t="s">
        <v>443</v>
      </c>
      <c r="C8487" t="s">
        <v>52</v>
      </c>
      <c r="D8487" t="s">
        <v>52</v>
      </c>
      <c r="E8487" s="30">
        <v>4.5</v>
      </c>
      <c r="F8487">
        <f t="shared" si="138"/>
        <v>1</v>
      </c>
    </row>
    <row r="8488" spans="1:6" x14ac:dyDescent="0.2">
      <c r="A8488" s="28">
        <v>42702</v>
      </c>
      <c r="B8488" t="s">
        <v>443</v>
      </c>
      <c r="C8488" t="s">
        <v>53</v>
      </c>
      <c r="D8488" t="s">
        <v>53</v>
      </c>
      <c r="E8488" s="30">
        <v>1.363</v>
      </c>
      <c r="F8488">
        <f t="shared" si="138"/>
        <v>1</v>
      </c>
    </row>
    <row r="8489" spans="1:6" x14ac:dyDescent="0.2">
      <c r="A8489" s="28">
        <v>42702</v>
      </c>
      <c r="B8489" t="s">
        <v>443</v>
      </c>
      <c r="C8489" t="s">
        <v>54</v>
      </c>
      <c r="D8489" t="s">
        <v>54</v>
      </c>
      <c r="E8489" s="30">
        <v>2.0499999999999998</v>
      </c>
      <c r="F8489">
        <f t="shared" si="138"/>
        <v>1</v>
      </c>
    </row>
    <row r="8490" spans="1:6" x14ac:dyDescent="0.2">
      <c r="A8490" s="28">
        <v>42702</v>
      </c>
      <c r="B8490" t="s">
        <v>443</v>
      </c>
      <c r="C8490" t="s">
        <v>55</v>
      </c>
      <c r="D8490" t="s">
        <v>55</v>
      </c>
      <c r="E8490" s="30">
        <v>23</v>
      </c>
      <c r="F8490">
        <f t="shared" si="138"/>
        <v>1</v>
      </c>
    </row>
    <row r="8491" spans="1:6" x14ac:dyDescent="0.2">
      <c r="A8491" s="28">
        <v>42702</v>
      </c>
      <c r="B8491" t="s">
        <v>443</v>
      </c>
      <c r="C8491" t="s">
        <v>56</v>
      </c>
      <c r="D8491" t="s">
        <v>56</v>
      </c>
      <c r="E8491" s="30">
        <v>5</v>
      </c>
      <c r="F8491">
        <f t="shared" si="138"/>
        <v>1</v>
      </c>
    </row>
    <row r="8492" spans="1:6" x14ac:dyDescent="0.2">
      <c r="A8492" s="28">
        <v>42702</v>
      </c>
      <c r="B8492" t="s">
        <v>443</v>
      </c>
      <c r="C8492" t="s">
        <v>57</v>
      </c>
      <c r="D8492" t="s">
        <v>57</v>
      </c>
      <c r="E8492" s="30">
        <v>0</v>
      </c>
      <c r="F8492">
        <f t="shared" si="138"/>
        <v>1</v>
      </c>
    </row>
    <row r="8493" spans="1:6" x14ac:dyDescent="0.2">
      <c r="A8493" s="28">
        <v>42702</v>
      </c>
      <c r="B8493" t="s">
        <v>443</v>
      </c>
      <c r="C8493" t="s">
        <v>58</v>
      </c>
      <c r="D8493" t="s">
        <v>58</v>
      </c>
      <c r="E8493" s="30">
        <v>12</v>
      </c>
      <c r="F8493">
        <f t="shared" si="138"/>
        <v>1</v>
      </c>
    </row>
    <row r="8494" spans="1:6" x14ac:dyDescent="0.2">
      <c r="A8494" s="28">
        <v>42702</v>
      </c>
      <c r="B8494" t="s">
        <v>443</v>
      </c>
      <c r="C8494" t="s">
        <v>59</v>
      </c>
      <c r="D8494" t="s">
        <v>59</v>
      </c>
      <c r="E8494" s="30">
        <v>0</v>
      </c>
      <c r="F8494">
        <f t="shared" si="138"/>
        <v>1</v>
      </c>
    </row>
    <row r="8495" spans="1:6" x14ac:dyDescent="0.2">
      <c r="A8495" s="28">
        <v>42703</v>
      </c>
      <c r="B8495" t="s">
        <v>444</v>
      </c>
      <c r="C8495" t="s">
        <v>52</v>
      </c>
      <c r="D8495" t="s">
        <v>52</v>
      </c>
      <c r="E8495" s="30">
        <v>5.68</v>
      </c>
      <c r="F8495">
        <f t="shared" si="138"/>
        <v>1</v>
      </c>
    </row>
    <row r="8496" spans="1:6" x14ac:dyDescent="0.2">
      <c r="A8496" s="28">
        <v>42703</v>
      </c>
      <c r="B8496" t="s">
        <v>444</v>
      </c>
      <c r="C8496" t="s">
        <v>53</v>
      </c>
      <c r="D8496" t="s">
        <v>53</v>
      </c>
      <c r="E8496" s="30">
        <v>5.67</v>
      </c>
      <c r="F8496">
        <f t="shared" si="138"/>
        <v>1</v>
      </c>
    </row>
    <row r="8497" spans="1:6" x14ac:dyDescent="0.2">
      <c r="A8497" s="28">
        <v>42703</v>
      </c>
      <c r="B8497" t="s">
        <v>444</v>
      </c>
      <c r="C8497" t="s">
        <v>54</v>
      </c>
      <c r="D8497" t="s">
        <v>54</v>
      </c>
      <c r="E8497" s="30">
        <v>3</v>
      </c>
      <c r="F8497">
        <f t="shared" si="138"/>
        <v>1</v>
      </c>
    </row>
    <row r="8498" spans="1:6" x14ac:dyDescent="0.2">
      <c r="A8498" s="28">
        <v>42703</v>
      </c>
      <c r="B8498" t="s">
        <v>444</v>
      </c>
      <c r="C8498" t="s">
        <v>55</v>
      </c>
      <c r="D8498" t="s">
        <v>55</v>
      </c>
      <c r="E8498" s="30">
        <v>45.6</v>
      </c>
      <c r="F8498">
        <f t="shared" si="138"/>
        <v>1</v>
      </c>
    </row>
    <row r="8499" spans="1:6" x14ac:dyDescent="0.2">
      <c r="A8499" s="28">
        <v>42703</v>
      </c>
      <c r="B8499" t="s">
        <v>444</v>
      </c>
      <c r="C8499" t="s">
        <v>56</v>
      </c>
      <c r="D8499" t="s">
        <v>56</v>
      </c>
      <c r="E8499" s="30">
        <v>6</v>
      </c>
      <c r="F8499">
        <f t="shared" si="138"/>
        <v>1</v>
      </c>
    </row>
    <row r="8500" spans="1:6" x14ac:dyDescent="0.2">
      <c r="A8500" s="28">
        <v>42703</v>
      </c>
      <c r="B8500" t="s">
        <v>444</v>
      </c>
      <c r="C8500" t="s">
        <v>57</v>
      </c>
      <c r="D8500" t="s">
        <v>57</v>
      </c>
      <c r="E8500" s="30">
        <v>2</v>
      </c>
      <c r="F8500">
        <f t="shared" si="138"/>
        <v>1</v>
      </c>
    </row>
    <row r="8501" spans="1:6" x14ac:dyDescent="0.2">
      <c r="A8501" s="28">
        <v>42703</v>
      </c>
      <c r="B8501" t="s">
        <v>444</v>
      </c>
      <c r="C8501" t="s">
        <v>58</v>
      </c>
      <c r="D8501" t="s">
        <v>58</v>
      </c>
      <c r="E8501" s="30">
        <v>0</v>
      </c>
      <c r="F8501">
        <f t="shared" si="138"/>
        <v>1</v>
      </c>
    </row>
    <row r="8502" spans="1:6" x14ac:dyDescent="0.2">
      <c r="A8502" s="28">
        <v>42703</v>
      </c>
      <c r="B8502" t="s">
        <v>444</v>
      </c>
      <c r="C8502" t="s">
        <v>59</v>
      </c>
      <c r="D8502" t="s">
        <v>59</v>
      </c>
      <c r="E8502" s="30">
        <v>0</v>
      </c>
      <c r="F8502">
        <f t="shared" si="138"/>
        <v>1</v>
      </c>
    </row>
    <row r="8503" spans="1:6" x14ac:dyDescent="0.2">
      <c r="A8503" s="28">
        <v>42704</v>
      </c>
      <c r="B8503" t="s">
        <v>445</v>
      </c>
      <c r="C8503" t="s">
        <v>52</v>
      </c>
      <c r="D8503" t="s">
        <v>52</v>
      </c>
      <c r="E8503" s="30">
        <v>3.33</v>
      </c>
      <c r="F8503">
        <f t="shared" si="138"/>
        <v>1</v>
      </c>
    </row>
    <row r="8504" spans="1:6" x14ac:dyDescent="0.2">
      <c r="A8504" s="28">
        <v>42704</v>
      </c>
      <c r="B8504" t="s">
        <v>445</v>
      </c>
      <c r="C8504" t="s">
        <v>53</v>
      </c>
      <c r="D8504" t="s">
        <v>53</v>
      </c>
      <c r="E8504" s="30">
        <v>2.99</v>
      </c>
      <c r="F8504">
        <f t="shared" si="138"/>
        <v>1</v>
      </c>
    </row>
    <row r="8505" spans="1:6" x14ac:dyDescent="0.2">
      <c r="A8505" s="28">
        <v>42704</v>
      </c>
      <c r="B8505" t="s">
        <v>445</v>
      </c>
      <c r="C8505" t="s">
        <v>54</v>
      </c>
      <c r="D8505" t="s">
        <v>54</v>
      </c>
      <c r="E8505" s="30">
        <v>4.3</v>
      </c>
      <c r="F8505">
        <f t="shared" si="138"/>
        <v>1</v>
      </c>
    </row>
    <row r="8506" spans="1:6" x14ac:dyDescent="0.2">
      <c r="A8506" s="28">
        <v>42704</v>
      </c>
      <c r="B8506" t="s">
        <v>445</v>
      </c>
      <c r="C8506" t="s">
        <v>55</v>
      </c>
      <c r="D8506" t="s">
        <v>55</v>
      </c>
      <c r="E8506" s="30">
        <v>24.6</v>
      </c>
      <c r="F8506">
        <f t="shared" si="138"/>
        <v>1</v>
      </c>
    </row>
    <row r="8507" spans="1:6" x14ac:dyDescent="0.2">
      <c r="A8507" s="28">
        <v>42704</v>
      </c>
      <c r="B8507" t="s">
        <v>445</v>
      </c>
      <c r="C8507" t="s">
        <v>56</v>
      </c>
      <c r="D8507" t="s">
        <v>56</v>
      </c>
      <c r="E8507" s="30">
        <v>13</v>
      </c>
      <c r="F8507">
        <f t="shared" si="138"/>
        <v>1</v>
      </c>
    </row>
    <row r="8508" spans="1:6" x14ac:dyDescent="0.2">
      <c r="A8508" s="28">
        <v>42704</v>
      </c>
      <c r="B8508" t="s">
        <v>445</v>
      </c>
      <c r="C8508" t="s">
        <v>57</v>
      </c>
      <c r="D8508" t="s">
        <v>57</v>
      </c>
      <c r="E8508" s="30">
        <v>0</v>
      </c>
      <c r="F8508">
        <f t="shared" si="138"/>
        <v>1</v>
      </c>
    </row>
    <row r="8509" spans="1:6" x14ac:dyDescent="0.2">
      <c r="A8509" s="28">
        <v>42704</v>
      </c>
      <c r="B8509" t="s">
        <v>445</v>
      </c>
      <c r="C8509" t="s">
        <v>58</v>
      </c>
      <c r="D8509" t="s">
        <v>58</v>
      </c>
      <c r="E8509" s="30">
        <v>7</v>
      </c>
      <c r="F8509">
        <f t="shared" si="138"/>
        <v>1</v>
      </c>
    </row>
    <row r="8510" spans="1:6" x14ac:dyDescent="0.2">
      <c r="A8510" s="28">
        <v>42704</v>
      </c>
      <c r="B8510" t="s">
        <v>445</v>
      </c>
      <c r="C8510" t="s">
        <v>59</v>
      </c>
      <c r="D8510" t="s">
        <v>59</v>
      </c>
      <c r="E8510" s="30">
        <v>0</v>
      </c>
      <c r="F8510">
        <f t="shared" si="138"/>
        <v>1</v>
      </c>
    </row>
    <row r="8511" spans="1:6" x14ac:dyDescent="0.2">
      <c r="A8511" s="28">
        <v>42705</v>
      </c>
      <c r="B8511" t="s">
        <v>446</v>
      </c>
      <c r="C8511" t="s">
        <v>52</v>
      </c>
      <c r="D8511" t="s">
        <v>52</v>
      </c>
      <c r="E8511" s="30">
        <v>4.5</v>
      </c>
      <c r="F8511">
        <f t="shared" si="138"/>
        <v>1</v>
      </c>
    </row>
    <row r="8512" spans="1:6" x14ac:dyDescent="0.2">
      <c r="A8512" s="28">
        <v>42705</v>
      </c>
      <c r="B8512" t="s">
        <v>446</v>
      </c>
      <c r="C8512" t="s">
        <v>53</v>
      </c>
      <c r="D8512" t="s">
        <v>53</v>
      </c>
      <c r="E8512" s="30">
        <v>2.363</v>
      </c>
      <c r="F8512">
        <f t="shared" si="138"/>
        <v>1</v>
      </c>
    </row>
    <row r="8513" spans="1:6" x14ac:dyDescent="0.2">
      <c r="A8513" s="28">
        <v>42705</v>
      </c>
      <c r="B8513" t="s">
        <v>446</v>
      </c>
      <c r="C8513" t="s">
        <v>54</v>
      </c>
      <c r="D8513" t="s">
        <v>54</v>
      </c>
      <c r="E8513" s="30">
        <v>1.5</v>
      </c>
      <c r="F8513">
        <f t="shared" si="138"/>
        <v>1</v>
      </c>
    </row>
    <row r="8514" spans="1:6" x14ac:dyDescent="0.2">
      <c r="A8514" s="28">
        <v>42705</v>
      </c>
      <c r="B8514" t="s">
        <v>446</v>
      </c>
      <c r="C8514" t="s">
        <v>55</v>
      </c>
      <c r="D8514" t="s">
        <v>55</v>
      </c>
      <c r="E8514" s="30">
        <v>55.661999999999999</v>
      </c>
      <c r="F8514">
        <f t="shared" si="138"/>
        <v>1</v>
      </c>
    </row>
    <row r="8515" spans="1:6" x14ac:dyDescent="0.2">
      <c r="A8515" s="28">
        <v>42705</v>
      </c>
      <c r="B8515" t="s">
        <v>446</v>
      </c>
      <c r="C8515" t="s">
        <v>56</v>
      </c>
      <c r="D8515" t="s">
        <v>56</v>
      </c>
      <c r="E8515" s="30">
        <v>8</v>
      </c>
      <c r="F8515">
        <f t="shared" si="138"/>
        <v>1</v>
      </c>
    </row>
    <row r="8516" spans="1:6" x14ac:dyDescent="0.2">
      <c r="A8516" s="28">
        <v>42705</v>
      </c>
      <c r="B8516" t="s">
        <v>446</v>
      </c>
      <c r="C8516" t="s">
        <v>57</v>
      </c>
      <c r="D8516" t="s">
        <v>57</v>
      </c>
      <c r="E8516" s="30">
        <v>0</v>
      </c>
      <c r="F8516">
        <f t="shared" si="138"/>
        <v>1</v>
      </c>
    </row>
    <row r="8517" spans="1:6" x14ac:dyDescent="0.2">
      <c r="A8517" s="28">
        <v>42705</v>
      </c>
      <c r="B8517" t="s">
        <v>446</v>
      </c>
      <c r="C8517" t="s">
        <v>58</v>
      </c>
      <c r="D8517" t="s">
        <v>58</v>
      </c>
      <c r="E8517" s="30">
        <v>9</v>
      </c>
      <c r="F8517">
        <f t="shared" si="138"/>
        <v>1</v>
      </c>
    </row>
    <row r="8518" spans="1:6" x14ac:dyDescent="0.2">
      <c r="A8518" s="28">
        <v>42705</v>
      </c>
      <c r="B8518" t="s">
        <v>446</v>
      </c>
      <c r="C8518" t="s">
        <v>59</v>
      </c>
      <c r="D8518" t="s">
        <v>59</v>
      </c>
      <c r="E8518" s="30">
        <v>0</v>
      </c>
      <c r="F8518">
        <f t="shared" si="138"/>
        <v>1</v>
      </c>
    </row>
    <row r="8519" spans="1:6" x14ac:dyDescent="0.2">
      <c r="A8519" s="28">
        <v>42706</v>
      </c>
      <c r="B8519" t="s">
        <v>440</v>
      </c>
      <c r="C8519" t="s">
        <v>52</v>
      </c>
      <c r="D8519" t="s">
        <v>52</v>
      </c>
      <c r="E8519" s="30">
        <v>6</v>
      </c>
      <c r="F8519">
        <f t="shared" ref="F8519:F8582" si="139">SUBTOTAL(103,E8519)</f>
        <v>1</v>
      </c>
    </row>
    <row r="8520" spans="1:6" x14ac:dyDescent="0.2">
      <c r="A8520" s="28">
        <v>42706</v>
      </c>
      <c r="B8520" t="s">
        <v>440</v>
      </c>
      <c r="C8520" t="s">
        <v>53</v>
      </c>
      <c r="D8520" t="s">
        <v>53</v>
      </c>
      <c r="E8520" s="30">
        <v>1.0760000000000001</v>
      </c>
      <c r="F8520">
        <f t="shared" si="139"/>
        <v>1</v>
      </c>
    </row>
    <row r="8521" spans="1:6" x14ac:dyDescent="0.2">
      <c r="A8521" s="28">
        <v>42706</v>
      </c>
      <c r="B8521" t="s">
        <v>440</v>
      </c>
      <c r="C8521" t="s">
        <v>54</v>
      </c>
      <c r="D8521" t="s">
        <v>54</v>
      </c>
      <c r="E8521" s="30">
        <v>3.2</v>
      </c>
      <c r="F8521">
        <f t="shared" si="139"/>
        <v>1</v>
      </c>
    </row>
    <row r="8522" spans="1:6" x14ac:dyDescent="0.2">
      <c r="A8522" s="28">
        <v>42706</v>
      </c>
      <c r="B8522" t="s">
        <v>440</v>
      </c>
      <c r="C8522" t="s">
        <v>55</v>
      </c>
      <c r="D8522" t="s">
        <v>55</v>
      </c>
      <c r="E8522" s="30">
        <v>43</v>
      </c>
      <c r="F8522">
        <f t="shared" si="139"/>
        <v>1</v>
      </c>
    </row>
    <row r="8523" spans="1:6" x14ac:dyDescent="0.2">
      <c r="A8523" s="28">
        <v>42706</v>
      </c>
      <c r="B8523" t="s">
        <v>440</v>
      </c>
      <c r="C8523" t="s">
        <v>56</v>
      </c>
      <c r="D8523" t="s">
        <v>56</v>
      </c>
      <c r="E8523" s="30">
        <v>14</v>
      </c>
      <c r="F8523">
        <f t="shared" si="139"/>
        <v>1</v>
      </c>
    </row>
    <row r="8524" spans="1:6" x14ac:dyDescent="0.2">
      <c r="A8524" s="28">
        <v>42706</v>
      </c>
      <c r="B8524" t="s">
        <v>440</v>
      </c>
      <c r="C8524" t="s">
        <v>57</v>
      </c>
      <c r="D8524" t="s">
        <v>57</v>
      </c>
      <c r="E8524" s="30">
        <v>0</v>
      </c>
      <c r="F8524">
        <f t="shared" si="139"/>
        <v>1</v>
      </c>
    </row>
    <row r="8525" spans="1:6" x14ac:dyDescent="0.2">
      <c r="A8525" s="28">
        <v>42706</v>
      </c>
      <c r="B8525" t="s">
        <v>440</v>
      </c>
      <c r="C8525" t="s">
        <v>58</v>
      </c>
      <c r="D8525" t="s">
        <v>58</v>
      </c>
      <c r="E8525" s="30">
        <v>26</v>
      </c>
      <c r="F8525">
        <f t="shared" si="139"/>
        <v>1</v>
      </c>
    </row>
    <row r="8526" spans="1:6" x14ac:dyDescent="0.2">
      <c r="A8526" s="28">
        <v>42706</v>
      </c>
      <c r="B8526" t="s">
        <v>440</v>
      </c>
      <c r="C8526" t="s">
        <v>59</v>
      </c>
      <c r="D8526" t="s">
        <v>59</v>
      </c>
      <c r="E8526" s="30">
        <v>0.2</v>
      </c>
      <c r="F8526">
        <f t="shared" si="139"/>
        <v>1</v>
      </c>
    </row>
    <row r="8527" spans="1:6" x14ac:dyDescent="0.2">
      <c r="A8527" s="28">
        <v>42707</v>
      </c>
      <c r="B8527" t="s">
        <v>441</v>
      </c>
      <c r="C8527" t="s">
        <v>52</v>
      </c>
      <c r="D8527" t="s">
        <v>52</v>
      </c>
      <c r="E8527" s="30">
        <v>3.17</v>
      </c>
      <c r="F8527">
        <f t="shared" si="139"/>
        <v>1</v>
      </c>
    </row>
    <row r="8528" spans="1:6" x14ac:dyDescent="0.2">
      <c r="A8528" s="28">
        <v>42707</v>
      </c>
      <c r="B8528" t="s">
        <v>441</v>
      </c>
      <c r="C8528" t="s">
        <v>53</v>
      </c>
      <c r="D8528" t="s">
        <v>53</v>
      </c>
      <c r="E8528" s="30">
        <v>2.68</v>
      </c>
      <c r="F8528">
        <f t="shared" si="139"/>
        <v>1</v>
      </c>
    </row>
    <row r="8529" spans="1:6" x14ac:dyDescent="0.2">
      <c r="A8529" s="28">
        <v>42707</v>
      </c>
      <c r="B8529" t="s">
        <v>441</v>
      </c>
      <c r="C8529" t="s">
        <v>54</v>
      </c>
      <c r="D8529" t="s">
        <v>54</v>
      </c>
      <c r="E8529" s="30">
        <v>3</v>
      </c>
      <c r="F8529">
        <f t="shared" si="139"/>
        <v>1</v>
      </c>
    </row>
    <row r="8530" spans="1:6" x14ac:dyDescent="0.2">
      <c r="A8530" s="28">
        <v>42707</v>
      </c>
      <c r="B8530" t="s">
        <v>441</v>
      </c>
      <c r="C8530" t="s">
        <v>55</v>
      </c>
      <c r="D8530" t="s">
        <v>55</v>
      </c>
      <c r="E8530" s="30">
        <v>43.3</v>
      </c>
      <c r="F8530">
        <f t="shared" si="139"/>
        <v>1</v>
      </c>
    </row>
    <row r="8531" spans="1:6" x14ac:dyDescent="0.2">
      <c r="A8531" s="28">
        <v>42707</v>
      </c>
      <c r="B8531" t="s">
        <v>441</v>
      </c>
      <c r="C8531" t="s">
        <v>56</v>
      </c>
      <c r="D8531" t="s">
        <v>56</v>
      </c>
      <c r="E8531" s="30">
        <v>2</v>
      </c>
      <c r="F8531">
        <f t="shared" si="139"/>
        <v>1</v>
      </c>
    </row>
    <row r="8532" spans="1:6" x14ac:dyDescent="0.2">
      <c r="A8532" s="28">
        <v>42707</v>
      </c>
      <c r="B8532" t="s">
        <v>441</v>
      </c>
      <c r="C8532" t="s">
        <v>57</v>
      </c>
      <c r="D8532" t="s">
        <v>57</v>
      </c>
      <c r="E8532" s="30">
        <v>0</v>
      </c>
      <c r="F8532">
        <f t="shared" si="139"/>
        <v>1</v>
      </c>
    </row>
    <row r="8533" spans="1:6" x14ac:dyDescent="0.2">
      <c r="A8533" s="28">
        <v>42707</v>
      </c>
      <c r="B8533" t="s">
        <v>441</v>
      </c>
      <c r="C8533" t="s">
        <v>58</v>
      </c>
      <c r="D8533" t="s">
        <v>58</v>
      </c>
      <c r="E8533" s="30">
        <v>1</v>
      </c>
      <c r="F8533">
        <f t="shared" si="139"/>
        <v>1</v>
      </c>
    </row>
    <row r="8534" spans="1:6" x14ac:dyDescent="0.2">
      <c r="A8534" s="28">
        <v>42707</v>
      </c>
      <c r="B8534" t="s">
        <v>441</v>
      </c>
      <c r="C8534" t="s">
        <v>59</v>
      </c>
      <c r="D8534" t="s">
        <v>59</v>
      </c>
      <c r="E8534" s="30">
        <v>4</v>
      </c>
      <c r="F8534">
        <f t="shared" si="139"/>
        <v>1</v>
      </c>
    </row>
    <row r="8535" spans="1:6" x14ac:dyDescent="0.2">
      <c r="A8535" s="28">
        <v>42708</v>
      </c>
      <c r="B8535" t="s">
        <v>447</v>
      </c>
      <c r="C8535" t="s">
        <v>52</v>
      </c>
      <c r="D8535" t="s">
        <v>52</v>
      </c>
      <c r="E8535" s="30">
        <v>7</v>
      </c>
      <c r="F8535">
        <f t="shared" si="139"/>
        <v>1</v>
      </c>
    </row>
    <row r="8536" spans="1:6" x14ac:dyDescent="0.2">
      <c r="A8536" s="28">
        <v>42708</v>
      </c>
      <c r="B8536" t="s">
        <v>447</v>
      </c>
      <c r="C8536" t="s">
        <v>53</v>
      </c>
      <c r="D8536" t="s">
        <v>53</v>
      </c>
      <c r="E8536" s="30">
        <v>9.1229999999999993</v>
      </c>
      <c r="F8536">
        <f t="shared" si="139"/>
        <v>1</v>
      </c>
    </row>
    <row r="8537" spans="1:6" x14ac:dyDescent="0.2">
      <c r="A8537" s="28">
        <v>42708</v>
      </c>
      <c r="B8537" t="s">
        <v>447</v>
      </c>
      <c r="C8537" t="s">
        <v>54</v>
      </c>
      <c r="D8537" t="s">
        <v>54</v>
      </c>
      <c r="E8537" s="30">
        <v>2.9</v>
      </c>
      <c r="F8537">
        <f t="shared" si="139"/>
        <v>1</v>
      </c>
    </row>
    <row r="8538" spans="1:6" x14ac:dyDescent="0.2">
      <c r="A8538" s="28">
        <v>42708</v>
      </c>
      <c r="B8538" t="s">
        <v>447</v>
      </c>
      <c r="C8538" t="s">
        <v>55</v>
      </c>
      <c r="D8538" t="s">
        <v>55</v>
      </c>
      <c r="E8538" s="30">
        <v>67</v>
      </c>
      <c r="F8538">
        <f t="shared" si="139"/>
        <v>1</v>
      </c>
    </row>
    <row r="8539" spans="1:6" x14ac:dyDescent="0.2">
      <c r="A8539" s="28">
        <v>42708</v>
      </c>
      <c r="B8539" t="s">
        <v>447</v>
      </c>
      <c r="C8539" t="s">
        <v>56</v>
      </c>
      <c r="D8539" t="s">
        <v>56</v>
      </c>
      <c r="E8539" s="30">
        <v>4</v>
      </c>
      <c r="F8539">
        <f t="shared" si="139"/>
        <v>1</v>
      </c>
    </row>
    <row r="8540" spans="1:6" x14ac:dyDescent="0.2">
      <c r="A8540" s="28">
        <v>42708</v>
      </c>
      <c r="B8540" t="s">
        <v>447</v>
      </c>
      <c r="C8540" t="s">
        <v>57</v>
      </c>
      <c r="D8540" t="s">
        <v>57</v>
      </c>
      <c r="E8540" s="30">
        <v>0</v>
      </c>
      <c r="F8540">
        <f t="shared" si="139"/>
        <v>1</v>
      </c>
    </row>
    <row r="8541" spans="1:6" x14ac:dyDescent="0.2">
      <c r="A8541" s="28">
        <v>42708</v>
      </c>
      <c r="B8541" t="s">
        <v>447</v>
      </c>
      <c r="C8541" t="s">
        <v>58</v>
      </c>
      <c r="D8541" t="s">
        <v>58</v>
      </c>
      <c r="E8541" s="30">
        <v>0</v>
      </c>
      <c r="F8541">
        <f t="shared" si="139"/>
        <v>1</v>
      </c>
    </row>
    <row r="8542" spans="1:6" x14ac:dyDescent="0.2">
      <c r="A8542" s="28">
        <v>42708</v>
      </c>
      <c r="B8542" t="s">
        <v>447</v>
      </c>
      <c r="C8542" t="s">
        <v>59</v>
      </c>
      <c r="D8542" t="s">
        <v>59</v>
      </c>
      <c r="E8542" s="30">
        <v>0</v>
      </c>
      <c r="F8542">
        <f t="shared" si="139"/>
        <v>1</v>
      </c>
    </row>
    <row r="8543" spans="1:6" x14ac:dyDescent="0.2">
      <c r="A8543" s="28">
        <v>42709</v>
      </c>
      <c r="B8543" t="s">
        <v>443</v>
      </c>
      <c r="C8543" t="s">
        <v>52</v>
      </c>
      <c r="D8543" t="s">
        <v>52</v>
      </c>
      <c r="E8543" s="30">
        <v>9.5</v>
      </c>
      <c r="F8543">
        <f t="shared" si="139"/>
        <v>1</v>
      </c>
    </row>
    <row r="8544" spans="1:6" x14ac:dyDescent="0.2">
      <c r="A8544" s="28">
        <v>42709</v>
      </c>
      <c r="B8544" t="s">
        <v>443</v>
      </c>
      <c r="C8544" t="s">
        <v>53</v>
      </c>
      <c r="D8544" t="s">
        <v>53</v>
      </c>
      <c r="E8544" s="30">
        <v>1.68</v>
      </c>
      <c r="F8544">
        <f t="shared" si="139"/>
        <v>1</v>
      </c>
    </row>
    <row r="8545" spans="1:6" x14ac:dyDescent="0.2">
      <c r="A8545" s="28">
        <v>42709</v>
      </c>
      <c r="B8545" t="s">
        <v>443</v>
      </c>
      <c r="C8545" t="s">
        <v>54</v>
      </c>
      <c r="D8545" t="s">
        <v>54</v>
      </c>
      <c r="E8545" s="30">
        <v>4</v>
      </c>
      <c r="F8545">
        <f t="shared" si="139"/>
        <v>1</v>
      </c>
    </row>
    <row r="8546" spans="1:6" x14ac:dyDescent="0.2">
      <c r="A8546" s="28">
        <v>42709</v>
      </c>
      <c r="B8546" t="s">
        <v>443</v>
      </c>
      <c r="C8546" t="s">
        <v>55</v>
      </c>
      <c r="D8546" t="s">
        <v>55</v>
      </c>
      <c r="E8546" s="30">
        <v>23</v>
      </c>
      <c r="F8546">
        <f t="shared" si="139"/>
        <v>1</v>
      </c>
    </row>
    <row r="8547" spans="1:6" x14ac:dyDescent="0.2">
      <c r="A8547" s="28">
        <v>42709</v>
      </c>
      <c r="B8547" t="s">
        <v>443</v>
      </c>
      <c r="C8547" t="s">
        <v>56</v>
      </c>
      <c r="D8547" t="s">
        <v>56</v>
      </c>
      <c r="E8547" s="30">
        <v>6</v>
      </c>
      <c r="F8547">
        <f t="shared" si="139"/>
        <v>1</v>
      </c>
    </row>
    <row r="8548" spans="1:6" x14ac:dyDescent="0.2">
      <c r="A8548" s="28">
        <v>42709</v>
      </c>
      <c r="B8548" t="s">
        <v>443</v>
      </c>
      <c r="C8548" t="s">
        <v>57</v>
      </c>
      <c r="D8548" t="s">
        <v>57</v>
      </c>
      <c r="E8548" s="30">
        <v>1</v>
      </c>
      <c r="F8548">
        <f t="shared" si="139"/>
        <v>1</v>
      </c>
    </row>
    <row r="8549" spans="1:6" x14ac:dyDescent="0.2">
      <c r="A8549" s="28">
        <v>42709</v>
      </c>
      <c r="B8549" t="s">
        <v>443</v>
      </c>
      <c r="C8549" t="s">
        <v>58</v>
      </c>
      <c r="D8549" t="s">
        <v>58</v>
      </c>
      <c r="E8549" s="30">
        <v>13</v>
      </c>
      <c r="F8549">
        <f t="shared" si="139"/>
        <v>1</v>
      </c>
    </row>
    <row r="8550" spans="1:6" x14ac:dyDescent="0.2">
      <c r="A8550" s="28">
        <v>42709</v>
      </c>
      <c r="B8550" t="s">
        <v>443</v>
      </c>
      <c r="C8550" t="s">
        <v>59</v>
      </c>
      <c r="D8550" t="s">
        <v>59</v>
      </c>
      <c r="E8550" s="30">
        <v>2</v>
      </c>
      <c r="F8550">
        <f t="shared" si="139"/>
        <v>1</v>
      </c>
    </row>
    <row r="8551" spans="1:6" x14ac:dyDescent="0.2">
      <c r="A8551" s="28">
        <v>42710</v>
      </c>
      <c r="B8551" t="s">
        <v>444</v>
      </c>
      <c r="C8551" t="s">
        <v>52</v>
      </c>
      <c r="D8551" t="s">
        <v>52</v>
      </c>
      <c r="E8551" s="30">
        <v>6</v>
      </c>
      <c r="F8551">
        <f t="shared" si="139"/>
        <v>1</v>
      </c>
    </row>
    <row r="8552" spans="1:6" x14ac:dyDescent="0.2">
      <c r="A8552" s="28">
        <v>42710</v>
      </c>
      <c r="B8552" t="s">
        <v>444</v>
      </c>
      <c r="C8552" t="s">
        <v>53</v>
      </c>
      <c r="D8552" t="s">
        <v>53</v>
      </c>
      <c r="E8552" s="30">
        <v>5.09</v>
      </c>
      <c r="F8552">
        <f t="shared" si="139"/>
        <v>1</v>
      </c>
    </row>
    <row r="8553" spans="1:6" x14ac:dyDescent="0.2">
      <c r="A8553" s="28">
        <v>42710</v>
      </c>
      <c r="B8553" t="s">
        <v>444</v>
      </c>
      <c r="C8553" t="s">
        <v>54</v>
      </c>
      <c r="D8553" t="s">
        <v>54</v>
      </c>
      <c r="E8553" s="30">
        <v>4.4000000000000004</v>
      </c>
      <c r="F8553">
        <f t="shared" si="139"/>
        <v>1</v>
      </c>
    </row>
    <row r="8554" spans="1:6" x14ac:dyDescent="0.2">
      <c r="A8554" s="28">
        <v>42710</v>
      </c>
      <c r="B8554" t="s">
        <v>444</v>
      </c>
      <c r="C8554" t="s">
        <v>55</v>
      </c>
      <c r="D8554" t="s">
        <v>55</v>
      </c>
      <c r="E8554" s="30">
        <v>27.2</v>
      </c>
      <c r="F8554">
        <f t="shared" si="139"/>
        <v>1</v>
      </c>
    </row>
    <row r="8555" spans="1:6" x14ac:dyDescent="0.2">
      <c r="A8555" s="28">
        <v>42710</v>
      </c>
      <c r="B8555" t="s">
        <v>444</v>
      </c>
      <c r="C8555" t="s">
        <v>56</v>
      </c>
      <c r="D8555" t="s">
        <v>56</v>
      </c>
      <c r="E8555" s="30">
        <v>4</v>
      </c>
      <c r="F8555">
        <f t="shared" si="139"/>
        <v>1</v>
      </c>
    </row>
    <row r="8556" spans="1:6" x14ac:dyDescent="0.2">
      <c r="A8556" s="28">
        <v>42710</v>
      </c>
      <c r="B8556" t="s">
        <v>444</v>
      </c>
      <c r="C8556" t="s">
        <v>57</v>
      </c>
      <c r="D8556" t="s">
        <v>57</v>
      </c>
      <c r="E8556" s="30">
        <v>0</v>
      </c>
      <c r="F8556">
        <f t="shared" si="139"/>
        <v>1</v>
      </c>
    </row>
    <row r="8557" spans="1:6" x14ac:dyDescent="0.2">
      <c r="A8557" s="28">
        <v>42710</v>
      </c>
      <c r="B8557" t="s">
        <v>444</v>
      </c>
      <c r="C8557" t="s">
        <v>58</v>
      </c>
      <c r="D8557" t="s">
        <v>58</v>
      </c>
      <c r="E8557" s="30">
        <v>20</v>
      </c>
      <c r="F8557">
        <f t="shared" si="139"/>
        <v>1</v>
      </c>
    </row>
    <row r="8558" spans="1:6" x14ac:dyDescent="0.2">
      <c r="A8558" s="28">
        <v>42710</v>
      </c>
      <c r="B8558" t="s">
        <v>444</v>
      </c>
      <c r="C8558" t="s">
        <v>59</v>
      </c>
      <c r="D8558" t="s">
        <v>59</v>
      </c>
      <c r="E8558" s="30">
        <v>1</v>
      </c>
      <c r="F8558">
        <f t="shared" si="139"/>
        <v>1</v>
      </c>
    </row>
    <row r="8559" spans="1:6" x14ac:dyDescent="0.2">
      <c r="A8559" s="28">
        <v>42711</v>
      </c>
      <c r="B8559" t="s">
        <v>445</v>
      </c>
      <c r="C8559" t="s">
        <v>52</v>
      </c>
      <c r="D8559" t="s">
        <v>52</v>
      </c>
      <c r="E8559" s="30">
        <v>4.34</v>
      </c>
      <c r="F8559">
        <f t="shared" si="139"/>
        <v>1</v>
      </c>
    </row>
    <row r="8560" spans="1:6" x14ac:dyDescent="0.2">
      <c r="A8560" s="28">
        <v>42711</v>
      </c>
      <c r="B8560" t="s">
        <v>445</v>
      </c>
      <c r="C8560" t="s">
        <v>53</v>
      </c>
      <c r="D8560" t="s">
        <v>53</v>
      </c>
      <c r="E8560" s="30">
        <v>2.726</v>
      </c>
      <c r="F8560">
        <f t="shared" si="139"/>
        <v>1</v>
      </c>
    </row>
    <row r="8561" spans="1:6" x14ac:dyDescent="0.2">
      <c r="A8561" s="28">
        <v>42711</v>
      </c>
      <c r="B8561" t="s">
        <v>445</v>
      </c>
      <c r="C8561" t="s">
        <v>54</v>
      </c>
      <c r="D8561" t="s">
        <v>54</v>
      </c>
      <c r="E8561" s="30">
        <v>1.7</v>
      </c>
      <c r="F8561">
        <f t="shared" si="139"/>
        <v>1</v>
      </c>
    </row>
    <row r="8562" spans="1:6" x14ac:dyDescent="0.2">
      <c r="A8562" s="28">
        <v>42711</v>
      </c>
      <c r="B8562" t="s">
        <v>445</v>
      </c>
      <c r="C8562" t="s">
        <v>55</v>
      </c>
      <c r="D8562" t="s">
        <v>55</v>
      </c>
      <c r="E8562" s="30">
        <v>47</v>
      </c>
      <c r="F8562">
        <f t="shared" si="139"/>
        <v>1</v>
      </c>
    </row>
    <row r="8563" spans="1:6" x14ac:dyDescent="0.2">
      <c r="A8563" s="28">
        <v>42711</v>
      </c>
      <c r="B8563" t="s">
        <v>445</v>
      </c>
      <c r="C8563" t="s">
        <v>56</v>
      </c>
      <c r="D8563" t="s">
        <v>56</v>
      </c>
      <c r="E8563" s="30">
        <v>8</v>
      </c>
      <c r="F8563">
        <f t="shared" si="139"/>
        <v>1</v>
      </c>
    </row>
    <row r="8564" spans="1:6" x14ac:dyDescent="0.2">
      <c r="A8564" s="28">
        <v>42711</v>
      </c>
      <c r="B8564" t="s">
        <v>445</v>
      </c>
      <c r="C8564" t="s">
        <v>57</v>
      </c>
      <c r="D8564" t="s">
        <v>57</v>
      </c>
      <c r="E8564" s="30">
        <v>3</v>
      </c>
      <c r="F8564">
        <f t="shared" si="139"/>
        <v>1</v>
      </c>
    </row>
    <row r="8565" spans="1:6" x14ac:dyDescent="0.2">
      <c r="A8565" s="28">
        <v>42711</v>
      </c>
      <c r="B8565" t="s">
        <v>445</v>
      </c>
      <c r="C8565" t="s">
        <v>58</v>
      </c>
      <c r="D8565" t="s">
        <v>58</v>
      </c>
      <c r="E8565" s="30">
        <v>7</v>
      </c>
      <c r="F8565">
        <f t="shared" si="139"/>
        <v>1</v>
      </c>
    </row>
    <row r="8566" spans="1:6" x14ac:dyDescent="0.2">
      <c r="A8566" s="28">
        <v>42711</v>
      </c>
      <c r="B8566" t="s">
        <v>445</v>
      </c>
      <c r="C8566" t="s">
        <v>59</v>
      </c>
      <c r="D8566" t="s">
        <v>59</v>
      </c>
      <c r="E8566" s="30">
        <v>3</v>
      </c>
      <c r="F8566">
        <f t="shared" si="139"/>
        <v>1</v>
      </c>
    </row>
    <row r="8567" spans="1:6" x14ac:dyDescent="0.2">
      <c r="A8567" s="28">
        <v>42712</v>
      </c>
      <c r="B8567" t="s">
        <v>446</v>
      </c>
      <c r="C8567" t="s">
        <v>52</v>
      </c>
      <c r="D8567" t="s">
        <v>52</v>
      </c>
      <c r="E8567" s="30">
        <v>5.67</v>
      </c>
      <c r="F8567">
        <f t="shared" si="139"/>
        <v>1</v>
      </c>
    </row>
    <row r="8568" spans="1:6" x14ac:dyDescent="0.2">
      <c r="A8568" s="28">
        <v>42712</v>
      </c>
      <c r="B8568" t="s">
        <v>446</v>
      </c>
      <c r="C8568" t="s">
        <v>53</v>
      </c>
      <c r="D8568" t="s">
        <v>53</v>
      </c>
      <c r="E8568" s="30">
        <v>1.67</v>
      </c>
      <c r="F8568">
        <f t="shared" si="139"/>
        <v>1</v>
      </c>
    </row>
    <row r="8569" spans="1:6" x14ac:dyDescent="0.2">
      <c r="A8569" s="28">
        <v>42712</v>
      </c>
      <c r="B8569" t="s">
        <v>446</v>
      </c>
      <c r="C8569" t="s">
        <v>54</v>
      </c>
      <c r="D8569" t="s">
        <v>54</v>
      </c>
      <c r="E8569" s="30">
        <v>5</v>
      </c>
      <c r="F8569">
        <f t="shared" si="139"/>
        <v>1</v>
      </c>
    </row>
    <row r="8570" spans="1:6" x14ac:dyDescent="0.2">
      <c r="A8570" s="28">
        <v>42712</v>
      </c>
      <c r="B8570" t="s">
        <v>446</v>
      </c>
      <c r="C8570" t="s">
        <v>55</v>
      </c>
      <c r="D8570" t="s">
        <v>55</v>
      </c>
      <c r="E8570" s="30">
        <v>35.700000000000003</v>
      </c>
      <c r="F8570">
        <f t="shared" si="139"/>
        <v>1</v>
      </c>
    </row>
    <row r="8571" spans="1:6" x14ac:dyDescent="0.2">
      <c r="A8571" s="28">
        <v>42712</v>
      </c>
      <c r="B8571" t="s">
        <v>446</v>
      </c>
      <c r="C8571" t="s">
        <v>56</v>
      </c>
      <c r="D8571" t="s">
        <v>56</v>
      </c>
      <c r="E8571" s="30">
        <v>9</v>
      </c>
      <c r="F8571">
        <f t="shared" si="139"/>
        <v>1</v>
      </c>
    </row>
    <row r="8572" spans="1:6" x14ac:dyDescent="0.2">
      <c r="A8572" s="28">
        <v>42712</v>
      </c>
      <c r="B8572" t="s">
        <v>446</v>
      </c>
      <c r="C8572" t="s">
        <v>57</v>
      </c>
      <c r="D8572" t="s">
        <v>57</v>
      </c>
      <c r="E8572" s="30">
        <v>0</v>
      </c>
      <c r="F8572">
        <f t="shared" si="139"/>
        <v>1</v>
      </c>
    </row>
    <row r="8573" spans="1:6" x14ac:dyDescent="0.2">
      <c r="A8573" s="28">
        <v>42712</v>
      </c>
      <c r="B8573" t="s">
        <v>446</v>
      </c>
      <c r="C8573" t="s">
        <v>58</v>
      </c>
      <c r="D8573" t="s">
        <v>58</v>
      </c>
      <c r="E8573" s="30">
        <v>2</v>
      </c>
      <c r="F8573">
        <f t="shared" si="139"/>
        <v>1</v>
      </c>
    </row>
    <row r="8574" spans="1:6" x14ac:dyDescent="0.2">
      <c r="A8574" s="28">
        <v>42712</v>
      </c>
      <c r="B8574" t="s">
        <v>446</v>
      </c>
      <c r="C8574" t="s">
        <v>59</v>
      </c>
      <c r="D8574" t="s">
        <v>59</v>
      </c>
      <c r="E8574" s="30">
        <v>0</v>
      </c>
      <c r="F8574">
        <f t="shared" si="139"/>
        <v>1</v>
      </c>
    </row>
    <row r="8575" spans="1:6" x14ac:dyDescent="0.2">
      <c r="A8575" s="28">
        <v>42713</v>
      </c>
      <c r="B8575" t="s">
        <v>440</v>
      </c>
      <c r="C8575" t="s">
        <v>52</v>
      </c>
      <c r="D8575" t="s">
        <v>52</v>
      </c>
      <c r="E8575" s="30">
        <v>5.66</v>
      </c>
      <c r="F8575">
        <f t="shared" si="139"/>
        <v>1</v>
      </c>
    </row>
    <row r="8576" spans="1:6" x14ac:dyDescent="0.2">
      <c r="A8576" s="28">
        <v>42713</v>
      </c>
      <c r="B8576" t="s">
        <v>440</v>
      </c>
      <c r="C8576" t="s">
        <v>53</v>
      </c>
      <c r="D8576" t="s">
        <v>53</v>
      </c>
      <c r="E8576" s="30">
        <v>1.67</v>
      </c>
      <c r="F8576">
        <f t="shared" si="139"/>
        <v>1</v>
      </c>
    </row>
    <row r="8577" spans="1:6" x14ac:dyDescent="0.2">
      <c r="A8577" s="28">
        <v>42713</v>
      </c>
      <c r="B8577" t="s">
        <v>440</v>
      </c>
      <c r="C8577" t="s">
        <v>54</v>
      </c>
      <c r="D8577" t="s">
        <v>54</v>
      </c>
      <c r="E8577" s="30">
        <v>4</v>
      </c>
      <c r="F8577">
        <f t="shared" si="139"/>
        <v>1</v>
      </c>
    </row>
    <row r="8578" spans="1:6" x14ac:dyDescent="0.2">
      <c r="A8578" s="28">
        <v>42713</v>
      </c>
      <c r="B8578" t="s">
        <v>440</v>
      </c>
      <c r="C8578" t="s">
        <v>55</v>
      </c>
      <c r="D8578" t="s">
        <v>55</v>
      </c>
      <c r="E8578" s="30">
        <v>35.061999999999998</v>
      </c>
      <c r="F8578">
        <f t="shared" si="139"/>
        <v>1</v>
      </c>
    </row>
    <row r="8579" spans="1:6" x14ac:dyDescent="0.2">
      <c r="A8579" s="28">
        <v>42713</v>
      </c>
      <c r="B8579" t="s">
        <v>440</v>
      </c>
      <c r="C8579" t="s">
        <v>56</v>
      </c>
      <c r="D8579" t="s">
        <v>56</v>
      </c>
      <c r="E8579" s="30">
        <v>2</v>
      </c>
      <c r="F8579">
        <f t="shared" si="139"/>
        <v>1</v>
      </c>
    </row>
    <row r="8580" spans="1:6" x14ac:dyDescent="0.2">
      <c r="A8580" s="28">
        <v>42713</v>
      </c>
      <c r="B8580" t="s">
        <v>440</v>
      </c>
      <c r="C8580" t="s">
        <v>57</v>
      </c>
      <c r="D8580" t="s">
        <v>57</v>
      </c>
      <c r="E8580" s="30">
        <v>0</v>
      </c>
      <c r="F8580">
        <f t="shared" si="139"/>
        <v>1</v>
      </c>
    </row>
    <row r="8581" spans="1:6" x14ac:dyDescent="0.2">
      <c r="A8581" s="28">
        <v>42713</v>
      </c>
      <c r="B8581" t="s">
        <v>440</v>
      </c>
      <c r="C8581" t="s">
        <v>58</v>
      </c>
      <c r="D8581" t="s">
        <v>58</v>
      </c>
      <c r="E8581" s="30">
        <v>0</v>
      </c>
      <c r="F8581">
        <f t="shared" si="139"/>
        <v>1</v>
      </c>
    </row>
    <row r="8582" spans="1:6" x14ac:dyDescent="0.2">
      <c r="A8582" s="28">
        <v>42713</v>
      </c>
      <c r="B8582" t="s">
        <v>440</v>
      </c>
      <c r="C8582" t="s">
        <v>59</v>
      </c>
      <c r="D8582" t="s">
        <v>59</v>
      </c>
      <c r="E8582" s="30">
        <v>2</v>
      </c>
      <c r="F8582">
        <f t="shared" si="139"/>
        <v>1</v>
      </c>
    </row>
    <row r="8583" spans="1:6" x14ac:dyDescent="0.2">
      <c r="A8583" s="28">
        <v>42714</v>
      </c>
      <c r="B8583" t="s">
        <v>441</v>
      </c>
      <c r="C8583" t="s">
        <v>52</v>
      </c>
      <c r="D8583" t="s">
        <v>52</v>
      </c>
      <c r="E8583" s="30">
        <v>7.34</v>
      </c>
      <c r="F8583">
        <f t="shared" ref="F8583:F8646" si="140">SUBTOTAL(103,E8583)</f>
        <v>1</v>
      </c>
    </row>
    <row r="8584" spans="1:6" x14ac:dyDescent="0.2">
      <c r="A8584" s="28">
        <v>42714</v>
      </c>
      <c r="B8584" t="s">
        <v>441</v>
      </c>
      <c r="C8584" t="s">
        <v>53</v>
      </c>
      <c r="D8584" t="s">
        <v>53</v>
      </c>
      <c r="E8584" s="30">
        <v>6.33</v>
      </c>
      <c r="F8584">
        <f t="shared" si="140"/>
        <v>1</v>
      </c>
    </row>
    <row r="8585" spans="1:6" x14ac:dyDescent="0.2">
      <c r="A8585" s="28">
        <v>42714</v>
      </c>
      <c r="B8585" t="s">
        <v>441</v>
      </c>
      <c r="C8585" t="s">
        <v>54</v>
      </c>
      <c r="D8585" t="s">
        <v>54</v>
      </c>
      <c r="E8585" s="30">
        <v>10.1</v>
      </c>
      <c r="F8585">
        <f t="shared" si="140"/>
        <v>1</v>
      </c>
    </row>
    <row r="8586" spans="1:6" x14ac:dyDescent="0.2">
      <c r="A8586" s="28">
        <v>42714</v>
      </c>
      <c r="B8586" t="s">
        <v>441</v>
      </c>
      <c r="C8586" t="s">
        <v>55</v>
      </c>
      <c r="D8586" t="s">
        <v>55</v>
      </c>
      <c r="E8586" s="30">
        <v>45.4</v>
      </c>
      <c r="F8586">
        <f t="shared" si="140"/>
        <v>1</v>
      </c>
    </row>
    <row r="8587" spans="1:6" x14ac:dyDescent="0.2">
      <c r="A8587" s="28">
        <v>42714</v>
      </c>
      <c r="B8587" t="s">
        <v>441</v>
      </c>
      <c r="C8587" t="s">
        <v>56</v>
      </c>
      <c r="D8587" t="s">
        <v>56</v>
      </c>
      <c r="E8587" s="30">
        <v>1</v>
      </c>
      <c r="F8587">
        <f t="shared" si="140"/>
        <v>1</v>
      </c>
    </row>
    <row r="8588" spans="1:6" x14ac:dyDescent="0.2">
      <c r="A8588" s="28">
        <v>42714</v>
      </c>
      <c r="B8588" t="s">
        <v>441</v>
      </c>
      <c r="C8588" t="s">
        <v>57</v>
      </c>
      <c r="D8588" t="s">
        <v>57</v>
      </c>
      <c r="E8588" s="30">
        <v>0</v>
      </c>
      <c r="F8588">
        <f t="shared" si="140"/>
        <v>1</v>
      </c>
    </row>
    <row r="8589" spans="1:6" x14ac:dyDescent="0.2">
      <c r="A8589" s="28">
        <v>42714</v>
      </c>
      <c r="B8589" t="s">
        <v>441</v>
      </c>
      <c r="C8589" t="s">
        <v>58</v>
      </c>
      <c r="D8589" t="s">
        <v>58</v>
      </c>
      <c r="E8589" s="30">
        <v>15</v>
      </c>
      <c r="F8589">
        <f t="shared" si="140"/>
        <v>1</v>
      </c>
    </row>
    <row r="8590" spans="1:6" x14ac:dyDescent="0.2">
      <c r="A8590" s="28">
        <v>42714</v>
      </c>
      <c r="B8590" t="s">
        <v>441</v>
      </c>
      <c r="C8590" t="s">
        <v>59</v>
      </c>
      <c r="D8590" t="s">
        <v>59</v>
      </c>
      <c r="E8590" s="30">
        <v>2</v>
      </c>
      <c r="F8590">
        <f t="shared" si="140"/>
        <v>1</v>
      </c>
    </row>
    <row r="8591" spans="1:6" x14ac:dyDescent="0.2">
      <c r="A8591" s="28">
        <v>42715</v>
      </c>
      <c r="B8591" t="s">
        <v>447</v>
      </c>
      <c r="C8591" t="s">
        <v>52</v>
      </c>
      <c r="D8591" t="s">
        <v>52</v>
      </c>
      <c r="E8591" s="30">
        <v>3.34</v>
      </c>
      <c r="F8591">
        <f t="shared" si="140"/>
        <v>1</v>
      </c>
    </row>
    <row r="8592" spans="1:6" x14ac:dyDescent="0.2">
      <c r="A8592" s="28">
        <v>42715</v>
      </c>
      <c r="B8592" t="s">
        <v>447</v>
      </c>
      <c r="C8592" t="s">
        <v>53</v>
      </c>
      <c r="D8592" t="s">
        <v>53</v>
      </c>
      <c r="E8592" s="30">
        <v>4.726</v>
      </c>
      <c r="F8592">
        <f t="shared" si="140"/>
        <v>1</v>
      </c>
    </row>
    <row r="8593" spans="1:6" x14ac:dyDescent="0.2">
      <c r="A8593" s="28">
        <v>42715</v>
      </c>
      <c r="B8593" t="s">
        <v>447</v>
      </c>
      <c r="C8593" t="s">
        <v>54</v>
      </c>
      <c r="D8593" t="s">
        <v>54</v>
      </c>
      <c r="E8593" s="30">
        <v>8.5500000000000007</v>
      </c>
      <c r="F8593">
        <f t="shared" si="140"/>
        <v>1</v>
      </c>
    </row>
    <row r="8594" spans="1:6" x14ac:dyDescent="0.2">
      <c r="A8594" s="28">
        <v>42715</v>
      </c>
      <c r="B8594" t="s">
        <v>447</v>
      </c>
      <c r="C8594" t="s">
        <v>55</v>
      </c>
      <c r="D8594" t="s">
        <v>55</v>
      </c>
      <c r="E8594" s="30">
        <v>62.061999999999998</v>
      </c>
      <c r="F8594">
        <f t="shared" si="140"/>
        <v>1</v>
      </c>
    </row>
    <row r="8595" spans="1:6" x14ac:dyDescent="0.2">
      <c r="A8595" s="28">
        <v>42715</v>
      </c>
      <c r="B8595" t="s">
        <v>447</v>
      </c>
      <c r="C8595" t="s">
        <v>56</v>
      </c>
      <c r="D8595" t="s">
        <v>56</v>
      </c>
      <c r="E8595" s="30">
        <v>7</v>
      </c>
      <c r="F8595">
        <f t="shared" si="140"/>
        <v>1</v>
      </c>
    </row>
    <row r="8596" spans="1:6" x14ac:dyDescent="0.2">
      <c r="A8596" s="28">
        <v>42715</v>
      </c>
      <c r="B8596" t="s">
        <v>447</v>
      </c>
      <c r="C8596" t="s">
        <v>57</v>
      </c>
      <c r="D8596" t="s">
        <v>57</v>
      </c>
      <c r="E8596" s="30">
        <v>0</v>
      </c>
      <c r="F8596">
        <f t="shared" si="140"/>
        <v>1</v>
      </c>
    </row>
    <row r="8597" spans="1:6" x14ac:dyDescent="0.2">
      <c r="A8597" s="28">
        <v>42715</v>
      </c>
      <c r="B8597" t="s">
        <v>447</v>
      </c>
      <c r="C8597" t="s">
        <v>58</v>
      </c>
      <c r="D8597" t="s">
        <v>58</v>
      </c>
      <c r="E8597" s="30">
        <v>14</v>
      </c>
      <c r="F8597">
        <f t="shared" si="140"/>
        <v>1</v>
      </c>
    </row>
    <row r="8598" spans="1:6" x14ac:dyDescent="0.2">
      <c r="A8598" s="28">
        <v>42715</v>
      </c>
      <c r="B8598" t="s">
        <v>447</v>
      </c>
      <c r="C8598" t="s">
        <v>59</v>
      </c>
      <c r="D8598" t="s">
        <v>59</v>
      </c>
      <c r="E8598" s="30">
        <v>1</v>
      </c>
      <c r="F8598">
        <f t="shared" si="140"/>
        <v>1</v>
      </c>
    </row>
    <row r="8599" spans="1:6" x14ac:dyDescent="0.2">
      <c r="A8599" s="28">
        <v>42716</v>
      </c>
      <c r="B8599" t="s">
        <v>443</v>
      </c>
      <c r="C8599" t="s">
        <v>52</v>
      </c>
      <c r="D8599" t="s">
        <v>52</v>
      </c>
      <c r="E8599" s="30">
        <v>3.66</v>
      </c>
      <c r="F8599">
        <f t="shared" si="140"/>
        <v>1</v>
      </c>
    </row>
    <row r="8600" spans="1:6" x14ac:dyDescent="0.2">
      <c r="A8600" s="28">
        <v>42716</v>
      </c>
      <c r="B8600" t="s">
        <v>443</v>
      </c>
      <c r="C8600" t="s">
        <v>53</v>
      </c>
      <c r="D8600" t="s">
        <v>53</v>
      </c>
      <c r="E8600" s="30">
        <v>2.4289999999999998</v>
      </c>
      <c r="F8600">
        <f t="shared" si="140"/>
        <v>1</v>
      </c>
    </row>
    <row r="8601" spans="1:6" x14ac:dyDescent="0.2">
      <c r="A8601" s="28">
        <v>42716</v>
      </c>
      <c r="B8601" t="s">
        <v>443</v>
      </c>
      <c r="C8601" t="s">
        <v>54</v>
      </c>
      <c r="D8601" t="s">
        <v>54</v>
      </c>
      <c r="E8601" s="30">
        <v>3.1</v>
      </c>
      <c r="F8601">
        <f t="shared" si="140"/>
        <v>1</v>
      </c>
    </row>
    <row r="8602" spans="1:6" x14ac:dyDescent="0.2">
      <c r="A8602" s="28">
        <v>42716</v>
      </c>
      <c r="B8602" t="s">
        <v>443</v>
      </c>
      <c r="C8602" t="s">
        <v>55</v>
      </c>
      <c r="D8602" t="s">
        <v>55</v>
      </c>
      <c r="E8602" s="30">
        <v>44.5</v>
      </c>
      <c r="F8602">
        <f t="shared" si="140"/>
        <v>1</v>
      </c>
    </row>
    <row r="8603" spans="1:6" x14ac:dyDescent="0.2">
      <c r="A8603" s="28">
        <v>42716</v>
      </c>
      <c r="B8603" t="s">
        <v>443</v>
      </c>
      <c r="C8603" t="s">
        <v>56</v>
      </c>
      <c r="D8603" t="s">
        <v>56</v>
      </c>
      <c r="E8603" s="30">
        <v>28.333333329999999</v>
      </c>
      <c r="F8603">
        <f t="shared" si="140"/>
        <v>1</v>
      </c>
    </row>
    <row r="8604" spans="1:6" x14ac:dyDescent="0.2">
      <c r="A8604" s="28">
        <v>42716</v>
      </c>
      <c r="B8604" t="s">
        <v>443</v>
      </c>
      <c r="C8604" t="s">
        <v>57</v>
      </c>
      <c r="D8604" t="s">
        <v>57</v>
      </c>
      <c r="E8604" s="30">
        <v>3</v>
      </c>
      <c r="F8604">
        <f t="shared" si="140"/>
        <v>1</v>
      </c>
    </row>
    <row r="8605" spans="1:6" x14ac:dyDescent="0.2">
      <c r="A8605" s="28">
        <v>42716</v>
      </c>
      <c r="B8605" t="s">
        <v>443</v>
      </c>
      <c r="C8605" t="s">
        <v>58</v>
      </c>
      <c r="D8605" t="s">
        <v>58</v>
      </c>
      <c r="E8605" s="30">
        <v>21</v>
      </c>
      <c r="F8605">
        <f t="shared" si="140"/>
        <v>1</v>
      </c>
    </row>
    <row r="8606" spans="1:6" x14ac:dyDescent="0.2">
      <c r="A8606" s="28">
        <v>42716</v>
      </c>
      <c r="B8606" t="s">
        <v>443</v>
      </c>
      <c r="C8606" t="s">
        <v>59</v>
      </c>
      <c r="D8606" t="s">
        <v>59</v>
      </c>
      <c r="E8606" s="30">
        <v>4</v>
      </c>
      <c r="F8606">
        <f t="shared" si="140"/>
        <v>1</v>
      </c>
    </row>
    <row r="8607" spans="1:6" x14ac:dyDescent="0.2">
      <c r="A8607" s="28">
        <v>42717</v>
      </c>
      <c r="B8607" t="s">
        <v>444</v>
      </c>
      <c r="C8607" t="s">
        <v>52</v>
      </c>
      <c r="D8607" t="s">
        <v>52</v>
      </c>
      <c r="E8607" s="30">
        <v>1</v>
      </c>
      <c r="F8607">
        <f t="shared" si="140"/>
        <v>1</v>
      </c>
    </row>
    <row r="8608" spans="1:6" x14ac:dyDescent="0.2">
      <c r="A8608" s="28">
        <v>42717</v>
      </c>
      <c r="B8608" t="s">
        <v>444</v>
      </c>
      <c r="C8608" t="s">
        <v>53</v>
      </c>
      <c r="D8608" t="s">
        <v>53</v>
      </c>
      <c r="E8608" s="30">
        <v>4</v>
      </c>
      <c r="F8608">
        <f t="shared" si="140"/>
        <v>1</v>
      </c>
    </row>
    <row r="8609" spans="1:6" x14ac:dyDescent="0.2">
      <c r="A8609" s="28">
        <v>42717</v>
      </c>
      <c r="B8609" t="s">
        <v>444</v>
      </c>
      <c r="C8609" t="s">
        <v>54</v>
      </c>
      <c r="D8609" t="s">
        <v>54</v>
      </c>
      <c r="E8609" s="30">
        <v>5.0999999999999996</v>
      </c>
      <c r="F8609">
        <f t="shared" si="140"/>
        <v>1</v>
      </c>
    </row>
    <row r="8610" spans="1:6" x14ac:dyDescent="0.2">
      <c r="A8610" s="28">
        <v>42717</v>
      </c>
      <c r="B8610" t="s">
        <v>444</v>
      </c>
      <c r="C8610" t="s">
        <v>55</v>
      </c>
      <c r="D8610" t="s">
        <v>55</v>
      </c>
      <c r="E8610" s="30">
        <v>43.6</v>
      </c>
      <c r="F8610">
        <f t="shared" si="140"/>
        <v>1</v>
      </c>
    </row>
    <row r="8611" spans="1:6" x14ac:dyDescent="0.2">
      <c r="A8611" s="28">
        <v>42717</v>
      </c>
      <c r="B8611" t="s">
        <v>444</v>
      </c>
      <c r="C8611" t="s">
        <v>56</v>
      </c>
      <c r="D8611" t="s">
        <v>56</v>
      </c>
      <c r="E8611" s="30">
        <v>0</v>
      </c>
      <c r="F8611">
        <f t="shared" si="140"/>
        <v>1</v>
      </c>
    </row>
    <row r="8612" spans="1:6" x14ac:dyDescent="0.2">
      <c r="A8612" s="28">
        <v>42717</v>
      </c>
      <c r="B8612" t="s">
        <v>444</v>
      </c>
      <c r="C8612" t="s">
        <v>57</v>
      </c>
      <c r="D8612" t="s">
        <v>57</v>
      </c>
      <c r="E8612" s="30">
        <v>0</v>
      </c>
      <c r="F8612">
        <f t="shared" si="140"/>
        <v>1</v>
      </c>
    </row>
    <row r="8613" spans="1:6" x14ac:dyDescent="0.2">
      <c r="A8613" s="28">
        <v>42717</v>
      </c>
      <c r="B8613" t="s">
        <v>444</v>
      </c>
      <c r="C8613" t="s">
        <v>58</v>
      </c>
      <c r="D8613" t="s">
        <v>58</v>
      </c>
      <c r="E8613" s="30">
        <v>18</v>
      </c>
      <c r="F8613">
        <f t="shared" si="140"/>
        <v>1</v>
      </c>
    </row>
    <row r="8614" spans="1:6" x14ac:dyDescent="0.2">
      <c r="A8614" s="28">
        <v>42717</v>
      </c>
      <c r="B8614" t="s">
        <v>444</v>
      </c>
      <c r="C8614" t="s">
        <v>59</v>
      </c>
      <c r="D8614" t="s">
        <v>59</v>
      </c>
      <c r="E8614" s="30">
        <v>0</v>
      </c>
      <c r="F8614">
        <f t="shared" si="140"/>
        <v>1</v>
      </c>
    </row>
    <row r="8615" spans="1:6" x14ac:dyDescent="0.2">
      <c r="A8615" s="28">
        <v>42718</v>
      </c>
      <c r="B8615" t="s">
        <v>445</v>
      </c>
      <c r="C8615" t="s">
        <v>52</v>
      </c>
      <c r="D8615" t="s">
        <v>52</v>
      </c>
      <c r="E8615" s="30">
        <v>5.83</v>
      </c>
      <c r="F8615">
        <f t="shared" si="140"/>
        <v>1</v>
      </c>
    </row>
    <row r="8616" spans="1:6" x14ac:dyDescent="0.2">
      <c r="A8616" s="28">
        <v>42718</v>
      </c>
      <c r="B8616" t="s">
        <v>445</v>
      </c>
      <c r="C8616" t="s">
        <v>53</v>
      </c>
      <c r="D8616" t="s">
        <v>53</v>
      </c>
      <c r="E8616" s="30">
        <v>3.78</v>
      </c>
      <c r="F8616">
        <f t="shared" si="140"/>
        <v>1</v>
      </c>
    </row>
    <row r="8617" spans="1:6" x14ac:dyDescent="0.2">
      <c r="A8617" s="28">
        <v>42718</v>
      </c>
      <c r="B8617" t="s">
        <v>445</v>
      </c>
      <c r="C8617" t="s">
        <v>54</v>
      </c>
      <c r="D8617" t="s">
        <v>54</v>
      </c>
      <c r="E8617" s="30">
        <v>5.65</v>
      </c>
      <c r="F8617">
        <f t="shared" si="140"/>
        <v>1</v>
      </c>
    </row>
    <row r="8618" spans="1:6" x14ac:dyDescent="0.2">
      <c r="A8618" s="28">
        <v>42718</v>
      </c>
      <c r="B8618" t="s">
        <v>445</v>
      </c>
      <c r="C8618" t="s">
        <v>55</v>
      </c>
      <c r="D8618" t="s">
        <v>55</v>
      </c>
      <c r="E8618" s="30">
        <v>32.200000000000003</v>
      </c>
      <c r="F8618">
        <f t="shared" si="140"/>
        <v>1</v>
      </c>
    </row>
    <row r="8619" spans="1:6" x14ac:dyDescent="0.2">
      <c r="A8619" s="28">
        <v>42718</v>
      </c>
      <c r="B8619" t="s">
        <v>445</v>
      </c>
      <c r="C8619" t="s">
        <v>56</v>
      </c>
      <c r="D8619" t="s">
        <v>56</v>
      </c>
      <c r="E8619" s="30">
        <v>21</v>
      </c>
      <c r="F8619">
        <f t="shared" si="140"/>
        <v>1</v>
      </c>
    </row>
    <row r="8620" spans="1:6" x14ac:dyDescent="0.2">
      <c r="A8620" s="28">
        <v>42718</v>
      </c>
      <c r="B8620" t="s">
        <v>445</v>
      </c>
      <c r="C8620" t="s">
        <v>57</v>
      </c>
      <c r="D8620" t="s">
        <v>57</v>
      </c>
      <c r="E8620" s="30">
        <v>0</v>
      </c>
      <c r="F8620">
        <f t="shared" si="140"/>
        <v>1</v>
      </c>
    </row>
    <row r="8621" spans="1:6" x14ac:dyDescent="0.2">
      <c r="A8621" s="28">
        <v>42718</v>
      </c>
      <c r="B8621" t="s">
        <v>445</v>
      </c>
      <c r="C8621" t="s">
        <v>58</v>
      </c>
      <c r="D8621" t="s">
        <v>58</v>
      </c>
      <c r="E8621" s="30">
        <v>10</v>
      </c>
      <c r="F8621">
        <f t="shared" si="140"/>
        <v>1</v>
      </c>
    </row>
    <row r="8622" spans="1:6" x14ac:dyDescent="0.2">
      <c r="A8622" s="28">
        <v>42718</v>
      </c>
      <c r="B8622" t="s">
        <v>445</v>
      </c>
      <c r="C8622" t="s">
        <v>59</v>
      </c>
      <c r="D8622" t="s">
        <v>59</v>
      </c>
      <c r="E8622" s="30">
        <v>1.2</v>
      </c>
      <c r="F8622">
        <f t="shared" si="140"/>
        <v>1</v>
      </c>
    </row>
    <row r="8623" spans="1:6" x14ac:dyDescent="0.2">
      <c r="A8623" s="28">
        <v>42719</v>
      </c>
      <c r="B8623" t="s">
        <v>446</v>
      </c>
      <c r="C8623" t="s">
        <v>52</v>
      </c>
      <c r="D8623" t="s">
        <v>52</v>
      </c>
      <c r="E8623" s="30">
        <v>9.66</v>
      </c>
      <c r="F8623">
        <f t="shared" si="140"/>
        <v>1</v>
      </c>
    </row>
    <row r="8624" spans="1:6" x14ac:dyDescent="0.2">
      <c r="A8624" s="28">
        <v>42719</v>
      </c>
      <c r="B8624" t="s">
        <v>446</v>
      </c>
      <c r="C8624" t="s">
        <v>53</v>
      </c>
      <c r="D8624" t="s">
        <v>53</v>
      </c>
      <c r="E8624" s="30">
        <v>3.33</v>
      </c>
      <c r="F8624">
        <f t="shared" si="140"/>
        <v>1</v>
      </c>
    </row>
    <row r="8625" spans="1:6" x14ac:dyDescent="0.2">
      <c r="A8625" s="28">
        <v>42719</v>
      </c>
      <c r="B8625" t="s">
        <v>446</v>
      </c>
      <c r="C8625" t="s">
        <v>54</v>
      </c>
      <c r="D8625" t="s">
        <v>54</v>
      </c>
      <c r="E8625" s="30">
        <v>1</v>
      </c>
      <c r="F8625">
        <f t="shared" si="140"/>
        <v>1</v>
      </c>
    </row>
    <row r="8626" spans="1:6" x14ac:dyDescent="0.2">
      <c r="A8626" s="28">
        <v>42719</v>
      </c>
      <c r="B8626" t="s">
        <v>446</v>
      </c>
      <c r="C8626" t="s">
        <v>55</v>
      </c>
      <c r="D8626" t="s">
        <v>55</v>
      </c>
      <c r="E8626" s="30">
        <v>22.8</v>
      </c>
      <c r="F8626">
        <f t="shared" si="140"/>
        <v>1</v>
      </c>
    </row>
    <row r="8627" spans="1:6" x14ac:dyDescent="0.2">
      <c r="A8627" s="28">
        <v>42719</v>
      </c>
      <c r="B8627" t="s">
        <v>446</v>
      </c>
      <c r="C8627" t="s">
        <v>56</v>
      </c>
      <c r="D8627" t="s">
        <v>56</v>
      </c>
      <c r="E8627" s="30">
        <v>8</v>
      </c>
      <c r="F8627">
        <f t="shared" si="140"/>
        <v>1</v>
      </c>
    </row>
    <row r="8628" spans="1:6" x14ac:dyDescent="0.2">
      <c r="A8628" s="28">
        <v>42719</v>
      </c>
      <c r="B8628" t="s">
        <v>446</v>
      </c>
      <c r="C8628" t="s">
        <v>57</v>
      </c>
      <c r="D8628" t="s">
        <v>57</v>
      </c>
      <c r="E8628" s="30">
        <v>0</v>
      </c>
      <c r="F8628">
        <f t="shared" si="140"/>
        <v>1</v>
      </c>
    </row>
    <row r="8629" spans="1:6" x14ac:dyDescent="0.2">
      <c r="A8629" s="28">
        <v>42719</v>
      </c>
      <c r="B8629" t="s">
        <v>446</v>
      </c>
      <c r="C8629" t="s">
        <v>58</v>
      </c>
      <c r="D8629" t="s">
        <v>58</v>
      </c>
      <c r="E8629" s="30">
        <v>5</v>
      </c>
      <c r="F8629">
        <f t="shared" si="140"/>
        <v>1</v>
      </c>
    </row>
    <row r="8630" spans="1:6" x14ac:dyDescent="0.2">
      <c r="A8630" s="28">
        <v>42719</v>
      </c>
      <c r="B8630" t="s">
        <v>446</v>
      </c>
      <c r="C8630" t="s">
        <v>59</v>
      </c>
      <c r="D8630" t="s">
        <v>59</v>
      </c>
      <c r="E8630" s="30">
        <v>1</v>
      </c>
      <c r="F8630">
        <f t="shared" si="140"/>
        <v>1</v>
      </c>
    </row>
    <row r="8631" spans="1:6" x14ac:dyDescent="0.2">
      <c r="A8631" s="28">
        <v>42720</v>
      </c>
      <c r="B8631" t="s">
        <v>440</v>
      </c>
      <c r="C8631" t="s">
        <v>52</v>
      </c>
      <c r="D8631" t="s">
        <v>52</v>
      </c>
      <c r="E8631" s="30">
        <v>7.33</v>
      </c>
      <c r="F8631">
        <f t="shared" si="140"/>
        <v>1</v>
      </c>
    </row>
    <row r="8632" spans="1:6" x14ac:dyDescent="0.2">
      <c r="A8632" s="28">
        <v>42720</v>
      </c>
      <c r="B8632" t="s">
        <v>440</v>
      </c>
      <c r="C8632" t="s">
        <v>53</v>
      </c>
      <c r="D8632" t="s">
        <v>53</v>
      </c>
      <c r="E8632" s="30">
        <v>6.32</v>
      </c>
      <c r="F8632">
        <f t="shared" si="140"/>
        <v>1</v>
      </c>
    </row>
    <row r="8633" spans="1:6" x14ac:dyDescent="0.2">
      <c r="A8633" s="28">
        <v>42720</v>
      </c>
      <c r="B8633" t="s">
        <v>440</v>
      </c>
      <c r="C8633" t="s">
        <v>54</v>
      </c>
      <c r="D8633" t="s">
        <v>54</v>
      </c>
      <c r="E8633" s="30">
        <v>2.2000000000000002</v>
      </c>
      <c r="F8633">
        <f t="shared" si="140"/>
        <v>1</v>
      </c>
    </row>
    <row r="8634" spans="1:6" x14ac:dyDescent="0.2">
      <c r="A8634" s="28">
        <v>42720</v>
      </c>
      <c r="B8634" t="s">
        <v>440</v>
      </c>
      <c r="C8634" t="s">
        <v>55</v>
      </c>
      <c r="D8634" t="s">
        <v>55</v>
      </c>
      <c r="E8634" s="30">
        <v>39.774999999999999</v>
      </c>
      <c r="F8634">
        <f t="shared" si="140"/>
        <v>1</v>
      </c>
    </row>
    <row r="8635" spans="1:6" x14ac:dyDescent="0.2">
      <c r="A8635" s="28">
        <v>42720</v>
      </c>
      <c r="B8635" t="s">
        <v>440</v>
      </c>
      <c r="C8635" t="s">
        <v>56</v>
      </c>
      <c r="D8635" t="s">
        <v>56</v>
      </c>
      <c r="E8635" s="30">
        <v>8</v>
      </c>
      <c r="F8635">
        <f t="shared" si="140"/>
        <v>1</v>
      </c>
    </row>
    <row r="8636" spans="1:6" x14ac:dyDescent="0.2">
      <c r="A8636" s="28">
        <v>42720</v>
      </c>
      <c r="B8636" t="s">
        <v>440</v>
      </c>
      <c r="C8636" t="s">
        <v>57</v>
      </c>
      <c r="D8636" t="s">
        <v>57</v>
      </c>
      <c r="E8636" s="30">
        <v>3</v>
      </c>
      <c r="F8636">
        <f t="shared" si="140"/>
        <v>1</v>
      </c>
    </row>
    <row r="8637" spans="1:6" x14ac:dyDescent="0.2">
      <c r="A8637" s="28">
        <v>42720</v>
      </c>
      <c r="B8637" t="s">
        <v>440</v>
      </c>
      <c r="C8637" t="s">
        <v>58</v>
      </c>
      <c r="D8637" t="s">
        <v>58</v>
      </c>
      <c r="E8637" s="30">
        <v>23</v>
      </c>
      <c r="F8637">
        <f t="shared" si="140"/>
        <v>1</v>
      </c>
    </row>
    <row r="8638" spans="1:6" x14ac:dyDescent="0.2">
      <c r="A8638" s="28">
        <v>42720</v>
      </c>
      <c r="B8638" t="s">
        <v>440</v>
      </c>
      <c r="C8638" t="s">
        <v>59</v>
      </c>
      <c r="D8638" t="s">
        <v>59</v>
      </c>
      <c r="E8638" s="30">
        <v>1</v>
      </c>
      <c r="F8638">
        <f t="shared" si="140"/>
        <v>1</v>
      </c>
    </row>
    <row r="8639" spans="1:6" x14ac:dyDescent="0.2">
      <c r="A8639" s="28">
        <v>42721</v>
      </c>
      <c r="B8639" t="s">
        <v>441</v>
      </c>
      <c r="C8639" t="s">
        <v>52</v>
      </c>
      <c r="D8639" t="s">
        <v>52</v>
      </c>
      <c r="E8639" s="30">
        <v>5.99</v>
      </c>
      <c r="F8639">
        <f t="shared" si="140"/>
        <v>1</v>
      </c>
    </row>
    <row r="8640" spans="1:6" x14ac:dyDescent="0.2">
      <c r="A8640" s="28">
        <v>42721</v>
      </c>
      <c r="B8640" t="s">
        <v>441</v>
      </c>
      <c r="C8640" t="s">
        <v>53</v>
      </c>
      <c r="D8640" t="s">
        <v>53</v>
      </c>
      <c r="E8640" s="30">
        <v>2.66</v>
      </c>
      <c r="F8640">
        <f t="shared" si="140"/>
        <v>1</v>
      </c>
    </row>
    <row r="8641" spans="1:6" x14ac:dyDescent="0.2">
      <c r="A8641" s="28">
        <v>42721</v>
      </c>
      <c r="B8641" t="s">
        <v>441</v>
      </c>
      <c r="C8641" t="s">
        <v>54</v>
      </c>
      <c r="D8641" t="s">
        <v>54</v>
      </c>
      <c r="E8641" s="30">
        <v>4.1500000000000004</v>
      </c>
      <c r="F8641">
        <f t="shared" si="140"/>
        <v>1</v>
      </c>
    </row>
    <row r="8642" spans="1:6" x14ac:dyDescent="0.2">
      <c r="A8642" s="28">
        <v>42721</v>
      </c>
      <c r="B8642" t="s">
        <v>441</v>
      </c>
      <c r="C8642" t="s">
        <v>55</v>
      </c>
      <c r="D8642" t="s">
        <v>55</v>
      </c>
      <c r="E8642" s="30">
        <v>59.95</v>
      </c>
      <c r="F8642">
        <f t="shared" si="140"/>
        <v>1</v>
      </c>
    </row>
    <row r="8643" spans="1:6" x14ac:dyDescent="0.2">
      <c r="A8643" s="28">
        <v>42721</v>
      </c>
      <c r="B8643" t="s">
        <v>441</v>
      </c>
      <c r="C8643" t="s">
        <v>56</v>
      </c>
      <c r="D8643" t="s">
        <v>56</v>
      </c>
      <c r="E8643" s="30">
        <v>10</v>
      </c>
      <c r="F8643">
        <f t="shared" si="140"/>
        <v>1</v>
      </c>
    </row>
    <row r="8644" spans="1:6" x14ac:dyDescent="0.2">
      <c r="A8644" s="28">
        <v>42721</v>
      </c>
      <c r="B8644" t="s">
        <v>441</v>
      </c>
      <c r="C8644" t="s">
        <v>57</v>
      </c>
      <c r="D8644" t="s">
        <v>57</v>
      </c>
      <c r="E8644" s="30">
        <v>0</v>
      </c>
      <c r="F8644">
        <f t="shared" si="140"/>
        <v>1</v>
      </c>
    </row>
    <row r="8645" spans="1:6" x14ac:dyDescent="0.2">
      <c r="A8645" s="28">
        <v>42721</v>
      </c>
      <c r="B8645" t="s">
        <v>441</v>
      </c>
      <c r="C8645" t="s">
        <v>58</v>
      </c>
      <c r="D8645" t="s">
        <v>58</v>
      </c>
      <c r="E8645" s="30">
        <v>6</v>
      </c>
      <c r="F8645">
        <f t="shared" si="140"/>
        <v>1</v>
      </c>
    </row>
    <row r="8646" spans="1:6" x14ac:dyDescent="0.2">
      <c r="A8646" s="28">
        <v>42721</v>
      </c>
      <c r="B8646" t="s">
        <v>441</v>
      </c>
      <c r="C8646" t="s">
        <v>59</v>
      </c>
      <c r="D8646" t="s">
        <v>59</v>
      </c>
      <c r="E8646" s="30">
        <v>1</v>
      </c>
      <c r="F8646">
        <f t="shared" si="140"/>
        <v>1</v>
      </c>
    </row>
    <row r="8647" spans="1:6" x14ac:dyDescent="0.2">
      <c r="A8647" s="28">
        <v>42722</v>
      </c>
      <c r="B8647" t="s">
        <v>447</v>
      </c>
      <c r="C8647" t="s">
        <v>52</v>
      </c>
      <c r="D8647" t="s">
        <v>52</v>
      </c>
      <c r="E8647" s="30">
        <v>1.67</v>
      </c>
      <c r="F8647">
        <f t="shared" ref="F8647:F8710" si="141">SUBTOTAL(103,E8647)</f>
        <v>1</v>
      </c>
    </row>
    <row r="8648" spans="1:6" x14ac:dyDescent="0.2">
      <c r="A8648" s="28">
        <v>42722</v>
      </c>
      <c r="B8648" t="s">
        <v>447</v>
      </c>
      <c r="C8648" t="s">
        <v>53</v>
      </c>
      <c r="D8648" t="s">
        <v>53</v>
      </c>
      <c r="E8648" s="30">
        <v>5.0199999999999996</v>
      </c>
      <c r="F8648">
        <f t="shared" si="141"/>
        <v>1</v>
      </c>
    </row>
    <row r="8649" spans="1:6" x14ac:dyDescent="0.2">
      <c r="A8649" s="28">
        <v>42722</v>
      </c>
      <c r="B8649" t="s">
        <v>447</v>
      </c>
      <c r="C8649" t="s">
        <v>54</v>
      </c>
      <c r="D8649" t="s">
        <v>54</v>
      </c>
      <c r="E8649" s="30">
        <v>4.2</v>
      </c>
      <c r="F8649">
        <f t="shared" si="141"/>
        <v>1</v>
      </c>
    </row>
    <row r="8650" spans="1:6" x14ac:dyDescent="0.2">
      <c r="A8650" s="28">
        <v>42722</v>
      </c>
      <c r="B8650" t="s">
        <v>447</v>
      </c>
      <c r="C8650" t="s">
        <v>55</v>
      </c>
      <c r="D8650" t="s">
        <v>55</v>
      </c>
      <c r="E8650" s="30">
        <v>60.7</v>
      </c>
      <c r="F8650">
        <f t="shared" si="141"/>
        <v>1</v>
      </c>
    </row>
    <row r="8651" spans="1:6" x14ac:dyDescent="0.2">
      <c r="A8651" s="28">
        <v>42722</v>
      </c>
      <c r="B8651" t="s">
        <v>447</v>
      </c>
      <c r="C8651" t="s">
        <v>56</v>
      </c>
      <c r="D8651" t="s">
        <v>56</v>
      </c>
      <c r="E8651" s="30">
        <v>13</v>
      </c>
      <c r="F8651">
        <f t="shared" si="141"/>
        <v>1</v>
      </c>
    </row>
    <row r="8652" spans="1:6" x14ac:dyDescent="0.2">
      <c r="A8652" s="28">
        <v>42722</v>
      </c>
      <c r="B8652" t="s">
        <v>447</v>
      </c>
      <c r="C8652" t="s">
        <v>57</v>
      </c>
      <c r="D8652" t="s">
        <v>57</v>
      </c>
      <c r="E8652" s="30">
        <v>0</v>
      </c>
      <c r="F8652">
        <f t="shared" si="141"/>
        <v>1</v>
      </c>
    </row>
    <row r="8653" spans="1:6" x14ac:dyDescent="0.2">
      <c r="A8653" s="28">
        <v>42722</v>
      </c>
      <c r="B8653" t="s">
        <v>447</v>
      </c>
      <c r="C8653" t="s">
        <v>58</v>
      </c>
      <c r="D8653" t="s">
        <v>58</v>
      </c>
      <c r="E8653" s="30">
        <v>5</v>
      </c>
      <c r="F8653">
        <f t="shared" si="141"/>
        <v>1</v>
      </c>
    </row>
    <row r="8654" spans="1:6" x14ac:dyDescent="0.2">
      <c r="A8654" s="28">
        <v>42722</v>
      </c>
      <c r="B8654" t="s">
        <v>447</v>
      </c>
      <c r="C8654" t="s">
        <v>59</v>
      </c>
      <c r="D8654" t="s">
        <v>59</v>
      </c>
      <c r="E8654" s="30">
        <v>1</v>
      </c>
      <c r="F8654">
        <f t="shared" si="141"/>
        <v>1</v>
      </c>
    </row>
    <row r="8655" spans="1:6" x14ac:dyDescent="0.2">
      <c r="A8655" s="28">
        <v>42723</v>
      </c>
      <c r="B8655" t="s">
        <v>443</v>
      </c>
      <c r="C8655" t="s">
        <v>52</v>
      </c>
      <c r="D8655" t="s">
        <v>52</v>
      </c>
      <c r="E8655" s="30">
        <v>3.34</v>
      </c>
      <c r="F8655">
        <f t="shared" si="141"/>
        <v>1</v>
      </c>
    </row>
    <row r="8656" spans="1:6" x14ac:dyDescent="0.2">
      <c r="A8656" s="28">
        <v>42723</v>
      </c>
      <c r="B8656" t="s">
        <v>443</v>
      </c>
      <c r="C8656" t="s">
        <v>53</v>
      </c>
      <c r="D8656" t="s">
        <v>53</v>
      </c>
      <c r="E8656" s="30">
        <v>5</v>
      </c>
      <c r="F8656">
        <f t="shared" si="141"/>
        <v>1</v>
      </c>
    </row>
    <row r="8657" spans="1:6" x14ac:dyDescent="0.2">
      <c r="A8657" s="28">
        <v>42723</v>
      </c>
      <c r="B8657" t="s">
        <v>443</v>
      </c>
      <c r="C8657" t="s">
        <v>54</v>
      </c>
      <c r="D8657" t="s">
        <v>54</v>
      </c>
      <c r="E8657" s="30">
        <v>2.2839999999999998</v>
      </c>
      <c r="F8657">
        <f t="shared" si="141"/>
        <v>1</v>
      </c>
    </row>
    <row r="8658" spans="1:6" x14ac:dyDescent="0.2">
      <c r="A8658" s="28">
        <v>42723</v>
      </c>
      <c r="B8658" t="s">
        <v>443</v>
      </c>
      <c r="C8658" t="s">
        <v>55</v>
      </c>
      <c r="D8658" t="s">
        <v>55</v>
      </c>
      <c r="E8658" s="30">
        <v>46.6</v>
      </c>
      <c r="F8658">
        <f t="shared" si="141"/>
        <v>1</v>
      </c>
    </row>
    <row r="8659" spans="1:6" x14ac:dyDescent="0.2">
      <c r="A8659" s="28">
        <v>42723</v>
      </c>
      <c r="B8659" t="s">
        <v>443</v>
      </c>
      <c r="C8659" t="s">
        <v>56</v>
      </c>
      <c r="D8659" t="s">
        <v>56</v>
      </c>
      <c r="E8659" s="30">
        <v>6</v>
      </c>
      <c r="F8659">
        <f t="shared" si="141"/>
        <v>1</v>
      </c>
    </row>
    <row r="8660" spans="1:6" x14ac:dyDescent="0.2">
      <c r="A8660" s="28">
        <v>42723</v>
      </c>
      <c r="B8660" t="s">
        <v>443</v>
      </c>
      <c r="C8660" t="s">
        <v>57</v>
      </c>
      <c r="D8660" t="s">
        <v>57</v>
      </c>
      <c r="E8660" s="30">
        <v>3</v>
      </c>
      <c r="F8660">
        <f t="shared" si="141"/>
        <v>1</v>
      </c>
    </row>
    <row r="8661" spans="1:6" x14ac:dyDescent="0.2">
      <c r="A8661" s="28">
        <v>42723</v>
      </c>
      <c r="B8661" t="s">
        <v>443</v>
      </c>
      <c r="C8661" t="s">
        <v>58</v>
      </c>
      <c r="D8661" t="s">
        <v>58</v>
      </c>
      <c r="E8661" s="30">
        <v>6</v>
      </c>
      <c r="F8661">
        <f t="shared" si="141"/>
        <v>1</v>
      </c>
    </row>
    <row r="8662" spans="1:6" x14ac:dyDescent="0.2">
      <c r="A8662" s="28">
        <v>42723</v>
      </c>
      <c r="B8662" t="s">
        <v>443</v>
      </c>
      <c r="C8662" t="s">
        <v>59</v>
      </c>
      <c r="D8662" t="s">
        <v>59</v>
      </c>
      <c r="E8662" s="30">
        <v>4</v>
      </c>
      <c r="F8662">
        <f t="shared" si="141"/>
        <v>1</v>
      </c>
    </row>
    <row r="8663" spans="1:6" x14ac:dyDescent="0.2">
      <c r="A8663" s="28">
        <v>42724</v>
      </c>
      <c r="B8663" t="s">
        <v>444</v>
      </c>
      <c r="C8663" t="s">
        <v>52</v>
      </c>
      <c r="D8663" t="s">
        <v>52</v>
      </c>
      <c r="E8663" s="30">
        <v>6.33</v>
      </c>
      <c r="F8663">
        <f t="shared" si="141"/>
        <v>1</v>
      </c>
    </row>
    <row r="8664" spans="1:6" x14ac:dyDescent="0.2">
      <c r="A8664" s="28">
        <v>42724</v>
      </c>
      <c r="B8664" t="s">
        <v>444</v>
      </c>
      <c r="C8664" t="s">
        <v>53</v>
      </c>
      <c r="D8664" t="s">
        <v>53</v>
      </c>
      <c r="E8664" s="30">
        <v>3.66</v>
      </c>
      <c r="F8664">
        <f t="shared" si="141"/>
        <v>1</v>
      </c>
    </row>
    <row r="8665" spans="1:6" x14ac:dyDescent="0.2">
      <c r="A8665" s="28">
        <v>42724</v>
      </c>
      <c r="B8665" t="s">
        <v>444</v>
      </c>
      <c r="C8665" t="s">
        <v>54</v>
      </c>
      <c r="D8665" t="s">
        <v>54</v>
      </c>
      <c r="E8665" s="30">
        <v>4</v>
      </c>
      <c r="F8665">
        <f t="shared" si="141"/>
        <v>1</v>
      </c>
    </row>
    <row r="8666" spans="1:6" x14ac:dyDescent="0.2">
      <c r="A8666" s="28">
        <v>42724</v>
      </c>
      <c r="B8666" t="s">
        <v>444</v>
      </c>
      <c r="C8666" t="s">
        <v>55</v>
      </c>
      <c r="D8666" t="s">
        <v>55</v>
      </c>
      <c r="E8666" s="30">
        <v>46</v>
      </c>
      <c r="F8666">
        <f t="shared" si="141"/>
        <v>1</v>
      </c>
    </row>
    <row r="8667" spans="1:6" x14ac:dyDescent="0.2">
      <c r="A8667" s="28">
        <v>42724</v>
      </c>
      <c r="B8667" t="s">
        <v>444</v>
      </c>
      <c r="C8667" t="s">
        <v>56</v>
      </c>
      <c r="D8667" t="s">
        <v>56</v>
      </c>
      <c r="E8667" s="30">
        <v>12</v>
      </c>
      <c r="F8667">
        <f t="shared" si="141"/>
        <v>1</v>
      </c>
    </row>
    <row r="8668" spans="1:6" x14ac:dyDescent="0.2">
      <c r="A8668" s="28">
        <v>42724</v>
      </c>
      <c r="B8668" t="s">
        <v>444</v>
      </c>
      <c r="C8668" t="s">
        <v>57</v>
      </c>
      <c r="D8668" t="s">
        <v>57</v>
      </c>
      <c r="E8668" s="30">
        <v>2</v>
      </c>
      <c r="F8668">
        <f t="shared" si="141"/>
        <v>1</v>
      </c>
    </row>
    <row r="8669" spans="1:6" x14ac:dyDescent="0.2">
      <c r="A8669" s="28">
        <v>42724</v>
      </c>
      <c r="B8669" t="s">
        <v>444</v>
      </c>
      <c r="C8669" t="s">
        <v>58</v>
      </c>
      <c r="D8669" t="s">
        <v>58</v>
      </c>
      <c r="E8669" s="30">
        <v>1</v>
      </c>
      <c r="F8669">
        <f t="shared" si="141"/>
        <v>1</v>
      </c>
    </row>
    <row r="8670" spans="1:6" x14ac:dyDescent="0.2">
      <c r="A8670" s="28">
        <v>42724</v>
      </c>
      <c r="B8670" t="s">
        <v>444</v>
      </c>
      <c r="C8670" t="s">
        <v>59</v>
      </c>
      <c r="D8670" t="s">
        <v>59</v>
      </c>
      <c r="E8670" s="30">
        <v>0</v>
      </c>
      <c r="F8670">
        <f t="shared" si="141"/>
        <v>1</v>
      </c>
    </row>
    <row r="8671" spans="1:6" x14ac:dyDescent="0.2">
      <c r="A8671" s="28">
        <v>42725</v>
      </c>
      <c r="B8671" t="s">
        <v>445</v>
      </c>
      <c r="C8671" t="s">
        <v>52</v>
      </c>
      <c r="D8671" t="s">
        <v>52</v>
      </c>
      <c r="E8671" s="30">
        <v>1.34</v>
      </c>
      <c r="F8671">
        <f t="shared" si="141"/>
        <v>1</v>
      </c>
    </row>
    <row r="8672" spans="1:6" x14ac:dyDescent="0.2">
      <c r="A8672" s="28">
        <v>42725</v>
      </c>
      <c r="B8672" t="s">
        <v>445</v>
      </c>
      <c r="C8672" t="s">
        <v>53</v>
      </c>
      <c r="D8672" t="s">
        <v>53</v>
      </c>
      <c r="E8672" s="30">
        <v>2.8119999999999998</v>
      </c>
      <c r="F8672">
        <f t="shared" si="141"/>
        <v>1</v>
      </c>
    </row>
    <row r="8673" spans="1:6" x14ac:dyDescent="0.2">
      <c r="A8673" s="28">
        <v>42725</v>
      </c>
      <c r="B8673" t="s">
        <v>445</v>
      </c>
      <c r="C8673" t="s">
        <v>54</v>
      </c>
      <c r="D8673" t="s">
        <v>54</v>
      </c>
      <c r="E8673" s="30">
        <v>0.25</v>
      </c>
      <c r="F8673">
        <f t="shared" si="141"/>
        <v>1</v>
      </c>
    </row>
    <row r="8674" spans="1:6" x14ac:dyDescent="0.2">
      <c r="A8674" s="28">
        <v>42725</v>
      </c>
      <c r="B8674" t="s">
        <v>445</v>
      </c>
      <c r="C8674" t="s">
        <v>55</v>
      </c>
      <c r="D8674" t="s">
        <v>55</v>
      </c>
      <c r="E8674" s="30">
        <v>37</v>
      </c>
      <c r="F8674">
        <f t="shared" si="141"/>
        <v>1</v>
      </c>
    </row>
    <row r="8675" spans="1:6" x14ac:dyDescent="0.2">
      <c r="A8675" s="28">
        <v>42725</v>
      </c>
      <c r="B8675" t="s">
        <v>445</v>
      </c>
      <c r="C8675" t="s">
        <v>56</v>
      </c>
      <c r="D8675" t="s">
        <v>56</v>
      </c>
      <c r="E8675" s="30">
        <v>5</v>
      </c>
      <c r="F8675">
        <f t="shared" si="141"/>
        <v>1</v>
      </c>
    </row>
    <row r="8676" spans="1:6" x14ac:dyDescent="0.2">
      <c r="A8676" s="28">
        <v>42725</v>
      </c>
      <c r="B8676" t="s">
        <v>445</v>
      </c>
      <c r="C8676" t="s">
        <v>57</v>
      </c>
      <c r="D8676" t="s">
        <v>57</v>
      </c>
      <c r="E8676" s="30">
        <v>0</v>
      </c>
      <c r="F8676">
        <f t="shared" si="141"/>
        <v>1</v>
      </c>
    </row>
    <row r="8677" spans="1:6" x14ac:dyDescent="0.2">
      <c r="A8677" s="28">
        <v>42725</v>
      </c>
      <c r="B8677" t="s">
        <v>445</v>
      </c>
      <c r="C8677" t="s">
        <v>58</v>
      </c>
      <c r="D8677" t="s">
        <v>58</v>
      </c>
      <c r="E8677" s="30">
        <v>6</v>
      </c>
      <c r="F8677">
        <f t="shared" si="141"/>
        <v>1</v>
      </c>
    </row>
    <row r="8678" spans="1:6" x14ac:dyDescent="0.2">
      <c r="A8678" s="28">
        <v>42725</v>
      </c>
      <c r="B8678" t="s">
        <v>445</v>
      </c>
      <c r="C8678" t="s">
        <v>59</v>
      </c>
      <c r="D8678" t="s">
        <v>59</v>
      </c>
      <c r="E8678" s="30">
        <v>2.5</v>
      </c>
      <c r="F8678">
        <f t="shared" si="141"/>
        <v>1</v>
      </c>
    </row>
    <row r="8679" spans="1:6" x14ac:dyDescent="0.2">
      <c r="A8679" s="28">
        <v>42726</v>
      </c>
      <c r="B8679" t="s">
        <v>446</v>
      </c>
      <c r="C8679" t="s">
        <v>52</v>
      </c>
      <c r="D8679" t="s">
        <v>52</v>
      </c>
      <c r="E8679" s="30">
        <v>4.34</v>
      </c>
      <c r="F8679">
        <f t="shared" si="141"/>
        <v>1</v>
      </c>
    </row>
    <row r="8680" spans="1:6" x14ac:dyDescent="0.2">
      <c r="A8680" s="28">
        <v>42726</v>
      </c>
      <c r="B8680" t="s">
        <v>446</v>
      </c>
      <c r="C8680" t="s">
        <v>53</v>
      </c>
      <c r="D8680" t="s">
        <v>53</v>
      </c>
      <c r="E8680" s="30">
        <v>4.165</v>
      </c>
      <c r="F8680">
        <f t="shared" si="141"/>
        <v>1</v>
      </c>
    </row>
    <row r="8681" spans="1:6" x14ac:dyDescent="0.2">
      <c r="A8681" s="28">
        <v>42726</v>
      </c>
      <c r="B8681" t="s">
        <v>446</v>
      </c>
      <c r="C8681" t="s">
        <v>54</v>
      </c>
      <c r="D8681" t="s">
        <v>54</v>
      </c>
      <c r="E8681" s="30">
        <v>3.8</v>
      </c>
      <c r="F8681">
        <f t="shared" si="141"/>
        <v>1</v>
      </c>
    </row>
    <row r="8682" spans="1:6" x14ac:dyDescent="0.2">
      <c r="A8682" s="28">
        <v>42726</v>
      </c>
      <c r="B8682" t="s">
        <v>446</v>
      </c>
      <c r="C8682" t="s">
        <v>55</v>
      </c>
      <c r="D8682" t="s">
        <v>55</v>
      </c>
      <c r="E8682" s="30">
        <v>38.4</v>
      </c>
      <c r="F8682">
        <f t="shared" si="141"/>
        <v>1</v>
      </c>
    </row>
    <row r="8683" spans="1:6" x14ac:dyDescent="0.2">
      <c r="A8683" s="28">
        <v>42726</v>
      </c>
      <c r="B8683" t="s">
        <v>446</v>
      </c>
      <c r="C8683" t="s">
        <v>56</v>
      </c>
      <c r="D8683" t="s">
        <v>56</v>
      </c>
      <c r="E8683" s="30">
        <v>1</v>
      </c>
      <c r="F8683">
        <f t="shared" si="141"/>
        <v>1</v>
      </c>
    </row>
    <row r="8684" spans="1:6" x14ac:dyDescent="0.2">
      <c r="A8684" s="28">
        <v>42726</v>
      </c>
      <c r="B8684" t="s">
        <v>446</v>
      </c>
      <c r="C8684" t="s">
        <v>57</v>
      </c>
      <c r="D8684" t="s">
        <v>57</v>
      </c>
      <c r="E8684" s="30">
        <v>0</v>
      </c>
      <c r="F8684">
        <f t="shared" si="141"/>
        <v>1</v>
      </c>
    </row>
    <row r="8685" spans="1:6" x14ac:dyDescent="0.2">
      <c r="A8685" s="28">
        <v>42726</v>
      </c>
      <c r="B8685" t="s">
        <v>446</v>
      </c>
      <c r="C8685" t="s">
        <v>58</v>
      </c>
      <c r="D8685" t="s">
        <v>58</v>
      </c>
      <c r="E8685" s="30">
        <v>5</v>
      </c>
      <c r="F8685">
        <f t="shared" si="141"/>
        <v>1</v>
      </c>
    </row>
    <row r="8686" spans="1:6" x14ac:dyDescent="0.2">
      <c r="A8686" s="28">
        <v>42726</v>
      </c>
      <c r="B8686" t="s">
        <v>446</v>
      </c>
      <c r="C8686" t="s">
        <v>59</v>
      </c>
      <c r="D8686" t="s">
        <v>59</v>
      </c>
      <c r="E8686" s="30">
        <v>0</v>
      </c>
      <c r="F8686">
        <f t="shared" si="141"/>
        <v>1</v>
      </c>
    </row>
    <row r="8687" spans="1:6" x14ac:dyDescent="0.2">
      <c r="A8687" s="28">
        <v>42727</v>
      </c>
      <c r="B8687" t="s">
        <v>440</v>
      </c>
      <c r="C8687" t="s">
        <v>52</v>
      </c>
      <c r="D8687" t="s">
        <v>52</v>
      </c>
      <c r="E8687" s="30">
        <v>5.33</v>
      </c>
      <c r="F8687">
        <f t="shared" si="141"/>
        <v>1</v>
      </c>
    </row>
    <row r="8688" spans="1:6" x14ac:dyDescent="0.2">
      <c r="A8688" s="28">
        <v>42727</v>
      </c>
      <c r="B8688" t="s">
        <v>440</v>
      </c>
      <c r="C8688" t="s">
        <v>53</v>
      </c>
      <c r="D8688" t="s">
        <v>53</v>
      </c>
      <c r="E8688" s="30">
        <v>4.67</v>
      </c>
      <c r="F8688">
        <f t="shared" si="141"/>
        <v>1</v>
      </c>
    </row>
    <row r="8689" spans="1:6" x14ac:dyDescent="0.2">
      <c r="A8689" s="28">
        <v>42727</v>
      </c>
      <c r="B8689" t="s">
        <v>440</v>
      </c>
      <c r="C8689" t="s">
        <v>54</v>
      </c>
      <c r="D8689" t="s">
        <v>54</v>
      </c>
      <c r="E8689" s="30">
        <v>1.1499999999999999</v>
      </c>
      <c r="F8689">
        <f t="shared" si="141"/>
        <v>1</v>
      </c>
    </row>
    <row r="8690" spans="1:6" x14ac:dyDescent="0.2">
      <c r="A8690" s="28">
        <v>42727</v>
      </c>
      <c r="B8690" t="s">
        <v>440</v>
      </c>
      <c r="C8690" t="s">
        <v>55</v>
      </c>
      <c r="D8690" t="s">
        <v>55</v>
      </c>
      <c r="E8690" s="30">
        <v>32</v>
      </c>
      <c r="F8690">
        <f t="shared" si="141"/>
        <v>1</v>
      </c>
    </row>
    <row r="8691" spans="1:6" x14ac:dyDescent="0.2">
      <c r="A8691" s="28">
        <v>42727</v>
      </c>
      <c r="B8691" t="s">
        <v>440</v>
      </c>
      <c r="C8691" t="s">
        <v>56</v>
      </c>
      <c r="D8691" t="s">
        <v>56</v>
      </c>
      <c r="E8691" s="30">
        <v>6</v>
      </c>
      <c r="F8691">
        <f t="shared" si="141"/>
        <v>1</v>
      </c>
    </row>
    <row r="8692" spans="1:6" x14ac:dyDescent="0.2">
      <c r="A8692" s="28">
        <v>42727</v>
      </c>
      <c r="B8692" t="s">
        <v>440</v>
      </c>
      <c r="C8692" t="s">
        <v>57</v>
      </c>
      <c r="D8692" t="s">
        <v>57</v>
      </c>
      <c r="E8692" s="30">
        <v>0</v>
      </c>
      <c r="F8692">
        <f t="shared" si="141"/>
        <v>1</v>
      </c>
    </row>
    <row r="8693" spans="1:6" x14ac:dyDescent="0.2">
      <c r="A8693" s="28">
        <v>42727</v>
      </c>
      <c r="B8693" t="s">
        <v>440</v>
      </c>
      <c r="C8693" t="s">
        <v>58</v>
      </c>
      <c r="D8693" t="s">
        <v>58</v>
      </c>
      <c r="E8693" s="30">
        <v>8</v>
      </c>
      <c r="F8693">
        <f t="shared" si="141"/>
        <v>1</v>
      </c>
    </row>
    <row r="8694" spans="1:6" x14ac:dyDescent="0.2">
      <c r="A8694" s="28">
        <v>42727</v>
      </c>
      <c r="B8694" t="s">
        <v>440</v>
      </c>
      <c r="C8694" t="s">
        <v>59</v>
      </c>
      <c r="D8694" t="s">
        <v>59</v>
      </c>
      <c r="E8694" s="30">
        <v>2</v>
      </c>
      <c r="F8694">
        <f t="shared" si="141"/>
        <v>1</v>
      </c>
    </row>
    <row r="8695" spans="1:6" x14ac:dyDescent="0.2">
      <c r="A8695" s="28">
        <v>42728</v>
      </c>
      <c r="B8695" t="s">
        <v>441</v>
      </c>
      <c r="C8695" t="s">
        <v>52</v>
      </c>
      <c r="D8695" t="s">
        <v>52</v>
      </c>
      <c r="E8695" s="30">
        <v>6.33</v>
      </c>
      <c r="F8695">
        <f t="shared" si="141"/>
        <v>1</v>
      </c>
    </row>
    <row r="8696" spans="1:6" x14ac:dyDescent="0.2">
      <c r="A8696" s="28">
        <v>42728</v>
      </c>
      <c r="B8696" t="s">
        <v>441</v>
      </c>
      <c r="C8696" t="s">
        <v>53</v>
      </c>
      <c r="D8696" t="s">
        <v>53</v>
      </c>
      <c r="E8696" s="30">
        <v>6.7</v>
      </c>
      <c r="F8696">
        <f t="shared" si="141"/>
        <v>1</v>
      </c>
    </row>
    <row r="8697" spans="1:6" x14ac:dyDescent="0.2">
      <c r="A8697" s="28">
        <v>42728</v>
      </c>
      <c r="B8697" t="s">
        <v>441</v>
      </c>
      <c r="C8697" t="s">
        <v>54</v>
      </c>
      <c r="D8697" t="s">
        <v>54</v>
      </c>
      <c r="E8697" s="30">
        <v>4.2</v>
      </c>
      <c r="F8697">
        <f t="shared" si="141"/>
        <v>1</v>
      </c>
    </row>
    <row r="8698" spans="1:6" x14ac:dyDescent="0.2">
      <c r="A8698" s="28">
        <v>42728</v>
      </c>
      <c r="B8698" t="s">
        <v>441</v>
      </c>
      <c r="C8698" t="s">
        <v>55</v>
      </c>
      <c r="D8698" t="s">
        <v>55</v>
      </c>
      <c r="E8698" s="30">
        <v>82</v>
      </c>
      <c r="F8698">
        <f t="shared" si="141"/>
        <v>1</v>
      </c>
    </row>
    <row r="8699" spans="1:6" x14ac:dyDescent="0.2">
      <c r="A8699" s="28">
        <v>42728</v>
      </c>
      <c r="B8699" t="s">
        <v>441</v>
      </c>
      <c r="C8699" t="s">
        <v>56</v>
      </c>
      <c r="D8699" t="s">
        <v>56</v>
      </c>
      <c r="E8699" s="30">
        <v>4</v>
      </c>
      <c r="F8699">
        <f t="shared" si="141"/>
        <v>1</v>
      </c>
    </row>
    <row r="8700" spans="1:6" x14ac:dyDescent="0.2">
      <c r="A8700" s="28">
        <v>42728</v>
      </c>
      <c r="B8700" t="s">
        <v>441</v>
      </c>
      <c r="C8700" t="s">
        <v>57</v>
      </c>
      <c r="D8700" t="s">
        <v>57</v>
      </c>
      <c r="E8700" s="30">
        <v>1</v>
      </c>
      <c r="F8700">
        <f t="shared" si="141"/>
        <v>1</v>
      </c>
    </row>
    <row r="8701" spans="1:6" x14ac:dyDescent="0.2">
      <c r="A8701" s="28">
        <v>42728</v>
      </c>
      <c r="B8701" t="s">
        <v>441</v>
      </c>
      <c r="C8701" t="s">
        <v>58</v>
      </c>
      <c r="D8701" t="s">
        <v>58</v>
      </c>
      <c r="E8701" s="30">
        <v>2</v>
      </c>
      <c r="F8701">
        <f t="shared" si="141"/>
        <v>1</v>
      </c>
    </row>
    <row r="8702" spans="1:6" x14ac:dyDescent="0.2">
      <c r="A8702" s="28">
        <v>42728</v>
      </c>
      <c r="B8702" t="s">
        <v>441</v>
      </c>
      <c r="C8702" t="s">
        <v>59</v>
      </c>
      <c r="D8702" t="s">
        <v>59</v>
      </c>
      <c r="E8702" s="30">
        <v>1</v>
      </c>
      <c r="F8702">
        <f t="shared" si="141"/>
        <v>1</v>
      </c>
    </row>
    <row r="8703" spans="1:6" x14ac:dyDescent="0.2">
      <c r="A8703" s="28">
        <v>42729</v>
      </c>
      <c r="B8703" t="s">
        <v>447</v>
      </c>
      <c r="C8703" t="s">
        <v>52</v>
      </c>
      <c r="D8703" t="s">
        <v>52</v>
      </c>
      <c r="E8703" s="30">
        <v>2.33</v>
      </c>
      <c r="F8703">
        <f t="shared" si="141"/>
        <v>1</v>
      </c>
    </row>
    <row r="8704" spans="1:6" x14ac:dyDescent="0.2">
      <c r="A8704" s="28">
        <v>42729</v>
      </c>
      <c r="B8704" t="s">
        <v>447</v>
      </c>
      <c r="C8704" t="s">
        <v>53</v>
      </c>
      <c r="D8704" t="s">
        <v>53</v>
      </c>
      <c r="E8704" s="30">
        <v>7.6269999999999998</v>
      </c>
      <c r="F8704">
        <f t="shared" si="141"/>
        <v>1</v>
      </c>
    </row>
    <row r="8705" spans="1:6" x14ac:dyDescent="0.2">
      <c r="A8705" s="28">
        <v>42729</v>
      </c>
      <c r="B8705" t="s">
        <v>447</v>
      </c>
      <c r="C8705" t="s">
        <v>54</v>
      </c>
      <c r="D8705" t="s">
        <v>54</v>
      </c>
      <c r="E8705" s="30">
        <v>5.7</v>
      </c>
      <c r="F8705">
        <f t="shared" si="141"/>
        <v>1</v>
      </c>
    </row>
    <row r="8706" spans="1:6" x14ac:dyDescent="0.2">
      <c r="A8706" s="28">
        <v>42729</v>
      </c>
      <c r="B8706" t="s">
        <v>447</v>
      </c>
      <c r="C8706" t="s">
        <v>55</v>
      </c>
      <c r="D8706" t="s">
        <v>55</v>
      </c>
      <c r="E8706" s="30">
        <v>79.8</v>
      </c>
      <c r="F8706">
        <f t="shared" si="141"/>
        <v>1</v>
      </c>
    </row>
    <row r="8707" spans="1:6" x14ac:dyDescent="0.2">
      <c r="A8707" s="28">
        <v>42729</v>
      </c>
      <c r="B8707" t="s">
        <v>447</v>
      </c>
      <c r="C8707" t="s">
        <v>56</v>
      </c>
      <c r="D8707" t="s">
        <v>56</v>
      </c>
      <c r="E8707" s="30">
        <v>0</v>
      </c>
      <c r="F8707">
        <f t="shared" si="141"/>
        <v>1</v>
      </c>
    </row>
    <row r="8708" spans="1:6" x14ac:dyDescent="0.2">
      <c r="A8708" s="28">
        <v>42729</v>
      </c>
      <c r="B8708" t="s">
        <v>447</v>
      </c>
      <c r="C8708" t="s">
        <v>57</v>
      </c>
      <c r="D8708" t="s">
        <v>57</v>
      </c>
      <c r="E8708" s="30">
        <v>0</v>
      </c>
      <c r="F8708">
        <f t="shared" si="141"/>
        <v>1</v>
      </c>
    </row>
    <row r="8709" spans="1:6" x14ac:dyDescent="0.2">
      <c r="A8709" s="28">
        <v>42729</v>
      </c>
      <c r="B8709" t="s">
        <v>447</v>
      </c>
      <c r="C8709" t="s">
        <v>58</v>
      </c>
      <c r="D8709" t="s">
        <v>58</v>
      </c>
      <c r="E8709" s="30">
        <v>9</v>
      </c>
      <c r="F8709">
        <f t="shared" si="141"/>
        <v>1</v>
      </c>
    </row>
    <row r="8710" spans="1:6" x14ac:dyDescent="0.2">
      <c r="A8710" s="28">
        <v>42729</v>
      </c>
      <c r="B8710" t="s">
        <v>447</v>
      </c>
      <c r="C8710" t="s">
        <v>59</v>
      </c>
      <c r="D8710" t="s">
        <v>59</v>
      </c>
      <c r="E8710" s="30">
        <v>1</v>
      </c>
      <c r="F8710">
        <f t="shared" si="141"/>
        <v>1</v>
      </c>
    </row>
    <row r="8711" spans="1:6" x14ac:dyDescent="0.2">
      <c r="A8711" s="28">
        <v>42730</v>
      </c>
      <c r="B8711" t="s">
        <v>443</v>
      </c>
      <c r="C8711" t="s">
        <v>52</v>
      </c>
      <c r="D8711" t="s">
        <v>52</v>
      </c>
      <c r="E8711" s="30">
        <v>10.33</v>
      </c>
      <c r="F8711">
        <f t="shared" ref="F8711:F8774" si="142">SUBTOTAL(103,E8711)</f>
        <v>1</v>
      </c>
    </row>
    <row r="8712" spans="1:6" x14ac:dyDescent="0.2">
      <c r="A8712" s="28">
        <v>42730</v>
      </c>
      <c r="B8712" t="s">
        <v>443</v>
      </c>
      <c r="C8712" t="s">
        <v>53</v>
      </c>
      <c r="D8712" t="s">
        <v>53</v>
      </c>
      <c r="E8712" s="30">
        <v>4.66</v>
      </c>
      <c r="F8712">
        <f t="shared" si="142"/>
        <v>1</v>
      </c>
    </row>
    <row r="8713" spans="1:6" x14ac:dyDescent="0.2">
      <c r="A8713" s="28">
        <v>42730</v>
      </c>
      <c r="B8713" t="s">
        <v>443</v>
      </c>
      <c r="C8713" t="s">
        <v>54</v>
      </c>
      <c r="D8713" t="s">
        <v>54</v>
      </c>
      <c r="E8713" s="30">
        <v>2</v>
      </c>
      <c r="F8713">
        <f t="shared" si="142"/>
        <v>1</v>
      </c>
    </row>
    <row r="8714" spans="1:6" x14ac:dyDescent="0.2">
      <c r="A8714" s="28">
        <v>42730</v>
      </c>
      <c r="B8714" t="s">
        <v>443</v>
      </c>
      <c r="C8714" t="s">
        <v>55</v>
      </c>
      <c r="D8714" t="s">
        <v>55</v>
      </c>
      <c r="E8714" s="30">
        <v>58.923999999999999</v>
      </c>
      <c r="F8714">
        <f t="shared" si="142"/>
        <v>1</v>
      </c>
    </row>
    <row r="8715" spans="1:6" x14ac:dyDescent="0.2">
      <c r="A8715" s="28">
        <v>42730</v>
      </c>
      <c r="B8715" t="s">
        <v>443</v>
      </c>
      <c r="C8715" t="s">
        <v>56</v>
      </c>
      <c r="D8715" t="s">
        <v>56</v>
      </c>
      <c r="E8715" s="30">
        <v>6</v>
      </c>
      <c r="F8715">
        <f t="shared" si="142"/>
        <v>1</v>
      </c>
    </row>
    <row r="8716" spans="1:6" x14ac:dyDescent="0.2">
      <c r="A8716" s="28">
        <v>42730</v>
      </c>
      <c r="B8716" t="s">
        <v>443</v>
      </c>
      <c r="C8716" t="s">
        <v>57</v>
      </c>
      <c r="D8716" t="s">
        <v>57</v>
      </c>
      <c r="E8716" s="30">
        <v>0</v>
      </c>
      <c r="F8716">
        <f t="shared" si="142"/>
        <v>1</v>
      </c>
    </row>
    <row r="8717" spans="1:6" x14ac:dyDescent="0.2">
      <c r="A8717" s="28">
        <v>42730</v>
      </c>
      <c r="B8717" t="s">
        <v>443</v>
      </c>
      <c r="C8717" t="s">
        <v>58</v>
      </c>
      <c r="D8717" t="s">
        <v>58</v>
      </c>
      <c r="E8717" s="30">
        <v>2</v>
      </c>
      <c r="F8717">
        <f t="shared" si="142"/>
        <v>1</v>
      </c>
    </row>
    <row r="8718" spans="1:6" x14ac:dyDescent="0.2">
      <c r="A8718" s="28">
        <v>42730</v>
      </c>
      <c r="B8718" t="s">
        <v>443</v>
      </c>
      <c r="C8718" t="s">
        <v>59</v>
      </c>
      <c r="D8718" t="s">
        <v>59</v>
      </c>
      <c r="E8718" s="30">
        <v>2</v>
      </c>
      <c r="F8718">
        <f t="shared" si="142"/>
        <v>1</v>
      </c>
    </row>
    <row r="8719" spans="1:6" x14ac:dyDescent="0.2">
      <c r="A8719" s="28">
        <v>42731</v>
      </c>
      <c r="B8719" t="s">
        <v>444</v>
      </c>
      <c r="C8719" t="s">
        <v>52</v>
      </c>
      <c r="D8719" t="s">
        <v>52</v>
      </c>
      <c r="E8719" s="30">
        <v>6</v>
      </c>
      <c r="F8719">
        <f t="shared" si="142"/>
        <v>1</v>
      </c>
    </row>
    <row r="8720" spans="1:6" x14ac:dyDescent="0.2">
      <c r="A8720" s="28">
        <v>42731</v>
      </c>
      <c r="B8720" t="s">
        <v>444</v>
      </c>
      <c r="C8720" t="s">
        <v>53</v>
      </c>
      <c r="D8720" t="s">
        <v>53</v>
      </c>
      <c r="E8720" s="30">
        <v>5</v>
      </c>
      <c r="F8720">
        <f t="shared" si="142"/>
        <v>1</v>
      </c>
    </row>
    <row r="8721" spans="1:6" x14ac:dyDescent="0.2">
      <c r="A8721" s="28">
        <v>42731</v>
      </c>
      <c r="B8721" t="s">
        <v>444</v>
      </c>
      <c r="C8721" t="s">
        <v>54</v>
      </c>
      <c r="D8721" t="s">
        <v>54</v>
      </c>
      <c r="E8721" s="30">
        <v>0.41666666699999999</v>
      </c>
      <c r="F8721">
        <f t="shared" si="142"/>
        <v>1</v>
      </c>
    </row>
    <row r="8722" spans="1:6" x14ac:dyDescent="0.2">
      <c r="A8722" s="28">
        <v>42731</v>
      </c>
      <c r="B8722" t="s">
        <v>444</v>
      </c>
      <c r="C8722" t="s">
        <v>55</v>
      </c>
      <c r="D8722" t="s">
        <v>55</v>
      </c>
      <c r="E8722" s="30">
        <v>54.2</v>
      </c>
      <c r="F8722">
        <f t="shared" si="142"/>
        <v>1</v>
      </c>
    </row>
    <row r="8723" spans="1:6" x14ac:dyDescent="0.2">
      <c r="A8723" s="28">
        <v>42731</v>
      </c>
      <c r="B8723" t="s">
        <v>444</v>
      </c>
      <c r="C8723" t="s">
        <v>56</v>
      </c>
      <c r="D8723" t="s">
        <v>56</v>
      </c>
      <c r="E8723" s="30">
        <v>8</v>
      </c>
      <c r="F8723">
        <f t="shared" si="142"/>
        <v>1</v>
      </c>
    </row>
    <row r="8724" spans="1:6" x14ac:dyDescent="0.2">
      <c r="A8724" s="28">
        <v>42731</v>
      </c>
      <c r="B8724" t="s">
        <v>444</v>
      </c>
      <c r="C8724" t="s">
        <v>57</v>
      </c>
      <c r="D8724" t="s">
        <v>57</v>
      </c>
      <c r="E8724" s="30">
        <v>2</v>
      </c>
      <c r="F8724">
        <f t="shared" si="142"/>
        <v>1</v>
      </c>
    </row>
    <row r="8725" spans="1:6" x14ac:dyDescent="0.2">
      <c r="A8725" s="28">
        <v>42731</v>
      </c>
      <c r="B8725" t="s">
        <v>444</v>
      </c>
      <c r="C8725" t="s">
        <v>58</v>
      </c>
      <c r="D8725" t="s">
        <v>58</v>
      </c>
      <c r="E8725" s="30">
        <v>13</v>
      </c>
      <c r="F8725">
        <f t="shared" si="142"/>
        <v>1</v>
      </c>
    </row>
    <row r="8726" spans="1:6" x14ac:dyDescent="0.2">
      <c r="A8726" s="28">
        <v>42731</v>
      </c>
      <c r="B8726" t="s">
        <v>444</v>
      </c>
      <c r="C8726" t="s">
        <v>59</v>
      </c>
      <c r="D8726" t="s">
        <v>59</v>
      </c>
      <c r="E8726" s="30">
        <v>0</v>
      </c>
      <c r="F8726">
        <f t="shared" si="142"/>
        <v>1</v>
      </c>
    </row>
    <row r="8727" spans="1:6" x14ac:dyDescent="0.2">
      <c r="A8727" s="28">
        <v>42732</v>
      </c>
      <c r="B8727" t="s">
        <v>445</v>
      </c>
      <c r="C8727" t="s">
        <v>52</v>
      </c>
      <c r="D8727" t="s">
        <v>52</v>
      </c>
      <c r="E8727" s="30">
        <v>4.34</v>
      </c>
      <c r="F8727">
        <f t="shared" si="142"/>
        <v>1</v>
      </c>
    </row>
    <row r="8728" spans="1:6" x14ac:dyDescent="0.2">
      <c r="A8728" s="28">
        <v>42732</v>
      </c>
      <c r="B8728" t="s">
        <v>445</v>
      </c>
      <c r="C8728" t="s">
        <v>53</v>
      </c>
      <c r="D8728" t="s">
        <v>53</v>
      </c>
      <c r="E8728" s="30">
        <v>6.33</v>
      </c>
      <c r="F8728">
        <f t="shared" si="142"/>
        <v>1</v>
      </c>
    </row>
    <row r="8729" spans="1:6" x14ac:dyDescent="0.2">
      <c r="A8729" s="28">
        <v>42732</v>
      </c>
      <c r="B8729" t="s">
        <v>445</v>
      </c>
      <c r="C8729" t="s">
        <v>54</v>
      </c>
      <c r="D8729" t="s">
        <v>54</v>
      </c>
      <c r="E8729" s="30">
        <v>6.45</v>
      </c>
      <c r="F8729">
        <f t="shared" si="142"/>
        <v>1</v>
      </c>
    </row>
    <row r="8730" spans="1:6" x14ac:dyDescent="0.2">
      <c r="A8730" s="28">
        <v>42732</v>
      </c>
      <c r="B8730" t="s">
        <v>445</v>
      </c>
      <c r="C8730" t="s">
        <v>55</v>
      </c>
      <c r="D8730" t="s">
        <v>55</v>
      </c>
      <c r="E8730" s="30">
        <v>57.2</v>
      </c>
      <c r="F8730">
        <f t="shared" si="142"/>
        <v>1</v>
      </c>
    </row>
    <row r="8731" spans="1:6" x14ac:dyDescent="0.2">
      <c r="A8731" s="28">
        <v>42732</v>
      </c>
      <c r="B8731" t="s">
        <v>445</v>
      </c>
      <c r="C8731" t="s">
        <v>56</v>
      </c>
      <c r="D8731" t="s">
        <v>56</v>
      </c>
      <c r="E8731" s="30">
        <v>7</v>
      </c>
      <c r="F8731">
        <f t="shared" si="142"/>
        <v>1</v>
      </c>
    </row>
    <row r="8732" spans="1:6" x14ac:dyDescent="0.2">
      <c r="A8732" s="28">
        <v>42732</v>
      </c>
      <c r="B8732" t="s">
        <v>445</v>
      </c>
      <c r="C8732" t="s">
        <v>57</v>
      </c>
      <c r="D8732" t="s">
        <v>57</v>
      </c>
      <c r="E8732" s="30">
        <v>0</v>
      </c>
      <c r="F8732">
        <f t="shared" si="142"/>
        <v>1</v>
      </c>
    </row>
    <row r="8733" spans="1:6" x14ac:dyDescent="0.2">
      <c r="A8733" s="28">
        <v>42732</v>
      </c>
      <c r="B8733" t="s">
        <v>445</v>
      </c>
      <c r="C8733" t="s">
        <v>58</v>
      </c>
      <c r="D8733" t="s">
        <v>58</v>
      </c>
      <c r="E8733" s="30">
        <v>13</v>
      </c>
      <c r="F8733">
        <f t="shared" si="142"/>
        <v>1</v>
      </c>
    </row>
    <row r="8734" spans="1:6" x14ac:dyDescent="0.2">
      <c r="A8734" s="28">
        <v>42732</v>
      </c>
      <c r="B8734" t="s">
        <v>445</v>
      </c>
      <c r="C8734" t="s">
        <v>59</v>
      </c>
      <c r="D8734" t="s">
        <v>59</v>
      </c>
      <c r="E8734" s="30">
        <v>0</v>
      </c>
      <c r="F8734">
        <f t="shared" si="142"/>
        <v>1</v>
      </c>
    </row>
    <row r="8735" spans="1:6" x14ac:dyDescent="0.2">
      <c r="A8735" s="28">
        <v>42733</v>
      </c>
      <c r="B8735" t="s">
        <v>446</v>
      </c>
      <c r="C8735" t="s">
        <v>52</v>
      </c>
      <c r="D8735" t="s">
        <v>52</v>
      </c>
      <c r="E8735" s="30">
        <v>11</v>
      </c>
      <c r="F8735">
        <f t="shared" si="142"/>
        <v>1</v>
      </c>
    </row>
    <row r="8736" spans="1:6" x14ac:dyDescent="0.2">
      <c r="A8736" s="28">
        <v>42733</v>
      </c>
      <c r="B8736" t="s">
        <v>446</v>
      </c>
      <c r="C8736" t="s">
        <v>53</v>
      </c>
      <c r="D8736" t="s">
        <v>53</v>
      </c>
      <c r="E8736" s="30">
        <v>6.01</v>
      </c>
      <c r="F8736">
        <f t="shared" si="142"/>
        <v>1</v>
      </c>
    </row>
    <row r="8737" spans="1:6" x14ac:dyDescent="0.2">
      <c r="A8737" s="28">
        <v>42733</v>
      </c>
      <c r="B8737" t="s">
        <v>446</v>
      </c>
      <c r="C8737" t="s">
        <v>54</v>
      </c>
      <c r="D8737" t="s">
        <v>54</v>
      </c>
      <c r="E8737" s="30">
        <v>6.35</v>
      </c>
      <c r="F8737">
        <f t="shared" si="142"/>
        <v>1</v>
      </c>
    </row>
    <row r="8738" spans="1:6" x14ac:dyDescent="0.2">
      <c r="A8738" s="28">
        <v>42733</v>
      </c>
      <c r="B8738" t="s">
        <v>446</v>
      </c>
      <c r="C8738" t="s">
        <v>55</v>
      </c>
      <c r="D8738" t="s">
        <v>55</v>
      </c>
      <c r="E8738" s="30">
        <v>81.2</v>
      </c>
      <c r="F8738">
        <f t="shared" si="142"/>
        <v>1</v>
      </c>
    </row>
    <row r="8739" spans="1:6" x14ac:dyDescent="0.2">
      <c r="A8739" s="28">
        <v>42733</v>
      </c>
      <c r="B8739" t="s">
        <v>446</v>
      </c>
      <c r="C8739" t="s">
        <v>56</v>
      </c>
      <c r="D8739" t="s">
        <v>56</v>
      </c>
      <c r="E8739" s="30">
        <v>4</v>
      </c>
      <c r="F8739">
        <f t="shared" si="142"/>
        <v>1</v>
      </c>
    </row>
    <row r="8740" spans="1:6" x14ac:dyDescent="0.2">
      <c r="A8740" s="28">
        <v>42733</v>
      </c>
      <c r="B8740" t="s">
        <v>446</v>
      </c>
      <c r="C8740" t="s">
        <v>57</v>
      </c>
      <c r="D8740" t="s">
        <v>57</v>
      </c>
      <c r="E8740" s="30">
        <v>3</v>
      </c>
      <c r="F8740">
        <f t="shared" si="142"/>
        <v>1</v>
      </c>
    </row>
    <row r="8741" spans="1:6" x14ac:dyDescent="0.2">
      <c r="A8741" s="28">
        <v>42733</v>
      </c>
      <c r="B8741" t="s">
        <v>446</v>
      </c>
      <c r="C8741" t="s">
        <v>58</v>
      </c>
      <c r="D8741" t="s">
        <v>58</v>
      </c>
      <c r="E8741" s="30">
        <v>6</v>
      </c>
      <c r="F8741">
        <f t="shared" si="142"/>
        <v>1</v>
      </c>
    </row>
    <row r="8742" spans="1:6" x14ac:dyDescent="0.2">
      <c r="A8742" s="28">
        <v>42733</v>
      </c>
      <c r="B8742" t="s">
        <v>446</v>
      </c>
      <c r="C8742" t="s">
        <v>59</v>
      </c>
      <c r="D8742" t="s">
        <v>59</v>
      </c>
      <c r="E8742" s="30">
        <v>2</v>
      </c>
      <c r="F8742">
        <f t="shared" si="142"/>
        <v>1</v>
      </c>
    </row>
    <row r="8743" spans="1:6" x14ac:dyDescent="0.2">
      <c r="A8743" s="28">
        <v>42734</v>
      </c>
      <c r="B8743" t="s">
        <v>440</v>
      </c>
      <c r="C8743" t="s">
        <v>52</v>
      </c>
      <c r="D8743" t="s">
        <v>52</v>
      </c>
      <c r="E8743" s="30">
        <v>5.66</v>
      </c>
      <c r="F8743">
        <f t="shared" si="142"/>
        <v>1</v>
      </c>
    </row>
    <row r="8744" spans="1:6" x14ac:dyDescent="0.2">
      <c r="A8744" s="28">
        <v>42734</v>
      </c>
      <c r="B8744" t="s">
        <v>440</v>
      </c>
      <c r="C8744" t="s">
        <v>53</v>
      </c>
      <c r="D8744" t="s">
        <v>53</v>
      </c>
      <c r="E8744" s="30">
        <v>8.99</v>
      </c>
      <c r="F8744">
        <f t="shared" si="142"/>
        <v>1</v>
      </c>
    </row>
    <row r="8745" spans="1:6" x14ac:dyDescent="0.2">
      <c r="A8745" s="28">
        <v>42734</v>
      </c>
      <c r="B8745" t="s">
        <v>440</v>
      </c>
      <c r="C8745" t="s">
        <v>54</v>
      </c>
      <c r="D8745" t="s">
        <v>54</v>
      </c>
      <c r="E8745" s="30">
        <v>7.3</v>
      </c>
      <c r="F8745">
        <f t="shared" si="142"/>
        <v>1</v>
      </c>
    </row>
    <row r="8746" spans="1:6" x14ac:dyDescent="0.2">
      <c r="A8746" s="28">
        <v>42734</v>
      </c>
      <c r="B8746" t="s">
        <v>440</v>
      </c>
      <c r="C8746" t="s">
        <v>55</v>
      </c>
      <c r="D8746" t="s">
        <v>55</v>
      </c>
      <c r="E8746" s="30">
        <v>161</v>
      </c>
      <c r="F8746">
        <f t="shared" si="142"/>
        <v>1</v>
      </c>
    </row>
    <row r="8747" spans="1:6" x14ac:dyDescent="0.2">
      <c r="A8747" s="28">
        <v>42734</v>
      </c>
      <c r="B8747" t="s">
        <v>440</v>
      </c>
      <c r="C8747" t="s">
        <v>56</v>
      </c>
      <c r="D8747" t="s">
        <v>56</v>
      </c>
      <c r="E8747" s="30">
        <v>13</v>
      </c>
      <c r="F8747">
        <f t="shared" si="142"/>
        <v>1</v>
      </c>
    </row>
    <row r="8748" spans="1:6" x14ac:dyDescent="0.2">
      <c r="A8748" s="28">
        <v>42734</v>
      </c>
      <c r="B8748" t="s">
        <v>440</v>
      </c>
      <c r="C8748" t="s">
        <v>57</v>
      </c>
      <c r="D8748" t="s">
        <v>57</v>
      </c>
      <c r="E8748" s="30">
        <v>0</v>
      </c>
      <c r="F8748">
        <f t="shared" si="142"/>
        <v>1</v>
      </c>
    </row>
    <row r="8749" spans="1:6" x14ac:dyDescent="0.2">
      <c r="A8749" s="28">
        <v>42734</v>
      </c>
      <c r="B8749" t="s">
        <v>440</v>
      </c>
      <c r="C8749" t="s">
        <v>58</v>
      </c>
      <c r="D8749" t="s">
        <v>58</v>
      </c>
      <c r="E8749" s="30">
        <v>3</v>
      </c>
      <c r="F8749">
        <f t="shared" si="142"/>
        <v>1</v>
      </c>
    </row>
    <row r="8750" spans="1:6" x14ac:dyDescent="0.2">
      <c r="A8750" s="28">
        <v>42734</v>
      </c>
      <c r="B8750" t="s">
        <v>440</v>
      </c>
      <c r="C8750" t="s">
        <v>59</v>
      </c>
      <c r="D8750" t="s">
        <v>59</v>
      </c>
      <c r="E8750" s="30">
        <v>0</v>
      </c>
      <c r="F8750">
        <f t="shared" si="142"/>
        <v>1</v>
      </c>
    </row>
    <row r="8751" spans="1:6" x14ac:dyDescent="0.2">
      <c r="A8751" s="28">
        <v>42735</v>
      </c>
      <c r="B8751" t="s">
        <v>441</v>
      </c>
      <c r="C8751" t="s">
        <v>52</v>
      </c>
      <c r="D8751" t="s">
        <v>52</v>
      </c>
      <c r="E8751" s="30">
        <v>8.33</v>
      </c>
      <c r="F8751">
        <f t="shared" si="142"/>
        <v>1</v>
      </c>
    </row>
    <row r="8752" spans="1:6" x14ac:dyDescent="0.2">
      <c r="A8752" s="28">
        <v>42735</v>
      </c>
      <c r="B8752" t="s">
        <v>441</v>
      </c>
      <c r="C8752" t="s">
        <v>53</v>
      </c>
      <c r="D8752" t="s">
        <v>53</v>
      </c>
      <c r="E8752" s="30">
        <v>7.7590000000000003</v>
      </c>
      <c r="F8752">
        <f t="shared" si="142"/>
        <v>1</v>
      </c>
    </row>
    <row r="8753" spans="1:6" x14ac:dyDescent="0.2">
      <c r="A8753" s="28">
        <v>42735</v>
      </c>
      <c r="B8753" t="s">
        <v>441</v>
      </c>
      <c r="C8753" t="s">
        <v>54</v>
      </c>
      <c r="D8753" t="s">
        <v>54</v>
      </c>
      <c r="E8753" s="30">
        <v>7.45</v>
      </c>
      <c r="F8753">
        <f t="shared" si="142"/>
        <v>1</v>
      </c>
    </row>
    <row r="8754" spans="1:6" x14ac:dyDescent="0.2">
      <c r="A8754" s="28">
        <v>42735</v>
      </c>
      <c r="B8754" t="s">
        <v>441</v>
      </c>
      <c r="C8754" t="s">
        <v>55</v>
      </c>
      <c r="D8754" t="s">
        <v>55</v>
      </c>
      <c r="E8754" s="30">
        <v>108.7</v>
      </c>
      <c r="F8754">
        <f t="shared" si="142"/>
        <v>1</v>
      </c>
    </row>
    <row r="8755" spans="1:6" x14ac:dyDescent="0.2">
      <c r="A8755" s="28">
        <v>42735</v>
      </c>
      <c r="B8755" t="s">
        <v>441</v>
      </c>
      <c r="C8755" t="s">
        <v>56</v>
      </c>
      <c r="D8755" t="s">
        <v>56</v>
      </c>
      <c r="E8755" s="30">
        <v>7</v>
      </c>
      <c r="F8755">
        <f t="shared" si="142"/>
        <v>1</v>
      </c>
    </row>
    <row r="8756" spans="1:6" x14ac:dyDescent="0.2">
      <c r="A8756" s="28">
        <v>42735</v>
      </c>
      <c r="B8756" t="s">
        <v>441</v>
      </c>
      <c r="C8756" t="s">
        <v>57</v>
      </c>
      <c r="D8756" t="s">
        <v>57</v>
      </c>
      <c r="E8756" s="30">
        <v>0</v>
      </c>
      <c r="F8756">
        <f t="shared" si="142"/>
        <v>1</v>
      </c>
    </row>
    <row r="8757" spans="1:6" x14ac:dyDescent="0.2">
      <c r="A8757" s="28">
        <v>42735</v>
      </c>
      <c r="B8757" t="s">
        <v>441</v>
      </c>
      <c r="C8757" t="s">
        <v>58</v>
      </c>
      <c r="D8757" t="s">
        <v>58</v>
      </c>
      <c r="E8757" s="30">
        <v>12</v>
      </c>
      <c r="F8757">
        <f t="shared" si="142"/>
        <v>1</v>
      </c>
    </row>
    <row r="8758" spans="1:6" x14ac:dyDescent="0.2">
      <c r="A8758" s="28">
        <v>42735</v>
      </c>
      <c r="B8758" t="s">
        <v>441</v>
      </c>
      <c r="C8758" t="s">
        <v>59</v>
      </c>
      <c r="D8758" t="s">
        <v>59</v>
      </c>
      <c r="E8758" s="30">
        <v>0</v>
      </c>
      <c r="F8758">
        <f t="shared" si="142"/>
        <v>1</v>
      </c>
    </row>
    <row r="8759" spans="1:6" x14ac:dyDescent="0.2">
      <c r="A8759" s="28">
        <v>42736</v>
      </c>
      <c r="B8759" t="s">
        <v>447</v>
      </c>
      <c r="C8759" t="s">
        <v>52</v>
      </c>
      <c r="D8759" t="s">
        <v>52</v>
      </c>
      <c r="E8759" s="30">
        <v>4.33</v>
      </c>
      <c r="F8759">
        <f t="shared" si="142"/>
        <v>1</v>
      </c>
    </row>
    <row r="8760" spans="1:6" x14ac:dyDescent="0.2">
      <c r="A8760" s="28">
        <v>42736</v>
      </c>
      <c r="B8760" t="s">
        <v>447</v>
      </c>
      <c r="C8760" t="s">
        <v>53</v>
      </c>
      <c r="D8760" t="s">
        <v>53</v>
      </c>
      <c r="E8760" s="30">
        <v>7.593</v>
      </c>
      <c r="F8760">
        <f t="shared" si="142"/>
        <v>1</v>
      </c>
    </row>
    <row r="8761" spans="1:6" x14ac:dyDescent="0.2">
      <c r="A8761" s="28">
        <v>42736</v>
      </c>
      <c r="B8761" t="s">
        <v>447</v>
      </c>
      <c r="C8761" t="s">
        <v>54</v>
      </c>
      <c r="D8761" t="s">
        <v>54</v>
      </c>
      <c r="E8761" s="30">
        <v>1.2</v>
      </c>
      <c r="F8761">
        <f t="shared" si="142"/>
        <v>1</v>
      </c>
    </row>
    <row r="8762" spans="1:6" x14ac:dyDescent="0.2">
      <c r="A8762" s="28">
        <v>42736</v>
      </c>
      <c r="B8762" t="s">
        <v>447</v>
      </c>
      <c r="C8762" t="s">
        <v>55</v>
      </c>
      <c r="D8762" t="s">
        <v>55</v>
      </c>
      <c r="E8762" s="30">
        <v>43</v>
      </c>
      <c r="F8762">
        <f t="shared" si="142"/>
        <v>1</v>
      </c>
    </row>
    <row r="8763" spans="1:6" x14ac:dyDescent="0.2">
      <c r="A8763" s="28">
        <v>42736</v>
      </c>
      <c r="B8763" t="s">
        <v>447</v>
      </c>
      <c r="C8763" t="s">
        <v>56</v>
      </c>
      <c r="D8763" t="s">
        <v>56</v>
      </c>
      <c r="E8763" s="30">
        <v>4</v>
      </c>
      <c r="F8763">
        <f t="shared" si="142"/>
        <v>1</v>
      </c>
    </row>
    <row r="8764" spans="1:6" x14ac:dyDescent="0.2">
      <c r="A8764" s="28">
        <v>42736</v>
      </c>
      <c r="B8764" t="s">
        <v>447</v>
      </c>
      <c r="C8764" t="s">
        <v>57</v>
      </c>
      <c r="D8764" t="s">
        <v>57</v>
      </c>
      <c r="E8764" s="30">
        <v>0</v>
      </c>
      <c r="F8764">
        <f t="shared" si="142"/>
        <v>1</v>
      </c>
    </row>
    <row r="8765" spans="1:6" x14ac:dyDescent="0.2">
      <c r="A8765" s="28">
        <v>42736</v>
      </c>
      <c r="B8765" t="s">
        <v>447</v>
      </c>
      <c r="C8765" t="s">
        <v>58</v>
      </c>
      <c r="D8765" t="s">
        <v>58</v>
      </c>
      <c r="E8765" s="30">
        <v>14</v>
      </c>
      <c r="F8765">
        <f t="shared" si="142"/>
        <v>1</v>
      </c>
    </row>
    <row r="8766" spans="1:6" x14ac:dyDescent="0.2">
      <c r="A8766" s="28">
        <v>42736</v>
      </c>
      <c r="B8766" t="s">
        <v>447</v>
      </c>
      <c r="C8766" t="s">
        <v>59</v>
      </c>
      <c r="D8766" t="s">
        <v>59</v>
      </c>
      <c r="E8766" s="30">
        <v>0</v>
      </c>
      <c r="F8766">
        <f t="shared" si="142"/>
        <v>1</v>
      </c>
    </row>
    <row r="8767" spans="1:6" x14ac:dyDescent="0.2">
      <c r="A8767" s="28">
        <v>42737</v>
      </c>
      <c r="B8767" t="s">
        <v>443</v>
      </c>
      <c r="C8767" t="s">
        <v>52</v>
      </c>
      <c r="D8767" t="s">
        <v>52</v>
      </c>
      <c r="E8767" s="30">
        <v>4</v>
      </c>
      <c r="F8767">
        <f t="shared" si="142"/>
        <v>1</v>
      </c>
    </row>
    <row r="8768" spans="1:6" x14ac:dyDescent="0.2">
      <c r="A8768" s="28">
        <v>42737</v>
      </c>
      <c r="B8768" t="s">
        <v>443</v>
      </c>
      <c r="C8768" t="s">
        <v>53</v>
      </c>
      <c r="D8768" t="s">
        <v>53</v>
      </c>
      <c r="E8768" s="30">
        <v>5.0199999999999996</v>
      </c>
      <c r="F8768">
        <f t="shared" si="142"/>
        <v>1</v>
      </c>
    </row>
    <row r="8769" spans="1:6" x14ac:dyDescent="0.2">
      <c r="A8769" s="28">
        <v>42737</v>
      </c>
      <c r="B8769" t="s">
        <v>443</v>
      </c>
      <c r="C8769" t="s">
        <v>54</v>
      </c>
      <c r="D8769" t="s">
        <v>54</v>
      </c>
      <c r="E8769" s="30">
        <v>2</v>
      </c>
      <c r="F8769">
        <f t="shared" si="142"/>
        <v>1</v>
      </c>
    </row>
    <row r="8770" spans="1:6" x14ac:dyDescent="0.2">
      <c r="A8770" s="28">
        <v>42737</v>
      </c>
      <c r="B8770" t="s">
        <v>443</v>
      </c>
      <c r="C8770" t="s">
        <v>55</v>
      </c>
      <c r="D8770" t="s">
        <v>55</v>
      </c>
      <c r="E8770" s="30">
        <v>29</v>
      </c>
      <c r="F8770">
        <f t="shared" si="142"/>
        <v>1</v>
      </c>
    </row>
    <row r="8771" spans="1:6" x14ac:dyDescent="0.2">
      <c r="A8771" s="28">
        <v>42737</v>
      </c>
      <c r="B8771" t="s">
        <v>443</v>
      </c>
      <c r="C8771" t="s">
        <v>56</v>
      </c>
      <c r="D8771" t="s">
        <v>56</v>
      </c>
      <c r="E8771" s="30">
        <v>0</v>
      </c>
      <c r="F8771">
        <f t="shared" si="142"/>
        <v>1</v>
      </c>
    </row>
    <row r="8772" spans="1:6" x14ac:dyDescent="0.2">
      <c r="A8772" s="28">
        <v>42737</v>
      </c>
      <c r="B8772" t="s">
        <v>443</v>
      </c>
      <c r="C8772" t="s">
        <v>57</v>
      </c>
      <c r="D8772" t="s">
        <v>57</v>
      </c>
      <c r="E8772" s="30">
        <v>0</v>
      </c>
      <c r="F8772">
        <f t="shared" si="142"/>
        <v>1</v>
      </c>
    </row>
    <row r="8773" spans="1:6" x14ac:dyDescent="0.2">
      <c r="A8773" s="28">
        <v>42737</v>
      </c>
      <c r="B8773" t="s">
        <v>443</v>
      </c>
      <c r="C8773" t="s">
        <v>58</v>
      </c>
      <c r="D8773" t="s">
        <v>58</v>
      </c>
      <c r="E8773" s="30">
        <v>0</v>
      </c>
      <c r="F8773">
        <f t="shared" si="142"/>
        <v>1</v>
      </c>
    </row>
    <row r="8774" spans="1:6" x14ac:dyDescent="0.2">
      <c r="A8774" s="28">
        <v>42737</v>
      </c>
      <c r="B8774" t="s">
        <v>443</v>
      </c>
      <c r="C8774" t="s">
        <v>59</v>
      </c>
      <c r="D8774" t="s">
        <v>59</v>
      </c>
      <c r="E8774" s="30">
        <v>2</v>
      </c>
      <c r="F8774">
        <f t="shared" si="142"/>
        <v>1</v>
      </c>
    </row>
    <row r="8775" spans="1:6" x14ac:dyDescent="0.2">
      <c r="A8775" s="28">
        <v>42738</v>
      </c>
      <c r="B8775" t="s">
        <v>444</v>
      </c>
      <c r="C8775" t="s">
        <v>52</v>
      </c>
      <c r="D8775" t="s">
        <v>52</v>
      </c>
      <c r="E8775" s="30">
        <v>12</v>
      </c>
      <c r="F8775">
        <f t="shared" ref="F8775:F8838" si="143">SUBTOTAL(103,E8775)</f>
        <v>1</v>
      </c>
    </row>
    <row r="8776" spans="1:6" x14ac:dyDescent="0.2">
      <c r="A8776" s="28">
        <v>42738</v>
      </c>
      <c r="B8776" t="s">
        <v>444</v>
      </c>
      <c r="C8776" t="s">
        <v>53</v>
      </c>
      <c r="D8776" t="s">
        <v>53</v>
      </c>
      <c r="E8776" s="30">
        <v>5.33</v>
      </c>
      <c r="F8776">
        <f t="shared" si="143"/>
        <v>1</v>
      </c>
    </row>
    <row r="8777" spans="1:6" x14ac:dyDescent="0.2">
      <c r="A8777" s="28">
        <v>42738</v>
      </c>
      <c r="B8777" t="s">
        <v>444</v>
      </c>
      <c r="C8777" t="s">
        <v>54</v>
      </c>
      <c r="D8777" t="s">
        <v>54</v>
      </c>
      <c r="E8777" s="30">
        <v>6</v>
      </c>
      <c r="F8777">
        <f t="shared" si="143"/>
        <v>1</v>
      </c>
    </row>
    <row r="8778" spans="1:6" x14ac:dyDescent="0.2">
      <c r="A8778" s="28">
        <v>42738</v>
      </c>
      <c r="B8778" t="s">
        <v>444</v>
      </c>
      <c r="C8778" t="s">
        <v>55</v>
      </c>
      <c r="D8778" t="s">
        <v>55</v>
      </c>
      <c r="E8778" s="30">
        <v>34.5</v>
      </c>
      <c r="F8778">
        <f t="shared" si="143"/>
        <v>1</v>
      </c>
    </row>
    <row r="8779" spans="1:6" x14ac:dyDescent="0.2">
      <c r="A8779" s="28">
        <v>42738</v>
      </c>
      <c r="B8779" t="s">
        <v>444</v>
      </c>
      <c r="C8779" t="s">
        <v>56</v>
      </c>
      <c r="D8779" t="s">
        <v>56</v>
      </c>
      <c r="E8779" s="30">
        <v>3</v>
      </c>
      <c r="F8779">
        <f t="shared" si="143"/>
        <v>1</v>
      </c>
    </row>
    <row r="8780" spans="1:6" x14ac:dyDescent="0.2">
      <c r="A8780" s="28">
        <v>42738</v>
      </c>
      <c r="B8780" t="s">
        <v>444</v>
      </c>
      <c r="C8780" t="s">
        <v>57</v>
      </c>
      <c r="D8780" t="s">
        <v>57</v>
      </c>
      <c r="E8780" s="30">
        <v>0</v>
      </c>
      <c r="F8780">
        <f t="shared" si="143"/>
        <v>1</v>
      </c>
    </row>
    <row r="8781" spans="1:6" x14ac:dyDescent="0.2">
      <c r="A8781" s="28">
        <v>42738</v>
      </c>
      <c r="B8781" t="s">
        <v>444</v>
      </c>
      <c r="C8781" t="s">
        <v>58</v>
      </c>
      <c r="D8781" t="s">
        <v>58</v>
      </c>
      <c r="E8781" s="30">
        <v>0</v>
      </c>
      <c r="F8781">
        <f t="shared" si="143"/>
        <v>1</v>
      </c>
    </row>
    <row r="8782" spans="1:6" x14ac:dyDescent="0.2">
      <c r="A8782" s="28">
        <v>42738</v>
      </c>
      <c r="B8782" t="s">
        <v>444</v>
      </c>
      <c r="C8782" t="s">
        <v>59</v>
      </c>
      <c r="D8782" t="s">
        <v>59</v>
      </c>
      <c r="E8782" s="30">
        <v>1</v>
      </c>
      <c r="F8782">
        <f t="shared" si="143"/>
        <v>1</v>
      </c>
    </row>
    <row r="8783" spans="1:6" x14ac:dyDescent="0.2">
      <c r="A8783" s="28">
        <v>42739</v>
      </c>
      <c r="B8783" t="s">
        <v>445</v>
      </c>
      <c r="C8783" t="s">
        <v>52</v>
      </c>
      <c r="D8783" t="s">
        <v>52</v>
      </c>
      <c r="E8783" s="30">
        <v>4.34</v>
      </c>
      <c r="F8783">
        <f t="shared" si="143"/>
        <v>1</v>
      </c>
    </row>
    <row r="8784" spans="1:6" x14ac:dyDescent="0.2">
      <c r="A8784" s="28">
        <v>42739</v>
      </c>
      <c r="B8784" t="s">
        <v>445</v>
      </c>
      <c r="C8784" t="s">
        <v>53</v>
      </c>
      <c r="D8784" t="s">
        <v>53</v>
      </c>
      <c r="E8784" s="30">
        <v>6.67</v>
      </c>
      <c r="F8784">
        <f t="shared" si="143"/>
        <v>1</v>
      </c>
    </row>
    <row r="8785" spans="1:6" x14ac:dyDescent="0.2">
      <c r="A8785" s="28">
        <v>42739</v>
      </c>
      <c r="B8785" t="s">
        <v>445</v>
      </c>
      <c r="C8785" t="s">
        <v>54</v>
      </c>
      <c r="D8785" t="s">
        <v>54</v>
      </c>
      <c r="E8785" s="30">
        <v>1</v>
      </c>
      <c r="F8785">
        <f t="shared" si="143"/>
        <v>1</v>
      </c>
    </row>
    <row r="8786" spans="1:6" x14ac:dyDescent="0.2">
      <c r="A8786" s="28">
        <v>42739</v>
      </c>
      <c r="B8786" t="s">
        <v>445</v>
      </c>
      <c r="C8786" t="s">
        <v>55</v>
      </c>
      <c r="D8786" t="s">
        <v>55</v>
      </c>
      <c r="E8786" s="30">
        <v>50</v>
      </c>
      <c r="F8786">
        <f t="shared" si="143"/>
        <v>1</v>
      </c>
    </row>
    <row r="8787" spans="1:6" x14ac:dyDescent="0.2">
      <c r="A8787" s="28">
        <v>42739</v>
      </c>
      <c r="B8787" t="s">
        <v>445</v>
      </c>
      <c r="C8787" t="s">
        <v>56</v>
      </c>
      <c r="D8787" t="s">
        <v>56</v>
      </c>
      <c r="E8787" s="30">
        <v>19</v>
      </c>
      <c r="F8787">
        <f t="shared" si="143"/>
        <v>1</v>
      </c>
    </row>
    <row r="8788" spans="1:6" x14ac:dyDescent="0.2">
      <c r="A8788" s="28">
        <v>42739</v>
      </c>
      <c r="B8788" t="s">
        <v>445</v>
      </c>
      <c r="C8788" t="s">
        <v>57</v>
      </c>
      <c r="D8788" t="s">
        <v>57</v>
      </c>
      <c r="E8788" s="30">
        <v>3</v>
      </c>
      <c r="F8788">
        <f t="shared" si="143"/>
        <v>1</v>
      </c>
    </row>
    <row r="8789" spans="1:6" x14ac:dyDescent="0.2">
      <c r="A8789" s="28">
        <v>42739</v>
      </c>
      <c r="B8789" t="s">
        <v>445</v>
      </c>
      <c r="C8789" t="s">
        <v>58</v>
      </c>
      <c r="D8789" t="s">
        <v>58</v>
      </c>
      <c r="E8789" s="30">
        <v>3</v>
      </c>
      <c r="F8789">
        <f t="shared" si="143"/>
        <v>1</v>
      </c>
    </row>
    <row r="8790" spans="1:6" x14ac:dyDescent="0.2">
      <c r="A8790" s="28">
        <v>42739</v>
      </c>
      <c r="B8790" t="s">
        <v>445</v>
      </c>
      <c r="C8790" t="s">
        <v>59</v>
      </c>
      <c r="D8790" t="s">
        <v>59</v>
      </c>
      <c r="E8790" s="30">
        <v>0</v>
      </c>
      <c r="F8790">
        <f t="shared" si="143"/>
        <v>1</v>
      </c>
    </row>
    <row r="8791" spans="1:6" x14ac:dyDescent="0.2">
      <c r="A8791" s="28">
        <v>42740</v>
      </c>
      <c r="B8791" t="s">
        <v>446</v>
      </c>
      <c r="C8791" t="s">
        <v>52</v>
      </c>
      <c r="D8791" t="s">
        <v>52</v>
      </c>
      <c r="E8791" s="30">
        <v>5.67</v>
      </c>
      <c r="F8791">
        <f t="shared" si="143"/>
        <v>1</v>
      </c>
    </row>
    <row r="8792" spans="1:6" x14ac:dyDescent="0.2">
      <c r="A8792" s="28">
        <v>42740</v>
      </c>
      <c r="B8792" t="s">
        <v>446</v>
      </c>
      <c r="C8792" t="s">
        <v>53</v>
      </c>
      <c r="D8792" t="s">
        <v>53</v>
      </c>
      <c r="E8792" s="30">
        <v>3.58</v>
      </c>
      <c r="F8792">
        <f t="shared" si="143"/>
        <v>1</v>
      </c>
    </row>
    <row r="8793" spans="1:6" x14ac:dyDescent="0.2">
      <c r="A8793" s="28">
        <v>42740</v>
      </c>
      <c r="B8793" t="s">
        <v>446</v>
      </c>
      <c r="C8793" t="s">
        <v>54</v>
      </c>
      <c r="D8793" t="s">
        <v>54</v>
      </c>
      <c r="E8793" s="30">
        <v>4.3</v>
      </c>
      <c r="F8793">
        <f t="shared" si="143"/>
        <v>1</v>
      </c>
    </row>
    <row r="8794" spans="1:6" x14ac:dyDescent="0.2">
      <c r="A8794" s="28">
        <v>42740</v>
      </c>
      <c r="B8794" t="s">
        <v>446</v>
      </c>
      <c r="C8794" t="s">
        <v>55</v>
      </c>
      <c r="D8794" t="s">
        <v>55</v>
      </c>
      <c r="E8794" s="30">
        <v>69</v>
      </c>
      <c r="F8794">
        <f t="shared" si="143"/>
        <v>1</v>
      </c>
    </row>
    <row r="8795" spans="1:6" x14ac:dyDescent="0.2">
      <c r="A8795" s="28">
        <v>42740</v>
      </c>
      <c r="B8795" t="s">
        <v>446</v>
      </c>
      <c r="C8795" t="s">
        <v>56</v>
      </c>
      <c r="D8795" t="s">
        <v>56</v>
      </c>
      <c r="E8795" s="30">
        <v>9</v>
      </c>
      <c r="F8795">
        <f t="shared" si="143"/>
        <v>1</v>
      </c>
    </row>
    <row r="8796" spans="1:6" x14ac:dyDescent="0.2">
      <c r="A8796" s="28">
        <v>42740</v>
      </c>
      <c r="B8796" t="s">
        <v>446</v>
      </c>
      <c r="C8796" t="s">
        <v>57</v>
      </c>
      <c r="D8796" t="s">
        <v>57</v>
      </c>
      <c r="E8796" s="30">
        <v>3</v>
      </c>
      <c r="F8796">
        <f t="shared" si="143"/>
        <v>1</v>
      </c>
    </row>
    <row r="8797" spans="1:6" x14ac:dyDescent="0.2">
      <c r="A8797" s="28">
        <v>42740</v>
      </c>
      <c r="B8797" t="s">
        <v>446</v>
      </c>
      <c r="C8797" t="s">
        <v>58</v>
      </c>
      <c r="D8797" t="s">
        <v>58</v>
      </c>
      <c r="E8797" s="30">
        <v>6</v>
      </c>
      <c r="F8797">
        <f t="shared" si="143"/>
        <v>1</v>
      </c>
    </row>
    <row r="8798" spans="1:6" x14ac:dyDescent="0.2">
      <c r="A8798" s="28">
        <v>42740</v>
      </c>
      <c r="B8798" t="s">
        <v>446</v>
      </c>
      <c r="C8798" t="s">
        <v>59</v>
      </c>
      <c r="D8798" t="s">
        <v>59</v>
      </c>
      <c r="E8798" s="30">
        <v>0</v>
      </c>
      <c r="F8798">
        <f t="shared" si="143"/>
        <v>1</v>
      </c>
    </row>
    <row r="8799" spans="1:6" x14ac:dyDescent="0.2">
      <c r="A8799" s="28">
        <v>42741</v>
      </c>
      <c r="B8799" t="s">
        <v>440</v>
      </c>
      <c r="C8799" t="s">
        <v>52</v>
      </c>
      <c r="D8799" t="s">
        <v>52</v>
      </c>
      <c r="E8799" s="30">
        <v>9.34</v>
      </c>
      <c r="F8799">
        <f t="shared" si="143"/>
        <v>1</v>
      </c>
    </row>
    <row r="8800" spans="1:6" x14ac:dyDescent="0.2">
      <c r="A8800" s="28">
        <v>42741</v>
      </c>
      <c r="B8800" t="s">
        <v>440</v>
      </c>
      <c r="C8800" t="s">
        <v>53</v>
      </c>
      <c r="D8800" t="s">
        <v>53</v>
      </c>
      <c r="E8800" s="30">
        <v>1.33</v>
      </c>
      <c r="F8800">
        <f t="shared" si="143"/>
        <v>1</v>
      </c>
    </row>
    <row r="8801" spans="1:6" x14ac:dyDescent="0.2">
      <c r="A8801" s="28">
        <v>42741</v>
      </c>
      <c r="B8801" t="s">
        <v>440</v>
      </c>
      <c r="C8801" t="s">
        <v>54</v>
      </c>
      <c r="D8801" t="s">
        <v>54</v>
      </c>
      <c r="E8801" s="30">
        <v>7</v>
      </c>
      <c r="F8801">
        <f t="shared" si="143"/>
        <v>1</v>
      </c>
    </row>
    <row r="8802" spans="1:6" x14ac:dyDescent="0.2">
      <c r="A8802" s="28">
        <v>42741</v>
      </c>
      <c r="B8802" t="s">
        <v>440</v>
      </c>
      <c r="C8802" t="s">
        <v>55</v>
      </c>
      <c r="D8802" t="s">
        <v>55</v>
      </c>
      <c r="E8802" s="30">
        <v>55.8</v>
      </c>
      <c r="F8802">
        <f t="shared" si="143"/>
        <v>1</v>
      </c>
    </row>
    <row r="8803" spans="1:6" x14ac:dyDescent="0.2">
      <c r="A8803" s="28">
        <v>42741</v>
      </c>
      <c r="B8803" t="s">
        <v>440</v>
      </c>
      <c r="C8803" t="s">
        <v>56</v>
      </c>
      <c r="D8803" t="s">
        <v>56</v>
      </c>
      <c r="E8803" s="30">
        <v>13</v>
      </c>
      <c r="F8803">
        <f t="shared" si="143"/>
        <v>1</v>
      </c>
    </row>
    <row r="8804" spans="1:6" x14ac:dyDescent="0.2">
      <c r="A8804" s="28">
        <v>42741</v>
      </c>
      <c r="B8804" t="s">
        <v>440</v>
      </c>
      <c r="C8804" t="s">
        <v>57</v>
      </c>
      <c r="D8804" t="s">
        <v>57</v>
      </c>
      <c r="E8804" s="30">
        <v>2</v>
      </c>
      <c r="F8804">
        <f t="shared" si="143"/>
        <v>1</v>
      </c>
    </row>
    <row r="8805" spans="1:6" x14ac:dyDescent="0.2">
      <c r="A8805" s="28">
        <v>42741</v>
      </c>
      <c r="B8805" t="s">
        <v>440</v>
      </c>
      <c r="C8805" t="s">
        <v>58</v>
      </c>
      <c r="D8805" t="s">
        <v>58</v>
      </c>
      <c r="E8805" s="30">
        <v>1</v>
      </c>
      <c r="F8805">
        <f t="shared" si="143"/>
        <v>1</v>
      </c>
    </row>
    <row r="8806" spans="1:6" x14ac:dyDescent="0.2">
      <c r="A8806" s="28">
        <v>42741</v>
      </c>
      <c r="B8806" t="s">
        <v>440</v>
      </c>
      <c r="C8806" t="s">
        <v>59</v>
      </c>
      <c r="D8806" t="s">
        <v>59</v>
      </c>
      <c r="E8806" s="30">
        <v>1</v>
      </c>
      <c r="F8806">
        <f t="shared" si="143"/>
        <v>1</v>
      </c>
    </row>
    <row r="8807" spans="1:6" x14ac:dyDescent="0.2">
      <c r="A8807" s="28">
        <v>42742</v>
      </c>
      <c r="B8807" t="s">
        <v>441</v>
      </c>
      <c r="C8807" t="s">
        <v>52</v>
      </c>
      <c r="D8807" t="s">
        <v>52</v>
      </c>
      <c r="E8807" s="30">
        <v>10.52</v>
      </c>
      <c r="F8807">
        <f t="shared" si="143"/>
        <v>1</v>
      </c>
    </row>
    <row r="8808" spans="1:6" x14ac:dyDescent="0.2">
      <c r="A8808" s="28">
        <v>42742</v>
      </c>
      <c r="B8808" t="s">
        <v>441</v>
      </c>
      <c r="C8808" t="s">
        <v>53</v>
      </c>
      <c r="D8808" t="s">
        <v>53</v>
      </c>
      <c r="E8808" s="30">
        <v>1.1299999999999999</v>
      </c>
      <c r="F8808">
        <f t="shared" si="143"/>
        <v>1</v>
      </c>
    </row>
    <row r="8809" spans="1:6" x14ac:dyDescent="0.2">
      <c r="A8809" s="28">
        <v>42742</v>
      </c>
      <c r="B8809" t="s">
        <v>441</v>
      </c>
      <c r="C8809" t="s">
        <v>54</v>
      </c>
      <c r="D8809" t="s">
        <v>54</v>
      </c>
      <c r="E8809" s="30">
        <v>4</v>
      </c>
      <c r="F8809">
        <f t="shared" si="143"/>
        <v>1</v>
      </c>
    </row>
    <row r="8810" spans="1:6" x14ac:dyDescent="0.2">
      <c r="A8810" s="28">
        <v>42742</v>
      </c>
      <c r="B8810" t="s">
        <v>441</v>
      </c>
      <c r="C8810" t="s">
        <v>55</v>
      </c>
      <c r="D8810" t="s">
        <v>55</v>
      </c>
      <c r="E8810" s="30">
        <v>73</v>
      </c>
      <c r="F8810">
        <f t="shared" si="143"/>
        <v>1</v>
      </c>
    </row>
    <row r="8811" spans="1:6" x14ac:dyDescent="0.2">
      <c r="A8811" s="28">
        <v>42742</v>
      </c>
      <c r="B8811" t="s">
        <v>441</v>
      </c>
      <c r="C8811" t="s">
        <v>56</v>
      </c>
      <c r="D8811" t="s">
        <v>56</v>
      </c>
      <c r="E8811" s="30">
        <v>7</v>
      </c>
      <c r="F8811">
        <f t="shared" si="143"/>
        <v>1</v>
      </c>
    </row>
    <row r="8812" spans="1:6" x14ac:dyDescent="0.2">
      <c r="A8812" s="28">
        <v>42742</v>
      </c>
      <c r="B8812" t="s">
        <v>441</v>
      </c>
      <c r="C8812" t="s">
        <v>57</v>
      </c>
      <c r="D8812" t="s">
        <v>57</v>
      </c>
      <c r="E8812" s="30">
        <v>0</v>
      </c>
      <c r="F8812">
        <f t="shared" si="143"/>
        <v>1</v>
      </c>
    </row>
    <row r="8813" spans="1:6" x14ac:dyDescent="0.2">
      <c r="A8813" s="28">
        <v>42742</v>
      </c>
      <c r="B8813" t="s">
        <v>441</v>
      </c>
      <c r="C8813" t="s">
        <v>58</v>
      </c>
      <c r="D8813" t="s">
        <v>58</v>
      </c>
      <c r="E8813" s="30">
        <v>1</v>
      </c>
      <c r="F8813">
        <f t="shared" si="143"/>
        <v>1</v>
      </c>
    </row>
    <row r="8814" spans="1:6" x14ac:dyDescent="0.2">
      <c r="A8814" s="28">
        <v>42742</v>
      </c>
      <c r="B8814" t="s">
        <v>441</v>
      </c>
      <c r="C8814" t="s">
        <v>59</v>
      </c>
      <c r="D8814" t="s">
        <v>59</v>
      </c>
      <c r="E8814" s="30">
        <v>1</v>
      </c>
      <c r="F8814">
        <f t="shared" si="143"/>
        <v>1</v>
      </c>
    </row>
    <row r="8815" spans="1:6" x14ac:dyDescent="0.2">
      <c r="A8815" s="28">
        <v>42743</v>
      </c>
      <c r="B8815" t="s">
        <v>447</v>
      </c>
      <c r="C8815" t="s">
        <v>52</v>
      </c>
      <c r="D8815" t="s">
        <v>52</v>
      </c>
      <c r="E8815" s="30">
        <v>7.66</v>
      </c>
      <c r="F8815">
        <f t="shared" si="143"/>
        <v>1</v>
      </c>
    </row>
    <row r="8816" spans="1:6" x14ac:dyDescent="0.2">
      <c r="A8816" s="28">
        <v>42743</v>
      </c>
      <c r="B8816" t="s">
        <v>447</v>
      </c>
      <c r="C8816" t="s">
        <v>53</v>
      </c>
      <c r="D8816" t="s">
        <v>53</v>
      </c>
      <c r="E8816" s="30">
        <v>6.7919999999999998</v>
      </c>
      <c r="F8816">
        <f t="shared" si="143"/>
        <v>1</v>
      </c>
    </row>
    <row r="8817" spans="1:6" x14ac:dyDescent="0.2">
      <c r="A8817" s="28">
        <v>42743</v>
      </c>
      <c r="B8817" t="s">
        <v>447</v>
      </c>
      <c r="C8817" t="s">
        <v>54</v>
      </c>
      <c r="D8817" t="s">
        <v>54</v>
      </c>
      <c r="E8817" s="30">
        <v>4.2</v>
      </c>
      <c r="F8817">
        <f t="shared" si="143"/>
        <v>1</v>
      </c>
    </row>
    <row r="8818" spans="1:6" x14ac:dyDescent="0.2">
      <c r="A8818" s="28">
        <v>42743</v>
      </c>
      <c r="B8818" t="s">
        <v>447</v>
      </c>
      <c r="C8818" t="s">
        <v>55</v>
      </c>
      <c r="D8818" t="s">
        <v>55</v>
      </c>
      <c r="E8818" s="30">
        <v>93.05</v>
      </c>
      <c r="F8818">
        <f t="shared" si="143"/>
        <v>1</v>
      </c>
    </row>
    <row r="8819" spans="1:6" x14ac:dyDescent="0.2">
      <c r="A8819" s="28">
        <v>42743</v>
      </c>
      <c r="B8819" t="s">
        <v>447</v>
      </c>
      <c r="C8819" t="s">
        <v>56</v>
      </c>
      <c r="D8819" t="s">
        <v>56</v>
      </c>
      <c r="E8819" s="30">
        <v>4</v>
      </c>
      <c r="F8819">
        <f t="shared" si="143"/>
        <v>1</v>
      </c>
    </row>
    <row r="8820" spans="1:6" x14ac:dyDescent="0.2">
      <c r="A8820" s="28">
        <v>42743</v>
      </c>
      <c r="B8820" t="s">
        <v>447</v>
      </c>
      <c r="C8820" t="s">
        <v>57</v>
      </c>
      <c r="D8820" t="s">
        <v>57</v>
      </c>
      <c r="E8820" s="30">
        <v>0</v>
      </c>
      <c r="F8820">
        <f t="shared" si="143"/>
        <v>1</v>
      </c>
    </row>
    <row r="8821" spans="1:6" x14ac:dyDescent="0.2">
      <c r="A8821" s="28">
        <v>42743</v>
      </c>
      <c r="B8821" t="s">
        <v>447</v>
      </c>
      <c r="C8821" t="s">
        <v>58</v>
      </c>
      <c r="D8821" t="s">
        <v>58</v>
      </c>
      <c r="E8821" s="30">
        <v>5</v>
      </c>
      <c r="F8821">
        <f t="shared" si="143"/>
        <v>1</v>
      </c>
    </row>
    <row r="8822" spans="1:6" x14ac:dyDescent="0.2">
      <c r="A8822" s="28">
        <v>42743</v>
      </c>
      <c r="B8822" t="s">
        <v>447</v>
      </c>
      <c r="C8822" t="s">
        <v>59</v>
      </c>
      <c r="D8822" t="s">
        <v>59</v>
      </c>
      <c r="E8822" s="30">
        <v>1.1000000000000001</v>
      </c>
      <c r="F8822">
        <f t="shared" si="143"/>
        <v>1</v>
      </c>
    </row>
    <row r="8823" spans="1:6" x14ac:dyDescent="0.2">
      <c r="A8823" s="28">
        <v>42744</v>
      </c>
      <c r="B8823" t="s">
        <v>443</v>
      </c>
      <c r="C8823" t="s">
        <v>52</v>
      </c>
      <c r="D8823" t="s">
        <v>52</v>
      </c>
      <c r="E8823" s="30">
        <v>9</v>
      </c>
      <c r="F8823">
        <f t="shared" si="143"/>
        <v>1</v>
      </c>
    </row>
    <row r="8824" spans="1:6" x14ac:dyDescent="0.2">
      <c r="A8824" s="28">
        <v>42744</v>
      </c>
      <c r="B8824" t="s">
        <v>443</v>
      </c>
      <c r="C8824" t="s">
        <v>53</v>
      </c>
      <c r="D8824" t="s">
        <v>53</v>
      </c>
      <c r="E8824" s="30">
        <v>0.62</v>
      </c>
      <c r="F8824">
        <f t="shared" si="143"/>
        <v>1</v>
      </c>
    </row>
    <row r="8825" spans="1:6" x14ac:dyDescent="0.2">
      <c r="A8825" s="28">
        <v>42744</v>
      </c>
      <c r="B8825" t="s">
        <v>443</v>
      </c>
      <c r="C8825" t="s">
        <v>54</v>
      </c>
      <c r="D8825" t="s">
        <v>54</v>
      </c>
      <c r="E8825" s="30">
        <v>1</v>
      </c>
      <c r="F8825">
        <f t="shared" si="143"/>
        <v>1</v>
      </c>
    </row>
    <row r="8826" spans="1:6" x14ac:dyDescent="0.2">
      <c r="A8826" s="28">
        <v>42744</v>
      </c>
      <c r="B8826" t="s">
        <v>443</v>
      </c>
      <c r="C8826" t="s">
        <v>55</v>
      </c>
      <c r="D8826" t="s">
        <v>55</v>
      </c>
      <c r="E8826" s="30">
        <v>45</v>
      </c>
      <c r="F8826">
        <f t="shared" si="143"/>
        <v>1</v>
      </c>
    </row>
    <row r="8827" spans="1:6" x14ac:dyDescent="0.2">
      <c r="A8827" s="28">
        <v>42744</v>
      </c>
      <c r="B8827" t="s">
        <v>443</v>
      </c>
      <c r="C8827" t="s">
        <v>56</v>
      </c>
      <c r="D8827" t="s">
        <v>56</v>
      </c>
      <c r="E8827" s="30">
        <v>6</v>
      </c>
      <c r="F8827">
        <f t="shared" si="143"/>
        <v>1</v>
      </c>
    </row>
    <row r="8828" spans="1:6" x14ac:dyDescent="0.2">
      <c r="A8828" s="28">
        <v>42744</v>
      </c>
      <c r="B8828" t="s">
        <v>443</v>
      </c>
      <c r="C8828" t="s">
        <v>57</v>
      </c>
      <c r="D8828" t="s">
        <v>57</v>
      </c>
      <c r="E8828" s="30">
        <v>0</v>
      </c>
      <c r="F8828">
        <f t="shared" si="143"/>
        <v>1</v>
      </c>
    </row>
    <row r="8829" spans="1:6" x14ac:dyDescent="0.2">
      <c r="A8829" s="28">
        <v>42744</v>
      </c>
      <c r="B8829" t="s">
        <v>443</v>
      </c>
      <c r="C8829" t="s">
        <v>58</v>
      </c>
      <c r="D8829" t="s">
        <v>58</v>
      </c>
      <c r="E8829" s="30">
        <v>13</v>
      </c>
      <c r="F8829">
        <f t="shared" si="143"/>
        <v>1</v>
      </c>
    </row>
    <row r="8830" spans="1:6" x14ac:dyDescent="0.2">
      <c r="A8830" s="28">
        <v>42744</v>
      </c>
      <c r="B8830" t="s">
        <v>443</v>
      </c>
      <c r="C8830" t="s">
        <v>59</v>
      </c>
      <c r="D8830" t="s">
        <v>59</v>
      </c>
      <c r="E8830" s="30">
        <v>1</v>
      </c>
      <c r="F8830">
        <f t="shared" si="143"/>
        <v>1</v>
      </c>
    </row>
    <row r="8831" spans="1:6" x14ac:dyDescent="0.2">
      <c r="A8831" s="28">
        <v>42745</v>
      </c>
      <c r="B8831" t="s">
        <v>444</v>
      </c>
      <c r="C8831" t="s">
        <v>52</v>
      </c>
      <c r="D8831" t="s">
        <v>52</v>
      </c>
      <c r="E8831" s="30">
        <v>3</v>
      </c>
      <c r="F8831">
        <f t="shared" si="143"/>
        <v>1</v>
      </c>
    </row>
    <row r="8832" spans="1:6" x14ac:dyDescent="0.2">
      <c r="A8832" s="28">
        <v>42745</v>
      </c>
      <c r="B8832" t="s">
        <v>444</v>
      </c>
      <c r="C8832" t="s">
        <v>53</v>
      </c>
      <c r="D8832" t="s">
        <v>53</v>
      </c>
      <c r="E8832" s="30">
        <v>5</v>
      </c>
      <c r="F8832">
        <f t="shared" si="143"/>
        <v>1</v>
      </c>
    </row>
    <row r="8833" spans="1:6" x14ac:dyDescent="0.2">
      <c r="A8833" s="28">
        <v>42745</v>
      </c>
      <c r="B8833" t="s">
        <v>444</v>
      </c>
      <c r="C8833" t="s">
        <v>54</v>
      </c>
      <c r="D8833" t="s">
        <v>54</v>
      </c>
      <c r="E8833" s="30">
        <v>3.8</v>
      </c>
      <c r="F8833">
        <f t="shared" si="143"/>
        <v>1</v>
      </c>
    </row>
    <row r="8834" spans="1:6" x14ac:dyDescent="0.2">
      <c r="A8834" s="28">
        <v>42745</v>
      </c>
      <c r="B8834" t="s">
        <v>444</v>
      </c>
      <c r="C8834" t="s">
        <v>55</v>
      </c>
      <c r="D8834" t="s">
        <v>55</v>
      </c>
      <c r="E8834" s="30">
        <v>18</v>
      </c>
      <c r="F8834">
        <f t="shared" si="143"/>
        <v>1</v>
      </c>
    </row>
    <row r="8835" spans="1:6" x14ac:dyDescent="0.2">
      <c r="A8835" s="28">
        <v>42745</v>
      </c>
      <c r="B8835" t="s">
        <v>444</v>
      </c>
      <c r="C8835" t="s">
        <v>56</v>
      </c>
      <c r="D8835" t="s">
        <v>56</v>
      </c>
      <c r="E8835" s="30">
        <v>11</v>
      </c>
      <c r="F8835">
        <f t="shared" si="143"/>
        <v>1</v>
      </c>
    </row>
    <row r="8836" spans="1:6" x14ac:dyDescent="0.2">
      <c r="A8836" s="28">
        <v>42745</v>
      </c>
      <c r="B8836" t="s">
        <v>444</v>
      </c>
      <c r="C8836" t="s">
        <v>57</v>
      </c>
      <c r="D8836" t="s">
        <v>57</v>
      </c>
      <c r="E8836" s="30">
        <v>0</v>
      </c>
      <c r="F8836">
        <f t="shared" si="143"/>
        <v>1</v>
      </c>
    </row>
    <row r="8837" spans="1:6" x14ac:dyDescent="0.2">
      <c r="A8837" s="28">
        <v>42745</v>
      </c>
      <c r="B8837" t="s">
        <v>444</v>
      </c>
      <c r="C8837" t="s">
        <v>58</v>
      </c>
      <c r="D8837" t="s">
        <v>58</v>
      </c>
      <c r="E8837" s="30">
        <v>3</v>
      </c>
      <c r="F8837">
        <f t="shared" si="143"/>
        <v>1</v>
      </c>
    </row>
    <row r="8838" spans="1:6" x14ac:dyDescent="0.2">
      <c r="A8838" s="28">
        <v>42745</v>
      </c>
      <c r="B8838" t="s">
        <v>444</v>
      </c>
      <c r="C8838" t="s">
        <v>59</v>
      </c>
      <c r="D8838" t="s">
        <v>59</v>
      </c>
      <c r="E8838" s="30">
        <v>2</v>
      </c>
      <c r="F8838">
        <f t="shared" si="143"/>
        <v>1</v>
      </c>
    </row>
    <row r="8839" spans="1:6" x14ac:dyDescent="0.2">
      <c r="A8839" s="28">
        <v>42746</v>
      </c>
      <c r="B8839" t="s">
        <v>445</v>
      </c>
      <c r="C8839" t="s">
        <v>52</v>
      </c>
      <c r="D8839" t="s">
        <v>52</v>
      </c>
      <c r="E8839" s="30">
        <v>1</v>
      </c>
      <c r="F8839">
        <f t="shared" ref="F8839:F8902" si="144">SUBTOTAL(103,E8839)</f>
        <v>1</v>
      </c>
    </row>
    <row r="8840" spans="1:6" x14ac:dyDescent="0.2">
      <c r="A8840" s="28">
        <v>42746</v>
      </c>
      <c r="B8840" t="s">
        <v>445</v>
      </c>
      <c r="C8840" t="s">
        <v>53</v>
      </c>
      <c r="D8840" t="s">
        <v>53</v>
      </c>
      <c r="E8840" s="30">
        <v>5.0759999999999996</v>
      </c>
      <c r="F8840">
        <f t="shared" si="144"/>
        <v>1</v>
      </c>
    </row>
    <row r="8841" spans="1:6" x14ac:dyDescent="0.2">
      <c r="A8841" s="28">
        <v>42746</v>
      </c>
      <c r="B8841" t="s">
        <v>445</v>
      </c>
      <c r="C8841" t="s">
        <v>54</v>
      </c>
      <c r="D8841" t="s">
        <v>54</v>
      </c>
      <c r="E8841" s="30">
        <v>2.25</v>
      </c>
      <c r="F8841">
        <f t="shared" si="144"/>
        <v>1</v>
      </c>
    </row>
    <row r="8842" spans="1:6" x14ac:dyDescent="0.2">
      <c r="A8842" s="28">
        <v>42746</v>
      </c>
      <c r="B8842" t="s">
        <v>445</v>
      </c>
      <c r="C8842" t="s">
        <v>55</v>
      </c>
      <c r="D8842" t="s">
        <v>55</v>
      </c>
      <c r="E8842" s="30">
        <v>48.8</v>
      </c>
      <c r="F8842">
        <f t="shared" si="144"/>
        <v>1</v>
      </c>
    </row>
    <row r="8843" spans="1:6" x14ac:dyDescent="0.2">
      <c r="A8843" s="28">
        <v>42746</v>
      </c>
      <c r="B8843" t="s">
        <v>445</v>
      </c>
      <c r="C8843" t="s">
        <v>56</v>
      </c>
      <c r="D8843" t="s">
        <v>56</v>
      </c>
      <c r="E8843" s="30">
        <v>12</v>
      </c>
      <c r="F8843">
        <f t="shared" si="144"/>
        <v>1</v>
      </c>
    </row>
    <row r="8844" spans="1:6" x14ac:dyDescent="0.2">
      <c r="A8844" s="28">
        <v>42746</v>
      </c>
      <c r="B8844" t="s">
        <v>445</v>
      </c>
      <c r="C8844" t="s">
        <v>57</v>
      </c>
      <c r="D8844" t="s">
        <v>57</v>
      </c>
      <c r="E8844" s="30">
        <v>5</v>
      </c>
      <c r="F8844">
        <f t="shared" si="144"/>
        <v>1</v>
      </c>
    </row>
    <row r="8845" spans="1:6" x14ac:dyDescent="0.2">
      <c r="A8845" s="28">
        <v>42746</v>
      </c>
      <c r="B8845" t="s">
        <v>445</v>
      </c>
      <c r="C8845" t="s">
        <v>58</v>
      </c>
      <c r="D8845" t="s">
        <v>58</v>
      </c>
      <c r="E8845" s="30">
        <v>0</v>
      </c>
      <c r="F8845">
        <f t="shared" si="144"/>
        <v>1</v>
      </c>
    </row>
    <row r="8846" spans="1:6" x14ac:dyDescent="0.2">
      <c r="A8846" s="28">
        <v>42746</v>
      </c>
      <c r="B8846" t="s">
        <v>445</v>
      </c>
      <c r="C8846" t="s">
        <v>59</v>
      </c>
      <c r="D8846" t="s">
        <v>59</v>
      </c>
      <c r="E8846" s="30">
        <v>3</v>
      </c>
      <c r="F8846">
        <f t="shared" si="144"/>
        <v>1</v>
      </c>
    </row>
    <row r="8847" spans="1:6" x14ac:dyDescent="0.2">
      <c r="A8847" s="28">
        <v>42747</v>
      </c>
      <c r="B8847" t="s">
        <v>446</v>
      </c>
      <c r="C8847" t="s">
        <v>52</v>
      </c>
      <c r="D8847" t="s">
        <v>52</v>
      </c>
      <c r="E8847" s="30">
        <v>2</v>
      </c>
      <c r="F8847">
        <f t="shared" si="144"/>
        <v>1</v>
      </c>
    </row>
    <row r="8848" spans="1:6" x14ac:dyDescent="0.2">
      <c r="A8848" s="28">
        <v>42747</v>
      </c>
      <c r="B8848" t="s">
        <v>446</v>
      </c>
      <c r="C8848" t="s">
        <v>53</v>
      </c>
      <c r="D8848" t="s">
        <v>53</v>
      </c>
      <c r="E8848" s="30">
        <v>4.8360000000000003</v>
      </c>
      <c r="F8848">
        <f t="shared" si="144"/>
        <v>1</v>
      </c>
    </row>
    <row r="8849" spans="1:6" x14ac:dyDescent="0.2">
      <c r="A8849" s="28">
        <v>42747</v>
      </c>
      <c r="B8849" t="s">
        <v>446</v>
      </c>
      <c r="C8849" t="s">
        <v>54</v>
      </c>
      <c r="D8849" t="s">
        <v>54</v>
      </c>
      <c r="E8849" s="30">
        <v>9.5</v>
      </c>
      <c r="F8849">
        <f t="shared" si="144"/>
        <v>1</v>
      </c>
    </row>
    <row r="8850" spans="1:6" x14ac:dyDescent="0.2">
      <c r="A8850" s="28">
        <v>42747</v>
      </c>
      <c r="B8850" t="s">
        <v>446</v>
      </c>
      <c r="C8850" t="s">
        <v>55</v>
      </c>
      <c r="D8850" t="s">
        <v>55</v>
      </c>
      <c r="E8850" s="30">
        <v>81.2</v>
      </c>
      <c r="F8850">
        <f t="shared" si="144"/>
        <v>1</v>
      </c>
    </row>
    <row r="8851" spans="1:6" x14ac:dyDescent="0.2">
      <c r="A8851" s="28">
        <v>42747</v>
      </c>
      <c r="B8851" t="s">
        <v>446</v>
      </c>
      <c r="C8851" t="s">
        <v>56</v>
      </c>
      <c r="D8851" t="s">
        <v>56</v>
      </c>
      <c r="E8851" s="30">
        <v>8</v>
      </c>
      <c r="F8851">
        <f t="shared" si="144"/>
        <v>1</v>
      </c>
    </row>
    <row r="8852" spans="1:6" x14ac:dyDescent="0.2">
      <c r="A8852" s="28">
        <v>42747</v>
      </c>
      <c r="B8852" t="s">
        <v>446</v>
      </c>
      <c r="C8852" t="s">
        <v>57</v>
      </c>
      <c r="D8852" t="s">
        <v>57</v>
      </c>
      <c r="E8852" s="30">
        <v>3</v>
      </c>
      <c r="F8852">
        <f t="shared" si="144"/>
        <v>1</v>
      </c>
    </row>
    <row r="8853" spans="1:6" x14ac:dyDescent="0.2">
      <c r="A8853" s="28">
        <v>42747</v>
      </c>
      <c r="B8853" t="s">
        <v>446</v>
      </c>
      <c r="C8853" t="s">
        <v>58</v>
      </c>
      <c r="D8853" t="s">
        <v>58</v>
      </c>
      <c r="E8853" s="30">
        <v>1</v>
      </c>
      <c r="F8853">
        <f t="shared" si="144"/>
        <v>1</v>
      </c>
    </row>
    <row r="8854" spans="1:6" x14ac:dyDescent="0.2">
      <c r="A8854" s="28">
        <v>42747</v>
      </c>
      <c r="B8854" t="s">
        <v>446</v>
      </c>
      <c r="C8854" t="s">
        <v>59</v>
      </c>
      <c r="D8854" t="s">
        <v>59</v>
      </c>
      <c r="E8854" s="30">
        <v>0</v>
      </c>
      <c r="F8854">
        <f t="shared" si="144"/>
        <v>1</v>
      </c>
    </row>
    <row r="8855" spans="1:6" x14ac:dyDescent="0.2">
      <c r="A8855" s="28">
        <v>42748</v>
      </c>
      <c r="B8855" t="s">
        <v>440</v>
      </c>
      <c r="C8855" t="s">
        <v>52</v>
      </c>
      <c r="D8855" t="s">
        <v>52</v>
      </c>
      <c r="E8855" s="30">
        <v>5</v>
      </c>
      <c r="F8855">
        <f t="shared" si="144"/>
        <v>1</v>
      </c>
    </row>
    <row r="8856" spans="1:6" x14ac:dyDescent="0.2">
      <c r="A8856" s="28">
        <v>42748</v>
      </c>
      <c r="B8856" t="s">
        <v>440</v>
      </c>
      <c r="C8856" t="s">
        <v>53</v>
      </c>
      <c r="D8856" t="s">
        <v>53</v>
      </c>
      <c r="E8856" s="30">
        <v>7.18</v>
      </c>
      <c r="F8856">
        <f t="shared" si="144"/>
        <v>1</v>
      </c>
    </row>
    <row r="8857" spans="1:6" x14ac:dyDescent="0.2">
      <c r="A8857" s="28">
        <v>42748</v>
      </c>
      <c r="B8857" t="s">
        <v>440</v>
      </c>
      <c r="C8857" t="s">
        <v>54</v>
      </c>
      <c r="D8857" t="s">
        <v>54</v>
      </c>
      <c r="E8857" s="30">
        <v>9.4</v>
      </c>
      <c r="F8857">
        <f t="shared" si="144"/>
        <v>1</v>
      </c>
    </row>
    <row r="8858" spans="1:6" x14ac:dyDescent="0.2">
      <c r="A8858" s="28">
        <v>42748</v>
      </c>
      <c r="B8858" t="s">
        <v>440</v>
      </c>
      <c r="C8858" t="s">
        <v>55</v>
      </c>
      <c r="D8858" t="s">
        <v>55</v>
      </c>
      <c r="E8858" s="30">
        <v>161</v>
      </c>
      <c r="F8858">
        <f t="shared" si="144"/>
        <v>1</v>
      </c>
    </row>
    <row r="8859" spans="1:6" x14ac:dyDescent="0.2">
      <c r="A8859" s="28">
        <v>42748</v>
      </c>
      <c r="B8859" t="s">
        <v>440</v>
      </c>
      <c r="C8859" t="s">
        <v>56</v>
      </c>
      <c r="D8859" t="s">
        <v>56</v>
      </c>
      <c r="E8859" s="30">
        <v>17</v>
      </c>
      <c r="F8859">
        <f t="shared" si="144"/>
        <v>1</v>
      </c>
    </row>
    <row r="8860" spans="1:6" x14ac:dyDescent="0.2">
      <c r="A8860" s="28">
        <v>42748</v>
      </c>
      <c r="B8860" t="s">
        <v>440</v>
      </c>
      <c r="C8860" t="s">
        <v>57</v>
      </c>
      <c r="D8860" t="s">
        <v>57</v>
      </c>
      <c r="E8860" s="30">
        <v>2</v>
      </c>
      <c r="F8860">
        <f t="shared" si="144"/>
        <v>1</v>
      </c>
    </row>
    <row r="8861" spans="1:6" x14ac:dyDescent="0.2">
      <c r="A8861" s="28">
        <v>42748</v>
      </c>
      <c r="B8861" t="s">
        <v>440</v>
      </c>
      <c r="C8861" t="s">
        <v>58</v>
      </c>
      <c r="D8861" t="s">
        <v>58</v>
      </c>
      <c r="E8861" s="30">
        <v>26</v>
      </c>
      <c r="F8861">
        <f t="shared" si="144"/>
        <v>1</v>
      </c>
    </row>
    <row r="8862" spans="1:6" x14ac:dyDescent="0.2">
      <c r="A8862" s="28">
        <v>42748</v>
      </c>
      <c r="B8862" t="s">
        <v>440</v>
      </c>
      <c r="C8862" t="s">
        <v>59</v>
      </c>
      <c r="D8862" t="s">
        <v>59</v>
      </c>
      <c r="E8862" s="30">
        <v>0</v>
      </c>
      <c r="F8862">
        <f t="shared" si="144"/>
        <v>1</v>
      </c>
    </row>
    <row r="8863" spans="1:6" x14ac:dyDescent="0.2">
      <c r="A8863" s="28">
        <v>42749</v>
      </c>
      <c r="B8863" t="s">
        <v>441</v>
      </c>
      <c r="C8863" t="s">
        <v>52</v>
      </c>
      <c r="D8863" t="s">
        <v>52</v>
      </c>
      <c r="E8863" s="30">
        <v>8.34</v>
      </c>
      <c r="F8863">
        <f t="shared" si="144"/>
        <v>1</v>
      </c>
    </row>
    <row r="8864" spans="1:6" x14ac:dyDescent="0.2">
      <c r="A8864" s="28">
        <v>42749</v>
      </c>
      <c r="B8864" t="s">
        <v>441</v>
      </c>
      <c r="C8864" t="s">
        <v>53</v>
      </c>
      <c r="D8864" t="s">
        <v>53</v>
      </c>
      <c r="E8864" s="30">
        <v>4.4290000000000003</v>
      </c>
      <c r="F8864">
        <f t="shared" si="144"/>
        <v>1</v>
      </c>
    </row>
    <row r="8865" spans="1:6" x14ac:dyDescent="0.2">
      <c r="A8865" s="28">
        <v>42749</v>
      </c>
      <c r="B8865" t="s">
        <v>441</v>
      </c>
      <c r="C8865" t="s">
        <v>54</v>
      </c>
      <c r="D8865" t="s">
        <v>54</v>
      </c>
      <c r="E8865" s="30">
        <v>7.1</v>
      </c>
      <c r="F8865">
        <f t="shared" si="144"/>
        <v>1</v>
      </c>
    </row>
    <row r="8866" spans="1:6" x14ac:dyDescent="0.2">
      <c r="A8866" s="28">
        <v>42749</v>
      </c>
      <c r="B8866" t="s">
        <v>441</v>
      </c>
      <c r="C8866" t="s">
        <v>55</v>
      </c>
      <c r="D8866" t="s">
        <v>55</v>
      </c>
      <c r="E8866" s="30">
        <v>45.4</v>
      </c>
      <c r="F8866">
        <f t="shared" si="144"/>
        <v>1</v>
      </c>
    </row>
    <row r="8867" spans="1:6" x14ac:dyDescent="0.2">
      <c r="A8867" s="28">
        <v>42749</v>
      </c>
      <c r="B8867" t="s">
        <v>441</v>
      </c>
      <c r="C8867" t="s">
        <v>56</v>
      </c>
      <c r="D8867" t="s">
        <v>56</v>
      </c>
      <c r="E8867" s="30">
        <v>15</v>
      </c>
      <c r="F8867">
        <f t="shared" si="144"/>
        <v>1</v>
      </c>
    </row>
    <row r="8868" spans="1:6" x14ac:dyDescent="0.2">
      <c r="A8868" s="28">
        <v>42749</v>
      </c>
      <c r="B8868" t="s">
        <v>441</v>
      </c>
      <c r="C8868" t="s">
        <v>57</v>
      </c>
      <c r="D8868" t="s">
        <v>57</v>
      </c>
      <c r="E8868" s="30">
        <v>1</v>
      </c>
      <c r="F8868">
        <f t="shared" si="144"/>
        <v>1</v>
      </c>
    </row>
    <row r="8869" spans="1:6" x14ac:dyDescent="0.2">
      <c r="A8869" s="28">
        <v>42749</v>
      </c>
      <c r="B8869" t="s">
        <v>441</v>
      </c>
      <c r="C8869" t="s">
        <v>58</v>
      </c>
      <c r="D8869" t="s">
        <v>58</v>
      </c>
      <c r="E8869" s="30">
        <v>10</v>
      </c>
      <c r="F8869">
        <f t="shared" si="144"/>
        <v>1</v>
      </c>
    </row>
    <row r="8870" spans="1:6" x14ac:dyDescent="0.2">
      <c r="A8870" s="28">
        <v>42749</v>
      </c>
      <c r="B8870" t="s">
        <v>441</v>
      </c>
      <c r="C8870" t="s">
        <v>59</v>
      </c>
      <c r="D8870" t="s">
        <v>59</v>
      </c>
      <c r="E8870" s="30">
        <v>3</v>
      </c>
      <c r="F8870">
        <f t="shared" si="144"/>
        <v>1</v>
      </c>
    </row>
    <row r="8871" spans="1:6" x14ac:dyDescent="0.2">
      <c r="A8871" s="28">
        <v>42750</v>
      </c>
      <c r="B8871" t="s">
        <v>447</v>
      </c>
      <c r="C8871" t="s">
        <v>52</v>
      </c>
      <c r="D8871" t="s">
        <v>52</v>
      </c>
      <c r="E8871" s="30">
        <v>2</v>
      </c>
      <c r="F8871">
        <f t="shared" si="144"/>
        <v>1</v>
      </c>
    </row>
    <row r="8872" spans="1:6" x14ac:dyDescent="0.2">
      <c r="A8872" s="28">
        <v>42750</v>
      </c>
      <c r="B8872" t="s">
        <v>447</v>
      </c>
      <c r="C8872" t="s">
        <v>53</v>
      </c>
      <c r="D8872" t="s">
        <v>53</v>
      </c>
      <c r="E8872" s="30">
        <v>5.1429999999999998</v>
      </c>
      <c r="F8872">
        <f t="shared" si="144"/>
        <v>1</v>
      </c>
    </row>
    <row r="8873" spans="1:6" x14ac:dyDescent="0.2">
      <c r="A8873" s="28">
        <v>42750</v>
      </c>
      <c r="B8873" t="s">
        <v>447</v>
      </c>
      <c r="C8873" t="s">
        <v>54</v>
      </c>
      <c r="D8873" t="s">
        <v>54</v>
      </c>
      <c r="E8873" s="30">
        <v>0.2</v>
      </c>
      <c r="F8873">
        <f t="shared" si="144"/>
        <v>1</v>
      </c>
    </row>
    <row r="8874" spans="1:6" x14ac:dyDescent="0.2">
      <c r="A8874" s="28">
        <v>42750</v>
      </c>
      <c r="B8874" t="s">
        <v>447</v>
      </c>
      <c r="C8874" t="s">
        <v>55</v>
      </c>
      <c r="D8874" t="s">
        <v>55</v>
      </c>
      <c r="E8874" s="30">
        <v>36</v>
      </c>
      <c r="F8874">
        <f t="shared" si="144"/>
        <v>1</v>
      </c>
    </row>
    <row r="8875" spans="1:6" x14ac:dyDescent="0.2">
      <c r="A8875" s="28">
        <v>42750</v>
      </c>
      <c r="B8875" t="s">
        <v>447</v>
      </c>
      <c r="C8875" t="s">
        <v>56</v>
      </c>
      <c r="D8875" t="s">
        <v>56</v>
      </c>
      <c r="E8875" s="30">
        <v>1</v>
      </c>
      <c r="F8875">
        <f t="shared" si="144"/>
        <v>1</v>
      </c>
    </row>
    <row r="8876" spans="1:6" x14ac:dyDescent="0.2">
      <c r="A8876" s="28">
        <v>42750</v>
      </c>
      <c r="B8876" t="s">
        <v>447</v>
      </c>
      <c r="C8876" t="s">
        <v>57</v>
      </c>
      <c r="D8876" t="s">
        <v>57</v>
      </c>
      <c r="E8876" s="30">
        <v>0</v>
      </c>
      <c r="F8876">
        <f t="shared" si="144"/>
        <v>1</v>
      </c>
    </row>
    <row r="8877" spans="1:6" x14ac:dyDescent="0.2">
      <c r="A8877" s="28">
        <v>42750</v>
      </c>
      <c r="B8877" t="s">
        <v>447</v>
      </c>
      <c r="C8877" t="s">
        <v>58</v>
      </c>
      <c r="D8877" t="s">
        <v>58</v>
      </c>
      <c r="E8877" s="30">
        <v>0</v>
      </c>
      <c r="F8877">
        <f t="shared" si="144"/>
        <v>1</v>
      </c>
    </row>
    <row r="8878" spans="1:6" x14ac:dyDescent="0.2">
      <c r="A8878" s="28">
        <v>42750</v>
      </c>
      <c r="B8878" t="s">
        <v>447</v>
      </c>
      <c r="C8878" t="s">
        <v>59</v>
      </c>
      <c r="D8878" t="s">
        <v>59</v>
      </c>
      <c r="E8878" s="30">
        <v>1</v>
      </c>
      <c r="F8878">
        <f t="shared" si="144"/>
        <v>1</v>
      </c>
    </row>
    <row r="8879" spans="1:6" x14ac:dyDescent="0.2">
      <c r="A8879" s="28">
        <v>42751</v>
      </c>
      <c r="B8879" t="s">
        <v>443</v>
      </c>
      <c r="C8879" t="s">
        <v>52</v>
      </c>
      <c r="D8879" t="s">
        <v>52</v>
      </c>
      <c r="E8879" s="30">
        <v>2.33</v>
      </c>
      <c r="F8879">
        <f t="shared" si="144"/>
        <v>1</v>
      </c>
    </row>
    <row r="8880" spans="1:6" x14ac:dyDescent="0.2">
      <c r="A8880" s="28">
        <v>42751</v>
      </c>
      <c r="B8880" t="s">
        <v>443</v>
      </c>
      <c r="C8880" t="s">
        <v>53</v>
      </c>
      <c r="D8880" t="s">
        <v>53</v>
      </c>
      <c r="E8880" s="30">
        <v>4.66</v>
      </c>
      <c r="F8880">
        <f t="shared" si="144"/>
        <v>1</v>
      </c>
    </row>
    <row r="8881" spans="1:6" x14ac:dyDescent="0.2">
      <c r="A8881" s="28">
        <v>42751</v>
      </c>
      <c r="B8881" t="s">
        <v>443</v>
      </c>
      <c r="C8881" t="s">
        <v>54</v>
      </c>
      <c r="D8881" t="s">
        <v>54</v>
      </c>
      <c r="E8881" s="30">
        <v>2</v>
      </c>
      <c r="F8881">
        <f t="shared" si="144"/>
        <v>1</v>
      </c>
    </row>
    <row r="8882" spans="1:6" x14ac:dyDescent="0.2">
      <c r="A8882" s="28">
        <v>42751</v>
      </c>
      <c r="B8882" t="s">
        <v>443</v>
      </c>
      <c r="C8882" t="s">
        <v>55</v>
      </c>
      <c r="D8882" t="s">
        <v>55</v>
      </c>
      <c r="E8882" s="30">
        <v>44.5</v>
      </c>
      <c r="F8882">
        <f t="shared" si="144"/>
        <v>1</v>
      </c>
    </row>
    <row r="8883" spans="1:6" x14ac:dyDescent="0.2">
      <c r="A8883" s="28">
        <v>42751</v>
      </c>
      <c r="B8883" t="s">
        <v>443</v>
      </c>
      <c r="C8883" t="s">
        <v>56</v>
      </c>
      <c r="D8883" t="s">
        <v>56</v>
      </c>
      <c r="E8883" s="30">
        <v>3</v>
      </c>
      <c r="F8883">
        <f t="shared" si="144"/>
        <v>1</v>
      </c>
    </row>
    <row r="8884" spans="1:6" x14ac:dyDescent="0.2">
      <c r="A8884" s="28">
        <v>42751</v>
      </c>
      <c r="B8884" t="s">
        <v>443</v>
      </c>
      <c r="C8884" t="s">
        <v>57</v>
      </c>
      <c r="D8884" t="s">
        <v>57</v>
      </c>
      <c r="E8884" s="30">
        <v>0</v>
      </c>
      <c r="F8884">
        <f t="shared" si="144"/>
        <v>1</v>
      </c>
    </row>
    <row r="8885" spans="1:6" x14ac:dyDescent="0.2">
      <c r="A8885" s="28">
        <v>42751</v>
      </c>
      <c r="B8885" t="s">
        <v>443</v>
      </c>
      <c r="C8885" t="s">
        <v>58</v>
      </c>
      <c r="D8885" t="s">
        <v>58</v>
      </c>
      <c r="E8885" s="30">
        <v>3</v>
      </c>
      <c r="F8885">
        <f t="shared" si="144"/>
        <v>1</v>
      </c>
    </row>
    <row r="8886" spans="1:6" x14ac:dyDescent="0.2">
      <c r="A8886" s="28">
        <v>42751</v>
      </c>
      <c r="B8886" t="s">
        <v>443</v>
      </c>
      <c r="C8886" t="s">
        <v>59</v>
      </c>
      <c r="D8886" t="s">
        <v>59</v>
      </c>
      <c r="E8886" s="30">
        <v>3</v>
      </c>
      <c r="F8886">
        <f t="shared" si="144"/>
        <v>1</v>
      </c>
    </row>
    <row r="8887" spans="1:6" x14ac:dyDescent="0.2">
      <c r="A8887" s="28">
        <v>42752</v>
      </c>
      <c r="B8887" t="s">
        <v>444</v>
      </c>
      <c r="C8887" t="s">
        <v>52</v>
      </c>
      <c r="D8887" t="s">
        <v>52</v>
      </c>
      <c r="E8887" s="30">
        <v>6</v>
      </c>
      <c r="F8887">
        <f t="shared" si="144"/>
        <v>1</v>
      </c>
    </row>
    <row r="8888" spans="1:6" x14ac:dyDescent="0.2">
      <c r="A8888" s="28">
        <v>42752</v>
      </c>
      <c r="B8888" t="s">
        <v>444</v>
      </c>
      <c r="C8888" t="s">
        <v>53</v>
      </c>
      <c r="D8888" t="s">
        <v>53</v>
      </c>
      <c r="E8888" s="30">
        <v>3.32</v>
      </c>
      <c r="F8888">
        <f t="shared" si="144"/>
        <v>1</v>
      </c>
    </row>
    <row r="8889" spans="1:6" x14ac:dyDescent="0.2">
      <c r="A8889" s="28">
        <v>42752</v>
      </c>
      <c r="B8889" t="s">
        <v>444</v>
      </c>
      <c r="C8889" t="s">
        <v>54</v>
      </c>
      <c r="D8889" t="s">
        <v>54</v>
      </c>
      <c r="E8889" s="30">
        <v>4.4000000000000004</v>
      </c>
      <c r="F8889">
        <f t="shared" si="144"/>
        <v>1</v>
      </c>
    </row>
    <row r="8890" spans="1:6" x14ac:dyDescent="0.2">
      <c r="A8890" s="28">
        <v>42752</v>
      </c>
      <c r="B8890" t="s">
        <v>444</v>
      </c>
      <c r="C8890" t="s">
        <v>55</v>
      </c>
      <c r="D8890" t="s">
        <v>55</v>
      </c>
      <c r="E8890" s="30">
        <v>46</v>
      </c>
      <c r="F8890">
        <f t="shared" si="144"/>
        <v>1</v>
      </c>
    </row>
    <row r="8891" spans="1:6" x14ac:dyDescent="0.2">
      <c r="A8891" s="28">
        <v>42752</v>
      </c>
      <c r="B8891" t="s">
        <v>444</v>
      </c>
      <c r="C8891" t="s">
        <v>56</v>
      </c>
      <c r="D8891" t="s">
        <v>56</v>
      </c>
      <c r="E8891" s="30">
        <v>0</v>
      </c>
      <c r="F8891">
        <f t="shared" si="144"/>
        <v>1</v>
      </c>
    </row>
    <row r="8892" spans="1:6" x14ac:dyDescent="0.2">
      <c r="A8892" s="28">
        <v>42752</v>
      </c>
      <c r="B8892" t="s">
        <v>444</v>
      </c>
      <c r="C8892" t="s">
        <v>57</v>
      </c>
      <c r="D8892" t="s">
        <v>57</v>
      </c>
      <c r="E8892" s="30">
        <v>2</v>
      </c>
      <c r="F8892">
        <f t="shared" si="144"/>
        <v>1</v>
      </c>
    </row>
    <row r="8893" spans="1:6" x14ac:dyDescent="0.2">
      <c r="A8893" s="28">
        <v>42752</v>
      </c>
      <c r="B8893" t="s">
        <v>444</v>
      </c>
      <c r="C8893" t="s">
        <v>58</v>
      </c>
      <c r="D8893" t="s">
        <v>58</v>
      </c>
      <c r="E8893" s="30">
        <v>6</v>
      </c>
      <c r="F8893">
        <f t="shared" si="144"/>
        <v>1</v>
      </c>
    </row>
    <row r="8894" spans="1:6" x14ac:dyDescent="0.2">
      <c r="A8894" s="28">
        <v>42752</v>
      </c>
      <c r="B8894" t="s">
        <v>444</v>
      </c>
      <c r="C8894" t="s">
        <v>59</v>
      </c>
      <c r="D8894" t="s">
        <v>59</v>
      </c>
      <c r="E8894" s="30">
        <v>2</v>
      </c>
      <c r="F8894">
        <f t="shared" si="144"/>
        <v>1</v>
      </c>
    </row>
    <row r="8895" spans="1:6" x14ac:dyDescent="0.2">
      <c r="A8895" s="28">
        <v>42753</v>
      </c>
      <c r="B8895" t="s">
        <v>445</v>
      </c>
      <c r="C8895" t="s">
        <v>52</v>
      </c>
      <c r="D8895" t="s">
        <v>52</v>
      </c>
      <c r="E8895" s="30">
        <v>2.3199999999999998</v>
      </c>
      <c r="F8895">
        <f t="shared" si="144"/>
        <v>1</v>
      </c>
    </row>
    <row r="8896" spans="1:6" x14ac:dyDescent="0.2">
      <c r="A8896" s="28">
        <v>42753</v>
      </c>
      <c r="B8896" t="s">
        <v>445</v>
      </c>
      <c r="C8896" t="s">
        <v>53</v>
      </c>
      <c r="D8896" t="s">
        <v>53</v>
      </c>
      <c r="E8896" s="30">
        <v>4.4290000000000003</v>
      </c>
      <c r="F8896">
        <f t="shared" si="144"/>
        <v>1</v>
      </c>
    </row>
    <row r="8897" spans="1:6" x14ac:dyDescent="0.2">
      <c r="A8897" s="28">
        <v>42753</v>
      </c>
      <c r="B8897" t="s">
        <v>445</v>
      </c>
      <c r="C8897" t="s">
        <v>54</v>
      </c>
      <c r="D8897" t="s">
        <v>54</v>
      </c>
      <c r="E8897" s="30">
        <v>2.5</v>
      </c>
      <c r="F8897">
        <f t="shared" si="144"/>
        <v>1</v>
      </c>
    </row>
    <row r="8898" spans="1:6" x14ac:dyDescent="0.2">
      <c r="A8898" s="28">
        <v>42753</v>
      </c>
      <c r="B8898" t="s">
        <v>445</v>
      </c>
      <c r="C8898" t="s">
        <v>55</v>
      </c>
      <c r="D8898" t="s">
        <v>55</v>
      </c>
      <c r="E8898" s="30">
        <v>30.062000000000001</v>
      </c>
      <c r="F8898">
        <f t="shared" si="144"/>
        <v>1</v>
      </c>
    </row>
    <row r="8899" spans="1:6" x14ac:dyDescent="0.2">
      <c r="A8899" s="28">
        <v>42753</v>
      </c>
      <c r="B8899" t="s">
        <v>445</v>
      </c>
      <c r="C8899" t="s">
        <v>56</v>
      </c>
      <c r="D8899" t="s">
        <v>56</v>
      </c>
      <c r="E8899" s="30">
        <v>7</v>
      </c>
      <c r="F8899">
        <f t="shared" si="144"/>
        <v>1</v>
      </c>
    </row>
    <row r="8900" spans="1:6" x14ac:dyDescent="0.2">
      <c r="A8900" s="28">
        <v>42753</v>
      </c>
      <c r="B8900" t="s">
        <v>445</v>
      </c>
      <c r="C8900" t="s">
        <v>57</v>
      </c>
      <c r="D8900" t="s">
        <v>57</v>
      </c>
      <c r="E8900" s="30">
        <v>0</v>
      </c>
      <c r="F8900">
        <f t="shared" si="144"/>
        <v>1</v>
      </c>
    </row>
    <row r="8901" spans="1:6" x14ac:dyDescent="0.2">
      <c r="A8901" s="28">
        <v>42753</v>
      </c>
      <c r="B8901" t="s">
        <v>445</v>
      </c>
      <c r="C8901" t="s">
        <v>58</v>
      </c>
      <c r="D8901" t="s">
        <v>58</v>
      </c>
      <c r="E8901" s="30">
        <v>5</v>
      </c>
      <c r="F8901">
        <f t="shared" si="144"/>
        <v>1</v>
      </c>
    </row>
    <row r="8902" spans="1:6" x14ac:dyDescent="0.2">
      <c r="A8902" s="28">
        <v>42753</v>
      </c>
      <c r="B8902" t="s">
        <v>445</v>
      </c>
      <c r="C8902" t="s">
        <v>59</v>
      </c>
      <c r="D8902" t="s">
        <v>59</v>
      </c>
      <c r="E8902" s="30">
        <v>0</v>
      </c>
      <c r="F8902">
        <f t="shared" si="144"/>
        <v>1</v>
      </c>
    </row>
    <row r="8903" spans="1:6" x14ac:dyDescent="0.2">
      <c r="A8903" s="28">
        <v>42754</v>
      </c>
      <c r="B8903" t="s">
        <v>446</v>
      </c>
      <c r="C8903" t="s">
        <v>52</v>
      </c>
      <c r="D8903" t="s">
        <v>52</v>
      </c>
      <c r="E8903" s="30">
        <v>8.34</v>
      </c>
      <c r="F8903">
        <f t="shared" ref="F8903:F8966" si="145">SUBTOTAL(103,E8903)</f>
        <v>1</v>
      </c>
    </row>
    <row r="8904" spans="1:6" x14ac:dyDescent="0.2">
      <c r="A8904" s="28">
        <v>42754</v>
      </c>
      <c r="B8904" t="s">
        <v>446</v>
      </c>
      <c r="C8904" t="s">
        <v>53</v>
      </c>
      <c r="D8904" t="s">
        <v>53</v>
      </c>
      <c r="E8904" s="30">
        <v>6.01</v>
      </c>
      <c r="F8904">
        <f t="shared" si="145"/>
        <v>1</v>
      </c>
    </row>
    <row r="8905" spans="1:6" x14ac:dyDescent="0.2">
      <c r="A8905" s="28">
        <v>42754</v>
      </c>
      <c r="B8905" t="s">
        <v>446</v>
      </c>
      <c r="C8905" t="s">
        <v>54</v>
      </c>
      <c r="D8905" t="s">
        <v>54</v>
      </c>
      <c r="E8905" s="30">
        <v>3.8</v>
      </c>
      <c r="F8905">
        <f t="shared" si="145"/>
        <v>1</v>
      </c>
    </row>
    <row r="8906" spans="1:6" x14ac:dyDescent="0.2">
      <c r="A8906" s="28">
        <v>42754</v>
      </c>
      <c r="B8906" t="s">
        <v>446</v>
      </c>
      <c r="C8906" t="s">
        <v>55</v>
      </c>
      <c r="D8906" t="s">
        <v>55</v>
      </c>
      <c r="E8906" s="30">
        <v>42.6</v>
      </c>
      <c r="F8906">
        <f t="shared" si="145"/>
        <v>1</v>
      </c>
    </row>
    <row r="8907" spans="1:6" x14ac:dyDescent="0.2">
      <c r="A8907" s="28">
        <v>42754</v>
      </c>
      <c r="B8907" t="s">
        <v>446</v>
      </c>
      <c r="C8907" t="s">
        <v>56</v>
      </c>
      <c r="D8907" t="s">
        <v>56</v>
      </c>
      <c r="E8907" s="30">
        <v>9</v>
      </c>
      <c r="F8907">
        <f t="shared" si="145"/>
        <v>1</v>
      </c>
    </row>
    <row r="8908" spans="1:6" x14ac:dyDescent="0.2">
      <c r="A8908" s="28">
        <v>42754</v>
      </c>
      <c r="B8908" t="s">
        <v>446</v>
      </c>
      <c r="C8908" t="s">
        <v>57</v>
      </c>
      <c r="D8908" t="s">
        <v>57</v>
      </c>
      <c r="E8908" s="30">
        <v>0</v>
      </c>
      <c r="F8908">
        <f t="shared" si="145"/>
        <v>1</v>
      </c>
    </row>
    <row r="8909" spans="1:6" x14ac:dyDescent="0.2">
      <c r="A8909" s="28">
        <v>42754</v>
      </c>
      <c r="B8909" t="s">
        <v>446</v>
      </c>
      <c r="C8909" t="s">
        <v>58</v>
      </c>
      <c r="D8909" t="s">
        <v>58</v>
      </c>
      <c r="E8909" s="30">
        <v>8</v>
      </c>
      <c r="F8909">
        <f t="shared" si="145"/>
        <v>1</v>
      </c>
    </row>
    <row r="8910" spans="1:6" x14ac:dyDescent="0.2">
      <c r="A8910" s="28">
        <v>42754</v>
      </c>
      <c r="B8910" t="s">
        <v>446</v>
      </c>
      <c r="C8910" t="s">
        <v>59</v>
      </c>
      <c r="D8910" t="s">
        <v>59</v>
      </c>
      <c r="E8910" s="30">
        <v>2</v>
      </c>
      <c r="F8910">
        <f t="shared" si="145"/>
        <v>1</v>
      </c>
    </row>
    <row r="8911" spans="1:6" x14ac:dyDescent="0.2">
      <c r="A8911" s="28">
        <v>42755</v>
      </c>
      <c r="B8911" t="s">
        <v>440</v>
      </c>
      <c r="C8911" t="s">
        <v>52</v>
      </c>
      <c r="D8911" t="s">
        <v>52</v>
      </c>
      <c r="E8911" s="30">
        <v>4.01</v>
      </c>
      <c r="F8911">
        <f t="shared" si="145"/>
        <v>1</v>
      </c>
    </row>
    <row r="8912" spans="1:6" x14ac:dyDescent="0.2">
      <c r="A8912" s="28">
        <v>42755</v>
      </c>
      <c r="B8912" t="s">
        <v>440</v>
      </c>
      <c r="C8912" t="s">
        <v>53</v>
      </c>
      <c r="D8912" t="s">
        <v>53</v>
      </c>
      <c r="E8912" s="30">
        <v>6.32</v>
      </c>
      <c r="F8912">
        <f t="shared" si="145"/>
        <v>1</v>
      </c>
    </row>
    <row r="8913" spans="1:6" x14ac:dyDescent="0.2">
      <c r="A8913" s="28">
        <v>42755</v>
      </c>
      <c r="B8913" t="s">
        <v>440</v>
      </c>
      <c r="C8913" t="s">
        <v>54</v>
      </c>
      <c r="D8913" t="s">
        <v>54</v>
      </c>
      <c r="E8913" s="30">
        <v>4.75</v>
      </c>
      <c r="F8913">
        <f t="shared" si="145"/>
        <v>1</v>
      </c>
    </row>
    <row r="8914" spans="1:6" x14ac:dyDescent="0.2">
      <c r="A8914" s="28">
        <v>42755</v>
      </c>
      <c r="B8914" t="s">
        <v>440</v>
      </c>
      <c r="C8914" t="s">
        <v>55</v>
      </c>
      <c r="D8914" t="s">
        <v>55</v>
      </c>
      <c r="E8914" s="30">
        <v>39.200000000000003</v>
      </c>
      <c r="F8914">
        <f t="shared" si="145"/>
        <v>1</v>
      </c>
    </row>
    <row r="8915" spans="1:6" x14ac:dyDescent="0.2">
      <c r="A8915" s="28">
        <v>42755</v>
      </c>
      <c r="B8915" t="s">
        <v>440</v>
      </c>
      <c r="C8915" t="s">
        <v>56</v>
      </c>
      <c r="D8915" t="s">
        <v>56</v>
      </c>
      <c r="E8915" s="30">
        <v>10</v>
      </c>
      <c r="F8915">
        <f t="shared" si="145"/>
        <v>1</v>
      </c>
    </row>
    <row r="8916" spans="1:6" x14ac:dyDescent="0.2">
      <c r="A8916" s="28">
        <v>42755</v>
      </c>
      <c r="B8916" t="s">
        <v>440</v>
      </c>
      <c r="C8916" t="s">
        <v>57</v>
      </c>
      <c r="D8916" t="s">
        <v>57</v>
      </c>
      <c r="E8916" s="30">
        <v>1</v>
      </c>
      <c r="F8916">
        <f t="shared" si="145"/>
        <v>1</v>
      </c>
    </row>
    <row r="8917" spans="1:6" x14ac:dyDescent="0.2">
      <c r="A8917" s="28">
        <v>42755</v>
      </c>
      <c r="B8917" t="s">
        <v>440</v>
      </c>
      <c r="C8917" t="s">
        <v>58</v>
      </c>
      <c r="D8917" t="s">
        <v>58</v>
      </c>
      <c r="E8917" s="30">
        <v>0</v>
      </c>
      <c r="F8917">
        <f t="shared" si="145"/>
        <v>1</v>
      </c>
    </row>
    <row r="8918" spans="1:6" x14ac:dyDescent="0.2">
      <c r="A8918" s="28">
        <v>42755</v>
      </c>
      <c r="B8918" t="s">
        <v>440</v>
      </c>
      <c r="C8918" t="s">
        <v>59</v>
      </c>
      <c r="D8918" t="s">
        <v>59</v>
      </c>
      <c r="E8918" s="30">
        <v>0</v>
      </c>
      <c r="F8918">
        <f t="shared" si="145"/>
        <v>1</v>
      </c>
    </row>
    <row r="8919" spans="1:6" x14ac:dyDescent="0.2">
      <c r="A8919" s="28">
        <v>42756</v>
      </c>
      <c r="B8919" t="s">
        <v>441</v>
      </c>
      <c r="C8919" t="s">
        <v>52</v>
      </c>
      <c r="D8919" t="s">
        <v>52</v>
      </c>
      <c r="E8919" s="30">
        <v>6.68</v>
      </c>
      <c r="F8919">
        <f t="shared" si="145"/>
        <v>1</v>
      </c>
    </row>
    <row r="8920" spans="1:6" x14ac:dyDescent="0.2">
      <c r="A8920" s="28">
        <v>42756</v>
      </c>
      <c r="B8920" t="s">
        <v>441</v>
      </c>
      <c r="C8920" t="s">
        <v>53</v>
      </c>
      <c r="D8920" t="s">
        <v>53</v>
      </c>
      <c r="E8920" s="30">
        <v>6.1319999999999997</v>
      </c>
      <c r="F8920">
        <f t="shared" si="145"/>
        <v>1</v>
      </c>
    </row>
    <row r="8921" spans="1:6" x14ac:dyDescent="0.2">
      <c r="A8921" s="28">
        <v>42756</v>
      </c>
      <c r="B8921" t="s">
        <v>441</v>
      </c>
      <c r="C8921" t="s">
        <v>54</v>
      </c>
      <c r="D8921" t="s">
        <v>54</v>
      </c>
      <c r="E8921" s="30">
        <v>3.1</v>
      </c>
      <c r="F8921">
        <f t="shared" si="145"/>
        <v>1</v>
      </c>
    </row>
    <row r="8922" spans="1:6" x14ac:dyDescent="0.2">
      <c r="A8922" s="28">
        <v>42756</v>
      </c>
      <c r="B8922" t="s">
        <v>441</v>
      </c>
      <c r="C8922" t="s">
        <v>55</v>
      </c>
      <c r="D8922" t="s">
        <v>55</v>
      </c>
      <c r="E8922" s="30">
        <v>52.9</v>
      </c>
      <c r="F8922">
        <f t="shared" si="145"/>
        <v>1</v>
      </c>
    </row>
    <row r="8923" spans="1:6" x14ac:dyDescent="0.2">
      <c r="A8923" s="28">
        <v>42756</v>
      </c>
      <c r="B8923" t="s">
        <v>441</v>
      </c>
      <c r="C8923" t="s">
        <v>56</v>
      </c>
      <c r="D8923" t="s">
        <v>56</v>
      </c>
      <c r="E8923" s="30">
        <v>11</v>
      </c>
      <c r="F8923">
        <f t="shared" si="145"/>
        <v>1</v>
      </c>
    </row>
    <row r="8924" spans="1:6" x14ac:dyDescent="0.2">
      <c r="A8924" s="28">
        <v>42756</v>
      </c>
      <c r="B8924" t="s">
        <v>441</v>
      </c>
      <c r="C8924" t="s">
        <v>57</v>
      </c>
      <c r="D8924" t="s">
        <v>57</v>
      </c>
      <c r="E8924" s="30">
        <v>0</v>
      </c>
      <c r="F8924">
        <f t="shared" si="145"/>
        <v>1</v>
      </c>
    </row>
    <row r="8925" spans="1:6" x14ac:dyDescent="0.2">
      <c r="A8925" s="28">
        <v>42756</v>
      </c>
      <c r="B8925" t="s">
        <v>441</v>
      </c>
      <c r="C8925" t="s">
        <v>58</v>
      </c>
      <c r="D8925" t="s">
        <v>58</v>
      </c>
      <c r="E8925" s="30">
        <v>22</v>
      </c>
      <c r="F8925">
        <f t="shared" si="145"/>
        <v>1</v>
      </c>
    </row>
    <row r="8926" spans="1:6" x14ac:dyDescent="0.2">
      <c r="A8926" s="28">
        <v>42756</v>
      </c>
      <c r="B8926" t="s">
        <v>441</v>
      </c>
      <c r="C8926" t="s">
        <v>59</v>
      </c>
      <c r="D8926" t="s">
        <v>59</v>
      </c>
      <c r="E8926" s="30">
        <v>2</v>
      </c>
      <c r="F8926">
        <f t="shared" si="145"/>
        <v>1</v>
      </c>
    </row>
    <row r="8927" spans="1:6" x14ac:dyDescent="0.2">
      <c r="A8927" s="28">
        <v>42757</v>
      </c>
      <c r="B8927" t="s">
        <v>447</v>
      </c>
      <c r="C8927" t="s">
        <v>52</v>
      </c>
      <c r="D8927" t="s">
        <v>52</v>
      </c>
      <c r="E8927" s="30">
        <v>8.33</v>
      </c>
      <c r="F8927">
        <f t="shared" si="145"/>
        <v>1</v>
      </c>
    </row>
    <row r="8928" spans="1:6" x14ac:dyDescent="0.2">
      <c r="A8928" s="28">
        <v>42757</v>
      </c>
      <c r="B8928" t="s">
        <v>447</v>
      </c>
      <c r="C8928" t="s">
        <v>53</v>
      </c>
      <c r="D8928" t="s">
        <v>53</v>
      </c>
      <c r="E8928" s="30">
        <v>10.725</v>
      </c>
      <c r="F8928">
        <f t="shared" si="145"/>
        <v>1</v>
      </c>
    </row>
    <row r="8929" spans="1:6" x14ac:dyDescent="0.2">
      <c r="A8929" s="28">
        <v>42757</v>
      </c>
      <c r="B8929" t="s">
        <v>447</v>
      </c>
      <c r="C8929" t="s">
        <v>54</v>
      </c>
      <c r="D8929" t="s">
        <v>54</v>
      </c>
      <c r="E8929" s="30">
        <v>2.1</v>
      </c>
      <c r="F8929">
        <f t="shared" si="145"/>
        <v>1</v>
      </c>
    </row>
    <row r="8930" spans="1:6" x14ac:dyDescent="0.2">
      <c r="A8930" s="28">
        <v>42757</v>
      </c>
      <c r="B8930" t="s">
        <v>447</v>
      </c>
      <c r="C8930" t="s">
        <v>55</v>
      </c>
      <c r="D8930" t="s">
        <v>55</v>
      </c>
      <c r="E8930" s="30">
        <v>67.599999999999994</v>
      </c>
      <c r="F8930">
        <f t="shared" si="145"/>
        <v>1</v>
      </c>
    </row>
    <row r="8931" spans="1:6" x14ac:dyDescent="0.2">
      <c r="A8931" s="28">
        <v>42757</v>
      </c>
      <c r="B8931" t="s">
        <v>447</v>
      </c>
      <c r="C8931" t="s">
        <v>56</v>
      </c>
      <c r="D8931" t="s">
        <v>56</v>
      </c>
      <c r="E8931" s="30">
        <v>1</v>
      </c>
      <c r="F8931">
        <f t="shared" si="145"/>
        <v>1</v>
      </c>
    </row>
    <row r="8932" spans="1:6" x14ac:dyDescent="0.2">
      <c r="A8932" s="28">
        <v>42757</v>
      </c>
      <c r="B8932" t="s">
        <v>447</v>
      </c>
      <c r="C8932" t="s">
        <v>57</v>
      </c>
      <c r="D8932" t="s">
        <v>57</v>
      </c>
      <c r="E8932" s="30">
        <v>0</v>
      </c>
      <c r="F8932">
        <f t="shared" si="145"/>
        <v>1</v>
      </c>
    </row>
    <row r="8933" spans="1:6" x14ac:dyDescent="0.2">
      <c r="A8933" s="28">
        <v>42757</v>
      </c>
      <c r="B8933" t="s">
        <v>447</v>
      </c>
      <c r="C8933" t="s">
        <v>58</v>
      </c>
      <c r="D8933" t="s">
        <v>58</v>
      </c>
      <c r="E8933" s="30">
        <v>0</v>
      </c>
      <c r="F8933">
        <f t="shared" si="145"/>
        <v>1</v>
      </c>
    </row>
    <row r="8934" spans="1:6" x14ac:dyDescent="0.2">
      <c r="A8934" s="28">
        <v>42757</v>
      </c>
      <c r="B8934" t="s">
        <v>447</v>
      </c>
      <c r="C8934" t="s">
        <v>59</v>
      </c>
      <c r="D8934" t="s">
        <v>59</v>
      </c>
      <c r="E8934" s="30">
        <v>2</v>
      </c>
      <c r="F8934">
        <f t="shared" si="145"/>
        <v>1</v>
      </c>
    </row>
    <row r="8935" spans="1:6" x14ac:dyDescent="0.2">
      <c r="A8935" s="28">
        <v>42758</v>
      </c>
      <c r="B8935" t="s">
        <v>443</v>
      </c>
      <c r="C8935" t="s">
        <v>52</v>
      </c>
      <c r="D8935" t="s">
        <v>52</v>
      </c>
      <c r="E8935" s="30">
        <v>10.33</v>
      </c>
      <c r="F8935">
        <f t="shared" si="145"/>
        <v>1</v>
      </c>
    </row>
    <row r="8936" spans="1:6" x14ac:dyDescent="0.2">
      <c r="A8936" s="28">
        <v>42758</v>
      </c>
      <c r="B8936" t="s">
        <v>443</v>
      </c>
      <c r="C8936" t="s">
        <v>53</v>
      </c>
      <c r="D8936" t="s">
        <v>53</v>
      </c>
      <c r="E8936" s="30">
        <v>3.34</v>
      </c>
      <c r="F8936">
        <f t="shared" si="145"/>
        <v>1</v>
      </c>
    </row>
    <row r="8937" spans="1:6" x14ac:dyDescent="0.2">
      <c r="A8937" s="28">
        <v>42758</v>
      </c>
      <c r="B8937" t="s">
        <v>443</v>
      </c>
      <c r="C8937" t="s">
        <v>54</v>
      </c>
      <c r="D8937" t="s">
        <v>54</v>
      </c>
      <c r="E8937" s="30">
        <v>1.1000000000000001</v>
      </c>
      <c r="F8937">
        <f t="shared" si="145"/>
        <v>1</v>
      </c>
    </row>
    <row r="8938" spans="1:6" x14ac:dyDescent="0.2">
      <c r="A8938" s="28">
        <v>42758</v>
      </c>
      <c r="B8938" t="s">
        <v>443</v>
      </c>
      <c r="C8938" t="s">
        <v>55</v>
      </c>
      <c r="D8938" t="s">
        <v>55</v>
      </c>
      <c r="E8938" s="30">
        <v>47.9</v>
      </c>
      <c r="F8938">
        <f t="shared" si="145"/>
        <v>1</v>
      </c>
    </row>
    <row r="8939" spans="1:6" x14ac:dyDescent="0.2">
      <c r="A8939" s="28">
        <v>42758</v>
      </c>
      <c r="B8939" t="s">
        <v>443</v>
      </c>
      <c r="C8939" t="s">
        <v>56</v>
      </c>
      <c r="D8939" t="s">
        <v>56</v>
      </c>
      <c r="E8939" s="30">
        <v>14</v>
      </c>
      <c r="F8939">
        <f t="shared" si="145"/>
        <v>1</v>
      </c>
    </row>
    <row r="8940" spans="1:6" x14ac:dyDescent="0.2">
      <c r="A8940" s="28">
        <v>42758</v>
      </c>
      <c r="B8940" t="s">
        <v>443</v>
      </c>
      <c r="C8940" t="s">
        <v>57</v>
      </c>
      <c r="D8940" t="s">
        <v>57</v>
      </c>
      <c r="E8940" s="30">
        <v>1</v>
      </c>
      <c r="F8940">
        <f t="shared" si="145"/>
        <v>1</v>
      </c>
    </row>
    <row r="8941" spans="1:6" x14ac:dyDescent="0.2">
      <c r="A8941" s="28">
        <v>42758</v>
      </c>
      <c r="B8941" t="s">
        <v>443</v>
      </c>
      <c r="C8941" t="s">
        <v>58</v>
      </c>
      <c r="D8941" t="s">
        <v>58</v>
      </c>
      <c r="E8941" s="30">
        <v>7</v>
      </c>
      <c r="F8941">
        <f t="shared" si="145"/>
        <v>1</v>
      </c>
    </row>
    <row r="8942" spans="1:6" x14ac:dyDescent="0.2">
      <c r="A8942" s="28">
        <v>42758</v>
      </c>
      <c r="B8942" t="s">
        <v>443</v>
      </c>
      <c r="C8942" t="s">
        <v>59</v>
      </c>
      <c r="D8942" t="s">
        <v>59</v>
      </c>
      <c r="E8942" s="30">
        <v>0</v>
      </c>
      <c r="F8942">
        <f t="shared" si="145"/>
        <v>1</v>
      </c>
    </row>
    <row r="8943" spans="1:6" x14ac:dyDescent="0.2">
      <c r="A8943" s="28">
        <v>42759</v>
      </c>
      <c r="B8943" t="s">
        <v>444</v>
      </c>
      <c r="C8943" t="s">
        <v>52</v>
      </c>
      <c r="D8943" t="s">
        <v>52</v>
      </c>
      <c r="E8943" s="30">
        <v>4.34</v>
      </c>
      <c r="F8943">
        <f t="shared" si="145"/>
        <v>1</v>
      </c>
    </row>
    <row r="8944" spans="1:6" x14ac:dyDescent="0.2">
      <c r="A8944" s="28">
        <v>42759</v>
      </c>
      <c r="B8944" t="s">
        <v>444</v>
      </c>
      <c r="C8944" t="s">
        <v>53</v>
      </c>
      <c r="D8944" t="s">
        <v>53</v>
      </c>
      <c r="E8944" s="30">
        <v>4.069</v>
      </c>
      <c r="F8944">
        <f t="shared" si="145"/>
        <v>1</v>
      </c>
    </row>
    <row r="8945" spans="1:6" x14ac:dyDescent="0.2">
      <c r="A8945" s="28">
        <v>42759</v>
      </c>
      <c r="B8945" t="s">
        <v>444</v>
      </c>
      <c r="C8945" t="s">
        <v>54</v>
      </c>
      <c r="D8945" t="s">
        <v>54</v>
      </c>
      <c r="E8945" s="30">
        <v>7.3</v>
      </c>
      <c r="F8945">
        <f t="shared" si="145"/>
        <v>1</v>
      </c>
    </row>
    <row r="8946" spans="1:6" x14ac:dyDescent="0.2">
      <c r="A8946" s="28">
        <v>42759</v>
      </c>
      <c r="B8946" t="s">
        <v>444</v>
      </c>
      <c r="C8946" t="s">
        <v>55</v>
      </c>
      <c r="D8946" t="s">
        <v>55</v>
      </c>
      <c r="E8946" s="30">
        <v>42</v>
      </c>
      <c r="F8946">
        <f t="shared" si="145"/>
        <v>1</v>
      </c>
    </row>
    <row r="8947" spans="1:6" x14ac:dyDescent="0.2">
      <c r="A8947" s="28">
        <v>42759</v>
      </c>
      <c r="B8947" t="s">
        <v>444</v>
      </c>
      <c r="C8947" t="s">
        <v>56</v>
      </c>
      <c r="D8947" t="s">
        <v>56</v>
      </c>
      <c r="E8947" s="30">
        <v>14</v>
      </c>
      <c r="F8947">
        <f t="shared" si="145"/>
        <v>1</v>
      </c>
    </row>
    <row r="8948" spans="1:6" x14ac:dyDescent="0.2">
      <c r="A8948" s="28">
        <v>42759</v>
      </c>
      <c r="B8948" t="s">
        <v>444</v>
      </c>
      <c r="C8948" t="s">
        <v>57</v>
      </c>
      <c r="D8948" t="s">
        <v>57</v>
      </c>
      <c r="E8948" s="30">
        <v>0</v>
      </c>
      <c r="F8948">
        <f t="shared" si="145"/>
        <v>1</v>
      </c>
    </row>
    <row r="8949" spans="1:6" x14ac:dyDescent="0.2">
      <c r="A8949" s="28">
        <v>42759</v>
      </c>
      <c r="B8949" t="s">
        <v>444</v>
      </c>
      <c r="C8949" t="s">
        <v>58</v>
      </c>
      <c r="D8949" t="s">
        <v>58</v>
      </c>
      <c r="E8949" s="30">
        <v>10</v>
      </c>
      <c r="F8949">
        <f t="shared" si="145"/>
        <v>1</v>
      </c>
    </row>
    <row r="8950" spans="1:6" x14ac:dyDescent="0.2">
      <c r="A8950" s="28">
        <v>42759</v>
      </c>
      <c r="B8950" t="s">
        <v>444</v>
      </c>
      <c r="C8950" t="s">
        <v>59</v>
      </c>
      <c r="D8950" t="s">
        <v>59</v>
      </c>
      <c r="E8950" s="30">
        <v>0</v>
      </c>
      <c r="F8950">
        <f t="shared" si="145"/>
        <v>1</v>
      </c>
    </row>
    <row r="8951" spans="1:6" x14ac:dyDescent="0.2">
      <c r="A8951" s="28">
        <v>42760</v>
      </c>
      <c r="B8951" t="s">
        <v>445</v>
      </c>
      <c r="C8951" t="s">
        <v>52</v>
      </c>
      <c r="D8951" t="s">
        <v>52</v>
      </c>
      <c r="E8951" s="30">
        <v>5.83</v>
      </c>
      <c r="F8951">
        <f t="shared" si="145"/>
        <v>1</v>
      </c>
    </row>
    <row r="8952" spans="1:6" x14ac:dyDescent="0.2">
      <c r="A8952" s="28">
        <v>42760</v>
      </c>
      <c r="B8952" t="s">
        <v>445</v>
      </c>
      <c r="C8952" t="s">
        <v>53</v>
      </c>
      <c r="D8952" t="s">
        <v>53</v>
      </c>
      <c r="E8952" s="30">
        <v>2.4289999999999998</v>
      </c>
      <c r="F8952">
        <f t="shared" si="145"/>
        <v>1</v>
      </c>
    </row>
    <row r="8953" spans="1:6" x14ac:dyDescent="0.2">
      <c r="A8953" s="28">
        <v>42760</v>
      </c>
      <c r="B8953" t="s">
        <v>445</v>
      </c>
      <c r="C8953" t="s">
        <v>54</v>
      </c>
      <c r="D8953" t="s">
        <v>54</v>
      </c>
      <c r="E8953" s="30">
        <v>2.2000000000000002</v>
      </c>
      <c r="F8953">
        <f t="shared" si="145"/>
        <v>1</v>
      </c>
    </row>
    <row r="8954" spans="1:6" x14ac:dyDescent="0.2">
      <c r="A8954" s="28">
        <v>42760</v>
      </c>
      <c r="B8954" t="s">
        <v>445</v>
      </c>
      <c r="C8954" t="s">
        <v>55</v>
      </c>
      <c r="D8954" t="s">
        <v>55</v>
      </c>
      <c r="E8954" s="30">
        <v>14</v>
      </c>
      <c r="F8954">
        <f t="shared" si="145"/>
        <v>1</v>
      </c>
    </row>
    <row r="8955" spans="1:6" x14ac:dyDescent="0.2">
      <c r="A8955" s="28">
        <v>42760</v>
      </c>
      <c r="B8955" t="s">
        <v>445</v>
      </c>
      <c r="C8955" t="s">
        <v>56</v>
      </c>
      <c r="D8955" t="s">
        <v>56</v>
      </c>
      <c r="E8955" s="30">
        <v>2</v>
      </c>
      <c r="F8955">
        <f t="shared" si="145"/>
        <v>1</v>
      </c>
    </row>
    <row r="8956" spans="1:6" x14ac:dyDescent="0.2">
      <c r="A8956" s="28">
        <v>42760</v>
      </c>
      <c r="B8956" t="s">
        <v>445</v>
      </c>
      <c r="C8956" t="s">
        <v>57</v>
      </c>
      <c r="D8956" t="s">
        <v>57</v>
      </c>
      <c r="E8956" s="30">
        <v>0</v>
      </c>
      <c r="F8956">
        <f t="shared" si="145"/>
        <v>1</v>
      </c>
    </row>
    <row r="8957" spans="1:6" x14ac:dyDescent="0.2">
      <c r="A8957" s="28">
        <v>42760</v>
      </c>
      <c r="B8957" t="s">
        <v>445</v>
      </c>
      <c r="C8957" t="s">
        <v>58</v>
      </c>
      <c r="D8957" t="s">
        <v>58</v>
      </c>
      <c r="E8957" s="30">
        <v>5</v>
      </c>
      <c r="F8957">
        <f t="shared" si="145"/>
        <v>1</v>
      </c>
    </row>
    <row r="8958" spans="1:6" x14ac:dyDescent="0.2">
      <c r="A8958" s="28">
        <v>42760</v>
      </c>
      <c r="B8958" t="s">
        <v>445</v>
      </c>
      <c r="C8958" t="s">
        <v>59</v>
      </c>
      <c r="D8958" t="s">
        <v>59</v>
      </c>
      <c r="E8958" s="30">
        <v>5</v>
      </c>
      <c r="F8958">
        <f t="shared" si="145"/>
        <v>1</v>
      </c>
    </row>
    <row r="8959" spans="1:6" x14ac:dyDescent="0.2">
      <c r="A8959" s="28">
        <v>42761</v>
      </c>
      <c r="B8959" t="s">
        <v>446</v>
      </c>
      <c r="C8959" t="s">
        <v>52</v>
      </c>
      <c r="D8959" t="s">
        <v>52</v>
      </c>
      <c r="E8959" s="30">
        <v>8</v>
      </c>
      <c r="F8959">
        <f t="shared" si="145"/>
        <v>1</v>
      </c>
    </row>
    <row r="8960" spans="1:6" x14ac:dyDescent="0.2">
      <c r="A8960" s="28">
        <v>42761</v>
      </c>
      <c r="B8960" t="s">
        <v>446</v>
      </c>
      <c r="C8960" t="s">
        <v>53</v>
      </c>
      <c r="D8960" t="s">
        <v>53</v>
      </c>
      <c r="E8960" s="30">
        <v>6.9450000000000003</v>
      </c>
      <c r="F8960">
        <f t="shared" si="145"/>
        <v>1</v>
      </c>
    </row>
    <row r="8961" spans="1:6" x14ac:dyDescent="0.2">
      <c r="A8961" s="28">
        <v>42761</v>
      </c>
      <c r="B8961" t="s">
        <v>446</v>
      </c>
      <c r="C8961" t="s">
        <v>54</v>
      </c>
      <c r="D8961" t="s">
        <v>54</v>
      </c>
      <c r="E8961" s="30">
        <v>0.85</v>
      </c>
      <c r="F8961">
        <f t="shared" si="145"/>
        <v>1</v>
      </c>
    </row>
    <row r="8962" spans="1:6" x14ac:dyDescent="0.2">
      <c r="A8962" s="28">
        <v>42761</v>
      </c>
      <c r="B8962" t="s">
        <v>446</v>
      </c>
      <c r="C8962" t="s">
        <v>55</v>
      </c>
      <c r="D8962" t="s">
        <v>55</v>
      </c>
      <c r="E8962" s="30">
        <v>49.1</v>
      </c>
      <c r="F8962">
        <f t="shared" si="145"/>
        <v>1</v>
      </c>
    </row>
    <row r="8963" spans="1:6" x14ac:dyDescent="0.2">
      <c r="A8963" s="28">
        <v>42761</v>
      </c>
      <c r="B8963" t="s">
        <v>446</v>
      </c>
      <c r="C8963" t="s">
        <v>56</v>
      </c>
      <c r="D8963" t="s">
        <v>56</v>
      </c>
      <c r="E8963" s="30">
        <v>2</v>
      </c>
      <c r="F8963">
        <f t="shared" si="145"/>
        <v>1</v>
      </c>
    </row>
    <row r="8964" spans="1:6" x14ac:dyDescent="0.2">
      <c r="A8964" s="28">
        <v>42761</v>
      </c>
      <c r="B8964" t="s">
        <v>446</v>
      </c>
      <c r="C8964" t="s">
        <v>57</v>
      </c>
      <c r="D8964" t="s">
        <v>57</v>
      </c>
      <c r="E8964" s="30">
        <v>0</v>
      </c>
      <c r="F8964">
        <f t="shared" si="145"/>
        <v>1</v>
      </c>
    </row>
    <row r="8965" spans="1:6" x14ac:dyDescent="0.2">
      <c r="A8965" s="28">
        <v>42761</v>
      </c>
      <c r="B8965" t="s">
        <v>446</v>
      </c>
      <c r="C8965" t="s">
        <v>58</v>
      </c>
      <c r="D8965" t="s">
        <v>58</v>
      </c>
      <c r="E8965" s="30">
        <v>11</v>
      </c>
      <c r="F8965">
        <f t="shared" si="145"/>
        <v>1</v>
      </c>
    </row>
    <row r="8966" spans="1:6" x14ac:dyDescent="0.2">
      <c r="A8966" s="28">
        <v>42761</v>
      </c>
      <c r="B8966" t="s">
        <v>446</v>
      </c>
      <c r="C8966" t="s">
        <v>59</v>
      </c>
      <c r="D8966" t="s">
        <v>59</v>
      </c>
      <c r="E8966" s="30">
        <v>3</v>
      </c>
      <c r="F8966">
        <f t="shared" si="145"/>
        <v>1</v>
      </c>
    </row>
    <row r="8967" spans="1:6" x14ac:dyDescent="0.2">
      <c r="A8967" s="28">
        <v>42762</v>
      </c>
      <c r="B8967" t="s">
        <v>440</v>
      </c>
      <c r="C8967" t="s">
        <v>52</v>
      </c>
      <c r="D8967" t="s">
        <v>52</v>
      </c>
      <c r="E8967" s="30">
        <v>5.33</v>
      </c>
      <c r="F8967">
        <f t="shared" ref="F8967:F9030" si="146">SUBTOTAL(103,E8967)</f>
        <v>1</v>
      </c>
    </row>
    <row r="8968" spans="1:6" x14ac:dyDescent="0.2">
      <c r="A8968" s="28">
        <v>42762</v>
      </c>
      <c r="B8968" t="s">
        <v>440</v>
      </c>
      <c r="C8968" t="s">
        <v>53</v>
      </c>
      <c r="D8968" t="s">
        <v>53</v>
      </c>
      <c r="E8968" s="30">
        <v>8.67</v>
      </c>
      <c r="F8968">
        <f t="shared" si="146"/>
        <v>1</v>
      </c>
    </row>
    <row r="8969" spans="1:6" x14ac:dyDescent="0.2">
      <c r="A8969" s="28">
        <v>42762</v>
      </c>
      <c r="B8969" t="s">
        <v>440</v>
      </c>
      <c r="C8969" t="s">
        <v>54</v>
      </c>
      <c r="D8969" t="s">
        <v>54</v>
      </c>
      <c r="E8969" s="30">
        <v>3</v>
      </c>
      <c r="F8969">
        <f t="shared" si="146"/>
        <v>1</v>
      </c>
    </row>
    <row r="8970" spans="1:6" x14ac:dyDescent="0.2">
      <c r="A8970" s="28">
        <v>42762</v>
      </c>
      <c r="B8970" t="s">
        <v>440</v>
      </c>
      <c r="C8970" t="s">
        <v>55</v>
      </c>
      <c r="D8970" t="s">
        <v>55</v>
      </c>
      <c r="E8970" s="30">
        <v>19.600000000000001</v>
      </c>
      <c r="F8970">
        <f t="shared" si="146"/>
        <v>1</v>
      </c>
    </row>
    <row r="8971" spans="1:6" x14ac:dyDescent="0.2">
      <c r="A8971" s="28">
        <v>42762</v>
      </c>
      <c r="B8971" t="s">
        <v>440</v>
      </c>
      <c r="C8971" t="s">
        <v>56</v>
      </c>
      <c r="D8971" t="s">
        <v>56</v>
      </c>
      <c r="E8971" s="30">
        <v>8</v>
      </c>
      <c r="F8971">
        <f t="shared" si="146"/>
        <v>1</v>
      </c>
    </row>
    <row r="8972" spans="1:6" x14ac:dyDescent="0.2">
      <c r="A8972" s="28">
        <v>42762</v>
      </c>
      <c r="B8972" t="s">
        <v>440</v>
      </c>
      <c r="C8972" t="s">
        <v>57</v>
      </c>
      <c r="D8972" t="s">
        <v>57</v>
      </c>
      <c r="E8972" s="30">
        <v>0</v>
      </c>
      <c r="F8972">
        <f t="shared" si="146"/>
        <v>1</v>
      </c>
    </row>
    <row r="8973" spans="1:6" x14ac:dyDescent="0.2">
      <c r="A8973" s="28">
        <v>42762</v>
      </c>
      <c r="B8973" t="s">
        <v>440</v>
      </c>
      <c r="C8973" t="s">
        <v>58</v>
      </c>
      <c r="D8973" t="s">
        <v>58</v>
      </c>
      <c r="E8973" s="30">
        <v>6</v>
      </c>
      <c r="F8973">
        <f t="shared" si="146"/>
        <v>1</v>
      </c>
    </row>
    <row r="8974" spans="1:6" x14ac:dyDescent="0.2">
      <c r="A8974" s="28">
        <v>42762</v>
      </c>
      <c r="B8974" t="s">
        <v>440</v>
      </c>
      <c r="C8974" t="s">
        <v>59</v>
      </c>
      <c r="D8974" t="s">
        <v>59</v>
      </c>
      <c r="E8974" s="30">
        <v>0</v>
      </c>
      <c r="F8974">
        <f t="shared" si="146"/>
        <v>1</v>
      </c>
    </row>
    <row r="8975" spans="1:6" x14ac:dyDescent="0.2">
      <c r="A8975" s="28">
        <v>42763</v>
      </c>
      <c r="B8975" t="s">
        <v>441</v>
      </c>
      <c r="C8975" t="s">
        <v>52</v>
      </c>
      <c r="D8975" t="s">
        <v>52</v>
      </c>
      <c r="E8975" s="30">
        <v>6.33</v>
      </c>
      <c r="F8975">
        <f t="shared" si="146"/>
        <v>1</v>
      </c>
    </row>
    <row r="8976" spans="1:6" x14ac:dyDescent="0.2">
      <c r="A8976" s="28">
        <v>42763</v>
      </c>
      <c r="B8976" t="s">
        <v>441</v>
      </c>
      <c r="C8976" t="s">
        <v>53</v>
      </c>
      <c r="D8976" t="s">
        <v>53</v>
      </c>
      <c r="E8976" s="30">
        <v>4</v>
      </c>
      <c r="F8976">
        <f t="shared" si="146"/>
        <v>1</v>
      </c>
    </row>
    <row r="8977" spans="1:6" x14ac:dyDescent="0.2">
      <c r="A8977" s="28">
        <v>42763</v>
      </c>
      <c r="B8977" t="s">
        <v>441</v>
      </c>
      <c r="C8977" t="s">
        <v>54</v>
      </c>
      <c r="D8977" t="s">
        <v>54</v>
      </c>
      <c r="E8977" s="30">
        <v>4.1500000000000004</v>
      </c>
      <c r="F8977">
        <f t="shared" si="146"/>
        <v>1</v>
      </c>
    </row>
    <row r="8978" spans="1:6" x14ac:dyDescent="0.2">
      <c r="A8978" s="28">
        <v>42763</v>
      </c>
      <c r="B8978" t="s">
        <v>441</v>
      </c>
      <c r="C8978" t="s">
        <v>55</v>
      </c>
      <c r="D8978" t="s">
        <v>55</v>
      </c>
      <c r="E8978" s="30">
        <v>17</v>
      </c>
      <c r="F8978">
        <f t="shared" si="146"/>
        <v>1</v>
      </c>
    </row>
    <row r="8979" spans="1:6" x14ac:dyDescent="0.2">
      <c r="A8979" s="28">
        <v>42763</v>
      </c>
      <c r="B8979" t="s">
        <v>441</v>
      </c>
      <c r="C8979" t="s">
        <v>56</v>
      </c>
      <c r="D8979" t="s">
        <v>56</v>
      </c>
      <c r="E8979" s="30">
        <v>10</v>
      </c>
      <c r="F8979">
        <f t="shared" si="146"/>
        <v>1</v>
      </c>
    </row>
    <row r="8980" spans="1:6" x14ac:dyDescent="0.2">
      <c r="A8980" s="28">
        <v>42763</v>
      </c>
      <c r="B8980" t="s">
        <v>441</v>
      </c>
      <c r="C8980" t="s">
        <v>57</v>
      </c>
      <c r="D8980" t="s">
        <v>57</v>
      </c>
      <c r="E8980" s="30">
        <v>1</v>
      </c>
      <c r="F8980">
        <f t="shared" si="146"/>
        <v>1</v>
      </c>
    </row>
    <row r="8981" spans="1:6" x14ac:dyDescent="0.2">
      <c r="A8981" s="28">
        <v>42763</v>
      </c>
      <c r="B8981" t="s">
        <v>441</v>
      </c>
      <c r="C8981" t="s">
        <v>58</v>
      </c>
      <c r="D8981" t="s">
        <v>58</v>
      </c>
      <c r="E8981" s="30">
        <v>2</v>
      </c>
      <c r="F8981">
        <f t="shared" si="146"/>
        <v>1</v>
      </c>
    </row>
    <row r="8982" spans="1:6" x14ac:dyDescent="0.2">
      <c r="A8982" s="28">
        <v>42763</v>
      </c>
      <c r="B8982" t="s">
        <v>441</v>
      </c>
      <c r="C8982" t="s">
        <v>59</v>
      </c>
      <c r="D8982" t="s">
        <v>59</v>
      </c>
      <c r="E8982" s="30">
        <v>1</v>
      </c>
      <c r="F8982">
        <f t="shared" si="146"/>
        <v>1</v>
      </c>
    </row>
    <row r="8983" spans="1:6" x14ac:dyDescent="0.2">
      <c r="A8983" s="28">
        <v>42764</v>
      </c>
      <c r="B8983" t="s">
        <v>447</v>
      </c>
      <c r="C8983" t="s">
        <v>52</v>
      </c>
      <c r="D8983" t="s">
        <v>52</v>
      </c>
      <c r="E8983" s="30">
        <v>5.33</v>
      </c>
      <c r="F8983">
        <f t="shared" si="146"/>
        <v>1</v>
      </c>
    </row>
    <row r="8984" spans="1:6" x14ac:dyDescent="0.2">
      <c r="A8984" s="28">
        <v>42764</v>
      </c>
      <c r="B8984" t="s">
        <v>447</v>
      </c>
      <c r="C8984" t="s">
        <v>53</v>
      </c>
      <c r="D8984" t="s">
        <v>53</v>
      </c>
      <c r="E8984" s="30">
        <v>6.1219999999999999</v>
      </c>
      <c r="F8984">
        <f t="shared" si="146"/>
        <v>1</v>
      </c>
    </row>
    <row r="8985" spans="1:6" x14ac:dyDescent="0.2">
      <c r="A8985" s="28">
        <v>42764</v>
      </c>
      <c r="B8985" t="s">
        <v>447</v>
      </c>
      <c r="C8985" t="s">
        <v>54</v>
      </c>
      <c r="D8985" t="s">
        <v>54</v>
      </c>
      <c r="E8985" s="30">
        <v>3.4</v>
      </c>
      <c r="F8985">
        <f t="shared" si="146"/>
        <v>1</v>
      </c>
    </row>
    <row r="8986" spans="1:6" x14ac:dyDescent="0.2">
      <c r="A8986" s="28">
        <v>42764</v>
      </c>
      <c r="B8986" t="s">
        <v>447</v>
      </c>
      <c r="C8986" t="s">
        <v>55</v>
      </c>
      <c r="D8986" t="s">
        <v>55</v>
      </c>
      <c r="E8986" s="30">
        <v>24</v>
      </c>
      <c r="F8986">
        <f t="shared" si="146"/>
        <v>1</v>
      </c>
    </row>
    <row r="8987" spans="1:6" x14ac:dyDescent="0.2">
      <c r="A8987" s="28">
        <v>42764</v>
      </c>
      <c r="B8987" t="s">
        <v>447</v>
      </c>
      <c r="C8987" t="s">
        <v>56</v>
      </c>
      <c r="D8987" t="s">
        <v>56</v>
      </c>
      <c r="E8987" s="30">
        <v>3</v>
      </c>
      <c r="F8987">
        <f t="shared" si="146"/>
        <v>1</v>
      </c>
    </row>
    <row r="8988" spans="1:6" x14ac:dyDescent="0.2">
      <c r="A8988" s="28">
        <v>42764</v>
      </c>
      <c r="B8988" t="s">
        <v>447</v>
      </c>
      <c r="C8988" t="s">
        <v>57</v>
      </c>
      <c r="D8988" t="s">
        <v>57</v>
      </c>
      <c r="E8988" s="30">
        <v>0</v>
      </c>
      <c r="F8988">
        <f t="shared" si="146"/>
        <v>1</v>
      </c>
    </row>
    <row r="8989" spans="1:6" x14ac:dyDescent="0.2">
      <c r="A8989" s="28">
        <v>42764</v>
      </c>
      <c r="B8989" t="s">
        <v>447</v>
      </c>
      <c r="C8989" t="s">
        <v>58</v>
      </c>
      <c r="D8989" t="s">
        <v>58</v>
      </c>
      <c r="E8989" s="30">
        <v>7</v>
      </c>
      <c r="F8989">
        <f t="shared" si="146"/>
        <v>1</v>
      </c>
    </row>
    <row r="8990" spans="1:6" x14ac:dyDescent="0.2">
      <c r="A8990" s="28">
        <v>42764</v>
      </c>
      <c r="B8990" t="s">
        <v>447</v>
      </c>
      <c r="C8990" t="s">
        <v>59</v>
      </c>
      <c r="D8990" t="s">
        <v>59</v>
      </c>
      <c r="E8990" s="30">
        <v>3</v>
      </c>
      <c r="F8990">
        <f t="shared" si="146"/>
        <v>1</v>
      </c>
    </row>
    <row r="8991" spans="1:6" x14ac:dyDescent="0.2">
      <c r="A8991" s="28">
        <v>42765</v>
      </c>
      <c r="B8991" t="s">
        <v>443</v>
      </c>
      <c r="C8991" t="s">
        <v>52</v>
      </c>
      <c r="D8991" t="s">
        <v>52</v>
      </c>
      <c r="E8991" s="30">
        <v>8.5</v>
      </c>
      <c r="F8991">
        <f t="shared" si="146"/>
        <v>1</v>
      </c>
    </row>
    <row r="8992" spans="1:6" x14ac:dyDescent="0.2">
      <c r="A8992" s="28">
        <v>42765</v>
      </c>
      <c r="B8992" t="s">
        <v>443</v>
      </c>
      <c r="C8992" t="s">
        <v>53</v>
      </c>
      <c r="D8992" t="s">
        <v>53</v>
      </c>
      <c r="E8992" s="30">
        <v>4</v>
      </c>
      <c r="F8992">
        <f t="shared" si="146"/>
        <v>1</v>
      </c>
    </row>
    <row r="8993" spans="1:6" x14ac:dyDescent="0.2">
      <c r="A8993" s="28">
        <v>42765</v>
      </c>
      <c r="B8993" t="s">
        <v>443</v>
      </c>
      <c r="C8993" t="s">
        <v>54</v>
      </c>
      <c r="D8993" t="s">
        <v>54</v>
      </c>
      <c r="E8993" s="30">
        <v>7</v>
      </c>
      <c r="F8993">
        <f t="shared" si="146"/>
        <v>1</v>
      </c>
    </row>
    <row r="8994" spans="1:6" x14ac:dyDescent="0.2">
      <c r="A8994" s="28">
        <v>42765</v>
      </c>
      <c r="B8994" t="s">
        <v>443</v>
      </c>
      <c r="C8994" t="s">
        <v>55</v>
      </c>
      <c r="D8994" t="s">
        <v>55</v>
      </c>
      <c r="E8994" s="30">
        <v>20.7</v>
      </c>
      <c r="F8994">
        <f t="shared" si="146"/>
        <v>1</v>
      </c>
    </row>
    <row r="8995" spans="1:6" x14ac:dyDescent="0.2">
      <c r="A8995" s="28">
        <v>42765</v>
      </c>
      <c r="B8995" t="s">
        <v>443</v>
      </c>
      <c r="C8995" t="s">
        <v>56</v>
      </c>
      <c r="D8995" t="s">
        <v>56</v>
      </c>
      <c r="E8995" s="30">
        <v>6</v>
      </c>
      <c r="F8995">
        <f t="shared" si="146"/>
        <v>1</v>
      </c>
    </row>
    <row r="8996" spans="1:6" x14ac:dyDescent="0.2">
      <c r="A8996" s="28">
        <v>42765</v>
      </c>
      <c r="B8996" t="s">
        <v>443</v>
      </c>
      <c r="C8996" t="s">
        <v>57</v>
      </c>
      <c r="D8996" t="s">
        <v>57</v>
      </c>
      <c r="E8996" s="30">
        <v>0</v>
      </c>
      <c r="F8996">
        <f t="shared" si="146"/>
        <v>1</v>
      </c>
    </row>
    <row r="8997" spans="1:6" x14ac:dyDescent="0.2">
      <c r="A8997" s="28">
        <v>42765</v>
      </c>
      <c r="B8997" t="s">
        <v>443</v>
      </c>
      <c r="C8997" t="s">
        <v>58</v>
      </c>
      <c r="D8997" t="s">
        <v>58</v>
      </c>
      <c r="E8997" s="30">
        <v>10</v>
      </c>
      <c r="F8997">
        <f t="shared" si="146"/>
        <v>1</v>
      </c>
    </row>
    <row r="8998" spans="1:6" x14ac:dyDescent="0.2">
      <c r="A8998" s="28">
        <v>42765</v>
      </c>
      <c r="B8998" t="s">
        <v>443</v>
      </c>
      <c r="C8998" t="s">
        <v>59</v>
      </c>
      <c r="D8998" t="s">
        <v>59</v>
      </c>
      <c r="E8998" s="30">
        <v>2</v>
      </c>
      <c r="F8998">
        <f t="shared" si="146"/>
        <v>1</v>
      </c>
    </row>
    <row r="8999" spans="1:6" x14ac:dyDescent="0.2">
      <c r="A8999" s="28">
        <v>42766</v>
      </c>
      <c r="B8999" t="s">
        <v>444</v>
      </c>
      <c r="C8999" t="s">
        <v>52</v>
      </c>
      <c r="D8999" t="s">
        <v>52</v>
      </c>
      <c r="E8999" s="30">
        <v>4.33</v>
      </c>
      <c r="F8999">
        <f t="shared" si="146"/>
        <v>1</v>
      </c>
    </row>
    <row r="9000" spans="1:6" x14ac:dyDescent="0.2">
      <c r="A9000" s="28">
        <v>42766</v>
      </c>
      <c r="B9000" t="s">
        <v>444</v>
      </c>
      <c r="C9000" t="s">
        <v>53</v>
      </c>
      <c r="D9000" t="s">
        <v>53</v>
      </c>
      <c r="E9000" s="30">
        <v>5.66</v>
      </c>
      <c r="F9000">
        <f t="shared" si="146"/>
        <v>1</v>
      </c>
    </row>
    <row r="9001" spans="1:6" x14ac:dyDescent="0.2">
      <c r="A9001" s="28">
        <v>42766</v>
      </c>
      <c r="B9001" t="s">
        <v>444</v>
      </c>
      <c r="C9001" t="s">
        <v>54</v>
      </c>
      <c r="D9001" t="s">
        <v>54</v>
      </c>
      <c r="E9001" s="30">
        <v>7.5</v>
      </c>
      <c r="F9001">
        <f t="shared" si="146"/>
        <v>1</v>
      </c>
    </row>
    <row r="9002" spans="1:6" x14ac:dyDescent="0.2">
      <c r="A9002" s="28">
        <v>42766</v>
      </c>
      <c r="B9002" t="s">
        <v>444</v>
      </c>
      <c r="C9002" t="s">
        <v>55</v>
      </c>
      <c r="D9002" t="s">
        <v>55</v>
      </c>
      <c r="E9002" s="30">
        <v>22.9</v>
      </c>
      <c r="F9002">
        <f t="shared" si="146"/>
        <v>1</v>
      </c>
    </row>
    <row r="9003" spans="1:6" x14ac:dyDescent="0.2">
      <c r="A9003" s="28">
        <v>42766</v>
      </c>
      <c r="B9003" t="s">
        <v>444</v>
      </c>
      <c r="C9003" t="s">
        <v>56</v>
      </c>
      <c r="D9003" t="s">
        <v>56</v>
      </c>
      <c r="E9003" s="30">
        <v>18</v>
      </c>
      <c r="F9003">
        <f t="shared" si="146"/>
        <v>1</v>
      </c>
    </row>
    <row r="9004" spans="1:6" x14ac:dyDescent="0.2">
      <c r="A9004" s="28">
        <v>42766</v>
      </c>
      <c r="B9004" t="s">
        <v>444</v>
      </c>
      <c r="C9004" t="s">
        <v>57</v>
      </c>
      <c r="D9004" t="s">
        <v>57</v>
      </c>
      <c r="E9004" s="30">
        <v>0</v>
      </c>
      <c r="F9004">
        <f t="shared" si="146"/>
        <v>1</v>
      </c>
    </row>
    <row r="9005" spans="1:6" x14ac:dyDescent="0.2">
      <c r="A9005" s="28">
        <v>42766</v>
      </c>
      <c r="B9005" t="s">
        <v>444</v>
      </c>
      <c r="C9005" t="s">
        <v>58</v>
      </c>
      <c r="D9005" t="s">
        <v>58</v>
      </c>
      <c r="E9005" s="30">
        <v>13</v>
      </c>
      <c r="F9005">
        <f t="shared" si="146"/>
        <v>1</v>
      </c>
    </row>
    <row r="9006" spans="1:6" x14ac:dyDescent="0.2">
      <c r="A9006" s="28">
        <v>42766</v>
      </c>
      <c r="B9006" t="s">
        <v>444</v>
      </c>
      <c r="C9006" t="s">
        <v>59</v>
      </c>
      <c r="D9006" t="s">
        <v>59</v>
      </c>
      <c r="E9006" s="30">
        <v>1</v>
      </c>
      <c r="F9006">
        <f t="shared" si="146"/>
        <v>1</v>
      </c>
    </row>
    <row r="9007" spans="1:6" x14ac:dyDescent="0.2">
      <c r="A9007" s="28">
        <v>42767</v>
      </c>
      <c r="B9007" t="s">
        <v>445</v>
      </c>
      <c r="C9007" t="s">
        <v>52</v>
      </c>
      <c r="D9007" t="s">
        <v>52</v>
      </c>
      <c r="E9007" s="30">
        <v>4.34</v>
      </c>
      <c r="F9007">
        <f t="shared" si="146"/>
        <v>1</v>
      </c>
    </row>
    <row r="9008" spans="1:6" x14ac:dyDescent="0.2">
      <c r="A9008" s="28">
        <v>42767</v>
      </c>
      <c r="B9008" t="s">
        <v>445</v>
      </c>
      <c r="C9008" t="s">
        <v>53</v>
      </c>
      <c r="D9008" t="s">
        <v>53</v>
      </c>
      <c r="E9008" s="30">
        <v>1.67</v>
      </c>
      <c r="F9008">
        <f t="shared" si="146"/>
        <v>1</v>
      </c>
    </row>
    <row r="9009" spans="1:6" x14ac:dyDescent="0.2">
      <c r="A9009" s="28">
        <v>42767</v>
      </c>
      <c r="B9009" t="s">
        <v>445</v>
      </c>
      <c r="C9009" t="s">
        <v>54</v>
      </c>
      <c r="D9009" t="s">
        <v>54</v>
      </c>
      <c r="E9009" s="30">
        <v>4</v>
      </c>
      <c r="F9009">
        <f t="shared" si="146"/>
        <v>1</v>
      </c>
    </row>
    <row r="9010" spans="1:6" x14ac:dyDescent="0.2">
      <c r="A9010" s="28">
        <v>42767</v>
      </c>
      <c r="B9010" t="s">
        <v>445</v>
      </c>
      <c r="C9010" t="s">
        <v>55</v>
      </c>
      <c r="D9010" t="s">
        <v>55</v>
      </c>
      <c r="E9010" s="30">
        <v>36</v>
      </c>
      <c r="F9010">
        <f t="shared" si="146"/>
        <v>1</v>
      </c>
    </row>
    <row r="9011" spans="1:6" x14ac:dyDescent="0.2">
      <c r="A9011" s="28">
        <v>42767</v>
      </c>
      <c r="B9011" t="s">
        <v>445</v>
      </c>
      <c r="C9011" t="s">
        <v>56</v>
      </c>
      <c r="D9011" t="s">
        <v>56</v>
      </c>
      <c r="E9011" s="30">
        <v>4</v>
      </c>
      <c r="F9011">
        <f t="shared" si="146"/>
        <v>1</v>
      </c>
    </row>
    <row r="9012" spans="1:6" x14ac:dyDescent="0.2">
      <c r="A9012" s="28">
        <v>42767</v>
      </c>
      <c r="B9012" t="s">
        <v>445</v>
      </c>
      <c r="C9012" t="s">
        <v>57</v>
      </c>
      <c r="D9012" t="s">
        <v>57</v>
      </c>
      <c r="E9012" s="30">
        <v>0</v>
      </c>
      <c r="F9012">
        <f t="shared" si="146"/>
        <v>1</v>
      </c>
    </row>
    <row r="9013" spans="1:6" x14ac:dyDescent="0.2">
      <c r="A9013" s="28">
        <v>42767</v>
      </c>
      <c r="B9013" t="s">
        <v>445</v>
      </c>
      <c r="C9013" t="s">
        <v>58</v>
      </c>
      <c r="D9013" t="s">
        <v>58</v>
      </c>
      <c r="E9013" s="30">
        <v>5</v>
      </c>
      <c r="F9013">
        <f t="shared" si="146"/>
        <v>1</v>
      </c>
    </row>
    <row r="9014" spans="1:6" x14ac:dyDescent="0.2">
      <c r="A9014" s="28">
        <v>42767</v>
      </c>
      <c r="B9014" t="s">
        <v>445</v>
      </c>
      <c r="C9014" t="s">
        <v>59</v>
      </c>
      <c r="D9014" t="s">
        <v>59</v>
      </c>
      <c r="E9014" s="30">
        <v>2</v>
      </c>
      <c r="F9014">
        <f t="shared" si="146"/>
        <v>1</v>
      </c>
    </row>
    <row r="9015" spans="1:6" x14ac:dyDescent="0.2">
      <c r="A9015" s="28">
        <v>42768</v>
      </c>
      <c r="B9015" t="s">
        <v>446</v>
      </c>
      <c r="C9015" t="s">
        <v>52</v>
      </c>
      <c r="D9015" t="s">
        <v>52</v>
      </c>
      <c r="E9015" s="30">
        <v>3.9824999999999999</v>
      </c>
      <c r="F9015">
        <f t="shared" si="146"/>
        <v>1</v>
      </c>
    </row>
    <row r="9016" spans="1:6" x14ac:dyDescent="0.2">
      <c r="A9016" s="28">
        <v>42768</v>
      </c>
      <c r="B9016" t="s">
        <v>446</v>
      </c>
      <c r="C9016" t="s">
        <v>53</v>
      </c>
      <c r="D9016" t="s">
        <v>53</v>
      </c>
      <c r="E9016" s="30">
        <v>4</v>
      </c>
      <c r="F9016">
        <f t="shared" si="146"/>
        <v>1</v>
      </c>
    </row>
    <row r="9017" spans="1:6" x14ac:dyDescent="0.2">
      <c r="A9017" s="28">
        <v>42768</v>
      </c>
      <c r="B9017" t="s">
        <v>446</v>
      </c>
      <c r="C9017" t="s">
        <v>54</v>
      </c>
      <c r="D9017" t="s">
        <v>54</v>
      </c>
      <c r="E9017" s="30">
        <v>6.35</v>
      </c>
      <c r="F9017">
        <f t="shared" si="146"/>
        <v>1</v>
      </c>
    </row>
    <row r="9018" spans="1:6" x14ac:dyDescent="0.2">
      <c r="A9018" s="28">
        <v>42768</v>
      </c>
      <c r="B9018" t="s">
        <v>446</v>
      </c>
      <c r="C9018" t="s">
        <v>55</v>
      </c>
      <c r="D9018" t="s">
        <v>55</v>
      </c>
      <c r="E9018" s="30">
        <v>21.5</v>
      </c>
      <c r="F9018">
        <f t="shared" si="146"/>
        <v>1</v>
      </c>
    </row>
    <row r="9019" spans="1:6" x14ac:dyDescent="0.2">
      <c r="A9019" s="28">
        <v>42768</v>
      </c>
      <c r="B9019" t="s">
        <v>446</v>
      </c>
      <c r="C9019" t="s">
        <v>56</v>
      </c>
      <c r="D9019" t="s">
        <v>56</v>
      </c>
      <c r="E9019" s="30">
        <v>4</v>
      </c>
      <c r="F9019">
        <f t="shared" si="146"/>
        <v>1</v>
      </c>
    </row>
    <row r="9020" spans="1:6" x14ac:dyDescent="0.2">
      <c r="A9020" s="28">
        <v>42768</v>
      </c>
      <c r="B9020" t="s">
        <v>446</v>
      </c>
      <c r="C9020" t="s">
        <v>57</v>
      </c>
      <c r="D9020" t="s">
        <v>57</v>
      </c>
      <c r="E9020" s="30">
        <v>0</v>
      </c>
      <c r="F9020">
        <f t="shared" si="146"/>
        <v>1</v>
      </c>
    </row>
    <row r="9021" spans="1:6" x14ac:dyDescent="0.2">
      <c r="A9021" s="28">
        <v>42768</v>
      </c>
      <c r="B9021" t="s">
        <v>446</v>
      </c>
      <c r="C9021" t="s">
        <v>58</v>
      </c>
      <c r="D9021" t="s">
        <v>58</v>
      </c>
      <c r="E9021" s="30">
        <v>0</v>
      </c>
      <c r="F9021">
        <f t="shared" si="146"/>
        <v>1</v>
      </c>
    </row>
    <row r="9022" spans="1:6" x14ac:dyDescent="0.2">
      <c r="A9022" s="28">
        <v>42768</v>
      </c>
      <c r="B9022" t="s">
        <v>446</v>
      </c>
      <c r="C9022" t="s">
        <v>59</v>
      </c>
      <c r="D9022" t="s">
        <v>59</v>
      </c>
      <c r="E9022" s="30">
        <v>1</v>
      </c>
      <c r="F9022">
        <f t="shared" si="146"/>
        <v>1</v>
      </c>
    </row>
    <row r="9023" spans="1:6" x14ac:dyDescent="0.2">
      <c r="A9023" s="28">
        <v>42769</v>
      </c>
      <c r="B9023" t="s">
        <v>440</v>
      </c>
      <c r="C9023" t="s">
        <v>52</v>
      </c>
      <c r="D9023" t="s">
        <v>52</v>
      </c>
      <c r="E9023" s="30">
        <v>5.99</v>
      </c>
      <c r="F9023">
        <f t="shared" si="146"/>
        <v>1</v>
      </c>
    </row>
    <row r="9024" spans="1:6" x14ac:dyDescent="0.2">
      <c r="A9024" s="28">
        <v>42769</v>
      </c>
      <c r="B9024" t="s">
        <v>440</v>
      </c>
      <c r="C9024" t="s">
        <v>53</v>
      </c>
      <c r="D9024" t="s">
        <v>53</v>
      </c>
      <c r="E9024" s="30">
        <v>4.34</v>
      </c>
      <c r="F9024">
        <f t="shared" si="146"/>
        <v>1</v>
      </c>
    </row>
    <row r="9025" spans="1:6" x14ac:dyDescent="0.2">
      <c r="A9025" s="28">
        <v>42769</v>
      </c>
      <c r="B9025" t="s">
        <v>440</v>
      </c>
      <c r="C9025" t="s">
        <v>54</v>
      </c>
      <c r="D9025" t="s">
        <v>54</v>
      </c>
      <c r="E9025" s="30">
        <v>7.3</v>
      </c>
      <c r="F9025">
        <f t="shared" si="146"/>
        <v>1</v>
      </c>
    </row>
    <row r="9026" spans="1:6" x14ac:dyDescent="0.2">
      <c r="A9026" s="28">
        <v>42769</v>
      </c>
      <c r="B9026" t="s">
        <v>440</v>
      </c>
      <c r="C9026" t="s">
        <v>55</v>
      </c>
      <c r="D9026" t="s">
        <v>55</v>
      </c>
      <c r="E9026" s="30">
        <v>62.2</v>
      </c>
      <c r="F9026">
        <f t="shared" si="146"/>
        <v>1</v>
      </c>
    </row>
    <row r="9027" spans="1:6" x14ac:dyDescent="0.2">
      <c r="A9027" s="28">
        <v>42769</v>
      </c>
      <c r="B9027" t="s">
        <v>440</v>
      </c>
      <c r="C9027" t="s">
        <v>56</v>
      </c>
      <c r="D9027" t="s">
        <v>56</v>
      </c>
      <c r="E9027" s="30">
        <v>14</v>
      </c>
      <c r="F9027">
        <f t="shared" si="146"/>
        <v>1</v>
      </c>
    </row>
    <row r="9028" spans="1:6" x14ac:dyDescent="0.2">
      <c r="A9028" s="28">
        <v>42769</v>
      </c>
      <c r="B9028" t="s">
        <v>440</v>
      </c>
      <c r="C9028" t="s">
        <v>57</v>
      </c>
      <c r="D9028" t="s">
        <v>57</v>
      </c>
      <c r="E9028" s="30">
        <v>0</v>
      </c>
      <c r="F9028">
        <f t="shared" si="146"/>
        <v>1</v>
      </c>
    </row>
    <row r="9029" spans="1:6" x14ac:dyDescent="0.2">
      <c r="A9029" s="28">
        <v>42769</v>
      </c>
      <c r="B9029" t="s">
        <v>440</v>
      </c>
      <c r="C9029" t="s">
        <v>58</v>
      </c>
      <c r="D9029" t="s">
        <v>58</v>
      </c>
      <c r="E9029" s="30">
        <v>2</v>
      </c>
      <c r="F9029">
        <f t="shared" si="146"/>
        <v>1</v>
      </c>
    </row>
    <row r="9030" spans="1:6" x14ac:dyDescent="0.2">
      <c r="A9030" s="28">
        <v>42769</v>
      </c>
      <c r="B9030" t="s">
        <v>440</v>
      </c>
      <c r="C9030" t="s">
        <v>59</v>
      </c>
      <c r="D9030" t="s">
        <v>59</v>
      </c>
      <c r="E9030" s="30">
        <v>1</v>
      </c>
      <c r="F9030">
        <f t="shared" si="146"/>
        <v>1</v>
      </c>
    </row>
    <row r="9031" spans="1:6" x14ac:dyDescent="0.2">
      <c r="A9031" s="28">
        <v>42770</v>
      </c>
      <c r="B9031" t="s">
        <v>441</v>
      </c>
      <c r="C9031" t="s">
        <v>52</v>
      </c>
      <c r="D9031" t="s">
        <v>52</v>
      </c>
      <c r="E9031" s="30">
        <v>5.33</v>
      </c>
      <c r="F9031">
        <f t="shared" ref="F9031:F9094" si="147">SUBTOTAL(103,E9031)</f>
        <v>1</v>
      </c>
    </row>
    <row r="9032" spans="1:6" x14ac:dyDescent="0.2">
      <c r="A9032" s="28">
        <v>42770</v>
      </c>
      <c r="B9032" t="s">
        <v>441</v>
      </c>
      <c r="C9032" t="s">
        <v>53</v>
      </c>
      <c r="D9032" t="s">
        <v>53</v>
      </c>
      <c r="E9032" s="30">
        <v>6.1120000000000001</v>
      </c>
      <c r="F9032">
        <f t="shared" si="147"/>
        <v>1</v>
      </c>
    </row>
    <row r="9033" spans="1:6" x14ac:dyDescent="0.2">
      <c r="A9033" s="28">
        <v>42770</v>
      </c>
      <c r="B9033" t="s">
        <v>441</v>
      </c>
      <c r="C9033" t="s">
        <v>54</v>
      </c>
      <c r="D9033" t="s">
        <v>54</v>
      </c>
      <c r="E9033" s="30">
        <v>5</v>
      </c>
      <c r="F9033">
        <f t="shared" si="147"/>
        <v>1</v>
      </c>
    </row>
    <row r="9034" spans="1:6" x14ac:dyDescent="0.2">
      <c r="A9034" s="28">
        <v>42770</v>
      </c>
      <c r="B9034" t="s">
        <v>441</v>
      </c>
      <c r="C9034" t="s">
        <v>55</v>
      </c>
      <c r="D9034" t="s">
        <v>55</v>
      </c>
      <c r="E9034" s="30">
        <v>47.462000000000003</v>
      </c>
      <c r="F9034">
        <f t="shared" si="147"/>
        <v>1</v>
      </c>
    </row>
    <row r="9035" spans="1:6" x14ac:dyDescent="0.2">
      <c r="A9035" s="28">
        <v>42770</v>
      </c>
      <c r="B9035" t="s">
        <v>441</v>
      </c>
      <c r="C9035" t="s">
        <v>56</v>
      </c>
      <c r="D9035" t="s">
        <v>56</v>
      </c>
      <c r="E9035" s="30">
        <v>3</v>
      </c>
      <c r="F9035">
        <f t="shared" si="147"/>
        <v>1</v>
      </c>
    </row>
    <row r="9036" spans="1:6" x14ac:dyDescent="0.2">
      <c r="A9036" s="28">
        <v>42770</v>
      </c>
      <c r="B9036" t="s">
        <v>441</v>
      </c>
      <c r="C9036" t="s">
        <v>57</v>
      </c>
      <c r="D9036" t="s">
        <v>57</v>
      </c>
      <c r="E9036" s="30">
        <v>0</v>
      </c>
      <c r="F9036">
        <f t="shared" si="147"/>
        <v>1</v>
      </c>
    </row>
    <row r="9037" spans="1:6" x14ac:dyDescent="0.2">
      <c r="A9037" s="28">
        <v>42770</v>
      </c>
      <c r="B9037" t="s">
        <v>441</v>
      </c>
      <c r="C9037" t="s">
        <v>58</v>
      </c>
      <c r="D9037" t="s">
        <v>58</v>
      </c>
      <c r="E9037" s="30">
        <v>2</v>
      </c>
      <c r="F9037">
        <f t="shared" si="147"/>
        <v>1</v>
      </c>
    </row>
    <row r="9038" spans="1:6" x14ac:dyDescent="0.2">
      <c r="A9038" s="28">
        <v>42770</v>
      </c>
      <c r="B9038" t="s">
        <v>441</v>
      </c>
      <c r="C9038" t="s">
        <v>59</v>
      </c>
      <c r="D9038" t="s">
        <v>59</v>
      </c>
      <c r="E9038" s="30">
        <v>0</v>
      </c>
      <c r="F9038">
        <f t="shared" si="147"/>
        <v>1</v>
      </c>
    </row>
    <row r="9039" spans="1:6" x14ac:dyDescent="0.2">
      <c r="A9039" s="28">
        <v>42771</v>
      </c>
      <c r="B9039" t="s">
        <v>447</v>
      </c>
      <c r="C9039" t="s">
        <v>52</v>
      </c>
      <c r="D9039" t="s">
        <v>52</v>
      </c>
      <c r="E9039" s="30">
        <v>10.67</v>
      </c>
      <c r="F9039">
        <f t="shared" si="147"/>
        <v>1</v>
      </c>
    </row>
    <row r="9040" spans="1:6" x14ac:dyDescent="0.2">
      <c r="A9040" s="28">
        <v>42771</v>
      </c>
      <c r="B9040" t="s">
        <v>447</v>
      </c>
      <c r="C9040" t="s">
        <v>53</v>
      </c>
      <c r="D9040" t="s">
        <v>53</v>
      </c>
      <c r="E9040" s="30">
        <v>10.725</v>
      </c>
      <c r="F9040">
        <f t="shared" si="147"/>
        <v>1</v>
      </c>
    </row>
    <row r="9041" spans="1:6" x14ac:dyDescent="0.2">
      <c r="A9041" s="28">
        <v>42771</v>
      </c>
      <c r="B9041" t="s">
        <v>447</v>
      </c>
      <c r="C9041" t="s">
        <v>54</v>
      </c>
      <c r="D9041" t="s">
        <v>54</v>
      </c>
      <c r="E9041" s="30">
        <v>5</v>
      </c>
      <c r="F9041">
        <f t="shared" si="147"/>
        <v>1</v>
      </c>
    </row>
    <row r="9042" spans="1:6" x14ac:dyDescent="0.2">
      <c r="A9042" s="28">
        <v>42771</v>
      </c>
      <c r="B9042" t="s">
        <v>447</v>
      </c>
      <c r="C9042" t="s">
        <v>55</v>
      </c>
      <c r="D9042" t="s">
        <v>55</v>
      </c>
      <c r="E9042" s="30">
        <v>38.6</v>
      </c>
      <c r="F9042">
        <f t="shared" si="147"/>
        <v>1</v>
      </c>
    </row>
    <row r="9043" spans="1:6" x14ac:dyDescent="0.2">
      <c r="A9043" s="28">
        <v>42771</v>
      </c>
      <c r="B9043" t="s">
        <v>447</v>
      </c>
      <c r="C9043" t="s">
        <v>56</v>
      </c>
      <c r="D9043" t="s">
        <v>56</v>
      </c>
      <c r="E9043" s="30">
        <v>1</v>
      </c>
      <c r="F9043">
        <f t="shared" si="147"/>
        <v>1</v>
      </c>
    </row>
    <row r="9044" spans="1:6" x14ac:dyDescent="0.2">
      <c r="A9044" s="28">
        <v>42771</v>
      </c>
      <c r="B9044" t="s">
        <v>447</v>
      </c>
      <c r="C9044" t="s">
        <v>57</v>
      </c>
      <c r="D9044" t="s">
        <v>57</v>
      </c>
      <c r="E9044" s="30">
        <v>0</v>
      </c>
      <c r="F9044">
        <f t="shared" si="147"/>
        <v>1</v>
      </c>
    </row>
    <row r="9045" spans="1:6" x14ac:dyDescent="0.2">
      <c r="A9045" s="28">
        <v>42771</v>
      </c>
      <c r="B9045" t="s">
        <v>447</v>
      </c>
      <c r="C9045" t="s">
        <v>58</v>
      </c>
      <c r="D9045" t="s">
        <v>58</v>
      </c>
      <c r="E9045" s="30">
        <v>11</v>
      </c>
      <c r="F9045">
        <f t="shared" si="147"/>
        <v>1</v>
      </c>
    </row>
    <row r="9046" spans="1:6" x14ac:dyDescent="0.2">
      <c r="A9046" s="28">
        <v>42771</v>
      </c>
      <c r="B9046" t="s">
        <v>447</v>
      </c>
      <c r="C9046" t="s">
        <v>59</v>
      </c>
      <c r="D9046" t="s">
        <v>59</v>
      </c>
      <c r="E9046" s="30">
        <v>1.1000000000000001</v>
      </c>
      <c r="F9046">
        <f t="shared" si="147"/>
        <v>1</v>
      </c>
    </row>
    <row r="9047" spans="1:6" x14ac:dyDescent="0.2">
      <c r="A9047" s="28">
        <v>42772</v>
      </c>
      <c r="B9047" t="s">
        <v>443</v>
      </c>
      <c r="C9047" t="s">
        <v>52</v>
      </c>
      <c r="D9047" t="s">
        <v>52</v>
      </c>
      <c r="E9047" s="30">
        <v>10</v>
      </c>
      <c r="F9047">
        <f t="shared" si="147"/>
        <v>1</v>
      </c>
    </row>
    <row r="9048" spans="1:6" x14ac:dyDescent="0.2">
      <c r="A9048" s="28">
        <v>42772</v>
      </c>
      <c r="B9048" t="s">
        <v>443</v>
      </c>
      <c r="C9048" t="s">
        <v>53</v>
      </c>
      <c r="D9048" t="s">
        <v>53</v>
      </c>
      <c r="E9048" s="30">
        <v>5</v>
      </c>
      <c r="F9048">
        <f t="shared" si="147"/>
        <v>1</v>
      </c>
    </row>
    <row r="9049" spans="1:6" x14ac:dyDescent="0.2">
      <c r="A9049" s="28">
        <v>42772</v>
      </c>
      <c r="B9049" t="s">
        <v>443</v>
      </c>
      <c r="C9049" t="s">
        <v>54</v>
      </c>
      <c r="D9049" t="s">
        <v>54</v>
      </c>
      <c r="E9049" s="30">
        <v>4.4000000000000004</v>
      </c>
      <c r="F9049">
        <f t="shared" si="147"/>
        <v>1</v>
      </c>
    </row>
    <row r="9050" spans="1:6" x14ac:dyDescent="0.2">
      <c r="A9050" s="28">
        <v>42772</v>
      </c>
      <c r="B9050" t="s">
        <v>443</v>
      </c>
      <c r="C9050" t="s">
        <v>55</v>
      </c>
      <c r="D9050" t="s">
        <v>55</v>
      </c>
      <c r="E9050" s="30">
        <v>13</v>
      </c>
      <c r="F9050">
        <f t="shared" si="147"/>
        <v>1</v>
      </c>
    </row>
    <row r="9051" spans="1:6" x14ac:dyDescent="0.2">
      <c r="A9051" s="28">
        <v>42772</v>
      </c>
      <c r="B9051" t="s">
        <v>443</v>
      </c>
      <c r="C9051" t="s">
        <v>56</v>
      </c>
      <c r="D9051" t="s">
        <v>56</v>
      </c>
      <c r="E9051" s="30">
        <v>3</v>
      </c>
      <c r="F9051">
        <f t="shared" si="147"/>
        <v>1</v>
      </c>
    </row>
    <row r="9052" spans="1:6" x14ac:dyDescent="0.2">
      <c r="A9052" s="28">
        <v>42772</v>
      </c>
      <c r="B9052" t="s">
        <v>443</v>
      </c>
      <c r="C9052" t="s">
        <v>57</v>
      </c>
      <c r="D9052" t="s">
        <v>57</v>
      </c>
      <c r="E9052" s="30">
        <v>2</v>
      </c>
      <c r="F9052">
        <f t="shared" si="147"/>
        <v>1</v>
      </c>
    </row>
    <row r="9053" spans="1:6" x14ac:dyDescent="0.2">
      <c r="A9053" s="28">
        <v>42772</v>
      </c>
      <c r="B9053" t="s">
        <v>443</v>
      </c>
      <c r="C9053" t="s">
        <v>58</v>
      </c>
      <c r="D9053" t="s">
        <v>58</v>
      </c>
      <c r="E9053" s="30">
        <v>5</v>
      </c>
      <c r="F9053">
        <f t="shared" si="147"/>
        <v>1</v>
      </c>
    </row>
    <row r="9054" spans="1:6" x14ac:dyDescent="0.2">
      <c r="A9054" s="28">
        <v>42772</v>
      </c>
      <c r="B9054" t="s">
        <v>443</v>
      </c>
      <c r="C9054" t="s">
        <v>59</v>
      </c>
      <c r="D9054" t="s">
        <v>59</v>
      </c>
      <c r="E9054" s="30">
        <v>0</v>
      </c>
      <c r="F9054">
        <f t="shared" si="147"/>
        <v>1</v>
      </c>
    </row>
    <row r="9055" spans="1:6" x14ac:dyDescent="0.2">
      <c r="A9055" s="28">
        <v>42773</v>
      </c>
      <c r="B9055" t="s">
        <v>444</v>
      </c>
      <c r="C9055" t="s">
        <v>52</v>
      </c>
      <c r="D9055" t="s">
        <v>52</v>
      </c>
      <c r="E9055" s="30">
        <v>3</v>
      </c>
      <c r="F9055">
        <f t="shared" si="147"/>
        <v>1</v>
      </c>
    </row>
    <row r="9056" spans="1:6" x14ac:dyDescent="0.2">
      <c r="A9056" s="28">
        <v>42773</v>
      </c>
      <c r="B9056" t="s">
        <v>444</v>
      </c>
      <c r="C9056" t="s">
        <v>53</v>
      </c>
      <c r="D9056" t="s">
        <v>53</v>
      </c>
      <c r="E9056" s="30">
        <v>0.33</v>
      </c>
      <c r="F9056">
        <f t="shared" si="147"/>
        <v>1</v>
      </c>
    </row>
    <row r="9057" spans="1:6" x14ac:dyDescent="0.2">
      <c r="A9057" s="28">
        <v>42773</v>
      </c>
      <c r="B9057" t="s">
        <v>444</v>
      </c>
      <c r="C9057" t="s">
        <v>54</v>
      </c>
      <c r="D9057" t="s">
        <v>54</v>
      </c>
      <c r="E9057" s="30">
        <v>3.5</v>
      </c>
      <c r="F9057">
        <f t="shared" si="147"/>
        <v>1</v>
      </c>
    </row>
    <row r="9058" spans="1:6" x14ac:dyDescent="0.2">
      <c r="A9058" s="28">
        <v>42773</v>
      </c>
      <c r="B9058" t="s">
        <v>444</v>
      </c>
      <c r="C9058" t="s">
        <v>55</v>
      </c>
      <c r="D9058" t="s">
        <v>55</v>
      </c>
      <c r="E9058" s="30">
        <v>13.8</v>
      </c>
      <c r="F9058">
        <f t="shared" si="147"/>
        <v>1</v>
      </c>
    </row>
    <row r="9059" spans="1:6" x14ac:dyDescent="0.2">
      <c r="A9059" s="28">
        <v>42773</v>
      </c>
      <c r="B9059" t="s">
        <v>444</v>
      </c>
      <c r="C9059" t="s">
        <v>56</v>
      </c>
      <c r="D9059" t="s">
        <v>56</v>
      </c>
      <c r="E9059" s="30">
        <v>3</v>
      </c>
      <c r="F9059">
        <f t="shared" si="147"/>
        <v>1</v>
      </c>
    </row>
    <row r="9060" spans="1:6" x14ac:dyDescent="0.2">
      <c r="A9060" s="28">
        <v>42773</v>
      </c>
      <c r="B9060" t="s">
        <v>444</v>
      </c>
      <c r="C9060" t="s">
        <v>57</v>
      </c>
      <c r="D9060" t="s">
        <v>57</v>
      </c>
      <c r="E9060" s="30">
        <v>0</v>
      </c>
      <c r="F9060">
        <f t="shared" si="147"/>
        <v>1</v>
      </c>
    </row>
    <row r="9061" spans="1:6" x14ac:dyDescent="0.2">
      <c r="A9061" s="28">
        <v>42773</v>
      </c>
      <c r="B9061" t="s">
        <v>444</v>
      </c>
      <c r="C9061" t="s">
        <v>58</v>
      </c>
      <c r="D9061" t="s">
        <v>58</v>
      </c>
      <c r="E9061" s="30">
        <v>7</v>
      </c>
      <c r="F9061">
        <f t="shared" si="147"/>
        <v>1</v>
      </c>
    </row>
    <row r="9062" spans="1:6" x14ac:dyDescent="0.2">
      <c r="A9062" s="28">
        <v>42773</v>
      </c>
      <c r="B9062" t="s">
        <v>444</v>
      </c>
      <c r="C9062" t="s">
        <v>59</v>
      </c>
      <c r="D9062" t="s">
        <v>59</v>
      </c>
      <c r="E9062" s="30">
        <v>2</v>
      </c>
      <c r="F9062">
        <f t="shared" si="147"/>
        <v>1</v>
      </c>
    </row>
    <row r="9063" spans="1:6" x14ac:dyDescent="0.2">
      <c r="A9063" s="28">
        <v>42774</v>
      </c>
      <c r="B9063" t="s">
        <v>445</v>
      </c>
      <c r="C9063" t="s">
        <v>52</v>
      </c>
      <c r="D9063" t="s">
        <v>52</v>
      </c>
      <c r="E9063" s="30">
        <v>11</v>
      </c>
      <c r="F9063">
        <f t="shared" si="147"/>
        <v>1</v>
      </c>
    </row>
    <row r="9064" spans="1:6" x14ac:dyDescent="0.2">
      <c r="A9064" s="28">
        <v>42774</v>
      </c>
      <c r="B9064" t="s">
        <v>445</v>
      </c>
      <c r="C9064" t="s">
        <v>53</v>
      </c>
      <c r="D9064" t="s">
        <v>53</v>
      </c>
      <c r="E9064" s="30">
        <v>1.67</v>
      </c>
      <c r="F9064">
        <f t="shared" si="147"/>
        <v>1</v>
      </c>
    </row>
    <row r="9065" spans="1:6" x14ac:dyDescent="0.2">
      <c r="A9065" s="28">
        <v>42774</v>
      </c>
      <c r="B9065" t="s">
        <v>445</v>
      </c>
      <c r="C9065" t="s">
        <v>54</v>
      </c>
      <c r="D9065" t="s">
        <v>54</v>
      </c>
      <c r="E9065" s="30">
        <v>4</v>
      </c>
      <c r="F9065">
        <f t="shared" si="147"/>
        <v>1</v>
      </c>
    </row>
    <row r="9066" spans="1:6" x14ac:dyDescent="0.2">
      <c r="A9066" s="28">
        <v>42774</v>
      </c>
      <c r="B9066" t="s">
        <v>445</v>
      </c>
      <c r="C9066" t="s">
        <v>55</v>
      </c>
      <c r="D9066" t="s">
        <v>55</v>
      </c>
      <c r="E9066" s="30">
        <v>36</v>
      </c>
      <c r="F9066">
        <f t="shared" si="147"/>
        <v>1</v>
      </c>
    </row>
    <row r="9067" spans="1:6" x14ac:dyDescent="0.2">
      <c r="A9067" s="28">
        <v>42774</v>
      </c>
      <c r="B9067" t="s">
        <v>445</v>
      </c>
      <c r="C9067" t="s">
        <v>56</v>
      </c>
      <c r="D9067" t="s">
        <v>56</v>
      </c>
      <c r="E9067" s="30">
        <v>7</v>
      </c>
      <c r="F9067">
        <f t="shared" si="147"/>
        <v>1</v>
      </c>
    </row>
    <row r="9068" spans="1:6" x14ac:dyDescent="0.2">
      <c r="A9068" s="28">
        <v>42774</v>
      </c>
      <c r="B9068" t="s">
        <v>445</v>
      </c>
      <c r="C9068" t="s">
        <v>57</v>
      </c>
      <c r="D9068" t="s">
        <v>57</v>
      </c>
      <c r="E9068" s="30">
        <v>0</v>
      </c>
      <c r="F9068">
        <f t="shared" si="147"/>
        <v>1</v>
      </c>
    </row>
    <row r="9069" spans="1:6" x14ac:dyDescent="0.2">
      <c r="A9069" s="28">
        <v>42774</v>
      </c>
      <c r="B9069" t="s">
        <v>445</v>
      </c>
      <c r="C9069" t="s">
        <v>58</v>
      </c>
      <c r="D9069" t="s">
        <v>58</v>
      </c>
      <c r="E9069" s="30">
        <v>10</v>
      </c>
      <c r="F9069">
        <f t="shared" si="147"/>
        <v>1</v>
      </c>
    </row>
    <row r="9070" spans="1:6" x14ac:dyDescent="0.2">
      <c r="A9070" s="28">
        <v>42774</v>
      </c>
      <c r="B9070" t="s">
        <v>445</v>
      </c>
      <c r="C9070" t="s">
        <v>59</v>
      </c>
      <c r="D9070" t="s">
        <v>59</v>
      </c>
      <c r="E9070" s="30">
        <v>2</v>
      </c>
      <c r="F9070">
        <f t="shared" si="147"/>
        <v>1</v>
      </c>
    </row>
    <row r="9071" spans="1:6" x14ac:dyDescent="0.2">
      <c r="A9071" s="28">
        <v>42775</v>
      </c>
      <c r="B9071" t="s">
        <v>446</v>
      </c>
      <c r="C9071" t="s">
        <v>52</v>
      </c>
      <c r="D9071" t="s">
        <v>52</v>
      </c>
      <c r="E9071" s="30">
        <v>3.9824999999999999</v>
      </c>
      <c r="F9071">
        <f t="shared" si="147"/>
        <v>1</v>
      </c>
    </row>
    <row r="9072" spans="1:6" x14ac:dyDescent="0.2">
      <c r="A9072" s="28">
        <v>42775</v>
      </c>
      <c r="B9072" t="s">
        <v>446</v>
      </c>
      <c r="C9072" t="s">
        <v>53</v>
      </c>
      <c r="D9072" t="s">
        <v>53</v>
      </c>
      <c r="E9072" s="30">
        <v>1.76</v>
      </c>
      <c r="F9072">
        <f t="shared" si="147"/>
        <v>1</v>
      </c>
    </row>
    <row r="9073" spans="1:6" x14ac:dyDescent="0.2">
      <c r="A9073" s="28">
        <v>42775</v>
      </c>
      <c r="B9073" t="s">
        <v>446</v>
      </c>
      <c r="C9073" t="s">
        <v>54</v>
      </c>
      <c r="D9073" t="s">
        <v>54</v>
      </c>
      <c r="E9073" s="30">
        <v>4</v>
      </c>
      <c r="F9073">
        <f t="shared" si="147"/>
        <v>1</v>
      </c>
    </row>
    <row r="9074" spans="1:6" x14ac:dyDescent="0.2">
      <c r="A9074" s="28">
        <v>42775</v>
      </c>
      <c r="B9074" t="s">
        <v>446</v>
      </c>
      <c r="C9074" t="s">
        <v>55</v>
      </c>
      <c r="D9074" t="s">
        <v>55</v>
      </c>
      <c r="E9074" s="30">
        <v>20.399999999999999</v>
      </c>
      <c r="F9074">
        <f t="shared" si="147"/>
        <v>1</v>
      </c>
    </row>
    <row r="9075" spans="1:6" x14ac:dyDescent="0.2">
      <c r="A9075" s="28">
        <v>42775</v>
      </c>
      <c r="B9075" t="s">
        <v>446</v>
      </c>
      <c r="C9075" t="s">
        <v>56</v>
      </c>
      <c r="D9075" t="s">
        <v>56</v>
      </c>
      <c r="E9075" s="30">
        <v>6</v>
      </c>
      <c r="F9075">
        <f t="shared" si="147"/>
        <v>1</v>
      </c>
    </row>
    <row r="9076" spans="1:6" x14ac:dyDescent="0.2">
      <c r="A9076" s="28">
        <v>42775</v>
      </c>
      <c r="B9076" t="s">
        <v>446</v>
      </c>
      <c r="C9076" t="s">
        <v>57</v>
      </c>
      <c r="D9076" t="s">
        <v>57</v>
      </c>
      <c r="E9076" s="30">
        <v>0</v>
      </c>
      <c r="F9076">
        <f t="shared" si="147"/>
        <v>1</v>
      </c>
    </row>
    <row r="9077" spans="1:6" x14ac:dyDescent="0.2">
      <c r="A9077" s="28">
        <v>42775</v>
      </c>
      <c r="B9077" t="s">
        <v>446</v>
      </c>
      <c r="C9077" t="s">
        <v>58</v>
      </c>
      <c r="D9077" t="s">
        <v>58</v>
      </c>
      <c r="E9077" s="30">
        <v>0</v>
      </c>
      <c r="F9077">
        <f t="shared" si="147"/>
        <v>1</v>
      </c>
    </row>
    <row r="9078" spans="1:6" x14ac:dyDescent="0.2">
      <c r="A9078" s="28">
        <v>42775</v>
      </c>
      <c r="B9078" t="s">
        <v>446</v>
      </c>
      <c r="C9078" t="s">
        <v>59</v>
      </c>
      <c r="D9078" t="s">
        <v>59</v>
      </c>
      <c r="E9078" s="30">
        <v>1</v>
      </c>
      <c r="F9078">
        <f t="shared" si="147"/>
        <v>1</v>
      </c>
    </row>
    <row r="9079" spans="1:6" x14ac:dyDescent="0.2">
      <c r="A9079" s="28">
        <v>42776</v>
      </c>
      <c r="B9079" t="s">
        <v>440</v>
      </c>
      <c r="C9079" t="s">
        <v>52</v>
      </c>
      <c r="D9079" t="s">
        <v>52</v>
      </c>
      <c r="E9079" s="30">
        <v>4.01</v>
      </c>
      <c r="F9079">
        <f t="shared" si="147"/>
        <v>1</v>
      </c>
    </row>
    <row r="9080" spans="1:6" x14ac:dyDescent="0.2">
      <c r="A9080" s="28">
        <v>42776</v>
      </c>
      <c r="B9080" t="s">
        <v>440</v>
      </c>
      <c r="C9080" t="s">
        <v>53</v>
      </c>
      <c r="D9080" t="s">
        <v>53</v>
      </c>
      <c r="E9080" s="30">
        <v>3.34</v>
      </c>
      <c r="F9080">
        <f t="shared" si="147"/>
        <v>1</v>
      </c>
    </row>
    <row r="9081" spans="1:6" x14ac:dyDescent="0.2">
      <c r="A9081" s="28">
        <v>42776</v>
      </c>
      <c r="B9081" t="s">
        <v>440</v>
      </c>
      <c r="C9081" t="s">
        <v>54</v>
      </c>
      <c r="D9081" t="s">
        <v>54</v>
      </c>
      <c r="E9081" s="30">
        <v>4.75</v>
      </c>
      <c r="F9081">
        <f t="shared" si="147"/>
        <v>1</v>
      </c>
    </row>
    <row r="9082" spans="1:6" x14ac:dyDescent="0.2">
      <c r="A9082" s="28">
        <v>42776</v>
      </c>
      <c r="B9082" t="s">
        <v>440</v>
      </c>
      <c r="C9082" t="s">
        <v>55</v>
      </c>
      <c r="D9082" t="s">
        <v>55</v>
      </c>
      <c r="E9082" s="30">
        <v>23.2</v>
      </c>
      <c r="F9082">
        <f t="shared" si="147"/>
        <v>1</v>
      </c>
    </row>
    <row r="9083" spans="1:6" x14ac:dyDescent="0.2">
      <c r="A9083" s="28">
        <v>42776</v>
      </c>
      <c r="B9083" t="s">
        <v>440</v>
      </c>
      <c r="C9083" t="s">
        <v>56</v>
      </c>
      <c r="D9083" t="s">
        <v>56</v>
      </c>
      <c r="E9083" s="30">
        <v>5</v>
      </c>
      <c r="F9083">
        <f t="shared" si="147"/>
        <v>1</v>
      </c>
    </row>
    <row r="9084" spans="1:6" x14ac:dyDescent="0.2">
      <c r="A9084" s="28">
        <v>42776</v>
      </c>
      <c r="B9084" t="s">
        <v>440</v>
      </c>
      <c r="C9084" t="s">
        <v>57</v>
      </c>
      <c r="D9084" t="s">
        <v>57</v>
      </c>
      <c r="E9084" s="30">
        <v>0</v>
      </c>
      <c r="F9084">
        <f t="shared" si="147"/>
        <v>1</v>
      </c>
    </row>
    <row r="9085" spans="1:6" x14ac:dyDescent="0.2">
      <c r="A9085" s="28">
        <v>42776</v>
      </c>
      <c r="B9085" t="s">
        <v>440</v>
      </c>
      <c r="C9085" t="s">
        <v>58</v>
      </c>
      <c r="D9085" t="s">
        <v>58</v>
      </c>
      <c r="E9085" s="30">
        <v>2</v>
      </c>
      <c r="F9085">
        <f t="shared" si="147"/>
        <v>1</v>
      </c>
    </row>
    <row r="9086" spans="1:6" x14ac:dyDescent="0.2">
      <c r="A9086" s="28">
        <v>42776</v>
      </c>
      <c r="B9086" t="s">
        <v>440</v>
      </c>
      <c r="C9086" t="s">
        <v>59</v>
      </c>
      <c r="D9086" t="s">
        <v>59</v>
      </c>
      <c r="E9086" s="30">
        <v>0</v>
      </c>
      <c r="F9086">
        <f t="shared" si="147"/>
        <v>1</v>
      </c>
    </row>
    <row r="9087" spans="1:6" x14ac:dyDescent="0.2">
      <c r="A9087" s="28">
        <v>42777</v>
      </c>
      <c r="B9087" t="s">
        <v>441</v>
      </c>
      <c r="C9087" t="s">
        <v>52</v>
      </c>
      <c r="D9087" t="s">
        <v>52</v>
      </c>
      <c r="E9087" s="30">
        <v>5.33</v>
      </c>
      <c r="F9087">
        <f t="shared" si="147"/>
        <v>1</v>
      </c>
    </row>
    <row r="9088" spans="1:6" x14ac:dyDescent="0.2">
      <c r="A9088" s="28">
        <v>42777</v>
      </c>
      <c r="B9088" t="s">
        <v>441</v>
      </c>
      <c r="C9088" t="s">
        <v>53</v>
      </c>
      <c r="D9088" t="s">
        <v>53</v>
      </c>
      <c r="E9088" s="30">
        <v>6.32</v>
      </c>
      <c r="F9088">
        <f t="shared" si="147"/>
        <v>1</v>
      </c>
    </row>
    <row r="9089" spans="1:6" x14ac:dyDescent="0.2">
      <c r="A9089" s="28">
        <v>42777</v>
      </c>
      <c r="B9089" t="s">
        <v>441</v>
      </c>
      <c r="C9089" t="s">
        <v>54</v>
      </c>
      <c r="D9089" t="s">
        <v>54</v>
      </c>
      <c r="E9089" s="30">
        <v>5.0999999999999996</v>
      </c>
      <c r="F9089">
        <f t="shared" si="147"/>
        <v>1</v>
      </c>
    </row>
    <row r="9090" spans="1:6" x14ac:dyDescent="0.2">
      <c r="A9090" s="28">
        <v>42777</v>
      </c>
      <c r="B9090" t="s">
        <v>441</v>
      </c>
      <c r="C9090" t="s">
        <v>55</v>
      </c>
      <c r="D9090" t="s">
        <v>55</v>
      </c>
      <c r="E9090" s="30">
        <v>12.4</v>
      </c>
      <c r="F9090">
        <f t="shared" si="147"/>
        <v>1</v>
      </c>
    </row>
    <row r="9091" spans="1:6" x14ac:dyDescent="0.2">
      <c r="A9091" s="28">
        <v>42777</v>
      </c>
      <c r="B9091" t="s">
        <v>441</v>
      </c>
      <c r="C9091" t="s">
        <v>56</v>
      </c>
      <c r="D9091" t="s">
        <v>56</v>
      </c>
      <c r="E9091" s="30">
        <v>11</v>
      </c>
      <c r="F9091">
        <f t="shared" si="147"/>
        <v>1</v>
      </c>
    </row>
    <row r="9092" spans="1:6" x14ac:dyDescent="0.2">
      <c r="A9092" s="28">
        <v>42777</v>
      </c>
      <c r="B9092" t="s">
        <v>441</v>
      </c>
      <c r="C9092" t="s">
        <v>57</v>
      </c>
      <c r="D9092" t="s">
        <v>57</v>
      </c>
      <c r="E9092" s="30">
        <v>1</v>
      </c>
      <c r="F9092">
        <f t="shared" si="147"/>
        <v>1</v>
      </c>
    </row>
    <row r="9093" spans="1:6" x14ac:dyDescent="0.2">
      <c r="A9093" s="28">
        <v>42777</v>
      </c>
      <c r="B9093" t="s">
        <v>441</v>
      </c>
      <c r="C9093" t="s">
        <v>58</v>
      </c>
      <c r="D9093" t="s">
        <v>58</v>
      </c>
      <c r="E9093" s="30">
        <v>1</v>
      </c>
      <c r="F9093">
        <f t="shared" si="147"/>
        <v>1</v>
      </c>
    </row>
    <row r="9094" spans="1:6" x14ac:dyDescent="0.2">
      <c r="A9094" s="28">
        <v>42777</v>
      </c>
      <c r="B9094" t="s">
        <v>441</v>
      </c>
      <c r="C9094" t="s">
        <v>59</v>
      </c>
      <c r="D9094" t="s">
        <v>59</v>
      </c>
      <c r="E9094" s="30">
        <v>3</v>
      </c>
      <c r="F9094">
        <f t="shared" si="147"/>
        <v>1</v>
      </c>
    </row>
    <row r="9095" spans="1:6" x14ac:dyDescent="0.2">
      <c r="A9095" s="28">
        <v>42778</v>
      </c>
      <c r="B9095" t="s">
        <v>447</v>
      </c>
      <c r="C9095" t="s">
        <v>52</v>
      </c>
      <c r="D9095" t="s">
        <v>52</v>
      </c>
      <c r="E9095" s="30">
        <v>10</v>
      </c>
      <c r="F9095">
        <f t="shared" ref="F9095:F9158" si="148">SUBTOTAL(103,E9095)</f>
        <v>1</v>
      </c>
    </row>
    <row r="9096" spans="1:6" x14ac:dyDescent="0.2">
      <c r="A9096" s="28">
        <v>42778</v>
      </c>
      <c r="B9096" t="s">
        <v>447</v>
      </c>
      <c r="C9096" t="s">
        <v>53</v>
      </c>
      <c r="D9096" t="s">
        <v>53</v>
      </c>
      <c r="E9096" s="30">
        <v>10.67</v>
      </c>
      <c r="F9096">
        <f t="shared" si="148"/>
        <v>1</v>
      </c>
    </row>
    <row r="9097" spans="1:6" x14ac:dyDescent="0.2">
      <c r="A9097" s="28">
        <v>42778</v>
      </c>
      <c r="B9097" t="s">
        <v>447</v>
      </c>
      <c r="C9097" t="s">
        <v>54</v>
      </c>
      <c r="D9097" t="s">
        <v>54</v>
      </c>
      <c r="E9097" s="30">
        <v>7.8</v>
      </c>
      <c r="F9097">
        <f t="shared" si="148"/>
        <v>1</v>
      </c>
    </row>
    <row r="9098" spans="1:6" x14ac:dyDescent="0.2">
      <c r="A9098" s="28">
        <v>42778</v>
      </c>
      <c r="B9098" t="s">
        <v>447</v>
      </c>
      <c r="C9098" t="s">
        <v>55</v>
      </c>
      <c r="D9098" t="s">
        <v>55</v>
      </c>
      <c r="E9098" s="30">
        <v>27.4</v>
      </c>
      <c r="F9098">
        <f t="shared" si="148"/>
        <v>1</v>
      </c>
    </row>
    <row r="9099" spans="1:6" x14ac:dyDescent="0.2">
      <c r="A9099" s="28">
        <v>42778</v>
      </c>
      <c r="B9099" t="s">
        <v>447</v>
      </c>
      <c r="C9099" t="s">
        <v>56</v>
      </c>
      <c r="D9099" t="s">
        <v>56</v>
      </c>
      <c r="E9099" s="30">
        <v>4</v>
      </c>
      <c r="F9099">
        <f t="shared" si="148"/>
        <v>1</v>
      </c>
    </row>
    <row r="9100" spans="1:6" x14ac:dyDescent="0.2">
      <c r="A9100" s="28">
        <v>42778</v>
      </c>
      <c r="B9100" t="s">
        <v>447</v>
      </c>
      <c r="C9100" t="s">
        <v>57</v>
      </c>
      <c r="D9100" t="s">
        <v>57</v>
      </c>
      <c r="E9100" s="30">
        <v>0</v>
      </c>
      <c r="F9100">
        <f t="shared" si="148"/>
        <v>1</v>
      </c>
    </row>
    <row r="9101" spans="1:6" x14ac:dyDescent="0.2">
      <c r="A9101" s="28">
        <v>42778</v>
      </c>
      <c r="B9101" t="s">
        <v>447</v>
      </c>
      <c r="C9101" t="s">
        <v>58</v>
      </c>
      <c r="D9101" t="s">
        <v>58</v>
      </c>
      <c r="E9101" s="30">
        <v>2</v>
      </c>
      <c r="F9101">
        <f t="shared" si="148"/>
        <v>1</v>
      </c>
    </row>
    <row r="9102" spans="1:6" x14ac:dyDescent="0.2">
      <c r="A9102" s="28">
        <v>42778</v>
      </c>
      <c r="B9102" t="s">
        <v>447</v>
      </c>
      <c r="C9102" t="s">
        <v>59</v>
      </c>
      <c r="D9102" t="s">
        <v>59</v>
      </c>
      <c r="E9102" s="30">
        <v>1</v>
      </c>
      <c r="F9102">
        <f t="shared" si="148"/>
        <v>1</v>
      </c>
    </row>
    <row r="9103" spans="1:6" x14ac:dyDescent="0.2">
      <c r="A9103" s="28">
        <v>42779</v>
      </c>
      <c r="B9103" t="s">
        <v>443</v>
      </c>
      <c r="C9103" t="s">
        <v>52</v>
      </c>
      <c r="D9103" t="s">
        <v>52</v>
      </c>
      <c r="E9103" s="30">
        <v>3.34</v>
      </c>
      <c r="F9103">
        <f t="shared" si="148"/>
        <v>1</v>
      </c>
    </row>
    <row r="9104" spans="1:6" x14ac:dyDescent="0.2">
      <c r="A9104" s="28">
        <v>42779</v>
      </c>
      <c r="B9104" t="s">
        <v>443</v>
      </c>
      <c r="C9104" t="s">
        <v>53</v>
      </c>
      <c r="D9104" t="s">
        <v>53</v>
      </c>
      <c r="E9104" s="30">
        <v>5.33</v>
      </c>
      <c r="F9104">
        <f t="shared" si="148"/>
        <v>1</v>
      </c>
    </row>
    <row r="9105" spans="1:6" x14ac:dyDescent="0.2">
      <c r="A9105" s="28">
        <v>42779</v>
      </c>
      <c r="B9105" t="s">
        <v>443</v>
      </c>
      <c r="C9105" t="s">
        <v>54</v>
      </c>
      <c r="D9105" t="s">
        <v>54</v>
      </c>
      <c r="E9105" s="30">
        <v>8.5</v>
      </c>
      <c r="F9105">
        <f t="shared" si="148"/>
        <v>1</v>
      </c>
    </row>
    <row r="9106" spans="1:6" x14ac:dyDescent="0.2">
      <c r="A9106" s="28">
        <v>42779</v>
      </c>
      <c r="B9106" t="s">
        <v>443</v>
      </c>
      <c r="C9106" t="s">
        <v>55</v>
      </c>
      <c r="D9106" t="s">
        <v>55</v>
      </c>
      <c r="E9106" s="30">
        <v>16.399999999999999</v>
      </c>
      <c r="F9106">
        <f t="shared" si="148"/>
        <v>1</v>
      </c>
    </row>
    <row r="9107" spans="1:6" x14ac:dyDescent="0.2">
      <c r="A9107" s="28">
        <v>42779</v>
      </c>
      <c r="B9107" t="s">
        <v>443</v>
      </c>
      <c r="C9107" t="s">
        <v>56</v>
      </c>
      <c r="D9107" t="s">
        <v>56</v>
      </c>
      <c r="E9107" s="30">
        <v>2</v>
      </c>
      <c r="F9107">
        <f t="shared" si="148"/>
        <v>1</v>
      </c>
    </row>
    <row r="9108" spans="1:6" x14ac:dyDescent="0.2">
      <c r="A9108" s="28">
        <v>42779</v>
      </c>
      <c r="B9108" t="s">
        <v>443</v>
      </c>
      <c r="C9108" t="s">
        <v>57</v>
      </c>
      <c r="D9108" t="s">
        <v>57</v>
      </c>
      <c r="E9108" s="30">
        <v>0</v>
      </c>
      <c r="F9108">
        <f t="shared" si="148"/>
        <v>1</v>
      </c>
    </row>
    <row r="9109" spans="1:6" x14ac:dyDescent="0.2">
      <c r="A9109" s="28">
        <v>42779</v>
      </c>
      <c r="B9109" t="s">
        <v>443</v>
      </c>
      <c r="C9109" t="s">
        <v>58</v>
      </c>
      <c r="D9109" t="s">
        <v>58</v>
      </c>
      <c r="E9109" s="30">
        <v>0</v>
      </c>
      <c r="F9109">
        <f t="shared" si="148"/>
        <v>1</v>
      </c>
    </row>
    <row r="9110" spans="1:6" x14ac:dyDescent="0.2">
      <c r="A9110" s="28">
        <v>42779</v>
      </c>
      <c r="B9110" t="s">
        <v>443</v>
      </c>
      <c r="C9110" t="s">
        <v>59</v>
      </c>
      <c r="D9110" t="s">
        <v>59</v>
      </c>
      <c r="E9110" s="30">
        <v>0</v>
      </c>
      <c r="F9110">
        <f t="shared" si="148"/>
        <v>1</v>
      </c>
    </row>
    <row r="9111" spans="1:6" x14ac:dyDescent="0.2">
      <c r="A9111" s="28">
        <v>42780</v>
      </c>
      <c r="B9111" t="s">
        <v>444</v>
      </c>
      <c r="C9111" t="s">
        <v>52</v>
      </c>
      <c r="D9111" t="s">
        <v>52</v>
      </c>
      <c r="E9111" s="30">
        <v>4.33</v>
      </c>
      <c r="F9111">
        <f t="shared" si="148"/>
        <v>1</v>
      </c>
    </row>
    <row r="9112" spans="1:6" x14ac:dyDescent="0.2">
      <c r="A9112" s="28">
        <v>42780</v>
      </c>
      <c r="B9112" t="s">
        <v>444</v>
      </c>
      <c r="C9112" t="s">
        <v>53</v>
      </c>
      <c r="D9112" t="s">
        <v>53</v>
      </c>
      <c r="E9112" s="30">
        <v>5</v>
      </c>
      <c r="F9112">
        <f t="shared" si="148"/>
        <v>1</v>
      </c>
    </row>
    <row r="9113" spans="1:6" x14ac:dyDescent="0.2">
      <c r="A9113" s="28">
        <v>42780</v>
      </c>
      <c r="B9113" t="s">
        <v>444</v>
      </c>
      <c r="C9113" t="s">
        <v>54</v>
      </c>
      <c r="D9113" t="s">
        <v>54</v>
      </c>
      <c r="E9113" s="30">
        <v>2.1</v>
      </c>
      <c r="F9113">
        <f t="shared" si="148"/>
        <v>1</v>
      </c>
    </row>
    <row r="9114" spans="1:6" x14ac:dyDescent="0.2">
      <c r="A9114" s="28">
        <v>42780</v>
      </c>
      <c r="B9114" t="s">
        <v>444</v>
      </c>
      <c r="C9114" t="s">
        <v>55</v>
      </c>
      <c r="D9114" t="s">
        <v>55</v>
      </c>
      <c r="E9114" s="30">
        <v>22</v>
      </c>
      <c r="F9114">
        <f t="shared" si="148"/>
        <v>1</v>
      </c>
    </row>
    <row r="9115" spans="1:6" x14ac:dyDescent="0.2">
      <c r="A9115" s="28">
        <v>42780</v>
      </c>
      <c r="B9115" t="s">
        <v>444</v>
      </c>
      <c r="C9115" t="s">
        <v>56</v>
      </c>
      <c r="D9115" t="s">
        <v>56</v>
      </c>
      <c r="E9115" s="30">
        <v>0</v>
      </c>
      <c r="F9115">
        <f t="shared" si="148"/>
        <v>1</v>
      </c>
    </row>
    <row r="9116" spans="1:6" x14ac:dyDescent="0.2">
      <c r="A9116" s="28">
        <v>42780</v>
      </c>
      <c r="B9116" t="s">
        <v>444</v>
      </c>
      <c r="C9116" t="s">
        <v>57</v>
      </c>
      <c r="D9116" t="s">
        <v>57</v>
      </c>
      <c r="E9116" s="30">
        <v>0</v>
      </c>
      <c r="F9116">
        <f t="shared" si="148"/>
        <v>1</v>
      </c>
    </row>
    <row r="9117" spans="1:6" x14ac:dyDescent="0.2">
      <c r="A9117" s="28">
        <v>42780</v>
      </c>
      <c r="B9117" t="s">
        <v>444</v>
      </c>
      <c r="C9117" t="s">
        <v>58</v>
      </c>
      <c r="D9117" t="s">
        <v>58</v>
      </c>
      <c r="E9117" s="30">
        <v>1</v>
      </c>
      <c r="F9117">
        <f t="shared" si="148"/>
        <v>1</v>
      </c>
    </row>
    <row r="9118" spans="1:6" x14ac:dyDescent="0.2">
      <c r="A9118" s="28">
        <v>42780</v>
      </c>
      <c r="B9118" t="s">
        <v>444</v>
      </c>
      <c r="C9118" t="s">
        <v>59</v>
      </c>
      <c r="D9118" t="s">
        <v>59</v>
      </c>
      <c r="E9118" s="30">
        <v>1</v>
      </c>
      <c r="F9118">
        <f t="shared" si="148"/>
        <v>1</v>
      </c>
    </row>
    <row r="9119" spans="1:6" x14ac:dyDescent="0.2">
      <c r="A9119" s="28">
        <v>42781</v>
      </c>
      <c r="B9119" t="s">
        <v>445</v>
      </c>
      <c r="C9119" t="s">
        <v>52</v>
      </c>
      <c r="D9119" t="s">
        <v>52</v>
      </c>
      <c r="E9119" s="30">
        <v>6</v>
      </c>
      <c r="F9119">
        <f t="shared" si="148"/>
        <v>1</v>
      </c>
    </row>
    <row r="9120" spans="1:6" x14ac:dyDescent="0.2">
      <c r="A9120" s="28">
        <v>42781</v>
      </c>
      <c r="B9120" t="s">
        <v>445</v>
      </c>
      <c r="C9120" t="s">
        <v>53</v>
      </c>
      <c r="D9120" t="s">
        <v>53</v>
      </c>
      <c r="E9120" s="30">
        <v>2.67</v>
      </c>
      <c r="F9120">
        <f t="shared" si="148"/>
        <v>1</v>
      </c>
    </row>
    <row r="9121" spans="1:6" x14ac:dyDescent="0.2">
      <c r="A9121" s="28">
        <v>42781</v>
      </c>
      <c r="B9121" t="s">
        <v>445</v>
      </c>
      <c r="C9121" t="s">
        <v>54</v>
      </c>
      <c r="D9121" t="s">
        <v>54</v>
      </c>
      <c r="E9121" s="30">
        <v>2</v>
      </c>
      <c r="F9121">
        <f t="shared" si="148"/>
        <v>1</v>
      </c>
    </row>
    <row r="9122" spans="1:6" x14ac:dyDescent="0.2">
      <c r="A9122" s="28">
        <v>42781</v>
      </c>
      <c r="B9122" t="s">
        <v>445</v>
      </c>
      <c r="C9122" t="s">
        <v>55</v>
      </c>
      <c r="D9122" t="s">
        <v>55</v>
      </c>
      <c r="E9122" s="30">
        <v>19.2</v>
      </c>
      <c r="F9122">
        <f t="shared" si="148"/>
        <v>1</v>
      </c>
    </row>
    <row r="9123" spans="1:6" x14ac:dyDescent="0.2">
      <c r="A9123" s="28">
        <v>42781</v>
      </c>
      <c r="B9123" t="s">
        <v>445</v>
      </c>
      <c r="C9123" t="s">
        <v>56</v>
      </c>
      <c r="D9123" t="s">
        <v>56</v>
      </c>
      <c r="E9123" s="30">
        <v>1</v>
      </c>
      <c r="F9123">
        <f t="shared" si="148"/>
        <v>1</v>
      </c>
    </row>
    <row r="9124" spans="1:6" x14ac:dyDescent="0.2">
      <c r="A9124" s="28">
        <v>42781</v>
      </c>
      <c r="B9124" t="s">
        <v>445</v>
      </c>
      <c r="C9124" t="s">
        <v>57</v>
      </c>
      <c r="D9124" t="s">
        <v>57</v>
      </c>
      <c r="E9124" s="30">
        <v>0</v>
      </c>
      <c r="F9124">
        <f t="shared" si="148"/>
        <v>1</v>
      </c>
    </row>
    <row r="9125" spans="1:6" x14ac:dyDescent="0.2">
      <c r="A9125" s="28">
        <v>42781</v>
      </c>
      <c r="B9125" t="s">
        <v>445</v>
      </c>
      <c r="C9125" t="s">
        <v>58</v>
      </c>
      <c r="D9125" t="s">
        <v>58</v>
      </c>
      <c r="E9125" s="30">
        <v>1</v>
      </c>
      <c r="F9125">
        <f t="shared" si="148"/>
        <v>1</v>
      </c>
    </row>
    <row r="9126" spans="1:6" x14ac:dyDescent="0.2">
      <c r="A9126" s="28">
        <v>42781</v>
      </c>
      <c r="B9126" t="s">
        <v>445</v>
      </c>
      <c r="C9126" t="s">
        <v>59</v>
      </c>
      <c r="D9126" t="s">
        <v>59</v>
      </c>
      <c r="E9126" s="30">
        <v>1</v>
      </c>
      <c r="F9126">
        <f t="shared" si="148"/>
        <v>1</v>
      </c>
    </row>
    <row r="9127" spans="1:6" x14ac:dyDescent="0.2">
      <c r="A9127" s="28">
        <v>42782</v>
      </c>
      <c r="B9127" t="s">
        <v>446</v>
      </c>
      <c r="C9127" t="s">
        <v>52</v>
      </c>
      <c r="D9127" t="s">
        <v>52</v>
      </c>
      <c r="E9127" s="30">
        <v>3.66</v>
      </c>
      <c r="F9127">
        <f t="shared" si="148"/>
        <v>1</v>
      </c>
    </row>
    <row r="9128" spans="1:6" x14ac:dyDescent="0.2">
      <c r="A9128" s="28">
        <v>42782</v>
      </c>
      <c r="B9128" t="s">
        <v>446</v>
      </c>
      <c r="C9128" t="s">
        <v>53</v>
      </c>
      <c r="D9128" t="s">
        <v>53</v>
      </c>
      <c r="E9128" s="30">
        <v>4.66</v>
      </c>
      <c r="F9128">
        <f t="shared" si="148"/>
        <v>1</v>
      </c>
    </row>
    <row r="9129" spans="1:6" x14ac:dyDescent="0.2">
      <c r="A9129" s="28">
        <v>42782</v>
      </c>
      <c r="B9129" t="s">
        <v>446</v>
      </c>
      <c r="C9129" t="s">
        <v>54</v>
      </c>
      <c r="D9129" t="s">
        <v>54</v>
      </c>
      <c r="E9129" s="30">
        <v>1</v>
      </c>
      <c r="F9129">
        <f t="shared" si="148"/>
        <v>1</v>
      </c>
    </row>
    <row r="9130" spans="1:6" x14ac:dyDescent="0.2">
      <c r="A9130" s="28">
        <v>42782</v>
      </c>
      <c r="B9130" t="s">
        <v>446</v>
      </c>
      <c r="C9130" t="s">
        <v>55</v>
      </c>
      <c r="D9130" t="s">
        <v>55</v>
      </c>
      <c r="E9130" s="30">
        <v>31.6</v>
      </c>
      <c r="F9130">
        <f t="shared" si="148"/>
        <v>1</v>
      </c>
    </row>
    <row r="9131" spans="1:6" x14ac:dyDescent="0.2">
      <c r="A9131" s="28">
        <v>42782</v>
      </c>
      <c r="B9131" t="s">
        <v>446</v>
      </c>
      <c r="C9131" t="s">
        <v>56</v>
      </c>
      <c r="D9131" t="s">
        <v>56</v>
      </c>
      <c r="E9131" s="30">
        <v>2</v>
      </c>
      <c r="F9131">
        <f t="shared" si="148"/>
        <v>1</v>
      </c>
    </row>
    <row r="9132" spans="1:6" x14ac:dyDescent="0.2">
      <c r="A9132" s="28">
        <v>42782</v>
      </c>
      <c r="B9132" t="s">
        <v>446</v>
      </c>
      <c r="C9132" t="s">
        <v>57</v>
      </c>
      <c r="D9132" t="s">
        <v>57</v>
      </c>
      <c r="E9132" s="30">
        <v>0</v>
      </c>
      <c r="F9132">
        <f t="shared" si="148"/>
        <v>1</v>
      </c>
    </row>
    <row r="9133" spans="1:6" x14ac:dyDescent="0.2">
      <c r="A9133" s="28">
        <v>42782</v>
      </c>
      <c r="B9133" t="s">
        <v>446</v>
      </c>
      <c r="C9133" t="s">
        <v>58</v>
      </c>
      <c r="D9133" t="s">
        <v>58</v>
      </c>
      <c r="E9133" s="30">
        <v>0</v>
      </c>
      <c r="F9133">
        <f t="shared" si="148"/>
        <v>1</v>
      </c>
    </row>
    <row r="9134" spans="1:6" x14ac:dyDescent="0.2">
      <c r="A9134" s="28">
        <v>42782</v>
      </c>
      <c r="B9134" t="s">
        <v>446</v>
      </c>
      <c r="C9134" t="s">
        <v>59</v>
      </c>
      <c r="D9134" t="s">
        <v>59</v>
      </c>
      <c r="E9134" s="30">
        <v>3</v>
      </c>
      <c r="F9134">
        <f t="shared" si="148"/>
        <v>1</v>
      </c>
    </row>
    <row r="9135" spans="1:6" x14ac:dyDescent="0.2">
      <c r="A9135" s="28">
        <v>42783</v>
      </c>
      <c r="B9135" t="s">
        <v>440</v>
      </c>
      <c r="C9135" t="s">
        <v>52</v>
      </c>
      <c r="D9135" t="s">
        <v>52</v>
      </c>
      <c r="E9135" s="30">
        <v>3</v>
      </c>
      <c r="F9135">
        <f t="shared" si="148"/>
        <v>1</v>
      </c>
    </row>
    <row r="9136" spans="1:6" x14ac:dyDescent="0.2">
      <c r="A9136" s="28">
        <v>42783</v>
      </c>
      <c r="B9136" t="s">
        <v>440</v>
      </c>
      <c r="C9136" t="s">
        <v>53</v>
      </c>
      <c r="D9136" t="s">
        <v>53</v>
      </c>
      <c r="E9136" s="30">
        <v>2.802</v>
      </c>
      <c r="F9136">
        <f t="shared" si="148"/>
        <v>1</v>
      </c>
    </row>
    <row r="9137" spans="1:6" x14ac:dyDescent="0.2">
      <c r="A9137" s="28">
        <v>42783</v>
      </c>
      <c r="B9137" t="s">
        <v>440</v>
      </c>
      <c r="C9137" t="s">
        <v>54</v>
      </c>
      <c r="D9137" t="s">
        <v>54</v>
      </c>
      <c r="E9137" s="30">
        <v>2.1</v>
      </c>
      <c r="F9137">
        <f t="shared" si="148"/>
        <v>1</v>
      </c>
    </row>
    <row r="9138" spans="1:6" x14ac:dyDescent="0.2">
      <c r="A9138" s="28">
        <v>42783</v>
      </c>
      <c r="B9138" t="s">
        <v>440</v>
      </c>
      <c r="C9138" t="s">
        <v>55</v>
      </c>
      <c r="D9138" t="s">
        <v>55</v>
      </c>
      <c r="E9138" s="30">
        <v>12.25</v>
      </c>
      <c r="F9138">
        <f t="shared" si="148"/>
        <v>1</v>
      </c>
    </row>
    <row r="9139" spans="1:6" x14ac:dyDescent="0.2">
      <c r="A9139" s="28">
        <v>42783</v>
      </c>
      <c r="B9139" t="s">
        <v>440</v>
      </c>
      <c r="C9139" t="s">
        <v>56</v>
      </c>
      <c r="D9139" t="s">
        <v>56</v>
      </c>
      <c r="E9139" s="30">
        <v>4</v>
      </c>
      <c r="F9139">
        <f t="shared" si="148"/>
        <v>1</v>
      </c>
    </row>
    <row r="9140" spans="1:6" x14ac:dyDescent="0.2">
      <c r="A9140" s="28">
        <v>42783</v>
      </c>
      <c r="B9140" t="s">
        <v>440</v>
      </c>
      <c r="C9140" t="s">
        <v>57</v>
      </c>
      <c r="D9140" t="s">
        <v>57</v>
      </c>
      <c r="E9140" s="30">
        <v>0</v>
      </c>
      <c r="F9140">
        <f t="shared" si="148"/>
        <v>1</v>
      </c>
    </row>
    <row r="9141" spans="1:6" x14ac:dyDescent="0.2">
      <c r="A9141" s="28">
        <v>42783</v>
      </c>
      <c r="B9141" t="s">
        <v>440</v>
      </c>
      <c r="C9141" t="s">
        <v>58</v>
      </c>
      <c r="D9141" t="s">
        <v>58</v>
      </c>
      <c r="E9141" s="30">
        <v>8</v>
      </c>
      <c r="F9141">
        <f t="shared" si="148"/>
        <v>1</v>
      </c>
    </row>
    <row r="9142" spans="1:6" x14ac:dyDescent="0.2">
      <c r="A9142" s="28">
        <v>42783</v>
      </c>
      <c r="B9142" t="s">
        <v>440</v>
      </c>
      <c r="C9142" t="s">
        <v>59</v>
      </c>
      <c r="D9142" t="s">
        <v>59</v>
      </c>
      <c r="E9142" s="30">
        <v>1.2</v>
      </c>
      <c r="F9142">
        <f t="shared" si="148"/>
        <v>1</v>
      </c>
    </row>
    <row r="9143" spans="1:6" x14ac:dyDescent="0.2">
      <c r="A9143" s="28">
        <v>42784</v>
      </c>
      <c r="B9143" t="s">
        <v>441</v>
      </c>
      <c r="C9143" t="s">
        <v>52</v>
      </c>
      <c r="D9143" t="s">
        <v>52</v>
      </c>
      <c r="E9143" s="30">
        <v>7</v>
      </c>
      <c r="F9143">
        <f t="shared" si="148"/>
        <v>1</v>
      </c>
    </row>
    <row r="9144" spans="1:6" x14ac:dyDescent="0.2">
      <c r="A9144" s="28">
        <v>42784</v>
      </c>
      <c r="B9144" t="s">
        <v>441</v>
      </c>
      <c r="C9144" t="s">
        <v>53</v>
      </c>
      <c r="D9144" t="s">
        <v>53</v>
      </c>
      <c r="E9144" s="30">
        <v>4</v>
      </c>
      <c r="F9144">
        <f t="shared" si="148"/>
        <v>1</v>
      </c>
    </row>
    <row r="9145" spans="1:6" x14ac:dyDescent="0.2">
      <c r="A9145" s="28">
        <v>42784</v>
      </c>
      <c r="B9145" t="s">
        <v>441</v>
      </c>
      <c r="C9145" t="s">
        <v>54</v>
      </c>
      <c r="D9145" t="s">
        <v>54</v>
      </c>
      <c r="E9145" s="30">
        <v>2.35</v>
      </c>
      <c r="F9145">
        <f t="shared" si="148"/>
        <v>1</v>
      </c>
    </row>
    <row r="9146" spans="1:6" x14ac:dyDescent="0.2">
      <c r="A9146" s="28">
        <v>42784</v>
      </c>
      <c r="B9146" t="s">
        <v>441</v>
      </c>
      <c r="C9146" t="s">
        <v>55</v>
      </c>
      <c r="D9146" t="s">
        <v>55</v>
      </c>
      <c r="E9146" s="30">
        <v>30</v>
      </c>
      <c r="F9146">
        <f t="shared" si="148"/>
        <v>1</v>
      </c>
    </row>
    <row r="9147" spans="1:6" x14ac:dyDescent="0.2">
      <c r="A9147" s="28">
        <v>42784</v>
      </c>
      <c r="B9147" t="s">
        <v>441</v>
      </c>
      <c r="C9147" t="s">
        <v>56</v>
      </c>
      <c r="D9147" t="s">
        <v>56</v>
      </c>
      <c r="E9147" s="30">
        <v>10</v>
      </c>
      <c r="F9147">
        <f t="shared" si="148"/>
        <v>1</v>
      </c>
    </row>
    <row r="9148" spans="1:6" x14ac:dyDescent="0.2">
      <c r="A9148" s="28">
        <v>42784</v>
      </c>
      <c r="B9148" t="s">
        <v>441</v>
      </c>
      <c r="C9148" t="s">
        <v>57</v>
      </c>
      <c r="D9148" t="s">
        <v>57</v>
      </c>
      <c r="E9148" s="30">
        <v>0</v>
      </c>
      <c r="F9148">
        <f t="shared" si="148"/>
        <v>1</v>
      </c>
    </row>
    <row r="9149" spans="1:6" x14ac:dyDescent="0.2">
      <c r="A9149" s="28">
        <v>42784</v>
      </c>
      <c r="B9149" t="s">
        <v>441</v>
      </c>
      <c r="C9149" t="s">
        <v>58</v>
      </c>
      <c r="D9149" t="s">
        <v>58</v>
      </c>
      <c r="E9149" s="30">
        <v>0</v>
      </c>
      <c r="F9149">
        <f t="shared" si="148"/>
        <v>1</v>
      </c>
    </row>
    <row r="9150" spans="1:6" x14ac:dyDescent="0.2">
      <c r="A9150" s="28">
        <v>42784</v>
      </c>
      <c r="B9150" t="s">
        <v>441</v>
      </c>
      <c r="C9150" t="s">
        <v>59</v>
      </c>
      <c r="D9150" t="s">
        <v>59</v>
      </c>
      <c r="E9150" s="30">
        <v>3.1</v>
      </c>
      <c r="F9150">
        <f t="shared" si="148"/>
        <v>1</v>
      </c>
    </row>
    <row r="9151" spans="1:6" x14ac:dyDescent="0.2">
      <c r="A9151" s="28">
        <v>42785</v>
      </c>
      <c r="B9151" t="s">
        <v>447</v>
      </c>
      <c r="C9151" t="s">
        <v>52</v>
      </c>
      <c r="D9151" t="s">
        <v>52</v>
      </c>
      <c r="E9151" s="30">
        <v>3.34</v>
      </c>
      <c r="F9151">
        <f t="shared" si="148"/>
        <v>1</v>
      </c>
    </row>
    <row r="9152" spans="1:6" x14ac:dyDescent="0.2">
      <c r="A9152" s="28">
        <v>42785</v>
      </c>
      <c r="B9152" t="s">
        <v>447</v>
      </c>
      <c r="C9152" t="s">
        <v>53</v>
      </c>
      <c r="D9152" t="s">
        <v>53</v>
      </c>
      <c r="E9152" s="30">
        <v>3.516</v>
      </c>
      <c r="F9152">
        <f t="shared" si="148"/>
        <v>1</v>
      </c>
    </row>
    <row r="9153" spans="1:6" x14ac:dyDescent="0.2">
      <c r="A9153" s="28">
        <v>42785</v>
      </c>
      <c r="B9153" t="s">
        <v>447</v>
      </c>
      <c r="C9153" t="s">
        <v>54</v>
      </c>
      <c r="D9153" t="s">
        <v>54</v>
      </c>
      <c r="E9153" s="30">
        <v>2.2000000000000002</v>
      </c>
      <c r="F9153">
        <f t="shared" si="148"/>
        <v>1</v>
      </c>
    </row>
    <row r="9154" spans="1:6" x14ac:dyDescent="0.2">
      <c r="A9154" s="28">
        <v>42785</v>
      </c>
      <c r="B9154" t="s">
        <v>447</v>
      </c>
      <c r="C9154" t="s">
        <v>55</v>
      </c>
      <c r="D9154" t="s">
        <v>55</v>
      </c>
      <c r="E9154" s="30">
        <v>13</v>
      </c>
      <c r="F9154">
        <f t="shared" si="148"/>
        <v>1</v>
      </c>
    </row>
    <row r="9155" spans="1:6" x14ac:dyDescent="0.2">
      <c r="A9155" s="28">
        <v>42785</v>
      </c>
      <c r="B9155" t="s">
        <v>447</v>
      </c>
      <c r="C9155" t="s">
        <v>56</v>
      </c>
      <c r="D9155" t="s">
        <v>56</v>
      </c>
      <c r="E9155" s="30">
        <v>1</v>
      </c>
      <c r="F9155">
        <f t="shared" si="148"/>
        <v>1</v>
      </c>
    </row>
    <row r="9156" spans="1:6" x14ac:dyDescent="0.2">
      <c r="A9156" s="28">
        <v>42785</v>
      </c>
      <c r="B9156" t="s">
        <v>447</v>
      </c>
      <c r="C9156" t="s">
        <v>57</v>
      </c>
      <c r="D9156" t="s">
        <v>57</v>
      </c>
      <c r="E9156" s="30">
        <v>0</v>
      </c>
      <c r="F9156">
        <f t="shared" si="148"/>
        <v>1</v>
      </c>
    </row>
    <row r="9157" spans="1:6" x14ac:dyDescent="0.2">
      <c r="A9157" s="28">
        <v>42785</v>
      </c>
      <c r="B9157" t="s">
        <v>447</v>
      </c>
      <c r="C9157" t="s">
        <v>58</v>
      </c>
      <c r="D9157" t="s">
        <v>58</v>
      </c>
      <c r="E9157" s="30">
        <v>8</v>
      </c>
      <c r="F9157">
        <f t="shared" si="148"/>
        <v>1</v>
      </c>
    </row>
    <row r="9158" spans="1:6" x14ac:dyDescent="0.2">
      <c r="A9158" s="28">
        <v>42785</v>
      </c>
      <c r="B9158" t="s">
        <v>447</v>
      </c>
      <c r="C9158" t="s">
        <v>59</v>
      </c>
      <c r="D9158" t="s">
        <v>59</v>
      </c>
      <c r="E9158" s="30">
        <v>1</v>
      </c>
      <c r="F9158">
        <f t="shared" si="148"/>
        <v>1</v>
      </c>
    </row>
    <row r="9159" spans="1:6" x14ac:dyDescent="0.2">
      <c r="A9159" s="28">
        <v>42786</v>
      </c>
      <c r="B9159" t="s">
        <v>443</v>
      </c>
      <c r="C9159" t="s">
        <v>52</v>
      </c>
      <c r="D9159" t="s">
        <v>52</v>
      </c>
      <c r="E9159" s="30">
        <v>5</v>
      </c>
      <c r="F9159">
        <f t="shared" ref="F9159:F9222" si="149">SUBTOTAL(103,E9159)</f>
        <v>1</v>
      </c>
    </row>
    <row r="9160" spans="1:6" x14ac:dyDescent="0.2">
      <c r="A9160" s="28">
        <v>42786</v>
      </c>
      <c r="B9160" t="s">
        <v>443</v>
      </c>
      <c r="C9160" t="s">
        <v>53</v>
      </c>
      <c r="D9160" t="s">
        <v>53</v>
      </c>
      <c r="E9160" s="30">
        <v>3.76</v>
      </c>
      <c r="F9160">
        <f t="shared" si="149"/>
        <v>1</v>
      </c>
    </row>
    <row r="9161" spans="1:6" x14ac:dyDescent="0.2">
      <c r="A9161" s="28">
        <v>42786</v>
      </c>
      <c r="B9161" t="s">
        <v>443</v>
      </c>
      <c r="C9161" t="s">
        <v>54</v>
      </c>
      <c r="D9161" t="s">
        <v>54</v>
      </c>
      <c r="E9161" s="30">
        <v>4.5</v>
      </c>
      <c r="F9161">
        <f t="shared" si="149"/>
        <v>1</v>
      </c>
    </row>
    <row r="9162" spans="1:6" x14ac:dyDescent="0.2">
      <c r="A9162" s="28">
        <v>42786</v>
      </c>
      <c r="B9162" t="s">
        <v>443</v>
      </c>
      <c r="C9162" t="s">
        <v>55</v>
      </c>
      <c r="D9162" t="s">
        <v>55</v>
      </c>
      <c r="E9162" s="30">
        <v>33.1</v>
      </c>
      <c r="F9162">
        <f t="shared" si="149"/>
        <v>1</v>
      </c>
    </row>
    <row r="9163" spans="1:6" x14ac:dyDescent="0.2">
      <c r="A9163" s="28">
        <v>42786</v>
      </c>
      <c r="B9163" t="s">
        <v>443</v>
      </c>
      <c r="C9163" t="s">
        <v>56</v>
      </c>
      <c r="D9163" t="s">
        <v>56</v>
      </c>
      <c r="E9163" s="30">
        <v>2</v>
      </c>
      <c r="F9163">
        <f t="shared" si="149"/>
        <v>1</v>
      </c>
    </row>
    <row r="9164" spans="1:6" x14ac:dyDescent="0.2">
      <c r="A9164" s="28">
        <v>42786</v>
      </c>
      <c r="B9164" t="s">
        <v>443</v>
      </c>
      <c r="C9164" t="s">
        <v>57</v>
      </c>
      <c r="D9164" t="s">
        <v>57</v>
      </c>
      <c r="E9164" s="30">
        <v>0</v>
      </c>
      <c r="F9164">
        <f t="shared" si="149"/>
        <v>1</v>
      </c>
    </row>
    <row r="9165" spans="1:6" x14ac:dyDescent="0.2">
      <c r="A9165" s="28">
        <v>42786</v>
      </c>
      <c r="B9165" t="s">
        <v>443</v>
      </c>
      <c r="C9165" t="s">
        <v>58</v>
      </c>
      <c r="D9165" t="s">
        <v>58</v>
      </c>
      <c r="E9165" s="30">
        <v>1</v>
      </c>
      <c r="F9165">
        <f t="shared" si="149"/>
        <v>1</v>
      </c>
    </row>
    <row r="9166" spans="1:6" x14ac:dyDescent="0.2">
      <c r="A9166" s="28">
        <v>42786</v>
      </c>
      <c r="B9166" t="s">
        <v>443</v>
      </c>
      <c r="C9166" t="s">
        <v>59</v>
      </c>
      <c r="D9166" t="s">
        <v>59</v>
      </c>
      <c r="E9166" s="30">
        <v>3</v>
      </c>
      <c r="F9166">
        <f t="shared" si="149"/>
        <v>1</v>
      </c>
    </row>
    <row r="9167" spans="1:6" x14ac:dyDescent="0.2">
      <c r="A9167" s="28">
        <v>42787</v>
      </c>
      <c r="B9167" t="s">
        <v>444</v>
      </c>
      <c r="C9167" t="s">
        <v>52</v>
      </c>
      <c r="D9167" t="s">
        <v>52</v>
      </c>
      <c r="E9167" s="30">
        <v>5</v>
      </c>
      <c r="F9167">
        <f t="shared" si="149"/>
        <v>1</v>
      </c>
    </row>
    <row r="9168" spans="1:6" x14ac:dyDescent="0.2">
      <c r="A9168" s="28">
        <v>42787</v>
      </c>
      <c r="B9168" t="s">
        <v>444</v>
      </c>
      <c r="C9168" t="s">
        <v>53</v>
      </c>
      <c r="D9168" t="s">
        <v>53</v>
      </c>
      <c r="E9168" s="30">
        <v>4.1550000000000002</v>
      </c>
      <c r="F9168">
        <f t="shared" si="149"/>
        <v>1</v>
      </c>
    </row>
    <row r="9169" spans="1:6" x14ac:dyDescent="0.2">
      <c r="A9169" s="28">
        <v>42787</v>
      </c>
      <c r="B9169" t="s">
        <v>444</v>
      </c>
      <c r="C9169" t="s">
        <v>54</v>
      </c>
      <c r="D9169" t="s">
        <v>54</v>
      </c>
      <c r="E9169" s="30">
        <v>4</v>
      </c>
      <c r="F9169">
        <f t="shared" si="149"/>
        <v>1</v>
      </c>
    </row>
    <row r="9170" spans="1:6" x14ac:dyDescent="0.2">
      <c r="A9170" s="28">
        <v>42787</v>
      </c>
      <c r="B9170" t="s">
        <v>444</v>
      </c>
      <c r="C9170" t="s">
        <v>55</v>
      </c>
      <c r="D9170" t="s">
        <v>55</v>
      </c>
      <c r="E9170" s="30">
        <v>22.9</v>
      </c>
      <c r="F9170">
        <f t="shared" si="149"/>
        <v>1</v>
      </c>
    </row>
    <row r="9171" spans="1:6" x14ac:dyDescent="0.2">
      <c r="A9171" s="28">
        <v>42787</v>
      </c>
      <c r="B9171" t="s">
        <v>444</v>
      </c>
      <c r="C9171" t="s">
        <v>56</v>
      </c>
      <c r="D9171" t="s">
        <v>56</v>
      </c>
      <c r="E9171" s="30">
        <v>14</v>
      </c>
      <c r="F9171">
        <f t="shared" si="149"/>
        <v>1</v>
      </c>
    </row>
    <row r="9172" spans="1:6" x14ac:dyDescent="0.2">
      <c r="A9172" s="28">
        <v>42787</v>
      </c>
      <c r="B9172" t="s">
        <v>444</v>
      </c>
      <c r="C9172" t="s">
        <v>57</v>
      </c>
      <c r="D9172" t="s">
        <v>57</v>
      </c>
      <c r="E9172" s="30">
        <v>0</v>
      </c>
      <c r="F9172">
        <f t="shared" si="149"/>
        <v>1</v>
      </c>
    </row>
    <row r="9173" spans="1:6" x14ac:dyDescent="0.2">
      <c r="A9173" s="28">
        <v>42787</v>
      </c>
      <c r="B9173" t="s">
        <v>444</v>
      </c>
      <c r="C9173" t="s">
        <v>58</v>
      </c>
      <c r="D9173" t="s">
        <v>58</v>
      </c>
      <c r="E9173" s="30">
        <v>8</v>
      </c>
      <c r="F9173">
        <f t="shared" si="149"/>
        <v>1</v>
      </c>
    </row>
    <row r="9174" spans="1:6" x14ac:dyDescent="0.2">
      <c r="A9174" s="28">
        <v>42787</v>
      </c>
      <c r="B9174" t="s">
        <v>444</v>
      </c>
      <c r="C9174" t="s">
        <v>59</v>
      </c>
      <c r="D9174" t="s">
        <v>59</v>
      </c>
      <c r="E9174" s="30">
        <v>1</v>
      </c>
      <c r="F9174">
        <f t="shared" si="149"/>
        <v>1</v>
      </c>
    </row>
    <row r="9175" spans="1:6" x14ac:dyDescent="0.2">
      <c r="A9175" s="28">
        <v>42788</v>
      </c>
      <c r="B9175" t="s">
        <v>445</v>
      </c>
      <c r="C9175" t="s">
        <v>52</v>
      </c>
      <c r="D9175" t="s">
        <v>52</v>
      </c>
      <c r="E9175" s="30">
        <v>3.67</v>
      </c>
      <c r="F9175">
        <f t="shared" si="149"/>
        <v>1</v>
      </c>
    </row>
    <row r="9176" spans="1:6" x14ac:dyDescent="0.2">
      <c r="A9176" s="28">
        <v>42788</v>
      </c>
      <c r="B9176" t="s">
        <v>445</v>
      </c>
      <c r="C9176" t="s">
        <v>53</v>
      </c>
      <c r="D9176" t="s">
        <v>53</v>
      </c>
      <c r="E9176" s="30">
        <v>2.4289999999999998</v>
      </c>
      <c r="F9176">
        <f t="shared" si="149"/>
        <v>1</v>
      </c>
    </row>
    <row r="9177" spans="1:6" x14ac:dyDescent="0.2">
      <c r="A9177" s="28">
        <v>42788</v>
      </c>
      <c r="B9177" t="s">
        <v>445</v>
      </c>
      <c r="C9177" t="s">
        <v>54</v>
      </c>
      <c r="D9177" t="s">
        <v>54</v>
      </c>
      <c r="E9177" s="30">
        <v>7.2</v>
      </c>
      <c r="F9177">
        <f t="shared" si="149"/>
        <v>1</v>
      </c>
    </row>
    <row r="9178" spans="1:6" x14ac:dyDescent="0.2">
      <c r="A9178" s="28">
        <v>42788</v>
      </c>
      <c r="B9178" t="s">
        <v>445</v>
      </c>
      <c r="C9178" t="s">
        <v>55</v>
      </c>
      <c r="D9178" t="s">
        <v>55</v>
      </c>
      <c r="E9178" s="30">
        <v>21.1</v>
      </c>
      <c r="F9178">
        <f t="shared" si="149"/>
        <v>1</v>
      </c>
    </row>
    <row r="9179" spans="1:6" x14ac:dyDescent="0.2">
      <c r="A9179" s="28">
        <v>42788</v>
      </c>
      <c r="B9179" t="s">
        <v>445</v>
      </c>
      <c r="C9179" t="s">
        <v>56</v>
      </c>
      <c r="D9179" t="s">
        <v>56</v>
      </c>
      <c r="E9179" s="30">
        <v>9</v>
      </c>
      <c r="F9179">
        <f t="shared" si="149"/>
        <v>1</v>
      </c>
    </row>
    <row r="9180" spans="1:6" x14ac:dyDescent="0.2">
      <c r="A9180" s="28">
        <v>42788</v>
      </c>
      <c r="B9180" t="s">
        <v>445</v>
      </c>
      <c r="C9180" t="s">
        <v>57</v>
      </c>
      <c r="D9180" t="s">
        <v>57</v>
      </c>
      <c r="E9180" s="30">
        <v>0</v>
      </c>
      <c r="F9180">
        <f t="shared" si="149"/>
        <v>1</v>
      </c>
    </row>
    <row r="9181" spans="1:6" x14ac:dyDescent="0.2">
      <c r="A9181" s="28">
        <v>42788</v>
      </c>
      <c r="B9181" t="s">
        <v>445</v>
      </c>
      <c r="C9181" t="s">
        <v>58</v>
      </c>
      <c r="D9181" t="s">
        <v>58</v>
      </c>
      <c r="E9181" s="30">
        <v>5</v>
      </c>
      <c r="F9181">
        <f t="shared" si="149"/>
        <v>1</v>
      </c>
    </row>
    <row r="9182" spans="1:6" x14ac:dyDescent="0.2">
      <c r="A9182" s="28">
        <v>42788</v>
      </c>
      <c r="B9182" t="s">
        <v>445</v>
      </c>
      <c r="C9182" t="s">
        <v>59</v>
      </c>
      <c r="D9182" t="s">
        <v>59</v>
      </c>
      <c r="E9182" s="30">
        <v>0</v>
      </c>
      <c r="F9182">
        <f t="shared" si="149"/>
        <v>1</v>
      </c>
    </row>
    <row r="9183" spans="1:6" x14ac:dyDescent="0.2">
      <c r="A9183" s="28">
        <v>42789</v>
      </c>
      <c r="B9183" t="s">
        <v>446</v>
      </c>
      <c r="C9183" t="s">
        <v>52</v>
      </c>
      <c r="D9183" t="s">
        <v>52</v>
      </c>
      <c r="E9183" s="30">
        <v>6.67</v>
      </c>
      <c r="F9183">
        <f t="shared" si="149"/>
        <v>1</v>
      </c>
    </row>
    <row r="9184" spans="1:6" x14ac:dyDescent="0.2">
      <c r="A9184" s="28">
        <v>42789</v>
      </c>
      <c r="B9184" t="s">
        <v>446</v>
      </c>
      <c r="C9184" t="s">
        <v>53</v>
      </c>
      <c r="D9184" t="s">
        <v>53</v>
      </c>
      <c r="E9184" s="30">
        <v>5.67</v>
      </c>
      <c r="F9184">
        <f t="shared" si="149"/>
        <v>1</v>
      </c>
    </row>
    <row r="9185" spans="1:6" x14ac:dyDescent="0.2">
      <c r="A9185" s="28">
        <v>42789</v>
      </c>
      <c r="B9185" t="s">
        <v>446</v>
      </c>
      <c r="C9185" t="s">
        <v>54</v>
      </c>
      <c r="D9185" t="s">
        <v>54</v>
      </c>
      <c r="E9185" s="30">
        <v>4.05</v>
      </c>
      <c r="F9185">
        <f t="shared" si="149"/>
        <v>1</v>
      </c>
    </row>
    <row r="9186" spans="1:6" x14ac:dyDescent="0.2">
      <c r="A9186" s="28">
        <v>42789</v>
      </c>
      <c r="B9186" t="s">
        <v>446</v>
      </c>
      <c r="C9186" t="s">
        <v>55</v>
      </c>
      <c r="D9186" t="s">
        <v>55</v>
      </c>
      <c r="E9186" s="30">
        <v>24.1</v>
      </c>
      <c r="F9186">
        <f t="shared" si="149"/>
        <v>1</v>
      </c>
    </row>
    <row r="9187" spans="1:6" x14ac:dyDescent="0.2">
      <c r="A9187" s="28">
        <v>42789</v>
      </c>
      <c r="B9187" t="s">
        <v>446</v>
      </c>
      <c r="C9187" t="s">
        <v>56</v>
      </c>
      <c r="D9187" t="s">
        <v>56</v>
      </c>
      <c r="E9187" s="30">
        <v>5</v>
      </c>
      <c r="F9187">
        <f t="shared" si="149"/>
        <v>1</v>
      </c>
    </row>
    <row r="9188" spans="1:6" x14ac:dyDescent="0.2">
      <c r="A9188" s="28">
        <v>42789</v>
      </c>
      <c r="B9188" t="s">
        <v>446</v>
      </c>
      <c r="C9188" t="s">
        <v>57</v>
      </c>
      <c r="D9188" t="s">
        <v>57</v>
      </c>
      <c r="E9188" s="30">
        <v>1</v>
      </c>
      <c r="F9188">
        <f t="shared" si="149"/>
        <v>1</v>
      </c>
    </row>
    <row r="9189" spans="1:6" x14ac:dyDescent="0.2">
      <c r="A9189" s="28">
        <v>42789</v>
      </c>
      <c r="B9189" t="s">
        <v>446</v>
      </c>
      <c r="C9189" t="s">
        <v>58</v>
      </c>
      <c r="D9189" t="s">
        <v>58</v>
      </c>
      <c r="E9189" s="30">
        <v>8</v>
      </c>
      <c r="F9189">
        <f t="shared" si="149"/>
        <v>1</v>
      </c>
    </row>
    <row r="9190" spans="1:6" x14ac:dyDescent="0.2">
      <c r="A9190" s="28">
        <v>42789</v>
      </c>
      <c r="B9190" t="s">
        <v>446</v>
      </c>
      <c r="C9190" t="s">
        <v>59</v>
      </c>
      <c r="D9190" t="s">
        <v>59</v>
      </c>
      <c r="E9190" s="30">
        <v>2</v>
      </c>
      <c r="F9190">
        <f t="shared" si="149"/>
        <v>1</v>
      </c>
    </row>
    <row r="9191" spans="1:6" x14ac:dyDescent="0.2">
      <c r="A9191" s="28">
        <v>42790</v>
      </c>
      <c r="B9191" t="s">
        <v>440</v>
      </c>
      <c r="C9191" t="s">
        <v>52</v>
      </c>
      <c r="D9191" t="s">
        <v>52</v>
      </c>
      <c r="E9191" s="30">
        <v>1</v>
      </c>
      <c r="F9191">
        <f t="shared" si="149"/>
        <v>1</v>
      </c>
    </row>
    <row r="9192" spans="1:6" x14ac:dyDescent="0.2">
      <c r="A9192" s="28">
        <v>42790</v>
      </c>
      <c r="B9192" t="s">
        <v>440</v>
      </c>
      <c r="C9192" t="s">
        <v>53</v>
      </c>
      <c r="D9192" t="s">
        <v>53</v>
      </c>
      <c r="E9192" s="30">
        <v>4.67</v>
      </c>
      <c r="F9192">
        <f t="shared" si="149"/>
        <v>1</v>
      </c>
    </row>
    <row r="9193" spans="1:6" x14ac:dyDescent="0.2">
      <c r="A9193" s="28">
        <v>42790</v>
      </c>
      <c r="B9193" t="s">
        <v>440</v>
      </c>
      <c r="C9193" t="s">
        <v>54</v>
      </c>
      <c r="D9193" t="s">
        <v>54</v>
      </c>
      <c r="E9193" s="30">
        <v>4</v>
      </c>
      <c r="F9193">
        <f t="shared" si="149"/>
        <v>1</v>
      </c>
    </row>
    <row r="9194" spans="1:6" x14ac:dyDescent="0.2">
      <c r="A9194" s="28">
        <v>42790</v>
      </c>
      <c r="B9194" t="s">
        <v>440</v>
      </c>
      <c r="C9194" t="s">
        <v>55</v>
      </c>
      <c r="D9194" t="s">
        <v>55</v>
      </c>
      <c r="E9194" s="30">
        <v>29.8</v>
      </c>
      <c r="F9194">
        <f t="shared" si="149"/>
        <v>1</v>
      </c>
    </row>
    <row r="9195" spans="1:6" x14ac:dyDescent="0.2">
      <c r="A9195" s="28">
        <v>42790</v>
      </c>
      <c r="B9195" t="s">
        <v>440</v>
      </c>
      <c r="C9195" t="s">
        <v>56</v>
      </c>
      <c r="D9195" t="s">
        <v>56</v>
      </c>
      <c r="E9195" s="30">
        <v>10</v>
      </c>
      <c r="F9195">
        <f t="shared" si="149"/>
        <v>1</v>
      </c>
    </row>
    <row r="9196" spans="1:6" x14ac:dyDescent="0.2">
      <c r="A9196" s="28">
        <v>42790</v>
      </c>
      <c r="B9196" t="s">
        <v>440</v>
      </c>
      <c r="C9196" t="s">
        <v>57</v>
      </c>
      <c r="D9196" t="s">
        <v>57</v>
      </c>
      <c r="E9196" s="30">
        <v>1</v>
      </c>
      <c r="F9196">
        <f t="shared" si="149"/>
        <v>1</v>
      </c>
    </row>
    <row r="9197" spans="1:6" x14ac:dyDescent="0.2">
      <c r="A9197" s="28">
        <v>42790</v>
      </c>
      <c r="B9197" t="s">
        <v>440</v>
      </c>
      <c r="C9197" t="s">
        <v>58</v>
      </c>
      <c r="D9197" t="s">
        <v>58</v>
      </c>
      <c r="E9197" s="30">
        <v>7</v>
      </c>
      <c r="F9197">
        <f t="shared" si="149"/>
        <v>1</v>
      </c>
    </row>
    <row r="9198" spans="1:6" x14ac:dyDescent="0.2">
      <c r="A9198" s="28">
        <v>42790</v>
      </c>
      <c r="B9198" t="s">
        <v>440</v>
      </c>
      <c r="C9198" t="s">
        <v>59</v>
      </c>
      <c r="D9198" t="s">
        <v>59</v>
      </c>
      <c r="E9198" s="30">
        <v>1</v>
      </c>
      <c r="F9198">
        <f t="shared" si="149"/>
        <v>1</v>
      </c>
    </row>
    <row r="9199" spans="1:6" x14ac:dyDescent="0.2">
      <c r="A9199" s="28">
        <v>42791</v>
      </c>
      <c r="B9199" t="s">
        <v>441</v>
      </c>
      <c r="C9199" t="s">
        <v>52</v>
      </c>
      <c r="D9199" t="s">
        <v>52</v>
      </c>
      <c r="E9199" s="30">
        <v>6</v>
      </c>
      <c r="F9199">
        <f t="shared" si="149"/>
        <v>1</v>
      </c>
    </row>
    <row r="9200" spans="1:6" x14ac:dyDescent="0.2">
      <c r="A9200" s="28">
        <v>42791</v>
      </c>
      <c r="B9200" t="s">
        <v>441</v>
      </c>
      <c r="C9200" t="s">
        <v>53</v>
      </c>
      <c r="D9200" t="s">
        <v>53</v>
      </c>
      <c r="E9200" s="30">
        <v>6.34</v>
      </c>
      <c r="F9200">
        <f t="shared" si="149"/>
        <v>1</v>
      </c>
    </row>
    <row r="9201" spans="1:6" x14ac:dyDescent="0.2">
      <c r="A9201" s="28">
        <v>42791</v>
      </c>
      <c r="B9201" t="s">
        <v>441</v>
      </c>
      <c r="C9201" t="s">
        <v>54</v>
      </c>
      <c r="D9201" t="s">
        <v>54</v>
      </c>
      <c r="E9201" s="30">
        <v>5.25</v>
      </c>
      <c r="F9201">
        <f t="shared" si="149"/>
        <v>1</v>
      </c>
    </row>
    <row r="9202" spans="1:6" x14ac:dyDescent="0.2">
      <c r="A9202" s="28">
        <v>42791</v>
      </c>
      <c r="B9202" t="s">
        <v>441</v>
      </c>
      <c r="C9202" t="s">
        <v>55</v>
      </c>
      <c r="D9202" t="s">
        <v>55</v>
      </c>
      <c r="E9202" s="30">
        <v>24</v>
      </c>
      <c r="F9202">
        <f t="shared" si="149"/>
        <v>1</v>
      </c>
    </row>
    <row r="9203" spans="1:6" x14ac:dyDescent="0.2">
      <c r="A9203" s="28">
        <v>42791</v>
      </c>
      <c r="B9203" t="s">
        <v>441</v>
      </c>
      <c r="C9203" t="s">
        <v>56</v>
      </c>
      <c r="D9203" t="s">
        <v>56</v>
      </c>
      <c r="E9203" s="30">
        <v>6.875</v>
      </c>
      <c r="F9203">
        <f t="shared" si="149"/>
        <v>1</v>
      </c>
    </row>
    <row r="9204" spans="1:6" x14ac:dyDescent="0.2">
      <c r="A9204" s="28">
        <v>42791</v>
      </c>
      <c r="B9204" t="s">
        <v>441</v>
      </c>
      <c r="C9204" t="s">
        <v>57</v>
      </c>
      <c r="D9204" t="s">
        <v>57</v>
      </c>
      <c r="E9204" s="30">
        <v>0</v>
      </c>
      <c r="F9204">
        <f t="shared" si="149"/>
        <v>1</v>
      </c>
    </row>
    <row r="9205" spans="1:6" x14ac:dyDescent="0.2">
      <c r="A9205" s="28">
        <v>42791</v>
      </c>
      <c r="B9205" t="s">
        <v>441</v>
      </c>
      <c r="C9205" t="s">
        <v>58</v>
      </c>
      <c r="D9205" t="s">
        <v>58</v>
      </c>
      <c r="E9205" s="30">
        <v>2</v>
      </c>
      <c r="F9205">
        <f t="shared" si="149"/>
        <v>1</v>
      </c>
    </row>
    <row r="9206" spans="1:6" x14ac:dyDescent="0.2">
      <c r="A9206" s="28">
        <v>42791</v>
      </c>
      <c r="B9206" t="s">
        <v>441</v>
      </c>
      <c r="C9206" t="s">
        <v>59</v>
      </c>
      <c r="D9206" t="s">
        <v>59</v>
      </c>
      <c r="E9206" s="30">
        <v>0</v>
      </c>
      <c r="F9206">
        <f t="shared" si="149"/>
        <v>1</v>
      </c>
    </row>
    <row r="9207" spans="1:6" x14ac:dyDescent="0.2">
      <c r="A9207" s="28">
        <v>42792</v>
      </c>
      <c r="B9207" t="s">
        <v>447</v>
      </c>
      <c r="C9207" t="s">
        <v>52</v>
      </c>
      <c r="D9207" t="s">
        <v>52</v>
      </c>
      <c r="E9207" s="30">
        <v>5.33</v>
      </c>
      <c r="F9207">
        <f t="shared" si="149"/>
        <v>1</v>
      </c>
    </row>
    <row r="9208" spans="1:6" x14ac:dyDescent="0.2">
      <c r="A9208" s="28">
        <v>42792</v>
      </c>
      <c r="B9208" t="s">
        <v>447</v>
      </c>
      <c r="C9208" t="s">
        <v>53</v>
      </c>
      <c r="D9208" t="s">
        <v>53</v>
      </c>
      <c r="E9208" s="30">
        <v>5.33</v>
      </c>
      <c r="F9208">
        <f t="shared" si="149"/>
        <v>1</v>
      </c>
    </row>
    <row r="9209" spans="1:6" x14ac:dyDescent="0.2">
      <c r="A9209" s="28">
        <v>42792</v>
      </c>
      <c r="B9209" t="s">
        <v>447</v>
      </c>
      <c r="C9209" t="s">
        <v>54</v>
      </c>
      <c r="D9209" t="s">
        <v>54</v>
      </c>
      <c r="E9209" s="30">
        <v>3.2</v>
      </c>
      <c r="F9209">
        <f t="shared" si="149"/>
        <v>1</v>
      </c>
    </row>
    <row r="9210" spans="1:6" x14ac:dyDescent="0.2">
      <c r="A9210" s="28">
        <v>42792</v>
      </c>
      <c r="B9210" t="s">
        <v>447</v>
      </c>
      <c r="C9210" t="s">
        <v>55</v>
      </c>
      <c r="D9210" t="s">
        <v>55</v>
      </c>
      <c r="E9210" s="30">
        <v>15.7</v>
      </c>
      <c r="F9210">
        <f t="shared" si="149"/>
        <v>1</v>
      </c>
    </row>
    <row r="9211" spans="1:6" x14ac:dyDescent="0.2">
      <c r="A9211" s="28">
        <v>42792</v>
      </c>
      <c r="B9211" t="s">
        <v>447</v>
      </c>
      <c r="C9211" t="s">
        <v>56</v>
      </c>
      <c r="D9211" t="s">
        <v>56</v>
      </c>
      <c r="E9211" s="30">
        <v>3</v>
      </c>
      <c r="F9211">
        <f t="shared" si="149"/>
        <v>1</v>
      </c>
    </row>
    <row r="9212" spans="1:6" x14ac:dyDescent="0.2">
      <c r="A9212" s="28">
        <v>42792</v>
      </c>
      <c r="B9212" t="s">
        <v>447</v>
      </c>
      <c r="C9212" t="s">
        <v>57</v>
      </c>
      <c r="D9212" t="s">
        <v>57</v>
      </c>
      <c r="E9212" s="30">
        <v>0</v>
      </c>
      <c r="F9212">
        <f t="shared" si="149"/>
        <v>1</v>
      </c>
    </row>
    <row r="9213" spans="1:6" x14ac:dyDescent="0.2">
      <c r="A9213" s="28">
        <v>42792</v>
      </c>
      <c r="B9213" t="s">
        <v>447</v>
      </c>
      <c r="C9213" t="s">
        <v>58</v>
      </c>
      <c r="D9213" t="s">
        <v>58</v>
      </c>
      <c r="E9213" s="30">
        <v>5</v>
      </c>
      <c r="F9213">
        <f t="shared" si="149"/>
        <v>1</v>
      </c>
    </row>
    <row r="9214" spans="1:6" x14ac:dyDescent="0.2">
      <c r="A9214" s="28">
        <v>42792</v>
      </c>
      <c r="B9214" t="s">
        <v>447</v>
      </c>
      <c r="C9214" t="s">
        <v>59</v>
      </c>
      <c r="D9214" t="s">
        <v>59</v>
      </c>
      <c r="E9214" s="30">
        <v>1.2</v>
      </c>
      <c r="F9214">
        <f t="shared" si="149"/>
        <v>1</v>
      </c>
    </row>
    <row r="9215" spans="1:6" x14ac:dyDescent="0.2">
      <c r="A9215" s="28">
        <v>42793</v>
      </c>
      <c r="B9215" t="s">
        <v>443</v>
      </c>
      <c r="C9215" t="s">
        <v>52</v>
      </c>
      <c r="D9215" t="s">
        <v>52</v>
      </c>
      <c r="E9215" s="30">
        <v>5.67</v>
      </c>
      <c r="F9215">
        <f t="shared" si="149"/>
        <v>1</v>
      </c>
    </row>
    <row r="9216" spans="1:6" x14ac:dyDescent="0.2">
      <c r="A9216" s="28">
        <v>42793</v>
      </c>
      <c r="B9216" t="s">
        <v>443</v>
      </c>
      <c r="C9216" t="s">
        <v>53</v>
      </c>
      <c r="D9216" t="s">
        <v>53</v>
      </c>
      <c r="E9216" s="30">
        <v>3.68</v>
      </c>
      <c r="F9216">
        <f t="shared" si="149"/>
        <v>1</v>
      </c>
    </row>
    <row r="9217" spans="1:6" x14ac:dyDescent="0.2">
      <c r="A9217" s="28">
        <v>42793</v>
      </c>
      <c r="B9217" t="s">
        <v>443</v>
      </c>
      <c r="C9217" t="s">
        <v>54</v>
      </c>
      <c r="D9217" t="s">
        <v>54</v>
      </c>
      <c r="E9217" s="30">
        <v>7</v>
      </c>
      <c r="F9217">
        <f t="shared" si="149"/>
        <v>1</v>
      </c>
    </row>
    <row r="9218" spans="1:6" x14ac:dyDescent="0.2">
      <c r="A9218" s="28">
        <v>42793</v>
      </c>
      <c r="B9218" t="s">
        <v>443</v>
      </c>
      <c r="C9218" t="s">
        <v>55</v>
      </c>
      <c r="D9218" t="s">
        <v>55</v>
      </c>
      <c r="E9218" s="30">
        <v>16.399999999999999</v>
      </c>
      <c r="F9218">
        <f t="shared" si="149"/>
        <v>1</v>
      </c>
    </row>
    <row r="9219" spans="1:6" x14ac:dyDescent="0.2">
      <c r="A9219" s="28">
        <v>42793</v>
      </c>
      <c r="B9219" t="s">
        <v>443</v>
      </c>
      <c r="C9219" t="s">
        <v>56</v>
      </c>
      <c r="D9219" t="s">
        <v>56</v>
      </c>
      <c r="E9219" s="30">
        <v>14</v>
      </c>
      <c r="F9219">
        <f t="shared" si="149"/>
        <v>1</v>
      </c>
    </row>
    <row r="9220" spans="1:6" x14ac:dyDescent="0.2">
      <c r="A9220" s="28">
        <v>42793</v>
      </c>
      <c r="B9220" t="s">
        <v>443</v>
      </c>
      <c r="C9220" t="s">
        <v>57</v>
      </c>
      <c r="D9220" t="s">
        <v>57</v>
      </c>
      <c r="E9220" s="30">
        <v>0</v>
      </c>
      <c r="F9220">
        <f t="shared" si="149"/>
        <v>1</v>
      </c>
    </row>
    <row r="9221" spans="1:6" x14ac:dyDescent="0.2">
      <c r="A9221" s="28">
        <v>42793</v>
      </c>
      <c r="B9221" t="s">
        <v>443</v>
      </c>
      <c r="C9221" t="s">
        <v>58</v>
      </c>
      <c r="D9221" t="s">
        <v>58</v>
      </c>
      <c r="E9221" s="30">
        <v>7</v>
      </c>
      <c r="F9221">
        <f t="shared" si="149"/>
        <v>1</v>
      </c>
    </row>
    <row r="9222" spans="1:6" x14ac:dyDescent="0.2">
      <c r="A9222" s="28">
        <v>42793</v>
      </c>
      <c r="B9222" t="s">
        <v>443</v>
      </c>
      <c r="C9222" t="s">
        <v>59</v>
      </c>
      <c r="D9222" t="s">
        <v>59</v>
      </c>
      <c r="E9222" s="30">
        <v>2</v>
      </c>
      <c r="F9222">
        <f t="shared" si="149"/>
        <v>1</v>
      </c>
    </row>
    <row r="9223" spans="1:6" x14ac:dyDescent="0.2">
      <c r="A9223" s="28">
        <v>42794</v>
      </c>
      <c r="B9223" t="s">
        <v>444</v>
      </c>
      <c r="C9223" t="s">
        <v>52</v>
      </c>
      <c r="D9223" t="s">
        <v>52</v>
      </c>
      <c r="E9223" s="30">
        <v>5.34</v>
      </c>
      <c r="F9223">
        <f t="shared" ref="F9223:F9286" si="150">SUBTOTAL(103,E9223)</f>
        <v>1</v>
      </c>
    </row>
    <row r="9224" spans="1:6" x14ac:dyDescent="0.2">
      <c r="A9224" s="28">
        <v>42794</v>
      </c>
      <c r="B9224" t="s">
        <v>444</v>
      </c>
      <c r="C9224" t="s">
        <v>53</v>
      </c>
      <c r="D9224" t="s">
        <v>53</v>
      </c>
      <c r="E9224" s="30">
        <v>5.0199999999999996</v>
      </c>
      <c r="F9224">
        <f t="shared" si="150"/>
        <v>1</v>
      </c>
    </row>
    <row r="9225" spans="1:6" x14ac:dyDescent="0.2">
      <c r="A9225" s="28">
        <v>42794</v>
      </c>
      <c r="B9225" t="s">
        <v>444</v>
      </c>
      <c r="C9225" t="s">
        <v>54</v>
      </c>
      <c r="D9225" t="s">
        <v>54</v>
      </c>
      <c r="E9225" s="30">
        <v>7.5</v>
      </c>
      <c r="F9225">
        <f t="shared" si="150"/>
        <v>1</v>
      </c>
    </row>
    <row r="9226" spans="1:6" x14ac:dyDescent="0.2">
      <c r="A9226" s="28">
        <v>42794</v>
      </c>
      <c r="B9226" t="s">
        <v>444</v>
      </c>
      <c r="C9226" t="s">
        <v>55</v>
      </c>
      <c r="D9226" t="s">
        <v>55</v>
      </c>
      <c r="E9226" s="30">
        <v>26.4</v>
      </c>
      <c r="F9226">
        <f t="shared" si="150"/>
        <v>1</v>
      </c>
    </row>
    <row r="9227" spans="1:6" x14ac:dyDescent="0.2">
      <c r="A9227" s="28">
        <v>42794</v>
      </c>
      <c r="B9227" t="s">
        <v>444</v>
      </c>
      <c r="C9227" t="s">
        <v>56</v>
      </c>
      <c r="D9227" t="s">
        <v>56</v>
      </c>
      <c r="E9227" s="30">
        <v>9</v>
      </c>
      <c r="F9227">
        <f t="shared" si="150"/>
        <v>1</v>
      </c>
    </row>
    <row r="9228" spans="1:6" x14ac:dyDescent="0.2">
      <c r="A9228" s="28">
        <v>42794</v>
      </c>
      <c r="B9228" t="s">
        <v>444</v>
      </c>
      <c r="C9228" t="s">
        <v>57</v>
      </c>
      <c r="D9228" t="s">
        <v>57</v>
      </c>
      <c r="E9228" s="30">
        <v>2</v>
      </c>
      <c r="F9228">
        <f t="shared" si="150"/>
        <v>1</v>
      </c>
    </row>
    <row r="9229" spans="1:6" x14ac:dyDescent="0.2">
      <c r="A9229" s="28">
        <v>42794</v>
      </c>
      <c r="B9229" t="s">
        <v>444</v>
      </c>
      <c r="C9229" t="s">
        <v>58</v>
      </c>
      <c r="D9229" t="s">
        <v>58</v>
      </c>
      <c r="E9229" s="30">
        <v>18</v>
      </c>
      <c r="F9229">
        <f t="shared" si="150"/>
        <v>1</v>
      </c>
    </row>
    <row r="9230" spans="1:6" x14ac:dyDescent="0.2">
      <c r="A9230" s="28">
        <v>42794</v>
      </c>
      <c r="B9230" t="s">
        <v>444</v>
      </c>
      <c r="C9230" t="s">
        <v>59</v>
      </c>
      <c r="D9230" t="s">
        <v>59</v>
      </c>
      <c r="E9230" s="30">
        <v>0</v>
      </c>
      <c r="F9230">
        <f t="shared" si="150"/>
        <v>1</v>
      </c>
    </row>
    <row r="9231" spans="1:6" x14ac:dyDescent="0.2">
      <c r="A9231" s="28">
        <v>42795</v>
      </c>
      <c r="B9231" t="s">
        <v>445</v>
      </c>
      <c r="C9231" t="s">
        <v>52</v>
      </c>
      <c r="D9231" t="s">
        <v>52</v>
      </c>
      <c r="E9231" s="30">
        <v>4</v>
      </c>
      <c r="F9231">
        <f t="shared" si="150"/>
        <v>1</v>
      </c>
    </row>
    <row r="9232" spans="1:6" x14ac:dyDescent="0.2">
      <c r="A9232" s="28">
        <v>42795</v>
      </c>
      <c r="B9232" t="s">
        <v>445</v>
      </c>
      <c r="C9232" t="s">
        <v>53</v>
      </c>
      <c r="D9232" t="s">
        <v>53</v>
      </c>
      <c r="E9232" s="30">
        <v>4.66</v>
      </c>
      <c r="F9232">
        <f t="shared" si="150"/>
        <v>1</v>
      </c>
    </row>
    <row r="9233" spans="1:6" x14ac:dyDescent="0.2">
      <c r="A9233" s="28">
        <v>42795</v>
      </c>
      <c r="B9233" t="s">
        <v>445</v>
      </c>
      <c r="C9233" t="s">
        <v>54</v>
      </c>
      <c r="D9233" t="s">
        <v>54</v>
      </c>
      <c r="E9233" s="30">
        <v>5</v>
      </c>
      <c r="F9233">
        <f t="shared" si="150"/>
        <v>1</v>
      </c>
    </row>
    <row r="9234" spans="1:6" x14ac:dyDescent="0.2">
      <c r="A9234" s="28">
        <v>42795</v>
      </c>
      <c r="B9234" t="s">
        <v>445</v>
      </c>
      <c r="C9234" t="s">
        <v>55</v>
      </c>
      <c r="D9234" t="s">
        <v>55</v>
      </c>
      <c r="E9234" s="30">
        <v>15.1</v>
      </c>
      <c r="F9234">
        <f t="shared" si="150"/>
        <v>1</v>
      </c>
    </row>
    <row r="9235" spans="1:6" x14ac:dyDescent="0.2">
      <c r="A9235" s="28">
        <v>42795</v>
      </c>
      <c r="B9235" t="s">
        <v>445</v>
      </c>
      <c r="C9235" t="s">
        <v>56</v>
      </c>
      <c r="D9235" t="s">
        <v>56</v>
      </c>
      <c r="E9235" s="30">
        <v>17</v>
      </c>
      <c r="F9235">
        <f t="shared" si="150"/>
        <v>1</v>
      </c>
    </row>
    <row r="9236" spans="1:6" x14ac:dyDescent="0.2">
      <c r="A9236" s="28">
        <v>42795</v>
      </c>
      <c r="B9236" t="s">
        <v>445</v>
      </c>
      <c r="C9236" t="s">
        <v>57</v>
      </c>
      <c r="D9236" t="s">
        <v>57</v>
      </c>
      <c r="E9236" s="30">
        <v>0</v>
      </c>
      <c r="F9236">
        <f t="shared" si="150"/>
        <v>1</v>
      </c>
    </row>
    <row r="9237" spans="1:6" x14ac:dyDescent="0.2">
      <c r="A9237" s="28">
        <v>42795</v>
      </c>
      <c r="B9237" t="s">
        <v>445</v>
      </c>
      <c r="C9237" t="s">
        <v>58</v>
      </c>
      <c r="D9237" t="s">
        <v>58</v>
      </c>
      <c r="E9237" s="30">
        <v>5</v>
      </c>
      <c r="F9237">
        <f t="shared" si="150"/>
        <v>1</v>
      </c>
    </row>
    <row r="9238" spans="1:6" x14ac:dyDescent="0.2">
      <c r="A9238" s="28">
        <v>42795</v>
      </c>
      <c r="B9238" t="s">
        <v>445</v>
      </c>
      <c r="C9238" t="s">
        <v>59</v>
      </c>
      <c r="D9238" t="s">
        <v>59</v>
      </c>
      <c r="E9238" s="30">
        <v>2</v>
      </c>
      <c r="F9238">
        <f t="shared" si="150"/>
        <v>1</v>
      </c>
    </row>
    <row r="9239" spans="1:6" x14ac:dyDescent="0.2">
      <c r="A9239" s="28">
        <v>42796</v>
      </c>
      <c r="B9239" t="s">
        <v>446</v>
      </c>
      <c r="C9239" t="s">
        <v>52</v>
      </c>
      <c r="D9239" t="s">
        <v>52</v>
      </c>
      <c r="E9239" s="30">
        <v>5</v>
      </c>
      <c r="F9239">
        <f t="shared" si="150"/>
        <v>1</v>
      </c>
    </row>
    <row r="9240" spans="1:6" x14ac:dyDescent="0.2">
      <c r="A9240" s="28">
        <v>42796</v>
      </c>
      <c r="B9240" t="s">
        <v>446</v>
      </c>
      <c r="C9240" t="s">
        <v>53</v>
      </c>
      <c r="D9240" t="s">
        <v>53</v>
      </c>
      <c r="E9240" s="30">
        <v>7.13</v>
      </c>
      <c r="F9240">
        <f t="shared" si="150"/>
        <v>1</v>
      </c>
    </row>
    <row r="9241" spans="1:6" x14ac:dyDescent="0.2">
      <c r="A9241" s="28">
        <v>42796</v>
      </c>
      <c r="B9241" t="s">
        <v>446</v>
      </c>
      <c r="C9241" t="s">
        <v>54</v>
      </c>
      <c r="D9241" t="s">
        <v>54</v>
      </c>
      <c r="E9241" s="30">
        <v>3</v>
      </c>
      <c r="F9241">
        <f t="shared" si="150"/>
        <v>1</v>
      </c>
    </row>
    <row r="9242" spans="1:6" x14ac:dyDescent="0.2">
      <c r="A9242" s="28">
        <v>42796</v>
      </c>
      <c r="B9242" t="s">
        <v>446</v>
      </c>
      <c r="C9242" t="s">
        <v>55</v>
      </c>
      <c r="D9242" t="s">
        <v>55</v>
      </c>
      <c r="E9242" s="30">
        <v>13</v>
      </c>
      <c r="F9242">
        <f t="shared" si="150"/>
        <v>1</v>
      </c>
    </row>
    <row r="9243" spans="1:6" x14ac:dyDescent="0.2">
      <c r="A9243" s="28">
        <v>42796</v>
      </c>
      <c r="B9243" t="s">
        <v>446</v>
      </c>
      <c r="C9243" t="s">
        <v>56</v>
      </c>
      <c r="D9243" t="s">
        <v>56</v>
      </c>
      <c r="E9243" s="30">
        <v>1</v>
      </c>
      <c r="F9243">
        <f t="shared" si="150"/>
        <v>1</v>
      </c>
    </row>
    <row r="9244" spans="1:6" x14ac:dyDescent="0.2">
      <c r="A9244" s="28">
        <v>42796</v>
      </c>
      <c r="B9244" t="s">
        <v>446</v>
      </c>
      <c r="C9244" t="s">
        <v>57</v>
      </c>
      <c r="D9244" t="s">
        <v>57</v>
      </c>
      <c r="E9244" s="30">
        <v>1</v>
      </c>
      <c r="F9244">
        <f t="shared" si="150"/>
        <v>1</v>
      </c>
    </row>
    <row r="9245" spans="1:6" x14ac:dyDescent="0.2">
      <c r="A9245" s="28">
        <v>42796</v>
      </c>
      <c r="B9245" t="s">
        <v>446</v>
      </c>
      <c r="C9245" t="s">
        <v>58</v>
      </c>
      <c r="D9245" t="s">
        <v>58</v>
      </c>
      <c r="E9245" s="30">
        <v>1</v>
      </c>
      <c r="F9245">
        <f t="shared" si="150"/>
        <v>1</v>
      </c>
    </row>
    <row r="9246" spans="1:6" x14ac:dyDescent="0.2">
      <c r="A9246" s="28">
        <v>42796</v>
      </c>
      <c r="B9246" t="s">
        <v>446</v>
      </c>
      <c r="C9246" t="s">
        <v>59</v>
      </c>
      <c r="D9246" t="s">
        <v>59</v>
      </c>
      <c r="E9246" s="30">
        <v>2</v>
      </c>
      <c r="F9246">
        <f t="shared" si="150"/>
        <v>1</v>
      </c>
    </row>
    <row r="9247" spans="1:6" x14ac:dyDescent="0.2">
      <c r="A9247" s="28">
        <v>42797</v>
      </c>
      <c r="B9247" t="s">
        <v>440</v>
      </c>
      <c r="C9247" t="s">
        <v>52</v>
      </c>
      <c r="D9247" t="s">
        <v>52</v>
      </c>
      <c r="E9247" s="30">
        <v>9</v>
      </c>
      <c r="F9247">
        <f t="shared" si="150"/>
        <v>1</v>
      </c>
    </row>
    <row r="9248" spans="1:6" x14ac:dyDescent="0.2">
      <c r="A9248" s="28">
        <v>42797</v>
      </c>
      <c r="B9248" t="s">
        <v>440</v>
      </c>
      <c r="C9248" t="s">
        <v>53</v>
      </c>
      <c r="D9248" t="s">
        <v>53</v>
      </c>
      <c r="E9248" s="30">
        <v>2.99</v>
      </c>
      <c r="F9248">
        <f t="shared" si="150"/>
        <v>1</v>
      </c>
    </row>
    <row r="9249" spans="1:6" x14ac:dyDescent="0.2">
      <c r="A9249" s="28">
        <v>42797</v>
      </c>
      <c r="B9249" t="s">
        <v>440</v>
      </c>
      <c r="C9249" t="s">
        <v>54</v>
      </c>
      <c r="D9249" t="s">
        <v>54</v>
      </c>
      <c r="E9249" s="30">
        <v>4</v>
      </c>
      <c r="F9249">
        <f t="shared" si="150"/>
        <v>1</v>
      </c>
    </row>
    <row r="9250" spans="1:6" x14ac:dyDescent="0.2">
      <c r="A9250" s="28">
        <v>42797</v>
      </c>
      <c r="B9250" t="s">
        <v>440</v>
      </c>
      <c r="C9250" t="s">
        <v>55</v>
      </c>
      <c r="D9250" t="s">
        <v>55</v>
      </c>
      <c r="E9250" s="30">
        <v>12.9</v>
      </c>
      <c r="F9250">
        <f t="shared" si="150"/>
        <v>1</v>
      </c>
    </row>
    <row r="9251" spans="1:6" x14ac:dyDescent="0.2">
      <c r="A9251" s="28">
        <v>42797</v>
      </c>
      <c r="B9251" t="s">
        <v>440</v>
      </c>
      <c r="C9251" t="s">
        <v>56</v>
      </c>
      <c r="D9251" t="s">
        <v>56</v>
      </c>
      <c r="E9251" s="30">
        <v>9</v>
      </c>
      <c r="F9251">
        <f t="shared" si="150"/>
        <v>1</v>
      </c>
    </row>
    <row r="9252" spans="1:6" x14ac:dyDescent="0.2">
      <c r="A9252" s="28">
        <v>42797</v>
      </c>
      <c r="B9252" t="s">
        <v>440</v>
      </c>
      <c r="C9252" t="s">
        <v>57</v>
      </c>
      <c r="D9252" t="s">
        <v>57</v>
      </c>
      <c r="E9252" s="30">
        <v>1</v>
      </c>
      <c r="F9252">
        <f t="shared" si="150"/>
        <v>1</v>
      </c>
    </row>
    <row r="9253" spans="1:6" x14ac:dyDescent="0.2">
      <c r="A9253" s="28">
        <v>42797</v>
      </c>
      <c r="B9253" t="s">
        <v>440</v>
      </c>
      <c r="C9253" t="s">
        <v>58</v>
      </c>
      <c r="D9253" t="s">
        <v>58</v>
      </c>
      <c r="E9253" s="30">
        <v>6</v>
      </c>
      <c r="F9253">
        <f t="shared" si="150"/>
        <v>1</v>
      </c>
    </row>
    <row r="9254" spans="1:6" x14ac:dyDescent="0.2">
      <c r="A9254" s="28">
        <v>42797</v>
      </c>
      <c r="B9254" t="s">
        <v>440</v>
      </c>
      <c r="C9254" t="s">
        <v>59</v>
      </c>
      <c r="D9254" t="s">
        <v>59</v>
      </c>
      <c r="E9254" s="30">
        <v>4</v>
      </c>
      <c r="F9254">
        <f t="shared" si="150"/>
        <v>1</v>
      </c>
    </row>
    <row r="9255" spans="1:6" x14ac:dyDescent="0.2">
      <c r="A9255" s="28">
        <v>42798</v>
      </c>
      <c r="B9255" t="s">
        <v>441</v>
      </c>
      <c r="C9255" t="s">
        <v>52</v>
      </c>
      <c r="D9255" t="s">
        <v>52</v>
      </c>
      <c r="E9255" s="30">
        <v>5.01</v>
      </c>
      <c r="F9255">
        <f t="shared" si="150"/>
        <v>1</v>
      </c>
    </row>
    <row r="9256" spans="1:6" x14ac:dyDescent="0.2">
      <c r="A9256" s="28">
        <v>42798</v>
      </c>
      <c r="B9256" t="s">
        <v>441</v>
      </c>
      <c r="C9256" t="s">
        <v>53</v>
      </c>
      <c r="D9256" t="s">
        <v>53</v>
      </c>
      <c r="E9256" s="30">
        <v>3.67</v>
      </c>
      <c r="F9256">
        <f t="shared" si="150"/>
        <v>1</v>
      </c>
    </row>
    <row r="9257" spans="1:6" x14ac:dyDescent="0.2">
      <c r="A9257" s="28">
        <v>42798</v>
      </c>
      <c r="B9257" t="s">
        <v>441</v>
      </c>
      <c r="C9257" t="s">
        <v>54</v>
      </c>
      <c r="D9257" t="s">
        <v>54</v>
      </c>
      <c r="E9257" s="30">
        <v>3.1</v>
      </c>
      <c r="F9257">
        <f t="shared" si="150"/>
        <v>1</v>
      </c>
    </row>
    <row r="9258" spans="1:6" x14ac:dyDescent="0.2">
      <c r="A9258" s="28">
        <v>42798</v>
      </c>
      <c r="B9258" t="s">
        <v>441</v>
      </c>
      <c r="C9258" t="s">
        <v>55</v>
      </c>
      <c r="D9258" t="s">
        <v>55</v>
      </c>
      <c r="E9258" s="30">
        <v>17</v>
      </c>
      <c r="F9258">
        <f t="shared" si="150"/>
        <v>1</v>
      </c>
    </row>
    <row r="9259" spans="1:6" x14ac:dyDescent="0.2">
      <c r="A9259" s="28">
        <v>42798</v>
      </c>
      <c r="B9259" t="s">
        <v>441</v>
      </c>
      <c r="C9259" t="s">
        <v>56</v>
      </c>
      <c r="D9259" t="s">
        <v>56</v>
      </c>
      <c r="E9259" s="30">
        <v>0</v>
      </c>
      <c r="F9259">
        <f t="shared" si="150"/>
        <v>1</v>
      </c>
    </row>
    <row r="9260" spans="1:6" x14ac:dyDescent="0.2">
      <c r="A9260" s="28">
        <v>42798</v>
      </c>
      <c r="B9260" t="s">
        <v>441</v>
      </c>
      <c r="C9260" t="s">
        <v>57</v>
      </c>
      <c r="D9260" t="s">
        <v>57</v>
      </c>
      <c r="E9260" s="30">
        <v>0</v>
      </c>
      <c r="F9260">
        <f t="shared" si="150"/>
        <v>1</v>
      </c>
    </row>
    <row r="9261" spans="1:6" x14ac:dyDescent="0.2">
      <c r="A9261" s="28">
        <v>42798</v>
      </c>
      <c r="B9261" t="s">
        <v>441</v>
      </c>
      <c r="C9261" t="s">
        <v>58</v>
      </c>
      <c r="D9261" t="s">
        <v>58</v>
      </c>
      <c r="E9261" s="30">
        <v>5</v>
      </c>
      <c r="F9261">
        <f t="shared" si="150"/>
        <v>1</v>
      </c>
    </row>
    <row r="9262" spans="1:6" x14ac:dyDescent="0.2">
      <c r="A9262" s="28">
        <v>42798</v>
      </c>
      <c r="B9262" t="s">
        <v>441</v>
      </c>
      <c r="C9262" t="s">
        <v>59</v>
      </c>
      <c r="D9262" t="s">
        <v>59</v>
      </c>
      <c r="E9262" s="30">
        <v>4.5</v>
      </c>
      <c r="F9262">
        <f t="shared" si="150"/>
        <v>1</v>
      </c>
    </row>
    <row r="9263" spans="1:6" x14ac:dyDescent="0.2">
      <c r="A9263" s="28">
        <v>42799</v>
      </c>
      <c r="B9263" t="s">
        <v>447</v>
      </c>
      <c r="C9263" t="s">
        <v>52</v>
      </c>
      <c r="D9263" t="s">
        <v>52</v>
      </c>
      <c r="E9263" s="30">
        <v>12.33</v>
      </c>
      <c r="F9263">
        <f t="shared" si="150"/>
        <v>1</v>
      </c>
    </row>
    <row r="9264" spans="1:6" x14ac:dyDescent="0.2">
      <c r="A9264" s="28">
        <v>42799</v>
      </c>
      <c r="B9264" t="s">
        <v>447</v>
      </c>
      <c r="C9264" t="s">
        <v>53</v>
      </c>
      <c r="D9264" t="s">
        <v>53</v>
      </c>
      <c r="E9264" s="30">
        <v>4.33</v>
      </c>
      <c r="F9264">
        <f t="shared" si="150"/>
        <v>1</v>
      </c>
    </row>
    <row r="9265" spans="1:6" x14ac:dyDescent="0.2">
      <c r="A9265" s="28">
        <v>42799</v>
      </c>
      <c r="B9265" t="s">
        <v>447</v>
      </c>
      <c r="C9265" t="s">
        <v>54</v>
      </c>
      <c r="D9265" t="s">
        <v>54</v>
      </c>
      <c r="E9265" s="30">
        <v>5</v>
      </c>
      <c r="F9265">
        <f t="shared" si="150"/>
        <v>1</v>
      </c>
    </row>
    <row r="9266" spans="1:6" x14ac:dyDescent="0.2">
      <c r="A9266" s="28">
        <v>42799</v>
      </c>
      <c r="B9266" t="s">
        <v>447</v>
      </c>
      <c r="C9266" t="s">
        <v>55</v>
      </c>
      <c r="D9266" t="s">
        <v>55</v>
      </c>
      <c r="E9266" s="30">
        <v>33.9</v>
      </c>
      <c r="F9266">
        <f t="shared" si="150"/>
        <v>1</v>
      </c>
    </row>
    <row r="9267" spans="1:6" x14ac:dyDescent="0.2">
      <c r="A9267" s="28">
        <v>42799</v>
      </c>
      <c r="B9267" t="s">
        <v>447</v>
      </c>
      <c r="C9267" t="s">
        <v>56</v>
      </c>
      <c r="D9267" t="s">
        <v>56</v>
      </c>
      <c r="E9267" s="30">
        <v>3</v>
      </c>
      <c r="F9267">
        <f t="shared" si="150"/>
        <v>1</v>
      </c>
    </row>
    <row r="9268" spans="1:6" x14ac:dyDescent="0.2">
      <c r="A9268" s="28">
        <v>42799</v>
      </c>
      <c r="B9268" t="s">
        <v>447</v>
      </c>
      <c r="C9268" t="s">
        <v>57</v>
      </c>
      <c r="D9268" t="s">
        <v>57</v>
      </c>
      <c r="E9268" s="30">
        <v>0</v>
      </c>
      <c r="F9268">
        <f t="shared" si="150"/>
        <v>1</v>
      </c>
    </row>
    <row r="9269" spans="1:6" x14ac:dyDescent="0.2">
      <c r="A9269" s="28">
        <v>42799</v>
      </c>
      <c r="B9269" t="s">
        <v>447</v>
      </c>
      <c r="C9269" t="s">
        <v>58</v>
      </c>
      <c r="D9269" t="s">
        <v>58</v>
      </c>
      <c r="E9269" s="30">
        <v>6</v>
      </c>
      <c r="F9269">
        <f t="shared" si="150"/>
        <v>1</v>
      </c>
    </row>
    <row r="9270" spans="1:6" x14ac:dyDescent="0.2">
      <c r="A9270" s="28">
        <v>42799</v>
      </c>
      <c r="B9270" t="s">
        <v>447</v>
      </c>
      <c r="C9270" t="s">
        <v>59</v>
      </c>
      <c r="D9270" t="s">
        <v>59</v>
      </c>
      <c r="E9270" s="30">
        <v>5</v>
      </c>
      <c r="F9270">
        <f t="shared" si="150"/>
        <v>1</v>
      </c>
    </row>
    <row r="9271" spans="1:6" x14ac:dyDescent="0.2">
      <c r="A9271" s="28">
        <v>42800</v>
      </c>
      <c r="B9271" t="s">
        <v>443</v>
      </c>
      <c r="C9271" t="s">
        <v>52</v>
      </c>
      <c r="D9271" t="s">
        <v>52</v>
      </c>
      <c r="E9271" s="30">
        <v>6.83</v>
      </c>
      <c r="F9271">
        <f t="shared" si="150"/>
        <v>1</v>
      </c>
    </row>
    <row r="9272" spans="1:6" x14ac:dyDescent="0.2">
      <c r="A9272" s="28">
        <v>42800</v>
      </c>
      <c r="B9272" t="s">
        <v>443</v>
      </c>
      <c r="C9272" t="s">
        <v>53</v>
      </c>
      <c r="D9272" t="s">
        <v>53</v>
      </c>
      <c r="E9272" s="30">
        <v>2.33</v>
      </c>
      <c r="F9272">
        <f t="shared" si="150"/>
        <v>1</v>
      </c>
    </row>
    <row r="9273" spans="1:6" x14ac:dyDescent="0.2">
      <c r="A9273" s="28">
        <v>42800</v>
      </c>
      <c r="B9273" t="s">
        <v>443</v>
      </c>
      <c r="C9273" t="s">
        <v>54</v>
      </c>
      <c r="D9273" t="s">
        <v>54</v>
      </c>
      <c r="E9273" s="30">
        <v>1.1000000000000001</v>
      </c>
      <c r="F9273">
        <f t="shared" si="150"/>
        <v>1</v>
      </c>
    </row>
    <row r="9274" spans="1:6" x14ac:dyDescent="0.2">
      <c r="A9274" s="28">
        <v>42800</v>
      </c>
      <c r="B9274" t="s">
        <v>443</v>
      </c>
      <c r="C9274" t="s">
        <v>55</v>
      </c>
      <c r="D9274" t="s">
        <v>55</v>
      </c>
      <c r="E9274" s="30">
        <v>19.600000000000001</v>
      </c>
      <c r="F9274">
        <f t="shared" si="150"/>
        <v>1</v>
      </c>
    </row>
    <row r="9275" spans="1:6" x14ac:dyDescent="0.2">
      <c r="A9275" s="28">
        <v>42800</v>
      </c>
      <c r="B9275" t="s">
        <v>443</v>
      </c>
      <c r="C9275" t="s">
        <v>56</v>
      </c>
      <c r="D9275" t="s">
        <v>56</v>
      </c>
      <c r="E9275" s="30">
        <v>1</v>
      </c>
      <c r="F9275">
        <f t="shared" si="150"/>
        <v>1</v>
      </c>
    </row>
    <row r="9276" spans="1:6" x14ac:dyDescent="0.2">
      <c r="A9276" s="28">
        <v>42800</v>
      </c>
      <c r="B9276" t="s">
        <v>443</v>
      </c>
      <c r="C9276" t="s">
        <v>57</v>
      </c>
      <c r="D9276" t="s">
        <v>57</v>
      </c>
      <c r="E9276" s="30">
        <v>0</v>
      </c>
      <c r="F9276">
        <f t="shared" si="150"/>
        <v>1</v>
      </c>
    </row>
    <row r="9277" spans="1:6" x14ac:dyDescent="0.2">
      <c r="A9277" s="28">
        <v>42800</v>
      </c>
      <c r="B9277" t="s">
        <v>443</v>
      </c>
      <c r="C9277" t="s">
        <v>58</v>
      </c>
      <c r="D9277" t="s">
        <v>58</v>
      </c>
      <c r="E9277" s="30">
        <v>0</v>
      </c>
      <c r="F9277">
        <f t="shared" si="150"/>
        <v>1</v>
      </c>
    </row>
    <row r="9278" spans="1:6" x14ac:dyDescent="0.2">
      <c r="A9278" s="28">
        <v>42800</v>
      </c>
      <c r="B9278" t="s">
        <v>443</v>
      </c>
      <c r="C9278" t="s">
        <v>59</v>
      </c>
      <c r="D9278" t="s">
        <v>59</v>
      </c>
      <c r="E9278" s="30">
        <v>3</v>
      </c>
      <c r="F9278">
        <f t="shared" si="150"/>
        <v>1</v>
      </c>
    </row>
    <row r="9279" spans="1:6" x14ac:dyDescent="0.2">
      <c r="A9279" s="28">
        <v>42801</v>
      </c>
      <c r="B9279" t="s">
        <v>444</v>
      </c>
      <c r="C9279" t="s">
        <v>52</v>
      </c>
      <c r="D9279" t="s">
        <v>52</v>
      </c>
      <c r="E9279" s="30">
        <v>2.34</v>
      </c>
      <c r="F9279">
        <f t="shared" si="150"/>
        <v>1</v>
      </c>
    </row>
    <row r="9280" spans="1:6" x14ac:dyDescent="0.2">
      <c r="A9280" s="28">
        <v>42801</v>
      </c>
      <c r="B9280" t="s">
        <v>444</v>
      </c>
      <c r="C9280" t="s">
        <v>53</v>
      </c>
      <c r="D9280" t="s">
        <v>53</v>
      </c>
      <c r="E9280" s="30">
        <v>5.33</v>
      </c>
      <c r="F9280">
        <f t="shared" si="150"/>
        <v>1</v>
      </c>
    </row>
    <row r="9281" spans="1:6" x14ac:dyDescent="0.2">
      <c r="A9281" s="28">
        <v>42801</v>
      </c>
      <c r="B9281" t="s">
        <v>444</v>
      </c>
      <c r="C9281" t="s">
        <v>54</v>
      </c>
      <c r="D9281" t="s">
        <v>54</v>
      </c>
      <c r="E9281" s="30">
        <v>6.5</v>
      </c>
      <c r="F9281">
        <f t="shared" si="150"/>
        <v>1</v>
      </c>
    </row>
    <row r="9282" spans="1:6" x14ac:dyDescent="0.2">
      <c r="A9282" s="28">
        <v>42801</v>
      </c>
      <c r="B9282" t="s">
        <v>444</v>
      </c>
      <c r="C9282" t="s">
        <v>55</v>
      </c>
      <c r="D9282" t="s">
        <v>55</v>
      </c>
      <c r="E9282" s="30">
        <v>15</v>
      </c>
      <c r="F9282">
        <f t="shared" si="150"/>
        <v>1</v>
      </c>
    </row>
    <row r="9283" spans="1:6" x14ac:dyDescent="0.2">
      <c r="A9283" s="28">
        <v>42801</v>
      </c>
      <c r="B9283" t="s">
        <v>444</v>
      </c>
      <c r="C9283" t="s">
        <v>56</v>
      </c>
      <c r="D9283" t="s">
        <v>56</v>
      </c>
      <c r="E9283" s="30">
        <v>4</v>
      </c>
      <c r="F9283">
        <f t="shared" si="150"/>
        <v>1</v>
      </c>
    </row>
    <row r="9284" spans="1:6" x14ac:dyDescent="0.2">
      <c r="A9284" s="28">
        <v>42801</v>
      </c>
      <c r="B9284" t="s">
        <v>444</v>
      </c>
      <c r="C9284" t="s">
        <v>57</v>
      </c>
      <c r="D9284" t="s">
        <v>57</v>
      </c>
      <c r="E9284" s="30">
        <v>0</v>
      </c>
      <c r="F9284">
        <f t="shared" si="150"/>
        <v>1</v>
      </c>
    </row>
    <row r="9285" spans="1:6" x14ac:dyDescent="0.2">
      <c r="A9285" s="28">
        <v>42801</v>
      </c>
      <c r="B9285" t="s">
        <v>444</v>
      </c>
      <c r="C9285" t="s">
        <v>58</v>
      </c>
      <c r="D9285" t="s">
        <v>58</v>
      </c>
      <c r="E9285" s="30">
        <v>0</v>
      </c>
      <c r="F9285">
        <f t="shared" si="150"/>
        <v>1</v>
      </c>
    </row>
    <row r="9286" spans="1:6" x14ac:dyDescent="0.2">
      <c r="A9286" s="28">
        <v>42801</v>
      </c>
      <c r="B9286" t="s">
        <v>444</v>
      </c>
      <c r="C9286" t="s">
        <v>59</v>
      </c>
      <c r="D9286" t="s">
        <v>59</v>
      </c>
      <c r="E9286" s="30">
        <v>2</v>
      </c>
      <c r="F9286">
        <f t="shared" si="150"/>
        <v>1</v>
      </c>
    </row>
    <row r="9287" spans="1:6" x14ac:dyDescent="0.2">
      <c r="A9287" s="28">
        <v>42802</v>
      </c>
      <c r="B9287" t="s">
        <v>445</v>
      </c>
      <c r="C9287" t="s">
        <v>52</v>
      </c>
      <c r="D9287" t="s">
        <v>52</v>
      </c>
      <c r="E9287" s="30">
        <v>1</v>
      </c>
      <c r="F9287">
        <f t="shared" ref="F9287:F9350" si="151">SUBTOTAL(103,E9287)</f>
        <v>1</v>
      </c>
    </row>
    <row r="9288" spans="1:6" x14ac:dyDescent="0.2">
      <c r="A9288" s="28">
        <v>42802</v>
      </c>
      <c r="B9288" t="s">
        <v>445</v>
      </c>
      <c r="C9288" t="s">
        <v>53</v>
      </c>
      <c r="D9288" t="s">
        <v>53</v>
      </c>
      <c r="E9288" s="30">
        <v>2.34</v>
      </c>
      <c r="F9288">
        <f t="shared" si="151"/>
        <v>1</v>
      </c>
    </row>
    <row r="9289" spans="1:6" x14ac:dyDescent="0.2">
      <c r="A9289" s="28">
        <v>42802</v>
      </c>
      <c r="B9289" t="s">
        <v>445</v>
      </c>
      <c r="C9289" t="s">
        <v>54</v>
      </c>
      <c r="D9289" t="s">
        <v>54</v>
      </c>
      <c r="E9289" s="30">
        <v>0</v>
      </c>
      <c r="F9289">
        <f t="shared" si="151"/>
        <v>1</v>
      </c>
    </row>
    <row r="9290" spans="1:6" x14ac:dyDescent="0.2">
      <c r="A9290" s="28">
        <v>42802</v>
      </c>
      <c r="B9290" t="s">
        <v>445</v>
      </c>
      <c r="C9290" t="s">
        <v>55</v>
      </c>
      <c r="D9290" t="s">
        <v>55</v>
      </c>
      <c r="E9290" s="30">
        <v>15.2</v>
      </c>
      <c r="F9290">
        <f t="shared" si="151"/>
        <v>1</v>
      </c>
    </row>
    <row r="9291" spans="1:6" x14ac:dyDescent="0.2">
      <c r="A9291" s="28">
        <v>42802</v>
      </c>
      <c r="B9291" t="s">
        <v>445</v>
      </c>
      <c r="C9291" t="s">
        <v>56</v>
      </c>
      <c r="D9291" t="s">
        <v>56</v>
      </c>
      <c r="E9291" s="30">
        <v>4</v>
      </c>
      <c r="F9291">
        <f t="shared" si="151"/>
        <v>1</v>
      </c>
    </row>
    <row r="9292" spans="1:6" x14ac:dyDescent="0.2">
      <c r="A9292" s="28">
        <v>42802</v>
      </c>
      <c r="B9292" t="s">
        <v>445</v>
      </c>
      <c r="C9292" t="s">
        <v>57</v>
      </c>
      <c r="D9292" t="s">
        <v>57</v>
      </c>
      <c r="E9292" s="30">
        <v>0</v>
      </c>
      <c r="F9292">
        <f t="shared" si="151"/>
        <v>1</v>
      </c>
    </row>
    <row r="9293" spans="1:6" x14ac:dyDescent="0.2">
      <c r="A9293" s="28">
        <v>42802</v>
      </c>
      <c r="B9293" t="s">
        <v>445</v>
      </c>
      <c r="C9293" t="s">
        <v>58</v>
      </c>
      <c r="D9293" t="s">
        <v>58</v>
      </c>
      <c r="E9293" s="30">
        <v>0</v>
      </c>
      <c r="F9293">
        <f t="shared" si="151"/>
        <v>1</v>
      </c>
    </row>
    <row r="9294" spans="1:6" x14ac:dyDescent="0.2">
      <c r="A9294" s="28">
        <v>42802</v>
      </c>
      <c r="B9294" t="s">
        <v>445</v>
      </c>
      <c r="C9294" t="s">
        <v>59</v>
      </c>
      <c r="D9294" t="s">
        <v>59</v>
      </c>
      <c r="E9294" s="30">
        <v>3</v>
      </c>
      <c r="F9294">
        <f t="shared" si="151"/>
        <v>1</v>
      </c>
    </row>
    <row r="9295" spans="1:6" x14ac:dyDescent="0.2">
      <c r="A9295" s="28">
        <v>42803</v>
      </c>
      <c r="B9295" t="s">
        <v>446</v>
      </c>
      <c r="C9295" t="s">
        <v>52</v>
      </c>
      <c r="D9295" t="s">
        <v>52</v>
      </c>
      <c r="E9295" s="30">
        <v>11.33</v>
      </c>
      <c r="F9295">
        <f t="shared" si="151"/>
        <v>1</v>
      </c>
    </row>
    <row r="9296" spans="1:6" x14ac:dyDescent="0.2">
      <c r="A9296" s="28">
        <v>42803</v>
      </c>
      <c r="B9296" t="s">
        <v>446</v>
      </c>
      <c r="C9296" t="s">
        <v>53</v>
      </c>
      <c r="D9296" t="s">
        <v>53</v>
      </c>
      <c r="E9296" s="30">
        <v>2.33</v>
      </c>
      <c r="F9296">
        <f t="shared" si="151"/>
        <v>1</v>
      </c>
    </row>
    <row r="9297" spans="1:6" x14ac:dyDescent="0.2">
      <c r="A9297" s="28">
        <v>42803</v>
      </c>
      <c r="B9297" t="s">
        <v>446</v>
      </c>
      <c r="C9297" t="s">
        <v>54</v>
      </c>
      <c r="D9297" t="s">
        <v>54</v>
      </c>
      <c r="E9297" s="30">
        <v>6</v>
      </c>
      <c r="F9297">
        <f t="shared" si="151"/>
        <v>1</v>
      </c>
    </row>
    <row r="9298" spans="1:6" x14ac:dyDescent="0.2">
      <c r="A9298" s="28">
        <v>42803</v>
      </c>
      <c r="B9298" t="s">
        <v>446</v>
      </c>
      <c r="C9298" t="s">
        <v>55</v>
      </c>
      <c r="D9298" t="s">
        <v>55</v>
      </c>
      <c r="E9298" s="30">
        <v>26.9</v>
      </c>
      <c r="F9298">
        <f t="shared" si="151"/>
        <v>1</v>
      </c>
    </row>
    <row r="9299" spans="1:6" x14ac:dyDescent="0.2">
      <c r="A9299" s="28">
        <v>42803</v>
      </c>
      <c r="B9299" t="s">
        <v>446</v>
      </c>
      <c r="C9299" t="s">
        <v>56</v>
      </c>
      <c r="D9299" t="s">
        <v>56</v>
      </c>
      <c r="E9299" s="30">
        <v>6</v>
      </c>
      <c r="F9299">
        <f t="shared" si="151"/>
        <v>1</v>
      </c>
    </row>
    <row r="9300" spans="1:6" x14ac:dyDescent="0.2">
      <c r="A9300" s="28">
        <v>42803</v>
      </c>
      <c r="B9300" t="s">
        <v>446</v>
      </c>
      <c r="C9300" t="s">
        <v>57</v>
      </c>
      <c r="D9300" t="s">
        <v>57</v>
      </c>
      <c r="E9300" s="30">
        <v>1</v>
      </c>
      <c r="F9300">
        <f t="shared" si="151"/>
        <v>1</v>
      </c>
    </row>
    <row r="9301" spans="1:6" x14ac:dyDescent="0.2">
      <c r="A9301" s="28">
        <v>42803</v>
      </c>
      <c r="B9301" t="s">
        <v>446</v>
      </c>
      <c r="C9301" t="s">
        <v>58</v>
      </c>
      <c r="D9301" t="s">
        <v>58</v>
      </c>
      <c r="E9301" s="30">
        <v>0</v>
      </c>
      <c r="F9301">
        <f t="shared" si="151"/>
        <v>1</v>
      </c>
    </row>
    <row r="9302" spans="1:6" x14ac:dyDescent="0.2">
      <c r="A9302" s="28">
        <v>42803</v>
      </c>
      <c r="B9302" t="s">
        <v>446</v>
      </c>
      <c r="C9302" t="s">
        <v>59</v>
      </c>
      <c r="D9302" t="s">
        <v>59</v>
      </c>
      <c r="E9302" s="30">
        <v>2.5</v>
      </c>
      <c r="F9302">
        <f t="shared" si="151"/>
        <v>1</v>
      </c>
    </row>
    <row r="9303" spans="1:6" x14ac:dyDescent="0.2">
      <c r="A9303" s="28">
        <v>42804</v>
      </c>
      <c r="B9303" t="s">
        <v>440</v>
      </c>
      <c r="C9303" t="s">
        <v>52</v>
      </c>
      <c r="D9303" t="s">
        <v>52</v>
      </c>
      <c r="E9303" s="30">
        <v>2</v>
      </c>
      <c r="F9303">
        <f t="shared" si="151"/>
        <v>1</v>
      </c>
    </row>
    <row r="9304" spans="1:6" x14ac:dyDescent="0.2">
      <c r="A9304" s="28">
        <v>42804</v>
      </c>
      <c r="B9304" t="s">
        <v>440</v>
      </c>
      <c r="C9304" t="s">
        <v>53</v>
      </c>
      <c r="D9304" t="s">
        <v>53</v>
      </c>
      <c r="E9304" s="30">
        <v>4.33</v>
      </c>
      <c r="F9304">
        <f t="shared" si="151"/>
        <v>1</v>
      </c>
    </row>
    <row r="9305" spans="1:6" x14ac:dyDescent="0.2">
      <c r="A9305" s="28">
        <v>42804</v>
      </c>
      <c r="B9305" t="s">
        <v>440</v>
      </c>
      <c r="C9305" t="s">
        <v>54</v>
      </c>
      <c r="D9305" t="s">
        <v>54</v>
      </c>
      <c r="E9305" s="30">
        <v>4.5999999999999996</v>
      </c>
      <c r="F9305">
        <f t="shared" si="151"/>
        <v>1</v>
      </c>
    </row>
    <row r="9306" spans="1:6" x14ac:dyDescent="0.2">
      <c r="A9306" s="28">
        <v>42804</v>
      </c>
      <c r="B9306" t="s">
        <v>440</v>
      </c>
      <c r="C9306" t="s">
        <v>55</v>
      </c>
      <c r="D9306" t="s">
        <v>55</v>
      </c>
      <c r="E9306" s="30">
        <v>26.3</v>
      </c>
      <c r="F9306">
        <f t="shared" si="151"/>
        <v>1</v>
      </c>
    </row>
    <row r="9307" spans="1:6" x14ac:dyDescent="0.2">
      <c r="A9307" s="28">
        <v>42804</v>
      </c>
      <c r="B9307" t="s">
        <v>440</v>
      </c>
      <c r="C9307" t="s">
        <v>56</v>
      </c>
      <c r="D9307" t="s">
        <v>56</v>
      </c>
      <c r="E9307" s="30">
        <v>8</v>
      </c>
      <c r="F9307">
        <f t="shared" si="151"/>
        <v>1</v>
      </c>
    </row>
    <row r="9308" spans="1:6" x14ac:dyDescent="0.2">
      <c r="A9308" s="28">
        <v>42804</v>
      </c>
      <c r="B9308" t="s">
        <v>440</v>
      </c>
      <c r="C9308" t="s">
        <v>57</v>
      </c>
      <c r="D9308" t="s">
        <v>57</v>
      </c>
      <c r="E9308" s="30">
        <v>1</v>
      </c>
      <c r="F9308">
        <f t="shared" si="151"/>
        <v>1</v>
      </c>
    </row>
    <row r="9309" spans="1:6" x14ac:dyDescent="0.2">
      <c r="A9309" s="28">
        <v>42804</v>
      </c>
      <c r="B9309" t="s">
        <v>440</v>
      </c>
      <c r="C9309" t="s">
        <v>58</v>
      </c>
      <c r="D9309" t="s">
        <v>58</v>
      </c>
      <c r="E9309" s="30">
        <v>0</v>
      </c>
      <c r="F9309">
        <f t="shared" si="151"/>
        <v>1</v>
      </c>
    </row>
    <row r="9310" spans="1:6" x14ac:dyDescent="0.2">
      <c r="A9310" s="28">
        <v>42804</v>
      </c>
      <c r="B9310" t="s">
        <v>440</v>
      </c>
      <c r="C9310" t="s">
        <v>59</v>
      </c>
      <c r="D9310" t="s">
        <v>59</v>
      </c>
      <c r="E9310" s="30">
        <v>1</v>
      </c>
      <c r="F9310">
        <f t="shared" si="151"/>
        <v>1</v>
      </c>
    </row>
    <row r="9311" spans="1:6" x14ac:dyDescent="0.2">
      <c r="A9311" s="28">
        <v>42805</v>
      </c>
      <c r="B9311" t="s">
        <v>441</v>
      </c>
      <c r="C9311" t="s">
        <v>52</v>
      </c>
      <c r="D9311" t="s">
        <v>52</v>
      </c>
      <c r="E9311" s="30">
        <v>6.33</v>
      </c>
      <c r="F9311">
        <f t="shared" si="151"/>
        <v>1</v>
      </c>
    </row>
    <row r="9312" spans="1:6" x14ac:dyDescent="0.2">
      <c r="A9312" s="28">
        <v>42805</v>
      </c>
      <c r="B9312" t="s">
        <v>441</v>
      </c>
      <c r="C9312" t="s">
        <v>53</v>
      </c>
      <c r="D9312" t="s">
        <v>53</v>
      </c>
      <c r="E9312" s="30">
        <v>4.0659999999999998</v>
      </c>
      <c r="F9312">
        <f t="shared" si="151"/>
        <v>1</v>
      </c>
    </row>
    <row r="9313" spans="1:6" x14ac:dyDescent="0.2">
      <c r="A9313" s="28">
        <v>42805</v>
      </c>
      <c r="B9313" t="s">
        <v>441</v>
      </c>
      <c r="C9313" t="s">
        <v>54</v>
      </c>
      <c r="D9313" t="s">
        <v>54</v>
      </c>
      <c r="E9313" s="30">
        <v>6</v>
      </c>
      <c r="F9313">
        <f t="shared" si="151"/>
        <v>1</v>
      </c>
    </row>
    <row r="9314" spans="1:6" x14ac:dyDescent="0.2">
      <c r="A9314" s="28">
        <v>42805</v>
      </c>
      <c r="B9314" t="s">
        <v>441</v>
      </c>
      <c r="C9314" t="s">
        <v>55</v>
      </c>
      <c r="D9314" t="s">
        <v>55</v>
      </c>
      <c r="E9314" s="30">
        <v>20.100000000000001</v>
      </c>
      <c r="F9314">
        <f t="shared" si="151"/>
        <v>1</v>
      </c>
    </row>
    <row r="9315" spans="1:6" x14ac:dyDescent="0.2">
      <c r="A9315" s="28">
        <v>42805</v>
      </c>
      <c r="B9315" t="s">
        <v>441</v>
      </c>
      <c r="C9315" t="s">
        <v>56</v>
      </c>
      <c r="D9315" t="s">
        <v>56</v>
      </c>
      <c r="E9315" s="30">
        <v>2</v>
      </c>
      <c r="F9315">
        <f t="shared" si="151"/>
        <v>1</v>
      </c>
    </row>
    <row r="9316" spans="1:6" x14ac:dyDescent="0.2">
      <c r="A9316" s="28">
        <v>42805</v>
      </c>
      <c r="B9316" t="s">
        <v>441</v>
      </c>
      <c r="C9316" t="s">
        <v>57</v>
      </c>
      <c r="D9316" t="s">
        <v>57</v>
      </c>
      <c r="E9316" s="30">
        <v>1</v>
      </c>
      <c r="F9316">
        <f t="shared" si="151"/>
        <v>1</v>
      </c>
    </row>
    <row r="9317" spans="1:6" x14ac:dyDescent="0.2">
      <c r="A9317" s="28">
        <v>42805</v>
      </c>
      <c r="B9317" t="s">
        <v>441</v>
      </c>
      <c r="C9317" t="s">
        <v>58</v>
      </c>
      <c r="D9317" t="s">
        <v>58</v>
      </c>
      <c r="E9317" s="30">
        <v>5</v>
      </c>
      <c r="F9317">
        <f t="shared" si="151"/>
        <v>1</v>
      </c>
    </row>
    <row r="9318" spans="1:6" x14ac:dyDescent="0.2">
      <c r="A9318" s="28">
        <v>42805</v>
      </c>
      <c r="B9318" t="s">
        <v>441</v>
      </c>
      <c r="C9318" t="s">
        <v>59</v>
      </c>
      <c r="D9318" t="s">
        <v>59</v>
      </c>
      <c r="E9318" s="30">
        <v>3.5</v>
      </c>
      <c r="F9318">
        <f t="shared" si="151"/>
        <v>1</v>
      </c>
    </row>
    <row r="9319" spans="1:6" x14ac:dyDescent="0.2">
      <c r="A9319" s="28">
        <v>42806</v>
      </c>
      <c r="B9319" t="s">
        <v>447</v>
      </c>
      <c r="C9319" t="s">
        <v>52</v>
      </c>
      <c r="D9319" t="s">
        <v>52</v>
      </c>
      <c r="E9319" s="30">
        <v>7.68</v>
      </c>
      <c r="F9319">
        <f t="shared" si="151"/>
        <v>1</v>
      </c>
    </row>
    <row r="9320" spans="1:6" x14ac:dyDescent="0.2">
      <c r="A9320" s="28">
        <v>42806</v>
      </c>
      <c r="B9320" t="s">
        <v>447</v>
      </c>
      <c r="C9320" t="s">
        <v>53</v>
      </c>
      <c r="D9320" t="s">
        <v>53</v>
      </c>
      <c r="E9320" s="30">
        <v>7.01</v>
      </c>
      <c r="F9320">
        <f t="shared" si="151"/>
        <v>1</v>
      </c>
    </row>
    <row r="9321" spans="1:6" x14ac:dyDescent="0.2">
      <c r="A9321" s="28">
        <v>42806</v>
      </c>
      <c r="B9321" t="s">
        <v>447</v>
      </c>
      <c r="C9321" t="s">
        <v>54</v>
      </c>
      <c r="D9321" t="s">
        <v>54</v>
      </c>
      <c r="E9321" s="30">
        <v>2</v>
      </c>
      <c r="F9321">
        <f t="shared" si="151"/>
        <v>1</v>
      </c>
    </row>
    <row r="9322" spans="1:6" x14ac:dyDescent="0.2">
      <c r="A9322" s="28">
        <v>42806</v>
      </c>
      <c r="B9322" t="s">
        <v>447</v>
      </c>
      <c r="C9322" t="s">
        <v>55</v>
      </c>
      <c r="D9322" t="s">
        <v>55</v>
      </c>
      <c r="E9322" s="30">
        <v>48</v>
      </c>
      <c r="F9322">
        <f t="shared" si="151"/>
        <v>1</v>
      </c>
    </row>
    <row r="9323" spans="1:6" x14ac:dyDescent="0.2">
      <c r="A9323" s="28">
        <v>42806</v>
      </c>
      <c r="B9323" t="s">
        <v>447</v>
      </c>
      <c r="C9323" t="s">
        <v>56</v>
      </c>
      <c r="D9323" t="s">
        <v>56</v>
      </c>
      <c r="E9323" s="30">
        <v>6</v>
      </c>
      <c r="F9323">
        <f t="shared" si="151"/>
        <v>1</v>
      </c>
    </row>
    <row r="9324" spans="1:6" x14ac:dyDescent="0.2">
      <c r="A9324" s="28">
        <v>42806</v>
      </c>
      <c r="B9324" t="s">
        <v>447</v>
      </c>
      <c r="C9324" t="s">
        <v>57</v>
      </c>
      <c r="D9324" t="s">
        <v>57</v>
      </c>
      <c r="E9324" s="30">
        <v>4</v>
      </c>
      <c r="F9324">
        <f t="shared" si="151"/>
        <v>1</v>
      </c>
    </row>
    <row r="9325" spans="1:6" x14ac:dyDescent="0.2">
      <c r="A9325" s="28">
        <v>42806</v>
      </c>
      <c r="B9325" t="s">
        <v>447</v>
      </c>
      <c r="C9325" t="s">
        <v>58</v>
      </c>
      <c r="D9325" t="s">
        <v>58</v>
      </c>
      <c r="E9325" s="30">
        <v>15</v>
      </c>
      <c r="F9325">
        <f t="shared" si="151"/>
        <v>1</v>
      </c>
    </row>
    <row r="9326" spans="1:6" x14ac:dyDescent="0.2">
      <c r="A9326" s="28">
        <v>42806</v>
      </c>
      <c r="B9326" t="s">
        <v>447</v>
      </c>
      <c r="C9326" t="s">
        <v>59</v>
      </c>
      <c r="D9326" t="s">
        <v>59</v>
      </c>
      <c r="E9326" s="30">
        <v>2</v>
      </c>
      <c r="F9326">
        <f t="shared" si="151"/>
        <v>1</v>
      </c>
    </row>
    <row r="9327" spans="1:6" x14ac:dyDescent="0.2">
      <c r="A9327" s="28">
        <v>42807</v>
      </c>
      <c r="B9327" t="s">
        <v>443</v>
      </c>
      <c r="C9327" t="s">
        <v>52</v>
      </c>
      <c r="D9327" t="s">
        <v>52</v>
      </c>
      <c r="E9327" s="30">
        <v>2.33</v>
      </c>
      <c r="F9327">
        <f t="shared" si="151"/>
        <v>1</v>
      </c>
    </row>
    <row r="9328" spans="1:6" x14ac:dyDescent="0.2">
      <c r="A9328" s="28">
        <v>42807</v>
      </c>
      <c r="B9328" t="s">
        <v>443</v>
      </c>
      <c r="C9328" t="s">
        <v>53</v>
      </c>
      <c r="D9328" t="s">
        <v>53</v>
      </c>
      <c r="E9328" s="30">
        <v>0.68</v>
      </c>
      <c r="F9328">
        <f t="shared" si="151"/>
        <v>1</v>
      </c>
    </row>
    <row r="9329" spans="1:6" x14ac:dyDescent="0.2">
      <c r="A9329" s="28">
        <v>42807</v>
      </c>
      <c r="B9329" t="s">
        <v>443</v>
      </c>
      <c r="C9329" t="s">
        <v>54</v>
      </c>
      <c r="D9329" t="s">
        <v>54</v>
      </c>
      <c r="E9329" s="30">
        <v>2.7</v>
      </c>
      <c r="F9329">
        <f t="shared" si="151"/>
        <v>1</v>
      </c>
    </row>
    <row r="9330" spans="1:6" x14ac:dyDescent="0.2">
      <c r="A9330" s="28">
        <v>42807</v>
      </c>
      <c r="B9330" t="s">
        <v>443</v>
      </c>
      <c r="C9330" t="s">
        <v>55</v>
      </c>
      <c r="D9330" t="s">
        <v>55</v>
      </c>
      <c r="E9330" s="30">
        <v>17.8</v>
      </c>
      <c r="F9330">
        <f t="shared" si="151"/>
        <v>1</v>
      </c>
    </row>
    <row r="9331" spans="1:6" x14ac:dyDescent="0.2">
      <c r="A9331" s="28">
        <v>42807</v>
      </c>
      <c r="B9331" t="s">
        <v>443</v>
      </c>
      <c r="C9331" t="s">
        <v>56</v>
      </c>
      <c r="D9331" t="s">
        <v>56</v>
      </c>
      <c r="E9331" s="30">
        <v>2</v>
      </c>
      <c r="F9331">
        <f t="shared" si="151"/>
        <v>1</v>
      </c>
    </row>
    <row r="9332" spans="1:6" x14ac:dyDescent="0.2">
      <c r="A9332" s="28">
        <v>42807</v>
      </c>
      <c r="B9332" t="s">
        <v>443</v>
      </c>
      <c r="C9332" t="s">
        <v>57</v>
      </c>
      <c r="D9332" t="s">
        <v>57</v>
      </c>
      <c r="E9332" s="30">
        <v>0</v>
      </c>
      <c r="F9332">
        <f t="shared" si="151"/>
        <v>1</v>
      </c>
    </row>
    <row r="9333" spans="1:6" x14ac:dyDescent="0.2">
      <c r="A9333" s="28">
        <v>42807</v>
      </c>
      <c r="B9333" t="s">
        <v>443</v>
      </c>
      <c r="C9333" t="s">
        <v>58</v>
      </c>
      <c r="D9333" t="s">
        <v>58</v>
      </c>
      <c r="E9333" s="30">
        <v>10</v>
      </c>
      <c r="F9333">
        <f t="shared" si="151"/>
        <v>1</v>
      </c>
    </row>
    <row r="9334" spans="1:6" x14ac:dyDescent="0.2">
      <c r="A9334" s="28">
        <v>42807</v>
      </c>
      <c r="B9334" t="s">
        <v>443</v>
      </c>
      <c r="C9334" t="s">
        <v>59</v>
      </c>
      <c r="D9334" t="s">
        <v>59</v>
      </c>
      <c r="E9334" s="30">
        <v>0</v>
      </c>
      <c r="F9334">
        <f t="shared" si="151"/>
        <v>1</v>
      </c>
    </row>
    <row r="9335" spans="1:6" x14ac:dyDescent="0.2">
      <c r="A9335" s="28">
        <v>42808</v>
      </c>
      <c r="B9335" t="s">
        <v>444</v>
      </c>
      <c r="C9335" t="s">
        <v>52</v>
      </c>
      <c r="D9335" t="s">
        <v>52</v>
      </c>
      <c r="E9335" s="30">
        <v>2.67</v>
      </c>
      <c r="F9335">
        <f t="shared" si="151"/>
        <v>1</v>
      </c>
    </row>
    <row r="9336" spans="1:6" x14ac:dyDescent="0.2">
      <c r="A9336" s="28">
        <v>42808</v>
      </c>
      <c r="B9336" t="s">
        <v>444</v>
      </c>
      <c r="C9336" t="s">
        <v>53</v>
      </c>
      <c r="D9336" t="s">
        <v>53</v>
      </c>
      <c r="E9336" s="30">
        <v>1.34</v>
      </c>
      <c r="F9336">
        <f t="shared" si="151"/>
        <v>1</v>
      </c>
    </row>
    <row r="9337" spans="1:6" x14ac:dyDescent="0.2">
      <c r="A9337" s="28">
        <v>42808</v>
      </c>
      <c r="B9337" t="s">
        <v>444</v>
      </c>
      <c r="C9337" t="s">
        <v>54</v>
      </c>
      <c r="D9337" t="s">
        <v>54</v>
      </c>
      <c r="E9337" s="30">
        <v>3</v>
      </c>
      <c r="F9337">
        <f t="shared" si="151"/>
        <v>1</v>
      </c>
    </row>
    <row r="9338" spans="1:6" x14ac:dyDescent="0.2">
      <c r="A9338" s="28">
        <v>42808</v>
      </c>
      <c r="B9338" t="s">
        <v>444</v>
      </c>
      <c r="C9338" t="s">
        <v>55</v>
      </c>
      <c r="D9338" t="s">
        <v>55</v>
      </c>
      <c r="E9338" s="30">
        <v>15</v>
      </c>
      <c r="F9338">
        <f t="shared" si="151"/>
        <v>1</v>
      </c>
    </row>
    <row r="9339" spans="1:6" x14ac:dyDescent="0.2">
      <c r="A9339" s="28">
        <v>42808</v>
      </c>
      <c r="B9339" t="s">
        <v>444</v>
      </c>
      <c r="C9339" t="s">
        <v>56</v>
      </c>
      <c r="D9339" t="s">
        <v>56</v>
      </c>
      <c r="E9339" s="30">
        <v>5</v>
      </c>
      <c r="F9339">
        <f t="shared" si="151"/>
        <v>1</v>
      </c>
    </row>
    <row r="9340" spans="1:6" x14ac:dyDescent="0.2">
      <c r="A9340" s="28">
        <v>42808</v>
      </c>
      <c r="B9340" t="s">
        <v>444</v>
      </c>
      <c r="C9340" t="s">
        <v>57</v>
      </c>
      <c r="D9340" t="s">
        <v>57</v>
      </c>
      <c r="E9340" s="30">
        <v>0</v>
      </c>
      <c r="F9340">
        <f t="shared" si="151"/>
        <v>1</v>
      </c>
    </row>
    <row r="9341" spans="1:6" x14ac:dyDescent="0.2">
      <c r="A9341" s="28">
        <v>42808</v>
      </c>
      <c r="B9341" t="s">
        <v>444</v>
      </c>
      <c r="C9341" t="s">
        <v>58</v>
      </c>
      <c r="D9341" t="s">
        <v>58</v>
      </c>
      <c r="E9341" s="30">
        <v>5</v>
      </c>
      <c r="F9341">
        <f t="shared" si="151"/>
        <v>1</v>
      </c>
    </row>
    <row r="9342" spans="1:6" x14ac:dyDescent="0.2">
      <c r="A9342" s="28">
        <v>42808</v>
      </c>
      <c r="B9342" t="s">
        <v>444</v>
      </c>
      <c r="C9342" t="s">
        <v>59</v>
      </c>
      <c r="D9342" t="s">
        <v>59</v>
      </c>
      <c r="E9342" s="30">
        <v>1</v>
      </c>
      <c r="F9342">
        <f t="shared" si="151"/>
        <v>1</v>
      </c>
    </row>
    <row r="9343" spans="1:6" x14ac:dyDescent="0.2">
      <c r="A9343" s="28">
        <v>42809</v>
      </c>
      <c r="B9343" t="s">
        <v>445</v>
      </c>
      <c r="C9343" t="s">
        <v>52</v>
      </c>
      <c r="D9343" t="s">
        <v>52</v>
      </c>
      <c r="E9343" s="30">
        <v>3.66</v>
      </c>
      <c r="F9343">
        <f t="shared" si="151"/>
        <v>1</v>
      </c>
    </row>
    <row r="9344" spans="1:6" x14ac:dyDescent="0.2">
      <c r="A9344" s="28">
        <v>42809</v>
      </c>
      <c r="B9344" t="s">
        <v>445</v>
      </c>
      <c r="C9344" t="s">
        <v>53</v>
      </c>
      <c r="D9344" t="s">
        <v>53</v>
      </c>
      <c r="E9344" s="30">
        <v>1.7030000000000001</v>
      </c>
      <c r="F9344">
        <f t="shared" si="151"/>
        <v>1</v>
      </c>
    </row>
    <row r="9345" spans="1:6" x14ac:dyDescent="0.2">
      <c r="A9345" s="28">
        <v>42809</v>
      </c>
      <c r="B9345" t="s">
        <v>445</v>
      </c>
      <c r="C9345" t="s">
        <v>54</v>
      </c>
      <c r="D9345" t="s">
        <v>54</v>
      </c>
      <c r="E9345" s="30">
        <v>2.5</v>
      </c>
      <c r="F9345">
        <f t="shared" si="151"/>
        <v>1</v>
      </c>
    </row>
    <row r="9346" spans="1:6" x14ac:dyDescent="0.2">
      <c r="A9346" s="28">
        <v>42809</v>
      </c>
      <c r="B9346" t="s">
        <v>445</v>
      </c>
      <c r="C9346" t="s">
        <v>55</v>
      </c>
      <c r="D9346" t="s">
        <v>55</v>
      </c>
      <c r="E9346" s="30">
        <v>14.6</v>
      </c>
      <c r="F9346">
        <f t="shared" si="151"/>
        <v>1</v>
      </c>
    </row>
    <row r="9347" spans="1:6" x14ac:dyDescent="0.2">
      <c r="A9347" s="28">
        <v>42809</v>
      </c>
      <c r="B9347" t="s">
        <v>445</v>
      </c>
      <c r="C9347" t="s">
        <v>56</v>
      </c>
      <c r="D9347" t="s">
        <v>56</v>
      </c>
      <c r="E9347" s="30">
        <v>4</v>
      </c>
      <c r="F9347">
        <f t="shared" si="151"/>
        <v>1</v>
      </c>
    </row>
    <row r="9348" spans="1:6" x14ac:dyDescent="0.2">
      <c r="A9348" s="28">
        <v>42809</v>
      </c>
      <c r="B9348" t="s">
        <v>445</v>
      </c>
      <c r="C9348" t="s">
        <v>57</v>
      </c>
      <c r="D9348" t="s">
        <v>57</v>
      </c>
      <c r="E9348" s="30">
        <v>0</v>
      </c>
      <c r="F9348">
        <f t="shared" si="151"/>
        <v>1</v>
      </c>
    </row>
    <row r="9349" spans="1:6" x14ac:dyDescent="0.2">
      <c r="A9349" s="28">
        <v>42809</v>
      </c>
      <c r="B9349" t="s">
        <v>445</v>
      </c>
      <c r="C9349" t="s">
        <v>58</v>
      </c>
      <c r="D9349" t="s">
        <v>58</v>
      </c>
      <c r="E9349" s="30">
        <v>0</v>
      </c>
      <c r="F9349">
        <f t="shared" si="151"/>
        <v>1</v>
      </c>
    </row>
    <row r="9350" spans="1:6" x14ac:dyDescent="0.2">
      <c r="A9350" s="28">
        <v>42809</v>
      </c>
      <c r="B9350" t="s">
        <v>445</v>
      </c>
      <c r="C9350" t="s">
        <v>59</v>
      </c>
      <c r="D9350" t="s">
        <v>59</v>
      </c>
      <c r="E9350" s="30">
        <v>0</v>
      </c>
      <c r="F9350">
        <f t="shared" si="151"/>
        <v>1</v>
      </c>
    </row>
    <row r="9351" spans="1:6" x14ac:dyDescent="0.2">
      <c r="A9351" s="28">
        <v>42810</v>
      </c>
      <c r="B9351" t="s">
        <v>446</v>
      </c>
      <c r="C9351" t="s">
        <v>52</v>
      </c>
      <c r="D9351" t="s">
        <v>52</v>
      </c>
      <c r="E9351" s="30">
        <v>6</v>
      </c>
      <c r="F9351">
        <f t="shared" ref="F9351:F9414" si="152">SUBTOTAL(103,E9351)</f>
        <v>1</v>
      </c>
    </row>
    <row r="9352" spans="1:6" x14ac:dyDescent="0.2">
      <c r="A9352" s="28">
        <v>42810</v>
      </c>
      <c r="B9352" t="s">
        <v>446</v>
      </c>
      <c r="C9352" t="s">
        <v>53</v>
      </c>
      <c r="D9352" t="s">
        <v>53</v>
      </c>
      <c r="E9352" s="30">
        <v>4.056</v>
      </c>
      <c r="F9352">
        <f t="shared" si="152"/>
        <v>1</v>
      </c>
    </row>
    <row r="9353" spans="1:6" x14ac:dyDescent="0.2">
      <c r="A9353" s="28">
        <v>42810</v>
      </c>
      <c r="B9353" t="s">
        <v>446</v>
      </c>
      <c r="C9353" t="s">
        <v>54</v>
      </c>
      <c r="D9353" t="s">
        <v>54</v>
      </c>
      <c r="E9353" s="30">
        <v>4.75</v>
      </c>
      <c r="F9353">
        <f t="shared" si="152"/>
        <v>1</v>
      </c>
    </row>
    <row r="9354" spans="1:6" x14ac:dyDescent="0.2">
      <c r="A9354" s="28">
        <v>42810</v>
      </c>
      <c r="B9354" t="s">
        <v>446</v>
      </c>
      <c r="C9354" t="s">
        <v>55</v>
      </c>
      <c r="D9354" t="s">
        <v>55</v>
      </c>
      <c r="E9354" s="30">
        <v>28.2</v>
      </c>
      <c r="F9354">
        <f t="shared" si="152"/>
        <v>1</v>
      </c>
    </row>
    <row r="9355" spans="1:6" x14ac:dyDescent="0.2">
      <c r="A9355" s="28">
        <v>42810</v>
      </c>
      <c r="B9355" t="s">
        <v>446</v>
      </c>
      <c r="C9355" t="s">
        <v>56</v>
      </c>
      <c r="D9355" t="s">
        <v>56</v>
      </c>
      <c r="E9355" s="30">
        <v>4</v>
      </c>
      <c r="F9355">
        <f t="shared" si="152"/>
        <v>1</v>
      </c>
    </row>
    <row r="9356" spans="1:6" x14ac:dyDescent="0.2">
      <c r="A9356" s="28">
        <v>42810</v>
      </c>
      <c r="B9356" t="s">
        <v>446</v>
      </c>
      <c r="C9356" t="s">
        <v>57</v>
      </c>
      <c r="D9356" t="s">
        <v>57</v>
      </c>
      <c r="E9356" s="30">
        <v>0</v>
      </c>
      <c r="F9356">
        <f t="shared" si="152"/>
        <v>1</v>
      </c>
    </row>
    <row r="9357" spans="1:6" x14ac:dyDescent="0.2">
      <c r="A9357" s="28">
        <v>42810</v>
      </c>
      <c r="B9357" t="s">
        <v>446</v>
      </c>
      <c r="C9357" t="s">
        <v>58</v>
      </c>
      <c r="D9357" t="s">
        <v>58</v>
      </c>
      <c r="E9357" s="30">
        <v>1</v>
      </c>
      <c r="F9357">
        <f t="shared" si="152"/>
        <v>1</v>
      </c>
    </row>
    <row r="9358" spans="1:6" x14ac:dyDescent="0.2">
      <c r="A9358" s="28">
        <v>42810</v>
      </c>
      <c r="B9358" t="s">
        <v>446</v>
      </c>
      <c r="C9358" t="s">
        <v>59</v>
      </c>
      <c r="D9358" t="s">
        <v>59</v>
      </c>
      <c r="E9358" s="30">
        <v>3</v>
      </c>
      <c r="F9358">
        <f t="shared" si="152"/>
        <v>1</v>
      </c>
    </row>
    <row r="9359" spans="1:6" x14ac:dyDescent="0.2">
      <c r="A9359" s="28">
        <v>42811</v>
      </c>
      <c r="B9359" t="s">
        <v>440</v>
      </c>
      <c r="C9359" t="s">
        <v>52</v>
      </c>
      <c r="D9359" t="s">
        <v>52</v>
      </c>
      <c r="E9359" s="30">
        <v>4.33</v>
      </c>
      <c r="F9359">
        <f t="shared" si="152"/>
        <v>1</v>
      </c>
    </row>
    <row r="9360" spans="1:6" x14ac:dyDescent="0.2">
      <c r="A9360" s="28">
        <v>42811</v>
      </c>
      <c r="B9360" t="s">
        <v>440</v>
      </c>
      <c r="C9360" t="s">
        <v>53</v>
      </c>
      <c r="D9360" t="s">
        <v>53</v>
      </c>
      <c r="E9360" s="30">
        <v>2.802</v>
      </c>
      <c r="F9360">
        <f t="shared" si="152"/>
        <v>1</v>
      </c>
    </row>
    <row r="9361" spans="1:6" x14ac:dyDescent="0.2">
      <c r="A9361" s="28">
        <v>42811</v>
      </c>
      <c r="B9361" t="s">
        <v>440</v>
      </c>
      <c r="C9361" t="s">
        <v>54</v>
      </c>
      <c r="D9361" t="s">
        <v>54</v>
      </c>
      <c r="E9361" s="30">
        <v>0</v>
      </c>
      <c r="F9361">
        <f t="shared" si="152"/>
        <v>1</v>
      </c>
    </row>
    <row r="9362" spans="1:6" x14ac:dyDescent="0.2">
      <c r="A9362" s="28">
        <v>42811</v>
      </c>
      <c r="B9362" t="s">
        <v>440</v>
      </c>
      <c r="C9362" t="s">
        <v>55</v>
      </c>
      <c r="D9362" t="s">
        <v>55</v>
      </c>
      <c r="E9362" s="30">
        <v>11</v>
      </c>
      <c r="F9362">
        <f t="shared" si="152"/>
        <v>1</v>
      </c>
    </row>
    <row r="9363" spans="1:6" x14ac:dyDescent="0.2">
      <c r="A9363" s="28">
        <v>42811</v>
      </c>
      <c r="B9363" t="s">
        <v>440</v>
      </c>
      <c r="C9363" t="s">
        <v>56</v>
      </c>
      <c r="D9363" t="s">
        <v>56</v>
      </c>
      <c r="E9363" s="30">
        <v>14</v>
      </c>
      <c r="F9363">
        <f t="shared" si="152"/>
        <v>1</v>
      </c>
    </row>
    <row r="9364" spans="1:6" x14ac:dyDescent="0.2">
      <c r="A9364" s="28">
        <v>42811</v>
      </c>
      <c r="B9364" t="s">
        <v>440</v>
      </c>
      <c r="C9364" t="s">
        <v>57</v>
      </c>
      <c r="D9364" t="s">
        <v>57</v>
      </c>
      <c r="E9364" s="30">
        <v>0</v>
      </c>
      <c r="F9364">
        <f t="shared" si="152"/>
        <v>1</v>
      </c>
    </row>
    <row r="9365" spans="1:6" x14ac:dyDescent="0.2">
      <c r="A9365" s="28">
        <v>42811</v>
      </c>
      <c r="B9365" t="s">
        <v>440</v>
      </c>
      <c r="C9365" t="s">
        <v>58</v>
      </c>
      <c r="D9365" t="s">
        <v>58</v>
      </c>
      <c r="E9365" s="30">
        <v>3</v>
      </c>
      <c r="F9365">
        <f t="shared" si="152"/>
        <v>1</v>
      </c>
    </row>
    <row r="9366" spans="1:6" x14ac:dyDescent="0.2">
      <c r="A9366" s="28">
        <v>42811</v>
      </c>
      <c r="B9366" t="s">
        <v>440</v>
      </c>
      <c r="C9366" t="s">
        <v>59</v>
      </c>
      <c r="D9366" t="s">
        <v>59</v>
      </c>
      <c r="E9366" s="30">
        <v>3</v>
      </c>
      <c r="F9366">
        <f t="shared" si="152"/>
        <v>1</v>
      </c>
    </row>
    <row r="9367" spans="1:6" x14ac:dyDescent="0.2">
      <c r="A9367" s="28">
        <v>42812</v>
      </c>
      <c r="B9367" t="s">
        <v>441</v>
      </c>
      <c r="C9367" t="s">
        <v>52</v>
      </c>
      <c r="D9367" t="s">
        <v>52</v>
      </c>
      <c r="E9367" s="30">
        <v>5</v>
      </c>
      <c r="F9367">
        <f t="shared" si="152"/>
        <v>1</v>
      </c>
    </row>
    <row r="9368" spans="1:6" x14ac:dyDescent="0.2">
      <c r="A9368" s="28">
        <v>42812</v>
      </c>
      <c r="B9368" t="s">
        <v>441</v>
      </c>
      <c r="C9368" t="s">
        <v>53</v>
      </c>
      <c r="D9368" t="s">
        <v>53</v>
      </c>
      <c r="E9368" s="30">
        <v>4.38</v>
      </c>
      <c r="F9368">
        <f t="shared" si="152"/>
        <v>1</v>
      </c>
    </row>
    <row r="9369" spans="1:6" x14ac:dyDescent="0.2">
      <c r="A9369" s="28">
        <v>42812</v>
      </c>
      <c r="B9369" t="s">
        <v>441</v>
      </c>
      <c r="C9369" t="s">
        <v>54</v>
      </c>
      <c r="D9369" t="s">
        <v>54</v>
      </c>
      <c r="E9369" s="30">
        <v>4.25</v>
      </c>
      <c r="F9369">
        <f t="shared" si="152"/>
        <v>1</v>
      </c>
    </row>
    <row r="9370" spans="1:6" x14ac:dyDescent="0.2">
      <c r="A9370" s="28">
        <v>42812</v>
      </c>
      <c r="B9370" t="s">
        <v>441</v>
      </c>
      <c r="C9370" t="s">
        <v>55</v>
      </c>
      <c r="D9370" t="s">
        <v>55</v>
      </c>
      <c r="E9370" s="30">
        <v>20.399999999999999</v>
      </c>
      <c r="F9370">
        <f t="shared" si="152"/>
        <v>1</v>
      </c>
    </row>
    <row r="9371" spans="1:6" x14ac:dyDescent="0.2">
      <c r="A9371" s="28">
        <v>42812</v>
      </c>
      <c r="B9371" t="s">
        <v>441</v>
      </c>
      <c r="C9371" t="s">
        <v>56</v>
      </c>
      <c r="D9371" t="s">
        <v>56</v>
      </c>
      <c r="E9371" s="30">
        <v>3</v>
      </c>
      <c r="F9371">
        <f t="shared" si="152"/>
        <v>1</v>
      </c>
    </row>
    <row r="9372" spans="1:6" x14ac:dyDescent="0.2">
      <c r="A9372" s="28">
        <v>42812</v>
      </c>
      <c r="B9372" t="s">
        <v>441</v>
      </c>
      <c r="C9372" t="s">
        <v>57</v>
      </c>
      <c r="D9372" t="s">
        <v>57</v>
      </c>
      <c r="E9372" s="30">
        <v>0</v>
      </c>
      <c r="F9372">
        <f t="shared" si="152"/>
        <v>1</v>
      </c>
    </row>
    <row r="9373" spans="1:6" x14ac:dyDescent="0.2">
      <c r="A9373" s="28">
        <v>42812</v>
      </c>
      <c r="B9373" t="s">
        <v>441</v>
      </c>
      <c r="C9373" t="s">
        <v>58</v>
      </c>
      <c r="D9373" t="s">
        <v>58</v>
      </c>
      <c r="E9373" s="30">
        <v>1</v>
      </c>
      <c r="F9373">
        <f t="shared" si="152"/>
        <v>1</v>
      </c>
    </row>
    <row r="9374" spans="1:6" x14ac:dyDescent="0.2">
      <c r="A9374" s="28">
        <v>42812</v>
      </c>
      <c r="B9374" t="s">
        <v>441</v>
      </c>
      <c r="C9374" t="s">
        <v>59</v>
      </c>
      <c r="D9374" t="s">
        <v>59</v>
      </c>
      <c r="E9374" s="30">
        <v>1</v>
      </c>
      <c r="F9374">
        <f t="shared" si="152"/>
        <v>1</v>
      </c>
    </row>
    <row r="9375" spans="1:6" x14ac:dyDescent="0.2">
      <c r="A9375" s="28">
        <v>42813</v>
      </c>
      <c r="B9375" t="s">
        <v>447</v>
      </c>
      <c r="C9375" t="s">
        <v>52</v>
      </c>
      <c r="D9375" t="s">
        <v>52</v>
      </c>
      <c r="E9375" s="30">
        <v>10</v>
      </c>
      <c r="F9375">
        <f t="shared" si="152"/>
        <v>1</v>
      </c>
    </row>
    <row r="9376" spans="1:6" x14ac:dyDescent="0.2">
      <c r="A9376" s="28">
        <v>42813</v>
      </c>
      <c r="B9376" t="s">
        <v>447</v>
      </c>
      <c r="C9376" t="s">
        <v>53</v>
      </c>
      <c r="D9376" t="s">
        <v>53</v>
      </c>
      <c r="E9376" s="30">
        <v>3.6930000000000001</v>
      </c>
      <c r="F9376">
        <f t="shared" si="152"/>
        <v>1</v>
      </c>
    </row>
    <row r="9377" spans="1:6" x14ac:dyDescent="0.2">
      <c r="A9377" s="28">
        <v>42813</v>
      </c>
      <c r="B9377" t="s">
        <v>447</v>
      </c>
      <c r="C9377" t="s">
        <v>54</v>
      </c>
      <c r="D9377" t="s">
        <v>54</v>
      </c>
      <c r="E9377" s="30">
        <v>2</v>
      </c>
      <c r="F9377">
        <f t="shared" si="152"/>
        <v>1</v>
      </c>
    </row>
    <row r="9378" spans="1:6" x14ac:dyDescent="0.2">
      <c r="A9378" s="28">
        <v>42813</v>
      </c>
      <c r="B9378" t="s">
        <v>447</v>
      </c>
      <c r="C9378" t="s">
        <v>55</v>
      </c>
      <c r="D9378" t="s">
        <v>55</v>
      </c>
      <c r="E9378" s="30">
        <v>39.1</v>
      </c>
      <c r="F9378">
        <f t="shared" si="152"/>
        <v>1</v>
      </c>
    </row>
    <row r="9379" spans="1:6" x14ac:dyDescent="0.2">
      <c r="A9379" s="28">
        <v>42813</v>
      </c>
      <c r="B9379" t="s">
        <v>447</v>
      </c>
      <c r="C9379" t="s">
        <v>56</v>
      </c>
      <c r="D9379" t="s">
        <v>56</v>
      </c>
      <c r="E9379" s="30">
        <v>3</v>
      </c>
      <c r="F9379">
        <f t="shared" si="152"/>
        <v>1</v>
      </c>
    </row>
    <row r="9380" spans="1:6" x14ac:dyDescent="0.2">
      <c r="A9380" s="28">
        <v>42813</v>
      </c>
      <c r="B9380" t="s">
        <v>447</v>
      </c>
      <c r="C9380" t="s">
        <v>57</v>
      </c>
      <c r="D9380" t="s">
        <v>57</v>
      </c>
      <c r="E9380" s="30">
        <v>0</v>
      </c>
      <c r="F9380">
        <f t="shared" si="152"/>
        <v>1</v>
      </c>
    </row>
    <row r="9381" spans="1:6" x14ac:dyDescent="0.2">
      <c r="A9381" s="28">
        <v>42813</v>
      </c>
      <c r="B9381" t="s">
        <v>447</v>
      </c>
      <c r="C9381" t="s">
        <v>58</v>
      </c>
      <c r="D9381" t="s">
        <v>58</v>
      </c>
      <c r="E9381" s="30">
        <v>5</v>
      </c>
      <c r="F9381">
        <f t="shared" si="152"/>
        <v>1</v>
      </c>
    </row>
    <row r="9382" spans="1:6" x14ac:dyDescent="0.2">
      <c r="A9382" s="28">
        <v>42813</v>
      </c>
      <c r="B9382" t="s">
        <v>447</v>
      </c>
      <c r="C9382" t="s">
        <v>59</v>
      </c>
      <c r="D9382" t="s">
        <v>59</v>
      </c>
      <c r="E9382" s="30">
        <v>3</v>
      </c>
      <c r="F9382">
        <f t="shared" si="152"/>
        <v>1</v>
      </c>
    </row>
    <row r="9383" spans="1:6" x14ac:dyDescent="0.2">
      <c r="A9383" s="28">
        <v>42814</v>
      </c>
      <c r="B9383" t="s">
        <v>443</v>
      </c>
      <c r="C9383" t="s">
        <v>52</v>
      </c>
      <c r="D9383" t="s">
        <v>52</v>
      </c>
      <c r="E9383" s="30">
        <v>1.66</v>
      </c>
      <c r="F9383">
        <f t="shared" si="152"/>
        <v>1</v>
      </c>
    </row>
    <row r="9384" spans="1:6" x14ac:dyDescent="0.2">
      <c r="A9384" s="28">
        <v>42814</v>
      </c>
      <c r="B9384" t="s">
        <v>443</v>
      </c>
      <c r="C9384" t="s">
        <v>53</v>
      </c>
      <c r="D9384" t="s">
        <v>53</v>
      </c>
      <c r="E9384" s="30">
        <v>6.6829999999999998</v>
      </c>
      <c r="F9384">
        <f t="shared" si="152"/>
        <v>1</v>
      </c>
    </row>
    <row r="9385" spans="1:6" x14ac:dyDescent="0.2">
      <c r="A9385" s="28">
        <v>42814</v>
      </c>
      <c r="B9385" t="s">
        <v>443</v>
      </c>
      <c r="C9385" t="s">
        <v>54</v>
      </c>
      <c r="D9385" t="s">
        <v>54</v>
      </c>
      <c r="E9385" s="30">
        <v>4.7</v>
      </c>
      <c r="F9385">
        <f t="shared" si="152"/>
        <v>1</v>
      </c>
    </row>
    <row r="9386" spans="1:6" x14ac:dyDescent="0.2">
      <c r="A9386" s="28">
        <v>42814</v>
      </c>
      <c r="B9386" t="s">
        <v>443</v>
      </c>
      <c r="C9386" t="s">
        <v>55</v>
      </c>
      <c r="D9386" t="s">
        <v>55</v>
      </c>
      <c r="E9386" s="30">
        <v>16.100000000000001</v>
      </c>
      <c r="F9386">
        <f t="shared" si="152"/>
        <v>1</v>
      </c>
    </row>
    <row r="9387" spans="1:6" x14ac:dyDescent="0.2">
      <c r="A9387" s="28">
        <v>42814</v>
      </c>
      <c r="B9387" t="s">
        <v>443</v>
      </c>
      <c r="C9387" t="s">
        <v>56</v>
      </c>
      <c r="D9387" t="s">
        <v>56</v>
      </c>
      <c r="E9387" s="30">
        <v>3</v>
      </c>
      <c r="F9387">
        <f t="shared" si="152"/>
        <v>1</v>
      </c>
    </row>
    <row r="9388" spans="1:6" x14ac:dyDescent="0.2">
      <c r="A9388" s="28">
        <v>42814</v>
      </c>
      <c r="B9388" t="s">
        <v>443</v>
      </c>
      <c r="C9388" t="s">
        <v>57</v>
      </c>
      <c r="D9388" t="s">
        <v>57</v>
      </c>
      <c r="E9388" s="30">
        <v>0</v>
      </c>
      <c r="F9388">
        <f t="shared" si="152"/>
        <v>1</v>
      </c>
    </row>
    <row r="9389" spans="1:6" x14ac:dyDescent="0.2">
      <c r="A9389" s="28">
        <v>42814</v>
      </c>
      <c r="B9389" t="s">
        <v>443</v>
      </c>
      <c r="C9389" t="s">
        <v>58</v>
      </c>
      <c r="D9389" t="s">
        <v>58</v>
      </c>
      <c r="E9389" s="30">
        <v>7</v>
      </c>
      <c r="F9389">
        <f t="shared" si="152"/>
        <v>1</v>
      </c>
    </row>
    <row r="9390" spans="1:6" x14ac:dyDescent="0.2">
      <c r="A9390" s="28">
        <v>42814</v>
      </c>
      <c r="B9390" t="s">
        <v>443</v>
      </c>
      <c r="C9390" t="s">
        <v>59</v>
      </c>
      <c r="D9390" t="s">
        <v>59</v>
      </c>
      <c r="E9390" s="30">
        <v>3</v>
      </c>
      <c r="F9390">
        <f t="shared" si="152"/>
        <v>1</v>
      </c>
    </row>
    <row r="9391" spans="1:6" x14ac:dyDescent="0.2">
      <c r="A9391" s="28">
        <v>42815</v>
      </c>
      <c r="B9391" t="s">
        <v>444</v>
      </c>
      <c r="C9391" t="s">
        <v>52</v>
      </c>
      <c r="D9391" t="s">
        <v>52</v>
      </c>
      <c r="E9391" s="30">
        <v>9.16</v>
      </c>
      <c r="F9391">
        <f t="shared" si="152"/>
        <v>1</v>
      </c>
    </row>
    <row r="9392" spans="1:6" x14ac:dyDescent="0.2">
      <c r="A9392" s="28">
        <v>42815</v>
      </c>
      <c r="B9392" t="s">
        <v>444</v>
      </c>
      <c r="C9392" t="s">
        <v>53</v>
      </c>
      <c r="D9392" t="s">
        <v>53</v>
      </c>
      <c r="E9392" s="30">
        <v>2.0299999999999998</v>
      </c>
      <c r="F9392">
        <f t="shared" si="152"/>
        <v>1</v>
      </c>
    </row>
    <row r="9393" spans="1:6" x14ac:dyDescent="0.2">
      <c r="A9393" s="28">
        <v>42815</v>
      </c>
      <c r="B9393" t="s">
        <v>444</v>
      </c>
      <c r="C9393" t="s">
        <v>54</v>
      </c>
      <c r="D9393" t="s">
        <v>54</v>
      </c>
      <c r="E9393" s="30">
        <v>2.2000000000000002</v>
      </c>
      <c r="F9393">
        <f t="shared" si="152"/>
        <v>1</v>
      </c>
    </row>
    <row r="9394" spans="1:6" x14ac:dyDescent="0.2">
      <c r="A9394" s="28">
        <v>42815</v>
      </c>
      <c r="B9394" t="s">
        <v>444</v>
      </c>
      <c r="C9394" t="s">
        <v>55</v>
      </c>
      <c r="D9394" t="s">
        <v>55</v>
      </c>
      <c r="E9394" s="30">
        <v>12.6</v>
      </c>
      <c r="F9394">
        <f t="shared" si="152"/>
        <v>1</v>
      </c>
    </row>
    <row r="9395" spans="1:6" x14ac:dyDescent="0.2">
      <c r="A9395" s="28">
        <v>42815</v>
      </c>
      <c r="B9395" t="s">
        <v>444</v>
      </c>
      <c r="C9395" t="s">
        <v>56</v>
      </c>
      <c r="D9395" t="s">
        <v>56</v>
      </c>
      <c r="E9395" s="30">
        <v>4</v>
      </c>
      <c r="F9395">
        <f t="shared" si="152"/>
        <v>1</v>
      </c>
    </row>
    <row r="9396" spans="1:6" x14ac:dyDescent="0.2">
      <c r="A9396" s="28">
        <v>42815</v>
      </c>
      <c r="B9396" t="s">
        <v>444</v>
      </c>
      <c r="C9396" t="s">
        <v>57</v>
      </c>
      <c r="D9396" t="s">
        <v>57</v>
      </c>
      <c r="E9396" s="30">
        <v>0</v>
      </c>
      <c r="F9396">
        <f t="shared" si="152"/>
        <v>1</v>
      </c>
    </row>
    <row r="9397" spans="1:6" x14ac:dyDescent="0.2">
      <c r="A9397" s="28">
        <v>42815</v>
      </c>
      <c r="B9397" t="s">
        <v>444</v>
      </c>
      <c r="C9397" t="s">
        <v>58</v>
      </c>
      <c r="D9397" t="s">
        <v>58</v>
      </c>
      <c r="E9397" s="30">
        <v>1</v>
      </c>
      <c r="F9397">
        <f t="shared" si="152"/>
        <v>1</v>
      </c>
    </row>
    <row r="9398" spans="1:6" x14ac:dyDescent="0.2">
      <c r="A9398" s="28">
        <v>42815</v>
      </c>
      <c r="B9398" t="s">
        <v>444</v>
      </c>
      <c r="C9398" t="s">
        <v>59</v>
      </c>
      <c r="D9398" t="s">
        <v>59</v>
      </c>
      <c r="E9398" s="30">
        <v>5.3</v>
      </c>
      <c r="F9398">
        <f t="shared" si="152"/>
        <v>1</v>
      </c>
    </row>
    <row r="9399" spans="1:6" x14ac:dyDescent="0.2">
      <c r="A9399" s="28">
        <v>42816</v>
      </c>
      <c r="B9399" t="s">
        <v>445</v>
      </c>
      <c r="C9399" t="s">
        <v>52</v>
      </c>
      <c r="D9399" t="s">
        <v>52</v>
      </c>
      <c r="E9399" s="30">
        <v>1.66</v>
      </c>
      <c r="F9399">
        <f t="shared" si="152"/>
        <v>1</v>
      </c>
    </row>
    <row r="9400" spans="1:6" x14ac:dyDescent="0.2">
      <c r="A9400" s="28">
        <v>42816</v>
      </c>
      <c r="B9400" t="s">
        <v>445</v>
      </c>
      <c r="C9400" t="s">
        <v>53</v>
      </c>
      <c r="D9400" t="s">
        <v>53</v>
      </c>
      <c r="E9400" s="30">
        <v>5.0229999999999997</v>
      </c>
      <c r="F9400">
        <f t="shared" si="152"/>
        <v>1</v>
      </c>
    </row>
    <row r="9401" spans="1:6" x14ac:dyDescent="0.2">
      <c r="A9401" s="28">
        <v>42816</v>
      </c>
      <c r="B9401" t="s">
        <v>445</v>
      </c>
      <c r="C9401" t="s">
        <v>54</v>
      </c>
      <c r="D9401" t="s">
        <v>54</v>
      </c>
      <c r="E9401" s="30">
        <v>2</v>
      </c>
      <c r="F9401">
        <f t="shared" si="152"/>
        <v>1</v>
      </c>
    </row>
    <row r="9402" spans="1:6" x14ac:dyDescent="0.2">
      <c r="A9402" s="28">
        <v>42816</v>
      </c>
      <c r="B9402" t="s">
        <v>445</v>
      </c>
      <c r="C9402" t="s">
        <v>55</v>
      </c>
      <c r="D9402" t="s">
        <v>55</v>
      </c>
      <c r="E9402" s="30">
        <v>16.399999999999999</v>
      </c>
      <c r="F9402">
        <f t="shared" si="152"/>
        <v>1</v>
      </c>
    </row>
    <row r="9403" spans="1:6" x14ac:dyDescent="0.2">
      <c r="A9403" s="28">
        <v>42816</v>
      </c>
      <c r="B9403" t="s">
        <v>445</v>
      </c>
      <c r="C9403" t="s">
        <v>56</v>
      </c>
      <c r="D9403" t="s">
        <v>56</v>
      </c>
      <c r="E9403" s="30">
        <v>7</v>
      </c>
      <c r="F9403">
        <f t="shared" si="152"/>
        <v>1</v>
      </c>
    </row>
    <row r="9404" spans="1:6" x14ac:dyDescent="0.2">
      <c r="A9404" s="28">
        <v>42816</v>
      </c>
      <c r="B9404" t="s">
        <v>445</v>
      </c>
      <c r="C9404" t="s">
        <v>57</v>
      </c>
      <c r="D9404" t="s">
        <v>57</v>
      </c>
      <c r="E9404" s="30">
        <v>0</v>
      </c>
      <c r="F9404">
        <f t="shared" si="152"/>
        <v>1</v>
      </c>
    </row>
    <row r="9405" spans="1:6" x14ac:dyDescent="0.2">
      <c r="A9405" s="28">
        <v>42816</v>
      </c>
      <c r="B9405" t="s">
        <v>445</v>
      </c>
      <c r="C9405" t="s">
        <v>58</v>
      </c>
      <c r="D9405" t="s">
        <v>58</v>
      </c>
      <c r="E9405" s="30">
        <v>2</v>
      </c>
      <c r="F9405">
        <f t="shared" si="152"/>
        <v>1</v>
      </c>
    </row>
    <row r="9406" spans="1:6" x14ac:dyDescent="0.2">
      <c r="A9406" s="28">
        <v>42816</v>
      </c>
      <c r="B9406" t="s">
        <v>445</v>
      </c>
      <c r="C9406" t="s">
        <v>59</v>
      </c>
      <c r="D9406" t="s">
        <v>59</v>
      </c>
      <c r="E9406" s="30">
        <v>2</v>
      </c>
      <c r="F9406">
        <f t="shared" si="152"/>
        <v>1</v>
      </c>
    </row>
    <row r="9407" spans="1:6" x14ac:dyDescent="0.2">
      <c r="A9407" s="28">
        <v>42817</v>
      </c>
      <c r="B9407" t="s">
        <v>446</v>
      </c>
      <c r="C9407" t="s">
        <v>52</v>
      </c>
      <c r="D9407" t="s">
        <v>52</v>
      </c>
      <c r="E9407" s="30">
        <v>7.34</v>
      </c>
      <c r="F9407">
        <f t="shared" si="152"/>
        <v>1</v>
      </c>
    </row>
    <row r="9408" spans="1:6" x14ac:dyDescent="0.2">
      <c r="A9408" s="28">
        <v>42817</v>
      </c>
      <c r="B9408" t="s">
        <v>446</v>
      </c>
      <c r="C9408" t="s">
        <v>53</v>
      </c>
      <c r="D9408" t="s">
        <v>53</v>
      </c>
      <c r="E9408" s="30">
        <v>2.133</v>
      </c>
      <c r="F9408">
        <f t="shared" si="152"/>
        <v>1</v>
      </c>
    </row>
    <row r="9409" spans="1:6" x14ac:dyDescent="0.2">
      <c r="A9409" s="28">
        <v>42817</v>
      </c>
      <c r="B9409" t="s">
        <v>446</v>
      </c>
      <c r="C9409" t="s">
        <v>54</v>
      </c>
      <c r="D9409" t="s">
        <v>54</v>
      </c>
      <c r="E9409" s="30">
        <v>1</v>
      </c>
      <c r="F9409">
        <f t="shared" si="152"/>
        <v>1</v>
      </c>
    </row>
    <row r="9410" spans="1:6" x14ac:dyDescent="0.2">
      <c r="A9410" s="28">
        <v>42817</v>
      </c>
      <c r="B9410" t="s">
        <v>446</v>
      </c>
      <c r="C9410" t="s">
        <v>55</v>
      </c>
      <c r="D9410" t="s">
        <v>55</v>
      </c>
      <c r="E9410" s="30">
        <v>13.3</v>
      </c>
      <c r="F9410">
        <f t="shared" si="152"/>
        <v>1</v>
      </c>
    </row>
    <row r="9411" spans="1:6" x14ac:dyDescent="0.2">
      <c r="A9411" s="28">
        <v>42817</v>
      </c>
      <c r="B9411" t="s">
        <v>446</v>
      </c>
      <c r="C9411" t="s">
        <v>56</v>
      </c>
      <c r="D9411" t="s">
        <v>56</v>
      </c>
      <c r="E9411" s="30">
        <v>8</v>
      </c>
      <c r="F9411">
        <f t="shared" si="152"/>
        <v>1</v>
      </c>
    </row>
    <row r="9412" spans="1:6" x14ac:dyDescent="0.2">
      <c r="A9412" s="28">
        <v>42817</v>
      </c>
      <c r="B9412" t="s">
        <v>446</v>
      </c>
      <c r="C9412" t="s">
        <v>57</v>
      </c>
      <c r="D9412" t="s">
        <v>57</v>
      </c>
      <c r="E9412" s="30">
        <v>0</v>
      </c>
      <c r="F9412">
        <f t="shared" si="152"/>
        <v>1</v>
      </c>
    </row>
    <row r="9413" spans="1:6" x14ac:dyDescent="0.2">
      <c r="A9413" s="28">
        <v>42817</v>
      </c>
      <c r="B9413" t="s">
        <v>446</v>
      </c>
      <c r="C9413" t="s">
        <v>58</v>
      </c>
      <c r="D9413" t="s">
        <v>58</v>
      </c>
      <c r="E9413" s="30">
        <v>6</v>
      </c>
      <c r="F9413">
        <f t="shared" si="152"/>
        <v>1</v>
      </c>
    </row>
    <row r="9414" spans="1:6" x14ac:dyDescent="0.2">
      <c r="A9414" s="28">
        <v>42817</v>
      </c>
      <c r="B9414" t="s">
        <v>446</v>
      </c>
      <c r="C9414" t="s">
        <v>59</v>
      </c>
      <c r="D9414" t="s">
        <v>59</v>
      </c>
      <c r="E9414" s="30">
        <v>3.5</v>
      </c>
      <c r="F9414">
        <f t="shared" si="152"/>
        <v>1</v>
      </c>
    </row>
    <row r="9415" spans="1:6" x14ac:dyDescent="0.2">
      <c r="A9415" s="28">
        <v>42818</v>
      </c>
      <c r="B9415" t="s">
        <v>440</v>
      </c>
      <c r="C9415" t="s">
        <v>52</v>
      </c>
      <c r="D9415" t="s">
        <v>52</v>
      </c>
      <c r="E9415" s="30">
        <v>1.67</v>
      </c>
      <c r="F9415">
        <f t="shared" ref="F9415:F9478" si="153">SUBTOTAL(103,E9415)</f>
        <v>1</v>
      </c>
    </row>
    <row r="9416" spans="1:6" x14ac:dyDescent="0.2">
      <c r="A9416" s="28">
        <v>42818</v>
      </c>
      <c r="B9416" t="s">
        <v>440</v>
      </c>
      <c r="C9416" t="s">
        <v>53</v>
      </c>
      <c r="D9416" t="s">
        <v>53</v>
      </c>
      <c r="E9416" s="30">
        <v>3</v>
      </c>
      <c r="F9416">
        <f t="shared" si="153"/>
        <v>1</v>
      </c>
    </row>
    <row r="9417" spans="1:6" x14ac:dyDescent="0.2">
      <c r="A9417" s="28">
        <v>42818</v>
      </c>
      <c r="B9417" t="s">
        <v>440</v>
      </c>
      <c r="C9417" t="s">
        <v>54</v>
      </c>
      <c r="D9417" t="s">
        <v>54</v>
      </c>
      <c r="E9417" s="30">
        <v>4.5</v>
      </c>
      <c r="F9417">
        <f t="shared" si="153"/>
        <v>1</v>
      </c>
    </row>
    <row r="9418" spans="1:6" x14ac:dyDescent="0.2">
      <c r="A9418" s="28">
        <v>42818</v>
      </c>
      <c r="B9418" t="s">
        <v>440</v>
      </c>
      <c r="C9418" t="s">
        <v>55</v>
      </c>
      <c r="D9418" t="s">
        <v>55</v>
      </c>
      <c r="E9418" s="30">
        <v>12.3</v>
      </c>
      <c r="F9418">
        <f t="shared" si="153"/>
        <v>1</v>
      </c>
    </row>
    <row r="9419" spans="1:6" x14ac:dyDescent="0.2">
      <c r="A9419" s="28">
        <v>42818</v>
      </c>
      <c r="B9419" t="s">
        <v>440</v>
      </c>
      <c r="C9419" t="s">
        <v>56</v>
      </c>
      <c r="D9419" t="s">
        <v>56</v>
      </c>
      <c r="E9419" s="30">
        <v>7</v>
      </c>
      <c r="F9419">
        <f t="shared" si="153"/>
        <v>1</v>
      </c>
    </row>
    <row r="9420" spans="1:6" x14ac:dyDescent="0.2">
      <c r="A9420" s="28">
        <v>42818</v>
      </c>
      <c r="B9420" t="s">
        <v>440</v>
      </c>
      <c r="C9420" t="s">
        <v>57</v>
      </c>
      <c r="D9420" t="s">
        <v>57</v>
      </c>
      <c r="E9420" s="30">
        <v>0</v>
      </c>
      <c r="F9420">
        <f t="shared" si="153"/>
        <v>1</v>
      </c>
    </row>
    <row r="9421" spans="1:6" x14ac:dyDescent="0.2">
      <c r="A9421" s="28">
        <v>42818</v>
      </c>
      <c r="B9421" t="s">
        <v>440</v>
      </c>
      <c r="C9421" t="s">
        <v>58</v>
      </c>
      <c r="D9421" t="s">
        <v>58</v>
      </c>
      <c r="E9421" s="30">
        <v>5</v>
      </c>
      <c r="F9421">
        <f t="shared" si="153"/>
        <v>1</v>
      </c>
    </row>
    <row r="9422" spans="1:6" x14ac:dyDescent="0.2">
      <c r="A9422" s="28">
        <v>42818</v>
      </c>
      <c r="B9422" t="s">
        <v>440</v>
      </c>
      <c r="C9422" t="s">
        <v>59</v>
      </c>
      <c r="D9422" t="s">
        <v>59</v>
      </c>
      <c r="E9422" s="30">
        <v>6.3</v>
      </c>
      <c r="F9422">
        <f t="shared" si="153"/>
        <v>1</v>
      </c>
    </row>
    <row r="9423" spans="1:6" x14ac:dyDescent="0.2">
      <c r="A9423" s="28">
        <v>42819</v>
      </c>
      <c r="B9423" t="s">
        <v>441</v>
      </c>
      <c r="C9423" t="s">
        <v>52</v>
      </c>
      <c r="D9423" t="s">
        <v>52</v>
      </c>
      <c r="E9423" s="30">
        <v>10</v>
      </c>
      <c r="F9423">
        <f t="shared" si="153"/>
        <v>1</v>
      </c>
    </row>
    <row r="9424" spans="1:6" x14ac:dyDescent="0.2">
      <c r="A9424" s="28">
        <v>42819</v>
      </c>
      <c r="B9424" t="s">
        <v>441</v>
      </c>
      <c r="C9424" t="s">
        <v>53</v>
      </c>
      <c r="D9424" t="s">
        <v>53</v>
      </c>
      <c r="E9424" s="30">
        <v>5.49</v>
      </c>
      <c r="F9424">
        <f t="shared" si="153"/>
        <v>1</v>
      </c>
    </row>
    <row r="9425" spans="1:6" x14ac:dyDescent="0.2">
      <c r="A9425" s="28">
        <v>42819</v>
      </c>
      <c r="B9425" t="s">
        <v>441</v>
      </c>
      <c r="C9425" t="s">
        <v>54</v>
      </c>
      <c r="D9425" t="s">
        <v>54</v>
      </c>
      <c r="E9425" s="30">
        <v>1</v>
      </c>
      <c r="F9425">
        <f t="shared" si="153"/>
        <v>1</v>
      </c>
    </row>
    <row r="9426" spans="1:6" x14ac:dyDescent="0.2">
      <c r="A9426" s="28">
        <v>42819</v>
      </c>
      <c r="B9426" t="s">
        <v>441</v>
      </c>
      <c r="C9426" t="s">
        <v>55</v>
      </c>
      <c r="D9426" t="s">
        <v>55</v>
      </c>
      <c r="E9426" s="30">
        <v>33.299999999999997</v>
      </c>
      <c r="F9426">
        <f t="shared" si="153"/>
        <v>1</v>
      </c>
    </row>
    <row r="9427" spans="1:6" x14ac:dyDescent="0.2">
      <c r="A9427" s="28">
        <v>42819</v>
      </c>
      <c r="B9427" t="s">
        <v>441</v>
      </c>
      <c r="C9427" t="s">
        <v>56</v>
      </c>
      <c r="D9427" t="s">
        <v>56</v>
      </c>
      <c r="E9427" s="30">
        <v>3</v>
      </c>
      <c r="F9427">
        <f t="shared" si="153"/>
        <v>1</v>
      </c>
    </row>
    <row r="9428" spans="1:6" x14ac:dyDescent="0.2">
      <c r="A9428" s="28">
        <v>42819</v>
      </c>
      <c r="B9428" t="s">
        <v>441</v>
      </c>
      <c r="C9428" t="s">
        <v>57</v>
      </c>
      <c r="D9428" t="s">
        <v>57</v>
      </c>
      <c r="E9428" s="30">
        <v>0</v>
      </c>
      <c r="F9428">
        <f t="shared" si="153"/>
        <v>1</v>
      </c>
    </row>
    <row r="9429" spans="1:6" x14ac:dyDescent="0.2">
      <c r="A9429" s="28">
        <v>42819</v>
      </c>
      <c r="B9429" t="s">
        <v>441</v>
      </c>
      <c r="C9429" t="s">
        <v>58</v>
      </c>
      <c r="D9429" t="s">
        <v>58</v>
      </c>
      <c r="E9429" s="30">
        <v>0</v>
      </c>
      <c r="F9429">
        <f t="shared" si="153"/>
        <v>1</v>
      </c>
    </row>
    <row r="9430" spans="1:6" x14ac:dyDescent="0.2">
      <c r="A9430" s="28">
        <v>42819</v>
      </c>
      <c r="B9430" t="s">
        <v>441</v>
      </c>
      <c r="C9430" t="s">
        <v>59</v>
      </c>
      <c r="D9430" t="s">
        <v>59</v>
      </c>
      <c r="E9430" s="30">
        <v>4</v>
      </c>
      <c r="F9430">
        <f t="shared" si="153"/>
        <v>1</v>
      </c>
    </row>
    <row r="9431" spans="1:6" x14ac:dyDescent="0.2">
      <c r="A9431" s="28">
        <v>42820</v>
      </c>
      <c r="B9431" t="s">
        <v>447</v>
      </c>
      <c r="C9431" t="s">
        <v>52</v>
      </c>
      <c r="D9431" t="s">
        <v>52</v>
      </c>
      <c r="E9431" s="30">
        <v>5.34</v>
      </c>
      <c r="F9431">
        <f t="shared" si="153"/>
        <v>1</v>
      </c>
    </row>
    <row r="9432" spans="1:6" x14ac:dyDescent="0.2">
      <c r="A9432" s="28">
        <v>42820</v>
      </c>
      <c r="B9432" t="s">
        <v>447</v>
      </c>
      <c r="C9432" t="s">
        <v>53</v>
      </c>
      <c r="D9432" t="s">
        <v>53</v>
      </c>
      <c r="E9432" s="30">
        <v>5.36</v>
      </c>
      <c r="F9432">
        <f t="shared" si="153"/>
        <v>1</v>
      </c>
    </row>
    <row r="9433" spans="1:6" x14ac:dyDescent="0.2">
      <c r="A9433" s="28">
        <v>42820</v>
      </c>
      <c r="B9433" t="s">
        <v>447</v>
      </c>
      <c r="C9433" t="s">
        <v>54</v>
      </c>
      <c r="D9433" t="s">
        <v>54</v>
      </c>
      <c r="E9433" s="30">
        <v>3.45</v>
      </c>
      <c r="F9433">
        <f t="shared" si="153"/>
        <v>1</v>
      </c>
    </row>
    <row r="9434" spans="1:6" x14ac:dyDescent="0.2">
      <c r="A9434" s="28">
        <v>42820</v>
      </c>
      <c r="B9434" t="s">
        <v>447</v>
      </c>
      <c r="C9434" t="s">
        <v>55</v>
      </c>
      <c r="D9434" t="s">
        <v>55</v>
      </c>
      <c r="E9434" s="30">
        <v>18</v>
      </c>
      <c r="F9434">
        <f t="shared" si="153"/>
        <v>1</v>
      </c>
    </row>
    <row r="9435" spans="1:6" x14ac:dyDescent="0.2">
      <c r="A9435" s="28">
        <v>42820</v>
      </c>
      <c r="B9435" t="s">
        <v>447</v>
      </c>
      <c r="C9435" t="s">
        <v>56</v>
      </c>
      <c r="D9435" t="s">
        <v>56</v>
      </c>
      <c r="E9435" s="30">
        <v>4</v>
      </c>
      <c r="F9435">
        <f t="shared" si="153"/>
        <v>1</v>
      </c>
    </row>
    <row r="9436" spans="1:6" x14ac:dyDescent="0.2">
      <c r="A9436" s="28">
        <v>42820</v>
      </c>
      <c r="B9436" t="s">
        <v>447</v>
      </c>
      <c r="C9436" t="s">
        <v>57</v>
      </c>
      <c r="D9436" t="s">
        <v>57</v>
      </c>
      <c r="E9436" s="30">
        <v>0</v>
      </c>
      <c r="F9436">
        <f t="shared" si="153"/>
        <v>1</v>
      </c>
    </row>
    <row r="9437" spans="1:6" x14ac:dyDescent="0.2">
      <c r="A9437" s="28">
        <v>42820</v>
      </c>
      <c r="B9437" t="s">
        <v>447</v>
      </c>
      <c r="C9437" t="s">
        <v>58</v>
      </c>
      <c r="D9437" t="s">
        <v>58</v>
      </c>
      <c r="E9437" s="30">
        <v>10</v>
      </c>
      <c r="F9437">
        <f t="shared" si="153"/>
        <v>1</v>
      </c>
    </row>
    <row r="9438" spans="1:6" x14ac:dyDescent="0.2">
      <c r="A9438" s="28">
        <v>42820</v>
      </c>
      <c r="B9438" t="s">
        <v>447</v>
      </c>
      <c r="C9438" t="s">
        <v>59</v>
      </c>
      <c r="D9438" t="s">
        <v>59</v>
      </c>
      <c r="E9438" s="30">
        <v>8</v>
      </c>
      <c r="F9438">
        <f t="shared" si="153"/>
        <v>1</v>
      </c>
    </row>
    <row r="9439" spans="1:6" x14ac:dyDescent="0.2">
      <c r="A9439" s="28">
        <v>42821</v>
      </c>
      <c r="B9439" t="s">
        <v>443</v>
      </c>
      <c r="C9439" t="s">
        <v>52</v>
      </c>
      <c r="D9439" t="s">
        <v>52</v>
      </c>
      <c r="E9439" s="30">
        <v>4.84</v>
      </c>
      <c r="F9439">
        <f t="shared" si="153"/>
        <v>1</v>
      </c>
    </row>
    <row r="9440" spans="1:6" x14ac:dyDescent="0.2">
      <c r="A9440" s="28">
        <v>42821</v>
      </c>
      <c r="B9440" t="s">
        <v>443</v>
      </c>
      <c r="C9440" t="s">
        <v>53</v>
      </c>
      <c r="D9440" t="s">
        <v>53</v>
      </c>
      <c r="E9440" s="30">
        <v>3.4630000000000001</v>
      </c>
      <c r="F9440">
        <f t="shared" si="153"/>
        <v>1</v>
      </c>
    </row>
    <row r="9441" spans="1:6" x14ac:dyDescent="0.2">
      <c r="A9441" s="28">
        <v>42821</v>
      </c>
      <c r="B9441" t="s">
        <v>443</v>
      </c>
      <c r="C9441" t="s">
        <v>54</v>
      </c>
      <c r="D9441" t="s">
        <v>54</v>
      </c>
      <c r="E9441" s="30">
        <v>3.5</v>
      </c>
      <c r="F9441">
        <f t="shared" si="153"/>
        <v>1</v>
      </c>
    </row>
    <row r="9442" spans="1:6" x14ac:dyDescent="0.2">
      <c r="A9442" s="28">
        <v>42821</v>
      </c>
      <c r="B9442" t="s">
        <v>443</v>
      </c>
      <c r="C9442" t="s">
        <v>55</v>
      </c>
      <c r="D9442" t="s">
        <v>55</v>
      </c>
      <c r="E9442" s="30">
        <v>14.8</v>
      </c>
      <c r="F9442">
        <f t="shared" si="153"/>
        <v>1</v>
      </c>
    </row>
    <row r="9443" spans="1:6" x14ac:dyDescent="0.2">
      <c r="A9443" s="28">
        <v>42821</v>
      </c>
      <c r="B9443" t="s">
        <v>443</v>
      </c>
      <c r="C9443" t="s">
        <v>56</v>
      </c>
      <c r="D9443" t="s">
        <v>56</v>
      </c>
      <c r="E9443" s="30">
        <v>5</v>
      </c>
      <c r="F9443">
        <f t="shared" si="153"/>
        <v>1</v>
      </c>
    </row>
    <row r="9444" spans="1:6" x14ac:dyDescent="0.2">
      <c r="A9444" s="28">
        <v>42821</v>
      </c>
      <c r="B9444" t="s">
        <v>443</v>
      </c>
      <c r="C9444" t="s">
        <v>57</v>
      </c>
      <c r="D9444" t="s">
        <v>57</v>
      </c>
      <c r="E9444" s="30">
        <v>0</v>
      </c>
      <c r="F9444">
        <f t="shared" si="153"/>
        <v>1</v>
      </c>
    </row>
    <row r="9445" spans="1:6" x14ac:dyDescent="0.2">
      <c r="A9445" s="28">
        <v>42821</v>
      </c>
      <c r="B9445" t="s">
        <v>443</v>
      </c>
      <c r="C9445" t="s">
        <v>58</v>
      </c>
      <c r="D9445" t="s">
        <v>58</v>
      </c>
      <c r="E9445" s="30">
        <v>1</v>
      </c>
      <c r="F9445">
        <f t="shared" si="153"/>
        <v>1</v>
      </c>
    </row>
    <row r="9446" spans="1:6" x14ac:dyDescent="0.2">
      <c r="A9446" s="28">
        <v>42821</v>
      </c>
      <c r="B9446" t="s">
        <v>443</v>
      </c>
      <c r="C9446" t="s">
        <v>59</v>
      </c>
      <c r="D9446" t="s">
        <v>59</v>
      </c>
      <c r="E9446" s="30">
        <v>4</v>
      </c>
      <c r="F9446">
        <f t="shared" si="153"/>
        <v>1</v>
      </c>
    </row>
    <row r="9447" spans="1:6" x14ac:dyDescent="0.2">
      <c r="A9447" s="28">
        <v>42822</v>
      </c>
      <c r="B9447" t="s">
        <v>444</v>
      </c>
      <c r="C9447" t="s">
        <v>52</v>
      </c>
      <c r="D9447" t="s">
        <v>52</v>
      </c>
      <c r="E9447" s="30">
        <v>2.67</v>
      </c>
      <c r="F9447">
        <f t="shared" si="153"/>
        <v>1</v>
      </c>
    </row>
    <row r="9448" spans="1:6" x14ac:dyDescent="0.2">
      <c r="A9448" s="28">
        <v>42822</v>
      </c>
      <c r="B9448" t="s">
        <v>444</v>
      </c>
      <c r="C9448" t="s">
        <v>53</v>
      </c>
      <c r="D9448" t="s">
        <v>53</v>
      </c>
      <c r="E9448" s="30">
        <v>2.67</v>
      </c>
      <c r="F9448">
        <f t="shared" si="153"/>
        <v>1</v>
      </c>
    </row>
    <row r="9449" spans="1:6" x14ac:dyDescent="0.2">
      <c r="A9449" s="28">
        <v>42822</v>
      </c>
      <c r="B9449" t="s">
        <v>444</v>
      </c>
      <c r="C9449" t="s">
        <v>54</v>
      </c>
      <c r="D9449" t="s">
        <v>54</v>
      </c>
      <c r="E9449" s="30">
        <v>7</v>
      </c>
      <c r="F9449">
        <f t="shared" si="153"/>
        <v>1</v>
      </c>
    </row>
    <row r="9450" spans="1:6" x14ac:dyDescent="0.2">
      <c r="A9450" s="28">
        <v>42822</v>
      </c>
      <c r="B9450" t="s">
        <v>444</v>
      </c>
      <c r="C9450" t="s">
        <v>55</v>
      </c>
      <c r="D9450" t="s">
        <v>55</v>
      </c>
      <c r="E9450" s="30">
        <v>22</v>
      </c>
      <c r="F9450">
        <f t="shared" si="153"/>
        <v>1</v>
      </c>
    </row>
    <row r="9451" spans="1:6" x14ac:dyDescent="0.2">
      <c r="A9451" s="28">
        <v>42822</v>
      </c>
      <c r="B9451" t="s">
        <v>444</v>
      </c>
      <c r="C9451" t="s">
        <v>56</v>
      </c>
      <c r="D9451" t="s">
        <v>56</v>
      </c>
      <c r="E9451" s="30">
        <v>14</v>
      </c>
      <c r="F9451">
        <f t="shared" si="153"/>
        <v>1</v>
      </c>
    </row>
    <row r="9452" spans="1:6" x14ac:dyDescent="0.2">
      <c r="A9452" s="28">
        <v>42822</v>
      </c>
      <c r="B9452" t="s">
        <v>444</v>
      </c>
      <c r="C9452" t="s">
        <v>57</v>
      </c>
      <c r="D9452" t="s">
        <v>57</v>
      </c>
      <c r="E9452" s="30">
        <v>0</v>
      </c>
      <c r="F9452">
        <f t="shared" si="153"/>
        <v>1</v>
      </c>
    </row>
    <row r="9453" spans="1:6" x14ac:dyDescent="0.2">
      <c r="A9453" s="28">
        <v>42822</v>
      </c>
      <c r="B9453" t="s">
        <v>444</v>
      </c>
      <c r="C9453" t="s">
        <v>58</v>
      </c>
      <c r="D9453" t="s">
        <v>58</v>
      </c>
      <c r="E9453" s="30">
        <v>0</v>
      </c>
      <c r="F9453">
        <f t="shared" si="153"/>
        <v>1</v>
      </c>
    </row>
    <row r="9454" spans="1:6" x14ac:dyDescent="0.2">
      <c r="A9454" s="28">
        <v>42822</v>
      </c>
      <c r="B9454" t="s">
        <v>444</v>
      </c>
      <c r="C9454" t="s">
        <v>59</v>
      </c>
      <c r="D9454" t="s">
        <v>59</v>
      </c>
      <c r="E9454" s="30">
        <v>6</v>
      </c>
      <c r="F9454">
        <f t="shared" si="153"/>
        <v>1</v>
      </c>
    </row>
    <row r="9455" spans="1:6" x14ac:dyDescent="0.2">
      <c r="A9455" s="28">
        <v>42823</v>
      </c>
      <c r="B9455" t="s">
        <v>445</v>
      </c>
      <c r="C9455" t="s">
        <v>52</v>
      </c>
      <c r="D9455" t="s">
        <v>52</v>
      </c>
      <c r="E9455" s="30">
        <v>6.34</v>
      </c>
      <c r="F9455">
        <f t="shared" si="153"/>
        <v>1</v>
      </c>
    </row>
    <row r="9456" spans="1:6" x14ac:dyDescent="0.2">
      <c r="A9456" s="28">
        <v>42823</v>
      </c>
      <c r="B9456" t="s">
        <v>445</v>
      </c>
      <c r="C9456" t="s">
        <v>53</v>
      </c>
      <c r="D9456" t="s">
        <v>53</v>
      </c>
      <c r="E9456" s="30">
        <v>1.34</v>
      </c>
      <c r="F9456">
        <f t="shared" si="153"/>
        <v>1</v>
      </c>
    </row>
    <row r="9457" spans="1:6" x14ac:dyDescent="0.2">
      <c r="A9457" s="28">
        <v>42823</v>
      </c>
      <c r="B9457" t="s">
        <v>445</v>
      </c>
      <c r="C9457" t="s">
        <v>54</v>
      </c>
      <c r="D9457" t="s">
        <v>54</v>
      </c>
      <c r="E9457" s="30">
        <v>4</v>
      </c>
      <c r="F9457">
        <f t="shared" si="153"/>
        <v>1</v>
      </c>
    </row>
    <row r="9458" spans="1:6" x14ac:dyDescent="0.2">
      <c r="A9458" s="28">
        <v>42823</v>
      </c>
      <c r="B9458" t="s">
        <v>445</v>
      </c>
      <c r="C9458" t="s">
        <v>55</v>
      </c>
      <c r="D9458" t="s">
        <v>55</v>
      </c>
      <c r="E9458" s="30">
        <v>12.9</v>
      </c>
      <c r="F9458">
        <f t="shared" si="153"/>
        <v>1</v>
      </c>
    </row>
    <row r="9459" spans="1:6" x14ac:dyDescent="0.2">
      <c r="A9459" s="28">
        <v>42823</v>
      </c>
      <c r="B9459" t="s">
        <v>445</v>
      </c>
      <c r="C9459" t="s">
        <v>56</v>
      </c>
      <c r="D9459" t="s">
        <v>56</v>
      </c>
      <c r="E9459" s="30">
        <v>3</v>
      </c>
      <c r="F9459">
        <f t="shared" si="153"/>
        <v>1</v>
      </c>
    </row>
    <row r="9460" spans="1:6" x14ac:dyDescent="0.2">
      <c r="A9460" s="28">
        <v>42823</v>
      </c>
      <c r="B9460" t="s">
        <v>445</v>
      </c>
      <c r="C9460" t="s">
        <v>57</v>
      </c>
      <c r="D9460" t="s">
        <v>57</v>
      </c>
      <c r="E9460" s="30">
        <v>0</v>
      </c>
      <c r="F9460">
        <f t="shared" si="153"/>
        <v>1</v>
      </c>
    </row>
    <row r="9461" spans="1:6" x14ac:dyDescent="0.2">
      <c r="A9461" s="28">
        <v>42823</v>
      </c>
      <c r="B9461" t="s">
        <v>445</v>
      </c>
      <c r="C9461" t="s">
        <v>58</v>
      </c>
      <c r="D9461" t="s">
        <v>58</v>
      </c>
      <c r="E9461" s="30">
        <v>7</v>
      </c>
      <c r="F9461">
        <f t="shared" si="153"/>
        <v>1</v>
      </c>
    </row>
    <row r="9462" spans="1:6" x14ac:dyDescent="0.2">
      <c r="A9462" s="28">
        <v>42823</v>
      </c>
      <c r="B9462" t="s">
        <v>445</v>
      </c>
      <c r="C9462" t="s">
        <v>59</v>
      </c>
      <c r="D9462" t="s">
        <v>59</v>
      </c>
      <c r="E9462" s="30">
        <v>4.5</v>
      </c>
      <c r="F9462">
        <f t="shared" si="153"/>
        <v>1</v>
      </c>
    </row>
    <row r="9463" spans="1:6" x14ac:dyDescent="0.2">
      <c r="A9463" s="28">
        <v>42824</v>
      </c>
      <c r="B9463" t="s">
        <v>446</v>
      </c>
      <c r="C9463" t="s">
        <v>52</v>
      </c>
      <c r="D9463" t="s">
        <v>52</v>
      </c>
      <c r="E9463" s="30">
        <v>1.33</v>
      </c>
      <c r="F9463">
        <f t="shared" si="153"/>
        <v>1</v>
      </c>
    </row>
    <row r="9464" spans="1:6" x14ac:dyDescent="0.2">
      <c r="A9464" s="28">
        <v>42824</v>
      </c>
      <c r="B9464" t="s">
        <v>446</v>
      </c>
      <c r="C9464" t="s">
        <v>53</v>
      </c>
      <c r="D9464" t="s">
        <v>53</v>
      </c>
      <c r="E9464" s="30">
        <v>2.6930000000000001</v>
      </c>
      <c r="F9464">
        <f t="shared" si="153"/>
        <v>1</v>
      </c>
    </row>
    <row r="9465" spans="1:6" x14ac:dyDescent="0.2">
      <c r="A9465" s="28">
        <v>42824</v>
      </c>
      <c r="B9465" t="s">
        <v>446</v>
      </c>
      <c r="C9465" t="s">
        <v>54</v>
      </c>
      <c r="D9465" t="s">
        <v>54</v>
      </c>
      <c r="E9465" s="30">
        <v>5</v>
      </c>
      <c r="F9465">
        <f t="shared" si="153"/>
        <v>1</v>
      </c>
    </row>
    <row r="9466" spans="1:6" x14ac:dyDescent="0.2">
      <c r="A9466" s="28">
        <v>42824</v>
      </c>
      <c r="B9466" t="s">
        <v>446</v>
      </c>
      <c r="C9466" t="s">
        <v>55</v>
      </c>
      <c r="D9466" t="s">
        <v>55</v>
      </c>
      <c r="E9466" s="30">
        <v>9.5</v>
      </c>
      <c r="F9466">
        <f t="shared" si="153"/>
        <v>1</v>
      </c>
    </row>
    <row r="9467" spans="1:6" x14ac:dyDescent="0.2">
      <c r="A9467" s="28">
        <v>42824</v>
      </c>
      <c r="B9467" t="s">
        <v>446</v>
      </c>
      <c r="C9467" t="s">
        <v>56</v>
      </c>
      <c r="D9467" t="s">
        <v>56</v>
      </c>
      <c r="E9467" s="30">
        <v>9</v>
      </c>
      <c r="F9467">
        <f t="shared" si="153"/>
        <v>1</v>
      </c>
    </row>
    <row r="9468" spans="1:6" x14ac:dyDescent="0.2">
      <c r="A9468" s="28">
        <v>42824</v>
      </c>
      <c r="B9468" t="s">
        <v>446</v>
      </c>
      <c r="C9468" t="s">
        <v>57</v>
      </c>
      <c r="D9468" t="s">
        <v>57</v>
      </c>
      <c r="E9468" s="30">
        <v>0</v>
      </c>
      <c r="F9468">
        <f t="shared" si="153"/>
        <v>1</v>
      </c>
    </row>
    <row r="9469" spans="1:6" x14ac:dyDescent="0.2">
      <c r="A9469" s="28">
        <v>42824</v>
      </c>
      <c r="B9469" t="s">
        <v>446</v>
      </c>
      <c r="C9469" t="s">
        <v>58</v>
      </c>
      <c r="D9469" t="s">
        <v>58</v>
      </c>
      <c r="E9469" s="30">
        <v>0</v>
      </c>
      <c r="F9469">
        <f t="shared" si="153"/>
        <v>1</v>
      </c>
    </row>
    <row r="9470" spans="1:6" x14ac:dyDescent="0.2">
      <c r="A9470" s="28">
        <v>42824</v>
      </c>
      <c r="B9470" t="s">
        <v>446</v>
      </c>
      <c r="C9470" t="s">
        <v>59</v>
      </c>
      <c r="D9470" t="s">
        <v>59</v>
      </c>
      <c r="E9470" s="30">
        <v>2</v>
      </c>
      <c r="F9470">
        <f t="shared" si="153"/>
        <v>1</v>
      </c>
    </row>
    <row r="9471" spans="1:6" x14ac:dyDescent="0.2">
      <c r="A9471" s="28">
        <v>42825</v>
      </c>
      <c r="B9471" t="s">
        <v>440</v>
      </c>
      <c r="C9471" t="s">
        <v>52</v>
      </c>
      <c r="D9471" t="s">
        <v>52</v>
      </c>
      <c r="E9471" s="30">
        <v>4</v>
      </c>
      <c r="F9471">
        <f t="shared" si="153"/>
        <v>1</v>
      </c>
    </row>
    <row r="9472" spans="1:6" x14ac:dyDescent="0.2">
      <c r="A9472" s="28">
        <v>42825</v>
      </c>
      <c r="B9472" t="s">
        <v>440</v>
      </c>
      <c r="C9472" t="s">
        <v>53</v>
      </c>
      <c r="D9472" t="s">
        <v>53</v>
      </c>
      <c r="E9472" s="30">
        <v>2</v>
      </c>
      <c r="F9472">
        <f t="shared" si="153"/>
        <v>1</v>
      </c>
    </row>
    <row r="9473" spans="1:6" x14ac:dyDescent="0.2">
      <c r="A9473" s="28">
        <v>42825</v>
      </c>
      <c r="B9473" t="s">
        <v>440</v>
      </c>
      <c r="C9473" t="s">
        <v>54</v>
      </c>
      <c r="D9473" t="s">
        <v>54</v>
      </c>
      <c r="E9473" s="30">
        <v>3.5</v>
      </c>
      <c r="F9473">
        <f t="shared" si="153"/>
        <v>1</v>
      </c>
    </row>
    <row r="9474" spans="1:6" x14ac:dyDescent="0.2">
      <c r="A9474" s="28">
        <v>42825</v>
      </c>
      <c r="B9474" t="s">
        <v>440</v>
      </c>
      <c r="C9474" t="s">
        <v>55</v>
      </c>
      <c r="D9474" t="s">
        <v>55</v>
      </c>
      <c r="E9474" s="30">
        <v>22.2</v>
      </c>
      <c r="F9474">
        <f t="shared" si="153"/>
        <v>1</v>
      </c>
    </row>
    <row r="9475" spans="1:6" x14ac:dyDescent="0.2">
      <c r="A9475" s="28">
        <v>42825</v>
      </c>
      <c r="B9475" t="s">
        <v>440</v>
      </c>
      <c r="C9475" t="s">
        <v>56</v>
      </c>
      <c r="D9475" t="s">
        <v>56</v>
      </c>
      <c r="E9475" s="30">
        <v>2</v>
      </c>
      <c r="F9475">
        <f t="shared" si="153"/>
        <v>1</v>
      </c>
    </row>
    <row r="9476" spans="1:6" x14ac:dyDescent="0.2">
      <c r="A9476" s="28">
        <v>42825</v>
      </c>
      <c r="B9476" t="s">
        <v>440</v>
      </c>
      <c r="C9476" t="s">
        <v>57</v>
      </c>
      <c r="D9476" t="s">
        <v>57</v>
      </c>
      <c r="E9476" s="30">
        <v>0</v>
      </c>
      <c r="F9476">
        <f t="shared" si="153"/>
        <v>1</v>
      </c>
    </row>
    <row r="9477" spans="1:6" x14ac:dyDescent="0.2">
      <c r="A9477" s="28">
        <v>42825</v>
      </c>
      <c r="B9477" t="s">
        <v>440</v>
      </c>
      <c r="C9477" t="s">
        <v>58</v>
      </c>
      <c r="D9477" t="s">
        <v>58</v>
      </c>
      <c r="E9477" s="30">
        <v>2</v>
      </c>
      <c r="F9477">
        <f t="shared" si="153"/>
        <v>1</v>
      </c>
    </row>
    <row r="9478" spans="1:6" x14ac:dyDescent="0.2">
      <c r="A9478" s="28">
        <v>42825</v>
      </c>
      <c r="B9478" t="s">
        <v>440</v>
      </c>
      <c r="C9478" t="s">
        <v>59</v>
      </c>
      <c r="D9478" t="s">
        <v>59</v>
      </c>
      <c r="E9478" s="30">
        <v>6</v>
      </c>
      <c r="F9478">
        <f t="shared" si="153"/>
        <v>1</v>
      </c>
    </row>
    <row r="9479" spans="1:6" x14ac:dyDescent="0.2">
      <c r="A9479" s="28">
        <v>42826</v>
      </c>
      <c r="B9479" t="s">
        <v>441</v>
      </c>
      <c r="C9479" t="s">
        <v>52</v>
      </c>
      <c r="D9479" t="s">
        <v>52</v>
      </c>
      <c r="E9479" s="30">
        <v>2.33</v>
      </c>
      <c r="F9479">
        <f t="shared" ref="F9479:F9542" si="154">SUBTOTAL(103,E9479)</f>
        <v>1</v>
      </c>
    </row>
    <row r="9480" spans="1:6" x14ac:dyDescent="0.2">
      <c r="A9480" s="28">
        <v>42826</v>
      </c>
      <c r="B9480" t="s">
        <v>441</v>
      </c>
      <c r="C9480" t="s">
        <v>53</v>
      </c>
      <c r="D9480" t="s">
        <v>53</v>
      </c>
      <c r="E9480" s="30">
        <v>2</v>
      </c>
      <c r="F9480">
        <f t="shared" si="154"/>
        <v>1</v>
      </c>
    </row>
    <row r="9481" spans="1:6" x14ac:dyDescent="0.2">
      <c r="A9481" s="28">
        <v>42826</v>
      </c>
      <c r="B9481" t="s">
        <v>441</v>
      </c>
      <c r="C9481" t="s">
        <v>54</v>
      </c>
      <c r="D9481" t="s">
        <v>54</v>
      </c>
      <c r="E9481" s="30">
        <v>2</v>
      </c>
      <c r="F9481">
        <f t="shared" si="154"/>
        <v>1</v>
      </c>
    </row>
    <row r="9482" spans="1:6" x14ac:dyDescent="0.2">
      <c r="A9482" s="28">
        <v>42826</v>
      </c>
      <c r="B9482" t="s">
        <v>441</v>
      </c>
      <c r="C9482" t="s">
        <v>55</v>
      </c>
      <c r="D9482" t="s">
        <v>55</v>
      </c>
      <c r="E9482" s="30">
        <v>34</v>
      </c>
      <c r="F9482">
        <f t="shared" si="154"/>
        <v>1</v>
      </c>
    </row>
    <row r="9483" spans="1:6" x14ac:dyDescent="0.2">
      <c r="A9483" s="28">
        <v>42826</v>
      </c>
      <c r="B9483" t="s">
        <v>441</v>
      </c>
      <c r="C9483" t="s">
        <v>56</v>
      </c>
      <c r="D9483" t="s">
        <v>56</v>
      </c>
      <c r="E9483" s="30">
        <v>2</v>
      </c>
      <c r="F9483">
        <f t="shared" si="154"/>
        <v>1</v>
      </c>
    </row>
    <row r="9484" spans="1:6" x14ac:dyDescent="0.2">
      <c r="A9484" s="28">
        <v>42826</v>
      </c>
      <c r="B9484" t="s">
        <v>441</v>
      </c>
      <c r="C9484" t="s">
        <v>57</v>
      </c>
      <c r="D9484" t="s">
        <v>57</v>
      </c>
      <c r="E9484" s="30">
        <v>0</v>
      </c>
      <c r="F9484">
        <f t="shared" si="154"/>
        <v>1</v>
      </c>
    </row>
    <row r="9485" spans="1:6" x14ac:dyDescent="0.2">
      <c r="A9485" s="28">
        <v>42826</v>
      </c>
      <c r="B9485" t="s">
        <v>441</v>
      </c>
      <c r="C9485" t="s">
        <v>58</v>
      </c>
      <c r="D9485" t="s">
        <v>58</v>
      </c>
      <c r="E9485" s="30">
        <v>1</v>
      </c>
      <c r="F9485">
        <f t="shared" si="154"/>
        <v>1</v>
      </c>
    </row>
    <row r="9486" spans="1:6" x14ac:dyDescent="0.2">
      <c r="A9486" s="28">
        <v>42826</v>
      </c>
      <c r="B9486" t="s">
        <v>441</v>
      </c>
      <c r="C9486" t="s">
        <v>59</v>
      </c>
      <c r="D9486" t="s">
        <v>59</v>
      </c>
      <c r="E9486" s="30">
        <v>3</v>
      </c>
      <c r="F9486">
        <f t="shared" si="154"/>
        <v>1</v>
      </c>
    </row>
    <row r="9487" spans="1:6" x14ac:dyDescent="0.2">
      <c r="A9487" s="28">
        <v>42827</v>
      </c>
      <c r="B9487" t="s">
        <v>447</v>
      </c>
      <c r="C9487" t="s">
        <v>52</v>
      </c>
      <c r="D9487" t="s">
        <v>52</v>
      </c>
      <c r="E9487" s="30">
        <v>6.67</v>
      </c>
      <c r="F9487">
        <f t="shared" si="154"/>
        <v>1</v>
      </c>
    </row>
    <row r="9488" spans="1:6" x14ac:dyDescent="0.2">
      <c r="A9488" s="28">
        <v>42827</v>
      </c>
      <c r="B9488" t="s">
        <v>447</v>
      </c>
      <c r="C9488" t="s">
        <v>53</v>
      </c>
      <c r="D9488" t="s">
        <v>53</v>
      </c>
      <c r="E9488" s="30">
        <v>4.2229999999999999</v>
      </c>
      <c r="F9488">
        <f t="shared" si="154"/>
        <v>1</v>
      </c>
    </row>
    <row r="9489" spans="1:6" x14ac:dyDescent="0.2">
      <c r="A9489" s="28">
        <v>42827</v>
      </c>
      <c r="B9489" t="s">
        <v>447</v>
      </c>
      <c r="C9489" t="s">
        <v>54</v>
      </c>
      <c r="D9489" t="s">
        <v>54</v>
      </c>
      <c r="E9489" s="30">
        <v>4</v>
      </c>
      <c r="F9489">
        <f t="shared" si="154"/>
        <v>1</v>
      </c>
    </row>
    <row r="9490" spans="1:6" x14ac:dyDescent="0.2">
      <c r="A9490" s="28">
        <v>42827</v>
      </c>
      <c r="B9490" t="s">
        <v>447</v>
      </c>
      <c r="C9490" t="s">
        <v>55</v>
      </c>
      <c r="D9490" t="s">
        <v>55</v>
      </c>
      <c r="E9490" s="30">
        <v>23</v>
      </c>
      <c r="F9490">
        <f t="shared" si="154"/>
        <v>1</v>
      </c>
    </row>
    <row r="9491" spans="1:6" x14ac:dyDescent="0.2">
      <c r="A9491" s="28">
        <v>42827</v>
      </c>
      <c r="B9491" t="s">
        <v>447</v>
      </c>
      <c r="C9491" t="s">
        <v>56</v>
      </c>
      <c r="D9491" t="s">
        <v>56</v>
      </c>
      <c r="E9491" s="30">
        <v>4</v>
      </c>
      <c r="F9491">
        <f t="shared" si="154"/>
        <v>1</v>
      </c>
    </row>
    <row r="9492" spans="1:6" x14ac:dyDescent="0.2">
      <c r="A9492" s="28">
        <v>42827</v>
      </c>
      <c r="B9492" t="s">
        <v>447</v>
      </c>
      <c r="C9492" t="s">
        <v>57</v>
      </c>
      <c r="D9492" t="s">
        <v>57</v>
      </c>
      <c r="E9492" s="30">
        <v>0</v>
      </c>
      <c r="F9492">
        <f t="shared" si="154"/>
        <v>1</v>
      </c>
    </row>
    <row r="9493" spans="1:6" x14ac:dyDescent="0.2">
      <c r="A9493" s="28">
        <v>42827</v>
      </c>
      <c r="B9493" t="s">
        <v>447</v>
      </c>
      <c r="C9493" t="s">
        <v>58</v>
      </c>
      <c r="D9493" t="s">
        <v>58</v>
      </c>
      <c r="E9493" s="30">
        <v>9</v>
      </c>
      <c r="F9493">
        <f t="shared" si="154"/>
        <v>1</v>
      </c>
    </row>
    <row r="9494" spans="1:6" x14ac:dyDescent="0.2">
      <c r="A9494" s="28">
        <v>42827</v>
      </c>
      <c r="B9494" t="s">
        <v>447</v>
      </c>
      <c r="C9494" t="s">
        <v>59</v>
      </c>
      <c r="D9494" t="s">
        <v>59</v>
      </c>
      <c r="E9494" s="30">
        <v>12.4</v>
      </c>
      <c r="F9494">
        <f t="shared" si="154"/>
        <v>1</v>
      </c>
    </row>
    <row r="9495" spans="1:6" x14ac:dyDescent="0.2">
      <c r="A9495" s="28">
        <v>42828</v>
      </c>
      <c r="B9495" t="s">
        <v>443</v>
      </c>
      <c r="C9495" t="s">
        <v>52</v>
      </c>
      <c r="D9495" t="s">
        <v>52</v>
      </c>
      <c r="E9495" s="30">
        <v>6.33</v>
      </c>
      <c r="F9495">
        <f t="shared" si="154"/>
        <v>1</v>
      </c>
    </row>
    <row r="9496" spans="1:6" x14ac:dyDescent="0.2">
      <c r="A9496" s="28">
        <v>42828</v>
      </c>
      <c r="B9496" t="s">
        <v>443</v>
      </c>
      <c r="C9496" t="s">
        <v>53</v>
      </c>
      <c r="D9496" t="s">
        <v>53</v>
      </c>
      <c r="E9496" s="30">
        <v>1</v>
      </c>
      <c r="F9496">
        <f t="shared" si="154"/>
        <v>1</v>
      </c>
    </row>
    <row r="9497" spans="1:6" x14ac:dyDescent="0.2">
      <c r="A9497" s="28">
        <v>42828</v>
      </c>
      <c r="B9497" t="s">
        <v>443</v>
      </c>
      <c r="C9497" t="s">
        <v>54</v>
      </c>
      <c r="D9497" t="s">
        <v>54</v>
      </c>
      <c r="E9497" s="30">
        <v>5.6</v>
      </c>
      <c r="F9497">
        <f t="shared" si="154"/>
        <v>1</v>
      </c>
    </row>
    <row r="9498" spans="1:6" x14ac:dyDescent="0.2">
      <c r="A9498" s="28">
        <v>42828</v>
      </c>
      <c r="B9498" t="s">
        <v>443</v>
      </c>
      <c r="C9498" t="s">
        <v>55</v>
      </c>
      <c r="D9498" t="s">
        <v>55</v>
      </c>
      <c r="E9498" s="30">
        <v>25.6</v>
      </c>
      <c r="F9498">
        <f t="shared" si="154"/>
        <v>1</v>
      </c>
    </row>
    <row r="9499" spans="1:6" x14ac:dyDescent="0.2">
      <c r="A9499" s="28">
        <v>42828</v>
      </c>
      <c r="B9499" t="s">
        <v>443</v>
      </c>
      <c r="C9499" t="s">
        <v>56</v>
      </c>
      <c r="D9499" t="s">
        <v>56</v>
      </c>
      <c r="E9499" s="30">
        <v>8</v>
      </c>
      <c r="F9499">
        <f t="shared" si="154"/>
        <v>1</v>
      </c>
    </row>
    <row r="9500" spans="1:6" x14ac:dyDescent="0.2">
      <c r="A9500" s="28">
        <v>42828</v>
      </c>
      <c r="B9500" t="s">
        <v>443</v>
      </c>
      <c r="C9500" t="s">
        <v>57</v>
      </c>
      <c r="D9500" t="s">
        <v>57</v>
      </c>
      <c r="E9500" s="30">
        <v>0</v>
      </c>
      <c r="F9500">
        <f t="shared" si="154"/>
        <v>1</v>
      </c>
    </row>
    <row r="9501" spans="1:6" x14ac:dyDescent="0.2">
      <c r="A9501" s="28">
        <v>42828</v>
      </c>
      <c r="B9501" t="s">
        <v>443</v>
      </c>
      <c r="C9501" t="s">
        <v>58</v>
      </c>
      <c r="D9501" t="s">
        <v>58</v>
      </c>
      <c r="E9501" s="30">
        <v>20</v>
      </c>
      <c r="F9501">
        <f t="shared" si="154"/>
        <v>1</v>
      </c>
    </row>
    <row r="9502" spans="1:6" x14ac:dyDescent="0.2">
      <c r="A9502" s="28">
        <v>42828</v>
      </c>
      <c r="B9502" t="s">
        <v>443</v>
      </c>
      <c r="C9502" t="s">
        <v>59</v>
      </c>
      <c r="D9502" t="s">
        <v>59</v>
      </c>
      <c r="E9502" s="30">
        <v>3</v>
      </c>
      <c r="F9502">
        <f t="shared" si="154"/>
        <v>1</v>
      </c>
    </row>
    <row r="9503" spans="1:6" x14ac:dyDescent="0.2">
      <c r="A9503" s="28">
        <v>42829</v>
      </c>
      <c r="B9503" t="s">
        <v>444</v>
      </c>
      <c r="C9503" t="s">
        <v>52</v>
      </c>
      <c r="D9503" t="s">
        <v>52</v>
      </c>
      <c r="E9503" s="30">
        <v>0.33</v>
      </c>
      <c r="F9503">
        <f t="shared" si="154"/>
        <v>1</v>
      </c>
    </row>
    <row r="9504" spans="1:6" x14ac:dyDescent="0.2">
      <c r="A9504" s="28">
        <v>42829</v>
      </c>
      <c r="B9504" t="s">
        <v>444</v>
      </c>
      <c r="C9504" t="s">
        <v>53</v>
      </c>
      <c r="D9504" t="s">
        <v>53</v>
      </c>
      <c r="E9504" s="30">
        <v>1.0329999999999999</v>
      </c>
      <c r="F9504">
        <f t="shared" si="154"/>
        <v>1</v>
      </c>
    </row>
    <row r="9505" spans="1:6" x14ac:dyDescent="0.2">
      <c r="A9505" s="28">
        <v>42829</v>
      </c>
      <c r="B9505" t="s">
        <v>444</v>
      </c>
      <c r="C9505" t="s">
        <v>54</v>
      </c>
      <c r="D9505" t="s">
        <v>54</v>
      </c>
      <c r="E9505" s="30">
        <v>2.2000000000000002</v>
      </c>
      <c r="F9505">
        <f t="shared" si="154"/>
        <v>1</v>
      </c>
    </row>
    <row r="9506" spans="1:6" x14ac:dyDescent="0.2">
      <c r="A9506" s="28">
        <v>42829</v>
      </c>
      <c r="B9506" t="s">
        <v>444</v>
      </c>
      <c r="C9506" t="s">
        <v>55</v>
      </c>
      <c r="D9506" t="s">
        <v>55</v>
      </c>
      <c r="E9506" s="30">
        <v>8</v>
      </c>
      <c r="F9506">
        <f t="shared" si="154"/>
        <v>1</v>
      </c>
    </row>
    <row r="9507" spans="1:6" x14ac:dyDescent="0.2">
      <c r="A9507" s="28">
        <v>42829</v>
      </c>
      <c r="B9507" t="s">
        <v>444</v>
      </c>
      <c r="C9507" t="s">
        <v>56</v>
      </c>
      <c r="D9507" t="s">
        <v>56</v>
      </c>
      <c r="E9507" s="30">
        <v>2</v>
      </c>
      <c r="F9507">
        <f t="shared" si="154"/>
        <v>1</v>
      </c>
    </row>
    <row r="9508" spans="1:6" x14ac:dyDescent="0.2">
      <c r="A9508" s="28">
        <v>42829</v>
      </c>
      <c r="B9508" t="s">
        <v>444</v>
      </c>
      <c r="C9508" t="s">
        <v>57</v>
      </c>
      <c r="D9508" t="s">
        <v>57</v>
      </c>
      <c r="E9508" s="30">
        <v>0</v>
      </c>
      <c r="F9508">
        <f t="shared" si="154"/>
        <v>1</v>
      </c>
    </row>
    <row r="9509" spans="1:6" x14ac:dyDescent="0.2">
      <c r="A9509" s="28">
        <v>42829</v>
      </c>
      <c r="B9509" t="s">
        <v>444</v>
      </c>
      <c r="C9509" t="s">
        <v>58</v>
      </c>
      <c r="D9509" t="s">
        <v>58</v>
      </c>
      <c r="E9509" s="30">
        <v>5</v>
      </c>
      <c r="F9509">
        <f t="shared" si="154"/>
        <v>1</v>
      </c>
    </row>
    <row r="9510" spans="1:6" x14ac:dyDescent="0.2">
      <c r="A9510" s="28">
        <v>42829</v>
      </c>
      <c r="B9510" t="s">
        <v>444</v>
      </c>
      <c r="C9510" t="s">
        <v>59</v>
      </c>
      <c r="D9510" t="s">
        <v>59</v>
      </c>
      <c r="E9510" s="30">
        <v>5.5</v>
      </c>
      <c r="F9510">
        <f t="shared" si="154"/>
        <v>1</v>
      </c>
    </row>
    <row r="9511" spans="1:6" x14ac:dyDescent="0.2">
      <c r="A9511" s="28">
        <v>42830</v>
      </c>
      <c r="B9511" t="s">
        <v>445</v>
      </c>
      <c r="C9511" t="s">
        <v>52</v>
      </c>
      <c r="D9511" t="s">
        <v>52</v>
      </c>
      <c r="E9511" s="30">
        <v>5</v>
      </c>
      <c r="F9511">
        <f t="shared" si="154"/>
        <v>1</v>
      </c>
    </row>
    <row r="9512" spans="1:6" x14ac:dyDescent="0.2">
      <c r="A9512" s="28">
        <v>42830</v>
      </c>
      <c r="B9512" t="s">
        <v>445</v>
      </c>
      <c r="C9512" t="s">
        <v>53</v>
      </c>
      <c r="D9512" t="s">
        <v>53</v>
      </c>
      <c r="E9512" s="30">
        <v>0.23100000000000001</v>
      </c>
      <c r="F9512">
        <f t="shared" si="154"/>
        <v>1</v>
      </c>
    </row>
    <row r="9513" spans="1:6" x14ac:dyDescent="0.2">
      <c r="A9513" s="28">
        <v>42830</v>
      </c>
      <c r="B9513" t="s">
        <v>445</v>
      </c>
      <c r="C9513" t="s">
        <v>54</v>
      </c>
      <c r="D9513" t="s">
        <v>54</v>
      </c>
      <c r="E9513" s="30">
        <v>0.2</v>
      </c>
      <c r="F9513">
        <f t="shared" si="154"/>
        <v>1</v>
      </c>
    </row>
    <row r="9514" spans="1:6" x14ac:dyDescent="0.2">
      <c r="A9514" s="28">
        <v>42830</v>
      </c>
      <c r="B9514" t="s">
        <v>445</v>
      </c>
      <c r="C9514" t="s">
        <v>55</v>
      </c>
      <c r="D9514" t="s">
        <v>55</v>
      </c>
      <c r="E9514" s="30">
        <v>13.6</v>
      </c>
      <c r="F9514">
        <f t="shared" si="154"/>
        <v>1</v>
      </c>
    </row>
    <row r="9515" spans="1:6" x14ac:dyDescent="0.2">
      <c r="A9515" s="28">
        <v>42830</v>
      </c>
      <c r="B9515" t="s">
        <v>445</v>
      </c>
      <c r="C9515" t="s">
        <v>56</v>
      </c>
      <c r="D9515" t="s">
        <v>56</v>
      </c>
      <c r="E9515" s="30">
        <v>9</v>
      </c>
      <c r="F9515">
        <f t="shared" si="154"/>
        <v>1</v>
      </c>
    </row>
    <row r="9516" spans="1:6" x14ac:dyDescent="0.2">
      <c r="A9516" s="28">
        <v>42830</v>
      </c>
      <c r="B9516" t="s">
        <v>445</v>
      </c>
      <c r="C9516" t="s">
        <v>57</v>
      </c>
      <c r="D9516" t="s">
        <v>57</v>
      </c>
      <c r="E9516" s="30">
        <v>2</v>
      </c>
      <c r="F9516">
        <f t="shared" si="154"/>
        <v>1</v>
      </c>
    </row>
    <row r="9517" spans="1:6" x14ac:dyDescent="0.2">
      <c r="A9517" s="28">
        <v>42830</v>
      </c>
      <c r="B9517" t="s">
        <v>445</v>
      </c>
      <c r="C9517" t="s">
        <v>58</v>
      </c>
      <c r="D9517" t="s">
        <v>58</v>
      </c>
      <c r="E9517" s="30">
        <v>6</v>
      </c>
      <c r="F9517">
        <f t="shared" si="154"/>
        <v>1</v>
      </c>
    </row>
    <row r="9518" spans="1:6" x14ac:dyDescent="0.2">
      <c r="A9518" s="28">
        <v>42830</v>
      </c>
      <c r="B9518" t="s">
        <v>445</v>
      </c>
      <c r="C9518" t="s">
        <v>59</v>
      </c>
      <c r="D9518" t="s">
        <v>59</v>
      </c>
      <c r="E9518" s="30">
        <v>1</v>
      </c>
      <c r="F9518">
        <f t="shared" si="154"/>
        <v>1</v>
      </c>
    </row>
    <row r="9519" spans="1:6" x14ac:dyDescent="0.2">
      <c r="A9519" s="28">
        <v>42831</v>
      </c>
      <c r="B9519" t="s">
        <v>446</v>
      </c>
      <c r="C9519" t="s">
        <v>52</v>
      </c>
      <c r="D9519" t="s">
        <v>52</v>
      </c>
      <c r="E9519" s="30">
        <v>5</v>
      </c>
      <c r="F9519">
        <f t="shared" si="154"/>
        <v>1</v>
      </c>
    </row>
    <row r="9520" spans="1:6" x14ac:dyDescent="0.2">
      <c r="A9520" s="28">
        <v>42831</v>
      </c>
      <c r="B9520" t="s">
        <v>446</v>
      </c>
      <c r="C9520" t="s">
        <v>53</v>
      </c>
      <c r="D9520" t="s">
        <v>53</v>
      </c>
      <c r="E9520" s="30">
        <v>0.66</v>
      </c>
      <c r="F9520">
        <f t="shared" si="154"/>
        <v>1</v>
      </c>
    </row>
    <row r="9521" spans="1:6" x14ac:dyDescent="0.2">
      <c r="A9521" s="28">
        <v>42831</v>
      </c>
      <c r="B9521" t="s">
        <v>446</v>
      </c>
      <c r="C9521" t="s">
        <v>54</v>
      </c>
      <c r="D9521" t="s">
        <v>54</v>
      </c>
      <c r="E9521" s="30">
        <v>3.1</v>
      </c>
      <c r="F9521">
        <f t="shared" si="154"/>
        <v>1</v>
      </c>
    </row>
    <row r="9522" spans="1:6" x14ac:dyDescent="0.2">
      <c r="A9522" s="28">
        <v>42831</v>
      </c>
      <c r="B9522" t="s">
        <v>446</v>
      </c>
      <c r="C9522" t="s">
        <v>55</v>
      </c>
      <c r="D9522" t="s">
        <v>55</v>
      </c>
      <c r="E9522" s="30">
        <v>10.9</v>
      </c>
      <c r="F9522">
        <f t="shared" si="154"/>
        <v>1</v>
      </c>
    </row>
    <row r="9523" spans="1:6" x14ac:dyDescent="0.2">
      <c r="A9523" s="28">
        <v>42831</v>
      </c>
      <c r="B9523" t="s">
        <v>446</v>
      </c>
      <c r="C9523" t="s">
        <v>56</v>
      </c>
      <c r="D9523" t="s">
        <v>56</v>
      </c>
      <c r="E9523" s="30">
        <v>4</v>
      </c>
      <c r="F9523">
        <f t="shared" si="154"/>
        <v>1</v>
      </c>
    </row>
    <row r="9524" spans="1:6" x14ac:dyDescent="0.2">
      <c r="A9524" s="28">
        <v>42831</v>
      </c>
      <c r="B9524" t="s">
        <v>446</v>
      </c>
      <c r="C9524" t="s">
        <v>57</v>
      </c>
      <c r="D9524" t="s">
        <v>57</v>
      </c>
      <c r="E9524" s="30">
        <v>1</v>
      </c>
      <c r="F9524">
        <f t="shared" si="154"/>
        <v>1</v>
      </c>
    </row>
    <row r="9525" spans="1:6" x14ac:dyDescent="0.2">
      <c r="A9525" s="28">
        <v>42831</v>
      </c>
      <c r="B9525" t="s">
        <v>446</v>
      </c>
      <c r="C9525" t="s">
        <v>58</v>
      </c>
      <c r="D9525" t="s">
        <v>58</v>
      </c>
      <c r="E9525" s="30">
        <v>0</v>
      </c>
      <c r="F9525">
        <f t="shared" si="154"/>
        <v>1</v>
      </c>
    </row>
    <row r="9526" spans="1:6" x14ac:dyDescent="0.2">
      <c r="A9526" s="28">
        <v>42831</v>
      </c>
      <c r="B9526" t="s">
        <v>446</v>
      </c>
      <c r="C9526" t="s">
        <v>59</v>
      </c>
      <c r="D9526" t="s">
        <v>59</v>
      </c>
      <c r="E9526" s="30">
        <v>1</v>
      </c>
      <c r="F9526">
        <f t="shared" si="154"/>
        <v>1</v>
      </c>
    </row>
    <row r="9527" spans="1:6" x14ac:dyDescent="0.2">
      <c r="A9527" s="28">
        <v>42832</v>
      </c>
      <c r="B9527" t="s">
        <v>440</v>
      </c>
      <c r="C9527" t="s">
        <v>52</v>
      </c>
      <c r="D9527" t="s">
        <v>52</v>
      </c>
      <c r="E9527" s="30">
        <v>3.5</v>
      </c>
      <c r="F9527">
        <f t="shared" si="154"/>
        <v>1</v>
      </c>
    </row>
    <row r="9528" spans="1:6" x14ac:dyDescent="0.2">
      <c r="A9528" s="28">
        <v>42832</v>
      </c>
      <c r="B9528" t="s">
        <v>440</v>
      </c>
      <c r="C9528" t="s">
        <v>53</v>
      </c>
      <c r="D9528" t="s">
        <v>53</v>
      </c>
      <c r="E9528" s="30">
        <v>4</v>
      </c>
      <c r="F9528">
        <f t="shared" si="154"/>
        <v>1</v>
      </c>
    </row>
    <row r="9529" spans="1:6" x14ac:dyDescent="0.2">
      <c r="A9529" s="28">
        <v>42832</v>
      </c>
      <c r="B9529" t="s">
        <v>440</v>
      </c>
      <c r="C9529" t="s">
        <v>54</v>
      </c>
      <c r="D9529" t="s">
        <v>54</v>
      </c>
      <c r="E9529" s="30">
        <v>2</v>
      </c>
      <c r="F9529">
        <f t="shared" si="154"/>
        <v>1</v>
      </c>
    </row>
    <row r="9530" spans="1:6" x14ac:dyDescent="0.2">
      <c r="A9530" s="28">
        <v>42832</v>
      </c>
      <c r="B9530" t="s">
        <v>440</v>
      </c>
      <c r="C9530" t="s">
        <v>55</v>
      </c>
      <c r="D9530" t="s">
        <v>55</v>
      </c>
      <c r="E9530" s="30">
        <v>16</v>
      </c>
      <c r="F9530">
        <f t="shared" si="154"/>
        <v>1</v>
      </c>
    </row>
    <row r="9531" spans="1:6" x14ac:dyDescent="0.2">
      <c r="A9531" s="28">
        <v>42832</v>
      </c>
      <c r="B9531" t="s">
        <v>440</v>
      </c>
      <c r="C9531" t="s">
        <v>56</v>
      </c>
      <c r="D9531" t="s">
        <v>56</v>
      </c>
      <c r="E9531" s="30">
        <v>5</v>
      </c>
      <c r="F9531">
        <f t="shared" si="154"/>
        <v>1</v>
      </c>
    </row>
    <row r="9532" spans="1:6" x14ac:dyDescent="0.2">
      <c r="A9532" s="28">
        <v>42832</v>
      </c>
      <c r="B9532" t="s">
        <v>440</v>
      </c>
      <c r="C9532" t="s">
        <v>57</v>
      </c>
      <c r="D9532" t="s">
        <v>57</v>
      </c>
      <c r="E9532" s="30">
        <v>0</v>
      </c>
      <c r="F9532">
        <f t="shared" si="154"/>
        <v>1</v>
      </c>
    </row>
    <row r="9533" spans="1:6" x14ac:dyDescent="0.2">
      <c r="A9533" s="28">
        <v>42832</v>
      </c>
      <c r="B9533" t="s">
        <v>440</v>
      </c>
      <c r="C9533" t="s">
        <v>58</v>
      </c>
      <c r="D9533" t="s">
        <v>58</v>
      </c>
      <c r="E9533" s="30">
        <v>5</v>
      </c>
      <c r="F9533">
        <f t="shared" si="154"/>
        <v>1</v>
      </c>
    </row>
    <row r="9534" spans="1:6" x14ac:dyDescent="0.2">
      <c r="A9534" s="28">
        <v>42832</v>
      </c>
      <c r="B9534" t="s">
        <v>440</v>
      </c>
      <c r="C9534" t="s">
        <v>59</v>
      </c>
      <c r="D9534" t="s">
        <v>59</v>
      </c>
      <c r="E9534" s="30">
        <v>5</v>
      </c>
      <c r="F9534">
        <f t="shared" si="154"/>
        <v>1</v>
      </c>
    </row>
    <row r="9535" spans="1:6" x14ac:dyDescent="0.2">
      <c r="A9535" s="28">
        <v>42833</v>
      </c>
      <c r="B9535" t="s">
        <v>441</v>
      </c>
      <c r="C9535" t="s">
        <v>52</v>
      </c>
      <c r="D9535" t="s">
        <v>52</v>
      </c>
      <c r="E9535" s="30">
        <v>7.51</v>
      </c>
      <c r="F9535">
        <f t="shared" si="154"/>
        <v>1</v>
      </c>
    </row>
    <row r="9536" spans="1:6" x14ac:dyDescent="0.2">
      <c r="A9536" s="28">
        <v>42833</v>
      </c>
      <c r="B9536" t="s">
        <v>441</v>
      </c>
      <c r="C9536" t="s">
        <v>53</v>
      </c>
      <c r="D9536" t="s">
        <v>53</v>
      </c>
      <c r="E9536" s="30">
        <v>8.7590000000000003</v>
      </c>
      <c r="F9536">
        <f t="shared" si="154"/>
        <v>1</v>
      </c>
    </row>
    <row r="9537" spans="1:6" x14ac:dyDescent="0.2">
      <c r="A9537" s="28">
        <v>42833</v>
      </c>
      <c r="B9537" t="s">
        <v>441</v>
      </c>
      <c r="C9537" t="s">
        <v>54</v>
      </c>
      <c r="D9537" t="s">
        <v>54</v>
      </c>
      <c r="E9537" s="30">
        <v>2.0499999999999998</v>
      </c>
      <c r="F9537">
        <f t="shared" si="154"/>
        <v>1</v>
      </c>
    </row>
    <row r="9538" spans="1:6" x14ac:dyDescent="0.2">
      <c r="A9538" s="28">
        <v>42833</v>
      </c>
      <c r="B9538" t="s">
        <v>441</v>
      </c>
      <c r="C9538" t="s">
        <v>55</v>
      </c>
      <c r="D9538" t="s">
        <v>55</v>
      </c>
      <c r="E9538" s="30">
        <v>23</v>
      </c>
      <c r="F9538">
        <f t="shared" si="154"/>
        <v>1</v>
      </c>
    </row>
    <row r="9539" spans="1:6" x14ac:dyDescent="0.2">
      <c r="A9539" s="28">
        <v>42833</v>
      </c>
      <c r="B9539" t="s">
        <v>441</v>
      </c>
      <c r="C9539" t="s">
        <v>56</v>
      </c>
      <c r="D9539" t="s">
        <v>56</v>
      </c>
      <c r="E9539" s="30">
        <v>3</v>
      </c>
      <c r="F9539">
        <f t="shared" si="154"/>
        <v>1</v>
      </c>
    </row>
    <row r="9540" spans="1:6" x14ac:dyDescent="0.2">
      <c r="A9540" s="28">
        <v>42833</v>
      </c>
      <c r="B9540" t="s">
        <v>441</v>
      </c>
      <c r="C9540" t="s">
        <v>57</v>
      </c>
      <c r="D9540" t="s">
        <v>57</v>
      </c>
      <c r="E9540" s="30">
        <v>0</v>
      </c>
      <c r="F9540">
        <f t="shared" si="154"/>
        <v>1</v>
      </c>
    </row>
    <row r="9541" spans="1:6" x14ac:dyDescent="0.2">
      <c r="A9541" s="28">
        <v>42833</v>
      </c>
      <c r="B9541" t="s">
        <v>441</v>
      </c>
      <c r="C9541" t="s">
        <v>58</v>
      </c>
      <c r="D9541" t="s">
        <v>58</v>
      </c>
      <c r="E9541" s="30">
        <v>11</v>
      </c>
      <c r="F9541">
        <f t="shared" si="154"/>
        <v>1</v>
      </c>
    </row>
    <row r="9542" spans="1:6" x14ac:dyDescent="0.2">
      <c r="A9542" s="28">
        <v>42833</v>
      </c>
      <c r="B9542" t="s">
        <v>441</v>
      </c>
      <c r="C9542" t="s">
        <v>59</v>
      </c>
      <c r="D9542" t="s">
        <v>59</v>
      </c>
      <c r="E9542" s="30">
        <v>6</v>
      </c>
      <c r="F9542">
        <f t="shared" si="154"/>
        <v>1</v>
      </c>
    </row>
    <row r="9543" spans="1:6" x14ac:dyDescent="0.2">
      <c r="A9543" s="28">
        <v>42834</v>
      </c>
      <c r="B9543" t="s">
        <v>447</v>
      </c>
      <c r="C9543" t="s">
        <v>52</v>
      </c>
      <c r="D9543" t="s">
        <v>52</v>
      </c>
      <c r="E9543" s="30">
        <v>4.99</v>
      </c>
      <c r="F9543">
        <f t="shared" ref="F9543:F9606" si="155">SUBTOTAL(103,E9543)</f>
        <v>1</v>
      </c>
    </row>
    <row r="9544" spans="1:6" x14ac:dyDescent="0.2">
      <c r="A9544" s="28">
        <v>42834</v>
      </c>
      <c r="B9544" t="s">
        <v>447</v>
      </c>
      <c r="C9544" t="s">
        <v>53</v>
      </c>
      <c r="D9544" t="s">
        <v>53</v>
      </c>
      <c r="E9544" s="30">
        <v>5.34</v>
      </c>
      <c r="F9544">
        <f t="shared" si="155"/>
        <v>1</v>
      </c>
    </row>
    <row r="9545" spans="1:6" x14ac:dyDescent="0.2">
      <c r="A9545" s="28">
        <v>42834</v>
      </c>
      <c r="B9545" t="s">
        <v>447</v>
      </c>
      <c r="C9545" t="s">
        <v>54</v>
      </c>
      <c r="D9545" t="s">
        <v>54</v>
      </c>
      <c r="E9545" s="30">
        <v>8.25</v>
      </c>
      <c r="F9545">
        <f t="shared" si="155"/>
        <v>1</v>
      </c>
    </row>
    <row r="9546" spans="1:6" x14ac:dyDescent="0.2">
      <c r="A9546" s="28">
        <v>42834</v>
      </c>
      <c r="B9546" t="s">
        <v>447</v>
      </c>
      <c r="C9546" t="s">
        <v>55</v>
      </c>
      <c r="D9546" t="s">
        <v>55</v>
      </c>
      <c r="E9546" s="30">
        <v>22</v>
      </c>
      <c r="F9546">
        <f t="shared" si="155"/>
        <v>1</v>
      </c>
    </row>
    <row r="9547" spans="1:6" x14ac:dyDescent="0.2">
      <c r="A9547" s="28">
        <v>42834</v>
      </c>
      <c r="B9547" t="s">
        <v>447</v>
      </c>
      <c r="C9547" t="s">
        <v>56</v>
      </c>
      <c r="D9547" t="s">
        <v>56</v>
      </c>
      <c r="E9547" s="30">
        <v>3</v>
      </c>
      <c r="F9547">
        <f t="shared" si="155"/>
        <v>1</v>
      </c>
    </row>
    <row r="9548" spans="1:6" x14ac:dyDescent="0.2">
      <c r="A9548" s="28">
        <v>42834</v>
      </c>
      <c r="B9548" t="s">
        <v>447</v>
      </c>
      <c r="C9548" t="s">
        <v>57</v>
      </c>
      <c r="D9548" t="s">
        <v>57</v>
      </c>
      <c r="E9548" s="30">
        <v>0</v>
      </c>
      <c r="F9548">
        <f t="shared" si="155"/>
        <v>1</v>
      </c>
    </row>
    <row r="9549" spans="1:6" x14ac:dyDescent="0.2">
      <c r="A9549" s="28">
        <v>42834</v>
      </c>
      <c r="B9549" t="s">
        <v>447</v>
      </c>
      <c r="C9549" t="s">
        <v>58</v>
      </c>
      <c r="D9549" t="s">
        <v>58</v>
      </c>
      <c r="E9549" s="30">
        <v>0</v>
      </c>
      <c r="F9549">
        <f t="shared" si="155"/>
        <v>1</v>
      </c>
    </row>
    <row r="9550" spans="1:6" x14ac:dyDescent="0.2">
      <c r="A9550" s="28">
        <v>42834</v>
      </c>
      <c r="B9550" t="s">
        <v>447</v>
      </c>
      <c r="C9550" t="s">
        <v>59</v>
      </c>
      <c r="D9550" t="s">
        <v>59</v>
      </c>
      <c r="E9550" s="30">
        <v>1</v>
      </c>
      <c r="F9550">
        <f t="shared" si="155"/>
        <v>1</v>
      </c>
    </row>
    <row r="9551" spans="1:6" x14ac:dyDescent="0.2">
      <c r="A9551" s="28">
        <v>42835</v>
      </c>
      <c r="B9551" t="s">
        <v>443</v>
      </c>
      <c r="C9551" t="s">
        <v>52</v>
      </c>
      <c r="D9551" t="s">
        <v>52</v>
      </c>
      <c r="E9551" s="30">
        <v>8.66</v>
      </c>
      <c r="F9551">
        <f t="shared" si="155"/>
        <v>1</v>
      </c>
    </row>
    <row r="9552" spans="1:6" x14ac:dyDescent="0.2">
      <c r="A9552" s="28">
        <v>42835</v>
      </c>
      <c r="B9552" t="s">
        <v>443</v>
      </c>
      <c r="C9552" t="s">
        <v>53</v>
      </c>
      <c r="D9552" t="s">
        <v>53</v>
      </c>
      <c r="E9552" s="30">
        <v>1.363</v>
      </c>
      <c r="F9552">
        <f t="shared" si="155"/>
        <v>1</v>
      </c>
    </row>
    <row r="9553" spans="1:6" x14ac:dyDescent="0.2">
      <c r="A9553" s="28">
        <v>42835</v>
      </c>
      <c r="B9553" t="s">
        <v>443</v>
      </c>
      <c r="C9553" t="s">
        <v>54</v>
      </c>
      <c r="D9553" t="s">
        <v>54</v>
      </c>
      <c r="E9553" s="30">
        <v>1.05</v>
      </c>
      <c r="F9553">
        <f t="shared" si="155"/>
        <v>1</v>
      </c>
    </row>
    <row r="9554" spans="1:6" x14ac:dyDescent="0.2">
      <c r="A9554" s="28">
        <v>42835</v>
      </c>
      <c r="B9554" t="s">
        <v>443</v>
      </c>
      <c r="C9554" t="s">
        <v>55</v>
      </c>
      <c r="D9554" t="s">
        <v>55</v>
      </c>
      <c r="E9554" s="30">
        <v>27.5</v>
      </c>
      <c r="F9554">
        <f t="shared" si="155"/>
        <v>1</v>
      </c>
    </row>
    <row r="9555" spans="1:6" x14ac:dyDescent="0.2">
      <c r="A9555" s="28">
        <v>42835</v>
      </c>
      <c r="B9555" t="s">
        <v>443</v>
      </c>
      <c r="C9555" t="s">
        <v>56</v>
      </c>
      <c r="D9555" t="s">
        <v>56</v>
      </c>
      <c r="E9555" s="30">
        <v>1</v>
      </c>
      <c r="F9555">
        <f t="shared" si="155"/>
        <v>1</v>
      </c>
    </row>
    <row r="9556" spans="1:6" x14ac:dyDescent="0.2">
      <c r="A9556" s="28">
        <v>42835</v>
      </c>
      <c r="B9556" t="s">
        <v>443</v>
      </c>
      <c r="C9556" t="s">
        <v>57</v>
      </c>
      <c r="D9556" t="s">
        <v>57</v>
      </c>
      <c r="E9556" s="30">
        <v>0</v>
      </c>
      <c r="F9556">
        <f t="shared" si="155"/>
        <v>1</v>
      </c>
    </row>
    <row r="9557" spans="1:6" x14ac:dyDescent="0.2">
      <c r="A9557" s="28">
        <v>42835</v>
      </c>
      <c r="B9557" t="s">
        <v>443</v>
      </c>
      <c r="C9557" t="s">
        <v>58</v>
      </c>
      <c r="D9557" t="s">
        <v>58</v>
      </c>
      <c r="E9557" s="30">
        <v>4</v>
      </c>
      <c r="F9557">
        <f t="shared" si="155"/>
        <v>1</v>
      </c>
    </row>
    <row r="9558" spans="1:6" x14ac:dyDescent="0.2">
      <c r="A9558" s="28">
        <v>42835</v>
      </c>
      <c r="B9558" t="s">
        <v>443</v>
      </c>
      <c r="C9558" t="s">
        <v>59</v>
      </c>
      <c r="D9558" t="s">
        <v>59</v>
      </c>
      <c r="E9558" s="30">
        <v>4</v>
      </c>
      <c r="F9558">
        <f t="shared" si="155"/>
        <v>1</v>
      </c>
    </row>
    <row r="9559" spans="1:6" x14ac:dyDescent="0.2">
      <c r="A9559" s="28">
        <v>42836</v>
      </c>
      <c r="B9559" t="s">
        <v>444</v>
      </c>
      <c r="C9559" t="s">
        <v>52</v>
      </c>
      <c r="D9559" t="s">
        <v>52</v>
      </c>
      <c r="E9559" s="30">
        <v>4</v>
      </c>
      <c r="F9559">
        <f t="shared" si="155"/>
        <v>1</v>
      </c>
    </row>
    <row r="9560" spans="1:6" x14ac:dyDescent="0.2">
      <c r="A9560" s="28">
        <v>42836</v>
      </c>
      <c r="B9560" t="s">
        <v>444</v>
      </c>
      <c r="C9560" t="s">
        <v>53</v>
      </c>
      <c r="D9560" t="s">
        <v>53</v>
      </c>
      <c r="E9560" s="30">
        <v>2.33</v>
      </c>
      <c r="F9560">
        <f t="shared" si="155"/>
        <v>1</v>
      </c>
    </row>
    <row r="9561" spans="1:6" x14ac:dyDescent="0.2">
      <c r="A9561" s="28">
        <v>42836</v>
      </c>
      <c r="B9561" t="s">
        <v>444</v>
      </c>
      <c r="C9561" t="s">
        <v>54</v>
      </c>
      <c r="D9561" t="s">
        <v>54</v>
      </c>
      <c r="E9561" s="30">
        <v>3</v>
      </c>
      <c r="F9561">
        <f t="shared" si="155"/>
        <v>1</v>
      </c>
    </row>
    <row r="9562" spans="1:6" x14ac:dyDescent="0.2">
      <c r="A9562" s="28">
        <v>42836</v>
      </c>
      <c r="B9562" t="s">
        <v>444</v>
      </c>
      <c r="C9562" t="s">
        <v>55</v>
      </c>
      <c r="D9562" t="s">
        <v>55</v>
      </c>
      <c r="E9562" s="30">
        <v>17</v>
      </c>
      <c r="F9562">
        <f t="shared" si="155"/>
        <v>1</v>
      </c>
    </row>
    <row r="9563" spans="1:6" x14ac:dyDescent="0.2">
      <c r="A9563" s="28">
        <v>42836</v>
      </c>
      <c r="B9563" t="s">
        <v>444</v>
      </c>
      <c r="C9563" t="s">
        <v>56</v>
      </c>
      <c r="D9563" t="s">
        <v>56</v>
      </c>
      <c r="E9563" s="30">
        <v>5</v>
      </c>
      <c r="F9563">
        <f t="shared" si="155"/>
        <v>1</v>
      </c>
    </row>
    <row r="9564" spans="1:6" x14ac:dyDescent="0.2">
      <c r="A9564" s="28">
        <v>42836</v>
      </c>
      <c r="B9564" t="s">
        <v>444</v>
      </c>
      <c r="C9564" t="s">
        <v>57</v>
      </c>
      <c r="D9564" t="s">
        <v>57</v>
      </c>
      <c r="E9564" s="30">
        <v>0</v>
      </c>
      <c r="F9564">
        <f t="shared" si="155"/>
        <v>1</v>
      </c>
    </row>
    <row r="9565" spans="1:6" x14ac:dyDescent="0.2">
      <c r="A9565" s="28">
        <v>42836</v>
      </c>
      <c r="B9565" t="s">
        <v>444</v>
      </c>
      <c r="C9565" t="s">
        <v>58</v>
      </c>
      <c r="D9565" t="s">
        <v>58</v>
      </c>
      <c r="E9565" s="30">
        <v>11</v>
      </c>
      <c r="F9565">
        <f t="shared" si="155"/>
        <v>1</v>
      </c>
    </row>
    <row r="9566" spans="1:6" x14ac:dyDescent="0.2">
      <c r="A9566" s="28">
        <v>42836</v>
      </c>
      <c r="B9566" t="s">
        <v>444</v>
      </c>
      <c r="C9566" t="s">
        <v>59</v>
      </c>
      <c r="D9566" t="s">
        <v>59</v>
      </c>
      <c r="E9566" s="30">
        <v>1</v>
      </c>
      <c r="F9566">
        <f t="shared" si="155"/>
        <v>1</v>
      </c>
    </row>
    <row r="9567" spans="1:6" x14ac:dyDescent="0.2">
      <c r="A9567" s="28">
        <v>42837</v>
      </c>
      <c r="B9567" t="s">
        <v>445</v>
      </c>
      <c r="C9567" t="s">
        <v>52</v>
      </c>
      <c r="D9567" t="s">
        <v>52</v>
      </c>
      <c r="E9567" s="30">
        <v>11.99</v>
      </c>
      <c r="F9567">
        <f t="shared" si="155"/>
        <v>1</v>
      </c>
    </row>
    <row r="9568" spans="1:6" x14ac:dyDescent="0.2">
      <c r="A9568" s="28">
        <v>42837</v>
      </c>
      <c r="B9568" t="s">
        <v>445</v>
      </c>
      <c r="C9568" t="s">
        <v>53</v>
      </c>
      <c r="D9568" t="s">
        <v>53</v>
      </c>
      <c r="E9568" s="30">
        <v>3.32</v>
      </c>
      <c r="F9568">
        <f t="shared" si="155"/>
        <v>1</v>
      </c>
    </row>
    <row r="9569" spans="1:6" x14ac:dyDescent="0.2">
      <c r="A9569" s="28">
        <v>42837</v>
      </c>
      <c r="B9569" t="s">
        <v>445</v>
      </c>
      <c r="C9569" t="s">
        <v>54</v>
      </c>
      <c r="D9569" t="s">
        <v>54</v>
      </c>
      <c r="E9569" s="30">
        <v>3.35</v>
      </c>
      <c r="F9569">
        <f t="shared" si="155"/>
        <v>1</v>
      </c>
    </row>
    <row r="9570" spans="1:6" x14ac:dyDescent="0.2">
      <c r="A9570" s="28">
        <v>42837</v>
      </c>
      <c r="B9570" t="s">
        <v>445</v>
      </c>
      <c r="C9570" t="s">
        <v>55</v>
      </c>
      <c r="D9570" t="s">
        <v>55</v>
      </c>
      <c r="E9570" s="30">
        <v>11</v>
      </c>
      <c r="F9570">
        <f t="shared" si="155"/>
        <v>1</v>
      </c>
    </row>
    <row r="9571" spans="1:6" x14ac:dyDescent="0.2">
      <c r="A9571" s="28">
        <v>42837</v>
      </c>
      <c r="B9571" t="s">
        <v>445</v>
      </c>
      <c r="C9571" t="s">
        <v>56</v>
      </c>
      <c r="D9571" t="s">
        <v>56</v>
      </c>
      <c r="E9571" s="30">
        <v>10</v>
      </c>
      <c r="F9571">
        <f t="shared" si="155"/>
        <v>1</v>
      </c>
    </row>
    <row r="9572" spans="1:6" x14ac:dyDescent="0.2">
      <c r="A9572" s="28">
        <v>42837</v>
      </c>
      <c r="B9572" t="s">
        <v>445</v>
      </c>
      <c r="C9572" t="s">
        <v>57</v>
      </c>
      <c r="D9572" t="s">
        <v>57</v>
      </c>
      <c r="E9572" s="30">
        <v>2</v>
      </c>
      <c r="F9572">
        <f t="shared" si="155"/>
        <v>1</v>
      </c>
    </row>
    <row r="9573" spans="1:6" x14ac:dyDescent="0.2">
      <c r="A9573" s="28">
        <v>42837</v>
      </c>
      <c r="B9573" t="s">
        <v>445</v>
      </c>
      <c r="C9573" t="s">
        <v>58</v>
      </c>
      <c r="D9573" t="s">
        <v>58</v>
      </c>
      <c r="E9573" s="30">
        <v>10</v>
      </c>
      <c r="F9573">
        <f t="shared" si="155"/>
        <v>1</v>
      </c>
    </row>
    <row r="9574" spans="1:6" x14ac:dyDescent="0.2">
      <c r="A9574" s="28">
        <v>42837</v>
      </c>
      <c r="B9574" t="s">
        <v>445</v>
      </c>
      <c r="C9574" t="s">
        <v>59</v>
      </c>
      <c r="D9574" t="s">
        <v>59</v>
      </c>
      <c r="E9574" s="30">
        <v>4</v>
      </c>
      <c r="F9574">
        <f t="shared" si="155"/>
        <v>1</v>
      </c>
    </row>
    <row r="9575" spans="1:6" x14ac:dyDescent="0.2">
      <c r="A9575" s="28">
        <v>42838</v>
      </c>
      <c r="B9575" t="s">
        <v>446</v>
      </c>
      <c r="C9575" t="s">
        <v>52</v>
      </c>
      <c r="D9575" t="s">
        <v>52</v>
      </c>
      <c r="E9575" s="30">
        <v>5</v>
      </c>
      <c r="F9575">
        <f t="shared" si="155"/>
        <v>1</v>
      </c>
    </row>
    <row r="9576" spans="1:6" x14ac:dyDescent="0.2">
      <c r="A9576" s="28">
        <v>42838</v>
      </c>
      <c r="B9576" t="s">
        <v>446</v>
      </c>
      <c r="C9576" t="s">
        <v>53</v>
      </c>
      <c r="D9576" t="s">
        <v>53</v>
      </c>
      <c r="E9576" s="30">
        <v>2.4390000000000001</v>
      </c>
      <c r="F9576">
        <f t="shared" si="155"/>
        <v>1</v>
      </c>
    </row>
    <row r="9577" spans="1:6" x14ac:dyDescent="0.2">
      <c r="A9577" s="28">
        <v>42838</v>
      </c>
      <c r="B9577" t="s">
        <v>446</v>
      </c>
      <c r="C9577" t="s">
        <v>54</v>
      </c>
      <c r="D9577" t="s">
        <v>54</v>
      </c>
      <c r="E9577" s="30">
        <v>2</v>
      </c>
      <c r="F9577">
        <f t="shared" si="155"/>
        <v>1</v>
      </c>
    </row>
    <row r="9578" spans="1:6" x14ac:dyDescent="0.2">
      <c r="A9578" s="28">
        <v>42838</v>
      </c>
      <c r="B9578" t="s">
        <v>446</v>
      </c>
      <c r="C9578" t="s">
        <v>55</v>
      </c>
      <c r="D9578" t="s">
        <v>55</v>
      </c>
      <c r="E9578" s="30">
        <v>30.9</v>
      </c>
      <c r="F9578">
        <f t="shared" si="155"/>
        <v>1</v>
      </c>
    </row>
    <row r="9579" spans="1:6" x14ac:dyDescent="0.2">
      <c r="A9579" s="28">
        <v>42838</v>
      </c>
      <c r="B9579" t="s">
        <v>446</v>
      </c>
      <c r="C9579" t="s">
        <v>56</v>
      </c>
      <c r="D9579" t="s">
        <v>56</v>
      </c>
      <c r="E9579" s="30">
        <v>1</v>
      </c>
      <c r="F9579">
        <f t="shared" si="155"/>
        <v>1</v>
      </c>
    </row>
    <row r="9580" spans="1:6" x14ac:dyDescent="0.2">
      <c r="A9580" s="28">
        <v>42838</v>
      </c>
      <c r="B9580" t="s">
        <v>446</v>
      </c>
      <c r="C9580" t="s">
        <v>57</v>
      </c>
      <c r="D9580" t="s">
        <v>57</v>
      </c>
      <c r="E9580" s="30">
        <v>0</v>
      </c>
      <c r="F9580">
        <f t="shared" si="155"/>
        <v>1</v>
      </c>
    </row>
    <row r="9581" spans="1:6" x14ac:dyDescent="0.2">
      <c r="A9581" s="28">
        <v>42838</v>
      </c>
      <c r="B9581" t="s">
        <v>446</v>
      </c>
      <c r="C9581" t="s">
        <v>58</v>
      </c>
      <c r="D9581" t="s">
        <v>58</v>
      </c>
      <c r="E9581" s="30">
        <v>2</v>
      </c>
      <c r="F9581">
        <f t="shared" si="155"/>
        <v>1</v>
      </c>
    </row>
    <row r="9582" spans="1:6" x14ac:dyDescent="0.2">
      <c r="A9582" s="28">
        <v>42838</v>
      </c>
      <c r="B9582" t="s">
        <v>446</v>
      </c>
      <c r="C9582" t="s">
        <v>59</v>
      </c>
      <c r="D9582" t="s">
        <v>59</v>
      </c>
      <c r="E9582" s="30">
        <v>5</v>
      </c>
      <c r="F9582">
        <f t="shared" si="155"/>
        <v>1</v>
      </c>
    </row>
    <row r="9583" spans="1:6" x14ac:dyDescent="0.2">
      <c r="A9583" s="28">
        <v>42839</v>
      </c>
      <c r="B9583" t="s">
        <v>440</v>
      </c>
      <c r="C9583" t="s">
        <v>52</v>
      </c>
      <c r="D9583" t="s">
        <v>52</v>
      </c>
      <c r="E9583" s="30">
        <v>7.34</v>
      </c>
      <c r="F9583">
        <f t="shared" si="155"/>
        <v>1</v>
      </c>
    </row>
    <row r="9584" spans="1:6" x14ac:dyDescent="0.2">
      <c r="A9584" s="28">
        <v>42839</v>
      </c>
      <c r="B9584" t="s">
        <v>440</v>
      </c>
      <c r="C9584" t="s">
        <v>53</v>
      </c>
      <c r="D9584" t="s">
        <v>53</v>
      </c>
      <c r="E9584" s="30">
        <v>4.9800000000000004</v>
      </c>
      <c r="F9584">
        <f t="shared" si="155"/>
        <v>1</v>
      </c>
    </row>
    <row r="9585" spans="1:6" x14ac:dyDescent="0.2">
      <c r="A9585" s="28">
        <v>42839</v>
      </c>
      <c r="B9585" t="s">
        <v>440</v>
      </c>
      <c r="C9585" t="s">
        <v>54</v>
      </c>
      <c r="D9585" t="s">
        <v>54</v>
      </c>
      <c r="E9585" s="30">
        <v>5</v>
      </c>
      <c r="F9585">
        <f t="shared" si="155"/>
        <v>1</v>
      </c>
    </row>
    <row r="9586" spans="1:6" x14ac:dyDescent="0.2">
      <c r="A9586" s="28">
        <v>42839</v>
      </c>
      <c r="B9586" t="s">
        <v>440</v>
      </c>
      <c r="C9586" t="s">
        <v>55</v>
      </c>
      <c r="D9586" t="s">
        <v>55</v>
      </c>
      <c r="E9586" s="30">
        <v>13</v>
      </c>
      <c r="F9586">
        <f t="shared" si="155"/>
        <v>1</v>
      </c>
    </row>
    <row r="9587" spans="1:6" x14ac:dyDescent="0.2">
      <c r="A9587" s="28">
        <v>42839</v>
      </c>
      <c r="B9587" t="s">
        <v>440</v>
      </c>
      <c r="C9587" t="s">
        <v>56</v>
      </c>
      <c r="D9587" t="s">
        <v>56</v>
      </c>
      <c r="E9587" s="30">
        <v>3</v>
      </c>
      <c r="F9587">
        <f t="shared" si="155"/>
        <v>1</v>
      </c>
    </row>
    <row r="9588" spans="1:6" x14ac:dyDescent="0.2">
      <c r="A9588" s="28">
        <v>42839</v>
      </c>
      <c r="B9588" t="s">
        <v>440</v>
      </c>
      <c r="C9588" t="s">
        <v>57</v>
      </c>
      <c r="D9588" t="s">
        <v>57</v>
      </c>
      <c r="E9588" s="30">
        <v>0</v>
      </c>
      <c r="F9588">
        <f t="shared" si="155"/>
        <v>1</v>
      </c>
    </row>
    <row r="9589" spans="1:6" x14ac:dyDescent="0.2">
      <c r="A9589" s="28">
        <v>42839</v>
      </c>
      <c r="B9589" t="s">
        <v>440</v>
      </c>
      <c r="C9589" t="s">
        <v>58</v>
      </c>
      <c r="D9589" t="s">
        <v>58</v>
      </c>
      <c r="E9589" s="30">
        <v>16</v>
      </c>
      <c r="F9589">
        <f t="shared" si="155"/>
        <v>1</v>
      </c>
    </row>
    <row r="9590" spans="1:6" x14ac:dyDescent="0.2">
      <c r="A9590" s="28">
        <v>42839</v>
      </c>
      <c r="B9590" t="s">
        <v>440</v>
      </c>
      <c r="C9590" t="s">
        <v>59</v>
      </c>
      <c r="D9590" t="s">
        <v>59</v>
      </c>
      <c r="E9590" s="30">
        <v>4</v>
      </c>
      <c r="F9590">
        <f t="shared" si="155"/>
        <v>1</v>
      </c>
    </row>
    <row r="9591" spans="1:6" x14ac:dyDescent="0.2">
      <c r="A9591" s="28">
        <v>42840</v>
      </c>
      <c r="B9591" t="s">
        <v>441</v>
      </c>
      <c r="C9591" t="s">
        <v>52</v>
      </c>
      <c r="D9591" t="s">
        <v>52</v>
      </c>
      <c r="E9591" s="30">
        <v>11.67</v>
      </c>
      <c r="F9591">
        <f t="shared" si="155"/>
        <v>1</v>
      </c>
    </row>
    <row r="9592" spans="1:6" x14ac:dyDescent="0.2">
      <c r="A9592" s="28">
        <v>42840</v>
      </c>
      <c r="B9592" t="s">
        <v>441</v>
      </c>
      <c r="C9592" t="s">
        <v>53</v>
      </c>
      <c r="D9592" t="s">
        <v>53</v>
      </c>
      <c r="E9592" s="30">
        <v>1.472</v>
      </c>
      <c r="F9592">
        <f t="shared" si="155"/>
        <v>1</v>
      </c>
    </row>
    <row r="9593" spans="1:6" x14ac:dyDescent="0.2">
      <c r="A9593" s="28">
        <v>42840</v>
      </c>
      <c r="B9593" t="s">
        <v>441</v>
      </c>
      <c r="C9593" t="s">
        <v>54</v>
      </c>
      <c r="D9593" t="s">
        <v>54</v>
      </c>
      <c r="E9593" s="30">
        <v>4</v>
      </c>
      <c r="F9593">
        <f t="shared" si="155"/>
        <v>1</v>
      </c>
    </row>
    <row r="9594" spans="1:6" x14ac:dyDescent="0.2">
      <c r="A9594" s="28">
        <v>42840</v>
      </c>
      <c r="B9594" t="s">
        <v>441</v>
      </c>
      <c r="C9594" t="s">
        <v>55</v>
      </c>
      <c r="D9594" t="s">
        <v>55</v>
      </c>
      <c r="E9594" s="30">
        <v>27.25</v>
      </c>
      <c r="F9594">
        <f t="shared" si="155"/>
        <v>1</v>
      </c>
    </row>
    <row r="9595" spans="1:6" x14ac:dyDescent="0.2">
      <c r="A9595" s="28">
        <v>42840</v>
      </c>
      <c r="B9595" t="s">
        <v>441</v>
      </c>
      <c r="C9595" t="s">
        <v>56</v>
      </c>
      <c r="D9595" t="s">
        <v>56</v>
      </c>
      <c r="E9595" s="30">
        <v>1</v>
      </c>
      <c r="F9595">
        <f t="shared" si="155"/>
        <v>1</v>
      </c>
    </row>
    <row r="9596" spans="1:6" x14ac:dyDescent="0.2">
      <c r="A9596" s="28">
        <v>42840</v>
      </c>
      <c r="B9596" t="s">
        <v>441</v>
      </c>
      <c r="C9596" t="s">
        <v>57</v>
      </c>
      <c r="D9596" t="s">
        <v>57</v>
      </c>
      <c r="E9596" s="30">
        <v>0</v>
      </c>
      <c r="F9596">
        <f t="shared" si="155"/>
        <v>1</v>
      </c>
    </row>
    <row r="9597" spans="1:6" x14ac:dyDescent="0.2">
      <c r="A9597" s="28">
        <v>42840</v>
      </c>
      <c r="B9597" t="s">
        <v>441</v>
      </c>
      <c r="C9597" t="s">
        <v>58</v>
      </c>
      <c r="D9597" t="s">
        <v>58</v>
      </c>
      <c r="E9597" s="30">
        <v>15</v>
      </c>
      <c r="F9597">
        <f t="shared" si="155"/>
        <v>1</v>
      </c>
    </row>
    <row r="9598" spans="1:6" x14ac:dyDescent="0.2">
      <c r="A9598" s="28">
        <v>42840</v>
      </c>
      <c r="B9598" t="s">
        <v>441</v>
      </c>
      <c r="C9598" t="s">
        <v>59</v>
      </c>
      <c r="D9598" t="s">
        <v>59</v>
      </c>
      <c r="E9598" s="30">
        <v>5.2</v>
      </c>
      <c r="F9598">
        <f t="shared" si="155"/>
        <v>1</v>
      </c>
    </row>
    <row r="9599" spans="1:6" x14ac:dyDescent="0.2">
      <c r="A9599" s="28">
        <v>42841</v>
      </c>
      <c r="B9599" t="s">
        <v>447</v>
      </c>
      <c r="C9599" t="s">
        <v>52</v>
      </c>
      <c r="D9599" t="s">
        <v>52</v>
      </c>
      <c r="E9599" s="30">
        <v>5</v>
      </c>
      <c r="F9599">
        <f t="shared" si="155"/>
        <v>1</v>
      </c>
    </row>
    <row r="9600" spans="1:6" x14ac:dyDescent="0.2">
      <c r="A9600" s="28">
        <v>42841</v>
      </c>
      <c r="B9600" t="s">
        <v>447</v>
      </c>
      <c r="C9600" t="s">
        <v>53</v>
      </c>
      <c r="D9600" t="s">
        <v>53</v>
      </c>
      <c r="E9600" s="30">
        <v>4.0460000000000003</v>
      </c>
      <c r="F9600">
        <f t="shared" si="155"/>
        <v>1</v>
      </c>
    </row>
    <row r="9601" spans="1:6" x14ac:dyDescent="0.2">
      <c r="A9601" s="28">
        <v>42841</v>
      </c>
      <c r="B9601" t="s">
        <v>447</v>
      </c>
      <c r="C9601" t="s">
        <v>54</v>
      </c>
      <c r="D9601" t="s">
        <v>54</v>
      </c>
      <c r="E9601" s="30">
        <v>0</v>
      </c>
      <c r="F9601">
        <f t="shared" si="155"/>
        <v>1</v>
      </c>
    </row>
    <row r="9602" spans="1:6" x14ac:dyDescent="0.2">
      <c r="A9602" s="28">
        <v>42841</v>
      </c>
      <c r="B9602" t="s">
        <v>447</v>
      </c>
      <c r="C9602" t="s">
        <v>55</v>
      </c>
      <c r="D9602" t="s">
        <v>55</v>
      </c>
      <c r="E9602" s="30">
        <v>48</v>
      </c>
      <c r="F9602">
        <f t="shared" si="155"/>
        <v>1</v>
      </c>
    </row>
    <row r="9603" spans="1:6" x14ac:dyDescent="0.2">
      <c r="A9603" s="28">
        <v>42841</v>
      </c>
      <c r="B9603" t="s">
        <v>447</v>
      </c>
      <c r="C9603" t="s">
        <v>56</v>
      </c>
      <c r="D9603" t="s">
        <v>56</v>
      </c>
      <c r="E9603" s="30">
        <v>3</v>
      </c>
      <c r="F9603">
        <f t="shared" si="155"/>
        <v>1</v>
      </c>
    </row>
    <row r="9604" spans="1:6" x14ac:dyDescent="0.2">
      <c r="A9604" s="28">
        <v>42841</v>
      </c>
      <c r="B9604" t="s">
        <v>447</v>
      </c>
      <c r="C9604" t="s">
        <v>57</v>
      </c>
      <c r="D9604" t="s">
        <v>57</v>
      </c>
      <c r="E9604" s="30">
        <v>0</v>
      </c>
      <c r="F9604">
        <f t="shared" si="155"/>
        <v>1</v>
      </c>
    </row>
    <row r="9605" spans="1:6" x14ac:dyDescent="0.2">
      <c r="A9605" s="28">
        <v>42841</v>
      </c>
      <c r="B9605" t="s">
        <v>447</v>
      </c>
      <c r="C9605" t="s">
        <v>58</v>
      </c>
      <c r="D9605" t="s">
        <v>58</v>
      </c>
      <c r="E9605" s="30">
        <v>7</v>
      </c>
      <c r="F9605">
        <f t="shared" si="155"/>
        <v>1</v>
      </c>
    </row>
    <row r="9606" spans="1:6" x14ac:dyDescent="0.2">
      <c r="A9606" s="28">
        <v>42841</v>
      </c>
      <c r="B9606" t="s">
        <v>447</v>
      </c>
      <c r="C9606" t="s">
        <v>59</v>
      </c>
      <c r="D9606" t="s">
        <v>59</v>
      </c>
      <c r="E9606" s="30">
        <v>5</v>
      </c>
      <c r="F9606">
        <f t="shared" si="155"/>
        <v>1</v>
      </c>
    </row>
    <row r="9607" spans="1:6" x14ac:dyDescent="0.2">
      <c r="A9607" s="28">
        <v>42842</v>
      </c>
      <c r="B9607" t="s">
        <v>443</v>
      </c>
      <c r="C9607" t="s">
        <v>52</v>
      </c>
      <c r="D9607" t="s">
        <v>52</v>
      </c>
      <c r="E9607" s="30">
        <v>4</v>
      </c>
      <c r="F9607">
        <f t="shared" ref="F9607:F9670" si="156">SUBTOTAL(103,E9607)</f>
        <v>1</v>
      </c>
    </row>
    <row r="9608" spans="1:6" x14ac:dyDescent="0.2">
      <c r="A9608" s="28">
        <v>42842</v>
      </c>
      <c r="B9608" t="s">
        <v>443</v>
      </c>
      <c r="C9608" t="s">
        <v>53</v>
      </c>
      <c r="D9608" t="s">
        <v>53</v>
      </c>
      <c r="E9608" s="30">
        <v>3.99</v>
      </c>
      <c r="F9608">
        <f t="shared" si="156"/>
        <v>1</v>
      </c>
    </row>
    <row r="9609" spans="1:6" x14ac:dyDescent="0.2">
      <c r="A9609" s="28">
        <v>42842</v>
      </c>
      <c r="B9609" t="s">
        <v>443</v>
      </c>
      <c r="C9609" t="s">
        <v>54</v>
      </c>
      <c r="D9609" t="s">
        <v>54</v>
      </c>
      <c r="E9609" s="30">
        <v>1.9</v>
      </c>
      <c r="F9609">
        <f t="shared" si="156"/>
        <v>1</v>
      </c>
    </row>
    <row r="9610" spans="1:6" x14ac:dyDescent="0.2">
      <c r="A9610" s="28">
        <v>42842</v>
      </c>
      <c r="B9610" t="s">
        <v>443</v>
      </c>
      <c r="C9610" t="s">
        <v>55</v>
      </c>
      <c r="D9610" t="s">
        <v>55</v>
      </c>
      <c r="E9610" s="30">
        <v>18.399999999999999</v>
      </c>
      <c r="F9610">
        <f t="shared" si="156"/>
        <v>1</v>
      </c>
    </row>
    <row r="9611" spans="1:6" x14ac:dyDescent="0.2">
      <c r="A9611" s="28">
        <v>42842</v>
      </c>
      <c r="B9611" t="s">
        <v>443</v>
      </c>
      <c r="C9611" t="s">
        <v>56</v>
      </c>
      <c r="D9611" t="s">
        <v>56</v>
      </c>
      <c r="E9611" s="30">
        <v>1</v>
      </c>
      <c r="F9611">
        <f t="shared" si="156"/>
        <v>1</v>
      </c>
    </row>
    <row r="9612" spans="1:6" x14ac:dyDescent="0.2">
      <c r="A9612" s="28">
        <v>42842</v>
      </c>
      <c r="B9612" t="s">
        <v>443</v>
      </c>
      <c r="C9612" t="s">
        <v>57</v>
      </c>
      <c r="D9612" t="s">
        <v>57</v>
      </c>
      <c r="E9612" s="30">
        <v>0</v>
      </c>
      <c r="F9612">
        <f t="shared" si="156"/>
        <v>1</v>
      </c>
    </row>
    <row r="9613" spans="1:6" x14ac:dyDescent="0.2">
      <c r="A9613" s="28">
        <v>42842</v>
      </c>
      <c r="B9613" t="s">
        <v>443</v>
      </c>
      <c r="C9613" t="s">
        <v>58</v>
      </c>
      <c r="D9613" t="s">
        <v>58</v>
      </c>
      <c r="E9613" s="30">
        <v>5</v>
      </c>
      <c r="F9613">
        <f t="shared" si="156"/>
        <v>1</v>
      </c>
    </row>
    <row r="9614" spans="1:6" x14ac:dyDescent="0.2">
      <c r="A9614" s="28">
        <v>42842</v>
      </c>
      <c r="B9614" t="s">
        <v>443</v>
      </c>
      <c r="C9614" t="s">
        <v>59</v>
      </c>
      <c r="D9614" t="s">
        <v>59</v>
      </c>
      <c r="E9614" s="30">
        <v>1</v>
      </c>
      <c r="F9614">
        <f t="shared" si="156"/>
        <v>1</v>
      </c>
    </row>
    <row r="9615" spans="1:6" x14ac:dyDescent="0.2">
      <c r="A9615" s="28">
        <v>42843</v>
      </c>
      <c r="B9615" t="s">
        <v>444</v>
      </c>
      <c r="C9615" t="s">
        <v>52</v>
      </c>
      <c r="D9615" t="s">
        <v>52</v>
      </c>
      <c r="E9615" s="30">
        <v>7.33</v>
      </c>
      <c r="F9615">
        <f t="shared" si="156"/>
        <v>1</v>
      </c>
    </row>
    <row r="9616" spans="1:6" x14ac:dyDescent="0.2">
      <c r="A9616" s="28">
        <v>42843</v>
      </c>
      <c r="B9616" t="s">
        <v>444</v>
      </c>
      <c r="C9616" t="s">
        <v>53</v>
      </c>
      <c r="D9616" t="s">
        <v>53</v>
      </c>
      <c r="E9616" s="30">
        <v>4.67</v>
      </c>
      <c r="F9616">
        <f t="shared" si="156"/>
        <v>1</v>
      </c>
    </row>
    <row r="9617" spans="1:6" x14ac:dyDescent="0.2">
      <c r="A9617" s="28">
        <v>42843</v>
      </c>
      <c r="B9617" t="s">
        <v>444</v>
      </c>
      <c r="C9617" t="s">
        <v>54</v>
      </c>
      <c r="D9617" t="s">
        <v>54</v>
      </c>
      <c r="E9617" s="30">
        <v>6.3</v>
      </c>
      <c r="F9617">
        <f t="shared" si="156"/>
        <v>1</v>
      </c>
    </row>
    <row r="9618" spans="1:6" x14ac:dyDescent="0.2">
      <c r="A9618" s="28">
        <v>42843</v>
      </c>
      <c r="B9618" t="s">
        <v>444</v>
      </c>
      <c r="C9618" t="s">
        <v>55</v>
      </c>
      <c r="D9618" t="s">
        <v>55</v>
      </c>
      <c r="E9618" s="30">
        <v>15.4</v>
      </c>
      <c r="F9618">
        <f t="shared" si="156"/>
        <v>1</v>
      </c>
    </row>
    <row r="9619" spans="1:6" x14ac:dyDescent="0.2">
      <c r="A9619" s="28">
        <v>42843</v>
      </c>
      <c r="B9619" t="s">
        <v>444</v>
      </c>
      <c r="C9619" t="s">
        <v>56</v>
      </c>
      <c r="D9619" t="s">
        <v>56</v>
      </c>
      <c r="E9619" s="30">
        <v>8</v>
      </c>
      <c r="F9619">
        <f t="shared" si="156"/>
        <v>1</v>
      </c>
    </row>
    <row r="9620" spans="1:6" x14ac:dyDescent="0.2">
      <c r="A9620" s="28">
        <v>42843</v>
      </c>
      <c r="B9620" t="s">
        <v>444</v>
      </c>
      <c r="C9620" t="s">
        <v>57</v>
      </c>
      <c r="D9620" t="s">
        <v>57</v>
      </c>
      <c r="E9620" s="30">
        <v>1</v>
      </c>
      <c r="F9620">
        <f t="shared" si="156"/>
        <v>1</v>
      </c>
    </row>
    <row r="9621" spans="1:6" x14ac:dyDescent="0.2">
      <c r="A9621" s="28">
        <v>42843</v>
      </c>
      <c r="B9621" t="s">
        <v>444</v>
      </c>
      <c r="C9621" t="s">
        <v>58</v>
      </c>
      <c r="D9621" t="s">
        <v>58</v>
      </c>
      <c r="E9621" s="30">
        <v>2</v>
      </c>
      <c r="F9621">
        <f t="shared" si="156"/>
        <v>1</v>
      </c>
    </row>
    <row r="9622" spans="1:6" x14ac:dyDescent="0.2">
      <c r="A9622" s="28">
        <v>42843</v>
      </c>
      <c r="B9622" t="s">
        <v>444</v>
      </c>
      <c r="C9622" t="s">
        <v>59</v>
      </c>
      <c r="D9622" t="s">
        <v>59</v>
      </c>
      <c r="E9622" s="30">
        <v>2</v>
      </c>
      <c r="F9622">
        <f t="shared" si="156"/>
        <v>1</v>
      </c>
    </row>
    <row r="9623" spans="1:6" x14ac:dyDescent="0.2">
      <c r="A9623" s="28">
        <v>42844</v>
      </c>
      <c r="B9623" t="s">
        <v>445</v>
      </c>
      <c r="C9623" t="s">
        <v>52</v>
      </c>
      <c r="D9623" t="s">
        <v>52</v>
      </c>
      <c r="E9623" s="30">
        <v>1</v>
      </c>
      <c r="F9623">
        <f t="shared" si="156"/>
        <v>1</v>
      </c>
    </row>
    <row r="9624" spans="1:6" x14ac:dyDescent="0.2">
      <c r="A9624" s="28">
        <v>42844</v>
      </c>
      <c r="B9624" t="s">
        <v>445</v>
      </c>
      <c r="C9624" t="s">
        <v>53</v>
      </c>
      <c r="D9624" t="s">
        <v>53</v>
      </c>
      <c r="E9624" s="30">
        <v>3.4060000000000001</v>
      </c>
      <c r="F9624">
        <f t="shared" si="156"/>
        <v>1</v>
      </c>
    </row>
    <row r="9625" spans="1:6" x14ac:dyDescent="0.2">
      <c r="A9625" s="28">
        <v>42844</v>
      </c>
      <c r="B9625" t="s">
        <v>445</v>
      </c>
      <c r="C9625" t="s">
        <v>54</v>
      </c>
      <c r="D9625" t="s">
        <v>54</v>
      </c>
      <c r="E9625" s="30">
        <v>5</v>
      </c>
      <c r="F9625">
        <f t="shared" si="156"/>
        <v>1</v>
      </c>
    </row>
    <row r="9626" spans="1:6" x14ac:dyDescent="0.2">
      <c r="A9626" s="28">
        <v>42844</v>
      </c>
      <c r="B9626" t="s">
        <v>445</v>
      </c>
      <c r="C9626" t="s">
        <v>55</v>
      </c>
      <c r="D9626" t="s">
        <v>55</v>
      </c>
      <c r="E9626" s="30">
        <v>14</v>
      </c>
      <c r="F9626">
        <f t="shared" si="156"/>
        <v>1</v>
      </c>
    </row>
    <row r="9627" spans="1:6" x14ac:dyDescent="0.2">
      <c r="A9627" s="28">
        <v>42844</v>
      </c>
      <c r="B9627" t="s">
        <v>445</v>
      </c>
      <c r="C9627" t="s">
        <v>56</v>
      </c>
      <c r="D9627" t="s">
        <v>56</v>
      </c>
      <c r="E9627" s="30">
        <v>2</v>
      </c>
      <c r="F9627">
        <f t="shared" si="156"/>
        <v>1</v>
      </c>
    </row>
    <row r="9628" spans="1:6" x14ac:dyDescent="0.2">
      <c r="A9628" s="28">
        <v>42844</v>
      </c>
      <c r="B9628" t="s">
        <v>445</v>
      </c>
      <c r="C9628" t="s">
        <v>57</v>
      </c>
      <c r="D9628" t="s">
        <v>57</v>
      </c>
      <c r="E9628" s="30">
        <v>0</v>
      </c>
      <c r="F9628">
        <f t="shared" si="156"/>
        <v>1</v>
      </c>
    </row>
    <row r="9629" spans="1:6" x14ac:dyDescent="0.2">
      <c r="A9629" s="28">
        <v>42844</v>
      </c>
      <c r="B9629" t="s">
        <v>445</v>
      </c>
      <c r="C9629" t="s">
        <v>58</v>
      </c>
      <c r="D9629" t="s">
        <v>58</v>
      </c>
      <c r="E9629" s="30">
        <v>0</v>
      </c>
      <c r="F9629">
        <f t="shared" si="156"/>
        <v>1</v>
      </c>
    </row>
    <row r="9630" spans="1:6" x14ac:dyDescent="0.2">
      <c r="A9630" s="28">
        <v>42844</v>
      </c>
      <c r="B9630" t="s">
        <v>445</v>
      </c>
      <c r="C9630" t="s">
        <v>59</v>
      </c>
      <c r="D9630" t="s">
        <v>59</v>
      </c>
      <c r="E9630" s="30">
        <v>1</v>
      </c>
      <c r="F9630">
        <f t="shared" si="156"/>
        <v>1</v>
      </c>
    </row>
    <row r="9631" spans="1:6" x14ac:dyDescent="0.2">
      <c r="A9631" s="28">
        <v>42845</v>
      </c>
      <c r="B9631" t="s">
        <v>446</v>
      </c>
      <c r="C9631" t="s">
        <v>52</v>
      </c>
      <c r="D9631" t="s">
        <v>52</v>
      </c>
      <c r="E9631" s="30">
        <v>4.66</v>
      </c>
      <c r="F9631">
        <f t="shared" si="156"/>
        <v>1</v>
      </c>
    </row>
    <row r="9632" spans="1:6" x14ac:dyDescent="0.2">
      <c r="A9632" s="28">
        <v>42845</v>
      </c>
      <c r="B9632" t="s">
        <v>446</v>
      </c>
      <c r="C9632" t="s">
        <v>53</v>
      </c>
      <c r="D9632" t="s">
        <v>53</v>
      </c>
      <c r="E9632" s="30">
        <v>2.33</v>
      </c>
      <c r="F9632">
        <f t="shared" si="156"/>
        <v>1</v>
      </c>
    </row>
    <row r="9633" spans="1:6" x14ac:dyDescent="0.2">
      <c r="A9633" s="28">
        <v>42845</v>
      </c>
      <c r="B9633" t="s">
        <v>446</v>
      </c>
      <c r="C9633" t="s">
        <v>54</v>
      </c>
      <c r="D9633" t="s">
        <v>54</v>
      </c>
      <c r="E9633" s="30">
        <v>5</v>
      </c>
      <c r="F9633">
        <f t="shared" si="156"/>
        <v>1</v>
      </c>
    </row>
    <row r="9634" spans="1:6" x14ac:dyDescent="0.2">
      <c r="A9634" s="28">
        <v>42845</v>
      </c>
      <c r="B9634" t="s">
        <v>446</v>
      </c>
      <c r="C9634" t="s">
        <v>55</v>
      </c>
      <c r="D9634" t="s">
        <v>55</v>
      </c>
      <c r="E9634" s="30">
        <v>9.4</v>
      </c>
      <c r="F9634">
        <f t="shared" si="156"/>
        <v>1</v>
      </c>
    </row>
    <row r="9635" spans="1:6" x14ac:dyDescent="0.2">
      <c r="A9635" s="28">
        <v>42845</v>
      </c>
      <c r="B9635" t="s">
        <v>446</v>
      </c>
      <c r="C9635" t="s">
        <v>56</v>
      </c>
      <c r="D9635" t="s">
        <v>56</v>
      </c>
      <c r="E9635" s="30">
        <v>10</v>
      </c>
      <c r="F9635">
        <f t="shared" si="156"/>
        <v>1</v>
      </c>
    </row>
    <row r="9636" spans="1:6" x14ac:dyDescent="0.2">
      <c r="A9636" s="28">
        <v>42845</v>
      </c>
      <c r="B9636" t="s">
        <v>446</v>
      </c>
      <c r="C9636" t="s">
        <v>57</v>
      </c>
      <c r="D9636" t="s">
        <v>57</v>
      </c>
      <c r="E9636" s="30">
        <v>0</v>
      </c>
      <c r="F9636">
        <f t="shared" si="156"/>
        <v>1</v>
      </c>
    </row>
    <row r="9637" spans="1:6" x14ac:dyDescent="0.2">
      <c r="A9637" s="28">
        <v>42845</v>
      </c>
      <c r="B9637" t="s">
        <v>446</v>
      </c>
      <c r="C9637" t="s">
        <v>58</v>
      </c>
      <c r="D9637" t="s">
        <v>58</v>
      </c>
      <c r="E9637" s="30">
        <v>7</v>
      </c>
      <c r="F9637">
        <f t="shared" si="156"/>
        <v>1</v>
      </c>
    </row>
    <row r="9638" spans="1:6" x14ac:dyDescent="0.2">
      <c r="A9638" s="28">
        <v>42845</v>
      </c>
      <c r="B9638" t="s">
        <v>446</v>
      </c>
      <c r="C9638" t="s">
        <v>59</v>
      </c>
      <c r="D9638" t="s">
        <v>59</v>
      </c>
      <c r="E9638" s="30">
        <v>2</v>
      </c>
      <c r="F9638">
        <f t="shared" si="156"/>
        <v>1</v>
      </c>
    </row>
    <row r="9639" spans="1:6" x14ac:dyDescent="0.2">
      <c r="A9639" s="28">
        <v>42846</v>
      </c>
      <c r="B9639" t="s">
        <v>440</v>
      </c>
      <c r="C9639" t="s">
        <v>52</v>
      </c>
      <c r="D9639" t="s">
        <v>52</v>
      </c>
      <c r="E9639" s="30">
        <v>3.67</v>
      </c>
      <c r="F9639">
        <f t="shared" si="156"/>
        <v>1</v>
      </c>
    </row>
    <row r="9640" spans="1:6" x14ac:dyDescent="0.2">
      <c r="A9640" s="28">
        <v>42846</v>
      </c>
      <c r="B9640" t="s">
        <v>440</v>
      </c>
      <c r="C9640" t="s">
        <v>53</v>
      </c>
      <c r="D9640" t="s">
        <v>53</v>
      </c>
      <c r="E9640" s="30">
        <v>2.34</v>
      </c>
      <c r="F9640">
        <f t="shared" si="156"/>
        <v>1</v>
      </c>
    </row>
    <row r="9641" spans="1:6" x14ac:dyDescent="0.2">
      <c r="A9641" s="28">
        <v>42846</v>
      </c>
      <c r="B9641" t="s">
        <v>440</v>
      </c>
      <c r="C9641" t="s">
        <v>54</v>
      </c>
      <c r="D9641" t="s">
        <v>54</v>
      </c>
      <c r="E9641" s="30">
        <v>2.4</v>
      </c>
      <c r="F9641">
        <f t="shared" si="156"/>
        <v>1</v>
      </c>
    </row>
    <row r="9642" spans="1:6" x14ac:dyDescent="0.2">
      <c r="A9642" s="28">
        <v>42846</v>
      </c>
      <c r="B9642" t="s">
        <v>440</v>
      </c>
      <c r="C9642" t="s">
        <v>55</v>
      </c>
      <c r="D9642" t="s">
        <v>55</v>
      </c>
      <c r="E9642" s="30">
        <v>29</v>
      </c>
      <c r="F9642">
        <f t="shared" si="156"/>
        <v>1</v>
      </c>
    </row>
    <row r="9643" spans="1:6" x14ac:dyDescent="0.2">
      <c r="A9643" s="28">
        <v>42846</v>
      </c>
      <c r="B9643" t="s">
        <v>440</v>
      </c>
      <c r="C9643" t="s">
        <v>56</v>
      </c>
      <c r="D9643" t="s">
        <v>56</v>
      </c>
      <c r="E9643" s="30">
        <v>3</v>
      </c>
      <c r="F9643">
        <f t="shared" si="156"/>
        <v>1</v>
      </c>
    </row>
    <row r="9644" spans="1:6" x14ac:dyDescent="0.2">
      <c r="A9644" s="28">
        <v>42846</v>
      </c>
      <c r="B9644" t="s">
        <v>440</v>
      </c>
      <c r="C9644" t="s">
        <v>57</v>
      </c>
      <c r="D9644" t="s">
        <v>57</v>
      </c>
      <c r="E9644" s="30">
        <v>0</v>
      </c>
      <c r="F9644">
        <f t="shared" si="156"/>
        <v>1</v>
      </c>
    </row>
    <row r="9645" spans="1:6" x14ac:dyDescent="0.2">
      <c r="A9645" s="28">
        <v>42846</v>
      </c>
      <c r="B9645" t="s">
        <v>440</v>
      </c>
      <c r="C9645" t="s">
        <v>58</v>
      </c>
      <c r="D9645" t="s">
        <v>58</v>
      </c>
      <c r="E9645" s="30">
        <v>1.875</v>
      </c>
      <c r="F9645">
        <f t="shared" si="156"/>
        <v>1</v>
      </c>
    </row>
    <row r="9646" spans="1:6" x14ac:dyDescent="0.2">
      <c r="A9646" s="28">
        <v>42846</v>
      </c>
      <c r="B9646" t="s">
        <v>440</v>
      </c>
      <c r="C9646" t="s">
        <v>59</v>
      </c>
      <c r="D9646" t="s">
        <v>59</v>
      </c>
      <c r="E9646" s="30">
        <v>3</v>
      </c>
      <c r="F9646">
        <f t="shared" si="156"/>
        <v>1</v>
      </c>
    </row>
    <row r="9647" spans="1:6" x14ac:dyDescent="0.2">
      <c r="A9647" s="28">
        <v>42847</v>
      </c>
      <c r="B9647" t="s">
        <v>441</v>
      </c>
      <c r="C9647" t="s">
        <v>52</v>
      </c>
      <c r="D9647" t="s">
        <v>52</v>
      </c>
      <c r="E9647" s="30">
        <v>2.64</v>
      </c>
      <c r="F9647">
        <f t="shared" si="156"/>
        <v>1</v>
      </c>
    </row>
    <row r="9648" spans="1:6" x14ac:dyDescent="0.2">
      <c r="A9648" s="28">
        <v>42847</v>
      </c>
      <c r="B9648" t="s">
        <v>441</v>
      </c>
      <c r="C9648" t="s">
        <v>53</v>
      </c>
      <c r="D9648" t="s">
        <v>53</v>
      </c>
      <c r="E9648" s="30">
        <v>4.66</v>
      </c>
      <c r="F9648">
        <f t="shared" si="156"/>
        <v>1</v>
      </c>
    </row>
    <row r="9649" spans="1:6" x14ac:dyDescent="0.2">
      <c r="A9649" s="28">
        <v>42847</v>
      </c>
      <c r="B9649" t="s">
        <v>441</v>
      </c>
      <c r="C9649" t="s">
        <v>54</v>
      </c>
      <c r="D9649" t="s">
        <v>54</v>
      </c>
      <c r="E9649" s="30">
        <v>2.8</v>
      </c>
      <c r="F9649">
        <f t="shared" si="156"/>
        <v>1</v>
      </c>
    </row>
    <row r="9650" spans="1:6" x14ac:dyDescent="0.2">
      <c r="A9650" s="28">
        <v>42847</v>
      </c>
      <c r="B9650" t="s">
        <v>441</v>
      </c>
      <c r="C9650" t="s">
        <v>55</v>
      </c>
      <c r="D9650" t="s">
        <v>55</v>
      </c>
      <c r="E9650" s="30">
        <v>19</v>
      </c>
      <c r="F9650">
        <f t="shared" si="156"/>
        <v>1</v>
      </c>
    </row>
    <row r="9651" spans="1:6" x14ac:dyDescent="0.2">
      <c r="A9651" s="28">
        <v>42847</v>
      </c>
      <c r="B9651" t="s">
        <v>441</v>
      </c>
      <c r="C9651" t="s">
        <v>56</v>
      </c>
      <c r="D9651" t="s">
        <v>56</v>
      </c>
      <c r="E9651" s="30">
        <v>7</v>
      </c>
      <c r="F9651">
        <f t="shared" si="156"/>
        <v>1</v>
      </c>
    </row>
    <row r="9652" spans="1:6" x14ac:dyDescent="0.2">
      <c r="A9652" s="28">
        <v>42847</v>
      </c>
      <c r="B9652" t="s">
        <v>441</v>
      </c>
      <c r="C9652" t="s">
        <v>57</v>
      </c>
      <c r="D9652" t="s">
        <v>57</v>
      </c>
      <c r="E9652" s="30">
        <v>1</v>
      </c>
      <c r="F9652">
        <f t="shared" si="156"/>
        <v>1</v>
      </c>
    </row>
    <row r="9653" spans="1:6" x14ac:dyDescent="0.2">
      <c r="A9653" s="28">
        <v>42847</v>
      </c>
      <c r="B9653" t="s">
        <v>441</v>
      </c>
      <c r="C9653" t="s">
        <v>58</v>
      </c>
      <c r="D9653" t="s">
        <v>58</v>
      </c>
      <c r="E9653" s="30">
        <v>1</v>
      </c>
      <c r="F9653">
        <f t="shared" si="156"/>
        <v>1</v>
      </c>
    </row>
    <row r="9654" spans="1:6" x14ac:dyDescent="0.2">
      <c r="A9654" s="28">
        <v>42847</v>
      </c>
      <c r="B9654" t="s">
        <v>441</v>
      </c>
      <c r="C9654" t="s">
        <v>59</v>
      </c>
      <c r="D9654" t="s">
        <v>59</v>
      </c>
      <c r="E9654" s="30">
        <v>2</v>
      </c>
      <c r="F9654">
        <f t="shared" si="156"/>
        <v>1</v>
      </c>
    </row>
    <row r="9655" spans="1:6" x14ac:dyDescent="0.2">
      <c r="A9655" s="28">
        <v>42848</v>
      </c>
      <c r="B9655" t="s">
        <v>447</v>
      </c>
      <c r="C9655" t="s">
        <v>52</v>
      </c>
      <c r="D9655" t="s">
        <v>52</v>
      </c>
      <c r="E9655" s="30">
        <v>9</v>
      </c>
      <c r="F9655">
        <f t="shared" si="156"/>
        <v>1</v>
      </c>
    </row>
    <row r="9656" spans="1:6" x14ac:dyDescent="0.2">
      <c r="A9656" s="28">
        <v>42848</v>
      </c>
      <c r="B9656" t="s">
        <v>447</v>
      </c>
      <c r="C9656" t="s">
        <v>53</v>
      </c>
      <c r="D9656" t="s">
        <v>53</v>
      </c>
      <c r="E9656" s="30">
        <v>5.4160000000000004</v>
      </c>
      <c r="F9656">
        <f t="shared" si="156"/>
        <v>1</v>
      </c>
    </row>
    <row r="9657" spans="1:6" x14ac:dyDescent="0.2">
      <c r="A9657" s="28">
        <v>42848</v>
      </c>
      <c r="B9657" t="s">
        <v>447</v>
      </c>
      <c r="C9657" t="s">
        <v>54</v>
      </c>
      <c r="D9657" t="s">
        <v>54</v>
      </c>
      <c r="E9657" s="30">
        <v>3.6</v>
      </c>
      <c r="F9657">
        <f t="shared" si="156"/>
        <v>1</v>
      </c>
    </row>
    <row r="9658" spans="1:6" x14ac:dyDescent="0.2">
      <c r="A9658" s="28">
        <v>42848</v>
      </c>
      <c r="B9658" t="s">
        <v>447</v>
      </c>
      <c r="C9658" t="s">
        <v>55</v>
      </c>
      <c r="D9658" t="s">
        <v>55</v>
      </c>
      <c r="E9658" s="30">
        <v>25.5</v>
      </c>
      <c r="F9658">
        <f t="shared" si="156"/>
        <v>1</v>
      </c>
    </row>
    <row r="9659" spans="1:6" x14ac:dyDescent="0.2">
      <c r="A9659" s="28">
        <v>42848</v>
      </c>
      <c r="B9659" t="s">
        <v>447</v>
      </c>
      <c r="C9659" t="s">
        <v>56</v>
      </c>
      <c r="D9659" t="s">
        <v>56</v>
      </c>
      <c r="E9659" s="30">
        <v>7</v>
      </c>
      <c r="F9659">
        <f t="shared" si="156"/>
        <v>1</v>
      </c>
    </row>
    <row r="9660" spans="1:6" x14ac:dyDescent="0.2">
      <c r="A9660" s="28">
        <v>42848</v>
      </c>
      <c r="B9660" t="s">
        <v>447</v>
      </c>
      <c r="C9660" t="s">
        <v>57</v>
      </c>
      <c r="D9660" t="s">
        <v>57</v>
      </c>
      <c r="E9660" s="30">
        <v>0</v>
      </c>
      <c r="F9660">
        <f t="shared" si="156"/>
        <v>1</v>
      </c>
    </row>
    <row r="9661" spans="1:6" x14ac:dyDescent="0.2">
      <c r="A9661" s="28">
        <v>42848</v>
      </c>
      <c r="B9661" t="s">
        <v>447</v>
      </c>
      <c r="C9661" t="s">
        <v>58</v>
      </c>
      <c r="D9661" t="s">
        <v>58</v>
      </c>
      <c r="E9661" s="30">
        <v>1</v>
      </c>
      <c r="F9661">
        <f t="shared" si="156"/>
        <v>1</v>
      </c>
    </row>
    <row r="9662" spans="1:6" x14ac:dyDescent="0.2">
      <c r="A9662" s="28">
        <v>42848</v>
      </c>
      <c r="B9662" t="s">
        <v>447</v>
      </c>
      <c r="C9662" t="s">
        <v>59</v>
      </c>
      <c r="D9662" t="s">
        <v>59</v>
      </c>
      <c r="E9662" s="30">
        <v>5</v>
      </c>
      <c r="F9662">
        <f t="shared" si="156"/>
        <v>1</v>
      </c>
    </row>
    <row r="9663" spans="1:6" x14ac:dyDescent="0.2">
      <c r="A9663" s="28">
        <v>42849</v>
      </c>
      <c r="B9663" t="s">
        <v>443</v>
      </c>
      <c r="C9663" t="s">
        <v>52</v>
      </c>
      <c r="D9663" t="s">
        <v>52</v>
      </c>
      <c r="E9663" s="30">
        <v>9.33</v>
      </c>
      <c r="F9663">
        <f t="shared" si="156"/>
        <v>1</v>
      </c>
    </row>
    <row r="9664" spans="1:6" x14ac:dyDescent="0.2">
      <c r="A9664" s="28">
        <v>42849</v>
      </c>
      <c r="B9664" t="s">
        <v>443</v>
      </c>
      <c r="C9664" t="s">
        <v>53</v>
      </c>
      <c r="D9664" t="s">
        <v>53</v>
      </c>
      <c r="E9664" s="30">
        <v>3.81</v>
      </c>
      <c r="F9664">
        <f t="shared" si="156"/>
        <v>1</v>
      </c>
    </row>
    <row r="9665" spans="1:6" x14ac:dyDescent="0.2">
      <c r="A9665" s="28">
        <v>42849</v>
      </c>
      <c r="B9665" t="s">
        <v>443</v>
      </c>
      <c r="C9665" t="s">
        <v>54</v>
      </c>
      <c r="D9665" t="s">
        <v>54</v>
      </c>
      <c r="E9665" s="30">
        <v>8</v>
      </c>
      <c r="F9665">
        <f t="shared" si="156"/>
        <v>1</v>
      </c>
    </row>
    <row r="9666" spans="1:6" x14ac:dyDescent="0.2">
      <c r="A9666" s="28">
        <v>42849</v>
      </c>
      <c r="B9666" t="s">
        <v>443</v>
      </c>
      <c r="C9666" t="s">
        <v>55</v>
      </c>
      <c r="D9666" t="s">
        <v>55</v>
      </c>
      <c r="E9666" s="30">
        <v>13.15</v>
      </c>
      <c r="F9666">
        <f t="shared" si="156"/>
        <v>1</v>
      </c>
    </row>
    <row r="9667" spans="1:6" x14ac:dyDescent="0.2">
      <c r="A9667" s="28">
        <v>42849</v>
      </c>
      <c r="B9667" t="s">
        <v>443</v>
      </c>
      <c r="C9667" t="s">
        <v>56</v>
      </c>
      <c r="D9667" t="s">
        <v>56</v>
      </c>
      <c r="E9667" s="30">
        <v>9</v>
      </c>
      <c r="F9667">
        <f t="shared" si="156"/>
        <v>1</v>
      </c>
    </row>
    <row r="9668" spans="1:6" x14ac:dyDescent="0.2">
      <c r="A9668" s="28">
        <v>42849</v>
      </c>
      <c r="B9668" t="s">
        <v>443</v>
      </c>
      <c r="C9668" t="s">
        <v>57</v>
      </c>
      <c r="D9668" t="s">
        <v>57</v>
      </c>
      <c r="E9668" s="30">
        <v>0</v>
      </c>
      <c r="F9668">
        <f t="shared" si="156"/>
        <v>1</v>
      </c>
    </row>
    <row r="9669" spans="1:6" x14ac:dyDescent="0.2">
      <c r="A9669" s="28">
        <v>42849</v>
      </c>
      <c r="B9669" t="s">
        <v>443</v>
      </c>
      <c r="C9669" t="s">
        <v>58</v>
      </c>
      <c r="D9669" t="s">
        <v>58</v>
      </c>
      <c r="E9669" s="30">
        <v>1</v>
      </c>
      <c r="F9669">
        <f t="shared" si="156"/>
        <v>1</v>
      </c>
    </row>
    <row r="9670" spans="1:6" x14ac:dyDescent="0.2">
      <c r="A9670" s="28">
        <v>42849</v>
      </c>
      <c r="B9670" t="s">
        <v>443</v>
      </c>
      <c r="C9670" t="s">
        <v>59</v>
      </c>
      <c r="D9670" t="s">
        <v>59</v>
      </c>
      <c r="E9670" s="30">
        <v>5</v>
      </c>
      <c r="F9670">
        <f t="shared" si="156"/>
        <v>1</v>
      </c>
    </row>
    <row r="9671" spans="1:6" x14ac:dyDescent="0.2">
      <c r="A9671" s="28">
        <v>42850</v>
      </c>
      <c r="B9671" t="s">
        <v>444</v>
      </c>
      <c r="C9671" t="s">
        <v>52</v>
      </c>
      <c r="D9671" t="s">
        <v>52</v>
      </c>
      <c r="E9671" s="30">
        <v>8</v>
      </c>
      <c r="F9671">
        <f t="shared" ref="F9671:F9734" si="157">SUBTOTAL(103,E9671)</f>
        <v>1</v>
      </c>
    </row>
    <row r="9672" spans="1:6" x14ac:dyDescent="0.2">
      <c r="A9672" s="28">
        <v>42850</v>
      </c>
      <c r="B9672" t="s">
        <v>444</v>
      </c>
      <c r="C9672" t="s">
        <v>53</v>
      </c>
      <c r="D9672" t="s">
        <v>53</v>
      </c>
      <c r="E9672" s="30">
        <v>2.99</v>
      </c>
      <c r="F9672">
        <f t="shared" si="157"/>
        <v>1</v>
      </c>
    </row>
    <row r="9673" spans="1:6" x14ac:dyDescent="0.2">
      <c r="A9673" s="28">
        <v>42850</v>
      </c>
      <c r="B9673" t="s">
        <v>444</v>
      </c>
      <c r="C9673" t="s">
        <v>54</v>
      </c>
      <c r="D9673" t="s">
        <v>54</v>
      </c>
      <c r="E9673" s="30">
        <v>2.2000000000000002</v>
      </c>
      <c r="F9673">
        <f t="shared" si="157"/>
        <v>1</v>
      </c>
    </row>
    <row r="9674" spans="1:6" x14ac:dyDescent="0.2">
      <c r="A9674" s="28">
        <v>42850</v>
      </c>
      <c r="B9674" t="s">
        <v>444</v>
      </c>
      <c r="C9674" t="s">
        <v>55</v>
      </c>
      <c r="D9674" t="s">
        <v>55</v>
      </c>
      <c r="E9674" s="30">
        <v>24</v>
      </c>
      <c r="F9674">
        <f t="shared" si="157"/>
        <v>1</v>
      </c>
    </row>
    <row r="9675" spans="1:6" x14ac:dyDescent="0.2">
      <c r="A9675" s="28">
        <v>42850</v>
      </c>
      <c r="B9675" t="s">
        <v>444</v>
      </c>
      <c r="C9675" t="s">
        <v>56</v>
      </c>
      <c r="D9675" t="s">
        <v>56</v>
      </c>
      <c r="E9675" s="30">
        <v>4</v>
      </c>
      <c r="F9675">
        <f t="shared" si="157"/>
        <v>1</v>
      </c>
    </row>
    <row r="9676" spans="1:6" x14ac:dyDescent="0.2">
      <c r="A9676" s="28">
        <v>42850</v>
      </c>
      <c r="B9676" t="s">
        <v>444</v>
      </c>
      <c r="C9676" t="s">
        <v>57</v>
      </c>
      <c r="D9676" t="s">
        <v>57</v>
      </c>
      <c r="E9676" s="30">
        <v>0</v>
      </c>
      <c r="F9676">
        <f t="shared" si="157"/>
        <v>1</v>
      </c>
    </row>
    <row r="9677" spans="1:6" x14ac:dyDescent="0.2">
      <c r="A9677" s="28">
        <v>42850</v>
      </c>
      <c r="B9677" t="s">
        <v>444</v>
      </c>
      <c r="C9677" t="s">
        <v>58</v>
      </c>
      <c r="D9677" t="s">
        <v>58</v>
      </c>
      <c r="E9677" s="30">
        <v>26</v>
      </c>
      <c r="F9677">
        <f t="shared" si="157"/>
        <v>1</v>
      </c>
    </row>
    <row r="9678" spans="1:6" x14ac:dyDescent="0.2">
      <c r="A9678" s="28">
        <v>42850</v>
      </c>
      <c r="B9678" t="s">
        <v>444</v>
      </c>
      <c r="C9678" t="s">
        <v>59</v>
      </c>
      <c r="D9678" t="s">
        <v>59</v>
      </c>
      <c r="E9678" s="30">
        <v>5</v>
      </c>
      <c r="F9678">
        <f t="shared" si="157"/>
        <v>1</v>
      </c>
    </row>
    <row r="9679" spans="1:6" x14ac:dyDescent="0.2">
      <c r="A9679" s="28">
        <v>42851</v>
      </c>
      <c r="B9679" t="s">
        <v>445</v>
      </c>
      <c r="C9679" t="s">
        <v>52</v>
      </c>
      <c r="D9679" t="s">
        <v>52</v>
      </c>
      <c r="E9679" s="30">
        <v>3</v>
      </c>
      <c r="F9679">
        <f t="shared" si="157"/>
        <v>1</v>
      </c>
    </row>
    <row r="9680" spans="1:6" x14ac:dyDescent="0.2">
      <c r="A9680" s="28">
        <v>42851</v>
      </c>
      <c r="B9680" t="s">
        <v>445</v>
      </c>
      <c r="C9680" t="s">
        <v>53</v>
      </c>
      <c r="D9680" t="s">
        <v>53</v>
      </c>
      <c r="E9680" s="30">
        <v>4</v>
      </c>
      <c r="F9680">
        <f t="shared" si="157"/>
        <v>1</v>
      </c>
    </row>
    <row r="9681" spans="1:6" x14ac:dyDescent="0.2">
      <c r="A9681" s="28">
        <v>42851</v>
      </c>
      <c r="B9681" t="s">
        <v>445</v>
      </c>
      <c r="C9681" t="s">
        <v>54</v>
      </c>
      <c r="D9681" t="s">
        <v>54</v>
      </c>
      <c r="E9681" s="30">
        <v>3.5</v>
      </c>
      <c r="F9681">
        <f t="shared" si="157"/>
        <v>1</v>
      </c>
    </row>
    <row r="9682" spans="1:6" x14ac:dyDescent="0.2">
      <c r="A9682" s="28">
        <v>42851</v>
      </c>
      <c r="B9682" t="s">
        <v>445</v>
      </c>
      <c r="C9682" t="s">
        <v>55</v>
      </c>
      <c r="D9682" t="s">
        <v>55</v>
      </c>
      <c r="E9682" s="30">
        <v>10.199999999999999</v>
      </c>
      <c r="F9682">
        <f t="shared" si="157"/>
        <v>1</v>
      </c>
    </row>
    <row r="9683" spans="1:6" x14ac:dyDescent="0.2">
      <c r="A9683" s="28">
        <v>42851</v>
      </c>
      <c r="B9683" t="s">
        <v>445</v>
      </c>
      <c r="C9683" t="s">
        <v>56</v>
      </c>
      <c r="D9683" t="s">
        <v>56</v>
      </c>
      <c r="E9683" s="30">
        <v>3</v>
      </c>
      <c r="F9683">
        <f t="shared" si="157"/>
        <v>1</v>
      </c>
    </row>
    <row r="9684" spans="1:6" x14ac:dyDescent="0.2">
      <c r="A9684" s="28">
        <v>42851</v>
      </c>
      <c r="B9684" t="s">
        <v>445</v>
      </c>
      <c r="C9684" t="s">
        <v>57</v>
      </c>
      <c r="D9684" t="s">
        <v>57</v>
      </c>
      <c r="E9684" s="30">
        <v>0</v>
      </c>
      <c r="F9684">
        <f t="shared" si="157"/>
        <v>1</v>
      </c>
    </row>
    <row r="9685" spans="1:6" x14ac:dyDescent="0.2">
      <c r="A9685" s="28">
        <v>42851</v>
      </c>
      <c r="B9685" t="s">
        <v>445</v>
      </c>
      <c r="C9685" t="s">
        <v>58</v>
      </c>
      <c r="D9685" t="s">
        <v>58</v>
      </c>
      <c r="E9685" s="30">
        <v>1</v>
      </c>
      <c r="F9685">
        <f t="shared" si="157"/>
        <v>1</v>
      </c>
    </row>
    <row r="9686" spans="1:6" x14ac:dyDescent="0.2">
      <c r="A9686" s="28">
        <v>42851</v>
      </c>
      <c r="B9686" t="s">
        <v>445</v>
      </c>
      <c r="C9686" t="s">
        <v>59</v>
      </c>
      <c r="D9686" t="s">
        <v>59</v>
      </c>
      <c r="E9686" s="30">
        <v>8.3000000000000007</v>
      </c>
      <c r="F9686">
        <f t="shared" si="157"/>
        <v>1</v>
      </c>
    </row>
    <row r="9687" spans="1:6" x14ac:dyDescent="0.2">
      <c r="A9687" s="28">
        <v>42852</v>
      </c>
      <c r="B9687" t="s">
        <v>446</v>
      </c>
      <c r="C9687" t="s">
        <v>52</v>
      </c>
      <c r="D9687" t="s">
        <v>52</v>
      </c>
      <c r="E9687" s="30">
        <v>3.33</v>
      </c>
      <c r="F9687">
        <f t="shared" si="157"/>
        <v>1</v>
      </c>
    </row>
    <row r="9688" spans="1:6" x14ac:dyDescent="0.2">
      <c r="A9688" s="28">
        <v>42852</v>
      </c>
      <c r="B9688" t="s">
        <v>446</v>
      </c>
      <c r="C9688" t="s">
        <v>53</v>
      </c>
      <c r="D9688" t="s">
        <v>53</v>
      </c>
      <c r="E9688" s="30">
        <v>3.7370000000000001</v>
      </c>
      <c r="F9688">
        <f t="shared" si="157"/>
        <v>1</v>
      </c>
    </row>
    <row r="9689" spans="1:6" x14ac:dyDescent="0.2">
      <c r="A9689" s="28">
        <v>42852</v>
      </c>
      <c r="B9689" t="s">
        <v>446</v>
      </c>
      <c r="C9689" t="s">
        <v>54</v>
      </c>
      <c r="D9689" t="s">
        <v>54</v>
      </c>
      <c r="E9689" s="30">
        <v>2.2999999999999998</v>
      </c>
      <c r="F9689">
        <f t="shared" si="157"/>
        <v>1</v>
      </c>
    </row>
    <row r="9690" spans="1:6" x14ac:dyDescent="0.2">
      <c r="A9690" s="28">
        <v>42852</v>
      </c>
      <c r="B9690" t="s">
        <v>446</v>
      </c>
      <c r="C9690" t="s">
        <v>55</v>
      </c>
      <c r="D9690" t="s">
        <v>55</v>
      </c>
      <c r="E9690" s="30">
        <v>11</v>
      </c>
      <c r="F9690">
        <f t="shared" si="157"/>
        <v>1</v>
      </c>
    </row>
    <row r="9691" spans="1:6" x14ac:dyDescent="0.2">
      <c r="A9691" s="28">
        <v>42852</v>
      </c>
      <c r="B9691" t="s">
        <v>446</v>
      </c>
      <c r="C9691" t="s">
        <v>56</v>
      </c>
      <c r="D9691" t="s">
        <v>56</v>
      </c>
      <c r="E9691" s="30">
        <v>10</v>
      </c>
      <c r="F9691">
        <f t="shared" si="157"/>
        <v>1</v>
      </c>
    </row>
    <row r="9692" spans="1:6" x14ac:dyDescent="0.2">
      <c r="A9692" s="28">
        <v>42852</v>
      </c>
      <c r="B9692" t="s">
        <v>446</v>
      </c>
      <c r="C9692" t="s">
        <v>57</v>
      </c>
      <c r="D9692" t="s">
        <v>57</v>
      </c>
      <c r="E9692" s="30">
        <v>1</v>
      </c>
      <c r="F9692">
        <f t="shared" si="157"/>
        <v>1</v>
      </c>
    </row>
    <row r="9693" spans="1:6" x14ac:dyDescent="0.2">
      <c r="A9693" s="28">
        <v>42852</v>
      </c>
      <c r="B9693" t="s">
        <v>446</v>
      </c>
      <c r="C9693" t="s">
        <v>58</v>
      </c>
      <c r="D9693" t="s">
        <v>58</v>
      </c>
      <c r="E9693" s="30">
        <v>0</v>
      </c>
      <c r="F9693">
        <f t="shared" si="157"/>
        <v>1</v>
      </c>
    </row>
    <row r="9694" spans="1:6" x14ac:dyDescent="0.2">
      <c r="A9694" s="28">
        <v>42852</v>
      </c>
      <c r="B9694" t="s">
        <v>446</v>
      </c>
      <c r="C9694" t="s">
        <v>59</v>
      </c>
      <c r="D9694" t="s">
        <v>59</v>
      </c>
      <c r="E9694" s="30">
        <v>10</v>
      </c>
      <c r="F9694">
        <f t="shared" si="157"/>
        <v>1</v>
      </c>
    </row>
    <row r="9695" spans="1:6" x14ac:dyDescent="0.2">
      <c r="A9695" s="28">
        <v>42853</v>
      </c>
      <c r="B9695" t="s">
        <v>440</v>
      </c>
      <c r="C9695" t="s">
        <v>52</v>
      </c>
      <c r="D9695" t="s">
        <v>52</v>
      </c>
      <c r="E9695" s="30">
        <v>3.33</v>
      </c>
      <c r="F9695">
        <f t="shared" si="157"/>
        <v>1</v>
      </c>
    </row>
    <row r="9696" spans="1:6" x14ac:dyDescent="0.2">
      <c r="A9696" s="28">
        <v>42853</v>
      </c>
      <c r="B9696" t="s">
        <v>440</v>
      </c>
      <c r="C9696" t="s">
        <v>53</v>
      </c>
      <c r="D9696" t="s">
        <v>53</v>
      </c>
      <c r="E9696" s="30">
        <v>3.67</v>
      </c>
      <c r="F9696">
        <f t="shared" si="157"/>
        <v>1</v>
      </c>
    </row>
    <row r="9697" spans="1:6" x14ac:dyDescent="0.2">
      <c r="A9697" s="28">
        <v>42853</v>
      </c>
      <c r="B9697" t="s">
        <v>440</v>
      </c>
      <c r="C9697" t="s">
        <v>54</v>
      </c>
      <c r="D9697" t="s">
        <v>54</v>
      </c>
      <c r="E9697" s="30">
        <v>5.0999999999999996</v>
      </c>
      <c r="F9697">
        <f t="shared" si="157"/>
        <v>1</v>
      </c>
    </row>
    <row r="9698" spans="1:6" x14ac:dyDescent="0.2">
      <c r="A9698" s="28">
        <v>42853</v>
      </c>
      <c r="B9698" t="s">
        <v>440</v>
      </c>
      <c r="C9698" t="s">
        <v>55</v>
      </c>
      <c r="D9698" t="s">
        <v>55</v>
      </c>
      <c r="E9698" s="30">
        <v>15.4</v>
      </c>
      <c r="F9698">
        <f t="shared" si="157"/>
        <v>1</v>
      </c>
    </row>
    <row r="9699" spans="1:6" x14ac:dyDescent="0.2">
      <c r="A9699" s="28">
        <v>42853</v>
      </c>
      <c r="B9699" t="s">
        <v>440</v>
      </c>
      <c r="C9699" t="s">
        <v>56</v>
      </c>
      <c r="D9699" t="s">
        <v>56</v>
      </c>
      <c r="E9699" s="30">
        <v>2</v>
      </c>
      <c r="F9699">
        <f t="shared" si="157"/>
        <v>1</v>
      </c>
    </row>
    <row r="9700" spans="1:6" x14ac:dyDescent="0.2">
      <c r="A9700" s="28">
        <v>42853</v>
      </c>
      <c r="B9700" t="s">
        <v>440</v>
      </c>
      <c r="C9700" t="s">
        <v>57</v>
      </c>
      <c r="D9700" t="s">
        <v>57</v>
      </c>
      <c r="E9700" s="30">
        <v>0</v>
      </c>
      <c r="F9700">
        <f t="shared" si="157"/>
        <v>1</v>
      </c>
    </row>
    <row r="9701" spans="1:6" x14ac:dyDescent="0.2">
      <c r="A9701" s="28">
        <v>42853</v>
      </c>
      <c r="B9701" t="s">
        <v>440</v>
      </c>
      <c r="C9701" t="s">
        <v>58</v>
      </c>
      <c r="D9701" t="s">
        <v>58</v>
      </c>
      <c r="E9701" s="30">
        <v>7</v>
      </c>
      <c r="F9701">
        <f t="shared" si="157"/>
        <v>1</v>
      </c>
    </row>
    <row r="9702" spans="1:6" x14ac:dyDescent="0.2">
      <c r="A9702" s="28">
        <v>42853</v>
      </c>
      <c r="B9702" t="s">
        <v>440</v>
      </c>
      <c r="C9702" t="s">
        <v>59</v>
      </c>
      <c r="D9702" t="s">
        <v>59</v>
      </c>
      <c r="E9702" s="30">
        <v>7</v>
      </c>
      <c r="F9702">
        <f t="shared" si="157"/>
        <v>1</v>
      </c>
    </row>
    <row r="9703" spans="1:6" x14ac:dyDescent="0.2">
      <c r="A9703" s="28">
        <v>42854</v>
      </c>
      <c r="B9703" t="s">
        <v>441</v>
      </c>
      <c r="C9703" t="s">
        <v>52</v>
      </c>
      <c r="D9703" t="s">
        <v>52</v>
      </c>
      <c r="E9703" s="30">
        <v>5</v>
      </c>
      <c r="F9703">
        <f t="shared" si="157"/>
        <v>1</v>
      </c>
    </row>
    <row r="9704" spans="1:6" x14ac:dyDescent="0.2">
      <c r="A9704" s="28">
        <v>42854</v>
      </c>
      <c r="B9704" t="s">
        <v>441</v>
      </c>
      <c r="C9704" t="s">
        <v>53</v>
      </c>
      <c r="D9704" t="s">
        <v>53</v>
      </c>
      <c r="E9704" s="30">
        <v>9</v>
      </c>
      <c r="F9704">
        <f t="shared" si="157"/>
        <v>1</v>
      </c>
    </row>
    <row r="9705" spans="1:6" x14ac:dyDescent="0.2">
      <c r="A9705" s="28">
        <v>42854</v>
      </c>
      <c r="B9705" t="s">
        <v>441</v>
      </c>
      <c r="C9705" t="s">
        <v>54</v>
      </c>
      <c r="D9705" t="s">
        <v>54</v>
      </c>
      <c r="E9705" s="30">
        <v>2.2999999999999998</v>
      </c>
      <c r="F9705">
        <f t="shared" si="157"/>
        <v>1</v>
      </c>
    </row>
    <row r="9706" spans="1:6" x14ac:dyDescent="0.2">
      <c r="A9706" s="28">
        <v>42854</v>
      </c>
      <c r="B9706" t="s">
        <v>441</v>
      </c>
      <c r="C9706" t="s">
        <v>55</v>
      </c>
      <c r="D9706" t="s">
        <v>55</v>
      </c>
      <c r="E9706" s="30">
        <v>15</v>
      </c>
      <c r="F9706">
        <f t="shared" si="157"/>
        <v>1</v>
      </c>
    </row>
    <row r="9707" spans="1:6" x14ac:dyDescent="0.2">
      <c r="A9707" s="28">
        <v>42854</v>
      </c>
      <c r="B9707" t="s">
        <v>441</v>
      </c>
      <c r="C9707" t="s">
        <v>56</v>
      </c>
      <c r="D9707" t="s">
        <v>56</v>
      </c>
      <c r="E9707" s="30">
        <v>3</v>
      </c>
      <c r="F9707">
        <f t="shared" si="157"/>
        <v>1</v>
      </c>
    </row>
    <row r="9708" spans="1:6" x14ac:dyDescent="0.2">
      <c r="A9708" s="28">
        <v>42854</v>
      </c>
      <c r="B9708" t="s">
        <v>441</v>
      </c>
      <c r="C9708" t="s">
        <v>57</v>
      </c>
      <c r="D9708" t="s">
        <v>57</v>
      </c>
      <c r="E9708" s="30">
        <v>1</v>
      </c>
      <c r="F9708">
        <f t="shared" si="157"/>
        <v>1</v>
      </c>
    </row>
    <row r="9709" spans="1:6" x14ac:dyDescent="0.2">
      <c r="A9709" s="28">
        <v>42854</v>
      </c>
      <c r="B9709" t="s">
        <v>441</v>
      </c>
      <c r="C9709" t="s">
        <v>58</v>
      </c>
      <c r="D9709" t="s">
        <v>58</v>
      </c>
      <c r="E9709" s="30">
        <v>1</v>
      </c>
      <c r="F9709">
        <f t="shared" si="157"/>
        <v>1</v>
      </c>
    </row>
    <row r="9710" spans="1:6" x14ac:dyDescent="0.2">
      <c r="A9710" s="28">
        <v>42854</v>
      </c>
      <c r="B9710" t="s">
        <v>441</v>
      </c>
      <c r="C9710" t="s">
        <v>59</v>
      </c>
      <c r="D9710" t="s">
        <v>59</v>
      </c>
      <c r="E9710" s="30">
        <v>8</v>
      </c>
      <c r="F9710">
        <f t="shared" si="157"/>
        <v>1</v>
      </c>
    </row>
    <row r="9711" spans="1:6" x14ac:dyDescent="0.2">
      <c r="A9711" s="28">
        <v>42855</v>
      </c>
      <c r="B9711" t="s">
        <v>447</v>
      </c>
      <c r="C9711" t="s">
        <v>52</v>
      </c>
      <c r="D9711" t="s">
        <v>52</v>
      </c>
      <c r="E9711" s="30">
        <v>1</v>
      </c>
      <c r="F9711">
        <f t="shared" si="157"/>
        <v>1</v>
      </c>
    </row>
    <row r="9712" spans="1:6" x14ac:dyDescent="0.2">
      <c r="A9712" s="28">
        <v>42855</v>
      </c>
      <c r="B9712" t="s">
        <v>447</v>
      </c>
      <c r="C9712" t="s">
        <v>53</v>
      </c>
      <c r="D9712" t="s">
        <v>53</v>
      </c>
      <c r="E9712" s="30">
        <v>4.0460000000000003</v>
      </c>
      <c r="F9712">
        <f t="shared" si="157"/>
        <v>1</v>
      </c>
    </row>
    <row r="9713" spans="1:6" x14ac:dyDescent="0.2">
      <c r="A9713" s="28">
        <v>42855</v>
      </c>
      <c r="B9713" t="s">
        <v>447</v>
      </c>
      <c r="C9713" t="s">
        <v>54</v>
      </c>
      <c r="D9713" t="s">
        <v>54</v>
      </c>
      <c r="E9713" s="30">
        <v>2.2999999999999998</v>
      </c>
      <c r="F9713">
        <f t="shared" si="157"/>
        <v>1</v>
      </c>
    </row>
    <row r="9714" spans="1:6" x14ac:dyDescent="0.2">
      <c r="A9714" s="28">
        <v>42855</v>
      </c>
      <c r="B9714" t="s">
        <v>447</v>
      </c>
      <c r="C9714" t="s">
        <v>55</v>
      </c>
      <c r="D9714" t="s">
        <v>55</v>
      </c>
      <c r="E9714" s="30">
        <v>18</v>
      </c>
      <c r="F9714">
        <f t="shared" si="157"/>
        <v>1</v>
      </c>
    </row>
    <row r="9715" spans="1:6" x14ac:dyDescent="0.2">
      <c r="A9715" s="28">
        <v>42855</v>
      </c>
      <c r="B9715" t="s">
        <v>447</v>
      </c>
      <c r="C9715" t="s">
        <v>56</v>
      </c>
      <c r="D9715" t="s">
        <v>56</v>
      </c>
      <c r="E9715" s="30">
        <v>2</v>
      </c>
      <c r="F9715">
        <f t="shared" si="157"/>
        <v>1</v>
      </c>
    </row>
    <row r="9716" spans="1:6" x14ac:dyDescent="0.2">
      <c r="A9716" s="28">
        <v>42855</v>
      </c>
      <c r="B9716" t="s">
        <v>447</v>
      </c>
      <c r="C9716" t="s">
        <v>57</v>
      </c>
      <c r="D9716" t="s">
        <v>57</v>
      </c>
      <c r="E9716" s="30">
        <v>0</v>
      </c>
      <c r="F9716">
        <f t="shared" si="157"/>
        <v>1</v>
      </c>
    </row>
    <row r="9717" spans="1:6" x14ac:dyDescent="0.2">
      <c r="A9717" s="28">
        <v>42855</v>
      </c>
      <c r="B9717" t="s">
        <v>447</v>
      </c>
      <c r="C9717" t="s">
        <v>58</v>
      </c>
      <c r="D9717" t="s">
        <v>58</v>
      </c>
      <c r="E9717" s="30">
        <v>12</v>
      </c>
      <c r="F9717">
        <f t="shared" si="157"/>
        <v>1</v>
      </c>
    </row>
    <row r="9718" spans="1:6" x14ac:dyDescent="0.2">
      <c r="A9718" s="28">
        <v>42855</v>
      </c>
      <c r="B9718" t="s">
        <v>447</v>
      </c>
      <c r="C9718" t="s">
        <v>59</v>
      </c>
      <c r="D9718" t="s">
        <v>59</v>
      </c>
      <c r="E9718" s="30">
        <v>2</v>
      </c>
      <c r="F9718">
        <f t="shared" si="157"/>
        <v>1</v>
      </c>
    </row>
    <row r="9719" spans="1:6" x14ac:dyDescent="0.2">
      <c r="A9719" s="28">
        <v>42856</v>
      </c>
      <c r="B9719" t="s">
        <v>443</v>
      </c>
      <c r="C9719" t="s">
        <v>52</v>
      </c>
      <c r="D9719" t="s">
        <v>52</v>
      </c>
      <c r="E9719" s="30">
        <v>0.34</v>
      </c>
      <c r="F9719">
        <f t="shared" si="157"/>
        <v>1</v>
      </c>
    </row>
    <row r="9720" spans="1:6" x14ac:dyDescent="0.2">
      <c r="A9720" s="28">
        <v>42856</v>
      </c>
      <c r="B9720" t="s">
        <v>443</v>
      </c>
      <c r="C9720" t="s">
        <v>53</v>
      </c>
      <c r="D9720" t="s">
        <v>53</v>
      </c>
      <c r="E9720" s="30">
        <v>1</v>
      </c>
      <c r="F9720">
        <f t="shared" si="157"/>
        <v>1</v>
      </c>
    </row>
    <row r="9721" spans="1:6" x14ac:dyDescent="0.2">
      <c r="A9721" s="28">
        <v>42856</v>
      </c>
      <c r="B9721" t="s">
        <v>443</v>
      </c>
      <c r="C9721" t="s">
        <v>54</v>
      </c>
      <c r="D9721" t="s">
        <v>54</v>
      </c>
      <c r="E9721" s="30">
        <v>1</v>
      </c>
      <c r="F9721">
        <f t="shared" si="157"/>
        <v>1</v>
      </c>
    </row>
    <row r="9722" spans="1:6" x14ac:dyDescent="0.2">
      <c r="A9722" s="28">
        <v>42856</v>
      </c>
      <c r="B9722" t="s">
        <v>443</v>
      </c>
      <c r="C9722" t="s">
        <v>55</v>
      </c>
      <c r="D9722" t="s">
        <v>55</v>
      </c>
      <c r="E9722" s="30">
        <v>1.2</v>
      </c>
      <c r="F9722">
        <f t="shared" si="157"/>
        <v>1</v>
      </c>
    </row>
    <row r="9723" spans="1:6" x14ac:dyDescent="0.2">
      <c r="A9723" s="28">
        <v>42856</v>
      </c>
      <c r="B9723" t="s">
        <v>443</v>
      </c>
      <c r="C9723" t="s">
        <v>56</v>
      </c>
      <c r="D9723" t="s">
        <v>56</v>
      </c>
      <c r="E9723" s="30">
        <v>0</v>
      </c>
      <c r="F9723">
        <f t="shared" si="157"/>
        <v>1</v>
      </c>
    </row>
    <row r="9724" spans="1:6" x14ac:dyDescent="0.2">
      <c r="A9724" s="28">
        <v>42856</v>
      </c>
      <c r="B9724" t="s">
        <v>443</v>
      </c>
      <c r="C9724" t="s">
        <v>57</v>
      </c>
      <c r="D9724" t="s">
        <v>57</v>
      </c>
      <c r="E9724" s="30">
        <v>0</v>
      </c>
      <c r="F9724">
        <f t="shared" si="157"/>
        <v>1</v>
      </c>
    </row>
    <row r="9725" spans="1:6" x14ac:dyDescent="0.2">
      <c r="A9725" s="28">
        <v>42856</v>
      </c>
      <c r="B9725" t="s">
        <v>443</v>
      </c>
      <c r="C9725" t="s">
        <v>58</v>
      </c>
      <c r="D9725" t="s">
        <v>58</v>
      </c>
      <c r="E9725" s="30">
        <v>0</v>
      </c>
      <c r="F9725">
        <f t="shared" si="157"/>
        <v>1</v>
      </c>
    </row>
    <row r="9726" spans="1:6" x14ac:dyDescent="0.2">
      <c r="A9726" s="28">
        <v>42856</v>
      </c>
      <c r="B9726" t="s">
        <v>443</v>
      </c>
      <c r="C9726" t="s">
        <v>59</v>
      </c>
      <c r="D9726" t="s">
        <v>59</v>
      </c>
      <c r="E9726" s="30">
        <v>1</v>
      </c>
      <c r="F9726">
        <f t="shared" si="157"/>
        <v>1</v>
      </c>
    </row>
    <row r="9727" spans="1:6" x14ac:dyDescent="0.2">
      <c r="A9727" s="28">
        <v>42857</v>
      </c>
      <c r="B9727" t="s">
        <v>444</v>
      </c>
      <c r="C9727" t="s">
        <v>52</v>
      </c>
      <c r="D9727" t="s">
        <v>52</v>
      </c>
      <c r="E9727" s="30">
        <v>2</v>
      </c>
      <c r="F9727">
        <f t="shared" si="157"/>
        <v>1</v>
      </c>
    </row>
    <row r="9728" spans="1:6" x14ac:dyDescent="0.2">
      <c r="A9728" s="28">
        <v>42857</v>
      </c>
      <c r="B9728" t="s">
        <v>444</v>
      </c>
      <c r="C9728" t="s">
        <v>53</v>
      </c>
      <c r="D9728" t="s">
        <v>53</v>
      </c>
      <c r="E9728" s="30">
        <v>6.0330000000000004</v>
      </c>
      <c r="F9728">
        <f t="shared" si="157"/>
        <v>1</v>
      </c>
    </row>
    <row r="9729" spans="1:6" x14ac:dyDescent="0.2">
      <c r="A9729" s="28">
        <v>42857</v>
      </c>
      <c r="B9729" t="s">
        <v>444</v>
      </c>
      <c r="C9729" t="s">
        <v>54</v>
      </c>
      <c r="D9729" t="s">
        <v>54</v>
      </c>
      <c r="E9729" s="30">
        <v>1</v>
      </c>
      <c r="F9729">
        <f t="shared" si="157"/>
        <v>1</v>
      </c>
    </row>
    <row r="9730" spans="1:6" x14ac:dyDescent="0.2">
      <c r="A9730" s="28">
        <v>42857</v>
      </c>
      <c r="B9730" t="s">
        <v>444</v>
      </c>
      <c r="C9730" t="s">
        <v>55</v>
      </c>
      <c r="D9730" t="s">
        <v>55</v>
      </c>
      <c r="E9730" s="30">
        <v>23</v>
      </c>
      <c r="F9730">
        <f t="shared" si="157"/>
        <v>1</v>
      </c>
    </row>
    <row r="9731" spans="1:6" x14ac:dyDescent="0.2">
      <c r="A9731" s="28">
        <v>42857</v>
      </c>
      <c r="B9731" t="s">
        <v>444</v>
      </c>
      <c r="C9731" t="s">
        <v>56</v>
      </c>
      <c r="D9731" t="s">
        <v>56</v>
      </c>
      <c r="E9731" s="30">
        <v>5</v>
      </c>
      <c r="F9731">
        <f t="shared" si="157"/>
        <v>1</v>
      </c>
    </row>
    <row r="9732" spans="1:6" x14ac:dyDescent="0.2">
      <c r="A9732" s="28">
        <v>42857</v>
      </c>
      <c r="B9732" t="s">
        <v>444</v>
      </c>
      <c r="C9732" t="s">
        <v>57</v>
      </c>
      <c r="D9732" t="s">
        <v>57</v>
      </c>
      <c r="E9732" s="30">
        <v>0</v>
      </c>
      <c r="F9732">
        <f t="shared" si="157"/>
        <v>1</v>
      </c>
    </row>
    <row r="9733" spans="1:6" x14ac:dyDescent="0.2">
      <c r="A9733" s="28">
        <v>42857</v>
      </c>
      <c r="B9733" t="s">
        <v>444</v>
      </c>
      <c r="C9733" t="s">
        <v>58</v>
      </c>
      <c r="D9733" t="s">
        <v>58</v>
      </c>
      <c r="E9733" s="30">
        <v>6</v>
      </c>
      <c r="F9733">
        <f t="shared" si="157"/>
        <v>1</v>
      </c>
    </row>
    <row r="9734" spans="1:6" x14ac:dyDescent="0.2">
      <c r="A9734" s="28">
        <v>42857</v>
      </c>
      <c r="B9734" t="s">
        <v>444</v>
      </c>
      <c r="C9734" t="s">
        <v>59</v>
      </c>
      <c r="D9734" t="s">
        <v>59</v>
      </c>
      <c r="E9734" s="30">
        <v>5</v>
      </c>
      <c r="F9734">
        <f t="shared" si="157"/>
        <v>1</v>
      </c>
    </row>
    <row r="9735" spans="1:6" x14ac:dyDescent="0.2">
      <c r="A9735" s="28">
        <v>42858</v>
      </c>
      <c r="B9735" t="s">
        <v>445</v>
      </c>
      <c r="C9735" t="s">
        <v>52</v>
      </c>
      <c r="D9735" t="s">
        <v>52</v>
      </c>
      <c r="E9735" s="30">
        <v>1.33</v>
      </c>
      <c r="F9735">
        <f t="shared" ref="F9735:F9798" si="158">SUBTOTAL(103,E9735)</f>
        <v>1</v>
      </c>
    </row>
    <row r="9736" spans="1:6" x14ac:dyDescent="0.2">
      <c r="A9736" s="28">
        <v>42858</v>
      </c>
      <c r="B9736" t="s">
        <v>445</v>
      </c>
      <c r="C9736" t="s">
        <v>53</v>
      </c>
      <c r="D9736" t="s">
        <v>53</v>
      </c>
      <c r="E9736" s="30">
        <v>3.34</v>
      </c>
      <c r="F9736">
        <f t="shared" si="158"/>
        <v>1</v>
      </c>
    </row>
    <row r="9737" spans="1:6" x14ac:dyDescent="0.2">
      <c r="A9737" s="28">
        <v>42858</v>
      </c>
      <c r="B9737" t="s">
        <v>445</v>
      </c>
      <c r="C9737" t="s">
        <v>54</v>
      </c>
      <c r="D9737" t="s">
        <v>54</v>
      </c>
      <c r="E9737" s="30">
        <v>6</v>
      </c>
      <c r="F9737">
        <f t="shared" si="158"/>
        <v>1</v>
      </c>
    </row>
    <row r="9738" spans="1:6" x14ac:dyDescent="0.2">
      <c r="A9738" s="28">
        <v>42858</v>
      </c>
      <c r="B9738" t="s">
        <v>445</v>
      </c>
      <c r="C9738" t="s">
        <v>55</v>
      </c>
      <c r="D9738" t="s">
        <v>55</v>
      </c>
      <c r="E9738" s="30">
        <v>18.2</v>
      </c>
      <c r="F9738">
        <f t="shared" si="158"/>
        <v>1</v>
      </c>
    </row>
    <row r="9739" spans="1:6" x14ac:dyDescent="0.2">
      <c r="A9739" s="28">
        <v>42858</v>
      </c>
      <c r="B9739" t="s">
        <v>445</v>
      </c>
      <c r="C9739" t="s">
        <v>56</v>
      </c>
      <c r="D9739" t="s">
        <v>56</v>
      </c>
      <c r="E9739" s="30">
        <v>6</v>
      </c>
      <c r="F9739">
        <f t="shared" si="158"/>
        <v>1</v>
      </c>
    </row>
    <row r="9740" spans="1:6" x14ac:dyDescent="0.2">
      <c r="A9740" s="28">
        <v>42858</v>
      </c>
      <c r="B9740" t="s">
        <v>445</v>
      </c>
      <c r="C9740" t="s">
        <v>57</v>
      </c>
      <c r="D9740" t="s">
        <v>57</v>
      </c>
      <c r="E9740" s="30">
        <v>0</v>
      </c>
      <c r="F9740">
        <f t="shared" si="158"/>
        <v>1</v>
      </c>
    </row>
    <row r="9741" spans="1:6" x14ac:dyDescent="0.2">
      <c r="A9741" s="28">
        <v>42858</v>
      </c>
      <c r="B9741" t="s">
        <v>445</v>
      </c>
      <c r="C9741" t="s">
        <v>58</v>
      </c>
      <c r="D9741" t="s">
        <v>58</v>
      </c>
      <c r="E9741" s="30">
        <v>20</v>
      </c>
      <c r="F9741">
        <f t="shared" si="158"/>
        <v>1</v>
      </c>
    </row>
    <row r="9742" spans="1:6" x14ac:dyDescent="0.2">
      <c r="A9742" s="28">
        <v>42858</v>
      </c>
      <c r="B9742" t="s">
        <v>445</v>
      </c>
      <c r="C9742" t="s">
        <v>59</v>
      </c>
      <c r="D9742" t="s">
        <v>59</v>
      </c>
      <c r="E9742" s="30">
        <v>2</v>
      </c>
      <c r="F9742">
        <f t="shared" si="158"/>
        <v>1</v>
      </c>
    </row>
    <row r="9743" spans="1:6" x14ac:dyDescent="0.2">
      <c r="A9743" s="28">
        <v>42859</v>
      </c>
      <c r="B9743" t="s">
        <v>446</v>
      </c>
      <c r="C9743" t="s">
        <v>52</v>
      </c>
      <c r="D9743" t="s">
        <v>52</v>
      </c>
      <c r="E9743" s="30">
        <v>5.67</v>
      </c>
      <c r="F9743">
        <f t="shared" si="158"/>
        <v>1</v>
      </c>
    </row>
    <row r="9744" spans="1:6" x14ac:dyDescent="0.2">
      <c r="A9744" s="28">
        <v>42859</v>
      </c>
      <c r="B9744" t="s">
        <v>446</v>
      </c>
      <c r="C9744" t="s">
        <v>53</v>
      </c>
      <c r="D9744" t="s">
        <v>53</v>
      </c>
      <c r="E9744" s="30">
        <v>5.66</v>
      </c>
      <c r="F9744">
        <f t="shared" si="158"/>
        <v>1</v>
      </c>
    </row>
    <row r="9745" spans="1:6" x14ac:dyDescent="0.2">
      <c r="A9745" s="28">
        <v>42859</v>
      </c>
      <c r="B9745" t="s">
        <v>446</v>
      </c>
      <c r="C9745" t="s">
        <v>54</v>
      </c>
      <c r="D9745" t="s">
        <v>54</v>
      </c>
      <c r="E9745" s="30">
        <v>1</v>
      </c>
      <c r="F9745">
        <f t="shared" si="158"/>
        <v>1</v>
      </c>
    </row>
    <row r="9746" spans="1:6" x14ac:dyDescent="0.2">
      <c r="A9746" s="28">
        <v>42859</v>
      </c>
      <c r="B9746" t="s">
        <v>446</v>
      </c>
      <c r="C9746" t="s">
        <v>55</v>
      </c>
      <c r="D9746" t="s">
        <v>55</v>
      </c>
      <c r="E9746" s="30">
        <v>11.6</v>
      </c>
      <c r="F9746">
        <f t="shared" si="158"/>
        <v>1</v>
      </c>
    </row>
    <row r="9747" spans="1:6" x14ac:dyDescent="0.2">
      <c r="A9747" s="28">
        <v>42859</v>
      </c>
      <c r="B9747" t="s">
        <v>446</v>
      </c>
      <c r="C9747" t="s">
        <v>56</v>
      </c>
      <c r="D9747" t="s">
        <v>56</v>
      </c>
      <c r="E9747" s="30">
        <v>4</v>
      </c>
      <c r="F9747">
        <f t="shared" si="158"/>
        <v>1</v>
      </c>
    </row>
    <row r="9748" spans="1:6" x14ac:dyDescent="0.2">
      <c r="A9748" s="28">
        <v>42859</v>
      </c>
      <c r="B9748" t="s">
        <v>446</v>
      </c>
      <c r="C9748" t="s">
        <v>57</v>
      </c>
      <c r="D9748" t="s">
        <v>57</v>
      </c>
      <c r="E9748" s="30">
        <v>0</v>
      </c>
      <c r="F9748">
        <f t="shared" si="158"/>
        <v>1</v>
      </c>
    </row>
    <row r="9749" spans="1:6" x14ac:dyDescent="0.2">
      <c r="A9749" s="28">
        <v>42859</v>
      </c>
      <c r="B9749" t="s">
        <v>446</v>
      </c>
      <c r="C9749" t="s">
        <v>58</v>
      </c>
      <c r="D9749" t="s">
        <v>58</v>
      </c>
      <c r="E9749" s="30">
        <v>2</v>
      </c>
      <c r="F9749">
        <f t="shared" si="158"/>
        <v>1</v>
      </c>
    </row>
    <row r="9750" spans="1:6" x14ac:dyDescent="0.2">
      <c r="A9750" s="28">
        <v>42859</v>
      </c>
      <c r="B9750" t="s">
        <v>446</v>
      </c>
      <c r="C9750" t="s">
        <v>59</v>
      </c>
      <c r="D9750" t="s">
        <v>59</v>
      </c>
      <c r="E9750" s="30">
        <v>4.0999999999999996</v>
      </c>
      <c r="F9750">
        <f t="shared" si="158"/>
        <v>1</v>
      </c>
    </row>
    <row r="9751" spans="1:6" x14ac:dyDescent="0.2">
      <c r="A9751" s="28">
        <v>42860</v>
      </c>
      <c r="B9751" t="s">
        <v>440</v>
      </c>
      <c r="C9751" t="s">
        <v>52</v>
      </c>
      <c r="D9751" t="s">
        <v>52</v>
      </c>
      <c r="E9751" s="30">
        <v>2.34</v>
      </c>
      <c r="F9751">
        <f t="shared" si="158"/>
        <v>1</v>
      </c>
    </row>
    <row r="9752" spans="1:6" x14ac:dyDescent="0.2">
      <c r="A9752" s="28">
        <v>42860</v>
      </c>
      <c r="B9752" t="s">
        <v>440</v>
      </c>
      <c r="C9752" t="s">
        <v>53</v>
      </c>
      <c r="D9752" t="s">
        <v>53</v>
      </c>
      <c r="E9752" s="30">
        <v>5.33</v>
      </c>
      <c r="F9752">
        <f t="shared" si="158"/>
        <v>1</v>
      </c>
    </row>
    <row r="9753" spans="1:6" x14ac:dyDescent="0.2">
      <c r="A9753" s="28">
        <v>42860</v>
      </c>
      <c r="B9753" t="s">
        <v>440</v>
      </c>
      <c r="C9753" t="s">
        <v>54</v>
      </c>
      <c r="D9753" t="s">
        <v>54</v>
      </c>
      <c r="E9753" s="30">
        <v>1.1499999999999999</v>
      </c>
      <c r="F9753">
        <f t="shared" si="158"/>
        <v>1</v>
      </c>
    </row>
    <row r="9754" spans="1:6" x14ac:dyDescent="0.2">
      <c r="A9754" s="28">
        <v>42860</v>
      </c>
      <c r="B9754" t="s">
        <v>440</v>
      </c>
      <c r="C9754" t="s">
        <v>55</v>
      </c>
      <c r="D9754" t="s">
        <v>55</v>
      </c>
      <c r="E9754" s="30">
        <v>6.6</v>
      </c>
      <c r="F9754">
        <f t="shared" si="158"/>
        <v>1</v>
      </c>
    </row>
    <row r="9755" spans="1:6" x14ac:dyDescent="0.2">
      <c r="A9755" s="28">
        <v>42860</v>
      </c>
      <c r="B9755" t="s">
        <v>440</v>
      </c>
      <c r="C9755" t="s">
        <v>56</v>
      </c>
      <c r="D9755" t="s">
        <v>56</v>
      </c>
      <c r="E9755" s="30">
        <v>8</v>
      </c>
      <c r="F9755">
        <f t="shared" si="158"/>
        <v>1</v>
      </c>
    </row>
    <row r="9756" spans="1:6" x14ac:dyDescent="0.2">
      <c r="A9756" s="28">
        <v>42860</v>
      </c>
      <c r="B9756" t="s">
        <v>440</v>
      </c>
      <c r="C9756" t="s">
        <v>57</v>
      </c>
      <c r="D9756" t="s">
        <v>57</v>
      </c>
      <c r="E9756" s="30">
        <v>0</v>
      </c>
      <c r="F9756">
        <f t="shared" si="158"/>
        <v>1</v>
      </c>
    </row>
    <row r="9757" spans="1:6" x14ac:dyDescent="0.2">
      <c r="A9757" s="28">
        <v>42860</v>
      </c>
      <c r="B9757" t="s">
        <v>440</v>
      </c>
      <c r="C9757" t="s">
        <v>58</v>
      </c>
      <c r="D9757" t="s">
        <v>58</v>
      </c>
      <c r="E9757" s="30">
        <v>12</v>
      </c>
      <c r="F9757">
        <f t="shared" si="158"/>
        <v>1</v>
      </c>
    </row>
    <row r="9758" spans="1:6" x14ac:dyDescent="0.2">
      <c r="A9758" s="28">
        <v>42860</v>
      </c>
      <c r="B9758" t="s">
        <v>440</v>
      </c>
      <c r="C9758" t="s">
        <v>59</v>
      </c>
      <c r="D9758" t="s">
        <v>59</v>
      </c>
      <c r="E9758" s="30">
        <v>3</v>
      </c>
      <c r="F9758">
        <f t="shared" si="158"/>
        <v>1</v>
      </c>
    </row>
    <row r="9759" spans="1:6" x14ac:dyDescent="0.2">
      <c r="A9759" s="28">
        <v>42861</v>
      </c>
      <c r="B9759" t="s">
        <v>441</v>
      </c>
      <c r="C9759" t="s">
        <v>52</v>
      </c>
      <c r="D9759" t="s">
        <v>52</v>
      </c>
      <c r="E9759" s="30">
        <v>7.33</v>
      </c>
      <c r="F9759">
        <f t="shared" si="158"/>
        <v>1</v>
      </c>
    </row>
    <row r="9760" spans="1:6" x14ac:dyDescent="0.2">
      <c r="A9760" s="28">
        <v>42861</v>
      </c>
      <c r="B9760" t="s">
        <v>441</v>
      </c>
      <c r="C9760" t="s">
        <v>53</v>
      </c>
      <c r="D9760" t="s">
        <v>53</v>
      </c>
      <c r="E9760" s="30">
        <v>2.363</v>
      </c>
      <c r="F9760">
        <f t="shared" si="158"/>
        <v>1</v>
      </c>
    </row>
    <row r="9761" spans="1:6" x14ac:dyDescent="0.2">
      <c r="A9761" s="28">
        <v>42861</v>
      </c>
      <c r="B9761" t="s">
        <v>441</v>
      </c>
      <c r="C9761" t="s">
        <v>54</v>
      </c>
      <c r="D9761" t="s">
        <v>54</v>
      </c>
      <c r="E9761" s="30">
        <v>4.4000000000000004</v>
      </c>
      <c r="F9761">
        <f t="shared" si="158"/>
        <v>1</v>
      </c>
    </row>
    <row r="9762" spans="1:6" x14ac:dyDescent="0.2">
      <c r="A9762" s="28">
        <v>42861</v>
      </c>
      <c r="B9762" t="s">
        <v>441</v>
      </c>
      <c r="C9762" t="s">
        <v>55</v>
      </c>
      <c r="D9762" t="s">
        <v>55</v>
      </c>
      <c r="E9762" s="30">
        <v>14</v>
      </c>
      <c r="F9762">
        <f t="shared" si="158"/>
        <v>1</v>
      </c>
    </row>
    <row r="9763" spans="1:6" x14ac:dyDescent="0.2">
      <c r="A9763" s="28">
        <v>42861</v>
      </c>
      <c r="B9763" t="s">
        <v>441</v>
      </c>
      <c r="C9763" t="s">
        <v>56</v>
      </c>
      <c r="D9763" t="s">
        <v>56</v>
      </c>
      <c r="E9763" s="30">
        <v>4</v>
      </c>
      <c r="F9763">
        <f t="shared" si="158"/>
        <v>1</v>
      </c>
    </row>
    <row r="9764" spans="1:6" x14ac:dyDescent="0.2">
      <c r="A9764" s="28">
        <v>42861</v>
      </c>
      <c r="B9764" t="s">
        <v>441</v>
      </c>
      <c r="C9764" t="s">
        <v>57</v>
      </c>
      <c r="D9764" t="s">
        <v>57</v>
      </c>
      <c r="E9764" s="30">
        <v>0</v>
      </c>
      <c r="F9764">
        <f t="shared" si="158"/>
        <v>1</v>
      </c>
    </row>
    <row r="9765" spans="1:6" x14ac:dyDescent="0.2">
      <c r="A9765" s="28">
        <v>42861</v>
      </c>
      <c r="B9765" t="s">
        <v>441</v>
      </c>
      <c r="C9765" t="s">
        <v>58</v>
      </c>
      <c r="D9765" t="s">
        <v>58</v>
      </c>
      <c r="E9765" s="30">
        <v>0</v>
      </c>
      <c r="F9765">
        <f t="shared" si="158"/>
        <v>1</v>
      </c>
    </row>
    <row r="9766" spans="1:6" x14ac:dyDescent="0.2">
      <c r="A9766" s="28">
        <v>42861</v>
      </c>
      <c r="B9766" t="s">
        <v>441</v>
      </c>
      <c r="C9766" t="s">
        <v>59</v>
      </c>
      <c r="D9766" t="s">
        <v>59</v>
      </c>
      <c r="E9766" s="30">
        <v>6</v>
      </c>
      <c r="F9766">
        <f t="shared" si="158"/>
        <v>1</v>
      </c>
    </row>
    <row r="9767" spans="1:6" x14ac:dyDescent="0.2">
      <c r="A9767" s="28">
        <v>42862</v>
      </c>
      <c r="B9767" t="s">
        <v>447</v>
      </c>
      <c r="C9767" t="s">
        <v>52</v>
      </c>
      <c r="D9767" t="s">
        <v>52</v>
      </c>
      <c r="E9767" s="30">
        <v>6.33</v>
      </c>
      <c r="F9767">
        <f t="shared" si="158"/>
        <v>1</v>
      </c>
    </row>
    <row r="9768" spans="1:6" x14ac:dyDescent="0.2">
      <c r="A9768" s="28">
        <v>42862</v>
      </c>
      <c r="B9768" t="s">
        <v>447</v>
      </c>
      <c r="C9768" t="s">
        <v>53</v>
      </c>
      <c r="D9768" t="s">
        <v>53</v>
      </c>
      <c r="E9768" s="30">
        <v>3.67</v>
      </c>
      <c r="F9768">
        <f t="shared" si="158"/>
        <v>1</v>
      </c>
    </row>
    <row r="9769" spans="1:6" x14ac:dyDescent="0.2">
      <c r="A9769" s="28">
        <v>42862</v>
      </c>
      <c r="B9769" t="s">
        <v>447</v>
      </c>
      <c r="C9769" t="s">
        <v>54</v>
      </c>
      <c r="D9769" t="s">
        <v>54</v>
      </c>
      <c r="E9769" s="30">
        <v>4.5</v>
      </c>
      <c r="F9769">
        <f t="shared" si="158"/>
        <v>1</v>
      </c>
    </row>
    <row r="9770" spans="1:6" x14ac:dyDescent="0.2">
      <c r="A9770" s="28">
        <v>42862</v>
      </c>
      <c r="B9770" t="s">
        <v>447</v>
      </c>
      <c r="C9770" t="s">
        <v>55</v>
      </c>
      <c r="D9770" t="s">
        <v>55</v>
      </c>
      <c r="E9770" s="30">
        <v>18.25</v>
      </c>
      <c r="F9770">
        <f t="shared" si="158"/>
        <v>1</v>
      </c>
    </row>
    <row r="9771" spans="1:6" x14ac:dyDescent="0.2">
      <c r="A9771" s="28">
        <v>42862</v>
      </c>
      <c r="B9771" t="s">
        <v>447</v>
      </c>
      <c r="C9771" t="s">
        <v>56</v>
      </c>
      <c r="D9771" t="s">
        <v>56</v>
      </c>
      <c r="E9771" s="30">
        <v>3</v>
      </c>
      <c r="F9771">
        <f t="shared" si="158"/>
        <v>1</v>
      </c>
    </row>
    <row r="9772" spans="1:6" x14ac:dyDescent="0.2">
      <c r="A9772" s="28">
        <v>42862</v>
      </c>
      <c r="B9772" t="s">
        <v>447</v>
      </c>
      <c r="C9772" t="s">
        <v>57</v>
      </c>
      <c r="D9772" t="s">
        <v>57</v>
      </c>
      <c r="E9772" s="30">
        <v>0</v>
      </c>
      <c r="F9772">
        <f t="shared" si="158"/>
        <v>1</v>
      </c>
    </row>
    <row r="9773" spans="1:6" x14ac:dyDescent="0.2">
      <c r="A9773" s="28">
        <v>42862</v>
      </c>
      <c r="B9773" t="s">
        <v>447</v>
      </c>
      <c r="C9773" t="s">
        <v>58</v>
      </c>
      <c r="D9773" t="s">
        <v>58</v>
      </c>
      <c r="E9773" s="30">
        <v>4</v>
      </c>
      <c r="F9773">
        <f t="shared" si="158"/>
        <v>1</v>
      </c>
    </row>
    <row r="9774" spans="1:6" x14ac:dyDescent="0.2">
      <c r="A9774" s="28">
        <v>42862</v>
      </c>
      <c r="B9774" t="s">
        <v>447</v>
      </c>
      <c r="C9774" t="s">
        <v>59</v>
      </c>
      <c r="D9774" t="s">
        <v>59</v>
      </c>
      <c r="E9774" s="30">
        <v>4</v>
      </c>
      <c r="F9774">
        <f t="shared" si="158"/>
        <v>1</v>
      </c>
    </row>
    <row r="9775" spans="1:6" x14ac:dyDescent="0.2">
      <c r="A9775" s="28">
        <v>42863</v>
      </c>
      <c r="B9775" t="s">
        <v>443</v>
      </c>
      <c r="C9775" t="s">
        <v>52</v>
      </c>
      <c r="D9775" t="s">
        <v>52</v>
      </c>
      <c r="E9775" s="30">
        <v>2.33</v>
      </c>
      <c r="F9775">
        <f t="shared" si="158"/>
        <v>1</v>
      </c>
    </row>
    <row r="9776" spans="1:6" x14ac:dyDescent="0.2">
      <c r="A9776" s="28">
        <v>42863</v>
      </c>
      <c r="B9776" t="s">
        <v>443</v>
      </c>
      <c r="C9776" t="s">
        <v>53</v>
      </c>
      <c r="D9776" t="s">
        <v>53</v>
      </c>
      <c r="E9776" s="30">
        <v>3.66</v>
      </c>
      <c r="F9776">
        <f t="shared" si="158"/>
        <v>1</v>
      </c>
    </row>
    <row r="9777" spans="1:6" x14ac:dyDescent="0.2">
      <c r="A9777" s="28">
        <v>42863</v>
      </c>
      <c r="B9777" t="s">
        <v>443</v>
      </c>
      <c r="C9777" t="s">
        <v>54</v>
      </c>
      <c r="D9777" t="s">
        <v>54</v>
      </c>
      <c r="E9777" s="30">
        <v>1</v>
      </c>
      <c r="F9777">
        <f t="shared" si="158"/>
        <v>1</v>
      </c>
    </row>
    <row r="9778" spans="1:6" x14ac:dyDescent="0.2">
      <c r="A9778" s="28">
        <v>42863</v>
      </c>
      <c r="B9778" t="s">
        <v>443</v>
      </c>
      <c r="C9778" t="s">
        <v>55</v>
      </c>
      <c r="D9778" t="s">
        <v>55</v>
      </c>
      <c r="E9778" s="30">
        <v>8</v>
      </c>
      <c r="F9778">
        <f t="shared" si="158"/>
        <v>1</v>
      </c>
    </row>
    <row r="9779" spans="1:6" x14ac:dyDescent="0.2">
      <c r="A9779" s="28">
        <v>42863</v>
      </c>
      <c r="B9779" t="s">
        <v>443</v>
      </c>
      <c r="C9779" t="s">
        <v>56</v>
      </c>
      <c r="D9779" t="s">
        <v>56</v>
      </c>
      <c r="E9779" s="30">
        <v>8</v>
      </c>
      <c r="F9779">
        <f t="shared" si="158"/>
        <v>1</v>
      </c>
    </row>
    <row r="9780" spans="1:6" x14ac:dyDescent="0.2">
      <c r="A9780" s="28">
        <v>42863</v>
      </c>
      <c r="B9780" t="s">
        <v>443</v>
      </c>
      <c r="C9780" t="s">
        <v>57</v>
      </c>
      <c r="D9780" t="s">
        <v>57</v>
      </c>
      <c r="E9780" s="30">
        <v>3</v>
      </c>
      <c r="F9780">
        <f t="shared" si="158"/>
        <v>1</v>
      </c>
    </row>
    <row r="9781" spans="1:6" x14ac:dyDescent="0.2">
      <c r="A9781" s="28">
        <v>42863</v>
      </c>
      <c r="B9781" t="s">
        <v>443</v>
      </c>
      <c r="C9781" t="s">
        <v>58</v>
      </c>
      <c r="D9781" t="s">
        <v>58</v>
      </c>
      <c r="E9781" s="30">
        <v>1</v>
      </c>
      <c r="F9781">
        <f t="shared" si="158"/>
        <v>1</v>
      </c>
    </row>
    <row r="9782" spans="1:6" x14ac:dyDescent="0.2">
      <c r="A9782" s="28">
        <v>42863</v>
      </c>
      <c r="B9782" t="s">
        <v>443</v>
      </c>
      <c r="C9782" t="s">
        <v>59</v>
      </c>
      <c r="D9782" t="s">
        <v>59</v>
      </c>
      <c r="E9782" s="30">
        <v>5.6</v>
      </c>
      <c r="F9782">
        <f t="shared" si="158"/>
        <v>1</v>
      </c>
    </row>
    <row r="9783" spans="1:6" x14ac:dyDescent="0.2">
      <c r="A9783" s="28">
        <v>42864</v>
      </c>
      <c r="B9783" t="s">
        <v>444</v>
      </c>
      <c r="C9783" t="s">
        <v>52</v>
      </c>
      <c r="D9783" t="s">
        <v>52</v>
      </c>
      <c r="E9783" s="30">
        <v>7.33</v>
      </c>
      <c r="F9783">
        <f t="shared" si="158"/>
        <v>1</v>
      </c>
    </row>
    <row r="9784" spans="1:6" x14ac:dyDescent="0.2">
      <c r="A9784" s="28">
        <v>42864</v>
      </c>
      <c r="B9784" t="s">
        <v>444</v>
      </c>
      <c r="C9784" t="s">
        <v>53</v>
      </c>
      <c r="D9784" t="s">
        <v>53</v>
      </c>
      <c r="E9784" s="30">
        <v>4</v>
      </c>
      <c r="F9784">
        <f t="shared" si="158"/>
        <v>1</v>
      </c>
    </row>
    <row r="9785" spans="1:6" x14ac:dyDescent="0.2">
      <c r="A9785" s="28">
        <v>42864</v>
      </c>
      <c r="B9785" t="s">
        <v>444</v>
      </c>
      <c r="C9785" t="s">
        <v>54</v>
      </c>
      <c r="D9785" t="s">
        <v>54</v>
      </c>
      <c r="E9785" s="30">
        <v>4.0999999999999996</v>
      </c>
      <c r="F9785">
        <f t="shared" si="158"/>
        <v>1</v>
      </c>
    </row>
    <row r="9786" spans="1:6" x14ac:dyDescent="0.2">
      <c r="A9786" s="28">
        <v>42864</v>
      </c>
      <c r="B9786" t="s">
        <v>444</v>
      </c>
      <c r="C9786" t="s">
        <v>55</v>
      </c>
      <c r="D9786" t="s">
        <v>55</v>
      </c>
      <c r="E9786" s="30">
        <v>11</v>
      </c>
      <c r="F9786">
        <f t="shared" si="158"/>
        <v>1</v>
      </c>
    </row>
    <row r="9787" spans="1:6" x14ac:dyDescent="0.2">
      <c r="A9787" s="28">
        <v>42864</v>
      </c>
      <c r="B9787" t="s">
        <v>444</v>
      </c>
      <c r="C9787" t="s">
        <v>56</v>
      </c>
      <c r="D9787" t="s">
        <v>56</v>
      </c>
      <c r="E9787" s="30">
        <v>4</v>
      </c>
      <c r="F9787">
        <f t="shared" si="158"/>
        <v>1</v>
      </c>
    </row>
    <row r="9788" spans="1:6" x14ac:dyDescent="0.2">
      <c r="A9788" s="28">
        <v>42864</v>
      </c>
      <c r="B9788" t="s">
        <v>444</v>
      </c>
      <c r="C9788" t="s">
        <v>57</v>
      </c>
      <c r="D9788" t="s">
        <v>57</v>
      </c>
      <c r="E9788" s="30">
        <v>0</v>
      </c>
      <c r="F9788">
        <f t="shared" si="158"/>
        <v>1</v>
      </c>
    </row>
    <row r="9789" spans="1:6" x14ac:dyDescent="0.2">
      <c r="A9789" s="28">
        <v>42864</v>
      </c>
      <c r="B9789" t="s">
        <v>444</v>
      </c>
      <c r="C9789" t="s">
        <v>58</v>
      </c>
      <c r="D9789" t="s">
        <v>58</v>
      </c>
      <c r="E9789" s="30">
        <v>2</v>
      </c>
      <c r="F9789">
        <f t="shared" si="158"/>
        <v>1</v>
      </c>
    </row>
    <row r="9790" spans="1:6" x14ac:dyDescent="0.2">
      <c r="A9790" s="28">
        <v>42864</v>
      </c>
      <c r="B9790" t="s">
        <v>444</v>
      </c>
      <c r="C9790" t="s">
        <v>59</v>
      </c>
      <c r="D9790" t="s">
        <v>59</v>
      </c>
      <c r="E9790" s="30">
        <v>3</v>
      </c>
      <c r="F9790">
        <f t="shared" si="158"/>
        <v>1</v>
      </c>
    </row>
    <row r="9791" spans="1:6" x14ac:dyDescent="0.2">
      <c r="A9791" s="28">
        <v>42865</v>
      </c>
      <c r="B9791" t="s">
        <v>445</v>
      </c>
      <c r="C9791" t="s">
        <v>52</v>
      </c>
      <c r="D9791" t="s">
        <v>52</v>
      </c>
      <c r="E9791" s="30">
        <v>8.66</v>
      </c>
      <c r="F9791">
        <f t="shared" si="158"/>
        <v>1</v>
      </c>
    </row>
    <row r="9792" spans="1:6" x14ac:dyDescent="0.2">
      <c r="A9792" s="28">
        <v>42865</v>
      </c>
      <c r="B9792" t="s">
        <v>445</v>
      </c>
      <c r="C9792" t="s">
        <v>53</v>
      </c>
      <c r="D9792" t="s">
        <v>53</v>
      </c>
      <c r="E9792" s="30">
        <v>0.39700000000000002</v>
      </c>
      <c r="F9792">
        <f t="shared" si="158"/>
        <v>1</v>
      </c>
    </row>
    <row r="9793" spans="1:6" x14ac:dyDescent="0.2">
      <c r="A9793" s="28">
        <v>42865</v>
      </c>
      <c r="B9793" t="s">
        <v>445</v>
      </c>
      <c r="C9793" t="s">
        <v>54</v>
      </c>
      <c r="D9793" t="s">
        <v>54</v>
      </c>
      <c r="E9793" s="30">
        <v>9</v>
      </c>
      <c r="F9793">
        <f t="shared" si="158"/>
        <v>1</v>
      </c>
    </row>
    <row r="9794" spans="1:6" x14ac:dyDescent="0.2">
      <c r="A9794" s="28">
        <v>42865</v>
      </c>
      <c r="B9794" t="s">
        <v>445</v>
      </c>
      <c r="C9794" t="s">
        <v>55</v>
      </c>
      <c r="D9794" t="s">
        <v>55</v>
      </c>
      <c r="E9794" s="30">
        <v>15</v>
      </c>
      <c r="F9794">
        <f t="shared" si="158"/>
        <v>1</v>
      </c>
    </row>
    <row r="9795" spans="1:6" x14ac:dyDescent="0.2">
      <c r="A9795" s="28">
        <v>42865</v>
      </c>
      <c r="B9795" t="s">
        <v>445</v>
      </c>
      <c r="C9795" t="s">
        <v>56</v>
      </c>
      <c r="D9795" t="s">
        <v>56</v>
      </c>
      <c r="E9795" s="30">
        <v>4</v>
      </c>
      <c r="F9795">
        <f t="shared" si="158"/>
        <v>1</v>
      </c>
    </row>
    <row r="9796" spans="1:6" x14ac:dyDescent="0.2">
      <c r="A9796" s="28">
        <v>42865</v>
      </c>
      <c r="B9796" t="s">
        <v>445</v>
      </c>
      <c r="C9796" t="s">
        <v>57</v>
      </c>
      <c r="D9796" t="s">
        <v>57</v>
      </c>
      <c r="E9796" s="30">
        <v>0</v>
      </c>
      <c r="F9796">
        <f t="shared" si="158"/>
        <v>1</v>
      </c>
    </row>
    <row r="9797" spans="1:6" x14ac:dyDescent="0.2">
      <c r="A9797" s="28">
        <v>42865</v>
      </c>
      <c r="B9797" t="s">
        <v>445</v>
      </c>
      <c r="C9797" t="s">
        <v>58</v>
      </c>
      <c r="D9797" t="s">
        <v>58</v>
      </c>
      <c r="E9797" s="30">
        <v>14</v>
      </c>
      <c r="F9797">
        <f t="shared" si="158"/>
        <v>1</v>
      </c>
    </row>
    <row r="9798" spans="1:6" x14ac:dyDescent="0.2">
      <c r="A9798" s="28">
        <v>42865</v>
      </c>
      <c r="B9798" t="s">
        <v>445</v>
      </c>
      <c r="C9798" t="s">
        <v>59</v>
      </c>
      <c r="D9798" t="s">
        <v>59</v>
      </c>
      <c r="E9798" s="30">
        <v>7</v>
      </c>
      <c r="F9798">
        <f t="shared" si="158"/>
        <v>1</v>
      </c>
    </row>
    <row r="9799" spans="1:6" x14ac:dyDescent="0.2">
      <c r="A9799" s="28">
        <v>42866</v>
      </c>
      <c r="B9799" t="s">
        <v>446</v>
      </c>
      <c r="C9799" t="s">
        <v>52</v>
      </c>
      <c r="D9799" t="s">
        <v>52</v>
      </c>
      <c r="E9799" s="30">
        <v>6</v>
      </c>
      <c r="F9799">
        <f t="shared" ref="F9799:F9862" si="159">SUBTOTAL(103,E9799)</f>
        <v>1</v>
      </c>
    </row>
    <row r="9800" spans="1:6" x14ac:dyDescent="0.2">
      <c r="A9800" s="28">
        <v>42866</v>
      </c>
      <c r="B9800" t="s">
        <v>446</v>
      </c>
      <c r="C9800" t="s">
        <v>53</v>
      </c>
      <c r="D9800" t="s">
        <v>53</v>
      </c>
      <c r="E9800" s="30">
        <v>6.6929999999999996</v>
      </c>
      <c r="F9800">
        <f t="shared" si="159"/>
        <v>1</v>
      </c>
    </row>
    <row r="9801" spans="1:6" x14ac:dyDescent="0.2">
      <c r="A9801" s="28">
        <v>42866</v>
      </c>
      <c r="B9801" t="s">
        <v>446</v>
      </c>
      <c r="C9801" t="s">
        <v>54</v>
      </c>
      <c r="D9801" t="s">
        <v>54</v>
      </c>
      <c r="E9801" s="30">
        <v>3</v>
      </c>
      <c r="F9801">
        <f t="shared" si="159"/>
        <v>1</v>
      </c>
    </row>
    <row r="9802" spans="1:6" x14ac:dyDescent="0.2">
      <c r="A9802" s="28">
        <v>42866</v>
      </c>
      <c r="B9802" t="s">
        <v>446</v>
      </c>
      <c r="C9802" t="s">
        <v>55</v>
      </c>
      <c r="D9802" t="s">
        <v>55</v>
      </c>
      <c r="E9802" s="30">
        <v>16</v>
      </c>
      <c r="F9802">
        <f t="shared" si="159"/>
        <v>1</v>
      </c>
    </row>
    <row r="9803" spans="1:6" x14ac:dyDescent="0.2">
      <c r="A9803" s="28">
        <v>42866</v>
      </c>
      <c r="B9803" t="s">
        <v>446</v>
      </c>
      <c r="C9803" t="s">
        <v>56</v>
      </c>
      <c r="D9803" t="s">
        <v>56</v>
      </c>
      <c r="E9803" s="30">
        <v>6</v>
      </c>
      <c r="F9803">
        <f t="shared" si="159"/>
        <v>1</v>
      </c>
    </row>
    <row r="9804" spans="1:6" x14ac:dyDescent="0.2">
      <c r="A9804" s="28">
        <v>42866</v>
      </c>
      <c r="B9804" t="s">
        <v>446</v>
      </c>
      <c r="C9804" t="s">
        <v>57</v>
      </c>
      <c r="D9804" t="s">
        <v>57</v>
      </c>
      <c r="E9804" s="30">
        <v>2</v>
      </c>
      <c r="F9804">
        <f t="shared" si="159"/>
        <v>1</v>
      </c>
    </row>
    <row r="9805" spans="1:6" x14ac:dyDescent="0.2">
      <c r="A9805" s="28">
        <v>42866</v>
      </c>
      <c r="B9805" t="s">
        <v>446</v>
      </c>
      <c r="C9805" t="s">
        <v>58</v>
      </c>
      <c r="D9805" t="s">
        <v>58</v>
      </c>
      <c r="E9805" s="30">
        <v>1</v>
      </c>
      <c r="F9805">
        <f t="shared" si="159"/>
        <v>1</v>
      </c>
    </row>
    <row r="9806" spans="1:6" x14ac:dyDescent="0.2">
      <c r="A9806" s="28">
        <v>42866</v>
      </c>
      <c r="B9806" t="s">
        <v>446</v>
      </c>
      <c r="C9806" t="s">
        <v>59</v>
      </c>
      <c r="D9806" t="s">
        <v>59</v>
      </c>
      <c r="E9806" s="30">
        <v>10</v>
      </c>
      <c r="F9806">
        <f t="shared" si="159"/>
        <v>1</v>
      </c>
    </row>
    <row r="9807" spans="1:6" x14ac:dyDescent="0.2">
      <c r="A9807" s="28">
        <v>42867</v>
      </c>
      <c r="B9807" t="s">
        <v>440</v>
      </c>
      <c r="C9807" t="s">
        <v>52</v>
      </c>
      <c r="D9807" t="s">
        <v>52</v>
      </c>
      <c r="E9807" s="30">
        <v>4.99</v>
      </c>
      <c r="F9807">
        <f t="shared" si="159"/>
        <v>1</v>
      </c>
    </row>
    <row r="9808" spans="1:6" x14ac:dyDescent="0.2">
      <c r="A9808" s="28">
        <v>42867</v>
      </c>
      <c r="B9808" t="s">
        <v>440</v>
      </c>
      <c r="C9808" t="s">
        <v>53</v>
      </c>
      <c r="D9808" t="s">
        <v>53</v>
      </c>
      <c r="E9808" s="30">
        <v>4.7030000000000003</v>
      </c>
      <c r="F9808">
        <f t="shared" si="159"/>
        <v>1</v>
      </c>
    </row>
    <row r="9809" spans="1:6" x14ac:dyDescent="0.2">
      <c r="A9809" s="28">
        <v>42867</v>
      </c>
      <c r="B9809" t="s">
        <v>440</v>
      </c>
      <c r="C9809" t="s">
        <v>54</v>
      </c>
      <c r="D9809" t="s">
        <v>54</v>
      </c>
      <c r="E9809" s="30">
        <v>6</v>
      </c>
      <c r="F9809">
        <f t="shared" si="159"/>
        <v>1</v>
      </c>
    </row>
    <row r="9810" spans="1:6" x14ac:dyDescent="0.2">
      <c r="A9810" s="28">
        <v>42867</v>
      </c>
      <c r="B9810" t="s">
        <v>440</v>
      </c>
      <c r="C9810" t="s">
        <v>55</v>
      </c>
      <c r="D9810" t="s">
        <v>55</v>
      </c>
      <c r="E9810" s="30">
        <v>16.399999999999999</v>
      </c>
      <c r="F9810">
        <f t="shared" si="159"/>
        <v>1</v>
      </c>
    </row>
    <row r="9811" spans="1:6" x14ac:dyDescent="0.2">
      <c r="A9811" s="28">
        <v>42867</v>
      </c>
      <c r="B9811" t="s">
        <v>440</v>
      </c>
      <c r="C9811" t="s">
        <v>56</v>
      </c>
      <c r="D9811" t="s">
        <v>56</v>
      </c>
      <c r="E9811" s="30">
        <v>4</v>
      </c>
      <c r="F9811">
        <f t="shared" si="159"/>
        <v>1</v>
      </c>
    </row>
    <row r="9812" spans="1:6" x14ac:dyDescent="0.2">
      <c r="A9812" s="28">
        <v>42867</v>
      </c>
      <c r="B9812" t="s">
        <v>440</v>
      </c>
      <c r="C9812" t="s">
        <v>57</v>
      </c>
      <c r="D9812" t="s">
        <v>57</v>
      </c>
      <c r="E9812" s="30">
        <v>9</v>
      </c>
      <c r="F9812">
        <f t="shared" si="159"/>
        <v>1</v>
      </c>
    </row>
    <row r="9813" spans="1:6" x14ac:dyDescent="0.2">
      <c r="A9813" s="28">
        <v>42867</v>
      </c>
      <c r="B9813" t="s">
        <v>440</v>
      </c>
      <c r="C9813" t="s">
        <v>58</v>
      </c>
      <c r="D9813" t="s">
        <v>58</v>
      </c>
      <c r="E9813" s="30">
        <v>0</v>
      </c>
      <c r="F9813">
        <f t="shared" si="159"/>
        <v>1</v>
      </c>
    </row>
    <row r="9814" spans="1:6" x14ac:dyDescent="0.2">
      <c r="A9814" s="28">
        <v>42867</v>
      </c>
      <c r="B9814" t="s">
        <v>440</v>
      </c>
      <c r="C9814" t="s">
        <v>59</v>
      </c>
      <c r="D9814" t="s">
        <v>59</v>
      </c>
      <c r="E9814" s="30">
        <v>6</v>
      </c>
      <c r="F9814">
        <f t="shared" si="159"/>
        <v>1</v>
      </c>
    </row>
    <row r="9815" spans="1:6" x14ac:dyDescent="0.2">
      <c r="A9815" s="28">
        <v>42868</v>
      </c>
      <c r="B9815" t="s">
        <v>441</v>
      </c>
      <c r="C9815" t="s">
        <v>52</v>
      </c>
      <c r="D9815" t="s">
        <v>52</v>
      </c>
      <c r="E9815" s="30">
        <v>5</v>
      </c>
      <c r="F9815">
        <f t="shared" si="159"/>
        <v>1</v>
      </c>
    </row>
    <row r="9816" spans="1:6" x14ac:dyDescent="0.2">
      <c r="A9816" s="28">
        <v>42868</v>
      </c>
      <c r="B9816" t="s">
        <v>441</v>
      </c>
      <c r="C9816" t="s">
        <v>53</v>
      </c>
      <c r="D9816" t="s">
        <v>53</v>
      </c>
      <c r="E9816" s="30">
        <v>2.363</v>
      </c>
      <c r="F9816">
        <f t="shared" si="159"/>
        <v>1</v>
      </c>
    </row>
    <row r="9817" spans="1:6" x14ac:dyDescent="0.2">
      <c r="A9817" s="28">
        <v>42868</v>
      </c>
      <c r="B9817" t="s">
        <v>441</v>
      </c>
      <c r="C9817" t="s">
        <v>54</v>
      </c>
      <c r="D9817" t="s">
        <v>54</v>
      </c>
      <c r="E9817" s="30">
        <v>6</v>
      </c>
      <c r="F9817">
        <f t="shared" si="159"/>
        <v>1</v>
      </c>
    </row>
    <row r="9818" spans="1:6" x14ac:dyDescent="0.2">
      <c r="A9818" s="28">
        <v>42868</v>
      </c>
      <c r="B9818" t="s">
        <v>441</v>
      </c>
      <c r="C9818" t="s">
        <v>55</v>
      </c>
      <c r="D9818" t="s">
        <v>55</v>
      </c>
      <c r="E9818" s="30">
        <v>12</v>
      </c>
      <c r="F9818">
        <f t="shared" si="159"/>
        <v>1</v>
      </c>
    </row>
    <row r="9819" spans="1:6" x14ac:dyDescent="0.2">
      <c r="A9819" s="28">
        <v>42868</v>
      </c>
      <c r="B9819" t="s">
        <v>441</v>
      </c>
      <c r="C9819" t="s">
        <v>56</v>
      </c>
      <c r="D9819" t="s">
        <v>56</v>
      </c>
      <c r="E9819" s="30">
        <v>4</v>
      </c>
      <c r="F9819">
        <f t="shared" si="159"/>
        <v>1</v>
      </c>
    </row>
    <row r="9820" spans="1:6" x14ac:dyDescent="0.2">
      <c r="A9820" s="28">
        <v>42868</v>
      </c>
      <c r="B9820" t="s">
        <v>441</v>
      </c>
      <c r="C9820" t="s">
        <v>57</v>
      </c>
      <c r="D9820" t="s">
        <v>57</v>
      </c>
      <c r="E9820" s="30">
        <v>0</v>
      </c>
      <c r="F9820">
        <f t="shared" si="159"/>
        <v>1</v>
      </c>
    </row>
    <row r="9821" spans="1:6" x14ac:dyDescent="0.2">
      <c r="A9821" s="28">
        <v>42868</v>
      </c>
      <c r="B9821" t="s">
        <v>441</v>
      </c>
      <c r="C9821" t="s">
        <v>58</v>
      </c>
      <c r="D9821" t="s">
        <v>58</v>
      </c>
      <c r="E9821" s="30">
        <v>1</v>
      </c>
      <c r="F9821">
        <f t="shared" si="159"/>
        <v>1</v>
      </c>
    </row>
    <row r="9822" spans="1:6" x14ac:dyDescent="0.2">
      <c r="A9822" s="28">
        <v>42868</v>
      </c>
      <c r="B9822" t="s">
        <v>441</v>
      </c>
      <c r="C9822" t="s">
        <v>59</v>
      </c>
      <c r="D9822" t="s">
        <v>59</v>
      </c>
      <c r="E9822" s="30">
        <v>7</v>
      </c>
      <c r="F9822">
        <f t="shared" si="159"/>
        <v>1</v>
      </c>
    </row>
    <row r="9823" spans="1:6" x14ac:dyDescent="0.2">
      <c r="A9823" s="28">
        <v>42869</v>
      </c>
      <c r="B9823" t="s">
        <v>447</v>
      </c>
      <c r="C9823" t="s">
        <v>52</v>
      </c>
      <c r="D9823" t="s">
        <v>52</v>
      </c>
      <c r="E9823" s="30">
        <v>4.67</v>
      </c>
      <c r="F9823">
        <f t="shared" si="159"/>
        <v>1</v>
      </c>
    </row>
    <row r="9824" spans="1:6" x14ac:dyDescent="0.2">
      <c r="A9824" s="28">
        <v>42869</v>
      </c>
      <c r="B9824" t="s">
        <v>447</v>
      </c>
      <c r="C9824" t="s">
        <v>53</v>
      </c>
      <c r="D9824" t="s">
        <v>53</v>
      </c>
      <c r="E9824" s="30">
        <v>2.0760000000000001</v>
      </c>
      <c r="F9824">
        <f t="shared" si="159"/>
        <v>1</v>
      </c>
    </row>
    <row r="9825" spans="1:6" x14ac:dyDescent="0.2">
      <c r="A9825" s="28">
        <v>42869</v>
      </c>
      <c r="B9825" t="s">
        <v>447</v>
      </c>
      <c r="C9825" t="s">
        <v>54</v>
      </c>
      <c r="D9825" t="s">
        <v>54</v>
      </c>
      <c r="E9825" s="30">
        <v>2.85</v>
      </c>
      <c r="F9825">
        <f t="shared" si="159"/>
        <v>1</v>
      </c>
    </row>
    <row r="9826" spans="1:6" x14ac:dyDescent="0.2">
      <c r="A9826" s="28">
        <v>42869</v>
      </c>
      <c r="B9826" t="s">
        <v>447</v>
      </c>
      <c r="C9826" t="s">
        <v>55</v>
      </c>
      <c r="D9826" t="s">
        <v>55</v>
      </c>
      <c r="E9826" s="30">
        <v>31.5</v>
      </c>
      <c r="F9826">
        <f t="shared" si="159"/>
        <v>1</v>
      </c>
    </row>
    <row r="9827" spans="1:6" x14ac:dyDescent="0.2">
      <c r="A9827" s="28">
        <v>42869</v>
      </c>
      <c r="B9827" t="s">
        <v>447</v>
      </c>
      <c r="C9827" t="s">
        <v>56</v>
      </c>
      <c r="D9827" t="s">
        <v>56</v>
      </c>
      <c r="E9827" s="30">
        <v>6</v>
      </c>
      <c r="F9827">
        <f t="shared" si="159"/>
        <v>1</v>
      </c>
    </row>
    <row r="9828" spans="1:6" x14ac:dyDescent="0.2">
      <c r="A9828" s="28">
        <v>42869</v>
      </c>
      <c r="B9828" t="s">
        <v>447</v>
      </c>
      <c r="C9828" t="s">
        <v>57</v>
      </c>
      <c r="D9828" t="s">
        <v>57</v>
      </c>
      <c r="E9828" s="30">
        <v>0</v>
      </c>
      <c r="F9828">
        <f t="shared" si="159"/>
        <v>1</v>
      </c>
    </row>
    <row r="9829" spans="1:6" x14ac:dyDescent="0.2">
      <c r="A9829" s="28">
        <v>42869</v>
      </c>
      <c r="B9829" t="s">
        <v>447</v>
      </c>
      <c r="C9829" t="s">
        <v>58</v>
      </c>
      <c r="D9829" t="s">
        <v>58</v>
      </c>
      <c r="E9829" s="30">
        <v>5</v>
      </c>
      <c r="F9829">
        <f t="shared" si="159"/>
        <v>1</v>
      </c>
    </row>
    <row r="9830" spans="1:6" x14ac:dyDescent="0.2">
      <c r="A9830" s="28">
        <v>42869</v>
      </c>
      <c r="B9830" t="s">
        <v>447</v>
      </c>
      <c r="C9830" t="s">
        <v>59</v>
      </c>
      <c r="D9830" t="s">
        <v>59</v>
      </c>
      <c r="E9830" s="30">
        <v>2.1</v>
      </c>
      <c r="F9830">
        <f t="shared" si="159"/>
        <v>1</v>
      </c>
    </row>
    <row r="9831" spans="1:6" x14ac:dyDescent="0.2">
      <c r="A9831" s="28">
        <v>42870</v>
      </c>
      <c r="B9831" t="s">
        <v>443</v>
      </c>
      <c r="C9831" t="s">
        <v>52</v>
      </c>
      <c r="D9831" t="s">
        <v>52</v>
      </c>
      <c r="E9831" s="30">
        <v>5.34</v>
      </c>
      <c r="F9831">
        <f t="shared" si="159"/>
        <v>1</v>
      </c>
    </row>
    <row r="9832" spans="1:6" x14ac:dyDescent="0.2">
      <c r="A9832" s="28">
        <v>42870</v>
      </c>
      <c r="B9832" t="s">
        <v>443</v>
      </c>
      <c r="C9832" t="s">
        <v>53</v>
      </c>
      <c r="D9832" t="s">
        <v>53</v>
      </c>
      <c r="E9832" s="30">
        <v>4.7030000000000003</v>
      </c>
      <c r="F9832">
        <f t="shared" si="159"/>
        <v>1</v>
      </c>
    </row>
    <row r="9833" spans="1:6" x14ac:dyDescent="0.2">
      <c r="A9833" s="28">
        <v>42870</v>
      </c>
      <c r="B9833" t="s">
        <v>443</v>
      </c>
      <c r="C9833" t="s">
        <v>54</v>
      </c>
      <c r="D9833" t="s">
        <v>54</v>
      </c>
      <c r="E9833" s="30">
        <v>2</v>
      </c>
      <c r="F9833">
        <f t="shared" si="159"/>
        <v>1</v>
      </c>
    </row>
    <row r="9834" spans="1:6" x14ac:dyDescent="0.2">
      <c r="A9834" s="28">
        <v>42870</v>
      </c>
      <c r="B9834" t="s">
        <v>443</v>
      </c>
      <c r="C9834" t="s">
        <v>55</v>
      </c>
      <c r="D9834" t="s">
        <v>55</v>
      </c>
      <c r="E9834" s="30">
        <v>17</v>
      </c>
      <c r="F9834">
        <f t="shared" si="159"/>
        <v>1</v>
      </c>
    </row>
    <row r="9835" spans="1:6" x14ac:dyDescent="0.2">
      <c r="A9835" s="28">
        <v>42870</v>
      </c>
      <c r="B9835" t="s">
        <v>443</v>
      </c>
      <c r="C9835" t="s">
        <v>56</v>
      </c>
      <c r="D9835" t="s">
        <v>56</v>
      </c>
      <c r="E9835" s="30">
        <v>0</v>
      </c>
      <c r="F9835">
        <f t="shared" si="159"/>
        <v>1</v>
      </c>
    </row>
    <row r="9836" spans="1:6" x14ac:dyDescent="0.2">
      <c r="A9836" s="28">
        <v>42870</v>
      </c>
      <c r="B9836" t="s">
        <v>443</v>
      </c>
      <c r="C9836" t="s">
        <v>57</v>
      </c>
      <c r="D9836" t="s">
        <v>57</v>
      </c>
      <c r="E9836" s="30">
        <v>3</v>
      </c>
      <c r="F9836">
        <f t="shared" si="159"/>
        <v>1</v>
      </c>
    </row>
    <row r="9837" spans="1:6" x14ac:dyDescent="0.2">
      <c r="A9837" s="28">
        <v>42870</v>
      </c>
      <c r="B9837" t="s">
        <v>443</v>
      </c>
      <c r="C9837" t="s">
        <v>58</v>
      </c>
      <c r="D9837" t="s">
        <v>58</v>
      </c>
      <c r="E9837" s="30">
        <v>3</v>
      </c>
      <c r="F9837">
        <f t="shared" si="159"/>
        <v>1</v>
      </c>
    </row>
    <row r="9838" spans="1:6" x14ac:dyDescent="0.2">
      <c r="A9838" s="28">
        <v>42870</v>
      </c>
      <c r="B9838" t="s">
        <v>443</v>
      </c>
      <c r="C9838" t="s">
        <v>59</v>
      </c>
      <c r="D9838" t="s">
        <v>59</v>
      </c>
      <c r="E9838" s="30">
        <v>7</v>
      </c>
      <c r="F9838">
        <f t="shared" si="159"/>
        <v>1</v>
      </c>
    </row>
    <row r="9839" spans="1:6" x14ac:dyDescent="0.2">
      <c r="A9839" s="28">
        <v>42871</v>
      </c>
      <c r="B9839" t="s">
        <v>444</v>
      </c>
      <c r="C9839" t="s">
        <v>52</v>
      </c>
      <c r="D9839" t="s">
        <v>52</v>
      </c>
      <c r="E9839" s="30">
        <v>2.33</v>
      </c>
      <c r="F9839">
        <f t="shared" si="159"/>
        <v>1</v>
      </c>
    </row>
    <row r="9840" spans="1:6" x14ac:dyDescent="0.2">
      <c r="A9840" s="28">
        <v>42871</v>
      </c>
      <c r="B9840" t="s">
        <v>444</v>
      </c>
      <c r="C9840" t="s">
        <v>53</v>
      </c>
      <c r="D9840" t="s">
        <v>53</v>
      </c>
      <c r="E9840" s="30">
        <v>5.66</v>
      </c>
      <c r="F9840">
        <f t="shared" si="159"/>
        <v>1</v>
      </c>
    </row>
    <row r="9841" spans="1:6" x14ac:dyDescent="0.2">
      <c r="A9841" s="28">
        <v>42871</v>
      </c>
      <c r="B9841" t="s">
        <v>444</v>
      </c>
      <c r="C9841" t="s">
        <v>54</v>
      </c>
      <c r="D9841" t="s">
        <v>54</v>
      </c>
      <c r="E9841" s="30">
        <v>1.5</v>
      </c>
      <c r="F9841">
        <f t="shared" si="159"/>
        <v>1</v>
      </c>
    </row>
    <row r="9842" spans="1:6" x14ac:dyDescent="0.2">
      <c r="A9842" s="28">
        <v>42871</v>
      </c>
      <c r="B9842" t="s">
        <v>444</v>
      </c>
      <c r="C9842" t="s">
        <v>55</v>
      </c>
      <c r="D9842" t="s">
        <v>55</v>
      </c>
      <c r="E9842" s="30">
        <v>16.2</v>
      </c>
      <c r="F9842">
        <f t="shared" si="159"/>
        <v>1</v>
      </c>
    </row>
    <row r="9843" spans="1:6" x14ac:dyDescent="0.2">
      <c r="A9843" s="28">
        <v>42871</v>
      </c>
      <c r="B9843" t="s">
        <v>444</v>
      </c>
      <c r="C9843" t="s">
        <v>56</v>
      </c>
      <c r="D9843" t="s">
        <v>56</v>
      </c>
      <c r="E9843" s="30">
        <v>2</v>
      </c>
      <c r="F9843">
        <f t="shared" si="159"/>
        <v>1</v>
      </c>
    </row>
    <row r="9844" spans="1:6" x14ac:dyDescent="0.2">
      <c r="A9844" s="28">
        <v>42871</v>
      </c>
      <c r="B9844" t="s">
        <v>444</v>
      </c>
      <c r="C9844" t="s">
        <v>57</v>
      </c>
      <c r="D9844" t="s">
        <v>57</v>
      </c>
      <c r="E9844" s="30">
        <v>0</v>
      </c>
      <c r="F9844">
        <f t="shared" si="159"/>
        <v>1</v>
      </c>
    </row>
    <row r="9845" spans="1:6" x14ac:dyDescent="0.2">
      <c r="A9845" s="28">
        <v>42871</v>
      </c>
      <c r="B9845" t="s">
        <v>444</v>
      </c>
      <c r="C9845" t="s">
        <v>58</v>
      </c>
      <c r="D9845" t="s">
        <v>58</v>
      </c>
      <c r="E9845" s="30">
        <v>6</v>
      </c>
      <c r="F9845">
        <f t="shared" si="159"/>
        <v>1</v>
      </c>
    </row>
    <row r="9846" spans="1:6" x14ac:dyDescent="0.2">
      <c r="A9846" s="28">
        <v>42871</v>
      </c>
      <c r="B9846" t="s">
        <v>444</v>
      </c>
      <c r="C9846" t="s">
        <v>59</v>
      </c>
      <c r="D9846" t="s">
        <v>59</v>
      </c>
      <c r="E9846" s="30">
        <v>7</v>
      </c>
      <c r="F9846">
        <f t="shared" si="159"/>
        <v>1</v>
      </c>
    </row>
    <row r="9847" spans="1:6" x14ac:dyDescent="0.2">
      <c r="A9847" s="28">
        <v>42872</v>
      </c>
      <c r="B9847" t="s">
        <v>445</v>
      </c>
      <c r="C9847" t="s">
        <v>52</v>
      </c>
      <c r="D9847" t="s">
        <v>52</v>
      </c>
      <c r="E9847" s="30">
        <v>6.34</v>
      </c>
      <c r="F9847">
        <f t="shared" si="159"/>
        <v>1</v>
      </c>
    </row>
    <row r="9848" spans="1:6" x14ac:dyDescent="0.2">
      <c r="A9848" s="28">
        <v>42872</v>
      </c>
      <c r="B9848" t="s">
        <v>445</v>
      </c>
      <c r="C9848" t="s">
        <v>53</v>
      </c>
      <c r="D9848" t="s">
        <v>53</v>
      </c>
      <c r="E9848" s="30">
        <v>4.84</v>
      </c>
      <c r="F9848">
        <f t="shared" si="159"/>
        <v>1</v>
      </c>
    </row>
    <row r="9849" spans="1:6" x14ac:dyDescent="0.2">
      <c r="A9849" s="28">
        <v>42872</v>
      </c>
      <c r="B9849" t="s">
        <v>445</v>
      </c>
      <c r="C9849" t="s">
        <v>54</v>
      </c>
      <c r="D9849" t="s">
        <v>54</v>
      </c>
      <c r="E9849" s="30">
        <v>0</v>
      </c>
      <c r="F9849">
        <f t="shared" si="159"/>
        <v>1</v>
      </c>
    </row>
    <row r="9850" spans="1:6" x14ac:dyDescent="0.2">
      <c r="A9850" s="28">
        <v>42872</v>
      </c>
      <c r="B9850" t="s">
        <v>445</v>
      </c>
      <c r="C9850" t="s">
        <v>55</v>
      </c>
      <c r="D9850" t="s">
        <v>55</v>
      </c>
      <c r="E9850" s="30">
        <v>9</v>
      </c>
      <c r="F9850">
        <f t="shared" si="159"/>
        <v>1</v>
      </c>
    </row>
    <row r="9851" spans="1:6" x14ac:dyDescent="0.2">
      <c r="A9851" s="28">
        <v>42872</v>
      </c>
      <c r="B9851" t="s">
        <v>445</v>
      </c>
      <c r="C9851" t="s">
        <v>56</v>
      </c>
      <c r="D9851" t="s">
        <v>56</v>
      </c>
      <c r="E9851" s="30">
        <v>5</v>
      </c>
      <c r="F9851">
        <f t="shared" si="159"/>
        <v>1</v>
      </c>
    </row>
    <row r="9852" spans="1:6" x14ac:dyDescent="0.2">
      <c r="A9852" s="28">
        <v>42872</v>
      </c>
      <c r="B9852" t="s">
        <v>445</v>
      </c>
      <c r="C9852" t="s">
        <v>57</v>
      </c>
      <c r="D9852" t="s">
        <v>57</v>
      </c>
      <c r="E9852" s="30">
        <v>0</v>
      </c>
      <c r="F9852">
        <f t="shared" si="159"/>
        <v>1</v>
      </c>
    </row>
    <row r="9853" spans="1:6" x14ac:dyDescent="0.2">
      <c r="A9853" s="28">
        <v>42872</v>
      </c>
      <c r="B9853" t="s">
        <v>445</v>
      </c>
      <c r="C9853" t="s">
        <v>58</v>
      </c>
      <c r="D9853" t="s">
        <v>58</v>
      </c>
      <c r="E9853" s="30">
        <v>0</v>
      </c>
      <c r="F9853">
        <f t="shared" si="159"/>
        <v>1</v>
      </c>
    </row>
    <row r="9854" spans="1:6" x14ac:dyDescent="0.2">
      <c r="A9854" s="28">
        <v>42872</v>
      </c>
      <c r="B9854" t="s">
        <v>445</v>
      </c>
      <c r="C9854" t="s">
        <v>59</v>
      </c>
      <c r="D9854" t="s">
        <v>59</v>
      </c>
      <c r="E9854" s="30">
        <v>2</v>
      </c>
      <c r="F9854">
        <f t="shared" si="159"/>
        <v>1</v>
      </c>
    </row>
    <row r="9855" spans="1:6" x14ac:dyDescent="0.2">
      <c r="A9855" s="28">
        <v>42873</v>
      </c>
      <c r="B9855" t="s">
        <v>446</v>
      </c>
      <c r="C9855" t="s">
        <v>52</v>
      </c>
      <c r="D9855" t="s">
        <v>52</v>
      </c>
      <c r="E9855" s="30">
        <v>3.33</v>
      </c>
      <c r="F9855">
        <f t="shared" si="159"/>
        <v>1</v>
      </c>
    </row>
    <row r="9856" spans="1:6" x14ac:dyDescent="0.2">
      <c r="A9856" s="28">
        <v>42873</v>
      </c>
      <c r="B9856" t="s">
        <v>446</v>
      </c>
      <c r="C9856" t="s">
        <v>53</v>
      </c>
      <c r="D9856" t="s">
        <v>53</v>
      </c>
      <c r="E9856" s="30">
        <v>5.01</v>
      </c>
      <c r="F9856">
        <f t="shared" si="159"/>
        <v>1</v>
      </c>
    </row>
    <row r="9857" spans="1:6" x14ac:dyDescent="0.2">
      <c r="A9857" s="28">
        <v>42873</v>
      </c>
      <c r="B9857" t="s">
        <v>446</v>
      </c>
      <c r="C9857" t="s">
        <v>54</v>
      </c>
      <c r="D9857" t="s">
        <v>54</v>
      </c>
      <c r="E9857" s="30">
        <v>4</v>
      </c>
      <c r="F9857">
        <f t="shared" si="159"/>
        <v>1</v>
      </c>
    </row>
    <row r="9858" spans="1:6" x14ac:dyDescent="0.2">
      <c r="A9858" s="28">
        <v>42873</v>
      </c>
      <c r="B9858" t="s">
        <v>446</v>
      </c>
      <c r="C9858" t="s">
        <v>55</v>
      </c>
      <c r="D9858" t="s">
        <v>55</v>
      </c>
      <c r="E9858" s="30">
        <v>28.2</v>
      </c>
      <c r="F9858">
        <f t="shared" si="159"/>
        <v>1</v>
      </c>
    </row>
    <row r="9859" spans="1:6" x14ac:dyDescent="0.2">
      <c r="A9859" s="28">
        <v>42873</v>
      </c>
      <c r="B9859" t="s">
        <v>446</v>
      </c>
      <c r="C9859" t="s">
        <v>56</v>
      </c>
      <c r="D9859" t="s">
        <v>56</v>
      </c>
      <c r="E9859" s="30">
        <v>4</v>
      </c>
      <c r="F9859">
        <f t="shared" si="159"/>
        <v>1</v>
      </c>
    </row>
    <row r="9860" spans="1:6" x14ac:dyDescent="0.2">
      <c r="A9860" s="28">
        <v>42873</v>
      </c>
      <c r="B9860" t="s">
        <v>446</v>
      </c>
      <c r="C9860" t="s">
        <v>57</v>
      </c>
      <c r="D9860" t="s">
        <v>57</v>
      </c>
      <c r="E9860" s="30">
        <v>0</v>
      </c>
      <c r="F9860">
        <f t="shared" si="159"/>
        <v>1</v>
      </c>
    </row>
    <row r="9861" spans="1:6" x14ac:dyDescent="0.2">
      <c r="A9861" s="28">
        <v>42873</v>
      </c>
      <c r="B9861" t="s">
        <v>446</v>
      </c>
      <c r="C9861" t="s">
        <v>58</v>
      </c>
      <c r="D9861" t="s">
        <v>58</v>
      </c>
      <c r="E9861" s="30">
        <v>0</v>
      </c>
      <c r="F9861">
        <f t="shared" si="159"/>
        <v>1</v>
      </c>
    </row>
    <row r="9862" spans="1:6" x14ac:dyDescent="0.2">
      <c r="A9862" s="28">
        <v>42873</v>
      </c>
      <c r="B9862" t="s">
        <v>446</v>
      </c>
      <c r="C9862" t="s">
        <v>59</v>
      </c>
      <c r="D9862" t="s">
        <v>59</v>
      </c>
      <c r="E9862" s="30">
        <v>3</v>
      </c>
      <c r="F9862">
        <f t="shared" si="159"/>
        <v>1</v>
      </c>
    </row>
    <row r="9863" spans="1:6" x14ac:dyDescent="0.2">
      <c r="A9863" s="28">
        <v>42874</v>
      </c>
      <c r="B9863" t="s">
        <v>440</v>
      </c>
      <c r="C9863" t="s">
        <v>52</v>
      </c>
      <c r="D9863" t="s">
        <v>52</v>
      </c>
      <c r="E9863" s="30">
        <v>4.34</v>
      </c>
      <c r="F9863">
        <f t="shared" ref="F9863:F9926" si="160">SUBTOTAL(103,E9863)</f>
        <v>1</v>
      </c>
    </row>
    <row r="9864" spans="1:6" x14ac:dyDescent="0.2">
      <c r="A9864" s="28">
        <v>42874</v>
      </c>
      <c r="B9864" t="s">
        <v>440</v>
      </c>
      <c r="C9864" t="s">
        <v>53</v>
      </c>
      <c r="D9864" t="s">
        <v>53</v>
      </c>
      <c r="E9864" s="30">
        <v>3.44</v>
      </c>
      <c r="F9864">
        <f t="shared" si="160"/>
        <v>1</v>
      </c>
    </row>
    <row r="9865" spans="1:6" x14ac:dyDescent="0.2">
      <c r="A9865" s="28">
        <v>42874</v>
      </c>
      <c r="B9865" t="s">
        <v>440</v>
      </c>
      <c r="C9865" t="s">
        <v>54</v>
      </c>
      <c r="D9865" t="s">
        <v>54</v>
      </c>
      <c r="E9865" s="30">
        <v>2.2000000000000002</v>
      </c>
      <c r="F9865">
        <f t="shared" si="160"/>
        <v>1</v>
      </c>
    </row>
    <row r="9866" spans="1:6" x14ac:dyDescent="0.2">
      <c r="A9866" s="28">
        <v>42874</v>
      </c>
      <c r="B9866" t="s">
        <v>440</v>
      </c>
      <c r="C9866" t="s">
        <v>55</v>
      </c>
      <c r="D9866" t="s">
        <v>55</v>
      </c>
      <c r="E9866" s="30">
        <v>31.6</v>
      </c>
      <c r="F9866">
        <f t="shared" si="160"/>
        <v>1</v>
      </c>
    </row>
    <row r="9867" spans="1:6" x14ac:dyDescent="0.2">
      <c r="A9867" s="28">
        <v>42874</v>
      </c>
      <c r="B9867" t="s">
        <v>440</v>
      </c>
      <c r="C9867" t="s">
        <v>56</v>
      </c>
      <c r="D9867" t="s">
        <v>56</v>
      </c>
      <c r="E9867" s="30">
        <v>11</v>
      </c>
      <c r="F9867">
        <f t="shared" si="160"/>
        <v>1</v>
      </c>
    </row>
    <row r="9868" spans="1:6" x14ac:dyDescent="0.2">
      <c r="A9868" s="28">
        <v>42874</v>
      </c>
      <c r="B9868" t="s">
        <v>440</v>
      </c>
      <c r="C9868" t="s">
        <v>57</v>
      </c>
      <c r="D9868" t="s">
        <v>57</v>
      </c>
      <c r="E9868" s="30">
        <v>0</v>
      </c>
      <c r="F9868">
        <f t="shared" si="160"/>
        <v>1</v>
      </c>
    </row>
    <row r="9869" spans="1:6" x14ac:dyDescent="0.2">
      <c r="A9869" s="28">
        <v>42874</v>
      </c>
      <c r="B9869" t="s">
        <v>440</v>
      </c>
      <c r="C9869" t="s">
        <v>58</v>
      </c>
      <c r="D9869" t="s">
        <v>58</v>
      </c>
      <c r="E9869" s="30">
        <v>0</v>
      </c>
      <c r="F9869">
        <f t="shared" si="160"/>
        <v>1</v>
      </c>
    </row>
    <row r="9870" spans="1:6" x14ac:dyDescent="0.2">
      <c r="A9870" s="28">
        <v>42874</v>
      </c>
      <c r="B9870" t="s">
        <v>440</v>
      </c>
      <c r="C9870" t="s">
        <v>59</v>
      </c>
      <c r="D9870" t="s">
        <v>59</v>
      </c>
      <c r="E9870" s="30">
        <v>10</v>
      </c>
      <c r="F9870">
        <f t="shared" si="160"/>
        <v>1</v>
      </c>
    </row>
    <row r="9871" spans="1:6" x14ac:dyDescent="0.2">
      <c r="A9871" s="28">
        <v>42875</v>
      </c>
      <c r="B9871" t="s">
        <v>441</v>
      </c>
      <c r="C9871" t="s">
        <v>52</v>
      </c>
      <c r="D9871" t="s">
        <v>52</v>
      </c>
      <c r="E9871" s="30">
        <v>3.99</v>
      </c>
      <c r="F9871">
        <f t="shared" si="160"/>
        <v>1</v>
      </c>
    </row>
    <row r="9872" spans="1:6" x14ac:dyDescent="0.2">
      <c r="A9872" s="28">
        <v>42875</v>
      </c>
      <c r="B9872" t="s">
        <v>441</v>
      </c>
      <c r="C9872" t="s">
        <v>53</v>
      </c>
      <c r="D9872" t="s">
        <v>53</v>
      </c>
      <c r="E9872" s="30">
        <v>4.7130000000000001</v>
      </c>
      <c r="F9872">
        <f t="shared" si="160"/>
        <v>1</v>
      </c>
    </row>
    <row r="9873" spans="1:6" x14ac:dyDescent="0.2">
      <c r="A9873" s="28">
        <v>42875</v>
      </c>
      <c r="B9873" t="s">
        <v>441</v>
      </c>
      <c r="C9873" t="s">
        <v>54</v>
      </c>
      <c r="D9873" t="s">
        <v>54</v>
      </c>
      <c r="E9873" s="30">
        <v>0.25</v>
      </c>
      <c r="F9873">
        <f t="shared" si="160"/>
        <v>1</v>
      </c>
    </row>
    <row r="9874" spans="1:6" x14ac:dyDescent="0.2">
      <c r="A9874" s="28">
        <v>42875</v>
      </c>
      <c r="B9874" t="s">
        <v>441</v>
      </c>
      <c r="C9874" t="s">
        <v>55</v>
      </c>
      <c r="D9874" t="s">
        <v>55</v>
      </c>
      <c r="E9874" s="30">
        <v>16.399999999999999</v>
      </c>
      <c r="F9874">
        <f t="shared" si="160"/>
        <v>1</v>
      </c>
    </row>
    <row r="9875" spans="1:6" x14ac:dyDescent="0.2">
      <c r="A9875" s="28">
        <v>42875</v>
      </c>
      <c r="B9875" t="s">
        <v>441</v>
      </c>
      <c r="C9875" t="s">
        <v>56</v>
      </c>
      <c r="D9875" t="s">
        <v>56</v>
      </c>
      <c r="E9875" s="30">
        <v>5</v>
      </c>
      <c r="F9875">
        <f t="shared" si="160"/>
        <v>1</v>
      </c>
    </row>
    <row r="9876" spans="1:6" x14ac:dyDescent="0.2">
      <c r="A9876" s="28">
        <v>42875</v>
      </c>
      <c r="B9876" t="s">
        <v>441</v>
      </c>
      <c r="C9876" t="s">
        <v>57</v>
      </c>
      <c r="D9876" t="s">
        <v>57</v>
      </c>
      <c r="E9876" s="30">
        <v>0</v>
      </c>
      <c r="F9876">
        <f t="shared" si="160"/>
        <v>1</v>
      </c>
    </row>
    <row r="9877" spans="1:6" x14ac:dyDescent="0.2">
      <c r="A9877" s="28">
        <v>42875</v>
      </c>
      <c r="B9877" t="s">
        <v>441</v>
      </c>
      <c r="C9877" t="s">
        <v>58</v>
      </c>
      <c r="D9877" t="s">
        <v>58</v>
      </c>
      <c r="E9877" s="30">
        <v>6</v>
      </c>
      <c r="F9877">
        <f t="shared" si="160"/>
        <v>1</v>
      </c>
    </row>
    <row r="9878" spans="1:6" x14ac:dyDescent="0.2">
      <c r="A9878" s="28">
        <v>42875</v>
      </c>
      <c r="B9878" t="s">
        <v>441</v>
      </c>
      <c r="C9878" t="s">
        <v>59</v>
      </c>
      <c r="D9878" t="s">
        <v>59</v>
      </c>
      <c r="E9878" s="30">
        <v>6</v>
      </c>
      <c r="F9878">
        <f t="shared" si="160"/>
        <v>1</v>
      </c>
    </row>
    <row r="9879" spans="1:6" x14ac:dyDescent="0.2">
      <c r="A9879" s="28">
        <v>42876</v>
      </c>
      <c r="B9879" t="s">
        <v>447</v>
      </c>
      <c r="C9879" t="s">
        <v>52</v>
      </c>
      <c r="D9879" t="s">
        <v>52</v>
      </c>
      <c r="E9879" s="30">
        <v>6</v>
      </c>
      <c r="F9879">
        <f t="shared" si="160"/>
        <v>1</v>
      </c>
    </row>
    <row r="9880" spans="1:6" x14ac:dyDescent="0.2">
      <c r="A9880" s="28">
        <v>42876</v>
      </c>
      <c r="B9880" t="s">
        <v>447</v>
      </c>
      <c r="C9880" t="s">
        <v>53</v>
      </c>
      <c r="D9880" t="s">
        <v>53</v>
      </c>
      <c r="E9880" s="30">
        <v>3.0430000000000001</v>
      </c>
      <c r="F9880">
        <f t="shared" si="160"/>
        <v>1</v>
      </c>
    </row>
    <row r="9881" spans="1:6" x14ac:dyDescent="0.2">
      <c r="A9881" s="28">
        <v>42876</v>
      </c>
      <c r="B9881" t="s">
        <v>447</v>
      </c>
      <c r="C9881" t="s">
        <v>54</v>
      </c>
      <c r="D9881" t="s">
        <v>54</v>
      </c>
      <c r="E9881" s="30">
        <v>1.25</v>
      </c>
      <c r="F9881">
        <f t="shared" si="160"/>
        <v>1</v>
      </c>
    </row>
    <row r="9882" spans="1:6" x14ac:dyDescent="0.2">
      <c r="A9882" s="28">
        <v>42876</v>
      </c>
      <c r="B9882" t="s">
        <v>447</v>
      </c>
      <c r="C9882" t="s">
        <v>55</v>
      </c>
      <c r="D9882" t="s">
        <v>55</v>
      </c>
      <c r="E9882" s="30">
        <v>32.200000000000003</v>
      </c>
      <c r="F9882">
        <f t="shared" si="160"/>
        <v>1</v>
      </c>
    </row>
    <row r="9883" spans="1:6" x14ac:dyDescent="0.2">
      <c r="A9883" s="28">
        <v>42876</v>
      </c>
      <c r="B9883" t="s">
        <v>447</v>
      </c>
      <c r="C9883" t="s">
        <v>56</v>
      </c>
      <c r="D9883" t="s">
        <v>56</v>
      </c>
      <c r="E9883" s="30">
        <v>5</v>
      </c>
      <c r="F9883">
        <f t="shared" si="160"/>
        <v>1</v>
      </c>
    </row>
    <row r="9884" spans="1:6" x14ac:dyDescent="0.2">
      <c r="A9884" s="28">
        <v>42876</v>
      </c>
      <c r="B9884" t="s">
        <v>447</v>
      </c>
      <c r="C9884" t="s">
        <v>57</v>
      </c>
      <c r="D9884" t="s">
        <v>57</v>
      </c>
      <c r="E9884" s="30">
        <v>0</v>
      </c>
      <c r="F9884">
        <f t="shared" si="160"/>
        <v>1</v>
      </c>
    </row>
    <row r="9885" spans="1:6" x14ac:dyDescent="0.2">
      <c r="A9885" s="28">
        <v>42876</v>
      </c>
      <c r="B9885" t="s">
        <v>447</v>
      </c>
      <c r="C9885" t="s">
        <v>58</v>
      </c>
      <c r="D9885" t="s">
        <v>58</v>
      </c>
      <c r="E9885" s="30">
        <v>12</v>
      </c>
      <c r="F9885">
        <f t="shared" si="160"/>
        <v>1</v>
      </c>
    </row>
    <row r="9886" spans="1:6" x14ac:dyDescent="0.2">
      <c r="A9886" s="28">
        <v>42876</v>
      </c>
      <c r="B9886" t="s">
        <v>447</v>
      </c>
      <c r="C9886" t="s">
        <v>59</v>
      </c>
      <c r="D9886" t="s">
        <v>59</v>
      </c>
      <c r="E9886" s="30">
        <v>4</v>
      </c>
      <c r="F9886">
        <f t="shared" si="160"/>
        <v>1</v>
      </c>
    </row>
    <row r="9887" spans="1:6" x14ac:dyDescent="0.2">
      <c r="A9887" s="28">
        <v>42877</v>
      </c>
      <c r="B9887" t="s">
        <v>443</v>
      </c>
      <c r="C9887" t="s">
        <v>52</v>
      </c>
      <c r="D9887" t="s">
        <v>52</v>
      </c>
      <c r="E9887" s="30">
        <v>5.33</v>
      </c>
      <c r="F9887">
        <f t="shared" si="160"/>
        <v>1</v>
      </c>
    </row>
    <row r="9888" spans="1:6" x14ac:dyDescent="0.2">
      <c r="A9888" s="28">
        <v>42877</v>
      </c>
      <c r="B9888" t="s">
        <v>443</v>
      </c>
      <c r="C9888" t="s">
        <v>53</v>
      </c>
      <c r="D9888" t="s">
        <v>53</v>
      </c>
      <c r="E9888" s="30">
        <v>1.34</v>
      </c>
      <c r="F9888">
        <f t="shared" si="160"/>
        <v>1</v>
      </c>
    </row>
    <row r="9889" spans="1:6" x14ac:dyDescent="0.2">
      <c r="A9889" s="28">
        <v>42877</v>
      </c>
      <c r="B9889" t="s">
        <v>443</v>
      </c>
      <c r="C9889" t="s">
        <v>54</v>
      </c>
      <c r="D9889" t="s">
        <v>54</v>
      </c>
      <c r="E9889" s="30">
        <v>4.4000000000000004</v>
      </c>
      <c r="F9889">
        <f t="shared" si="160"/>
        <v>1</v>
      </c>
    </row>
    <row r="9890" spans="1:6" x14ac:dyDescent="0.2">
      <c r="A9890" s="28">
        <v>42877</v>
      </c>
      <c r="B9890" t="s">
        <v>443</v>
      </c>
      <c r="C9890" t="s">
        <v>55</v>
      </c>
      <c r="D9890" t="s">
        <v>55</v>
      </c>
      <c r="E9890" s="30">
        <v>22.4</v>
      </c>
      <c r="F9890">
        <f t="shared" si="160"/>
        <v>1</v>
      </c>
    </row>
    <row r="9891" spans="1:6" x14ac:dyDescent="0.2">
      <c r="A9891" s="28">
        <v>42877</v>
      </c>
      <c r="B9891" t="s">
        <v>443</v>
      </c>
      <c r="C9891" t="s">
        <v>56</v>
      </c>
      <c r="D9891" t="s">
        <v>56</v>
      </c>
      <c r="E9891" s="30">
        <v>5</v>
      </c>
      <c r="F9891">
        <f t="shared" si="160"/>
        <v>1</v>
      </c>
    </row>
    <row r="9892" spans="1:6" x14ac:dyDescent="0.2">
      <c r="A9892" s="28">
        <v>42877</v>
      </c>
      <c r="B9892" t="s">
        <v>443</v>
      </c>
      <c r="C9892" t="s">
        <v>57</v>
      </c>
      <c r="D9892" t="s">
        <v>57</v>
      </c>
      <c r="E9892" s="30">
        <v>0</v>
      </c>
      <c r="F9892">
        <f t="shared" si="160"/>
        <v>1</v>
      </c>
    </row>
    <row r="9893" spans="1:6" x14ac:dyDescent="0.2">
      <c r="A9893" s="28">
        <v>42877</v>
      </c>
      <c r="B9893" t="s">
        <v>443</v>
      </c>
      <c r="C9893" t="s">
        <v>58</v>
      </c>
      <c r="D9893" t="s">
        <v>58</v>
      </c>
      <c r="E9893" s="30">
        <v>7</v>
      </c>
      <c r="F9893">
        <f t="shared" si="160"/>
        <v>1</v>
      </c>
    </row>
    <row r="9894" spans="1:6" x14ac:dyDescent="0.2">
      <c r="A9894" s="28">
        <v>42877</v>
      </c>
      <c r="B9894" t="s">
        <v>443</v>
      </c>
      <c r="C9894" t="s">
        <v>59</v>
      </c>
      <c r="D9894" t="s">
        <v>59</v>
      </c>
      <c r="E9894" s="30">
        <v>11</v>
      </c>
      <c r="F9894">
        <f t="shared" si="160"/>
        <v>1</v>
      </c>
    </row>
    <row r="9895" spans="1:6" x14ac:dyDescent="0.2">
      <c r="A9895" s="28">
        <v>42878</v>
      </c>
      <c r="B9895" t="s">
        <v>444</v>
      </c>
      <c r="C9895" t="s">
        <v>52</v>
      </c>
      <c r="D9895" t="s">
        <v>52</v>
      </c>
      <c r="E9895" s="30">
        <v>3</v>
      </c>
      <c r="F9895">
        <f t="shared" si="160"/>
        <v>1</v>
      </c>
    </row>
    <row r="9896" spans="1:6" x14ac:dyDescent="0.2">
      <c r="A9896" s="28">
        <v>42878</v>
      </c>
      <c r="B9896" t="s">
        <v>444</v>
      </c>
      <c r="C9896" t="s">
        <v>53</v>
      </c>
      <c r="D9896" t="s">
        <v>53</v>
      </c>
      <c r="E9896" s="30">
        <v>2.4060000000000001</v>
      </c>
      <c r="F9896">
        <f t="shared" si="160"/>
        <v>1</v>
      </c>
    </row>
    <row r="9897" spans="1:6" x14ac:dyDescent="0.2">
      <c r="A9897" s="28">
        <v>42878</v>
      </c>
      <c r="B9897" t="s">
        <v>444</v>
      </c>
      <c r="C9897" t="s">
        <v>54</v>
      </c>
      <c r="D9897" t="s">
        <v>54</v>
      </c>
      <c r="E9897" s="30">
        <v>5</v>
      </c>
      <c r="F9897">
        <f t="shared" si="160"/>
        <v>1</v>
      </c>
    </row>
    <row r="9898" spans="1:6" x14ac:dyDescent="0.2">
      <c r="A9898" s="28">
        <v>42878</v>
      </c>
      <c r="B9898" t="s">
        <v>444</v>
      </c>
      <c r="C9898" t="s">
        <v>55</v>
      </c>
      <c r="D9898" t="s">
        <v>55</v>
      </c>
      <c r="E9898" s="30">
        <v>11</v>
      </c>
      <c r="F9898">
        <f t="shared" si="160"/>
        <v>1</v>
      </c>
    </row>
    <row r="9899" spans="1:6" x14ac:dyDescent="0.2">
      <c r="A9899" s="28">
        <v>42878</v>
      </c>
      <c r="B9899" t="s">
        <v>444</v>
      </c>
      <c r="C9899" t="s">
        <v>56</v>
      </c>
      <c r="D9899" t="s">
        <v>56</v>
      </c>
      <c r="E9899" s="30">
        <v>9</v>
      </c>
      <c r="F9899">
        <f t="shared" si="160"/>
        <v>1</v>
      </c>
    </row>
    <row r="9900" spans="1:6" x14ac:dyDescent="0.2">
      <c r="A9900" s="28">
        <v>42878</v>
      </c>
      <c r="B9900" t="s">
        <v>444</v>
      </c>
      <c r="C9900" t="s">
        <v>57</v>
      </c>
      <c r="D9900" t="s">
        <v>57</v>
      </c>
      <c r="E9900" s="30">
        <v>0</v>
      </c>
      <c r="F9900">
        <f t="shared" si="160"/>
        <v>1</v>
      </c>
    </row>
    <row r="9901" spans="1:6" x14ac:dyDescent="0.2">
      <c r="A9901" s="28">
        <v>42878</v>
      </c>
      <c r="B9901" t="s">
        <v>444</v>
      </c>
      <c r="C9901" t="s">
        <v>58</v>
      </c>
      <c r="D9901" t="s">
        <v>58</v>
      </c>
      <c r="E9901" s="30">
        <v>2</v>
      </c>
      <c r="F9901">
        <f t="shared" si="160"/>
        <v>1</v>
      </c>
    </row>
    <row r="9902" spans="1:6" x14ac:dyDescent="0.2">
      <c r="A9902" s="28">
        <v>42878</v>
      </c>
      <c r="B9902" t="s">
        <v>444</v>
      </c>
      <c r="C9902" t="s">
        <v>59</v>
      </c>
      <c r="D9902" t="s">
        <v>59</v>
      </c>
      <c r="E9902" s="30">
        <v>7</v>
      </c>
      <c r="F9902">
        <f t="shared" si="160"/>
        <v>1</v>
      </c>
    </row>
    <row r="9903" spans="1:6" x14ac:dyDescent="0.2">
      <c r="A9903" s="28">
        <v>42879</v>
      </c>
      <c r="B9903" t="s">
        <v>445</v>
      </c>
      <c r="C9903" t="s">
        <v>52</v>
      </c>
      <c r="D9903" t="s">
        <v>52</v>
      </c>
      <c r="E9903" s="30">
        <v>6.68</v>
      </c>
      <c r="F9903">
        <f t="shared" si="160"/>
        <v>1</v>
      </c>
    </row>
    <row r="9904" spans="1:6" x14ac:dyDescent="0.2">
      <c r="A9904" s="28">
        <v>42879</v>
      </c>
      <c r="B9904" t="s">
        <v>445</v>
      </c>
      <c r="C9904" t="s">
        <v>53</v>
      </c>
      <c r="D9904" t="s">
        <v>53</v>
      </c>
      <c r="E9904" s="30">
        <v>3.34</v>
      </c>
      <c r="F9904">
        <f t="shared" si="160"/>
        <v>1</v>
      </c>
    </row>
    <row r="9905" spans="1:6" x14ac:dyDescent="0.2">
      <c r="A9905" s="28">
        <v>42879</v>
      </c>
      <c r="B9905" t="s">
        <v>445</v>
      </c>
      <c r="C9905" t="s">
        <v>54</v>
      </c>
      <c r="D9905" t="s">
        <v>54</v>
      </c>
      <c r="E9905" s="30">
        <v>3</v>
      </c>
      <c r="F9905">
        <f t="shared" si="160"/>
        <v>1</v>
      </c>
    </row>
    <row r="9906" spans="1:6" x14ac:dyDescent="0.2">
      <c r="A9906" s="28">
        <v>42879</v>
      </c>
      <c r="B9906" t="s">
        <v>445</v>
      </c>
      <c r="C9906" t="s">
        <v>55</v>
      </c>
      <c r="D9906" t="s">
        <v>55</v>
      </c>
      <c r="E9906" s="30">
        <v>14.2</v>
      </c>
      <c r="F9906">
        <f t="shared" si="160"/>
        <v>1</v>
      </c>
    </row>
    <row r="9907" spans="1:6" x14ac:dyDescent="0.2">
      <c r="A9907" s="28">
        <v>42879</v>
      </c>
      <c r="B9907" t="s">
        <v>445</v>
      </c>
      <c r="C9907" t="s">
        <v>56</v>
      </c>
      <c r="D9907" t="s">
        <v>56</v>
      </c>
      <c r="E9907" s="30">
        <v>9</v>
      </c>
      <c r="F9907">
        <f t="shared" si="160"/>
        <v>1</v>
      </c>
    </row>
    <row r="9908" spans="1:6" x14ac:dyDescent="0.2">
      <c r="A9908" s="28">
        <v>42879</v>
      </c>
      <c r="B9908" t="s">
        <v>445</v>
      </c>
      <c r="C9908" t="s">
        <v>57</v>
      </c>
      <c r="D9908" t="s">
        <v>57</v>
      </c>
      <c r="E9908" s="30">
        <v>0</v>
      </c>
      <c r="F9908">
        <f t="shared" si="160"/>
        <v>1</v>
      </c>
    </row>
    <row r="9909" spans="1:6" x14ac:dyDescent="0.2">
      <c r="A9909" s="28">
        <v>42879</v>
      </c>
      <c r="B9909" t="s">
        <v>445</v>
      </c>
      <c r="C9909" t="s">
        <v>58</v>
      </c>
      <c r="D9909" t="s">
        <v>58</v>
      </c>
      <c r="E9909" s="30">
        <v>4</v>
      </c>
      <c r="F9909">
        <f t="shared" si="160"/>
        <v>1</v>
      </c>
    </row>
    <row r="9910" spans="1:6" x14ac:dyDescent="0.2">
      <c r="A9910" s="28">
        <v>42879</v>
      </c>
      <c r="B9910" t="s">
        <v>445</v>
      </c>
      <c r="C9910" t="s">
        <v>59</v>
      </c>
      <c r="D9910" t="s">
        <v>59</v>
      </c>
      <c r="E9910" s="30">
        <v>4.71</v>
      </c>
      <c r="F9910">
        <f t="shared" si="160"/>
        <v>1</v>
      </c>
    </row>
    <row r="9911" spans="1:6" x14ac:dyDescent="0.2">
      <c r="A9911" s="28">
        <v>42880</v>
      </c>
      <c r="B9911" t="s">
        <v>446</v>
      </c>
      <c r="C9911" t="s">
        <v>52</v>
      </c>
      <c r="D9911" t="s">
        <v>52</v>
      </c>
      <c r="E9911" s="30">
        <v>5.66</v>
      </c>
      <c r="F9911">
        <f t="shared" si="160"/>
        <v>1</v>
      </c>
    </row>
    <row r="9912" spans="1:6" x14ac:dyDescent="0.2">
      <c r="A9912" s="28">
        <v>42880</v>
      </c>
      <c r="B9912" t="s">
        <v>446</v>
      </c>
      <c r="C9912" t="s">
        <v>53</v>
      </c>
      <c r="D9912" t="s">
        <v>53</v>
      </c>
      <c r="E9912" s="30">
        <v>5.36</v>
      </c>
      <c r="F9912">
        <f t="shared" si="160"/>
        <v>1</v>
      </c>
    </row>
    <row r="9913" spans="1:6" x14ac:dyDescent="0.2">
      <c r="A9913" s="28">
        <v>42880</v>
      </c>
      <c r="B9913" t="s">
        <v>446</v>
      </c>
      <c r="C9913" t="s">
        <v>54</v>
      </c>
      <c r="D9913" t="s">
        <v>54</v>
      </c>
      <c r="E9913" s="30">
        <v>2</v>
      </c>
      <c r="F9913">
        <f t="shared" si="160"/>
        <v>1</v>
      </c>
    </row>
    <row r="9914" spans="1:6" x14ac:dyDescent="0.2">
      <c r="A9914" s="28">
        <v>42880</v>
      </c>
      <c r="B9914" t="s">
        <v>446</v>
      </c>
      <c r="C9914" t="s">
        <v>55</v>
      </c>
      <c r="D9914" t="s">
        <v>55</v>
      </c>
      <c r="E9914" s="30">
        <v>18.2</v>
      </c>
      <c r="F9914">
        <f t="shared" si="160"/>
        <v>1</v>
      </c>
    </row>
    <row r="9915" spans="1:6" x14ac:dyDescent="0.2">
      <c r="A9915" s="28">
        <v>42880</v>
      </c>
      <c r="B9915" t="s">
        <v>446</v>
      </c>
      <c r="C9915" t="s">
        <v>56</v>
      </c>
      <c r="D9915" t="s">
        <v>56</v>
      </c>
      <c r="E9915" s="30">
        <v>3</v>
      </c>
      <c r="F9915">
        <f t="shared" si="160"/>
        <v>1</v>
      </c>
    </row>
    <row r="9916" spans="1:6" x14ac:dyDescent="0.2">
      <c r="A9916" s="28">
        <v>42880</v>
      </c>
      <c r="B9916" t="s">
        <v>446</v>
      </c>
      <c r="C9916" t="s">
        <v>57</v>
      </c>
      <c r="D9916" t="s">
        <v>57</v>
      </c>
      <c r="E9916" s="30">
        <v>0</v>
      </c>
      <c r="F9916">
        <f t="shared" si="160"/>
        <v>1</v>
      </c>
    </row>
    <row r="9917" spans="1:6" x14ac:dyDescent="0.2">
      <c r="A9917" s="28">
        <v>42880</v>
      </c>
      <c r="B9917" t="s">
        <v>446</v>
      </c>
      <c r="C9917" t="s">
        <v>58</v>
      </c>
      <c r="D9917" t="s">
        <v>58</v>
      </c>
      <c r="E9917" s="30">
        <v>2</v>
      </c>
      <c r="F9917">
        <f t="shared" si="160"/>
        <v>1</v>
      </c>
    </row>
    <row r="9918" spans="1:6" x14ac:dyDescent="0.2">
      <c r="A9918" s="28">
        <v>42880</v>
      </c>
      <c r="B9918" t="s">
        <v>446</v>
      </c>
      <c r="C9918" t="s">
        <v>59</v>
      </c>
      <c r="D9918" t="s">
        <v>59</v>
      </c>
      <c r="E9918" s="30">
        <v>4.3</v>
      </c>
      <c r="F9918">
        <f t="shared" si="160"/>
        <v>1</v>
      </c>
    </row>
    <row r="9919" spans="1:6" x14ac:dyDescent="0.2">
      <c r="A9919" s="28">
        <v>42881</v>
      </c>
      <c r="B9919" t="s">
        <v>440</v>
      </c>
      <c r="C9919" t="s">
        <v>52</v>
      </c>
      <c r="D9919" t="s">
        <v>52</v>
      </c>
      <c r="E9919" s="30">
        <v>2.34</v>
      </c>
      <c r="F9919">
        <f t="shared" si="160"/>
        <v>1</v>
      </c>
    </row>
    <row r="9920" spans="1:6" x14ac:dyDescent="0.2">
      <c r="A9920" s="28">
        <v>42881</v>
      </c>
      <c r="B9920" t="s">
        <v>440</v>
      </c>
      <c r="C9920" t="s">
        <v>53</v>
      </c>
      <c r="D9920" t="s">
        <v>53</v>
      </c>
      <c r="E9920" s="30">
        <v>3.67</v>
      </c>
      <c r="F9920">
        <f t="shared" si="160"/>
        <v>1</v>
      </c>
    </row>
    <row r="9921" spans="1:6" x14ac:dyDescent="0.2">
      <c r="A9921" s="28">
        <v>42881</v>
      </c>
      <c r="B9921" t="s">
        <v>440</v>
      </c>
      <c r="C9921" t="s">
        <v>54</v>
      </c>
      <c r="D9921" t="s">
        <v>54</v>
      </c>
      <c r="E9921" s="30">
        <v>5</v>
      </c>
      <c r="F9921">
        <f t="shared" si="160"/>
        <v>1</v>
      </c>
    </row>
    <row r="9922" spans="1:6" x14ac:dyDescent="0.2">
      <c r="A9922" s="28">
        <v>42881</v>
      </c>
      <c r="B9922" t="s">
        <v>440</v>
      </c>
      <c r="C9922" t="s">
        <v>55</v>
      </c>
      <c r="D9922" t="s">
        <v>55</v>
      </c>
      <c r="E9922" s="30">
        <v>29</v>
      </c>
      <c r="F9922">
        <f t="shared" si="160"/>
        <v>1</v>
      </c>
    </row>
    <row r="9923" spans="1:6" x14ac:dyDescent="0.2">
      <c r="A9923" s="28">
        <v>42881</v>
      </c>
      <c r="B9923" t="s">
        <v>440</v>
      </c>
      <c r="C9923" t="s">
        <v>56</v>
      </c>
      <c r="D9923" t="s">
        <v>56</v>
      </c>
      <c r="E9923" s="30">
        <v>4</v>
      </c>
      <c r="F9923">
        <f t="shared" si="160"/>
        <v>1</v>
      </c>
    </row>
    <row r="9924" spans="1:6" x14ac:dyDescent="0.2">
      <c r="A9924" s="28">
        <v>42881</v>
      </c>
      <c r="B9924" t="s">
        <v>440</v>
      </c>
      <c r="C9924" t="s">
        <v>57</v>
      </c>
      <c r="D9924" t="s">
        <v>57</v>
      </c>
      <c r="E9924" s="30">
        <v>0</v>
      </c>
      <c r="F9924">
        <f t="shared" si="160"/>
        <v>1</v>
      </c>
    </row>
    <row r="9925" spans="1:6" x14ac:dyDescent="0.2">
      <c r="A9925" s="28">
        <v>42881</v>
      </c>
      <c r="B9925" t="s">
        <v>440</v>
      </c>
      <c r="C9925" t="s">
        <v>58</v>
      </c>
      <c r="D9925" t="s">
        <v>58</v>
      </c>
      <c r="E9925" s="30">
        <v>8</v>
      </c>
      <c r="F9925">
        <f t="shared" si="160"/>
        <v>1</v>
      </c>
    </row>
    <row r="9926" spans="1:6" x14ac:dyDescent="0.2">
      <c r="A9926" s="28">
        <v>42881</v>
      </c>
      <c r="B9926" t="s">
        <v>440</v>
      </c>
      <c r="C9926" t="s">
        <v>59</v>
      </c>
      <c r="D9926" t="s">
        <v>59</v>
      </c>
      <c r="E9926" s="30">
        <v>2</v>
      </c>
      <c r="F9926">
        <f t="shared" si="160"/>
        <v>1</v>
      </c>
    </row>
    <row r="9927" spans="1:6" x14ac:dyDescent="0.2">
      <c r="A9927" s="28">
        <v>42882</v>
      </c>
      <c r="B9927" t="s">
        <v>441</v>
      </c>
      <c r="C9927" t="s">
        <v>52</v>
      </c>
      <c r="D9927" t="s">
        <v>52</v>
      </c>
      <c r="E9927" s="30">
        <v>7.33</v>
      </c>
      <c r="F9927">
        <f t="shared" ref="F9927:F9990" si="161">SUBTOTAL(103,E9927)</f>
        <v>1</v>
      </c>
    </row>
    <row r="9928" spans="1:6" x14ac:dyDescent="0.2">
      <c r="A9928" s="28">
        <v>42882</v>
      </c>
      <c r="B9928" t="s">
        <v>441</v>
      </c>
      <c r="C9928" t="s">
        <v>53</v>
      </c>
      <c r="D9928" t="s">
        <v>53</v>
      </c>
      <c r="E9928" s="30">
        <v>3.2210000000000001</v>
      </c>
      <c r="F9928">
        <f t="shared" si="161"/>
        <v>1</v>
      </c>
    </row>
    <row r="9929" spans="1:6" x14ac:dyDescent="0.2">
      <c r="A9929" s="28">
        <v>42882</v>
      </c>
      <c r="B9929" t="s">
        <v>441</v>
      </c>
      <c r="C9929" t="s">
        <v>54</v>
      </c>
      <c r="D9929" t="s">
        <v>54</v>
      </c>
      <c r="E9929" s="30">
        <v>2</v>
      </c>
      <c r="F9929">
        <f t="shared" si="161"/>
        <v>1</v>
      </c>
    </row>
    <row r="9930" spans="1:6" x14ac:dyDescent="0.2">
      <c r="A9930" s="28">
        <v>42882</v>
      </c>
      <c r="B9930" t="s">
        <v>441</v>
      </c>
      <c r="C9930" t="s">
        <v>55</v>
      </c>
      <c r="D9930" t="s">
        <v>55</v>
      </c>
      <c r="E9930" s="30">
        <v>23.4</v>
      </c>
      <c r="F9930">
        <f t="shared" si="161"/>
        <v>1</v>
      </c>
    </row>
    <row r="9931" spans="1:6" x14ac:dyDescent="0.2">
      <c r="A9931" s="28">
        <v>42882</v>
      </c>
      <c r="B9931" t="s">
        <v>441</v>
      </c>
      <c r="C9931" t="s">
        <v>56</v>
      </c>
      <c r="D9931" t="s">
        <v>56</v>
      </c>
      <c r="E9931" s="30">
        <v>5</v>
      </c>
      <c r="F9931">
        <f t="shared" si="161"/>
        <v>1</v>
      </c>
    </row>
    <row r="9932" spans="1:6" x14ac:dyDescent="0.2">
      <c r="A9932" s="28">
        <v>42882</v>
      </c>
      <c r="B9932" t="s">
        <v>441</v>
      </c>
      <c r="C9932" t="s">
        <v>57</v>
      </c>
      <c r="D9932" t="s">
        <v>57</v>
      </c>
      <c r="E9932" s="30">
        <v>0</v>
      </c>
      <c r="F9932">
        <f t="shared" si="161"/>
        <v>1</v>
      </c>
    </row>
    <row r="9933" spans="1:6" x14ac:dyDescent="0.2">
      <c r="A9933" s="28">
        <v>42882</v>
      </c>
      <c r="B9933" t="s">
        <v>441</v>
      </c>
      <c r="C9933" t="s">
        <v>58</v>
      </c>
      <c r="D9933" t="s">
        <v>58</v>
      </c>
      <c r="E9933" s="30">
        <v>0</v>
      </c>
      <c r="F9933">
        <f t="shared" si="161"/>
        <v>1</v>
      </c>
    </row>
    <row r="9934" spans="1:6" x14ac:dyDescent="0.2">
      <c r="A9934" s="28">
        <v>42882</v>
      </c>
      <c r="B9934" t="s">
        <v>441</v>
      </c>
      <c r="C9934" t="s">
        <v>59</v>
      </c>
      <c r="D9934" t="s">
        <v>59</v>
      </c>
      <c r="E9934" s="30">
        <v>10</v>
      </c>
      <c r="F9934">
        <f t="shared" si="161"/>
        <v>1</v>
      </c>
    </row>
    <row r="9935" spans="1:6" x14ac:dyDescent="0.2">
      <c r="A9935" s="28">
        <v>42883</v>
      </c>
      <c r="B9935" t="s">
        <v>447</v>
      </c>
      <c r="C9935" t="s">
        <v>52</v>
      </c>
      <c r="D9935" t="s">
        <v>52</v>
      </c>
      <c r="E9935" s="30">
        <v>1.99</v>
      </c>
      <c r="F9935">
        <f t="shared" si="161"/>
        <v>1</v>
      </c>
    </row>
    <row r="9936" spans="1:6" x14ac:dyDescent="0.2">
      <c r="A9936" s="28">
        <v>42883</v>
      </c>
      <c r="B9936" t="s">
        <v>447</v>
      </c>
      <c r="C9936" t="s">
        <v>53</v>
      </c>
      <c r="D9936" t="s">
        <v>53</v>
      </c>
      <c r="E9936" s="30">
        <v>6.2430000000000003</v>
      </c>
      <c r="F9936">
        <f t="shared" si="161"/>
        <v>1</v>
      </c>
    </row>
    <row r="9937" spans="1:6" x14ac:dyDescent="0.2">
      <c r="A9937" s="28">
        <v>42883</v>
      </c>
      <c r="B9937" t="s">
        <v>447</v>
      </c>
      <c r="C9937" t="s">
        <v>54</v>
      </c>
      <c r="D9937" t="s">
        <v>54</v>
      </c>
      <c r="E9937" s="30">
        <v>2.4500000000000002</v>
      </c>
      <c r="F9937">
        <f t="shared" si="161"/>
        <v>1</v>
      </c>
    </row>
    <row r="9938" spans="1:6" x14ac:dyDescent="0.2">
      <c r="A9938" s="28">
        <v>42883</v>
      </c>
      <c r="B9938" t="s">
        <v>447</v>
      </c>
      <c r="C9938" t="s">
        <v>55</v>
      </c>
      <c r="D9938" t="s">
        <v>55</v>
      </c>
      <c r="E9938" s="30">
        <v>11.19</v>
      </c>
      <c r="F9938">
        <f t="shared" si="161"/>
        <v>1</v>
      </c>
    </row>
    <row r="9939" spans="1:6" x14ac:dyDescent="0.2">
      <c r="A9939" s="28">
        <v>42883</v>
      </c>
      <c r="B9939" t="s">
        <v>447</v>
      </c>
      <c r="C9939" t="s">
        <v>56</v>
      </c>
      <c r="D9939" t="s">
        <v>56</v>
      </c>
      <c r="E9939" s="30">
        <v>2</v>
      </c>
      <c r="F9939">
        <f t="shared" si="161"/>
        <v>1</v>
      </c>
    </row>
    <row r="9940" spans="1:6" x14ac:dyDescent="0.2">
      <c r="A9940" s="28">
        <v>42883</v>
      </c>
      <c r="B9940" t="s">
        <v>447</v>
      </c>
      <c r="C9940" t="s">
        <v>57</v>
      </c>
      <c r="D9940" t="s">
        <v>57</v>
      </c>
      <c r="E9940" s="30">
        <v>0</v>
      </c>
      <c r="F9940">
        <f t="shared" si="161"/>
        <v>1</v>
      </c>
    </row>
    <row r="9941" spans="1:6" x14ac:dyDescent="0.2">
      <c r="A9941" s="28">
        <v>42883</v>
      </c>
      <c r="B9941" t="s">
        <v>447</v>
      </c>
      <c r="C9941" t="s">
        <v>58</v>
      </c>
      <c r="D9941" t="s">
        <v>58</v>
      </c>
      <c r="E9941" s="30">
        <v>0</v>
      </c>
      <c r="F9941">
        <f t="shared" si="161"/>
        <v>1</v>
      </c>
    </row>
    <row r="9942" spans="1:6" x14ac:dyDescent="0.2">
      <c r="A9942" s="28">
        <v>42883</v>
      </c>
      <c r="B9942" t="s">
        <v>447</v>
      </c>
      <c r="C9942" t="s">
        <v>59</v>
      </c>
      <c r="D9942" t="s">
        <v>59</v>
      </c>
      <c r="E9942" s="30">
        <v>3</v>
      </c>
      <c r="F9942">
        <f t="shared" si="161"/>
        <v>1</v>
      </c>
    </row>
    <row r="9943" spans="1:6" x14ac:dyDescent="0.2">
      <c r="A9943" s="28">
        <v>42884</v>
      </c>
      <c r="B9943" t="s">
        <v>443</v>
      </c>
      <c r="C9943" t="s">
        <v>52</v>
      </c>
      <c r="D9943" t="s">
        <v>52</v>
      </c>
      <c r="E9943" s="30">
        <v>3.34</v>
      </c>
      <c r="F9943">
        <f t="shared" si="161"/>
        <v>1</v>
      </c>
    </row>
    <row r="9944" spans="1:6" x14ac:dyDescent="0.2">
      <c r="A9944" s="28">
        <v>42884</v>
      </c>
      <c r="B9944" t="s">
        <v>443</v>
      </c>
      <c r="C9944" t="s">
        <v>53</v>
      </c>
      <c r="D9944" t="s">
        <v>53</v>
      </c>
      <c r="E9944" s="30">
        <v>4.0229999999999997</v>
      </c>
      <c r="F9944">
        <f t="shared" si="161"/>
        <v>1</v>
      </c>
    </row>
    <row r="9945" spans="1:6" x14ac:dyDescent="0.2">
      <c r="A9945" s="28">
        <v>42884</v>
      </c>
      <c r="B9945" t="s">
        <v>443</v>
      </c>
      <c r="C9945" t="s">
        <v>54</v>
      </c>
      <c r="D9945" t="s">
        <v>54</v>
      </c>
      <c r="E9945" s="30">
        <v>1.6</v>
      </c>
      <c r="F9945">
        <f t="shared" si="161"/>
        <v>1</v>
      </c>
    </row>
    <row r="9946" spans="1:6" x14ac:dyDescent="0.2">
      <c r="A9946" s="28">
        <v>42884</v>
      </c>
      <c r="B9946" t="s">
        <v>443</v>
      </c>
      <c r="C9946" t="s">
        <v>55</v>
      </c>
      <c r="D9946" t="s">
        <v>55</v>
      </c>
      <c r="E9946" s="30">
        <v>28</v>
      </c>
      <c r="F9946">
        <f t="shared" si="161"/>
        <v>1</v>
      </c>
    </row>
    <row r="9947" spans="1:6" x14ac:dyDescent="0.2">
      <c r="A9947" s="28">
        <v>42884</v>
      </c>
      <c r="B9947" t="s">
        <v>443</v>
      </c>
      <c r="C9947" t="s">
        <v>56</v>
      </c>
      <c r="D9947" t="s">
        <v>56</v>
      </c>
      <c r="E9947" s="30">
        <v>4</v>
      </c>
      <c r="F9947">
        <f t="shared" si="161"/>
        <v>1</v>
      </c>
    </row>
    <row r="9948" spans="1:6" x14ac:dyDescent="0.2">
      <c r="A9948" s="28">
        <v>42884</v>
      </c>
      <c r="B9948" t="s">
        <v>443</v>
      </c>
      <c r="C9948" t="s">
        <v>57</v>
      </c>
      <c r="D9948" t="s">
        <v>57</v>
      </c>
      <c r="E9948" s="30">
        <v>2</v>
      </c>
      <c r="F9948">
        <f t="shared" si="161"/>
        <v>1</v>
      </c>
    </row>
    <row r="9949" spans="1:6" x14ac:dyDescent="0.2">
      <c r="A9949" s="28">
        <v>42884</v>
      </c>
      <c r="B9949" t="s">
        <v>443</v>
      </c>
      <c r="C9949" t="s">
        <v>58</v>
      </c>
      <c r="D9949" t="s">
        <v>58</v>
      </c>
      <c r="E9949" s="30">
        <v>4</v>
      </c>
      <c r="F9949">
        <f t="shared" si="161"/>
        <v>1</v>
      </c>
    </row>
    <row r="9950" spans="1:6" x14ac:dyDescent="0.2">
      <c r="A9950" s="28">
        <v>42884</v>
      </c>
      <c r="B9950" t="s">
        <v>443</v>
      </c>
      <c r="C9950" t="s">
        <v>59</v>
      </c>
      <c r="D9950" t="s">
        <v>59</v>
      </c>
      <c r="E9950" s="30">
        <v>5</v>
      </c>
      <c r="F9950">
        <f t="shared" si="161"/>
        <v>1</v>
      </c>
    </row>
    <row r="9951" spans="1:6" x14ac:dyDescent="0.2">
      <c r="A9951" s="28">
        <v>42885</v>
      </c>
      <c r="B9951" t="s">
        <v>444</v>
      </c>
      <c r="C9951" t="s">
        <v>52</v>
      </c>
      <c r="D9951" t="s">
        <v>52</v>
      </c>
      <c r="E9951" s="30">
        <v>8</v>
      </c>
      <c r="F9951">
        <f t="shared" si="161"/>
        <v>1</v>
      </c>
    </row>
    <row r="9952" spans="1:6" x14ac:dyDescent="0.2">
      <c r="A9952" s="28">
        <v>42885</v>
      </c>
      <c r="B9952" t="s">
        <v>444</v>
      </c>
      <c r="C9952" t="s">
        <v>53</v>
      </c>
      <c r="D9952" t="s">
        <v>53</v>
      </c>
      <c r="E9952" s="30">
        <v>3.3959999999999999</v>
      </c>
      <c r="F9952">
        <f t="shared" si="161"/>
        <v>1</v>
      </c>
    </row>
    <row r="9953" spans="1:6" x14ac:dyDescent="0.2">
      <c r="A9953" s="28">
        <v>42885</v>
      </c>
      <c r="B9953" t="s">
        <v>444</v>
      </c>
      <c r="C9953" t="s">
        <v>54</v>
      </c>
      <c r="D9953" t="s">
        <v>54</v>
      </c>
      <c r="E9953" s="30">
        <v>4.3</v>
      </c>
      <c r="F9953">
        <f t="shared" si="161"/>
        <v>1</v>
      </c>
    </row>
    <row r="9954" spans="1:6" x14ac:dyDescent="0.2">
      <c r="A9954" s="28">
        <v>42885</v>
      </c>
      <c r="B9954" t="s">
        <v>444</v>
      </c>
      <c r="C9954" t="s">
        <v>55</v>
      </c>
      <c r="D9954" t="s">
        <v>55</v>
      </c>
      <c r="E9954" s="30">
        <v>25</v>
      </c>
      <c r="F9954">
        <f t="shared" si="161"/>
        <v>1</v>
      </c>
    </row>
    <row r="9955" spans="1:6" x14ac:dyDescent="0.2">
      <c r="A9955" s="28">
        <v>42885</v>
      </c>
      <c r="B9955" t="s">
        <v>444</v>
      </c>
      <c r="C9955" t="s">
        <v>56</v>
      </c>
      <c r="D9955" t="s">
        <v>56</v>
      </c>
      <c r="E9955" s="30">
        <v>3</v>
      </c>
      <c r="F9955">
        <f t="shared" si="161"/>
        <v>1</v>
      </c>
    </row>
    <row r="9956" spans="1:6" x14ac:dyDescent="0.2">
      <c r="A9956" s="28">
        <v>42885</v>
      </c>
      <c r="B9956" t="s">
        <v>444</v>
      </c>
      <c r="C9956" t="s">
        <v>57</v>
      </c>
      <c r="D9956" t="s">
        <v>57</v>
      </c>
      <c r="E9956" s="30">
        <v>0</v>
      </c>
      <c r="F9956">
        <f t="shared" si="161"/>
        <v>1</v>
      </c>
    </row>
    <row r="9957" spans="1:6" x14ac:dyDescent="0.2">
      <c r="A9957" s="28">
        <v>42885</v>
      </c>
      <c r="B9957" t="s">
        <v>444</v>
      </c>
      <c r="C9957" t="s">
        <v>58</v>
      </c>
      <c r="D9957" t="s">
        <v>58</v>
      </c>
      <c r="E9957" s="30">
        <v>5</v>
      </c>
      <c r="F9957">
        <f t="shared" si="161"/>
        <v>1</v>
      </c>
    </row>
    <row r="9958" spans="1:6" x14ac:dyDescent="0.2">
      <c r="A9958" s="28">
        <v>42885</v>
      </c>
      <c r="B9958" t="s">
        <v>444</v>
      </c>
      <c r="C9958" t="s">
        <v>59</v>
      </c>
      <c r="D9958" t="s">
        <v>59</v>
      </c>
      <c r="E9958" s="30">
        <v>5</v>
      </c>
      <c r="F9958">
        <f t="shared" si="161"/>
        <v>1</v>
      </c>
    </row>
    <row r="9959" spans="1:6" x14ac:dyDescent="0.2">
      <c r="A9959" s="28">
        <v>42886</v>
      </c>
      <c r="B9959" t="s">
        <v>445</v>
      </c>
      <c r="C9959" t="s">
        <v>52</v>
      </c>
      <c r="D9959" t="s">
        <v>52</v>
      </c>
      <c r="E9959" s="30">
        <v>4</v>
      </c>
      <c r="F9959">
        <f t="shared" si="161"/>
        <v>1</v>
      </c>
    </row>
    <row r="9960" spans="1:6" x14ac:dyDescent="0.2">
      <c r="A9960" s="28">
        <v>42886</v>
      </c>
      <c r="B9960" t="s">
        <v>445</v>
      </c>
      <c r="C9960" t="s">
        <v>53</v>
      </c>
      <c r="D9960" t="s">
        <v>53</v>
      </c>
      <c r="E9960" s="30">
        <v>2.4289999999999998</v>
      </c>
      <c r="F9960">
        <f t="shared" si="161"/>
        <v>1</v>
      </c>
    </row>
    <row r="9961" spans="1:6" x14ac:dyDescent="0.2">
      <c r="A9961" s="28">
        <v>42886</v>
      </c>
      <c r="B9961" t="s">
        <v>445</v>
      </c>
      <c r="C9961" t="s">
        <v>54</v>
      </c>
      <c r="D9961" t="s">
        <v>54</v>
      </c>
      <c r="E9961" s="30">
        <v>7</v>
      </c>
      <c r="F9961">
        <f t="shared" si="161"/>
        <v>1</v>
      </c>
    </row>
    <row r="9962" spans="1:6" x14ac:dyDescent="0.2">
      <c r="A9962" s="28">
        <v>42886</v>
      </c>
      <c r="B9962" t="s">
        <v>445</v>
      </c>
      <c r="C9962" t="s">
        <v>55</v>
      </c>
      <c r="D9962" t="s">
        <v>55</v>
      </c>
      <c r="E9962" s="30">
        <v>12.2</v>
      </c>
      <c r="F9962">
        <f t="shared" si="161"/>
        <v>1</v>
      </c>
    </row>
    <row r="9963" spans="1:6" x14ac:dyDescent="0.2">
      <c r="A9963" s="28">
        <v>42886</v>
      </c>
      <c r="B9963" t="s">
        <v>445</v>
      </c>
      <c r="C9963" t="s">
        <v>56</v>
      </c>
      <c r="D9963" t="s">
        <v>56</v>
      </c>
      <c r="E9963" s="30">
        <v>6</v>
      </c>
      <c r="F9963">
        <f t="shared" si="161"/>
        <v>1</v>
      </c>
    </row>
    <row r="9964" spans="1:6" x14ac:dyDescent="0.2">
      <c r="A9964" s="28">
        <v>42886</v>
      </c>
      <c r="B9964" t="s">
        <v>445</v>
      </c>
      <c r="C9964" t="s">
        <v>57</v>
      </c>
      <c r="D9964" t="s">
        <v>57</v>
      </c>
      <c r="E9964" s="30">
        <v>4</v>
      </c>
      <c r="F9964">
        <f t="shared" si="161"/>
        <v>1</v>
      </c>
    </row>
    <row r="9965" spans="1:6" x14ac:dyDescent="0.2">
      <c r="A9965" s="28">
        <v>42886</v>
      </c>
      <c r="B9965" t="s">
        <v>445</v>
      </c>
      <c r="C9965" t="s">
        <v>58</v>
      </c>
      <c r="D9965" t="s">
        <v>58</v>
      </c>
      <c r="E9965" s="30">
        <v>1</v>
      </c>
      <c r="F9965">
        <f t="shared" si="161"/>
        <v>1</v>
      </c>
    </row>
    <row r="9966" spans="1:6" x14ac:dyDescent="0.2">
      <c r="A9966" s="28">
        <v>42886</v>
      </c>
      <c r="B9966" t="s">
        <v>445</v>
      </c>
      <c r="C9966" t="s">
        <v>59</v>
      </c>
      <c r="D9966" t="s">
        <v>59</v>
      </c>
      <c r="E9966" s="30">
        <v>5</v>
      </c>
      <c r="F9966">
        <f t="shared" si="161"/>
        <v>1</v>
      </c>
    </row>
    <row r="9967" spans="1:6" x14ac:dyDescent="0.2">
      <c r="A9967" s="28">
        <v>42887</v>
      </c>
      <c r="B9967" t="s">
        <v>446</v>
      </c>
      <c r="C9967" t="s">
        <v>52</v>
      </c>
      <c r="D9967" t="s">
        <v>52</v>
      </c>
      <c r="E9967" s="30">
        <v>1.34</v>
      </c>
      <c r="F9967">
        <f t="shared" si="161"/>
        <v>1</v>
      </c>
    </row>
    <row r="9968" spans="1:6" x14ac:dyDescent="0.2">
      <c r="A9968" s="28">
        <v>42887</v>
      </c>
      <c r="B9968" t="s">
        <v>446</v>
      </c>
      <c r="C9968" t="s">
        <v>53</v>
      </c>
      <c r="D9968" t="s">
        <v>53</v>
      </c>
      <c r="E9968" s="30">
        <v>3.67</v>
      </c>
      <c r="F9968">
        <f t="shared" si="161"/>
        <v>1</v>
      </c>
    </row>
    <row r="9969" spans="1:6" x14ac:dyDescent="0.2">
      <c r="A9969" s="28">
        <v>42887</v>
      </c>
      <c r="B9969" t="s">
        <v>446</v>
      </c>
      <c r="C9969" t="s">
        <v>54</v>
      </c>
      <c r="D9969" t="s">
        <v>54</v>
      </c>
      <c r="E9969" s="30">
        <v>2</v>
      </c>
      <c r="F9969">
        <f t="shared" si="161"/>
        <v>1</v>
      </c>
    </row>
    <row r="9970" spans="1:6" x14ac:dyDescent="0.2">
      <c r="A9970" s="28">
        <v>42887</v>
      </c>
      <c r="B9970" t="s">
        <v>446</v>
      </c>
      <c r="C9970" t="s">
        <v>55</v>
      </c>
      <c r="D9970" t="s">
        <v>55</v>
      </c>
      <c r="E9970" s="30">
        <v>21.4</v>
      </c>
      <c r="F9970">
        <f t="shared" si="161"/>
        <v>1</v>
      </c>
    </row>
    <row r="9971" spans="1:6" x14ac:dyDescent="0.2">
      <c r="A9971" s="28">
        <v>42887</v>
      </c>
      <c r="B9971" t="s">
        <v>446</v>
      </c>
      <c r="C9971" t="s">
        <v>56</v>
      </c>
      <c r="D9971" t="s">
        <v>56</v>
      </c>
      <c r="E9971" s="30">
        <v>10</v>
      </c>
      <c r="F9971">
        <f t="shared" si="161"/>
        <v>1</v>
      </c>
    </row>
    <row r="9972" spans="1:6" x14ac:dyDescent="0.2">
      <c r="A9972" s="28">
        <v>42887</v>
      </c>
      <c r="B9972" t="s">
        <v>446</v>
      </c>
      <c r="C9972" t="s">
        <v>57</v>
      </c>
      <c r="D9972" t="s">
        <v>57</v>
      </c>
      <c r="E9972" s="30">
        <v>0</v>
      </c>
      <c r="F9972">
        <f t="shared" si="161"/>
        <v>1</v>
      </c>
    </row>
    <row r="9973" spans="1:6" x14ac:dyDescent="0.2">
      <c r="A9973" s="28">
        <v>42887</v>
      </c>
      <c r="B9973" t="s">
        <v>446</v>
      </c>
      <c r="C9973" t="s">
        <v>58</v>
      </c>
      <c r="D9973" t="s">
        <v>58</v>
      </c>
      <c r="E9973" s="30">
        <v>2</v>
      </c>
      <c r="F9973">
        <f t="shared" si="161"/>
        <v>1</v>
      </c>
    </row>
    <row r="9974" spans="1:6" x14ac:dyDescent="0.2">
      <c r="A9974" s="28">
        <v>42887</v>
      </c>
      <c r="B9974" t="s">
        <v>446</v>
      </c>
      <c r="C9974" t="s">
        <v>59</v>
      </c>
      <c r="D9974" t="s">
        <v>59</v>
      </c>
      <c r="E9974" s="30">
        <v>2</v>
      </c>
      <c r="F9974">
        <f t="shared" si="161"/>
        <v>1</v>
      </c>
    </row>
    <row r="9975" spans="1:6" x14ac:dyDescent="0.2">
      <c r="A9975" s="28">
        <v>42888</v>
      </c>
      <c r="B9975" t="s">
        <v>440</v>
      </c>
      <c r="C9975" t="s">
        <v>52</v>
      </c>
      <c r="D9975" t="s">
        <v>52</v>
      </c>
      <c r="E9975" s="30">
        <v>2.33</v>
      </c>
      <c r="F9975">
        <f t="shared" si="161"/>
        <v>1</v>
      </c>
    </row>
    <row r="9976" spans="1:6" x14ac:dyDescent="0.2">
      <c r="A9976" s="28">
        <v>42888</v>
      </c>
      <c r="B9976" t="s">
        <v>440</v>
      </c>
      <c r="C9976" t="s">
        <v>53</v>
      </c>
      <c r="D9976" t="s">
        <v>53</v>
      </c>
      <c r="E9976" s="30">
        <v>4</v>
      </c>
      <c r="F9976">
        <f t="shared" si="161"/>
        <v>1</v>
      </c>
    </row>
    <row r="9977" spans="1:6" x14ac:dyDescent="0.2">
      <c r="A9977" s="28">
        <v>42888</v>
      </c>
      <c r="B9977" t="s">
        <v>440</v>
      </c>
      <c r="C9977" t="s">
        <v>54</v>
      </c>
      <c r="D9977" t="s">
        <v>54</v>
      </c>
      <c r="E9977" s="30">
        <v>4</v>
      </c>
      <c r="F9977">
        <f t="shared" si="161"/>
        <v>1</v>
      </c>
    </row>
    <row r="9978" spans="1:6" x14ac:dyDescent="0.2">
      <c r="A9978" s="28">
        <v>42888</v>
      </c>
      <c r="B9978" t="s">
        <v>440</v>
      </c>
      <c r="C9978" t="s">
        <v>55</v>
      </c>
      <c r="D9978" t="s">
        <v>55</v>
      </c>
      <c r="E9978" s="30">
        <v>17.399999999999999</v>
      </c>
      <c r="F9978">
        <f t="shared" si="161"/>
        <v>1</v>
      </c>
    </row>
    <row r="9979" spans="1:6" x14ac:dyDescent="0.2">
      <c r="A9979" s="28">
        <v>42888</v>
      </c>
      <c r="B9979" t="s">
        <v>440</v>
      </c>
      <c r="C9979" t="s">
        <v>56</v>
      </c>
      <c r="D9979" t="s">
        <v>56</v>
      </c>
      <c r="E9979" s="30">
        <v>9</v>
      </c>
      <c r="F9979">
        <f t="shared" si="161"/>
        <v>1</v>
      </c>
    </row>
    <row r="9980" spans="1:6" x14ac:dyDescent="0.2">
      <c r="A9980" s="28">
        <v>42888</v>
      </c>
      <c r="B9980" t="s">
        <v>440</v>
      </c>
      <c r="C9980" t="s">
        <v>57</v>
      </c>
      <c r="D9980" t="s">
        <v>57</v>
      </c>
      <c r="E9980" s="30">
        <v>1</v>
      </c>
      <c r="F9980">
        <f t="shared" si="161"/>
        <v>1</v>
      </c>
    </row>
    <row r="9981" spans="1:6" x14ac:dyDescent="0.2">
      <c r="A9981" s="28">
        <v>42888</v>
      </c>
      <c r="B9981" t="s">
        <v>440</v>
      </c>
      <c r="C9981" t="s">
        <v>58</v>
      </c>
      <c r="D9981" t="s">
        <v>58</v>
      </c>
      <c r="E9981" s="30">
        <v>5</v>
      </c>
      <c r="F9981">
        <f t="shared" si="161"/>
        <v>1</v>
      </c>
    </row>
    <row r="9982" spans="1:6" x14ac:dyDescent="0.2">
      <c r="A9982" s="28">
        <v>42888</v>
      </c>
      <c r="B9982" t="s">
        <v>440</v>
      </c>
      <c r="C9982" t="s">
        <v>59</v>
      </c>
      <c r="D9982" t="s">
        <v>59</v>
      </c>
      <c r="E9982" s="30">
        <v>3</v>
      </c>
      <c r="F9982">
        <f t="shared" si="161"/>
        <v>1</v>
      </c>
    </row>
    <row r="9983" spans="1:6" x14ac:dyDescent="0.2">
      <c r="A9983" s="28">
        <v>42889</v>
      </c>
      <c r="B9983" t="s">
        <v>441</v>
      </c>
      <c r="C9983" t="s">
        <v>52</v>
      </c>
      <c r="D9983" t="s">
        <v>52</v>
      </c>
      <c r="E9983" s="30">
        <v>5</v>
      </c>
      <c r="F9983">
        <f t="shared" si="161"/>
        <v>1</v>
      </c>
    </row>
    <row r="9984" spans="1:6" x14ac:dyDescent="0.2">
      <c r="A9984" s="28">
        <v>42889</v>
      </c>
      <c r="B9984" t="s">
        <v>441</v>
      </c>
      <c r="C9984" t="s">
        <v>53</v>
      </c>
      <c r="D9984" t="s">
        <v>53</v>
      </c>
      <c r="E9984" s="30">
        <v>1.726</v>
      </c>
      <c r="F9984">
        <f t="shared" si="161"/>
        <v>1</v>
      </c>
    </row>
    <row r="9985" spans="1:6" x14ac:dyDescent="0.2">
      <c r="A9985" s="28">
        <v>42889</v>
      </c>
      <c r="B9985" t="s">
        <v>441</v>
      </c>
      <c r="C9985" t="s">
        <v>54</v>
      </c>
      <c r="D9985" t="s">
        <v>54</v>
      </c>
      <c r="E9985" s="30">
        <v>3</v>
      </c>
      <c r="F9985">
        <f t="shared" si="161"/>
        <v>1</v>
      </c>
    </row>
    <row r="9986" spans="1:6" x14ac:dyDescent="0.2">
      <c r="A9986" s="28">
        <v>42889</v>
      </c>
      <c r="B9986" t="s">
        <v>441</v>
      </c>
      <c r="C9986" t="s">
        <v>55</v>
      </c>
      <c r="D9986" t="s">
        <v>55</v>
      </c>
      <c r="E9986" s="30">
        <v>10</v>
      </c>
      <c r="F9986">
        <f t="shared" si="161"/>
        <v>1</v>
      </c>
    </row>
    <row r="9987" spans="1:6" x14ac:dyDescent="0.2">
      <c r="A9987" s="28">
        <v>42889</v>
      </c>
      <c r="B9987" t="s">
        <v>441</v>
      </c>
      <c r="C9987" t="s">
        <v>56</v>
      </c>
      <c r="D9987" t="s">
        <v>56</v>
      </c>
      <c r="E9987" s="30">
        <v>3</v>
      </c>
      <c r="F9987">
        <f t="shared" si="161"/>
        <v>1</v>
      </c>
    </row>
    <row r="9988" spans="1:6" x14ac:dyDescent="0.2">
      <c r="A9988" s="28">
        <v>42889</v>
      </c>
      <c r="B9988" t="s">
        <v>441</v>
      </c>
      <c r="C9988" t="s">
        <v>57</v>
      </c>
      <c r="D9988" t="s">
        <v>57</v>
      </c>
      <c r="E9988" s="30">
        <v>1</v>
      </c>
      <c r="F9988">
        <f t="shared" si="161"/>
        <v>1</v>
      </c>
    </row>
    <row r="9989" spans="1:6" x14ac:dyDescent="0.2">
      <c r="A9989" s="28">
        <v>42889</v>
      </c>
      <c r="B9989" t="s">
        <v>441</v>
      </c>
      <c r="C9989" t="s">
        <v>58</v>
      </c>
      <c r="D9989" t="s">
        <v>58</v>
      </c>
      <c r="E9989" s="30">
        <v>22</v>
      </c>
      <c r="F9989">
        <f t="shared" si="161"/>
        <v>1</v>
      </c>
    </row>
    <row r="9990" spans="1:6" x14ac:dyDescent="0.2">
      <c r="A9990" s="28">
        <v>42889</v>
      </c>
      <c r="B9990" t="s">
        <v>441</v>
      </c>
      <c r="C9990" t="s">
        <v>59</v>
      </c>
      <c r="D9990" t="s">
        <v>59</v>
      </c>
      <c r="E9990" s="30">
        <v>2</v>
      </c>
      <c r="F9990">
        <f t="shared" si="161"/>
        <v>1</v>
      </c>
    </row>
    <row r="9991" spans="1:6" x14ac:dyDescent="0.2">
      <c r="A9991" s="28">
        <v>42890</v>
      </c>
      <c r="B9991" t="s">
        <v>447</v>
      </c>
      <c r="C9991" t="s">
        <v>52</v>
      </c>
      <c r="D9991" t="s">
        <v>52</v>
      </c>
      <c r="E9991" s="30">
        <v>7</v>
      </c>
      <c r="F9991">
        <f t="shared" ref="F9991:F10054" si="162">SUBTOTAL(103,E9991)</f>
        <v>1</v>
      </c>
    </row>
    <row r="9992" spans="1:6" x14ac:dyDescent="0.2">
      <c r="A9992" s="28">
        <v>42890</v>
      </c>
      <c r="B9992" t="s">
        <v>447</v>
      </c>
      <c r="C9992" t="s">
        <v>53</v>
      </c>
      <c r="D9992" t="s">
        <v>53</v>
      </c>
      <c r="E9992" s="30">
        <v>1.7470000000000001</v>
      </c>
      <c r="F9992">
        <f t="shared" si="162"/>
        <v>1</v>
      </c>
    </row>
    <row r="9993" spans="1:6" x14ac:dyDescent="0.2">
      <c r="A9993" s="28">
        <v>42890</v>
      </c>
      <c r="B9993" t="s">
        <v>447</v>
      </c>
      <c r="C9993" t="s">
        <v>54</v>
      </c>
      <c r="D9993" t="s">
        <v>54</v>
      </c>
      <c r="E9993" s="30">
        <v>2.25</v>
      </c>
      <c r="F9993">
        <f t="shared" si="162"/>
        <v>1</v>
      </c>
    </row>
    <row r="9994" spans="1:6" x14ac:dyDescent="0.2">
      <c r="A9994" s="28">
        <v>42890</v>
      </c>
      <c r="B9994" t="s">
        <v>447</v>
      </c>
      <c r="C9994" t="s">
        <v>55</v>
      </c>
      <c r="D9994" t="s">
        <v>55</v>
      </c>
      <c r="E9994" s="30">
        <v>23.4</v>
      </c>
      <c r="F9994">
        <f t="shared" si="162"/>
        <v>1</v>
      </c>
    </row>
    <row r="9995" spans="1:6" x14ac:dyDescent="0.2">
      <c r="A9995" s="28">
        <v>42890</v>
      </c>
      <c r="B9995" t="s">
        <v>447</v>
      </c>
      <c r="C9995" t="s">
        <v>56</v>
      </c>
      <c r="D9995" t="s">
        <v>56</v>
      </c>
      <c r="E9995" s="30">
        <v>3</v>
      </c>
      <c r="F9995">
        <f t="shared" si="162"/>
        <v>1</v>
      </c>
    </row>
    <row r="9996" spans="1:6" x14ac:dyDescent="0.2">
      <c r="A9996" s="28">
        <v>42890</v>
      </c>
      <c r="B9996" t="s">
        <v>447</v>
      </c>
      <c r="C9996" t="s">
        <v>57</v>
      </c>
      <c r="D9996" t="s">
        <v>57</v>
      </c>
      <c r="E9996" s="30">
        <v>1</v>
      </c>
      <c r="F9996">
        <f t="shared" si="162"/>
        <v>1</v>
      </c>
    </row>
    <row r="9997" spans="1:6" x14ac:dyDescent="0.2">
      <c r="A9997" s="28">
        <v>42890</v>
      </c>
      <c r="B9997" t="s">
        <v>447</v>
      </c>
      <c r="C9997" t="s">
        <v>58</v>
      </c>
      <c r="D9997" t="s">
        <v>58</v>
      </c>
      <c r="E9997" s="30">
        <v>5</v>
      </c>
      <c r="F9997">
        <f t="shared" si="162"/>
        <v>1</v>
      </c>
    </row>
    <row r="9998" spans="1:6" x14ac:dyDescent="0.2">
      <c r="A9998" s="28">
        <v>42890</v>
      </c>
      <c r="B9998" t="s">
        <v>447</v>
      </c>
      <c r="C9998" t="s">
        <v>59</v>
      </c>
      <c r="D9998" t="s">
        <v>59</v>
      </c>
      <c r="E9998" s="30">
        <v>4</v>
      </c>
      <c r="F9998">
        <f t="shared" si="162"/>
        <v>1</v>
      </c>
    </row>
    <row r="9999" spans="1:6" x14ac:dyDescent="0.2">
      <c r="A9999" s="28">
        <v>42891</v>
      </c>
      <c r="B9999" t="s">
        <v>443</v>
      </c>
      <c r="C9999" t="s">
        <v>52</v>
      </c>
      <c r="D9999" t="s">
        <v>52</v>
      </c>
      <c r="E9999" s="30">
        <v>3.33</v>
      </c>
      <c r="F9999">
        <f t="shared" si="162"/>
        <v>1</v>
      </c>
    </row>
    <row r="10000" spans="1:6" x14ac:dyDescent="0.2">
      <c r="A10000" s="28">
        <v>42891</v>
      </c>
      <c r="B10000" t="s">
        <v>443</v>
      </c>
      <c r="C10000" t="s">
        <v>53</v>
      </c>
      <c r="D10000" t="s">
        <v>53</v>
      </c>
      <c r="E10000" s="30">
        <v>5.99</v>
      </c>
      <c r="F10000">
        <f t="shared" si="162"/>
        <v>1</v>
      </c>
    </row>
    <row r="10001" spans="1:6" x14ac:dyDescent="0.2">
      <c r="A10001" s="28">
        <v>42891</v>
      </c>
      <c r="B10001" t="s">
        <v>443</v>
      </c>
      <c r="C10001" t="s">
        <v>54</v>
      </c>
      <c r="D10001" t="s">
        <v>54</v>
      </c>
      <c r="E10001" s="30">
        <v>4.5</v>
      </c>
      <c r="F10001">
        <f t="shared" si="162"/>
        <v>1</v>
      </c>
    </row>
    <row r="10002" spans="1:6" x14ac:dyDescent="0.2">
      <c r="A10002" s="28">
        <v>42891</v>
      </c>
      <c r="B10002" t="s">
        <v>443</v>
      </c>
      <c r="C10002" t="s">
        <v>55</v>
      </c>
      <c r="D10002" t="s">
        <v>55</v>
      </c>
      <c r="E10002" s="30">
        <v>9.6999999999999993</v>
      </c>
      <c r="F10002">
        <f t="shared" si="162"/>
        <v>1</v>
      </c>
    </row>
    <row r="10003" spans="1:6" x14ac:dyDescent="0.2">
      <c r="A10003" s="28">
        <v>42891</v>
      </c>
      <c r="B10003" t="s">
        <v>443</v>
      </c>
      <c r="C10003" t="s">
        <v>56</v>
      </c>
      <c r="D10003" t="s">
        <v>56</v>
      </c>
      <c r="E10003" s="30">
        <v>5</v>
      </c>
      <c r="F10003">
        <f t="shared" si="162"/>
        <v>1</v>
      </c>
    </row>
    <row r="10004" spans="1:6" x14ac:dyDescent="0.2">
      <c r="A10004" s="28">
        <v>42891</v>
      </c>
      <c r="B10004" t="s">
        <v>443</v>
      </c>
      <c r="C10004" t="s">
        <v>57</v>
      </c>
      <c r="D10004" t="s">
        <v>57</v>
      </c>
      <c r="E10004" s="30">
        <v>0</v>
      </c>
      <c r="F10004">
        <f t="shared" si="162"/>
        <v>1</v>
      </c>
    </row>
    <row r="10005" spans="1:6" x14ac:dyDescent="0.2">
      <c r="A10005" s="28">
        <v>42891</v>
      </c>
      <c r="B10005" t="s">
        <v>443</v>
      </c>
      <c r="C10005" t="s">
        <v>58</v>
      </c>
      <c r="D10005" t="s">
        <v>58</v>
      </c>
      <c r="E10005" s="30">
        <v>0</v>
      </c>
      <c r="F10005">
        <f t="shared" si="162"/>
        <v>1</v>
      </c>
    </row>
    <row r="10006" spans="1:6" x14ac:dyDescent="0.2">
      <c r="A10006" s="28">
        <v>42891</v>
      </c>
      <c r="B10006" t="s">
        <v>443</v>
      </c>
      <c r="C10006" t="s">
        <v>59</v>
      </c>
      <c r="D10006" t="s">
        <v>59</v>
      </c>
      <c r="E10006" s="30">
        <v>8</v>
      </c>
      <c r="F10006">
        <f t="shared" si="162"/>
        <v>1</v>
      </c>
    </row>
    <row r="10007" spans="1:6" x14ac:dyDescent="0.2">
      <c r="A10007" s="28">
        <v>42892</v>
      </c>
      <c r="B10007" t="s">
        <v>444</v>
      </c>
      <c r="C10007" t="s">
        <v>52</v>
      </c>
      <c r="D10007" t="s">
        <v>52</v>
      </c>
      <c r="E10007" s="30">
        <v>1</v>
      </c>
      <c r="F10007">
        <f t="shared" si="162"/>
        <v>1</v>
      </c>
    </row>
    <row r="10008" spans="1:6" x14ac:dyDescent="0.2">
      <c r="A10008" s="28">
        <v>42892</v>
      </c>
      <c r="B10008" t="s">
        <v>444</v>
      </c>
      <c r="C10008" t="s">
        <v>53</v>
      </c>
      <c r="D10008" t="s">
        <v>53</v>
      </c>
      <c r="E10008" s="30">
        <v>3</v>
      </c>
      <c r="F10008">
        <f t="shared" si="162"/>
        <v>1</v>
      </c>
    </row>
    <row r="10009" spans="1:6" x14ac:dyDescent="0.2">
      <c r="A10009" s="28">
        <v>42892</v>
      </c>
      <c r="B10009" t="s">
        <v>444</v>
      </c>
      <c r="C10009" t="s">
        <v>54</v>
      </c>
      <c r="D10009" t="s">
        <v>54</v>
      </c>
      <c r="E10009" s="30">
        <v>0</v>
      </c>
      <c r="F10009">
        <f t="shared" si="162"/>
        <v>1</v>
      </c>
    </row>
    <row r="10010" spans="1:6" x14ac:dyDescent="0.2">
      <c r="A10010" s="28">
        <v>42892</v>
      </c>
      <c r="B10010" t="s">
        <v>444</v>
      </c>
      <c r="C10010" t="s">
        <v>55</v>
      </c>
      <c r="D10010" t="s">
        <v>55</v>
      </c>
      <c r="E10010" s="30">
        <v>18</v>
      </c>
      <c r="F10010">
        <f t="shared" si="162"/>
        <v>1</v>
      </c>
    </row>
    <row r="10011" spans="1:6" x14ac:dyDescent="0.2">
      <c r="A10011" s="28">
        <v>42892</v>
      </c>
      <c r="B10011" t="s">
        <v>444</v>
      </c>
      <c r="C10011" t="s">
        <v>56</v>
      </c>
      <c r="D10011" t="s">
        <v>56</v>
      </c>
      <c r="E10011" s="30">
        <v>3</v>
      </c>
      <c r="F10011">
        <f t="shared" si="162"/>
        <v>1</v>
      </c>
    </row>
    <row r="10012" spans="1:6" x14ac:dyDescent="0.2">
      <c r="A10012" s="28">
        <v>42892</v>
      </c>
      <c r="B10012" t="s">
        <v>444</v>
      </c>
      <c r="C10012" t="s">
        <v>57</v>
      </c>
      <c r="D10012" t="s">
        <v>57</v>
      </c>
      <c r="E10012" s="30">
        <v>0</v>
      </c>
      <c r="F10012">
        <f t="shared" si="162"/>
        <v>1</v>
      </c>
    </row>
    <row r="10013" spans="1:6" x14ac:dyDescent="0.2">
      <c r="A10013" s="28">
        <v>42892</v>
      </c>
      <c r="B10013" t="s">
        <v>444</v>
      </c>
      <c r="C10013" t="s">
        <v>58</v>
      </c>
      <c r="D10013" t="s">
        <v>58</v>
      </c>
      <c r="E10013" s="30">
        <v>6</v>
      </c>
      <c r="F10013">
        <f t="shared" si="162"/>
        <v>1</v>
      </c>
    </row>
    <row r="10014" spans="1:6" x14ac:dyDescent="0.2">
      <c r="A10014" s="28">
        <v>42892</v>
      </c>
      <c r="B10014" t="s">
        <v>444</v>
      </c>
      <c r="C10014" t="s">
        <v>59</v>
      </c>
      <c r="D10014" t="s">
        <v>59</v>
      </c>
      <c r="E10014" s="30">
        <v>7.5</v>
      </c>
      <c r="F10014">
        <f t="shared" si="162"/>
        <v>1</v>
      </c>
    </row>
    <row r="10015" spans="1:6" x14ac:dyDescent="0.2">
      <c r="A10015" s="28">
        <v>42893</v>
      </c>
      <c r="B10015" t="s">
        <v>445</v>
      </c>
      <c r="C10015" t="s">
        <v>52</v>
      </c>
      <c r="D10015" t="s">
        <v>52</v>
      </c>
      <c r="E10015" s="30">
        <v>5.33</v>
      </c>
      <c r="F10015">
        <f t="shared" si="162"/>
        <v>1</v>
      </c>
    </row>
    <row r="10016" spans="1:6" x14ac:dyDescent="0.2">
      <c r="A10016" s="28">
        <v>42893</v>
      </c>
      <c r="B10016" t="s">
        <v>445</v>
      </c>
      <c r="C10016" t="s">
        <v>53</v>
      </c>
      <c r="D10016" t="s">
        <v>53</v>
      </c>
      <c r="E10016" s="30">
        <v>4.6929999999999996</v>
      </c>
      <c r="F10016">
        <f t="shared" si="162"/>
        <v>1</v>
      </c>
    </row>
    <row r="10017" spans="1:6" x14ac:dyDescent="0.2">
      <c r="A10017" s="28">
        <v>42893</v>
      </c>
      <c r="B10017" t="s">
        <v>445</v>
      </c>
      <c r="C10017" t="s">
        <v>54</v>
      </c>
      <c r="D10017" t="s">
        <v>54</v>
      </c>
      <c r="E10017" s="30">
        <v>4</v>
      </c>
      <c r="F10017">
        <f t="shared" si="162"/>
        <v>1</v>
      </c>
    </row>
    <row r="10018" spans="1:6" x14ac:dyDescent="0.2">
      <c r="A10018" s="28">
        <v>42893</v>
      </c>
      <c r="B10018" t="s">
        <v>445</v>
      </c>
      <c r="C10018" t="s">
        <v>55</v>
      </c>
      <c r="D10018" t="s">
        <v>55</v>
      </c>
      <c r="E10018" s="30">
        <v>21</v>
      </c>
      <c r="F10018">
        <f t="shared" si="162"/>
        <v>1</v>
      </c>
    </row>
    <row r="10019" spans="1:6" x14ac:dyDescent="0.2">
      <c r="A10019" s="28">
        <v>42893</v>
      </c>
      <c r="B10019" t="s">
        <v>445</v>
      </c>
      <c r="C10019" t="s">
        <v>56</v>
      </c>
      <c r="D10019" t="s">
        <v>56</v>
      </c>
      <c r="E10019" s="30">
        <v>13</v>
      </c>
      <c r="F10019">
        <f t="shared" si="162"/>
        <v>1</v>
      </c>
    </row>
    <row r="10020" spans="1:6" x14ac:dyDescent="0.2">
      <c r="A10020" s="28">
        <v>42893</v>
      </c>
      <c r="B10020" t="s">
        <v>445</v>
      </c>
      <c r="C10020" t="s">
        <v>57</v>
      </c>
      <c r="D10020" t="s">
        <v>57</v>
      </c>
      <c r="E10020" s="30">
        <v>0</v>
      </c>
      <c r="F10020">
        <f t="shared" si="162"/>
        <v>1</v>
      </c>
    </row>
    <row r="10021" spans="1:6" x14ac:dyDescent="0.2">
      <c r="A10021" s="28">
        <v>42893</v>
      </c>
      <c r="B10021" t="s">
        <v>445</v>
      </c>
      <c r="C10021" t="s">
        <v>58</v>
      </c>
      <c r="D10021" t="s">
        <v>58</v>
      </c>
      <c r="E10021" s="30">
        <v>20</v>
      </c>
      <c r="F10021">
        <f t="shared" si="162"/>
        <v>1</v>
      </c>
    </row>
    <row r="10022" spans="1:6" x14ac:dyDescent="0.2">
      <c r="A10022" s="28">
        <v>42893</v>
      </c>
      <c r="B10022" t="s">
        <v>445</v>
      </c>
      <c r="C10022" t="s">
        <v>59</v>
      </c>
      <c r="D10022" t="s">
        <v>59</v>
      </c>
      <c r="E10022" s="30">
        <v>7</v>
      </c>
      <c r="F10022">
        <f t="shared" si="162"/>
        <v>1</v>
      </c>
    </row>
    <row r="10023" spans="1:6" x14ac:dyDescent="0.2">
      <c r="A10023" s="28">
        <v>42894</v>
      </c>
      <c r="B10023" t="s">
        <v>446</v>
      </c>
      <c r="C10023" t="s">
        <v>52</v>
      </c>
      <c r="D10023" t="s">
        <v>52</v>
      </c>
      <c r="E10023" s="30">
        <v>5</v>
      </c>
      <c r="F10023">
        <f t="shared" si="162"/>
        <v>1</v>
      </c>
    </row>
    <row r="10024" spans="1:6" x14ac:dyDescent="0.2">
      <c r="A10024" s="28">
        <v>42894</v>
      </c>
      <c r="B10024" t="s">
        <v>446</v>
      </c>
      <c r="C10024" t="s">
        <v>53</v>
      </c>
      <c r="D10024" t="s">
        <v>53</v>
      </c>
      <c r="E10024" s="30">
        <v>1.823</v>
      </c>
      <c r="F10024">
        <f t="shared" si="162"/>
        <v>1</v>
      </c>
    </row>
    <row r="10025" spans="1:6" x14ac:dyDescent="0.2">
      <c r="A10025" s="28">
        <v>42894</v>
      </c>
      <c r="B10025" t="s">
        <v>446</v>
      </c>
      <c r="C10025" t="s">
        <v>54</v>
      </c>
      <c r="D10025" t="s">
        <v>54</v>
      </c>
      <c r="E10025" s="30">
        <v>3.15</v>
      </c>
      <c r="F10025">
        <f t="shared" si="162"/>
        <v>1</v>
      </c>
    </row>
    <row r="10026" spans="1:6" x14ac:dyDescent="0.2">
      <c r="A10026" s="28">
        <v>42894</v>
      </c>
      <c r="B10026" t="s">
        <v>446</v>
      </c>
      <c r="C10026" t="s">
        <v>55</v>
      </c>
      <c r="D10026" t="s">
        <v>55</v>
      </c>
      <c r="E10026" s="30">
        <v>21</v>
      </c>
      <c r="F10026">
        <f t="shared" si="162"/>
        <v>1</v>
      </c>
    </row>
    <row r="10027" spans="1:6" x14ac:dyDescent="0.2">
      <c r="A10027" s="28">
        <v>42894</v>
      </c>
      <c r="B10027" t="s">
        <v>446</v>
      </c>
      <c r="C10027" t="s">
        <v>56</v>
      </c>
      <c r="D10027" t="s">
        <v>56</v>
      </c>
      <c r="E10027" s="30">
        <v>4</v>
      </c>
      <c r="F10027">
        <f t="shared" si="162"/>
        <v>1</v>
      </c>
    </row>
    <row r="10028" spans="1:6" x14ac:dyDescent="0.2">
      <c r="A10028" s="28">
        <v>42894</v>
      </c>
      <c r="B10028" t="s">
        <v>446</v>
      </c>
      <c r="C10028" t="s">
        <v>57</v>
      </c>
      <c r="D10028" t="s">
        <v>57</v>
      </c>
      <c r="E10028" s="30">
        <v>0</v>
      </c>
      <c r="F10028">
        <f t="shared" si="162"/>
        <v>1</v>
      </c>
    </row>
    <row r="10029" spans="1:6" x14ac:dyDescent="0.2">
      <c r="A10029" s="28">
        <v>42894</v>
      </c>
      <c r="B10029" t="s">
        <v>446</v>
      </c>
      <c r="C10029" t="s">
        <v>58</v>
      </c>
      <c r="D10029" t="s">
        <v>58</v>
      </c>
      <c r="E10029" s="30">
        <v>2</v>
      </c>
      <c r="F10029">
        <f t="shared" si="162"/>
        <v>1</v>
      </c>
    </row>
    <row r="10030" spans="1:6" x14ac:dyDescent="0.2">
      <c r="A10030" s="28">
        <v>42894</v>
      </c>
      <c r="B10030" t="s">
        <v>446</v>
      </c>
      <c r="C10030" t="s">
        <v>59</v>
      </c>
      <c r="D10030" t="s">
        <v>59</v>
      </c>
      <c r="E10030" s="30">
        <v>4.2</v>
      </c>
      <c r="F10030">
        <f t="shared" si="162"/>
        <v>1</v>
      </c>
    </row>
    <row r="10031" spans="1:6" x14ac:dyDescent="0.2">
      <c r="A10031" s="28">
        <v>42895</v>
      </c>
      <c r="B10031" t="s">
        <v>440</v>
      </c>
      <c r="C10031" t="s">
        <v>52</v>
      </c>
      <c r="D10031" t="s">
        <v>52</v>
      </c>
      <c r="E10031" s="30">
        <v>1.33</v>
      </c>
      <c r="F10031">
        <f t="shared" si="162"/>
        <v>1</v>
      </c>
    </row>
    <row r="10032" spans="1:6" x14ac:dyDescent="0.2">
      <c r="A10032" s="28">
        <v>42895</v>
      </c>
      <c r="B10032" t="s">
        <v>440</v>
      </c>
      <c r="C10032" t="s">
        <v>53</v>
      </c>
      <c r="D10032" t="s">
        <v>53</v>
      </c>
      <c r="E10032" s="30">
        <v>4.09</v>
      </c>
      <c r="F10032">
        <f t="shared" si="162"/>
        <v>1</v>
      </c>
    </row>
    <row r="10033" spans="1:6" x14ac:dyDescent="0.2">
      <c r="A10033" s="28">
        <v>42895</v>
      </c>
      <c r="B10033" t="s">
        <v>440</v>
      </c>
      <c r="C10033" t="s">
        <v>54</v>
      </c>
      <c r="D10033" t="s">
        <v>54</v>
      </c>
      <c r="E10033" s="30">
        <v>3.1</v>
      </c>
      <c r="F10033">
        <f t="shared" si="162"/>
        <v>1</v>
      </c>
    </row>
    <row r="10034" spans="1:6" x14ac:dyDescent="0.2">
      <c r="A10034" s="28">
        <v>42895</v>
      </c>
      <c r="B10034" t="s">
        <v>440</v>
      </c>
      <c r="C10034" t="s">
        <v>55</v>
      </c>
      <c r="D10034" t="s">
        <v>55</v>
      </c>
      <c r="E10034" s="30">
        <v>10</v>
      </c>
      <c r="F10034">
        <f t="shared" si="162"/>
        <v>1</v>
      </c>
    </row>
    <row r="10035" spans="1:6" x14ac:dyDescent="0.2">
      <c r="A10035" s="28">
        <v>42895</v>
      </c>
      <c r="B10035" t="s">
        <v>440</v>
      </c>
      <c r="C10035" t="s">
        <v>56</v>
      </c>
      <c r="D10035" t="s">
        <v>56</v>
      </c>
      <c r="E10035" s="30">
        <v>2</v>
      </c>
      <c r="F10035">
        <f t="shared" si="162"/>
        <v>1</v>
      </c>
    </row>
    <row r="10036" spans="1:6" x14ac:dyDescent="0.2">
      <c r="A10036" s="28">
        <v>42895</v>
      </c>
      <c r="B10036" t="s">
        <v>440</v>
      </c>
      <c r="C10036" t="s">
        <v>57</v>
      </c>
      <c r="D10036" t="s">
        <v>57</v>
      </c>
      <c r="E10036" s="30">
        <v>0</v>
      </c>
      <c r="F10036">
        <f t="shared" si="162"/>
        <v>1</v>
      </c>
    </row>
    <row r="10037" spans="1:6" x14ac:dyDescent="0.2">
      <c r="A10037" s="28">
        <v>42895</v>
      </c>
      <c r="B10037" t="s">
        <v>440</v>
      </c>
      <c r="C10037" t="s">
        <v>58</v>
      </c>
      <c r="D10037" t="s">
        <v>58</v>
      </c>
      <c r="E10037" s="30">
        <v>0</v>
      </c>
      <c r="F10037">
        <f t="shared" si="162"/>
        <v>1</v>
      </c>
    </row>
    <row r="10038" spans="1:6" x14ac:dyDescent="0.2">
      <c r="A10038" s="28">
        <v>42895</v>
      </c>
      <c r="B10038" t="s">
        <v>440</v>
      </c>
      <c r="C10038" t="s">
        <v>59</v>
      </c>
      <c r="D10038" t="s">
        <v>59</v>
      </c>
      <c r="E10038" s="30">
        <v>6</v>
      </c>
      <c r="F10038">
        <f t="shared" si="162"/>
        <v>1</v>
      </c>
    </row>
    <row r="10039" spans="1:6" x14ac:dyDescent="0.2">
      <c r="A10039" s="28">
        <v>42896</v>
      </c>
      <c r="B10039" t="s">
        <v>441</v>
      </c>
      <c r="C10039" t="s">
        <v>52</v>
      </c>
      <c r="D10039" t="s">
        <v>52</v>
      </c>
      <c r="E10039" s="30">
        <v>9</v>
      </c>
      <c r="F10039">
        <f t="shared" si="162"/>
        <v>1</v>
      </c>
    </row>
    <row r="10040" spans="1:6" x14ac:dyDescent="0.2">
      <c r="A10040" s="28">
        <v>42896</v>
      </c>
      <c r="B10040" t="s">
        <v>441</v>
      </c>
      <c r="C10040" t="s">
        <v>53</v>
      </c>
      <c r="D10040" t="s">
        <v>53</v>
      </c>
      <c r="E10040" s="30">
        <v>7.01</v>
      </c>
      <c r="F10040">
        <f t="shared" si="162"/>
        <v>1</v>
      </c>
    </row>
    <row r="10041" spans="1:6" x14ac:dyDescent="0.2">
      <c r="A10041" s="28">
        <v>42896</v>
      </c>
      <c r="B10041" t="s">
        <v>441</v>
      </c>
      <c r="C10041" t="s">
        <v>54</v>
      </c>
      <c r="D10041" t="s">
        <v>54</v>
      </c>
      <c r="E10041" s="30">
        <v>4</v>
      </c>
      <c r="F10041">
        <f t="shared" si="162"/>
        <v>1</v>
      </c>
    </row>
    <row r="10042" spans="1:6" x14ac:dyDescent="0.2">
      <c r="A10042" s="28">
        <v>42896</v>
      </c>
      <c r="B10042" t="s">
        <v>441</v>
      </c>
      <c r="C10042" t="s">
        <v>55</v>
      </c>
      <c r="D10042" t="s">
        <v>55</v>
      </c>
      <c r="E10042" s="30">
        <v>15</v>
      </c>
      <c r="F10042">
        <f t="shared" si="162"/>
        <v>1</v>
      </c>
    </row>
    <row r="10043" spans="1:6" x14ac:dyDescent="0.2">
      <c r="A10043" s="28">
        <v>42896</v>
      </c>
      <c r="B10043" t="s">
        <v>441</v>
      </c>
      <c r="C10043" t="s">
        <v>56</v>
      </c>
      <c r="D10043" t="s">
        <v>56</v>
      </c>
      <c r="E10043" s="30">
        <v>2</v>
      </c>
      <c r="F10043">
        <f t="shared" si="162"/>
        <v>1</v>
      </c>
    </row>
    <row r="10044" spans="1:6" x14ac:dyDescent="0.2">
      <c r="A10044" s="28">
        <v>42896</v>
      </c>
      <c r="B10044" t="s">
        <v>441</v>
      </c>
      <c r="C10044" t="s">
        <v>57</v>
      </c>
      <c r="D10044" t="s">
        <v>57</v>
      </c>
      <c r="E10044" s="30">
        <v>0</v>
      </c>
      <c r="F10044">
        <f t="shared" si="162"/>
        <v>1</v>
      </c>
    </row>
    <row r="10045" spans="1:6" x14ac:dyDescent="0.2">
      <c r="A10045" s="28">
        <v>42896</v>
      </c>
      <c r="B10045" t="s">
        <v>441</v>
      </c>
      <c r="C10045" t="s">
        <v>58</v>
      </c>
      <c r="D10045" t="s">
        <v>58</v>
      </c>
      <c r="E10045" s="30">
        <v>7</v>
      </c>
      <c r="F10045">
        <f t="shared" si="162"/>
        <v>1</v>
      </c>
    </row>
    <row r="10046" spans="1:6" x14ac:dyDescent="0.2">
      <c r="A10046" s="28">
        <v>42896</v>
      </c>
      <c r="B10046" t="s">
        <v>441</v>
      </c>
      <c r="C10046" t="s">
        <v>59</v>
      </c>
      <c r="D10046" t="s">
        <v>59</v>
      </c>
      <c r="E10046" s="30">
        <v>3</v>
      </c>
      <c r="F10046">
        <f t="shared" si="162"/>
        <v>1</v>
      </c>
    </row>
    <row r="10047" spans="1:6" x14ac:dyDescent="0.2">
      <c r="A10047" s="28">
        <v>42897</v>
      </c>
      <c r="B10047" t="s">
        <v>447</v>
      </c>
      <c r="C10047" t="s">
        <v>52</v>
      </c>
      <c r="D10047" t="s">
        <v>52</v>
      </c>
      <c r="E10047" s="30">
        <v>5.5</v>
      </c>
      <c r="F10047">
        <f t="shared" si="162"/>
        <v>1</v>
      </c>
    </row>
    <row r="10048" spans="1:6" x14ac:dyDescent="0.2">
      <c r="A10048" s="28">
        <v>42897</v>
      </c>
      <c r="B10048" t="s">
        <v>447</v>
      </c>
      <c r="C10048" t="s">
        <v>53</v>
      </c>
      <c r="D10048" t="s">
        <v>53</v>
      </c>
      <c r="E10048" s="30">
        <v>3.99</v>
      </c>
      <c r="F10048">
        <f t="shared" si="162"/>
        <v>1</v>
      </c>
    </row>
    <row r="10049" spans="1:6" x14ac:dyDescent="0.2">
      <c r="A10049" s="28">
        <v>42897</v>
      </c>
      <c r="B10049" t="s">
        <v>447</v>
      </c>
      <c r="C10049" t="s">
        <v>54</v>
      </c>
      <c r="D10049" t="s">
        <v>54</v>
      </c>
      <c r="E10049" s="30">
        <v>8.5</v>
      </c>
      <c r="F10049">
        <f t="shared" si="162"/>
        <v>1</v>
      </c>
    </row>
    <row r="10050" spans="1:6" x14ac:dyDescent="0.2">
      <c r="A10050" s="28">
        <v>42897</v>
      </c>
      <c r="B10050" t="s">
        <v>447</v>
      </c>
      <c r="C10050" t="s">
        <v>55</v>
      </c>
      <c r="D10050" t="s">
        <v>55</v>
      </c>
      <c r="E10050" s="30">
        <v>28.25</v>
      </c>
      <c r="F10050">
        <f t="shared" si="162"/>
        <v>1</v>
      </c>
    </row>
    <row r="10051" spans="1:6" x14ac:dyDescent="0.2">
      <c r="A10051" s="28">
        <v>42897</v>
      </c>
      <c r="B10051" t="s">
        <v>447</v>
      </c>
      <c r="C10051" t="s">
        <v>56</v>
      </c>
      <c r="D10051" t="s">
        <v>56</v>
      </c>
      <c r="E10051" s="30">
        <v>8</v>
      </c>
      <c r="F10051">
        <f t="shared" si="162"/>
        <v>1</v>
      </c>
    </row>
    <row r="10052" spans="1:6" x14ac:dyDescent="0.2">
      <c r="A10052" s="28">
        <v>42897</v>
      </c>
      <c r="B10052" t="s">
        <v>447</v>
      </c>
      <c r="C10052" t="s">
        <v>57</v>
      </c>
      <c r="D10052" t="s">
        <v>57</v>
      </c>
      <c r="E10052" s="30">
        <v>0</v>
      </c>
      <c r="F10052">
        <f t="shared" si="162"/>
        <v>1</v>
      </c>
    </row>
    <row r="10053" spans="1:6" x14ac:dyDescent="0.2">
      <c r="A10053" s="28">
        <v>42897</v>
      </c>
      <c r="B10053" t="s">
        <v>447</v>
      </c>
      <c r="C10053" t="s">
        <v>58</v>
      </c>
      <c r="D10053" t="s">
        <v>58</v>
      </c>
      <c r="E10053" s="30">
        <v>2</v>
      </c>
      <c r="F10053">
        <f t="shared" si="162"/>
        <v>1</v>
      </c>
    </row>
    <row r="10054" spans="1:6" x14ac:dyDescent="0.2">
      <c r="A10054" s="28">
        <v>42897</v>
      </c>
      <c r="B10054" t="s">
        <v>447</v>
      </c>
      <c r="C10054" t="s">
        <v>59</v>
      </c>
      <c r="D10054" t="s">
        <v>59</v>
      </c>
      <c r="E10054" s="30">
        <v>3</v>
      </c>
      <c r="F10054">
        <f t="shared" si="162"/>
        <v>1</v>
      </c>
    </row>
    <row r="10055" spans="1:6" x14ac:dyDescent="0.2">
      <c r="A10055" s="28">
        <v>42898</v>
      </c>
      <c r="B10055" t="s">
        <v>443</v>
      </c>
      <c r="C10055" t="s">
        <v>52</v>
      </c>
      <c r="D10055" t="s">
        <v>52</v>
      </c>
      <c r="E10055" s="30">
        <v>4.34</v>
      </c>
      <c r="F10055">
        <f t="shared" ref="F10055:F10118" si="163">SUBTOTAL(103,E10055)</f>
        <v>1</v>
      </c>
    </row>
    <row r="10056" spans="1:6" x14ac:dyDescent="0.2">
      <c r="A10056" s="28">
        <v>42898</v>
      </c>
      <c r="B10056" t="s">
        <v>443</v>
      </c>
      <c r="C10056" t="s">
        <v>53</v>
      </c>
      <c r="D10056" t="s">
        <v>53</v>
      </c>
      <c r="E10056" s="30">
        <v>3.34</v>
      </c>
      <c r="F10056">
        <f t="shared" si="163"/>
        <v>1</v>
      </c>
    </row>
    <row r="10057" spans="1:6" x14ac:dyDescent="0.2">
      <c r="A10057" s="28">
        <v>42898</v>
      </c>
      <c r="B10057" t="s">
        <v>443</v>
      </c>
      <c r="C10057" t="s">
        <v>54</v>
      </c>
      <c r="D10057" t="s">
        <v>54</v>
      </c>
      <c r="E10057" s="30">
        <v>1</v>
      </c>
      <c r="F10057">
        <f t="shared" si="163"/>
        <v>1</v>
      </c>
    </row>
    <row r="10058" spans="1:6" x14ac:dyDescent="0.2">
      <c r="A10058" s="28">
        <v>42898</v>
      </c>
      <c r="B10058" t="s">
        <v>443</v>
      </c>
      <c r="C10058" t="s">
        <v>55</v>
      </c>
      <c r="D10058" t="s">
        <v>55</v>
      </c>
      <c r="E10058" s="30">
        <v>13.6</v>
      </c>
      <c r="F10058">
        <f t="shared" si="163"/>
        <v>1</v>
      </c>
    </row>
    <row r="10059" spans="1:6" x14ac:dyDescent="0.2">
      <c r="A10059" s="28">
        <v>42898</v>
      </c>
      <c r="B10059" t="s">
        <v>443</v>
      </c>
      <c r="C10059" t="s">
        <v>56</v>
      </c>
      <c r="D10059" t="s">
        <v>56</v>
      </c>
      <c r="E10059" s="30">
        <v>3</v>
      </c>
      <c r="F10059">
        <f t="shared" si="163"/>
        <v>1</v>
      </c>
    </row>
    <row r="10060" spans="1:6" x14ac:dyDescent="0.2">
      <c r="A10060" s="28">
        <v>42898</v>
      </c>
      <c r="B10060" t="s">
        <v>443</v>
      </c>
      <c r="C10060" t="s">
        <v>57</v>
      </c>
      <c r="D10060" t="s">
        <v>57</v>
      </c>
      <c r="E10060" s="30">
        <v>0</v>
      </c>
      <c r="F10060">
        <f t="shared" si="163"/>
        <v>1</v>
      </c>
    </row>
    <row r="10061" spans="1:6" x14ac:dyDescent="0.2">
      <c r="A10061" s="28">
        <v>42898</v>
      </c>
      <c r="B10061" t="s">
        <v>443</v>
      </c>
      <c r="C10061" t="s">
        <v>58</v>
      </c>
      <c r="D10061" t="s">
        <v>58</v>
      </c>
      <c r="E10061" s="30">
        <v>13</v>
      </c>
      <c r="F10061">
        <f t="shared" si="163"/>
        <v>1</v>
      </c>
    </row>
    <row r="10062" spans="1:6" x14ac:dyDescent="0.2">
      <c r="A10062" s="28">
        <v>42898</v>
      </c>
      <c r="B10062" t="s">
        <v>443</v>
      </c>
      <c r="C10062" t="s">
        <v>59</v>
      </c>
      <c r="D10062" t="s">
        <v>59</v>
      </c>
      <c r="E10062" s="30">
        <v>12</v>
      </c>
      <c r="F10062">
        <f t="shared" si="163"/>
        <v>1</v>
      </c>
    </row>
    <row r="10063" spans="1:6" x14ac:dyDescent="0.2">
      <c r="A10063" s="28">
        <v>42899</v>
      </c>
      <c r="B10063" t="s">
        <v>444</v>
      </c>
      <c r="C10063" t="s">
        <v>52</v>
      </c>
      <c r="D10063" t="s">
        <v>52</v>
      </c>
      <c r="E10063" s="30">
        <v>2.99</v>
      </c>
      <c r="F10063">
        <f t="shared" si="163"/>
        <v>1</v>
      </c>
    </row>
    <row r="10064" spans="1:6" x14ac:dyDescent="0.2">
      <c r="A10064" s="28">
        <v>42899</v>
      </c>
      <c r="B10064" t="s">
        <v>444</v>
      </c>
      <c r="C10064" t="s">
        <v>53</v>
      </c>
      <c r="D10064" t="s">
        <v>53</v>
      </c>
      <c r="E10064" s="30">
        <v>3.0230000000000001</v>
      </c>
      <c r="F10064">
        <f t="shared" si="163"/>
        <v>1</v>
      </c>
    </row>
    <row r="10065" spans="1:6" x14ac:dyDescent="0.2">
      <c r="A10065" s="28">
        <v>42899</v>
      </c>
      <c r="B10065" t="s">
        <v>444</v>
      </c>
      <c r="C10065" t="s">
        <v>54</v>
      </c>
      <c r="D10065" t="s">
        <v>54</v>
      </c>
      <c r="E10065" s="30">
        <v>3</v>
      </c>
      <c r="F10065">
        <f t="shared" si="163"/>
        <v>1</v>
      </c>
    </row>
    <row r="10066" spans="1:6" x14ac:dyDescent="0.2">
      <c r="A10066" s="28">
        <v>42899</v>
      </c>
      <c r="B10066" t="s">
        <v>444</v>
      </c>
      <c r="C10066" t="s">
        <v>55</v>
      </c>
      <c r="D10066" t="s">
        <v>55</v>
      </c>
      <c r="E10066" s="30">
        <v>8</v>
      </c>
      <c r="F10066">
        <f t="shared" si="163"/>
        <v>1</v>
      </c>
    </row>
    <row r="10067" spans="1:6" x14ac:dyDescent="0.2">
      <c r="A10067" s="28">
        <v>42899</v>
      </c>
      <c r="B10067" t="s">
        <v>444</v>
      </c>
      <c r="C10067" t="s">
        <v>56</v>
      </c>
      <c r="D10067" t="s">
        <v>56</v>
      </c>
      <c r="E10067" s="30">
        <v>9</v>
      </c>
      <c r="F10067">
        <f t="shared" si="163"/>
        <v>1</v>
      </c>
    </row>
    <row r="10068" spans="1:6" x14ac:dyDescent="0.2">
      <c r="A10068" s="28">
        <v>42899</v>
      </c>
      <c r="B10068" t="s">
        <v>444</v>
      </c>
      <c r="C10068" t="s">
        <v>57</v>
      </c>
      <c r="D10068" t="s">
        <v>57</v>
      </c>
      <c r="E10068" s="30">
        <v>0</v>
      </c>
      <c r="F10068">
        <f t="shared" si="163"/>
        <v>1</v>
      </c>
    </row>
    <row r="10069" spans="1:6" x14ac:dyDescent="0.2">
      <c r="A10069" s="28">
        <v>42899</v>
      </c>
      <c r="B10069" t="s">
        <v>444</v>
      </c>
      <c r="C10069" t="s">
        <v>58</v>
      </c>
      <c r="D10069" t="s">
        <v>58</v>
      </c>
      <c r="E10069" s="30">
        <v>0</v>
      </c>
      <c r="F10069">
        <f t="shared" si="163"/>
        <v>1</v>
      </c>
    </row>
    <row r="10070" spans="1:6" x14ac:dyDescent="0.2">
      <c r="A10070" s="28">
        <v>42899</v>
      </c>
      <c r="B10070" t="s">
        <v>444</v>
      </c>
      <c r="C10070" t="s">
        <v>59</v>
      </c>
      <c r="D10070" t="s">
        <v>59</v>
      </c>
      <c r="E10070" s="30">
        <v>9.1</v>
      </c>
      <c r="F10070">
        <f t="shared" si="163"/>
        <v>1</v>
      </c>
    </row>
    <row r="10071" spans="1:6" x14ac:dyDescent="0.2">
      <c r="A10071" s="28">
        <v>42900</v>
      </c>
      <c r="B10071" t="s">
        <v>445</v>
      </c>
      <c r="C10071" t="s">
        <v>52</v>
      </c>
      <c r="D10071" t="s">
        <v>52</v>
      </c>
      <c r="E10071" s="30">
        <v>1.33</v>
      </c>
      <c r="F10071">
        <f t="shared" si="163"/>
        <v>1</v>
      </c>
    </row>
    <row r="10072" spans="1:6" x14ac:dyDescent="0.2">
      <c r="A10072" s="28">
        <v>42900</v>
      </c>
      <c r="B10072" t="s">
        <v>445</v>
      </c>
      <c r="C10072" t="s">
        <v>53</v>
      </c>
      <c r="D10072" t="s">
        <v>53</v>
      </c>
      <c r="E10072" s="30">
        <v>1.33</v>
      </c>
      <c r="F10072">
        <f t="shared" si="163"/>
        <v>1</v>
      </c>
    </row>
    <row r="10073" spans="1:6" x14ac:dyDescent="0.2">
      <c r="A10073" s="28">
        <v>42900</v>
      </c>
      <c r="B10073" t="s">
        <v>445</v>
      </c>
      <c r="C10073" t="s">
        <v>54</v>
      </c>
      <c r="D10073" t="s">
        <v>54</v>
      </c>
      <c r="E10073" s="30">
        <v>1</v>
      </c>
      <c r="F10073">
        <f t="shared" si="163"/>
        <v>1</v>
      </c>
    </row>
    <row r="10074" spans="1:6" x14ac:dyDescent="0.2">
      <c r="A10074" s="28">
        <v>42900</v>
      </c>
      <c r="B10074" t="s">
        <v>445</v>
      </c>
      <c r="C10074" t="s">
        <v>55</v>
      </c>
      <c r="D10074" t="s">
        <v>55</v>
      </c>
      <c r="E10074" s="30">
        <v>9</v>
      </c>
      <c r="F10074">
        <f t="shared" si="163"/>
        <v>1</v>
      </c>
    </row>
    <row r="10075" spans="1:6" x14ac:dyDescent="0.2">
      <c r="A10075" s="28">
        <v>42900</v>
      </c>
      <c r="B10075" t="s">
        <v>445</v>
      </c>
      <c r="C10075" t="s">
        <v>56</v>
      </c>
      <c r="D10075" t="s">
        <v>56</v>
      </c>
      <c r="E10075" s="30">
        <v>6</v>
      </c>
      <c r="F10075">
        <f t="shared" si="163"/>
        <v>1</v>
      </c>
    </row>
    <row r="10076" spans="1:6" x14ac:dyDescent="0.2">
      <c r="A10076" s="28">
        <v>42900</v>
      </c>
      <c r="B10076" t="s">
        <v>445</v>
      </c>
      <c r="C10076" t="s">
        <v>57</v>
      </c>
      <c r="D10076" t="s">
        <v>57</v>
      </c>
      <c r="E10076" s="30">
        <v>3</v>
      </c>
      <c r="F10076">
        <f t="shared" si="163"/>
        <v>1</v>
      </c>
    </row>
    <row r="10077" spans="1:6" x14ac:dyDescent="0.2">
      <c r="A10077" s="28">
        <v>42900</v>
      </c>
      <c r="B10077" t="s">
        <v>445</v>
      </c>
      <c r="C10077" t="s">
        <v>58</v>
      </c>
      <c r="D10077" t="s">
        <v>58</v>
      </c>
      <c r="E10077" s="30">
        <v>5</v>
      </c>
      <c r="F10077">
        <f t="shared" si="163"/>
        <v>1</v>
      </c>
    </row>
    <row r="10078" spans="1:6" x14ac:dyDescent="0.2">
      <c r="A10078" s="28">
        <v>42900</v>
      </c>
      <c r="B10078" t="s">
        <v>445</v>
      </c>
      <c r="C10078" t="s">
        <v>59</v>
      </c>
      <c r="D10078" t="s">
        <v>59</v>
      </c>
      <c r="E10078" s="30">
        <v>3</v>
      </c>
      <c r="F10078">
        <f t="shared" si="163"/>
        <v>1</v>
      </c>
    </row>
    <row r="10079" spans="1:6" x14ac:dyDescent="0.2">
      <c r="A10079" s="28">
        <v>42901</v>
      </c>
      <c r="B10079" t="s">
        <v>446</v>
      </c>
      <c r="C10079" t="s">
        <v>52</v>
      </c>
      <c r="D10079" t="s">
        <v>52</v>
      </c>
      <c r="E10079" s="30">
        <v>3</v>
      </c>
      <c r="F10079">
        <f t="shared" si="163"/>
        <v>1</v>
      </c>
    </row>
    <row r="10080" spans="1:6" x14ac:dyDescent="0.2">
      <c r="A10080" s="28">
        <v>42901</v>
      </c>
      <c r="B10080" t="s">
        <v>446</v>
      </c>
      <c r="C10080" t="s">
        <v>53</v>
      </c>
      <c r="D10080" t="s">
        <v>53</v>
      </c>
      <c r="E10080" s="30">
        <v>4.33</v>
      </c>
      <c r="F10080">
        <f t="shared" si="163"/>
        <v>1</v>
      </c>
    </row>
    <row r="10081" spans="1:6" x14ac:dyDescent="0.2">
      <c r="A10081" s="28">
        <v>42901</v>
      </c>
      <c r="B10081" t="s">
        <v>446</v>
      </c>
      <c r="C10081" t="s">
        <v>54</v>
      </c>
      <c r="D10081" t="s">
        <v>54</v>
      </c>
      <c r="E10081" s="30">
        <v>3.15</v>
      </c>
      <c r="F10081">
        <f t="shared" si="163"/>
        <v>1</v>
      </c>
    </row>
    <row r="10082" spans="1:6" x14ac:dyDescent="0.2">
      <c r="A10082" s="28">
        <v>42901</v>
      </c>
      <c r="B10082" t="s">
        <v>446</v>
      </c>
      <c r="C10082" t="s">
        <v>55</v>
      </c>
      <c r="D10082" t="s">
        <v>55</v>
      </c>
      <c r="E10082" s="30">
        <v>15</v>
      </c>
      <c r="F10082">
        <f t="shared" si="163"/>
        <v>1</v>
      </c>
    </row>
    <row r="10083" spans="1:6" x14ac:dyDescent="0.2">
      <c r="A10083" s="28">
        <v>42901</v>
      </c>
      <c r="B10083" t="s">
        <v>446</v>
      </c>
      <c r="C10083" t="s">
        <v>56</v>
      </c>
      <c r="D10083" t="s">
        <v>56</v>
      </c>
      <c r="E10083" s="30">
        <v>10</v>
      </c>
      <c r="F10083">
        <f t="shared" si="163"/>
        <v>1</v>
      </c>
    </row>
    <row r="10084" spans="1:6" x14ac:dyDescent="0.2">
      <c r="A10084" s="28">
        <v>42901</v>
      </c>
      <c r="B10084" t="s">
        <v>446</v>
      </c>
      <c r="C10084" t="s">
        <v>57</v>
      </c>
      <c r="D10084" t="s">
        <v>57</v>
      </c>
      <c r="E10084" s="30">
        <v>0</v>
      </c>
      <c r="F10084">
        <f t="shared" si="163"/>
        <v>1</v>
      </c>
    </row>
    <row r="10085" spans="1:6" x14ac:dyDescent="0.2">
      <c r="A10085" s="28">
        <v>42901</v>
      </c>
      <c r="B10085" t="s">
        <v>446</v>
      </c>
      <c r="C10085" t="s">
        <v>58</v>
      </c>
      <c r="D10085" t="s">
        <v>58</v>
      </c>
      <c r="E10085" s="30">
        <v>5</v>
      </c>
      <c r="F10085">
        <f t="shared" si="163"/>
        <v>1</v>
      </c>
    </row>
    <row r="10086" spans="1:6" x14ac:dyDescent="0.2">
      <c r="A10086" s="28">
        <v>42901</v>
      </c>
      <c r="B10086" t="s">
        <v>446</v>
      </c>
      <c r="C10086" t="s">
        <v>59</v>
      </c>
      <c r="D10086" t="s">
        <v>59</v>
      </c>
      <c r="E10086" s="30">
        <v>6.5</v>
      </c>
      <c r="F10086">
        <f t="shared" si="163"/>
        <v>1</v>
      </c>
    </row>
    <row r="10087" spans="1:6" x14ac:dyDescent="0.2">
      <c r="A10087" s="28">
        <v>42902</v>
      </c>
      <c r="B10087" t="s">
        <v>440</v>
      </c>
      <c r="C10087" t="s">
        <v>52</v>
      </c>
      <c r="D10087" t="s">
        <v>52</v>
      </c>
      <c r="E10087" s="30">
        <v>4</v>
      </c>
      <c r="F10087">
        <f t="shared" si="163"/>
        <v>1</v>
      </c>
    </row>
    <row r="10088" spans="1:6" x14ac:dyDescent="0.2">
      <c r="A10088" s="28">
        <v>42902</v>
      </c>
      <c r="B10088" t="s">
        <v>440</v>
      </c>
      <c r="C10088" t="s">
        <v>53</v>
      </c>
      <c r="D10088" t="s">
        <v>53</v>
      </c>
      <c r="E10088" s="30">
        <v>2.0099999999999998</v>
      </c>
      <c r="F10088">
        <f t="shared" si="163"/>
        <v>1</v>
      </c>
    </row>
    <row r="10089" spans="1:6" x14ac:dyDescent="0.2">
      <c r="A10089" s="28">
        <v>42902</v>
      </c>
      <c r="B10089" t="s">
        <v>440</v>
      </c>
      <c r="C10089" t="s">
        <v>54</v>
      </c>
      <c r="D10089" t="s">
        <v>54</v>
      </c>
      <c r="E10089" s="30">
        <v>0</v>
      </c>
      <c r="F10089">
        <f t="shared" si="163"/>
        <v>1</v>
      </c>
    </row>
    <row r="10090" spans="1:6" x14ac:dyDescent="0.2">
      <c r="A10090" s="28">
        <v>42902</v>
      </c>
      <c r="B10090" t="s">
        <v>440</v>
      </c>
      <c r="C10090" t="s">
        <v>55</v>
      </c>
      <c r="D10090" t="s">
        <v>55</v>
      </c>
      <c r="E10090" s="30">
        <v>12.25</v>
      </c>
      <c r="F10090">
        <f t="shared" si="163"/>
        <v>1</v>
      </c>
    </row>
    <row r="10091" spans="1:6" x14ac:dyDescent="0.2">
      <c r="A10091" s="28">
        <v>42902</v>
      </c>
      <c r="B10091" t="s">
        <v>440</v>
      </c>
      <c r="C10091" t="s">
        <v>56</v>
      </c>
      <c r="D10091" t="s">
        <v>56</v>
      </c>
      <c r="E10091" s="30">
        <v>6</v>
      </c>
      <c r="F10091">
        <f t="shared" si="163"/>
        <v>1</v>
      </c>
    </row>
    <row r="10092" spans="1:6" x14ac:dyDescent="0.2">
      <c r="A10092" s="28">
        <v>42902</v>
      </c>
      <c r="B10092" t="s">
        <v>440</v>
      </c>
      <c r="C10092" t="s">
        <v>57</v>
      </c>
      <c r="D10092" t="s">
        <v>57</v>
      </c>
      <c r="E10092" s="30">
        <v>0</v>
      </c>
      <c r="F10092">
        <f t="shared" si="163"/>
        <v>1</v>
      </c>
    </row>
    <row r="10093" spans="1:6" x14ac:dyDescent="0.2">
      <c r="A10093" s="28">
        <v>42902</v>
      </c>
      <c r="B10093" t="s">
        <v>440</v>
      </c>
      <c r="C10093" t="s">
        <v>58</v>
      </c>
      <c r="D10093" t="s">
        <v>58</v>
      </c>
      <c r="E10093" s="30">
        <v>0</v>
      </c>
      <c r="F10093">
        <f t="shared" si="163"/>
        <v>1</v>
      </c>
    </row>
    <row r="10094" spans="1:6" x14ac:dyDescent="0.2">
      <c r="A10094" s="28">
        <v>42902</v>
      </c>
      <c r="B10094" t="s">
        <v>440</v>
      </c>
      <c r="C10094" t="s">
        <v>59</v>
      </c>
      <c r="D10094" t="s">
        <v>59</v>
      </c>
      <c r="E10094" s="30">
        <v>5.44</v>
      </c>
      <c r="F10094">
        <f t="shared" si="163"/>
        <v>1</v>
      </c>
    </row>
    <row r="10095" spans="1:6" x14ac:dyDescent="0.2">
      <c r="A10095" s="28">
        <v>42903</v>
      </c>
      <c r="B10095" t="s">
        <v>441</v>
      </c>
      <c r="C10095" t="s">
        <v>52</v>
      </c>
      <c r="D10095" t="s">
        <v>52</v>
      </c>
      <c r="E10095" s="30">
        <v>2</v>
      </c>
      <c r="F10095">
        <f t="shared" si="163"/>
        <v>1</v>
      </c>
    </row>
    <row r="10096" spans="1:6" x14ac:dyDescent="0.2">
      <c r="A10096" s="28">
        <v>42903</v>
      </c>
      <c r="B10096" t="s">
        <v>441</v>
      </c>
      <c r="C10096" t="s">
        <v>53</v>
      </c>
      <c r="D10096" t="s">
        <v>53</v>
      </c>
      <c r="E10096" s="30">
        <v>8.7260000000000009</v>
      </c>
      <c r="F10096">
        <f t="shared" si="163"/>
        <v>1</v>
      </c>
    </row>
    <row r="10097" spans="1:6" x14ac:dyDescent="0.2">
      <c r="A10097" s="28">
        <v>42903</v>
      </c>
      <c r="B10097" t="s">
        <v>441</v>
      </c>
      <c r="C10097" t="s">
        <v>54</v>
      </c>
      <c r="D10097" t="s">
        <v>54</v>
      </c>
      <c r="E10097" s="30">
        <v>5</v>
      </c>
      <c r="F10097">
        <f t="shared" si="163"/>
        <v>1</v>
      </c>
    </row>
    <row r="10098" spans="1:6" x14ac:dyDescent="0.2">
      <c r="A10098" s="28">
        <v>42903</v>
      </c>
      <c r="B10098" t="s">
        <v>441</v>
      </c>
      <c r="C10098" t="s">
        <v>55</v>
      </c>
      <c r="D10098" t="s">
        <v>55</v>
      </c>
      <c r="E10098" s="30">
        <v>12</v>
      </c>
      <c r="F10098">
        <f t="shared" si="163"/>
        <v>1</v>
      </c>
    </row>
    <row r="10099" spans="1:6" x14ac:dyDescent="0.2">
      <c r="A10099" s="28">
        <v>42903</v>
      </c>
      <c r="B10099" t="s">
        <v>441</v>
      </c>
      <c r="C10099" t="s">
        <v>56</v>
      </c>
      <c r="D10099" t="s">
        <v>56</v>
      </c>
      <c r="E10099" s="30">
        <v>4</v>
      </c>
      <c r="F10099">
        <f t="shared" si="163"/>
        <v>1</v>
      </c>
    </row>
    <row r="10100" spans="1:6" x14ac:dyDescent="0.2">
      <c r="A10100" s="28">
        <v>42903</v>
      </c>
      <c r="B10100" t="s">
        <v>441</v>
      </c>
      <c r="C10100" t="s">
        <v>57</v>
      </c>
      <c r="D10100" t="s">
        <v>57</v>
      </c>
      <c r="E10100" s="30">
        <v>0</v>
      </c>
      <c r="F10100">
        <f t="shared" si="163"/>
        <v>1</v>
      </c>
    </row>
    <row r="10101" spans="1:6" x14ac:dyDescent="0.2">
      <c r="A10101" s="28">
        <v>42903</v>
      </c>
      <c r="B10101" t="s">
        <v>441</v>
      </c>
      <c r="C10101" t="s">
        <v>58</v>
      </c>
      <c r="D10101" t="s">
        <v>58</v>
      </c>
      <c r="E10101" s="30">
        <v>5</v>
      </c>
      <c r="F10101">
        <f t="shared" si="163"/>
        <v>1</v>
      </c>
    </row>
    <row r="10102" spans="1:6" x14ac:dyDescent="0.2">
      <c r="A10102" s="28">
        <v>42903</v>
      </c>
      <c r="B10102" t="s">
        <v>441</v>
      </c>
      <c r="C10102" t="s">
        <v>59</v>
      </c>
      <c r="D10102" t="s">
        <v>59</v>
      </c>
      <c r="E10102" s="30">
        <v>5</v>
      </c>
      <c r="F10102">
        <f t="shared" si="163"/>
        <v>1</v>
      </c>
    </row>
    <row r="10103" spans="1:6" x14ac:dyDescent="0.2">
      <c r="A10103" s="28">
        <v>42904</v>
      </c>
      <c r="B10103" t="s">
        <v>447</v>
      </c>
      <c r="C10103" t="s">
        <v>52</v>
      </c>
      <c r="D10103" t="s">
        <v>52</v>
      </c>
      <c r="E10103" s="30">
        <v>4</v>
      </c>
      <c r="F10103">
        <f t="shared" si="163"/>
        <v>1</v>
      </c>
    </row>
    <row r="10104" spans="1:6" x14ac:dyDescent="0.2">
      <c r="A10104" s="28">
        <v>42904</v>
      </c>
      <c r="B10104" t="s">
        <v>447</v>
      </c>
      <c r="C10104" t="s">
        <v>53</v>
      </c>
      <c r="D10104" t="s">
        <v>53</v>
      </c>
      <c r="E10104" s="30">
        <v>7.34</v>
      </c>
      <c r="F10104">
        <f t="shared" si="163"/>
        <v>1</v>
      </c>
    </row>
    <row r="10105" spans="1:6" x14ac:dyDescent="0.2">
      <c r="A10105" s="28">
        <v>42904</v>
      </c>
      <c r="B10105" t="s">
        <v>447</v>
      </c>
      <c r="C10105" t="s">
        <v>54</v>
      </c>
      <c r="D10105" t="s">
        <v>54</v>
      </c>
      <c r="E10105" s="30">
        <v>1.1000000000000001</v>
      </c>
      <c r="F10105">
        <f t="shared" si="163"/>
        <v>1</v>
      </c>
    </row>
    <row r="10106" spans="1:6" x14ac:dyDescent="0.2">
      <c r="A10106" s="28">
        <v>42904</v>
      </c>
      <c r="B10106" t="s">
        <v>447</v>
      </c>
      <c r="C10106" t="s">
        <v>55</v>
      </c>
      <c r="D10106" t="s">
        <v>55</v>
      </c>
      <c r="E10106" s="30">
        <v>26.6</v>
      </c>
      <c r="F10106">
        <f t="shared" si="163"/>
        <v>1</v>
      </c>
    </row>
    <row r="10107" spans="1:6" x14ac:dyDescent="0.2">
      <c r="A10107" s="28">
        <v>42904</v>
      </c>
      <c r="B10107" t="s">
        <v>447</v>
      </c>
      <c r="C10107" t="s">
        <v>56</v>
      </c>
      <c r="D10107" t="s">
        <v>56</v>
      </c>
      <c r="E10107" s="30">
        <v>2</v>
      </c>
      <c r="F10107">
        <f t="shared" si="163"/>
        <v>1</v>
      </c>
    </row>
    <row r="10108" spans="1:6" x14ac:dyDescent="0.2">
      <c r="A10108" s="28">
        <v>42904</v>
      </c>
      <c r="B10108" t="s">
        <v>447</v>
      </c>
      <c r="C10108" t="s">
        <v>57</v>
      </c>
      <c r="D10108" t="s">
        <v>57</v>
      </c>
      <c r="E10108" s="30">
        <v>0</v>
      </c>
      <c r="F10108">
        <f t="shared" si="163"/>
        <v>1</v>
      </c>
    </row>
    <row r="10109" spans="1:6" x14ac:dyDescent="0.2">
      <c r="A10109" s="28">
        <v>42904</v>
      </c>
      <c r="B10109" t="s">
        <v>447</v>
      </c>
      <c r="C10109" t="s">
        <v>58</v>
      </c>
      <c r="D10109" t="s">
        <v>58</v>
      </c>
      <c r="E10109" s="30">
        <v>12</v>
      </c>
      <c r="F10109">
        <f t="shared" si="163"/>
        <v>1</v>
      </c>
    </row>
    <row r="10110" spans="1:6" x14ac:dyDescent="0.2">
      <c r="A10110" s="28">
        <v>42904</v>
      </c>
      <c r="B10110" t="s">
        <v>447</v>
      </c>
      <c r="C10110" t="s">
        <v>59</v>
      </c>
      <c r="D10110" t="s">
        <v>59</v>
      </c>
      <c r="E10110" s="30">
        <v>3.33</v>
      </c>
      <c r="F10110">
        <f t="shared" si="163"/>
        <v>1</v>
      </c>
    </row>
    <row r="10111" spans="1:6" x14ac:dyDescent="0.2">
      <c r="A10111" s="28">
        <v>42905</v>
      </c>
      <c r="B10111" t="s">
        <v>443</v>
      </c>
      <c r="C10111" t="s">
        <v>52</v>
      </c>
      <c r="D10111" t="s">
        <v>52</v>
      </c>
      <c r="E10111" s="30">
        <v>1.33</v>
      </c>
      <c r="F10111">
        <f t="shared" si="163"/>
        <v>1</v>
      </c>
    </row>
    <row r="10112" spans="1:6" x14ac:dyDescent="0.2">
      <c r="A10112" s="28">
        <v>42905</v>
      </c>
      <c r="B10112" t="s">
        <v>443</v>
      </c>
      <c r="C10112" t="s">
        <v>53</v>
      </c>
      <c r="D10112" t="s">
        <v>53</v>
      </c>
      <c r="E10112" s="30">
        <v>1.98</v>
      </c>
      <c r="F10112">
        <f t="shared" si="163"/>
        <v>1</v>
      </c>
    </row>
    <row r="10113" spans="1:6" x14ac:dyDescent="0.2">
      <c r="A10113" s="28">
        <v>42905</v>
      </c>
      <c r="B10113" t="s">
        <v>443</v>
      </c>
      <c r="C10113" t="s">
        <v>54</v>
      </c>
      <c r="D10113" t="s">
        <v>54</v>
      </c>
      <c r="E10113" s="30">
        <v>1</v>
      </c>
      <c r="F10113">
        <f t="shared" si="163"/>
        <v>1</v>
      </c>
    </row>
    <row r="10114" spans="1:6" x14ac:dyDescent="0.2">
      <c r="A10114" s="28">
        <v>42905</v>
      </c>
      <c r="B10114" t="s">
        <v>443</v>
      </c>
      <c r="C10114" t="s">
        <v>55</v>
      </c>
      <c r="D10114" t="s">
        <v>55</v>
      </c>
      <c r="E10114" s="30">
        <v>18</v>
      </c>
      <c r="F10114">
        <f t="shared" si="163"/>
        <v>1</v>
      </c>
    </row>
    <row r="10115" spans="1:6" x14ac:dyDescent="0.2">
      <c r="A10115" s="28">
        <v>42905</v>
      </c>
      <c r="B10115" t="s">
        <v>443</v>
      </c>
      <c r="C10115" t="s">
        <v>56</v>
      </c>
      <c r="D10115" t="s">
        <v>56</v>
      </c>
      <c r="E10115" s="30">
        <v>1</v>
      </c>
      <c r="F10115">
        <f t="shared" si="163"/>
        <v>1</v>
      </c>
    </row>
    <row r="10116" spans="1:6" x14ac:dyDescent="0.2">
      <c r="A10116" s="28">
        <v>42905</v>
      </c>
      <c r="B10116" t="s">
        <v>443</v>
      </c>
      <c r="C10116" t="s">
        <v>57</v>
      </c>
      <c r="D10116" t="s">
        <v>57</v>
      </c>
      <c r="E10116" s="30">
        <v>1</v>
      </c>
      <c r="F10116">
        <f t="shared" si="163"/>
        <v>1</v>
      </c>
    </row>
    <row r="10117" spans="1:6" x14ac:dyDescent="0.2">
      <c r="A10117" s="28">
        <v>42905</v>
      </c>
      <c r="B10117" t="s">
        <v>443</v>
      </c>
      <c r="C10117" t="s">
        <v>58</v>
      </c>
      <c r="D10117" t="s">
        <v>58</v>
      </c>
      <c r="E10117" s="30">
        <v>8</v>
      </c>
      <c r="F10117">
        <f t="shared" si="163"/>
        <v>1</v>
      </c>
    </row>
    <row r="10118" spans="1:6" x14ac:dyDescent="0.2">
      <c r="A10118" s="28">
        <v>42905</v>
      </c>
      <c r="B10118" t="s">
        <v>443</v>
      </c>
      <c r="C10118" t="s">
        <v>59</v>
      </c>
      <c r="D10118" t="s">
        <v>59</v>
      </c>
      <c r="E10118" s="30">
        <v>3</v>
      </c>
      <c r="F10118">
        <f t="shared" si="163"/>
        <v>1</v>
      </c>
    </row>
    <row r="10119" spans="1:6" x14ac:dyDescent="0.2">
      <c r="A10119" s="28">
        <v>42906</v>
      </c>
      <c r="B10119" t="s">
        <v>444</v>
      </c>
      <c r="C10119" t="s">
        <v>52</v>
      </c>
      <c r="D10119" t="s">
        <v>52</v>
      </c>
      <c r="E10119" s="30">
        <v>9.33</v>
      </c>
      <c r="F10119">
        <f t="shared" ref="F10119:F10182" si="164">SUBTOTAL(103,E10119)</f>
        <v>1</v>
      </c>
    </row>
    <row r="10120" spans="1:6" x14ac:dyDescent="0.2">
      <c r="A10120" s="28">
        <v>42906</v>
      </c>
      <c r="B10120" t="s">
        <v>444</v>
      </c>
      <c r="C10120" t="s">
        <v>53</v>
      </c>
      <c r="D10120" t="s">
        <v>53</v>
      </c>
      <c r="E10120" s="30">
        <v>1</v>
      </c>
      <c r="F10120">
        <f t="shared" si="164"/>
        <v>1</v>
      </c>
    </row>
    <row r="10121" spans="1:6" x14ac:dyDescent="0.2">
      <c r="A10121" s="28">
        <v>42906</v>
      </c>
      <c r="B10121" t="s">
        <v>444</v>
      </c>
      <c r="C10121" t="s">
        <v>54</v>
      </c>
      <c r="D10121" t="s">
        <v>54</v>
      </c>
      <c r="E10121" s="30">
        <v>5.0999999999999996</v>
      </c>
      <c r="F10121">
        <f t="shared" si="164"/>
        <v>1</v>
      </c>
    </row>
    <row r="10122" spans="1:6" x14ac:dyDescent="0.2">
      <c r="A10122" s="28">
        <v>42906</v>
      </c>
      <c r="B10122" t="s">
        <v>444</v>
      </c>
      <c r="C10122" t="s">
        <v>55</v>
      </c>
      <c r="D10122" t="s">
        <v>55</v>
      </c>
      <c r="E10122" s="30">
        <v>12</v>
      </c>
      <c r="F10122">
        <f t="shared" si="164"/>
        <v>1</v>
      </c>
    </row>
    <row r="10123" spans="1:6" x14ac:dyDescent="0.2">
      <c r="A10123" s="28">
        <v>42906</v>
      </c>
      <c r="B10123" t="s">
        <v>444</v>
      </c>
      <c r="C10123" t="s">
        <v>56</v>
      </c>
      <c r="D10123" t="s">
        <v>56</v>
      </c>
      <c r="E10123" s="30">
        <v>5</v>
      </c>
      <c r="F10123">
        <f t="shared" si="164"/>
        <v>1</v>
      </c>
    </row>
    <row r="10124" spans="1:6" x14ac:dyDescent="0.2">
      <c r="A10124" s="28">
        <v>42906</v>
      </c>
      <c r="B10124" t="s">
        <v>444</v>
      </c>
      <c r="C10124" t="s">
        <v>57</v>
      </c>
      <c r="D10124" t="s">
        <v>57</v>
      </c>
      <c r="E10124" s="30">
        <v>0</v>
      </c>
      <c r="F10124">
        <f t="shared" si="164"/>
        <v>1</v>
      </c>
    </row>
    <row r="10125" spans="1:6" x14ac:dyDescent="0.2">
      <c r="A10125" s="28">
        <v>42906</v>
      </c>
      <c r="B10125" t="s">
        <v>444</v>
      </c>
      <c r="C10125" t="s">
        <v>58</v>
      </c>
      <c r="D10125" t="s">
        <v>58</v>
      </c>
      <c r="E10125" s="30">
        <v>5</v>
      </c>
      <c r="F10125">
        <f t="shared" si="164"/>
        <v>1</v>
      </c>
    </row>
    <row r="10126" spans="1:6" x14ac:dyDescent="0.2">
      <c r="A10126" s="28">
        <v>42906</v>
      </c>
      <c r="B10126" t="s">
        <v>444</v>
      </c>
      <c r="C10126" t="s">
        <v>59</v>
      </c>
      <c r="D10126" t="s">
        <v>59</v>
      </c>
      <c r="E10126" s="30">
        <v>8.6300000000000008</v>
      </c>
      <c r="F10126">
        <f t="shared" si="164"/>
        <v>1</v>
      </c>
    </row>
    <row r="10127" spans="1:6" x14ac:dyDescent="0.2">
      <c r="A10127" s="28">
        <v>42907</v>
      </c>
      <c r="B10127" t="s">
        <v>445</v>
      </c>
      <c r="C10127" t="s">
        <v>52</v>
      </c>
      <c r="D10127" t="s">
        <v>52</v>
      </c>
      <c r="E10127" s="30">
        <v>4</v>
      </c>
      <c r="F10127">
        <f t="shared" si="164"/>
        <v>1</v>
      </c>
    </row>
    <row r="10128" spans="1:6" x14ac:dyDescent="0.2">
      <c r="A10128" s="28">
        <v>42907</v>
      </c>
      <c r="B10128" t="s">
        <v>445</v>
      </c>
      <c r="C10128" t="s">
        <v>53</v>
      </c>
      <c r="D10128" t="s">
        <v>53</v>
      </c>
      <c r="E10128" s="30">
        <v>1.33</v>
      </c>
      <c r="F10128">
        <f t="shared" si="164"/>
        <v>1</v>
      </c>
    </row>
    <row r="10129" spans="1:6" x14ac:dyDescent="0.2">
      <c r="A10129" s="28">
        <v>42907</v>
      </c>
      <c r="B10129" t="s">
        <v>445</v>
      </c>
      <c r="C10129" t="s">
        <v>54</v>
      </c>
      <c r="D10129" t="s">
        <v>54</v>
      </c>
      <c r="E10129" s="30">
        <v>2</v>
      </c>
      <c r="F10129">
        <f t="shared" si="164"/>
        <v>1</v>
      </c>
    </row>
    <row r="10130" spans="1:6" x14ac:dyDescent="0.2">
      <c r="A10130" s="28">
        <v>42907</v>
      </c>
      <c r="B10130" t="s">
        <v>445</v>
      </c>
      <c r="C10130" t="s">
        <v>55</v>
      </c>
      <c r="D10130" t="s">
        <v>55</v>
      </c>
      <c r="E10130" s="30">
        <v>21</v>
      </c>
      <c r="F10130">
        <f t="shared" si="164"/>
        <v>1</v>
      </c>
    </row>
    <row r="10131" spans="1:6" x14ac:dyDescent="0.2">
      <c r="A10131" s="28">
        <v>42907</v>
      </c>
      <c r="B10131" t="s">
        <v>445</v>
      </c>
      <c r="C10131" t="s">
        <v>56</v>
      </c>
      <c r="D10131" t="s">
        <v>56</v>
      </c>
      <c r="E10131" s="30">
        <v>4</v>
      </c>
      <c r="F10131">
        <f t="shared" si="164"/>
        <v>1</v>
      </c>
    </row>
    <row r="10132" spans="1:6" x14ac:dyDescent="0.2">
      <c r="A10132" s="28">
        <v>42907</v>
      </c>
      <c r="B10132" t="s">
        <v>445</v>
      </c>
      <c r="C10132" t="s">
        <v>57</v>
      </c>
      <c r="D10132" t="s">
        <v>57</v>
      </c>
      <c r="E10132" s="30">
        <v>0</v>
      </c>
      <c r="F10132">
        <f t="shared" si="164"/>
        <v>1</v>
      </c>
    </row>
    <row r="10133" spans="1:6" x14ac:dyDescent="0.2">
      <c r="A10133" s="28">
        <v>42907</v>
      </c>
      <c r="B10133" t="s">
        <v>445</v>
      </c>
      <c r="C10133" t="s">
        <v>58</v>
      </c>
      <c r="D10133" t="s">
        <v>58</v>
      </c>
      <c r="E10133" s="30">
        <v>2</v>
      </c>
      <c r="F10133">
        <f t="shared" si="164"/>
        <v>1</v>
      </c>
    </row>
    <row r="10134" spans="1:6" x14ac:dyDescent="0.2">
      <c r="A10134" s="28">
        <v>42907</v>
      </c>
      <c r="B10134" t="s">
        <v>445</v>
      </c>
      <c r="C10134" t="s">
        <v>59</v>
      </c>
      <c r="D10134" t="s">
        <v>59</v>
      </c>
      <c r="E10134" s="30">
        <v>5.4</v>
      </c>
      <c r="F10134">
        <f t="shared" si="164"/>
        <v>1</v>
      </c>
    </row>
    <row r="10135" spans="1:6" x14ac:dyDescent="0.2">
      <c r="A10135" s="28">
        <v>42908</v>
      </c>
      <c r="B10135" t="s">
        <v>446</v>
      </c>
      <c r="C10135" t="s">
        <v>52</v>
      </c>
      <c r="D10135" t="s">
        <v>52</v>
      </c>
      <c r="E10135" s="30">
        <v>1</v>
      </c>
      <c r="F10135">
        <f t="shared" si="164"/>
        <v>1</v>
      </c>
    </row>
    <row r="10136" spans="1:6" x14ac:dyDescent="0.2">
      <c r="A10136" s="28">
        <v>42908</v>
      </c>
      <c r="B10136" t="s">
        <v>446</v>
      </c>
      <c r="C10136" t="s">
        <v>53</v>
      </c>
      <c r="D10136" t="s">
        <v>53</v>
      </c>
      <c r="E10136" s="30">
        <v>3.34</v>
      </c>
      <c r="F10136">
        <f t="shared" si="164"/>
        <v>1</v>
      </c>
    </row>
    <row r="10137" spans="1:6" x14ac:dyDescent="0.2">
      <c r="A10137" s="28">
        <v>42908</v>
      </c>
      <c r="B10137" t="s">
        <v>446</v>
      </c>
      <c r="C10137" t="s">
        <v>54</v>
      </c>
      <c r="D10137" t="s">
        <v>54</v>
      </c>
      <c r="E10137" s="30">
        <v>0</v>
      </c>
      <c r="F10137">
        <f t="shared" si="164"/>
        <v>1</v>
      </c>
    </row>
    <row r="10138" spans="1:6" x14ac:dyDescent="0.2">
      <c r="A10138" s="28">
        <v>42908</v>
      </c>
      <c r="B10138" t="s">
        <v>446</v>
      </c>
      <c r="C10138" t="s">
        <v>55</v>
      </c>
      <c r="D10138" t="s">
        <v>55</v>
      </c>
      <c r="E10138" s="30">
        <v>7</v>
      </c>
      <c r="F10138">
        <f t="shared" si="164"/>
        <v>1</v>
      </c>
    </row>
    <row r="10139" spans="1:6" x14ac:dyDescent="0.2">
      <c r="A10139" s="28">
        <v>42908</v>
      </c>
      <c r="B10139" t="s">
        <v>446</v>
      </c>
      <c r="C10139" t="s">
        <v>56</v>
      </c>
      <c r="D10139" t="s">
        <v>56</v>
      </c>
      <c r="E10139" s="30">
        <v>4</v>
      </c>
      <c r="F10139">
        <f t="shared" si="164"/>
        <v>1</v>
      </c>
    </row>
    <row r="10140" spans="1:6" x14ac:dyDescent="0.2">
      <c r="A10140" s="28">
        <v>42908</v>
      </c>
      <c r="B10140" t="s">
        <v>446</v>
      </c>
      <c r="C10140" t="s">
        <v>57</v>
      </c>
      <c r="D10140" t="s">
        <v>57</v>
      </c>
      <c r="E10140" s="30">
        <v>0</v>
      </c>
      <c r="F10140">
        <f t="shared" si="164"/>
        <v>1</v>
      </c>
    </row>
    <row r="10141" spans="1:6" x14ac:dyDescent="0.2">
      <c r="A10141" s="28">
        <v>42908</v>
      </c>
      <c r="B10141" t="s">
        <v>446</v>
      </c>
      <c r="C10141" t="s">
        <v>58</v>
      </c>
      <c r="D10141" t="s">
        <v>58</v>
      </c>
      <c r="E10141" s="30">
        <v>8</v>
      </c>
      <c r="F10141">
        <f t="shared" si="164"/>
        <v>1</v>
      </c>
    </row>
    <row r="10142" spans="1:6" x14ac:dyDescent="0.2">
      <c r="A10142" s="28">
        <v>42908</v>
      </c>
      <c r="B10142" t="s">
        <v>446</v>
      </c>
      <c r="C10142" t="s">
        <v>59</v>
      </c>
      <c r="D10142" t="s">
        <v>59</v>
      </c>
      <c r="E10142" s="30">
        <v>11</v>
      </c>
      <c r="F10142">
        <f t="shared" si="164"/>
        <v>1</v>
      </c>
    </row>
    <row r="10143" spans="1:6" x14ac:dyDescent="0.2">
      <c r="A10143" s="28">
        <v>42909</v>
      </c>
      <c r="B10143" t="s">
        <v>440</v>
      </c>
      <c r="C10143" t="s">
        <v>52</v>
      </c>
      <c r="D10143" t="s">
        <v>52</v>
      </c>
      <c r="E10143" s="30">
        <v>1</v>
      </c>
      <c r="F10143">
        <f t="shared" si="164"/>
        <v>1</v>
      </c>
    </row>
    <row r="10144" spans="1:6" x14ac:dyDescent="0.2">
      <c r="A10144" s="28">
        <v>42909</v>
      </c>
      <c r="B10144" t="s">
        <v>440</v>
      </c>
      <c r="C10144" t="s">
        <v>53</v>
      </c>
      <c r="D10144" t="s">
        <v>53</v>
      </c>
      <c r="E10144" s="30">
        <v>1.34</v>
      </c>
      <c r="F10144">
        <f t="shared" si="164"/>
        <v>1</v>
      </c>
    </row>
    <row r="10145" spans="1:6" x14ac:dyDescent="0.2">
      <c r="A10145" s="28">
        <v>42909</v>
      </c>
      <c r="B10145" t="s">
        <v>440</v>
      </c>
      <c r="C10145" t="s">
        <v>54</v>
      </c>
      <c r="D10145" t="s">
        <v>54</v>
      </c>
      <c r="E10145" s="30">
        <v>2</v>
      </c>
      <c r="F10145">
        <f t="shared" si="164"/>
        <v>1</v>
      </c>
    </row>
    <row r="10146" spans="1:6" x14ac:dyDescent="0.2">
      <c r="A10146" s="28">
        <v>42909</v>
      </c>
      <c r="B10146" t="s">
        <v>440</v>
      </c>
      <c r="C10146" t="s">
        <v>55</v>
      </c>
      <c r="D10146" t="s">
        <v>55</v>
      </c>
      <c r="E10146" s="30">
        <v>16</v>
      </c>
      <c r="F10146">
        <f t="shared" si="164"/>
        <v>1</v>
      </c>
    </row>
    <row r="10147" spans="1:6" x14ac:dyDescent="0.2">
      <c r="A10147" s="28">
        <v>42909</v>
      </c>
      <c r="B10147" t="s">
        <v>440</v>
      </c>
      <c r="C10147" t="s">
        <v>56</v>
      </c>
      <c r="D10147" t="s">
        <v>56</v>
      </c>
      <c r="E10147" s="30">
        <v>5</v>
      </c>
      <c r="F10147">
        <f t="shared" si="164"/>
        <v>1</v>
      </c>
    </row>
    <row r="10148" spans="1:6" x14ac:dyDescent="0.2">
      <c r="A10148" s="28">
        <v>42909</v>
      </c>
      <c r="B10148" t="s">
        <v>440</v>
      </c>
      <c r="C10148" t="s">
        <v>57</v>
      </c>
      <c r="D10148" t="s">
        <v>57</v>
      </c>
      <c r="E10148" s="30">
        <v>0</v>
      </c>
      <c r="F10148">
        <f t="shared" si="164"/>
        <v>1</v>
      </c>
    </row>
    <row r="10149" spans="1:6" x14ac:dyDescent="0.2">
      <c r="A10149" s="28">
        <v>42909</v>
      </c>
      <c r="B10149" t="s">
        <v>440</v>
      </c>
      <c r="C10149" t="s">
        <v>58</v>
      </c>
      <c r="D10149" t="s">
        <v>58</v>
      </c>
      <c r="E10149" s="30">
        <v>0</v>
      </c>
      <c r="F10149">
        <f t="shared" si="164"/>
        <v>1</v>
      </c>
    </row>
    <row r="10150" spans="1:6" x14ac:dyDescent="0.2">
      <c r="A10150" s="28">
        <v>42909</v>
      </c>
      <c r="B10150" t="s">
        <v>440</v>
      </c>
      <c r="C10150" t="s">
        <v>59</v>
      </c>
      <c r="D10150" t="s">
        <v>59</v>
      </c>
      <c r="E10150" s="30">
        <v>1.2</v>
      </c>
      <c r="F10150">
        <f t="shared" si="164"/>
        <v>1</v>
      </c>
    </row>
    <row r="10151" spans="1:6" x14ac:dyDescent="0.2">
      <c r="A10151" s="28">
        <v>42910</v>
      </c>
      <c r="B10151" t="s">
        <v>441</v>
      </c>
      <c r="C10151" t="s">
        <v>52</v>
      </c>
      <c r="D10151" t="s">
        <v>52</v>
      </c>
      <c r="E10151" s="30">
        <v>5</v>
      </c>
      <c r="F10151">
        <f t="shared" si="164"/>
        <v>1</v>
      </c>
    </row>
    <row r="10152" spans="1:6" x14ac:dyDescent="0.2">
      <c r="A10152" s="28">
        <v>42910</v>
      </c>
      <c r="B10152" t="s">
        <v>441</v>
      </c>
      <c r="C10152" t="s">
        <v>53</v>
      </c>
      <c r="D10152" t="s">
        <v>53</v>
      </c>
      <c r="E10152" s="30">
        <v>3.65</v>
      </c>
      <c r="F10152">
        <f t="shared" si="164"/>
        <v>1</v>
      </c>
    </row>
    <row r="10153" spans="1:6" x14ac:dyDescent="0.2">
      <c r="A10153" s="28">
        <v>42910</v>
      </c>
      <c r="B10153" t="s">
        <v>441</v>
      </c>
      <c r="C10153" t="s">
        <v>54</v>
      </c>
      <c r="D10153" t="s">
        <v>54</v>
      </c>
      <c r="E10153" s="30">
        <v>6</v>
      </c>
      <c r="F10153">
        <f t="shared" si="164"/>
        <v>1</v>
      </c>
    </row>
    <row r="10154" spans="1:6" x14ac:dyDescent="0.2">
      <c r="A10154" s="28">
        <v>42910</v>
      </c>
      <c r="B10154" t="s">
        <v>441</v>
      </c>
      <c r="C10154" t="s">
        <v>55</v>
      </c>
      <c r="D10154" t="s">
        <v>55</v>
      </c>
      <c r="E10154" s="30">
        <v>32</v>
      </c>
      <c r="F10154">
        <f t="shared" si="164"/>
        <v>1</v>
      </c>
    </row>
    <row r="10155" spans="1:6" x14ac:dyDescent="0.2">
      <c r="A10155" s="28">
        <v>42910</v>
      </c>
      <c r="B10155" t="s">
        <v>441</v>
      </c>
      <c r="C10155" t="s">
        <v>56</v>
      </c>
      <c r="D10155" t="s">
        <v>56</v>
      </c>
      <c r="E10155" s="30">
        <v>8</v>
      </c>
      <c r="F10155">
        <f t="shared" si="164"/>
        <v>1</v>
      </c>
    </row>
    <row r="10156" spans="1:6" x14ac:dyDescent="0.2">
      <c r="A10156" s="28">
        <v>42910</v>
      </c>
      <c r="B10156" t="s">
        <v>441</v>
      </c>
      <c r="C10156" t="s">
        <v>57</v>
      </c>
      <c r="D10156" t="s">
        <v>57</v>
      </c>
      <c r="E10156" s="30">
        <v>1</v>
      </c>
      <c r="F10156">
        <f t="shared" si="164"/>
        <v>1</v>
      </c>
    </row>
    <row r="10157" spans="1:6" x14ac:dyDescent="0.2">
      <c r="A10157" s="28">
        <v>42910</v>
      </c>
      <c r="B10157" t="s">
        <v>441</v>
      </c>
      <c r="C10157" t="s">
        <v>58</v>
      </c>
      <c r="D10157" t="s">
        <v>58</v>
      </c>
      <c r="E10157" s="30">
        <v>0</v>
      </c>
      <c r="F10157">
        <f t="shared" si="164"/>
        <v>1</v>
      </c>
    </row>
    <row r="10158" spans="1:6" x14ac:dyDescent="0.2">
      <c r="A10158" s="28">
        <v>42910</v>
      </c>
      <c r="B10158" t="s">
        <v>441</v>
      </c>
      <c r="C10158" t="s">
        <v>59</v>
      </c>
      <c r="D10158" t="s">
        <v>59</v>
      </c>
      <c r="E10158" s="30">
        <v>1</v>
      </c>
      <c r="F10158">
        <f t="shared" si="164"/>
        <v>1</v>
      </c>
    </row>
    <row r="10159" spans="1:6" x14ac:dyDescent="0.2">
      <c r="A10159" s="28">
        <v>42911</v>
      </c>
      <c r="B10159" t="s">
        <v>447</v>
      </c>
      <c r="C10159" t="s">
        <v>52</v>
      </c>
      <c r="D10159" t="s">
        <v>52</v>
      </c>
      <c r="E10159" s="30">
        <v>6.5</v>
      </c>
      <c r="F10159">
        <f t="shared" si="164"/>
        <v>1</v>
      </c>
    </row>
    <row r="10160" spans="1:6" x14ac:dyDescent="0.2">
      <c r="A10160" s="28">
        <v>42911</v>
      </c>
      <c r="B10160" t="s">
        <v>447</v>
      </c>
      <c r="C10160" t="s">
        <v>53</v>
      </c>
      <c r="D10160" t="s">
        <v>53</v>
      </c>
      <c r="E10160" s="30">
        <v>2.34</v>
      </c>
      <c r="F10160">
        <f t="shared" si="164"/>
        <v>1</v>
      </c>
    </row>
    <row r="10161" spans="1:6" x14ac:dyDescent="0.2">
      <c r="A10161" s="28">
        <v>42911</v>
      </c>
      <c r="B10161" t="s">
        <v>447</v>
      </c>
      <c r="C10161" t="s">
        <v>54</v>
      </c>
      <c r="D10161" t="s">
        <v>54</v>
      </c>
      <c r="E10161" s="30">
        <v>6</v>
      </c>
      <c r="F10161">
        <f t="shared" si="164"/>
        <v>1</v>
      </c>
    </row>
    <row r="10162" spans="1:6" x14ac:dyDescent="0.2">
      <c r="A10162" s="28">
        <v>42911</v>
      </c>
      <c r="B10162" t="s">
        <v>447</v>
      </c>
      <c r="C10162" t="s">
        <v>55</v>
      </c>
      <c r="D10162" t="s">
        <v>55</v>
      </c>
      <c r="E10162" s="30">
        <v>22</v>
      </c>
      <c r="F10162">
        <f t="shared" si="164"/>
        <v>1</v>
      </c>
    </row>
    <row r="10163" spans="1:6" x14ac:dyDescent="0.2">
      <c r="A10163" s="28">
        <v>42911</v>
      </c>
      <c r="B10163" t="s">
        <v>447</v>
      </c>
      <c r="C10163" t="s">
        <v>56</v>
      </c>
      <c r="D10163" t="s">
        <v>56</v>
      </c>
      <c r="E10163" s="30">
        <v>4</v>
      </c>
      <c r="F10163">
        <f t="shared" si="164"/>
        <v>1</v>
      </c>
    </row>
    <row r="10164" spans="1:6" x14ac:dyDescent="0.2">
      <c r="A10164" s="28">
        <v>42911</v>
      </c>
      <c r="B10164" t="s">
        <v>447</v>
      </c>
      <c r="C10164" t="s">
        <v>57</v>
      </c>
      <c r="D10164" t="s">
        <v>57</v>
      </c>
      <c r="E10164" s="30">
        <v>0</v>
      </c>
      <c r="F10164">
        <f t="shared" si="164"/>
        <v>1</v>
      </c>
    </row>
    <row r="10165" spans="1:6" x14ac:dyDescent="0.2">
      <c r="A10165" s="28">
        <v>42911</v>
      </c>
      <c r="B10165" t="s">
        <v>447</v>
      </c>
      <c r="C10165" t="s">
        <v>58</v>
      </c>
      <c r="D10165" t="s">
        <v>58</v>
      </c>
      <c r="E10165" s="30">
        <v>0</v>
      </c>
      <c r="F10165">
        <f t="shared" si="164"/>
        <v>1</v>
      </c>
    </row>
    <row r="10166" spans="1:6" x14ac:dyDescent="0.2">
      <c r="A10166" s="28">
        <v>42911</v>
      </c>
      <c r="B10166" t="s">
        <v>447</v>
      </c>
      <c r="C10166" t="s">
        <v>59</v>
      </c>
      <c r="D10166" t="s">
        <v>59</v>
      </c>
      <c r="E10166" s="30">
        <v>4.5999999999999996</v>
      </c>
      <c r="F10166">
        <f t="shared" si="164"/>
        <v>1</v>
      </c>
    </row>
    <row r="10167" spans="1:6" x14ac:dyDescent="0.2">
      <c r="A10167" s="28">
        <v>42912</v>
      </c>
      <c r="B10167" t="s">
        <v>443</v>
      </c>
      <c r="C10167" t="s">
        <v>52</v>
      </c>
      <c r="D10167" t="s">
        <v>52</v>
      </c>
      <c r="E10167" s="30">
        <v>7.68</v>
      </c>
      <c r="F10167">
        <f t="shared" si="164"/>
        <v>1</v>
      </c>
    </row>
    <row r="10168" spans="1:6" x14ac:dyDescent="0.2">
      <c r="A10168" s="28">
        <v>42912</v>
      </c>
      <c r="B10168" t="s">
        <v>443</v>
      </c>
      <c r="C10168" t="s">
        <v>53</v>
      </c>
      <c r="D10168" t="s">
        <v>53</v>
      </c>
      <c r="E10168" s="30">
        <v>3.0329999999999999</v>
      </c>
      <c r="F10168">
        <f t="shared" si="164"/>
        <v>1</v>
      </c>
    </row>
    <row r="10169" spans="1:6" x14ac:dyDescent="0.2">
      <c r="A10169" s="28">
        <v>42912</v>
      </c>
      <c r="B10169" t="s">
        <v>443</v>
      </c>
      <c r="C10169" t="s">
        <v>54</v>
      </c>
      <c r="D10169" t="s">
        <v>54</v>
      </c>
      <c r="E10169" s="30">
        <v>6.25</v>
      </c>
      <c r="F10169">
        <f t="shared" si="164"/>
        <v>1</v>
      </c>
    </row>
    <row r="10170" spans="1:6" x14ac:dyDescent="0.2">
      <c r="A10170" s="28">
        <v>42912</v>
      </c>
      <c r="B10170" t="s">
        <v>443</v>
      </c>
      <c r="C10170" t="s">
        <v>55</v>
      </c>
      <c r="D10170" t="s">
        <v>55</v>
      </c>
      <c r="E10170" s="30">
        <v>10</v>
      </c>
      <c r="F10170">
        <f t="shared" si="164"/>
        <v>1</v>
      </c>
    </row>
    <row r="10171" spans="1:6" x14ac:dyDescent="0.2">
      <c r="A10171" s="28">
        <v>42912</v>
      </c>
      <c r="B10171" t="s">
        <v>443</v>
      </c>
      <c r="C10171" t="s">
        <v>56</v>
      </c>
      <c r="D10171" t="s">
        <v>56</v>
      </c>
      <c r="E10171" s="30">
        <v>11</v>
      </c>
      <c r="F10171">
        <f t="shared" si="164"/>
        <v>1</v>
      </c>
    </row>
    <row r="10172" spans="1:6" x14ac:dyDescent="0.2">
      <c r="A10172" s="28">
        <v>42912</v>
      </c>
      <c r="B10172" t="s">
        <v>443</v>
      </c>
      <c r="C10172" t="s">
        <v>57</v>
      </c>
      <c r="D10172" t="s">
        <v>57</v>
      </c>
      <c r="E10172" s="30">
        <v>0</v>
      </c>
      <c r="F10172">
        <f t="shared" si="164"/>
        <v>1</v>
      </c>
    </row>
    <row r="10173" spans="1:6" x14ac:dyDescent="0.2">
      <c r="A10173" s="28">
        <v>42912</v>
      </c>
      <c r="B10173" t="s">
        <v>443</v>
      </c>
      <c r="C10173" t="s">
        <v>58</v>
      </c>
      <c r="D10173" t="s">
        <v>58</v>
      </c>
      <c r="E10173" s="30">
        <v>0</v>
      </c>
      <c r="F10173">
        <f t="shared" si="164"/>
        <v>1</v>
      </c>
    </row>
    <row r="10174" spans="1:6" x14ac:dyDescent="0.2">
      <c r="A10174" s="28">
        <v>42912</v>
      </c>
      <c r="B10174" t="s">
        <v>443</v>
      </c>
      <c r="C10174" t="s">
        <v>59</v>
      </c>
      <c r="D10174" t="s">
        <v>59</v>
      </c>
      <c r="E10174" s="30">
        <v>3</v>
      </c>
      <c r="F10174">
        <f t="shared" si="164"/>
        <v>1</v>
      </c>
    </row>
    <row r="10175" spans="1:6" x14ac:dyDescent="0.2">
      <c r="A10175" s="28">
        <v>42913</v>
      </c>
      <c r="B10175" t="s">
        <v>444</v>
      </c>
      <c r="C10175" t="s">
        <v>52</v>
      </c>
      <c r="D10175" t="s">
        <v>52</v>
      </c>
      <c r="E10175" s="30">
        <v>4</v>
      </c>
      <c r="F10175">
        <f t="shared" si="164"/>
        <v>1</v>
      </c>
    </row>
    <row r="10176" spans="1:6" x14ac:dyDescent="0.2">
      <c r="A10176" s="28">
        <v>42913</v>
      </c>
      <c r="B10176" t="s">
        <v>444</v>
      </c>
      <c r="C10176" t="s">
        <v>53</v>
      </c>
      <c r="D10176" t="s">
        <v>53</v>
      </c>
      <c r="E10176" s="30">
        <v>3.32</v>
      </c>
      <c r="F10176">
        <f t="shared" si="164"/>
        <v>1</v>
      </c>
    </row>
    <row r="10177" spans="1:6" x14ac:dyDescent="0.2">
      <c r="A10177" s="28">
        <v>42913</v>
      </c>
      <c r="B10177" t="s">
        <v>444</v>
      </c>
      <c r="C10177" t="s">
        <v>54</v>
      </c>
      <c r="D10177" t="s">
        <v>54</v>
      </c>
      <c r="E10177" s="30">
        <v>6</v>
      </c>
      <c r="F10177">
        <f t="shared" si="164"/>
        <v>1</v>
      </c>
    </row>
    <row r="10178" spans="1:6" x14ac:dyDescent="0.2">
      <c r="A10178" s="28">
        <v>42913</v>
      </c>
      <c r="B10178" t="s">
        <v>444</v>
      </c>
      <c r="C10178" t="s">
        <v>55</v>
      </c>
      <c r="D10178" t="s">
        <v>55</v>
      </c>
      <c r="E10178" s="30">
        <v>13.5</v>
      </c>
      <c r="F10178">
        <f t="shared" si="164"/>
        <v>1</v>
      </c>
    </row>
    <row r="10179" spans="1:6" x14ac:dyDescent="0.2">
      <c r="A10179" s="28">
        <v>42913</v>
      </c>
      <c r="B10179" t="s">
        <v>444</v>
      </c>
      <c r="C10179" t="s">
        <v>56</v>
      </c>
      <c r="D10179" t="s">
        <v>56</v>
      </c>
      <c r="E10179" s="30">
        <v>9</v>
      </c>
      <c r="F10179">
        <f t="shared" si="164"/>
        <v>1</v>
      </c>
    </row>
    <row r="10180" spans="1:6" x14ac:dyDescent="0.2">
      <c r="A10180" s="28">
        <v>42913</v>
      </c>
      <c r="B10180" t="s">
        <v>444</v>
      </c>
      <c r="C10180" t="s">
        <v>57</v>
      </c>
      <c r="D10180" t="s">
        <v>57</v>
      </c>
      <c r="E10180" s="30">
        <v>0</v>
      </c>
      <c r="F10180">
        <f t="shared" si="164"/>
        <v>1</v>
      </c>
    </row>
    <row r="10181" spans="1:6" x14ac:dyDescent="0.2">
      <c r="A10181" s="28">
        <v>42913</v>
      </c>
      <c r="B10181" t="s">
        <v>444</v>
      </c>
      <c r="C10181" t="s">
        <v>58</v>
      </c>
      <c r="D10181" t="s">
        <v>58</v>
      </c>
      <c r="E10181" s="30">
        <v>3</v>
      </c>
      <c r="F10181">
        <f t="shared" si="164"/>
        <v>1</v>
      </c>
    </row>
    <row r="10182" spans="1:6" x14ac:dyDescent="0.2">
      <c r="A10182" s="28">
        <v>42913</v>
      </c>
      <c r="B10182" t="s">
        <v>444</v>
      </c>
      <c r="C10182" t="s">
        <v>59</v>
      </c>
      <c r="D10182" t="s">
        <v>59</v>
      </c>
      <c r="E10182" s="30">
        <v>6</v>
      </c>
      <c r="F10182">
        <f t="shared" si="164"/>
        <v>1</v>
      </c>
    </row>
    <row r="10183" spans="1:6" x14ac:dyDescent="0.2">
      <c r="A10183" s="28">
        <v>42914</v>
      </c>
      <c r="B10183" t="s">
        <v>445</v>
      </c>
      <c r="C10183" t="s">
        <v>52</v>
      </c>
      <c r="D10183" t="s">
        <v>52</v>
      </c>
      <c r="E10183" s="30">
        <v>4</v>
      </c>
      <c r="F10183">
        <f t="shared" ref="F10183:F10246" si="165">SUBTOTAL(103,E10183)</f>
        <v>1</v>
      </c>
    </row>
    <row r="10184" spans="1:6" x14ac:dyDescent="0.2">
      <c r="A10184" s="28">
        <v>42914</v>
      </c>
      <c r="B10184" t="s">
        <v>445</v>
      </c>
      <c r="C10184" t="s">
        <v>53</v>
      </c>
      <c r="D10184" t="s">
        <v>53</v>
      </c>
      <c r="E10184" s="30">
        <v>4.0330000000000004</v>
      </c>
      <c r="F10184">
        <f t="shared" si="165"/>
        <v>1</v>
      </c>
    </row>
    <row r="10185" spans="1:6" x14ac:dyDescent="0.2">
      <c r="A10185" s="28">
        <v>42914</v>
      </c>
      <c r="B10185" t="s">
        <v>445</v>
      </c>
      <c r="C10185" t="s">
        <v>54</v>
      </c>
      <c r="D10185" t="s">
        <v>54</v>
      </c>
      <c r="E10185" s="30">
        <v>4.5</v>
      </c>
      <c r="F10185">
        <f t="shared" si="165"/>
        <v>1</v>
      </c>
    </row>
    <row r="10186" spans="1:6" x14ac:dyDescent="0.2">
      <c r="A10186" s="28">
        <v>42914</v>
      </c>
      <c r="B10186" t="s">
        <v>445</v>
      </c>
      <c r="C10186" t="s">
        <v>55</v>
      </c>
      <c r="D10186" t="s">
        <v>55</v>
      </c>
      <c r="E10186" s="30">
        <v>18</v>
      </c>
      <c r="F10186">
        <f t="shared" si="165"/>
        <v>1</v>
      </c>
    </row>
    <row r="10187" spans="1:6" x14ac:dyDescent="0.2">
      <c r="A10187" s="28">
        <v>42914</v>
      </c>
      <c r="B10187" t="s">
        <v>445</v>
      </c>
      <c r="C10187" t="s">
        <v>56</v>
      </c>
      <c r="D10187" t="s">
        <v>56</v>
      </c>
      <c r="E10187" s="30">
        <v>7</v>
      </c>
      <c r="F10187">
        <f t="shared" si="165"/>
        <v>1</v>
      </c>
    </row>
    <row r="10188" spans="1:6" x14ac:dyDescent="0.2">
      <c r="A10188" s="28">
        <v>42914</v>
      </c>
      <c r="B10188" t="s">
        <v>445</v>
      </c>
      <c r="C10188" t="s">
        <v>57</v>
      </c>
      <c r="D10188" t="s">
        <v>57</v>
      </c>
      <c r="E10188" s="30">
        <v>0</v>
      </c>
      <c r="F10188">
        <f t="shared" si="165"/>
        <v>1</v>
      </c>
    </row>
    <row r="10189" spans="1:6" x14ac:dyDescent="0.2">
      <c r="A10189" s="28">
        <v>42914</v>
      </c>
      <c r="B10189" t="s">
        <v>445</v>
      </c>
      <c r="C10189" t="s">
        <v>58</v>
      </c>
      <c r="D10189" t="s">
        <v>58</v>
      </c>
      <c r="E10189" s="30">
        <v>5</v>
      </c>
      <c r="F10189">
        <f t="shared" si="165"/>
        <v>1</v>
      </c>
    </row>
    <row r="10190" spans="1:6" x14ac:dyDescent="0.2">
      <c r="A10190" s="28">
        <v>42914</v>
      </c>
      <c r="B10190" t="s">
        <v>445</v>
      </c>
      <c r="C10190" t="s">
        <v>59</v>
      </c>
      <c r="D10190" t="s">
        <v>59</v>
      </c>
      <c r="E10190" s="30">
        <v>3</v>
      </c>
      <c r="F10190">
        <f t="shared" si="165"/>
        <v>1</v>
      </c>
    </row>
    <row r="10191" spans="1:6" x14ac:dyDescent="0.2">
      <c r="A10191" s="28">
        <v>42915</v>
      </c>
      <c r="B10191" t="s">
        <v>446</v>
      </c>
      <c r="C10191" t="s">
        <v>52</v>
      </c>
      <c r="D10191" t="s">
        <v>52</v>
      </c>
      <c r="E10191" s="30">
        <v>4</v>
      </c>
      <c r="F10191">
        <f t="shared" si="165"/>
        <v>1</v>
      </c>
    </row>
    <row r="10192" spans="1:6" x14ac:dyDescent="0.2">
      <c r="A10192" s="28">
        <v>42915</v>
      </c>
      <c r="B10192" t="s">
        <v>446</v>
      </c>
      <c r="C10192" t="s">
        <v>53</v>
      </c>
      <c r="D10192" t="s">
        <v>53</v>
      </c>
      <c r="E10192" s="30">
        <v>3.67</v>
      </c>
      <c r="F10192">
        <f t="shared" si="165"/>
        <v>1</v>
      </c>
    </row>
    <row r="10193" spans="1:6" x14ac:dyDescent="0.2">
      <c r="A10193" s="28">
        <v>42915</v>
      </c>
      <c r="B10193" t="s">
        <v>446</v>
      </c>
      <c r="C10193" t="s">
        <v>54</v>
      </c>
      <c r="D10193" t="s">
        <v>54</v>
      </c>
      <c r="E10193" s="30">
        <v>6</v>
      </c>
      <c r="F10193">
        <f t="shared" si="165"/>
        <v>1</v>
      </c>
    </row>
    <row r="10194" spans="1:6" x14ac:dyDescent="0.2">
      <c r="A10194" s="28">
        <v>42915</v>
      </c>
      <c r="B10194" t="s">
        <v>446</v>
      </c>
      <c r="C10194" t="s">
        <v>55</v>
      </c>
      <c r="D10194" t="s">
        <v>55</v>
      </c>
      <c r="E10194" s="30">
        <v>17</v>
      </c>
      <c r="F10194">
        <f t="shared" si="165"/>
        <v>1</v>
      </c>
    </row>
    <row r="10195" spans="1:6" x14ac:dyDescent="0.2">
      <c r="A10195" s="28">
        <v>42915</v>
      </c>
      <c r="B10195" t="s">
        <v>446</v>
      </c>
      <c r="C10195" t="s">
        <v>56</v>
      </c>
      <c r="D10195" t="s">
        <v>56</v>
      </c>
      <c r="E10195" s="30">
        <v>1</v>
      </c>
      <c r="F10195">
        <f t="shared" si="165"/>
        <v>1</v>
      </c>
    </row>
    <row r="10196" spans="1:6" x14ac:dyDescent="0.2">
      <c r="A10196" s="28">
        <v>42915</v>
      </c>
      <c r="B10196" t="s">
        <v>446</v>
      </c>
      <c r="C10196" t="s">
        <v>57</v>
      </c>
      <c r="D10196" t="s">
        <v>57</v>
      </c>
      <c r="E10196" s="30">
        <v>0</v>
      </c>
      <c r="F10196">
        <f t="shared" si="165"/>
        <v>1</v>
      </c>
    </row>
    <row r="10197" spans="1:6" x14ac:dyDescent="0.2">
      <c r="A10197" s="28">
        <v>42915</v>
      </c>
      <c r="B10197" t="s">
        <v>446</v>
      </c>
      <c r="C10197" t="s">
        <v>58</v>
      </c>
      <c r="D10197" t="s">
        <v>58</v>
      </c>
      <c r="E10197" s="30">
        <v>21</v>
      </c>
      <c r="F10197">
        <f t="shared" si="165"/>
        <v>1</v>
      </c>
    </row>
    <row r="10198" spans="1:6" x14ac:dyDescent="0.2">
      <c r="A10198" s="28">
        <v>42915</v>
      </c>
      <c r="B10198" t="s">
        <v>446</v>
      </c>
      <c r="C10198" t="s">
        <v>59</v>
      </c>
      <c r="D10198" t="s">
        <v>59</v>
      </c>
      <c r="E10198" s="30">
        <v>5</v>
      </c>
      <c r="F10198">
        <f t="shared" si="165"/>
        <v>1</v>
      </c>
    </row>
    <row r="10199" spans="1:6" x14ac:dyDescent="0.2">
      <c r="A10199" s="28">
        <v>42916</v>
      </c>
      <c r="B10199" t="s">
        <v>440</v>
      </c>
      <c r="C10199" t="s">
        <v>52</v>
      </c>
      <c r="D10199" t="s">
        <v>52</v>
      </c>
      <c r="E10199" s="30">
        <v>6.67</v>
      </c>
      <c r="F10199">
        <f t="shared" si="165"/>
        <v>1</v>
      </c>
    </row>
    <row r="10200" spans="1:6" x14ac:dyDescent="0.2">
      <c r="A10200" s="28">
        <v>42916</v>
      </c>
      <c r="B10200" t="s">
        <v>440</v>
      </c>
      <c r="C10200" t="s">
        <v>53</v>
      </c>
      <c r="D10200" t="s">
        <v>53</v>
      </c>
      <c r="E10200" s="30">
        <v>2.1320000000000001</v>
      </c>
      <c r="F10200">
        <f t="shared" si="165"/>
        <v>1</v>
      </c>
    </row>
    <row r="10201" spans="1:6" x14ac:dyDescent="0.2">
      <c r="A10201" s="28">
        <v>42916</v>
      </c>
      <c r="B10201" t="s">
        <v>440</v>
      </c>
      <c r="C10201" t="s">
        <v>54</v>
      </c>
      <c r="D10201" t="s">
        <v>54</v>
      </c>
      <c r="E10201" s="30">
        <v>2</v>
      </c>
      <c r="F10201">
        <f t="shared" si="165"/>
        <v>1</v>
      </c>
    </row>
    <row r="10202" spans="1:6" x14ac:dyDescent="0.2">
      <c r="A10202" s="28">
        <v>42916</v>
      </c>
      <c r="B10202" t="s">
        <v>440</v>
      </c>
      <c r="C10202" t="s">
        <v>55</v>
      </c>
      <c r="D10202" t="s">
        <v>55</v>
      </c>
      <c r="E10202" s="30">
        <v>18</v>
      </c>
      <c r="F10202">
        <f t="shared" si="165"/>
        <v>1</v>
      </c>
    </row>
    <row r="10203" spans="1:6" x14ac:dyDescent="0.2">
      <c r="A10203" s="28">
        <v>42916</v>
      </c>
      <c r="B10203" t="s">
        <v>440</v>
      </c>
      <c r="C10203" t="s">
        <v>56</v>
      </c>
      <c r="D10203" t="s">
        <v>56</v>
      </c>
      <c r="E10203" s="30">
        <v>2</v>
      </c>
      <c r="F10203">
        <f t="shared" si="165"/>
        <v>1</v>
      </c>
    </row>
    <row r="10204" spans="1:6" x14ac:dyDescent="0.2">
      <c r="A10204" s="28">
        <v>42916</v>
      </c>
      <c r="B10204" t="s">
        <v>440</v>
      </c>
      <c r="C10204" t="s">
        <v>57</v>
      </c>
      <c r="D10204" t="s">
        <v>57</v>
      </c>
      <c r="E10204" s="30">
        <v>0</v>
      </c>
      <c r="F10204">
        <f t="shared" si="165"/>
        <v>1</v>
      </c>
    </row>
    <row r="10205" spans="1:6" x14ac:dyDescent="0.2">
      <c r="A10205" s="28">
        <v>42916</v>
      </c>
      <c r="B10205" t="s">
        <v>440</v>
      </c>
      <c r="C10205" t="s">
        <v>58</v>
      </c>
      <c r="D10205" t="s">
        <v>58</v>
      </c>
      <c r="E10205" s="30">
        <v>0</v>
      </c>
      <c r="F10205">
        <f t="shared" si="165"/>
        <v>1</v>
      </c>
    </row>
    <row r="10206" spans="1:6" x14ac:dyDescent="0.2">
      <c r="A10206" s="28">
        <v>42916</v>
      </c>
      <c r="B10206" t="s">
        <v>440</v>
      </c>
      <c r="C10206" t="s">
        <v>59</v>
      </c>
      <c r="D10206" t="s">
        <v>59</v>
      </c>
      <c r="E10206" s="30">
        <v>6</v>
      </c>
      <c r="F10206">
        <f t="shared" si="165"/>
        <v>1</v>
      </c>
    </row>
    <row r="10207" spans="1:6" x14ac:dyDescent="0.2">
      <c r="A10207" s="28">
        <v>42917</v>
      </c>
      <c r="B10207" t="s">
        <v>441</v>
      </c>
      <c r="C10207" t="s">
        <v>52</v>
      </c>
      <c r="D10207" t="s">
        <v>52</v>
      </c>
      <c r="E10207" s="30">
        <v>3.33</v>
      </c>
      <c r="F10207">
        <f t="shared" si="165"/>
        <v>1</v>
      </c>
    </row>
    <row r="10208" spans="1:6" x14ac:dyDescent="0.2">
      <c r="A10208" s="28">
        <v>42917</v>
      </c>
      <c r="B10208" t="s">
        <v>441</v>
      </c>
      <c r="C10208" t="s">
        <v>53</v>
      </c>
      <c r="D10208" t="s">
        <v>53</v>
      </c>
      <c r="E10208" s="30">
        <v>2.33</v>
      </c>
      <c r="F10208">
        <f t="shared" si="165"/>
        <v>1</v>
      </c>
    </row>
    <row r="10209" spans="1:6" x14ac:dyDescent="0.2">
      <c r="A10209" s="28">
        <v>42917</v>
      </c>
      <c r="B10209" t="s">
        <v>441</v>
      </c>
      <c r="C10209" t="s">
        <v>54</v>
      </c>
      <c r="D10209" t="s">
        <v>54</v>
      </c>
      <c r="E10209" s="30">
        <v>1</v>
      </c>
      <c r="F10209">
        <f t="shared" si="165"/>
        <v>1</v>
      </c>
    </row>
    <row r="10210" spans="1:6" x14ac:dyDescent="0.2">
      <c r="A10210" s="28">
        <v>42917</v>
      </c>
      <c r="B10210" t="s">
        <v>441</v>
      </c>
      <c r="C10210" t="s">
        <v>55</v>
      </c>
      <c r="D10210" t="s">
        <v>55</v>
      </c>
      <c r="E10210" s="30">
        <v>10</v>
      </c>
      <c r="F10210">
        <f t="shared" si="165"/>
        <v>1</v>
      </c>
    </row>
    <row r="10211" spans="1:6" x14ac:dyDescent="0.2">
      <c r="A10211" s="28">
        <v>42917</v>
      </c>
      <c r="B10211" t="s">
        <v>441</v>
      </c>
      <c r="C10211" t="s">
        <v>56</v>
      </c>
      <c r="D10211" t="s">
        <v>56</v>
      </c>
      <c r="E10211" s="30">
        <v>5</v>
      </c>
      <c r="F10211">
        <f t="shared" si="165"/>
        <v>1</v>
      </c>
    </row>
    <row r="10212" spans="1:6" x14ac:dyDescent="0.2">
      <c r="A10212" s="28">
        <v>42917</v>
      </c>
      <c r="B10212" t="s">
        <v>441</v>
      </c>
      <c r="C10212" t="s">
        <v>57</v>
      </c>
      <c r="D10212" t="s">
        <v>57</v>
      </c>
      <c r="E10212" s="30">
        <v>0</v>
      </c>
      <c r="F10212">
        <f t="shared" si="165"/>
        <v>1</v>
      </c>
    </row>
    <row r="10213" spans="1:6" x14ac:dyDescent="0.2">
      <c r="A10213" s="28">
        <v>42917</v>
      </c>
      <c r="B10213" t="s">
        <v>441</v>
      </c>
      <c r="C10213" t="s">
        <v>58</v>
      </c>
      <c r="D10213" t="s">
        <v>58</v>
      </c>
      <c r="E10213" s="30">
        <v>10</v>
      </c>
      <c r="F10213">
        <f t="shared" si="165"/>
        <v>1</v>
      </c>
    </row>
    <row r="10214" spans="1:6" x14ac:dyDescent="0.2">
      <c r="A10214" s="28">
        <v>42917</v>
      </c>
      <c r="B10214" t="s">
        <v>441</v>
      </c>
      <c r="C10214" t="s">
        <v>59</v>
      </c>
      <c r="D10214" t="s">
        <v>59</v>
      </c>
      <c r="E10214" s="30">
        <v>4</v>
      </c>
      <c r="F10214">
        <f t="shared" si="165"/>
        <v>1</v>
      </c>
    </row>
    <row r="10215" spans="1:6" x14ac:dyDescent="0.2">
      <c r="A10215" s="28">
        <v>42918</v>
      </c>
      <c r="B10215" t="s">
        <v>447</v>
      </c>
      <c r="C10215" t="s">
        <v>52</v>
      </c>
      <c r="D10215" t="s">
        <v>52</v>
      </c>
      <c r="E10215" s="30">
        <v>5</v>
      </c>
      <c r="F10215">
        <f t="shared" si="165"/>
        <v>1</v>
      </c>
    </row>
    <row r="10216" spans="1:6" x14ac:dyDescent="0.2">
      <c r="A10216" s="28">
        <v>42918</v>
      </c>
      <c r="B10216" t="s">
        <v>447</v>
      </c>
      <c r="C10216" t="s">
        <v>53</v>
      </c>
      <c r="D10216" t="s">
        <v>53</v>
      </c>
      <c r="E10216" s="30">
        <v>3.68</v>
      </c>
      <c r="F10216">
        <f t="shared" si="165"/>
        <v>1</v>
      </c>
    </row>
    <row r="10217" spans="1:6" x14ac:dyDescent="0.2">
      <c r="A10217" s="28">
        <v>42918</v>
      </c>
      <c r="B10217" t="s">
        <v>447</v>
      </c>
      <c r="C10217" t="s">
        <v>54</v>
      </c>
      <c r="D10217" t="s">
        <v>54</v>
      </c>
      <c r="E10217" s="30">
        <v>2</v>
      </c>
      <c r="F10217">
        <f t="shared" si="165"/>
        <v>1</v>
      </c>
    </row>
    <row r="10218" spans="1:6" x14ac:dyDescent="0.2">
      <c r="A10218" s="28">
        <v>42918</v>
      </c>
      <c r="B10218" t="s">
        <v>447</v>
      </c>
      <c r="C10218" t="s">
        <v>55</v>
      </c>
      <c r="D10218" t="s">
        <v>55</v>
      </c>
      <c r="E10218" s="30">
        <v>9</v>
      </c>
      <c r="F10218">
        <f t="shared" si="165"/>
        <v>1</v>
      </c>
    </row>
    <row r="10219" spans="1:6" x14ac:dyDescent="0.2">
      <c r="A10219" s="28">
        <v>42918</v>
      </c>
      <c r="B10219" t="s">
        <v>447</v>
      </c>
      <c r="C10219" t="s">
        <v>56</v>
      </c>
      <c r="D10219" t="s">
        <v>56</v>
      </c>
      <c r="E10219" s="30">
        <v>6</v>
      </c>
      <c r="F10219">
        <f t="shared" si="165"/>
        <v>1</v>
      </c>
    </row>
    <row r="10220" spans="1:6" x14ac:dyDescent="0.2">
      <c r="A10220" s="28">
        <v>42918</v>
      </c>
      <c r="B10220" t="s">
        <v>447</v>
      </c>
      <c r="C10220" t="s">
        <v>57</v>
      </c>
      <c r="D10220" t="s">
        <v>57</v>
      </c>
      <c r="E10220" s="30">
        <v>0</v>
      </c>
      <c r="F10220">
        <f t="shared" si="165"/>
        <v>1</v>
      </c>
    </row>
    <row r="10221" spans="1:6" x14ac:dyDescent="0.2">
      <c r="A10221" s="28">
        <v>42918</v>
      </c>
      <c r="B10221" t="s">
        <v>447</v>
      </c>
      <c r="C10221" t="s">
        <v>58</v>
      </c>
      <c r="D10221" t="s">
        <v>58</v>
      </c>
      <c r="E10221" s="30">
        <v>0</v>
      </c>
      <c r="F10221">
        <f t="shared" si="165"/>
        <v>1</v>
      </c>
    </row>
    <row r="10222" spans="1:6" x14ac:dyDescent="0.2">
      <c r="A10222" s="28">
        <v>42918</v>
      </c>
      <c r="B10222" t="s">
        <v>447</v>
      </c>
      <c r="C10222" t="s">
        <v>59</v>
      </c>
      <c r="D10222" t="s">
        <v>59</v>
      </c>
      <c r="E10222" s="30">
        <v>4</v>
      </c>
      <c r="F10222">
        <f t="shared" si="165"/>
        <v>1</v>
      </c>
    </row>
    <row r="10223" spans="1:6" x14ac:dyDescent="0.2">
      <c r="A10223" s="28">
        <v>42919</v>
      </c>
      <c r="B10223" t="s">
        <v>443</v>
      </c>
      <c r="C10223" t="s">
        <v>52</v>
      </c>
      <c r="D10223" t="s">
        <v>52</v>
      </c>
      <c r="E10223" s="30">
        <v>3.67</v>
      </c>
      <c r="F10223">
        <f t="shared" si="165"/>
        <v>1</v>
      </c>
    </row>
    <row r="10224" spans="1:6" x14ac:dyDescent="0.2">
      <c r="A10224" s="28">
        <v>42919</v>
      </c>
      <c r="B10224" t="s">
        <v>443</v>
      </c>
      <c r="C10224" t="s">
        <v>53</v>
      </c>
      <c r="D10224" t="s">
        <v>53</v>
      </c>
      <c r="E10224" s="30">
        <v>0</v>
      </c>
      <c r="F10224">
        <f t="shared" si="165"/>
        <v>1</v>
      </c>
    </row>
    <row r="10225" spans="1:6" x14ac:dyDescent="0.2">
      <c r="A10225" s="28">
        <v>42919</v>
      </c>
      <c r="B10225" t="s">
        <v>443</v>
      </c>
      <c r="C10225" t="s">
        <v>54</v>
      </c>
      <c r="D10225" t="s">
        <v>54</v>
      </c>
      <c r="E10225" s="30">
        <v>1.5</v>
      </c>
      <c r="F10225">
        <f t="shared" si="165"/>
        <v>1</v>
      </c>
    </row>
    <row r="10226" spans="1:6" x14ac:dyDescent="0.2">
      <c r="A10226" s="28">
        <v>42919</v>
      </c>
      <c r="B10226" t="s">
        <v>443</v>
      </c>
      <c r="C10226" t="s">
        <v>55</v>
      </c>
      <c r="D10226" t="s">
        <v>55</v>
      </c>
      <c r="E10226" s="30">
        <v>8</v>
      </c>
      <c r="F10226">
        <f t="shared" si="165"/>
        <v>1</v>
      </c>
    </row>
    <row r="10227" spans="1:6" x14ac:dyDescent="0.2">
      <c r="A10227" s="28">
        <v>42919</v>
      </c>
      <c r="B10227" t="s">
        <v>443</v>
      </c>
      <c r="C10227" t="s">
        <v>56</v>
      </c>
      <c r="D10227" t="s">
        <v>56</v>
      </c>
      <c r="E10227" s="30">
        <v>11</v>
      </c>
      <c r="F10227">
        <f t="shared" si="165"/>
        <v>1</v>
      </c>
    </row>
    <row r="10228" spans="1:6" x14ac:dyDescent="0.2">
      <c r="A10228" s="28">
        <v>42919</v>
      </c>
      <c r="B10228" t="s">
        <v>443</v>
      </c>
      <c r="C10228" t="s">
        <v>57</v>
      </c>
      <c r="D10228" t="s">
        <v>57</v>
      </c>
      <c r="E10228" s="30">
        <v>0</v>
      </c>
      <c r="F10228">
        <f t="shared" si="165"/>
        <v>1</v>
      </c>
    </row>
    <row r="10229" spans="1:6" x14ac:dyDescent="0.2">
      <c r="A10229" s="28">
        <v>42919</v>
      </c>
      <c r="B10229" t="s">
        <v>443</v>
      </c>
      <c r="C10229" t="s">
        <v>58</v>
      </c>
      <c r="D10229" t="s">
        <v>58</v>
      </c>
      <c r="E10229" s="30">
        <v>11</v>
      </c>
      <c r="F10229">
        <f t="shared" si="165"/>
        <v>1</v>
      </c>
    </row>
    <row r="10230" spans="1:6" x14ac:dyDescent="0.2">
      <c r="A10230" s="28">
        <v>42919</v>
      </c>
      <c r="B10230" t="s">
        <v>443</v>
      </c>
      <c r="C10230" t="s">
        <v>59</v>
      </c>
      <c r="D10230" t="s">
        <v>59</v>
      </c>
      <c r="E10230" s="30">
        <v>0</v>
      </c>
      <c r="F10230">
        <f t="shared" si="165"/>
        <v>1</v>
      </c>
    </row>
    <row r="10231" spans="1:6" x14ac:dyDescent="0.2">
      <c r="A10231" s="28">
        <v>42920</v>
      </c>
      <c r="B10231" t="s">
        <v>444</v>
      </c>
      <c r="C10231" t="s">
        <v>52</v>
      </c>
      <c r="D10231" t="s">
        <v>52</v>
      </c>
      <c r="E10231" s="30">
        <v>10.67</v>
      </c>
      <c r="F10231">
        <f t="shared" si="165"/>
        <v>1</v>
      </c>
    </row>
    <row r="10232" spans="1:6" x14ac:dyDescent="0.2">
      <c r="A10232" s="28">
        <v>42920</v>
      </c>
      <c r="B10232" t="s">
        <v>444</v>
      </c>
      <c r="C10232" t="s">
        <v>53</v>
      </c>
      <c r="D10232" t="s">
        <v>53</v>
      </c>
      <c r="E10232" s="30">
        <v>2.34</v>
      </c>
      <c r="F10232">
        <f t="shared" si="165"/>
        <v>1</v>
      </c>
    </row>
    <row r="10233" spans="1:6" x14ac:dyDescent="0.2">
      <c r="A10233" s="28">
        <v>42920</v>
      </c>
      <c r="B10233" t="s">
        <v>444</v>
      </c>
      <c r="C10233" t="s">
        <v>54</v>
      </c>
      <c r="D10233" t="s">
        <v>54</v>
      </c>
      <c r="E10233" s="30">
        <v>5</v>
      </c>
      <c r="F10233">
        <f t="shared" si="165"/>
        <v>1</v>
      </c>
    </row>
    <row r="10234" spans="1:6" x14ac:dyDescent="0.2">
      <c r="A10234" s="28">
        <v>42920</v>
      </c>
      <c r="B10234" t="s">
        <v>444</v>
      </c>
      <c r="C10234" t="s">
        <v>55</v>
      </c>
      <c r="D10234" t="s">
        <v>55</v>
      </c>
      <c r="E10234" s="30">
        <v>18</v>
      </c>
      <c r="F10234">
        <f t="shared" si="165"/>
        <v>1</v>
      </c>
    </row>
    <row r="10235" spans="1:6" x14ac:dyDescent="0.2">
      <c r="A10235" s="28">
        <v>42920</v>
      </c>
      <c r="B10235" t="s">
        <v>444</v>
      </c>
      <c r="C10235" t="s">
        <v>56</v>
      </c>
      <c r="D10235" t="s">
        <v>56</v>
      </c>
      <c r="E10235" s="30">
        <v>7</v>
      </c>
      <c r="F10235">
        <f t="shared" si="165"/>
        <v>1</v>
      </c>
    </row>
    <row r="10236" spans="1:6" x14ac:dyDescent="0.2">
      <c r="A10236" s="28">
        <v>42920</v>
      </c>
      <c r="B10236" t="s">
        <v>444</v>
      </c>
      <c r="C10236" t="s">
        <v>57</v>
      </c>
      <c r="D10236" t="s">
        <v>57</v>
      </c>
      <c r="E10236" s="30">
        <v>0</v>
      </c>
      <c r="F10236">
        <f t="shared" si="165"/>
        <v>1</v>
      </c>
    </row>
    <row r="10237" spans="1:6" x14ac:dyDescent="0.2">
      <c r="A10237" s="28">
        <v>42920</v>
      </c>
      <c r="B10237" t="s">
        <v>444</v>
      </c>
      <c r="C10237" t="s">
        <v>58</v>
      </c>
      <c r="D10237" t="s">
        <v>58</v>
      </c>
      <c r="E10237" s="30">
        <v>0</v>
      </c>
      <c r="F10237">
        <f t="shared" si="165"/>
        <v>1</v>
      </c>
    </row>
    <row r="10238" spans="1:6" x14ac:dyDescent="0.2">
      <c r="A10238" s="28">
        <v>42920</v>
      </c>
      <c r="B10238" t="s">
        <v>444</v>
      </c>
      <c r="C10238" t="s">
        <v>59</v>
      </c>
      <c r="D10238" t="s">
        <v>59</v>
      </c>
      <c r="E10238" s="30">
        <v>6</v>
      </c>
      <c r="F10238">
        <f t="shared" si="165"/>
        <v>1</v>
      </c>
    </row>
    <row r="10239" spans="1:6" x14ac:dyDescent="0.2">
      <c r="A10239" s="28">
        <v>42921</v>
      </c>
      <c r="B10239" t="s">
        <v>445</v>
      </c>
      <c r="C10239" t="s">
        <v>52</v>
      </c>
      <c r="D10239" t="s">
        <v>52</v>
      </c>
      <c r="E10239" s="30">
        <v>4.5</v>
      </c>
      <c r="F10239">
        <f t="shared" si="165"/>
        <v>1</v>
      </c>
    </row>
    <row r="10240" spans="1:6" x14ac:dyDescent="0.2">
      <c r="A10240" s="28">
        <v>42921</v>
      </c>
      <c r="B10240" t="s">
        <v>445</v>
      </c>
      <c r="C10240" t="s">
        <v>53</v>
      </c>
      <c r="D10240" t="s">
        <v>53</v>
      </c>
      <c r="E10240" s="30">
        <v>1.66</v>
      </c>
      <c r="F10240">
        <f t="shared" si="165"/>
        <v>1</v>
      </c>
    </row>
    <row r="10241" spans="1:6" x14ac:dyDescent="0.2">
      <c r="A10241" s="28">
        <v>42921</v>
      </c>
      <c r="B10241" t="s">
        <v>445</v>
      </c>
      <c r="C10241" t="s">
        <v>54</v>
      </c>
      <c r="D10241" t="s">
        <v>54</v>
      </c>
      <c r="E10241" s="30">
        <v>2</v>
      </c>
      <c r="F10241">
        <f t="shared" si="165"/>
        <v>1</v>
      </c>
    </row>
    <row r="10242" spans="1:6" x14ac:dyDescent="0.2">
      <c r="A10242" s="28">
        <v>42921</v>
      </c>
      <c r="B10242" t="s">
        <v>445</v>
      </c>
      <c r="C10242" t="s">
        <v>55</v>
      </c>
      <c r="D10242" t="s">
        <v>55</v>
      </c>
      <c r="E10242" s="30">
        <v>16</v>
      </c>
      <c r="F10242">
        <f t="shared" si="165"/>
        <v>1</v>
      </c>
    </row>
    <row r="10243" spans="1:6" x14ac:dyDescent="0.2">
      <c r="A10243" s="28">
        <v>42921</v>
      </c>
      <c r="B10243" t="s">
        <v>445</v>
      </c>
      <c r="C10243" t="s">
        <v>56</v>
      </c>
      <c r="D10243" t="s">
        <v>56</v>
      </c>
      <c r="E10243" s="30">
        <v>20</v>
      </c>
      <c r="F10243">
        <f t="shared" si="165"/>
        <v>1</v>
      </c>
    </row>
    <row r="10244" spans="1:6" x14ac:dyDescent="0.2">
      <c r="A10244" s="28">
        <v>42921</v>
      </c>
      <c r="B10244" t="s">
        <v>445</v>
      </c>
      <c r="C10244" t="s">
        <v>57</v>
      </c>
      <c r="D10244" t="s">
        <v>57</v>
      </c>
      <c r="E10244" s="30">
        <v>0</v>
      </c>
      <c r="F10244">
        <f t="shared" si="165"/>
        <v>1</v>
      </c>
    </row>
    <row r="10245" spans="1:6" x14ac:dyDescent="0.2">
      <c r="A10245" s="28">
        <v>42921</v>
      </c>
      <c r="B10245" t="s">
        <v>445</v>
      </c>
      <c r="C10245" t="s">
        <v>58</v>
      </c>
      <c r="D10245" t="s">
        <v>58</v>
      </c>
      <c r="E10245" s="30">
        <v>22</v>
      </c>
      <c r="F10245">
        <f t="shared" si="165"/>
        <v>1</v>
      </c>
    </row>
    <row r="10246" spans="1:6" x14ac:dyDescent="0.2">
      <c r="A10246" s="28">
        <v>42921</v>
      </c>
      <c r="B10246" t="s">
        <v>445</v>
      </c>
      <c r="C10246" t="s">
        <v>59</v>
      </c>
      <c r="D10246" t="s">
        <v>59</v>
      </c>
      <c r="E10246" s="30">
        <v>6</v>
      </c>
      <c r="F10246">
        <f t="shared" si="165"/>
        <v>1</v>
      </c>
    </row>
    <row r="10247" spans="1:6" x14ac:dyDescent="0.2">
      <c r="A10247" s="28">
        <v>42922</v>
      </c>
      <c r="B10247" t="s">
        <v>446</v>
      </c>
      <c r="C10247" t="s">
        <v>52</v>
      </c>
      <c r="D10247" t="s">
        <v>52</v>
      </c>
      <c r="E10247" s="30">
        <v>4.33</v>
      </c>
      <c r="F10247">
        <f t="shared" ref="F10247:F10310" si="166">SUBTOTAL(103,E10247)</f>
        <v>1</v>
      </c>
    </row>
    <row r="10248" spans="1:6" x14ac:dyDescent="0.2">
      <c r="A10248" s="28">
        <v>42922</v>
      </c>
      <c r="B10248" t="s">
        <v>446</v>
      </c>
      <c r="C10248" t="s">
        <v>53</v>
      </c>
      <c r="D10248" t="s">
        <v>53</v>
      </c>
      <c r="E10248" s="30">
        <v>7</v>
      </c>
      <c r="F10248">
        <f t="shared" si="166"/>
        <v>1</v>
      </c>
    </row>
    <row r="10249" spans="1:6" x14ac:dyDescent="0.2">
      <c r="A10249" s="28">
        <v>42922</v>
      </c>
      <c r="B10249" t="s">
        <v>446</v>
      </c>
      <c r="C10249" t="s">
        <v>54</v>
      </c>
      <c r="D10249" t="s">
        <v>54</v>
      </c>
      <c r="E10249" s="30">
        <v>4</v>
      </c>
      <c r="F10249">
        <f t="shared" si="166"/>
        <v>1</v>
      </c>
    </row>
    <row r="10250" spans="1:6" x14ac:dyDescent="0.2">
      <c r="A10250" s="28">
        <v>42922</v>
      </c>
      <c r="B10250" t="s">
        <v>446</v>
      </c>
      <c r="C10250" t="s">
        <v>55</v>
      </c>
      <c r="D10250" t="s">
        <v>55</v>
      </c>
      <c r="E10250" s="30">
        <v>20.6</v>
      </c>
      <c r="F10250">
        <f t="shared" si="166"/>
        <v>1</v>
      </c>
    </row>
    <row r="10251" spans="1:6" x14ac:dyDescent="0.2">
      <c r="A10251" s="28">
        <v>42922</v>
      </c>
      <c r="B10251" t="s">
        <v>446</v>
      </c>
      <c r="C10251" t="s">
        <v>56</v>
      </c>
      <c r="D10251" t="s">
        <v>56</v>
      </c>
      <c r="E10251" s="30">
        <v>3</v>
      </c>
      <c r="F10251">
        <f t="shared" si="166"/>
        <v>1</v>
      </c>
    </row>
    <row r="10252" spans="1:6" x14ac:dyDescent="0.2">
      <c r="A10252" s="28">
        <v>42922</v>
      </c>
      <c r="B10252" t="s">
        <v>446</v>
      </c>
      <c r="C10252" t="s">
        <v>57</v>
      </c>
      <c r="D10252" t="s">
        <v>57</v>
      </c>
      <c r="E10252" s="30">
        <v>1</v>
      </c>
      <c r="F10252">
        <f t="shared" si="166"/>
        <v>1</v>
      </c>
    </row>
    <row r="10253" spans="1:6" x14ac:dyDescent="0.2">
      <c r="A10253" s="28">
        <v>42922</v>
      </c>
      <c r="B10253" t="s">
        <v>446</v>
      </c>
      <c r="C10253" t="s">
        <v>58</v>
      </c>
      <c r="D10253" t="s">
        <v>58</v>
      </c>
      <c r="E10253" s="30">
        <v>1</v>
      </c>
      <c r="F10253">
        <f t="shared" si="166"/>
        <v>1</v>
      </c>
    </row>
    <row r="10254" spans="1:6" x14ac:dyDescent="0.2">
      <c r="A10254" s="28">
        <v>42922</v>
      </c>
      <c r="B10254" t="s">
        <v>446</v>
      </c>
      <c r="C10254" t="s">
        <v>59</v>
      </c>
      <c r="D10254" t="s">
        <v>59</v>
      </c>
      <c r="E10254" s="30">
        <v>1</v>
      </c>
      <c r="F10254">
        <f t="shared" si="166"/>
        <v>1</v>
      </c>
    </row>
    <row r="10255" spans="1:6" x14ac:dyDescent="0.2">
      <c r="A10255" s="28">
        <v>42923</v>
      </c>
      <c r="B10255" t="s">
        <v>440</v>
      </c>
      <c r="C10255" t="s">
        <v>52</v>
      </c>
      <c r="D10255" t="s">
        <v>52</v>
      </c>
      <c r="E10255" s="30">
        <v>5</v>
      </c>
      <c r="F10255">
        <f t="shared" si="166"/>
        <v>1</v>
      </c>
    </row>
    <row r="10256" spans="1:6" x14ac:dyDescent="0.2">
      <c r="A10256" s="28">
        <v>42923</v>
      </c>
      <c r="B10256" t="s">
        <v>440</v>
      </c>
      <c r="C10256" t="s">
        <v>53</v>
      </c>
      <c r="D10256" t="s">
        <v>53</v>
      </c>
      <c r="E10256" s="30">
        <v>2</v>
      </c>
      <c r="F10256">
        <f t="shared" si="166"/>
        <v>1</v>
      </c>
    </row>
    <row r="10257" spans="1:6" x14ac:dyDescent="0.2">
      <c r="A10257" s="28">
        <v>42923</v>
      </c>
      <c r="B10257" t="s">
        <v>440</v>
      </c>
      <c r="C10257" t="s">
        <v>54</v>
      </c>
      <c r="D10257" t="s">
        <v>54</v>
      </c>
      <c r="E10257" s="30">
        <v>4.0999999999999996</v>
      </c>
      <c r="F10257">
        <f t="shared" si="166"/>
        <v>1</v>
      </c>
    </row>
    <row r="10258" spans="1:6" x14ac:dyDescent="0.2">
      <c r="A10258" s="28">
        <v>42923</v>
      </c>
      <c r="B10258" t="s">
        <v>440</v>
      </c>
      <c r="C10258" t="s">
        <v>55</v>
      </c>
      <c r="D10258" t="s">
        <v>55</v>
      </c>
      <c r="E10258" s="30">
        <v>17</v>
      </c>
      <c r="F10258">
        <f t="shared" si="166"/>
        <v>1</v>
      </c>
    </row>
    <row r="10259" spans="1:6" x14ac:dyDescent="0.2">
      <c r="A10259" s="28">
        <v>42923</v>
      </c>
      <c r="B10259" t="s">
        <v>440</v>
      </c>
      <c r="C10259" t="s">
        <v>56</v>
      </c>
      <c r="D10259" t="s">
        <v>56</v>
      </c>
      <c r="E10259" s="30">
        <v>6</v>
      </c>
      <c r="F10259">
        <f t="shared" si="166"/>
        <v>1</v>
      </c>
    </row>
    <row r="10260" spans="1:6" x14ac:dyDescent="0.2">
      <c r="A10260" s="28">
        <v>42923</v>
      </c>
      <c r="B10260" t="s">
        <v>440</v>
      </c>
      <c r="C10260" t="s">
        <v>57</v>
      </c>
      <c r="D10260" t="s">
        <v>57</v>
      </c>
      <c r="E10260" s="30">
        <v>0</v>
      </c>
      <c r="F10260">
        <f t="shared" si="166"/>
        <v>1</v>
      </c>
    </row>
    <row r="10261" spans="1:6" x14ac:dyDescent="0.2">
      <c r="A10261" s="28">
        <v>42923</v>
      </c>
      <c r="B10261" t="s">
        <v>440</v>
      </c>
      <c r="C10261" t="s">
        <v>58</v>
      </c>
      <c r="D10261" t="s">
        <v>58</v>
      </c>
      <c r="E10261" s="30">
        <v>1</v>
      </c>
      <c r="F10261">
        <f t="shared" si="166"/>
        <v>1</v>
      </c>
    </row>
    <row r="10262" spans="1:6" x14ac:dyDescent="0.2">
      <c r="A10262" s="28">
        <v>42923</v>
      </c>
      <c r="B10262" t="s">
        <v>440</v>
      </c>
      <c r="C10262" t="s">
        <v>59</v>
      </c>
      <c r="D10262" t="s">
        <v>59</v>
      </c>
      <c r="E10262" s="30">
        <v>0</v>
      </c>
      <c r="F10262">
        <f t="shared" si="166"/>
        <v>1</v>
      </c>
    </row>
    <row r="10263" spans="1:6" x14ac:dyDescent="0.2">
      <c r="A10263" s="28">
        <v>42924</v>
      </c>
      <c r="B10263" t="s">
        <v>441</v>
      </c>
      <c r="C10263" t="s">
        <v>52</v>
      </c>
      <c r="D10263" t="s">
        <v>52</v>
      </c>
      <c r="E10263" s="30">
        <v>4.99</v>
      </c>
      <c r="F10263">
        <f t="shared" si="166"/>
        <v>1</v>
      </c>
    </row>
    <row r="10264" spans="1:6" x14ac:dyDescent="0.2">
      <c r="A10264" s="28">
        <v>42924</v>
      </c>
      <c r="B10264" t="s">
        <v>441</v>
      </c>
      <c r="C10264" t="s">
        <v>53</v>
      </c>
      <c r="D10264" t="s">
        <v>53</v>
      </c>
      <c r="E10264" s="30">
        <v>4.0890000000000004</v>
      </c>
      <c r="F10264">
        <f t="shared" si="166"/>
        <v>1</v>
      </c>
    </row>
    <row r="10265" spans="1:6" x14ac:dyDescent="0.2">
      <c r="A10265" s="28">
        <v>42924</v>
      </c>
      <c r="B10265" t="s">
        <v>441</v>
      </c>
      <c r="C10265" t="s">
        <v>54</v>
      </c>
      <c r="D10265" t="s">
        <v>54</v>
      </c>
      <c r="E10265" s="30">
        <v>5</v>
      </c>
      <c r="F10265">
        <f t="shared" si="166"/>
        <v>1</v>
      </c>
    </row>
    <row r="10266" spans="1:6" x14ac:dyDescent="0.2">
      <c r="A10266" s="28">
        <v>42924</v>
      </c>
      <c r="B10266" t="s">
        <v>441</v>
      </c>
      <c r="C10266" t="s">
        <v>55</v>
      </c>
      <c r="D10266" t="s">
        <v>55</v>
      </c>
      <c r="E10266" s="30">
        <v>16</v>
      </c>
      <c r="F10266">
        <f t="shared" si="166"/>
        <v>1</v>
      </c>
    </row>
    <row r="10267" spans="1:6" x14ac:dyDescent="0.2">
      <c r="A10267" s="28">
        <v>42924</v>
      </c>
      <c r="B10267" t="s">
        <v>441</v>
      </c>
      <c r="C10267" t="s">
        <v>56</v>
      </c>
      <c r="D10267" t="s">
        <v>56</v>
      </c>
      <c r="E10267" s="30">
        <v>12</v>
      </c>
      <c r="F10267">
        <f t="shared" si="166"/>
        <v>1</v>
      </c>
    </row>
    <row r="10268" spans="1:6" x14ac:dyDescent="0.2">
      <c r="A10268" s="28">
        <v>42924</v>
      </c>
      <c r="B10268" t="s">
        <v>441</v>
      </c>
      <c r="C10268" t="s">
        <v>57</v>
      </c>
      <c r="D10268" t="s">
        <v>57</v>
      </c>
      <c r="E10268" s="30">
        <v>0</v>
      </c>
      <c r="F10268">
        <f t="shared" si="166"/>
        <v>1</v>
      </c>
    </row>
    <row r="10269" spans="1:6" x14ac:dyDescent="0.2">
      <c r="A10269" s="28">
        <v>42924</v>
      </c>
      <c r="B10269" t="s">
        <v>441</v>
      </c>
      <c r="C10269" t="s">
        <v>58</v>
      </c>
      <c r="D10269" t="s">
        <v>58</v>
      </c>
      <c r="E10269" s="30">
        <v>1</v>
      </c>
      <c r="F10269">
        <f t="shared" si="166"/>
        <v>1</v>
      </c>
    </row>
    <row r="10270" spans="1:6" x14ac:dyDescent="0.2">
      <c r="A10270" s="28">
        <v>42924</v>
      </c>
      <c r="B10270" t="s">
        <v>441</v>
      </c>
      <c r="C10270" t="s">
        <v>59</v>
      </c>
      <c r="D10270" t="s">
        <v>59</v>
      </c>
      <c r="E10270" s="30">
        <v>3</v>
      </c>
      <c r="F10270">
        <f t="shared" si="166"/>
        <v>1</v>
      </c>
    </row>
    <row r="10271" spans="1:6" x14ac:dyDescent="0.2">
      <c r="A10271" s="28">
        <v>42925</v>
      </c>
      <c r="B10271" t="s">
        <v>447</v>
      </c>
      <c r="C10271" t="s">
        <v>52</v>
      </c>
      <c r="D10271" t="s">
        <v>52</v>
      </c>
      <c r="E10271" s="30">
        <v>2.33</v>
      </c>
      <c r="F10271">
        <f t="shared" si="166"/>
        <v>1</v>
      </c>
    </row>
    <row r="10272" spans="1:6" x14ac:dyDescent="0.2">
      <c r="A10272" s="28">
        <v>42925</v>
      </c>
      <c r="B10272" t="s">
        <v>447</v>
      </c>
      <c r="C10272" t="s">
        <v>53</v>
      </c>
      <c r="D10272" t="s">
        <v>53</v>
      </c>
      <c r="E10272" s="30">
        <v>7.16</v>
      </c>
      <c r="F10272">
        <f t="shared" si="166"/>
        <v>1</v>
      </c>
    </row>
    <row r="10273" spans="1:6" x14ac:dyDescent="0.2">
      <c r="A10273" s="28">
        <v>42925</v>
      </c>
      <c r="B10273" t="s">
        <v>447</v>
      </c>
      <c r="C10273" t="s">
        <v>54</v>
      </c>
      <c r="D10273" t="s">
        <v>54</v>
      </c>
      <c r="E10273" s="30">
        <v>0.5</v>
      </c>
      <c r="F10273">
        <f t="shared" si="166"/>
        <v>1</v>
      </c>
    </row>
    <row r="10274" spans="1:6" x14ac:dyDescent="0.2">
      <c r="A10274" s="28">
        <v>42925</v>
      </c>
      <c r="B10274" t="s">
        <v>447</v>
      </c>
      <c r="C10274" t="s">
        <v>55</v>
      </c>
      <c r="D10274" t="s">
        <v>55</v>
      </c>
      <c r="E10274" s="30">
        <v>15</v>
      </c>
      <c r="F10274">
        <f t="shared" si="166"/>
        <v>1</v>
      </c>
    </row>
    <row r="10275" spans="1:6" x14ac:dyDescent="0.2">
      <c r="A10275" s="28">
        <v>42925</v>
      </c>
      <c r="B10275" t="s">
        <v>447</v>
      </c>
      <c r="C10275" t="s">
        <v>56</v>
      </c>
      <c r="D10275" t="s">
        <v>56</v>
      </c>
      <c r="E10275" s="30">
        <v>4</v>
      </c>
      <c r="F10275">
        <f t="shared" si="166"/>
        <v>1</v>
      </c>
    </row>
    <row r="10276" spans="1:6" x14ac:dyDescent="0.2">
      <c r="A10276" s="28">
        <v>42925</v>
      </c>
      <c r="B10276" t="s">
        <v>447</v>
      </c>
      <c r="C10276" t="s">
        <v>57</v>
      </c>
      <c r="D10276" t="s">
        <v>57</v>
      </c>
      <c r="E10276" s="30">
        <v>0</v>
      </c>
      <c r="F10276">
        <f t="shared" si="166"/>
        <v>1</v>
      </c>
    </row>
    <row r="10277" spans="1:6" x14ac:dyDescent="0.2">
      <c r="A10277" s="28">
        <v>42925</v>
      </c>
      <c r="B10277" t="s">
        <v>447</v>
      </c>
      <c r="C10277" t="s">
        <v>58</v>
      </c>
      <c r="D10277" t="s">
        <v>58</v>
      </c>
      <c r="E10277" s="30">
        <v>1</v>
      </c>
      <c r="F10277">
        <f t="shared" si="166"/>
        <v>1</v>
      </c>
    </row>
    <row r="10278" spans="1:6" x14ac:dyDescent="0.2">
      <c r="A10278" s="28">
        <v>42925</v>
      </c>
      <c r="B10278" t="s">
        <v>447</v>
      </c>
      <c r="C10278" t="s">
        <v>59</v>
      </c>
      <c r="D10278" t="s">
        <v>59</v>
      </c>
      <c r="E10278" s="30">
        <v>4</v>
      </c>
      <c r="F10278">
        <f t="shared" si="166"/>
        <v>1</v>
      </c>
    </row>
    <row r="10279" spans="1:6" x14ac:dyDescent="0.2">
      <c r="A10279" s="28">
        <v>42926</v>
      </c>
      <c r="B10279" t="s">
        <v>443</v>
      </c>
      <c r="C10279" t="s">
        <v>52</v>
      </c>
      <c r="D10279" t="s">
        <v>52</v>
      </c>
      <c r="E10279" s="30">
        <v>2</v>
      </c>
      <c r="F10279">
        <f t="shared" si="166"/>
        <v>1</v>
      </c>
    </row>
    <row r="10280" spans="1:6" x14ac:dyDescent="0.2">
      <c r="A10280" s="28">
        <v>42926</v>
      </c>
      <c r="B10280" t="s">
        <v>443</v>
      </c>
      <c r="C10280" t="s">
        <v>53</v>
      </c>
      <c r="D10280" t="s">
        <v>53</v>
      </c>
      <c r="E10280" s="30">
        <v>4.3529999999999998</v>
      </c>
      <c r="F10280">
        <f t="shared" si="166"/>
        <v>1</v>
      </c>
    </row>
    <row r="10281" spans="1:6" x14ac:dyDescent="0.2">
      <c r="A10281" s="28">
        <v>42926</v>
      </c>
      <c r="B10281" t="s">
        <v>443</v>
      </c>
      <c r="C10281" t="s">
        <v>54</v>
      </c>
      <c r="D10281" t="s">
        <v>54</v>
      </c>
      <c r="E10281" s="30">
        <v>4</v>
      </c>
      <c r="F10281">
        <f t="shared" si="166"/>
        <v>1</v>
      </c>
    </row>
    <row r="10282" spans="1:6" x14ac:dyDescent="0.2">
      <c r="A10282" s="28">
        <v>42926</v>
      </c>
      <c r="B10282" t="s">
        <v>443</v>
      </c>
      <c r="C10282" t="s">
        <v>55</v>
      </c>
      <c r="D10282" t="s">
        <v>55</v>
      </c>
      <c r="E10282" s="30">
        <v>12</v>
      </c>
      <c r="F10282">
        <f t="shared" si="166"/>
        <v>1</v>
      </c>
    </row>
    <row r="10283" spans="1:6" x14ac:dyDescent="0.2">
      <c r="A10283" s="28">
        <v>42926</v>
      </c>
      <c r="B10283" t="s">
        <v>443</v>
      </c>
      <c r="C10283" t="s">
        <v>56</v>
      </c>
      <c r="D10283" t="s">
        <v>56</v>
      </c>
      <c r="E10283" s="30">
        <v>5</v>
      </c>
      <c r="F10283">
        <f t="shared" si="166"/>
        <v>1</v>
      </c>
    </row>
    <row r="10284" spans="1:6" x14ac:dyDescent="0.2">
      <c r="A10284" s="28">
        <v>42926</v>
      </c>
      <c r="B10284" t="s">
        <v>443</v>
      </c>
      <c r="C10284" t="s">
        <v>57</v>
      </c>
      <c r="D10284" t="s">
        <v>57</v>
      </c>
      <c r="E10284" s="30">
        <v>2</v>
      </c>
      <c r="F10284">
        <f t="shared" si="166"/>
        <v>1</v>
      </c>
    </row>
    <row r="10285" spans="1:6" x14ac:dyDescent="0.2">
      <c r="A10285" s="28">
        <v>42926</v>
      </c>
      <c r="B10285" t="s">
        <v>443</v>
      </c>
      <c r="C10285" t="s">
        <v>58</v>
      </c>
      <c r="D10285" t="s">
        <v>58</v>
      </c>
      <c r="E10285" s="30">
        <v>7</v>
      </c>
      <c r="F10285">
        <f t="shared" si="166"/>
        <v>1</v>
      </c>
    </row>
    <row r="10286" spans="1:6" x14ac:dyDescent="0.2">
      <c r="A10286" s="28">
        <v>42926</v>
      </c>
      <c r="B10286" t="s">
        <v>443</v>
      </c>
      <c r="C10286" t="s">
        <v>59</v>
      </c>
      <c r="D10286" t="s">
        <v>59</v>
      </c>
      <c r="E10286" s="30">
        <v>3</v>
      </c>
      <c r="F10286">
        <f t="shared" si="166"/>
        <v>1</v>
      </c>
    </row>
    <row r="10287" spans="1:6" x14ac:dyDescent="0.2">
      <c r="A10287" s="28">
        <v>42927</v>
      </c>
      <c r="B10287" t="s">
        <v>444</v>
      </c>
      <c r="C10287" t="s">
        <v>52</v>
      </c>
      <c r="D10287" t="s">
        <v>52</v>
      </c>
      <c r="E10287" s="30">
        <v>3.34</v>
      </c>
      <c r="F10287">
        <f t="shared" si="166"/>
        <v>1</v>
      </c>
    </row>
    <row r="10288" spans="1:6" x14ac:dyDescent="0.2">
      <c r="A10288" s="28">
        <v>42927</v>
      </c>
      <c r="B10288" t="s">
        <v>444</v>
      </c>
      <c r="C10288" t="s">
        <v>53</v>
      </c>
      <c r="D10288" t="s">
        <v>53</v>
      </c>
      <c r="E10288" s="30">
        <v>0.68</v>
      </c>
      <c r="F10288">
        <f t="shared" si="166"/>
        <v>1</v>
      </c>
    </row>
    <row r="10289" spans="1:6" x14ac:dyDescent="0.2">
      <c r="A10289" s="28">
        <v>42927</v>
      </c>
      <c r="B10289" t="s">
        <v>444</v>
      </c>
      <c r="C10289" t="s">
        <v>54</v>
      </c>
      <c r="D10289" t="s">
        <v>54</v>
      </c>
      <c r="E10289" s="30">
        <v>0</v>
      </c>
      <c r="F10289">
        <f t="shared" si="166"/>
        <v>1</v>
      </c>
    </row>
    <row r="10290" spans="1:6" x14ac:dyDescent="0.2">
      <c r="A10290" s="28">
        <v>42927</v>
      </c>
      <c r="B10290" t="s">
        <v>444</v>
      </c>
      <c r="C10290" t="s">
        <v>55</v>
      </c>
      <c r="D10290" t="s">
        <v>55</v>
      </c>
      <c r="E10290" s="30">
        <v>18</v>
      </c>
      <c r="F10290">
        <f t="shared" si="166"/>
        <v>1</v>
      </c>
    </row>
    <row r="10291" spans="1:6" x14ac:dyDescent="0.2">
      <c r="A10291" s="28">
        <v>42927</v>
      </c>
      <c r="B10291" t="s">
        <v>444</v>
      </c>
      <c r="C10291" t="s">
        <v>56</v>
      </c>
      <c r="D10291" t="s">
        <v>56</v>
      </c>
      <c r="E10291" s="30">
        <v>2</v>
      </c>
      <c r="F10291">
        <f t="shared" si="166"/>
        <v>1</v>
      </c>
    </row>
    <row r="10292" spans="1:6" x14ac:dyDescent="0.2">
      <c r="A10292" s="28">
        <v>42927</v>
      </c>
      <c r="B10292" t="s">
        <v>444</v>
      </c>
      <c r="C10292" t="s">
        <v>57</v>
      </c>
      <c r="D10292" t="s">
        <v>57</v>
      </c>
      <c r="E10292" s="30">
        <v>0</v>
      </c>
      <c r="F10292">
        <f t="shared" si="166"/>
        <v>1</v>
      </c>
    </row>
    <row r="10293" spans="1:6" x14ac:dyDescent="0.2">
      <c r="A10293" s="28">
        <v>42927</v>
      </c>
      <c r="B10293" t="s">
        <v>444</v>
      </c>
      <c r="C10293" t="s">
        <v>58</v>
      </c>
      <c r="D10293" t="s">
        <v>58</v>
      </c>
      <c r="E10293" s="30">
        <v>7</v>
      </c>
      <c r="F10293">
        <f t="shared" si="166"/>
        <v>1</v>
      </c>
    </row>
    <row r="10294" spans="1:6" x14ac:dyDescent="0.2">
      <c r="A10294" s="28">
        <v>42927</v>
      </c>
      <c r="B10294" t="s">
        <v>444</v>
      </c>
      <c r="C10294" t="s">
        <v>59</v>
      </c>
      <c r="D10294" t="s">
        <v>59</v>
      </c>
      <c r="E10294" s="30">
        <v>2</v>
      </c>
      <c r="F10294">
        <f t="shared" si="166"/>
        <v>1</v>
      </c>
    </row>
    <row r="10295" spans="1:6" x14ac:dyDescent="0.2">
      <c r="A10295" s="28">
        <v>42928</v>
      </c>
      <c r="B10295" t="s">
        <v>445</v>
      </c>
      <c r="C10295" t="s">
        <v>52</v>
      </c>
      <c r="D10295" t="s">
        <v>52</v>
      </c>
      <c r="E10295" s="30">
        <v>2</v>
      </c>
      <c r="F10295">
        <f t="shared" si="166"/>
        <v>1</v>
      </c>
    </row>
    <row r="10296" spans="1:6" x14ac:dyDescent="0.2">
      <c r="A10296" s="28">
        <v>42928</v>
      </c>
      <c r="B10296" t="s">
        <v>445</v>
      </c>
      <c r="C10296" t="s">
        <v>53</v>
      </c>
      <c r="D10296" t="s">
        <v>53</v>
      </c>
      <c r="E10296" s="30">
        <v>5.34</v>
      </c>
      <c r="F10296">
        <f t="shared" si="166"/>
        <v>1</v>
      </c>
    </row>
    <row r="10297" spans="1:6" x14ac:dyDescent="0.2">
      <c r="A10297" s="28">
        <v>42928</v>
      </c>
      <c r="B10297" t="s">
        <v>445</v>
      </c>
      <c r="C10297" t="s">
        <v>54</v>
      </c>
      <c r="D10297" t="s">
        <v>54</v>
      </c>
      <c r="E10297" s="30">
        <v>0</v>
      </c>
      <c r="F10297">
        <f t="shared" si="166"/>
        <v>1</v>
      </c>
    </row>
    <row r="10298" spans="1:6" x14ac:dyDescent="0.2">
      <c r="A10298" s="28">
        <v>42928</v>
      </c>
      <c r="B10298" t="s">
        <v>445</v>
      </c>
      <c r="C10298" t="s">
        <v>55</v>
      </c>
      <c r="D10298" t="s">
        <v>55</v>
      </c>
      <c r="E10298" s="30">
        <v>15.4</v>
      </c>
      <c r="F10298">
        <f t="shared" si="166"/>
        <v>1</v>
      </c>
    </row>
    <row r="10299" spans="1:6" x14ac:dyDescent="0.2">
      <c r="A10299" s="28">
        <v>42928</v>
      </c>
      <c r="B10299" t="s">
        <v>445</v>
      </c>
      <c r="C10299" t="s">
        <v>56</v>
      </c>
      <c r="D10299" t="s">
        <v>56</v>
      </c>
      <c r="E10299" s="30">
        <v>12</v>
      </c>
      <c r="F10299">
        <f t="shared" si="166"/>
        <v>1</v>
      </c>
    </row>
    <row r="10300" spans="1:6" x14ac:dyDescent="0.2">
      <c r="A10300" s="28">
        <v>42928</v>
      </c>
      <c r="B10300" t="s">
        <v>445</v>
      </c>
      <c r="C10300" t="s">
        <v>57</v>
      </c>
      <c r="D10300" t="s">
        <v>57</v>
      </c>
      <c r="E10300" s="30">
        <v>0</v>
      </c>
      <c r="F10300">
        <f t="shared" si="166"/>
        <v>1</v>
      </c>
    </row>
    <row r="10301" spans="1:6" x14ac:dyDescent="0.2">
      <c r="A10301" s="28">
        <v>42928</v>
      </c>
      <c r="B10301" t="s">
        <v>445</v>
      </c>
      <c r="C10301" t="s">
        <v>58</v>
      </c>
      <c r="D10301" t="s">
        <v>58</v>
      </c>
      <c r="E10301" s="30">
        <v>3</v>
      </c>
      <c r="F10301">
        <f t="shared" si="166"/>
        <v>1</v>
      </c>
    </row>
    <row r="10302" spans="1:6" x14ac:dyDescent="0.2">
      <c r="A10302" s="28">
        <v>42928</v>
      </c>
      <c r="B10302" t="s">
        <v>445</v>
      </c>
      <c r="C10302" t="s">
        <v>59</v>
      </c>
      <c r="D10302" t="s">
        <v>59</v>
      </c>
      <c r="E10302" s="30">
        <v>0</v>
      </c>
      <c r="F10302">
        <f t="shared" si="166"/>
        <v>1</v>
      </c>
    </row>
    <row r="10303" spans="1:6" x14ac:dyDescent="0.2">
      <c r="A10303" s="28">
        <v>42929</v>
      </c>
      <c r="B10303" t="s">
        <v>446</v>
      </c>
      <c r="C10303" t="s">
        <v>52</v>
      </c>
      <c r="D10303" t="s">
        <v>52</v>
      </c>
      <c r="E10303" s="30">
        <v>3.33</v>
      </c>
      <c r="F10303">
        <f t="shared" si="166"/>
        <v>1</v>
      </c>
    </row>
    <row r="10304" spans="1:6" x14ac:dyDescent="0.2">
      <c r="A10304" s="28">
        <v>42929</v>
      </c>
      <c r="B10304" t="s">
        <v>446</v>
      </c>
      <c r="C10304" t="s">
        <v>53</v>
      </c>
      <c r="D10304" t="s">
        <v>53</v>
      </c>
      <c r="E10304" s="30">
        <v>3.34</v>
      </c>
      <c r="F10304">
        <f t="shared" si="166"/>
        <v>1</v>
      </c>
    </row>
    <row r="10305" spans="1:6" x14ac:dyDescent="0.2">
      <c r="A10305" s="28">
        <v>42929</v>
      </c>
      <c r="B10305" t="s">
        <v>446</v>
      </c>
      <c r="C10305" t="s">
        <v>54</v>
      </c>
      <c r="D10305" t="s">
        <v>54</v>
      </c>
      <c r="E10305" s="30">
        <v>2.15</v>
      </c>
      <c r="F10305">
        <f t="shared" si="166"/>
        <v>1</v>
      </c>
    </row>
    <row r="10306" spans="1:6" x14ac:dyDescent="0.2">
      <c r="A10306" s="28">
        <v>42929</v>
      </c>
      <c r="B10306" t="s">
        <v>446</v>
      </c>
      <c r="C10306" t="s">
        <v>55</v>
      </c>
      <c r="D10306" t="s">
        <v>55</v>
      </c>
      <c r="E10306" s="30">
        <v>9.6</v>
      </c>
      <c r="F10306">
        <f t="shared" si="166"/>
        <v>1</v>
      </c>
    </row>
    <row r="10307" spans="1:6" x14ac:dyDescent="0.2">
      <c r="A10307" s="28">
        <v>42929</v>
      </c>
      <c r="B10307" t="s">
        <v>446</v>
      </c>
      <c r="C10307" t="s">
        <v>56</v>
      </c>
      <c r="D10307" t="s">
        <v>56</v>
      </c>
      <c r="E10307" s="30">
        <v>5</v>
      </c>
      <c r="F10307">
        <f t="shared" si="166"/>
        <v>1</v>
      </c>
    </row>
    <row r="10308" spans="1:6" x14ac:dyDescent="0.2">
      <c r="A10308" s="28">
        <v>42929</v>
      </c>
      <c r="B10308" t="s">
        <v>446</v>
      </c>
      <c r="C10308" t="s">
        <v>57</v>
      </c>
      <c r="D10308" t="s">
        <v>57</v>
      </c>
      <c r="E10308" s="30">
        <v>3</v>
      </c>
      <c r="F10308">
        <f t="shared" si="166"/>
        <v>1</v>
      </c>
    </row>
    <row r="10309" spans="1:6" x14ac:dyDescent="0.2">
      <c r="A10309" s="28">
        <v>42929</v>
      </c>
      <c r="B10309" t="s">
        <v>446</v>
      </c>
      <c r="C10309" t="s">
        <v>58</v>
      </c>
      <c r="D10309" t="s">
        <v>58</v>
      </c>
      <c r="E10309" s="30">
        <v>3</v>
      </c>
      <c r="F10309">
        <f t="shared" si="166"/>
        <v>1</v>
      </c>
    </row>
    <row r="10310" spans="1:6" x14ac:dyDescent="0.2">
      <c r="A10310" s="28">
        <v>42929</v>
      </c>
      <c r="B10310" t="s">
        <v>446</v>
      </c>
      <c r="C10310" t="s">
        <v>59</v>
      </c>
      <c r="D10310" t="s">
        <v>59</v>
      </c>
      <c r="E10310" s="30">
        <v>2</v>
      </c>
      <c r="F10310">
        <f t="shared" si="166"/>
        <v>1</v>
      </c>
    </row>
    <row r="10311" spans="1:6" x14ac:dyDescent="0.2">
      <c r="A10311" s="28">
        <v>42930</v>
      </c>
      <c r="B10311" t="s">
        <v>440</v>
      </c>
      <c r="C10311" t="s">
        <v>52</v>
      </c>
      <c r="D10311" t="s">
        <v>52</v>
      </c>
      <c r="E10311" s="30">
        <v>2.33</v>
      </c>
      <c r="F10311">
        <f t="shared" ref="F10311:F10374" si="167">SUBTOTAL(103,E10311)</f>
        <v>1</v>
      </c>
    </row>
    <row r="10312" spans="1:6" x14ac:dyDescent="0.2">
      <c r="A10312" s="28">
        <v>42930</v>
      </c>
      <c r="B10312" t="s">
        <v>440</v>
      </c>
      <c r="C10312" t="s">
        <v>53</v>
      </c>
      <c r="D10312" t="s">
        <v>53</v>
      </c>
      <c r="E10312" s="30">
        <v>3.7589999999999999</v>
      </c>
      <c r="F10312">
        <f t="shared" si="167"/>
        <v>1</v>
      </c>
    </row>
    <row r="10313" spans="1:6" x14ac:dyDescent="0.2">
      <c r="A10313" s="28">
        <v>42930</v>
      </c>
      <c r="B10313" t="s">
        <v>440</v>
      </c>
      <c r="C10313" t="s">
        <v>54</v>
      </c>
      <c r="D10313" t="s">
        <v>54</v>
      </c>
      <c r="E10313" s="30">
        <v>2</v>
      </c>
      <c r="F10313">
        <f t="shared" si="167"/>
        <v>1</v>
      </c>
    </row>
    <row r="10314" spans="1:6" x14ac:dyDescent="0.2">
      <c r="A10314" s="28">
        <v>42930</v>
      </c>
      <c r="B10314" t="s">
        <v>440</v>
      </c>
      <c r="C10314" t="s">
        <v>55</v>
      </c>
      <c r="D10314" t="s">
        <v>55</v>
      </c>
      <c r="E10314" s="30">
        <v>16</v>
      </c>
      <c r="F10314">
        <f t="shared" si="167"/>
        <v>1</v>
      </c>
    </row>
    <row r="10315" spans="1:6" x14ac:dyDescent="0.2">
      <c r="A10315" s="28">
        <v>42930</v>
      </c>
      <c r="B10315" t="s">
        <v>440</v>
      </c>
      <c r="C10315" t="s">
        <v>56</v>
      </c>
      <c r="D10315" t="s">
        <v>56</v>
      </c>
      <c r="E10315" s="30">
        <v>8</v>
      </c>
      <c r="F10315">
        <f t="shared" si="167"/>
        <v>1</v>
      </c>
    </row>
    <row r="10316" spans="1:6" x14ac:dyDescent="0.2">
      <c r="A10316" s="28">
        <v>42930</v>
      </c>
      <c r="B10316" t="s">
        <v>440</v>
      </c>
      <c r="C10316" t="s">
        <v>57</v>
      </c>
      <c r="D10316" t="s">
        <v>57</v>
      </c>
      <c r="E10316" s="30">
        <v>0</v>
      </c>
      <c r="F10316">
        <f t="shared" si="167"/>
        <v>1</v>
      </c>
    </row>
    <row r="10317" spans="1:6" x14ac:dyDescent="0.2">
      <c r="A10317" s="28">
        <v>42930</v>
      </c>
      <c r="B10317" t="s">
        <v>440</v>
      </c>
      <c r="C10317" t="s">
        <v>58</v>
      </c>
      <c r="D10317" t="s">
        <v>58</v>
      </c>
      <c r="E10317" s="30">
        <v>5</v>
      </c>
      <c r="F10317">
        <f t="shared" si="167"/>
        <v>1</v>
      </c>
    </row>
    <row r="10318" spans="1:6" x14ac:dyDescent="0.2">
      <c r="A10318" s="28">
        <v>42930</v>
      </c>
      <c r="B10318" t="s">
        <v>440</v>
      </c>
      <c r="C10318" t="s">
        <v>59</v>
      </c>
      <c r="D10318" t="s">
        <v>59</v>
      </c>
      <c r="E10318" s="30">
        <v>3</v>
      </c>
      <c r="F10318">
        <f t="shared" si="167"/>
        <v>1</v>
      </c>
    </row>
    <row r="10319" spans="1:6" x14ac:dyDescent="0.2">
      <c r="A10319" s="28">
        <v>42931</v>
      </c>
      <c r="B10319" t="s">
        <v>441</v>
      </c>
      <c r="C10319" t="s">
        <v>52</v>
      </c>
      <c r="D10319" t="s">
        <v>52</v>
      </c>
      <c r="E10319" s="30">
        <v>3.33</v>
      </c>
      <c r="F10319">
        <f t="shared" si="167"/>
        <v>1</v>
      </c>
    </row>
    <row r="10320" spans="1:6" x14ac:dyDescent="0.2">
      <c r="A10320" s="28">
        <v>42931</v>
      </c>
      <c r="B10320" t="s">
        <v>441</v>
      </c>
      <c r="C10320" t="s">
        <v>53</v>
      </c>
      <c r="D10320" t="s">
        <v>53</v>
      </c>
      <c r="E10320" s="30">
        <v>9.34</v>
      </c>
      <c r="F10320">
        <f t="shared" si="167"/>
        <v>1</v>
      </c>
    </row>
    <row r="10321" spans="1:6" x14ac:dyDescent="0.2">
      <c r="A10321" s="28">
        <v>42931</v>
      </c>
      <c r="B10321" t="s">
        <v>441</v>
      </c>
      <c r="C10321" t="s">
        <v>54</v>
      </c>
      <c r="D10321" t="s">
        <v>54</v>
      </c>
      <c r="E10321" s="30">
        <v>3</v>
      </c>
      <c r="F10321">
        <f t="shared" si="167"/>
        <v>1</v>
      </c>
    </row>
    <row r="10322" spans="1:6" x14ac:dyDescent="0.2">
      <c r="A10322" s="28">
        <v>42931</v>
      </c>
      <c r="B10322" t="s">
        <v>441</v>
      </c>
      <c r="C10322" t="s">
        <v>55</v>
      </c>
      <c r="D10322" t="s">
        <v>55</v>
      </c>
      <c r="E10322" s="30">
        <v>21</v>
      </c>
      <c r="F10322">
        <f t="shared" si="167"/>
        <v>1</v>
      </c>
    </row>
    <row r="10323" spans="1:6" x14ac:dyDescent="0.2">
      <c r="A10323" s="28">
        <v>42931</v>
      </c>
      <c r="B10323" t="s">
        <v>441</v>
      </c>
      <c r="C10323" t="s">
        <v>56</v>
      </c>
      <c r="D10323" t="s">
        <v>56</v>
      </c>
      <c r="E10323" s="30">
        <v>3</v>
      </c>
      <c r="F10323">
        <f t="shared" si="167"/>
        <v>1</v>
      </c>
    </row>
    <row r="10324" spans="1:6" x14ac:dyDescent="0.2">
      <c r="A10324" s="28">
        <v>42931</v>
      </c>
      <c r="B10324" t="s">
        <v>441</v>
      </c>
      <c r="C10324" t="s">
        <v>57</v>
      </c>
      <c r="D10324" t="s">
        <v>57</v>
      </c>
      <c r="E10324" s="30">
        <v>0</v>
      </c>
      <c r="F10324">
        <f t="shared" si="167"/>
        <v>1</v>
      </c>
    </row>
    <row r="10325" spans="1:6" x14ac:dyDescent="0.2">
      <c r="A10325" s="28">
        <v>42931</v>
      </c>
      <c r="B10325" t="s">
        <v>441</v>
      </c>
      <c r="C10325" t="s">
        <v>58</v>
      </c>
      <c r="D10325" t="s">
        <v>58</v>
      </c>
      <c r="E10325" s="30">
        <v>0</v>
      </c>
      <c r="F10325">
        <f t="shared" si="167"/>
        <v>1</v>
      </c>
    </row>
    <row r="10326" spans="1:6" x14ac:dyDescent="0.2">
      <c r="A10326" s="28">
        <v>42931</v>
      </c>
      <c r="B10326" t="s">
        <v>441</v>
      </c>
      <c r="C10326" t="s">
        <v>59</v>
      </c>
      <c r="D10326" t="s">
        <v>59</v>
      </c>
      <c r="E10326" s="30">
        <v>2</v>
      </c>
      <c r="F10326">
        <f t="shared" si="167"/>
        <v>1</v>
      </c>
    </row>
    <row r="10327" spans="1:6" x14ac:dyDescent="0.2">
      <c r="A10327" s="28">
        <v>42932</v>
      </c>
      <c r="B10327" t="s">
        <v>447</v>
      </c>
      <c r="C10327" t="s">
        <v>52</v>
      </c>
      <c r="D10327" t="s">
        <v>52</v>
      </c>
      <c r="E10327" s="30">
        <v>11.34</v>
      </c>
      <c r="F10327">
        <f t="shared" si="167"/>
        <v>1</v>
      </c>
    </row>
    <row r="10328" spans="1:6" x14ac:dyDescent="0.2">
      <c r="A10328" s="28">
        <v>42932</v>
      </c>
      <c r="B10328" t="s">
        <v>447</v>
      </c>
      <c r="C10328" t="s">
        <v>53</v>
      </c>
      <c r="D10328" t="s">
        <v>53</v>
      </c>
      <c r="E10328" s="30">
        <v>9.34</v>
      </c>
      <c r="F10328">
        <f t="shared" si="167"/>
        <v>1</v>
      </c>
    </row>
    <row r="10329" spans="1:6" x14ac:dyDescent="0.2">
      <c r="A10329" s="28">
        <v>42932</v>
      </c>
      <c r="B10329" t="s">
        <v>447</v>
      </c>
      <c r="C10329" t="s">
        <v>54</v>
      </c>
      <c r="D10329" t="s">
        <v>54</v>
      </c>
      <c r="E10329" s="30">
        <v>3</v>
      </c>
      <c r="F10329">
        <f t="shared" si="167"/>
        <v>1</v>
      </c>
    </row>
    <row r="10330" spans="1:6" x14ac:dyDescent="0.2">
      <c r="A10330" s="28">
        <v>42932</v>
      </c>
      <c r="B10330" t="s">
        <v>447</v>
      </c>
      <c r="C10330" t="s">
        <v>55</v>
      </c>
      <c r="D10330" t="s">
        <v>55</v>
      </c>
      <c r="E10330" s="30">
        <v>19</v>
      </c>
      <c r="F10330">
        <f t="shared" si="167"/>
        <v>1</v>
      </c>
    </row>
    <row r="10331" spans="1:6" x14ac:dyDescent="0.2">
      <c r="A10331" s="28">
        <v>42932</v>
      </c>
      <c r="B10331" t="s">
        <v>447</v>
      </c>
      <c r="C10331" t="s">
        <v>56</v>
      </c>
      <c r="D10331" t="s">
        <v>56</v>
      </c>
      <c r="E10331" s="30">
        <v>6</v>
      </c>
      <c r="F10331">
        <f t="shared" si="167"/>
        <v>1</v>
      </c>
    </row>
    <row r="10332" spans="1:6" x14ac:dyDescent="0.2">
      <c r="A10332" s="28">
        <v>42932</v>
      </c>
      <c r="B10332" t="s">
        <v>447</v>
      </c>
      <c r="C10332" t="s">
        <v>57</v>
      </c>
      <c r="D10332" t="s">
        <v>57</v>
      </c>
      <c r="E10332" s="30">
        <v>0</v>
      </c>
      <c r="F10332">
        <f t="shared" si="167"/>
        <v>1</v>
      </c>
    </row>
    <row r="10333" spans="1:6" x14ac:dyDescent="0.2">
      <c r="A10333" s="28">
        <v>42932</v>
      </c>
      <c r="B10333" t="s">
        <v>447</v>
      </c>
      <c r="C10333" t="s">
        <v>58</v>
      </c>
      <c r="D10333" t="s">
        <v>58</v>
      </c>
      <c r="E10333" s="30">
        <v>0</v>
      </c>
      <c r="F10333">
        <f t="shared" si="167"/>
        <v>1</v>
      </c>
    </row>
    <row r="10334" spans="1:6" x14ac:dyDescent="0.2">
      <c r="A10334" s="28">
        <v>42932</v>
      </c>
      <c r="B10334" t="s">
        <v>447</v>
      </c>
      <c r="C10334" t="s">
        <v>59</v>
      </c>
      <c r="D10334" t="s">
        <v>59</v>
      </c>
      <c r="E10334" s="30">
        <v>1</v>
      </c>
      <c r="F10334">
        <f t="shared" si="167"/>
        <v>1</v>
      </c>
    </row>
    <row r="10335" spans="1:6" x14ac:dyDescent="0.2">
      <c r="A10335" s="28">
        <v>42933</v>
      </c>
      <c r="B10335" t="s">
        <v>443</v>
      </c>
      <c r="C10335" t="s">
        <v>52</v>
      </c>
      <c r="D10335" t="s">
        <v>52</v>
      </c>
      <c r="E10335" s="30">
        <v>9</v>
      </c>
      <c r="F10335">
        <f t="shared" si="167"/>
        <v>1</v>
      </c>
    </row>
    <row r="10336" spans="1:6" x14ac:dyDescent="0.2">
      <c r="A10336" s="28">
        <v>42933</v>
      </c>
      <c r="B10336" t="s">
        <v>443</v>
      </c>
      <c r="C10336" t="s">
        <v>53</v>
      </c>
      <c r="D10336" t="s">
        <v>53</v>
      </c>
      <c r="E10336" s="30">
        <v>4.7469999999999999</v>
      </c>
      <c r="F10336">
        <f t="shared" si="167"/>
        <v>1</v>
      </c>
    </row>
    <row r="10337" spans="1:6" x14ac:dyDescent="0.2">
      <c r="A10337" s="28">
        <v>42933</v>
      </c>
      <c r="B10337" t="s">
        <v>443</v>
      </c>
      <c r="C10337" t="s">
        <v>54</v>
      </c>
      <c r="D10337" t="s">
        <v>54</v>
      </c>
      <c r="E10337" s="30">
        <v>3</v>
      </c>
      <c r="F10337">
        <f t="shared" si="167"/>
        <v>1</v>
      </c>
    </row>
    <row r="10338" spans="1:6" x14ac:dyDescent="0.2">
      <c r="A10338" s="28">
        <v>42933</v>
      </c>
      <c r="B10338" t="s">
        <v>443</v>
      </c>
      <c r="C10338" t="s">
        <v>55</v>
      </c>
      <c r="D10338" t="s">
        <v>55</v>
      </c>
      <c r="E10338" s="30">
        <v>16.399999999999999</v>
      </c>
      <c r="F10338">
        <f t="shared" si="167"/>
        <v>1</v>
      </c>
    </row>
    <row r="10339" spans="1:6" x14ac:dyDescent="0.2">
      <c r="A10339" s="28">
        <v>42933</v>
      </c>
      <c r="B10339" t="s">
        <v>443</v>
      </c>
      <c r="C10339" t="s">
        <v>56</v>
      </c>
      <c r="D10339" t="s">
        <v>56</v>
      </c>
      <c r="E10339" s="30">
        <v>6</v>
      </c>
      <c r="F10339">
        <f t="shared" si="167"/>
        <v>1</v>
      </c>
    </row>
    <row r="10340" spans="1:6" x14ac:dyDescent="0.2">
      <c r="A10340" s="28">
        <v>42933</v>
      </c>
      <c r="B10340" t="s">
        <v>443</v>
      </c>
      <c r="C10340" t="s">
        <v>57</v>
      </c>
      <c r="D10340" t="s">
        <v>57</v>
      </c>
      <c r="E10340" s="30">
        <v>2</v>
      </c>
      <c r="F10340">
        <f t="shared" si="167"/>
        <v>1</v>
      </c>
    </row>
    <row r="10341" spans="1:6" x14ac:dyDescent="0.2">
      <c r="A10341" s="28">
        <v>42933</v>
      </c>
      <c r="B10341" t="s">
        <v>443</v>
      </c>
      <c r="C10341" t="s">
        <v>58</v>
      </c>
      <c r="D10341" t="s">
        <v>58</v>
      </c>
      <c r="E10341" s="30">
        <v>4</v>
      </c>
      <c r="F10341">
        <f t="shared" si="167"/>
        <v>1</v>
      </c>
    </row>
    <row r="10342" spans="1:6" x14ac:dyDescent="0.2">
      <c r="A10342" s="28">
        <v>42933</v>
      </c>
      <c r="B10342" t="s">
        <v>443</v>
      </c>
      <c r="C10342" t="s">
        <v>59</v>
      </c>
      <c r="D10342" t="s">
        <v>59</v>
      </c>
      <c r="E10342" s="30">
        <v>3</v>
      </c>
      <c r="F10342">
        <f t="shared" si="167"/>
        <v>1</v>
      </c>
    </row>
    <row r="10343" spans="1:6" x14ac:dyDescent="0.2">
      <c r="A10343" s="28">
        <v>42934</v>
      </c>
      <c r="B10343" t="s">
        <v>444</v>
      </c>
      <c r="C10343" t="s">
        <v>52</v>
      </c>
      <c r="D10343" t="s">
        <v>52</v>
      </c>
      <c r="E10343" s="30">
        <v>9.67</v>
      </c>
      <c r="F10343">
        <f t="shared" si="167"/>
        <v>1</v>
      </c>
    </row>
    <row r="10344" spans="1:6" x14ac:dyDescent="0.2">
      <c r="A10344" s="28">
        <v>42934</v>
      </c>
      <c r="B10344" t="s">
        <v>444</v>
      </c>
      <c r="C10344" t="s">
        <v>53</v>
      </c>
      <c r="D10344" t="s">
        <v>53</v>
      </c>
      <c r="E10344" s="30">
        <v>5.67</v>
      </c>
      <c r="F10344">
        <f t="shared" si="167"/>
        <v>1</v>
      </c>
    </row>
    <row r="10345" spans="1:6" x14ac:dyDescent="0.2">
      <c r="A10345" s="28">
        <v>42934</v>
      </c>
      <c r="B10345" t="s">
        <v>444</v>
      </c>
      <c r="C10345" t="s">
        <v>54</v>
      </c>
      <c r="D10345" t="s">
        <v>54</v>
      </c>
      <c r="E10345" s="30">
        <v>1.5</v>
      </c>
      <c r="F10345">
        <f t="shared" si="167"/>
        <v>1</v>
      </c>
    </row>
    <row r="10346" spans="1:6" x14ac:dyDescent="0.2">
      <c r="A10346" s="28">
        <v>42934</v>
      </c>
      <c r="B10346" t="s">
        <v>444</v>
      </c>
      <c r="C10346" t="s">
        <v>55</v>
      </c>
      <c r="D10346" t="s">
        <v>55</v>
      </c>
      <c r="E10346" s="30">
        <v>14</v>
      </c>
      <c r="F10346">
        <f t="shared" si="167"/>
        <v>1</v>
      </c>
    </row>
    <row r="10347" spans="1:6" x14ac:dyDescent="0.2">
      <c r="A10347" s="28">
        <v>42934</v>
      </c>
      <c r="B10347" t="s">
        <v>444</v>
      </c>
      <c r="C10347" t="s">
        <v>56</v>
      </c>
      <c r="D10347" t="s">
        <v>56</v>
      </c>
      <c r="E10347" s="30">
        <v>8</v>
      </c>
      <c r="F10347">
        <f t="shared" si="167"/>
        <v>1</v>
      </c>
    </row>
    <row r="10348" spans="1:6" x14ac:dyDescent="0.2">
      <c r="A10348" s="28">
        <v>42934</v>
      </c>
      <c r="B10348" t="s">
        <v>444</v>
      </c>
      <c r="C10348" t="s">
        <v>57</v>
      </c>
      <c r="D10348" t="s">
        <v>57</v>
      </c>
      <c r="E10348" s="30">
        <v>0</v>
      </c>
      <c r="F10348">
        <f t="shared" si="167"/>
        <v>1</v>
      </c>
    </row>
    <row r="10349" spans="1:6" x14ac:dyDescent="0.2">
      <c r="A10349" s="28">
        <v>42934</v>
      </c>
      <c r="B10349" t="s">
        <v>444</v>
      </c>
      <c r="C10349" t="s">
        <v>58</v>
      </c>
      <c r="D10349" t="s">
        <v>58</v>
      </c>
      <c r="E10349" s="30">
        <v>20</v>
      </c>
      <c r="F10349">
        <f t="shared" si="167"/>
        <v>1</v>
      </c>
    </row>
    <row r="10350" spans="1:6" x14ac:dyDescent="0.2">
      <c r="A10350" s="28">
        <v>42934</v>
      </c>
      <c r="B10350" t="s">
        <v>444</v>
      </c>
      <c r="C10350" t="s">
        <v>59</v>
      </c>
      <c r="D10350" t="s">
        <v>59</v>
      </c>
      <c r="E10350" s="30">
        <v>4</v>
      </c>
      <c r="F10350">
        <f t="shared" si="167"/>
        <v>1</v>
      </c>
    </row>
    <row r="10351" spans="1:6" x14ac:dyDescent="0.2">
      <c r="A10351" s="28">
        <v>42935</v>
      </c>
      <c r="B10351" t="s">
        <v>445</v>
      </c>
      <c r="C10351" t="s">
        <v>52</v>
      </c>
      <c r="D10351" t="s">
        <v>52</v>
      </c>
      <c r="E10351" s="30">
        <v>6.33</v>
      </c>
      <c r="F10351">
        <f t="shared" si="167"/>
        <v>1</v>
      </c>
    </row>
    <row r="10352" spans="1:6" x14ac:dyDescent="0.2">
      <c r="A10352" s="28">
        <v>42935</v>
      </c>
      <c r="B10352" t="s">
        <v>445</v>
      </c>
      <c r="C10352" t="s">
        <v>53</v>
      </c>
      <c r="D10352" t="s">
        <v>53</v>
      </c>
      <c r="E10352" s="30">
        <v>3.66</v>
      </c>
      <c r="F10352">
        <f t="shared" si="167"/>
        <v>1</v>
      </c>
    </row>
    <row r="10353" spans="1:6" x14ac:dyDescent="0.2">
      <c r="A10353" s="28">
        <v>42935</v>
      </c>
      <c r="B10353" t="s">
        <v>445</v>
      </c>
      <c r="C10353" t="s">
        <v>54</v>
      </c>
      <c r="D10353" t="s">
        <v>54</v>
      </c>
      <c r="E10353" s="30">
        <v>4</v>
      </c>
      <c r="F10353">
        <f t="shared" si="167"/>
        <v>1</v>
      </c>
    </row>
    <row r="10354" spans="1:6" x14ac:dyDescent="0.2">
      <c r="A10354" s="28">
        <v>42935</v>
      </c>
      <c r="B10354" t="s">
        <v>445</v>
      </c>
      <c r="C10354" t="s">
        <v>55</v>
      </c>
      <c r="D10354" t="s">
        <v>55</v>
      </c>
      <c r="E10354" s="30">
        <v>20.6</v>
      </c>
      <c r="F10354">
        <f t="shared" si="167"/>
        <v>1</v>
      </c>
    </row>
    <row r="10355" spans="1:6" x14ac:dyDescent="0.2">
      <c r="A10355" s="28">
        <v>42935</v>
      </c>
      <c r="B10355" t="s">
        <v>445</v>
      </c>
      <c r="C10355" t="s">
        <v>56</v>
      </c>
      <c r="D10355" t="s">
        <v>56</v>
      </c>
      <c r="E10355" s="30">
        <v>6</v>
      </c>
      <c r="F10355">
        <f t="shared" si="167"/>
        <v>1</v>
      </c>
    </row>
    <row r="10356" spans="1:6" x14ac:dyDescent="0.2">
      <c r="A10356" s="28">
        <v>42935</v>
      </c>
      <c r="B10356" t="s">
        <v>445</v>
      </c>
      <c r="C10356" t="s">
        <v>57</v>
      </c>
      <c r="D10356" t="s">
        <v>57</v>
      </c>
      <c r="E10356" s="30">
        <v>3</v>
      </c>
      <c r="F10356">
        <f t="shared" si="167"/>
        <v>1</v>
      </c>
    </row>
    <row r="10357" spans="1:6" x14ac:dyDescent="0.2">
      <c r="A10357" s="28">
        <v>42935</v>
      </c>
      <c r="B10357" t="s">
        <v>445</v>
      </c>
      <c r="C10357" t="s">
        <v>58</v>
      </c>
      <c r="D10357" t="s">
        <v>58</v>
      </c>
      <c r="E10357" s="30">
        <v>1</v>
      </c>
      <c r="F10357">
        <f t="shared" si="167"/>
        <v>1</v>
      </c>
    </row>
    <row r="10358" spans="1:6" x14ac:dyDescent="0.2">
      <c r="A10358" s="28">
        <v>42935</v>
      </c>
      <c r="B10358" t="s">
        <v>445</v>
      </c>
      <c r="C10358" t="s">
        <v>59</v>
      </c>
      <c r="D10358" t="s">
        <v>59</v>
      </c>
      <c r="E10358" s="30">
        <v>6</v>
      </c>
      <c r="F10358">
        <f t="shared" si="167"/>
        <v>1</v>
      </c>
    </row>
    <row r="10359" spans="1:6" x14ac:dyDescent="0.2">
      <c r="A10359" s="28">
        <v>42936</v>
      </c>
      <c r="B10359" t="s">
        <v>446</v>
      </c>
      <c r="C10359" t="s">
        <v>52</v>
      </c>
      <c r="D10359" t="s">
        <v>52</v>
      </c>
      <c r="E10359" s="30">
        <v>5</v>
      </c>
      <c r="F10359">
        <f t="shared" si="167"/>
        <v>1</v>
      </c>
    </row>
    <row r="10360" spans="1:6" x14ac:dyDescent="0.2">
      <c r="A10360" s="28">
        <v>42936</v>
      </c>
      <c r="B10360" t="s">
        <v>446</v>
      </c>
      <c r="C10360" t="s">
        <v>53</v>
      </c>
      <c r="D10360" t="s">
        <v>53</v>
      </c>
      <c r="E10360" s="30">
        <v>4</v>
      </c>
      <c r="F10360">
        <f t="shared" si="167"/>
        <v>1</v>
      </c>
    </row>
    <row r="10361" spans="1:6" x14ac:dyDescent="0.2">
      <c r="A10361" s="28">
        <v>42936</v>
      </c>
      <c r="B10361" t="s">
        <v>446</v>
      </c>
      <c r="C10361" t="s">
        <v>54</v>
      </c>
      <c r="D10361" t="s">
        <v>54</v>
      </c>
      <c r="E10361" s="30">
        <v>3</v>
      </c>
      <c r="F10361">
        <f t="shared" si="167"/>
        <v>1</v>
      </c>
    </row>
    <row r="10362" spans="1:6" x14ac:dyDescent="0.2">
      <c r="A10362" s="28">
        <v>42936</v>
      </c>
      <c r="B10362" t="s">
        <v>446</v>
      </c>
      <c r="C10362" t="s">
        <v>55</v>
      </c>
      <c r="D10362" t="s">
        <v>55</v>
      </c>
      <c r="E10362" s="30">
        <v>18</v>
      </c>
      <c r="F10362">
        <f t="shared" si="167"/>
        <v>1</v>
      </c>
    </row>
    <row r="10363" spans="1:6" x14ac:dyDescent="0.2">
      <c r="A10363" s="28">
        <v>42936</v>
      </c>
      <c r="B10363" t="s">
        <v>446</v>
      </c>
      <c r="C10363" t="s">
        <v>56</v>
      </c>
      <c r="D10363" t="s">
        <v>56</v>
      </c>
      <c r="E10363" s="30">
        <v>11</v>
      </c>
      <c r="F10363">
        <f t="shared" si="167"/>
        <v>1</v>
      </c>
    </row>
    <row r="10364" spans="1:6" x14ac:dyDescent="0.2">
      <c r="A10364" s="28">
        <v>42936</v>
      </c>
      <c r="B10364" t="s">
        <v>446</v>
      </c>
      <c r="C10364" t="s">
        <v>57</v>
      </c>
      <c r="D10364" t="s">
        <v>57</v>
      </c>
      <c r="E10364" s="30">
        <v>2</v>
      </c>
      <c r="F10364">
        <f t="shared" si="167"/>
        <v>1</v>
      </c>
    </row>
    <row r="10365" spans="1:6" x14ac:dyDescent="0.2">
      <c r="A10365" s="28">
        <v>42936</v>
      </c>
      <c r="B10365" t="s">
        <v>446</v>
      </c>
      <c r="C10365" t="s">
        <v>58</v>
      </c>
      <c r="D10365" t="s">
        <v>58</v>
      </c>
      <c r="E10365" s="30">
        <v>2</v>
      </c>
      <c r="F10365">
        <f t="shared" si="167"/>
        <v>1</v>
      </c>
    </row>
    <row r="10366" spans="1:6" x14ac:dyDescent="0.2">
      <c r="A10366" s="28">
        <v>42936</v>
      </c>
      <c r="B10366" t="s">
        <v>446</v>
      </c>
      <c r="C10366" t="s">
        <v>59</v>
      </c>
      <c r="D10366" t="s">
        <v>59</v>
      </c>
      <c r="E10366" s="30">
        <v>2</v>
      </c>
      <c r="F10366">
        <f t="shared" si="167"/>
        <v>1</v>
      </c>
    </row>
    <row r="10367" spans="1:6" x14ac:dyDescent="0.2">
      <c r="A10367" s="28">
        <v>42937</v>
      </c>
      <c r="B10367" t="s">
        <v>440</v>
      </c>
      <c r="C10367" t="s">
        <v>52</v>
      </c>
      <c r="D10367" t="s">
        <v>52</v>
      </c>
      <c r="E10367" s="30">
        <v>2.33</v>
      </c>
      <c r="F10367">
        <f t="shared" si="167"/>
        <v>1</v>
      </c>
    </row>
    <row r="10368" spans="1:6" x14ac:dyDescent="0.2">
      <c r="A10368" s="28">
        <v>42937</v>
      </c>
      <c r="B10368" t="s">
        <v>440</v>
      </c>
      <c r="C10368" t="s">
        <v>53</v>
      </c>
      <c r="D10368" t="s">
        <v>53</v>
      </c>
      <c r="E10368" s="30">
        <v>1</v>
      </c>
      <c r="F10368">
        <f t="shared" si="167"/>
        <v>1</v>
      </c>
    </row>
    <row r="10369" spans="1:6" x14ac:dyDescent="0.2">
      <c r="A10369" s="28">
        <v>42937</v>
      </c>
      <c r="B10369" t="s">
        <v>440</v>
      </c>
      <c r="C10369" t="s">
        <v>54</v>
      </c>
      <c r="D10369" t="s">
        <v>54</v>
      </c>
      <c r="E10369" s="30">
        <v>3</v>
      </c>
      <c r="F10369">
        <f t="shared" si="167"/>
        <v>1</v>
      </c>
    </row>
    <row r="10370" spans="1:6" x14ac:dyDescent="0.2">
      <c r="A10370" s="28">
        <v>42937</v>
      </c>
      <c r="B10370" t="s">
        <v>440</v>
      </c>
      <c r="C10370" t="s">
        <v>55</v>
      </c>
      <c r="D10370" t="s">
        <v>55</v>
      </c>
      <c r="E10370" s="30">
        <v>14</v>
      </c>
      <c r="F10370">
        <f t="shared" si="167"/>
        <v>1</v>
      </c>
    </row>
    <row r="10371" spans="1:6" x14ac:dyDescent="0.2">
      <c r="A10371" s="28">
        <v>42937</v>
      </c>
      <c r="B10371" t="s">
        <v>440</v>
      </c>
      <c r="C10371" t="s">
        <v>56</v>
      </c>
      <c r="D10371" t="s">
        <v>56</v>
      </c>
      <c r="E10371" s="30">
        <v>5</v>
      </c>
      <c r="F10371">
        <f t="shared" si="167"/>
        <v>1</v>
      </c>
    </row>
    <row r="10372" spans="1:6" x14ac:dyDescent="0.2">
      <c r="A10372" s="28">
        <v>42937</v>
      </c>
      <c r="B10372" t="s">
        <v>440</v>
      </c>
      <c r="C10372" t="s">
        <v>57</v>
      </c>
      <c r="D10372" t="s">
        <v>57</v>
      </c>
      <c r="E10372" s="30">
        <v>0</v>
      </c>
      <c r="F10372">
        <f t="shared" si="167"/>
        <v>1</v>
      </c>
    </row>
    <row r="10373" spans="1:6" x14ac:dyDescent="0.2">
      <c r="A10373" s="28">
        <v>42937</v>
      </c>
      <c r="B10373" t="s">
        <v>440</v>
      </c>
      <c r="C10373" t="s">
        <v>58</v>
      </c>
      <c r="D10373" t="s">
        <v>58</v>
      </c>
      <c r="E10373" s="30">
        <v>0</v>
      </c>
      <c r="F10373">
        <f t="shared" si="167"/>
        <v>1</v>
      </c>
    </row>
    <row r="10374" spans="1:6" x14ac:dyDescent="0.2">
      <c r="A10374" s="28">
        <v>42937</v>
      </c>
      <c r="B10374" t="s">
        <v>440</v>
      </c>
      <c r="C10374" t="s">
        <v>59</v>
      </c>
      <c r="D10374" t="s">
        <v>59</v>
      </c>
      <c r="E10374" s="30">
        <v>3</v>
      </c>
      <c r="F10374">
        <f t="shared" si="167"/>
        <v>1</v>
      </c>
    </row>
    <row r="10375" spans="1:6" x14ac:dyDescent="0.2">
      <c r="A10375" s="28">
        <v>42938</v>
      </c>
      <c r="B10375" t="s">
        <v>441</v>
      </c>
      <c r="C10375" t="s">
        <v>52</v>
      </c>
      <c r="D10375" t="s">
        <v>52</v>
      </c>
      <c r="E10375" s="30">
        <v>3</v>
      </c>
      <c r="F10375">
        <f t="shared" ref="F10375:F10438" si="168">SUBTOTAL(103,E10375)</f>
        <v>1</v>
      </c>
    </row>
    <row r="10376" spans="1:6" x14ac:dyDescent="0.2">
      <c r="A10376" s="28">
        <v>42938</v>
      </c>
      <c r="B10376" t="s">
        <v>441</v>
      </c>
      <c r="C10376" t="s">
        <v>53</v>
      </c>
      <c r="D10376" t="s">
        <v>53</v>
      </c>
      <c r="E10376" s="30">
        <v>5.69</v>
      </c>
      <c r="F10376">
        <f t="shared" si="168"/>
        <v>1</v>
      </c>
    </row>
    <row r="10377" spans="1:6" x14ac:dyDescent="0.2">
      <c r="A10377" s="28">
        <v>42938</v>
      </c>
      <c r="B10377" t="s">
        <v>441</v>
      </c>
      <c r="C10377" t="s">
        <v>54</v>
      </c>
      <c r="D10377" t="s">
        <v>54</v>
      </c>
      <c r="E10377" s="30">
        <v>5</v>
      </c>
      <c r="F10377">
        <f t="shared" si="168"/>
        <v>1</v>
      </c>
    </row>
    <row r="10378" spans="1:6" x14ac:dyDescent="0.2">
      <c r="A10378" s="28">
        <v>42938</v>
      </c>
      <c r="B10378" t="s">
        <v>441</v>
      </c>
      <c r="C10378" t="s">
        <v>55</v>
      </c>
      <c r="D10378" t="s">
        <v>55</v>
      </c>
      <c r="E10378" s="30">
        <v>22</v>
      </c>
      <c r="F10378">
        <f t="shared" si="168"/>
        <v>1</v>
      </c>
    </row>
    <row r="10379" spans="1:6" x14ac:dyDescent="0.2">
      <c r="A10379" s="28">
        <v>42938</v>
      </c>
      <c r="B10379" t="s">
        <v>441</v>
      </c>
      <c r="C10379" t="s">
        <v>56</v>
      </c>
      <c r="D10379" t="s">
        <v>56</v>
      </c>
      <c r="E10379" s="30">
        <v>3</v>
      </c>
      <c r="F10379">
        <f t="shared" si="168"/>
        <v>1</v>
      </c>
    </row>
    <row r="10380" spans="1:6" x14ac:dyDescent="0.2">
      <c r="A10380" s="28">
        <v>42938</v>
      </c>
      <c r="B10380" t="s">
        <v>441</v>
      </c>
      <c r="C10380" t="s">
        <v>57</v>
      </c>
      <c r="D10380" t="s">
        <v>57</v>
      </c>
      <c r="E10380" s="30">
        <v>1</v>
      </c>
      <c r="F10380">
        <f t="shared" si="168"/>
        <v>1</v>
      </c>
    </row>
    <row r="10381" spans="1:6" x14ac:dyDescent="0.2">
      <c r="A10381" s="28">
        <v>42938</v>
      </c>
      <c r="B10381" t="s">
        <v>441</v>
      </c>
      <c r="C10381" t="s">
        <v>58</v>
      </c>
      <c r="D10381" t="s">
        <v>58</v>
      </c>
      <c r="E10381" s="30">
        <v>0</v>
      </c>
      <c r="F10381">
        <f t="shared" si="168"/>
        <v>1</v>
      </c>
    </row>
    <row r="10382" spans="1:6" x14ac:dyDescent="0.2">
      <c r="A10382" s="28">
        <v>42938</v>
      </c>
      <c r="B10382" t="s">
        <v>441</v>
      </c>
      <c r="C10382" t="s">
        <v>59</v>
      </c>
      <c r="D10382" t="s">
        <v>59</v>
      </c>
      <c r="E10382" s="30">
        <v>2</v>
      </c>
      <c r="F10382">
        <f t="shared" si="168"/>
        <v>1</v>
      </c>
    </row>
    <row r="10383" spans="1:6" x14ac:dyDescent="0.2">
      <c r="A10383" s="28">
        <v>42939</v>
      </c>
      <c r="B10383" t="s">
        <v>447</v>
      </c>
      <c r="C10383" t="s">
        <v>52</v>
      </c>
      <c r="D10383" t="s">
        <v>52</v>
      </c>
      <c r="E10383" s="30">
        <v>6.5</v>
      </c>
      <c r="F10383">
        <f t="shared" si="168"/>
        <v>1</v>
      </c>
    </row>
    <row r="10384" spans="1:6" x14ac:dyDescent="0.2">
      <c r="A10384" s="28">
        <v>42939</v>
      </c>
      <c r="B10384" t="s">
        <v>447</v>
      </c>
      <c r="C10384" t="s">
        <v>53</v>
      </c>
      <c r="D10384" t="s">
        <v>53</v>
      </c>
      <c r="E10384" s="30">
        <v>2.4289999999999998</v>
      </c>
      <c r="F10384">
        <f t="shared" si="168"/>
        <v>1</v>
      </c>
    </row>
    <row r="10385" spans="1:6" x14ac:dyDescent="0.2">
      <c r="A10385" s="28">
        <v>42939</v>
      </c>
      <c r="B10385" t="s">
        <v>447</v>
      </c>
      <c r="C10385" t="s">
        <v>54</v>
      </c>
      <c r="D10385" t="s">
        <v>54</v>
      </c>
      <c r="E10385" s="30">
        <v>2</v>
      </c>
      <c r="F10385">
        <f t="shared" si="168"/>
        <v>1</v>
      </c>
    </row>
    <row r="10386" spans="1:6" x14ac:dyDescent="0.2">
      <c r="A10386" s="28">
        <v>42939</v>
      </c>
      <c r="B10386" t="s">
        <v>447</v>
      </c>
      <c r="C10386" t="s">
        <v>55</v>
      </c>
      <c r="D10386" t="s">
        <v>55</v>
      </c>
      <c r="E10386" s="30">
        <v>12</v>
      </c>
      <c r="F10386">
        <f t="shared" si="168"/>
        <v>1</v>
      </c>
    </row>
    <row r="10387" spans="1:6" x14ac:dyDescent="0.2">
      <c r="A10387" s="28">
        <v>42939</v>
      </c>
      <c r="B10387" t="s">
        <v>447</v>
      </c>
      <c r="C10387" t="s">
        <v>56</v>
      </c>
      <c r="D10387" t="s">
        <v>56</v>
      </c>
      <c r="E10387" s="30">
        <v>4</v>
      </c>
      <c r="F10387">
        <f t="shared" si="168"/>
        <v>1</v>
      </c>
    </row>
    <row r="10388" spans="1:6" x14ac:dyDescent="0.2">
      <c r="A10388" s="28">
        <v>42939</v>
      </c>
      <c r="B10388" t="s">
        <v>447</v>
      </c>
      <c r="C10388" t="s">
        <v>57</v>
      </c>
      <c r="D10388" t="s">
        <v>57</v>
      </c>
      <c r="E10388" s="30">
        <v>0</v>
      </c>
      <c r="F10388">
        <f t="shared" si="168"/>
        <v>1</v>
      </c>
    </row>
    <row r="10389" spans="1:6" x14ac:dyDescent="0.2">
      <c r="A10389" s="28">
        <v>42939</v>
      </c>
      <c r="B10389" t="s">
        <v>447</v>
      </c>
      <c r="C10389" t="s">
        <v>58</v>
      </c>
      <c r="D10389" t="s">
        <v>58</v>
      </c>
      <c r="E10389" s="30">
        <v>4</v>
      </c>
      <c r="F10389">
        <f t="shared" si="168"/>
        <v>1</v>
      </c>
    </row>
    <row r="10390" spans="1:6" x14ac:dyDescent="0.2">
      <c r="A10390" s="28">
        <v>42939</v>
      </c>
      <c r="B10390" t="s">
        <v>447</v>
      </c>
      <c r="C10390" t="s">
        <v>59</v>
      </c>
      <c r="D10390" t="s">
        <v>59</v>
      </c>
      <c r="E10390" s="30">
        <v>5</v>
      </c>
      <c r="F10390">
        <f t="shared" si="168"/>
        <v>1</v>
      </c>
    </row>
    <row r="10391" spans="1:6" x14ac:dyDescent="0.2">
      <c r="A10391" s="28">
        <v>42940</v>
      </c>
      <c r="B10391" t="s">
        <v>443</v>
      </c>
      <c r="C10391" t="s">
        <v>52</v>
      </c>
      <c r="D10391" t="s">
        <v>52</v>
      </c>
      <c r="E10391" s="30">
        <v>3.84</v>
      </c>
      <c r="F10391">
        <f t="shared" si="168"/>
        <v>1</v>
      </c>
    </row>
    <row r="10392" spans="1:6" x14ac:dyDescent="0.2">
      <c r="A10392" s="28">
        <v>42940</v>
      </c>
      <c r="B10392" t="s">
        <v>443</v>
      </c>
      <c r="C10392" t="s">
        <v>53</v>
      </c>
      <c r="D10392" t="s">
        <v>53</v>
      </c>
      <c r="E10392" s="30">
        <v>1</v>
      </c>
      <c r="F10392">
        <f t="shared" si="168"/>
        <v>1</v>
      </c>
    </row>
    <row r="10393" spans="1:6" x14ac:dyDescent="0.2">
      <c r="A10393" s="28">
        <v>42940</v>
      </c>
      <c r="B10393" t="s">
        <v>443</v>
      </c>
      <c r="C10393" t="s">
        <v>54</v>
      </c>
      <c r="D10393" t="s">
        <v>54</v>
      </c>
      <c r="E10393" s="30">
        <v>2.1</v>
      </c>
      <c r="F10393">
        <f t="shared" si="168"/>
        <v>1</v>
      </c>
    </row>
    <row r="10394" spans="1:6" x14ac:dyDescent="0.2">
      <c r="A10394" s="28">
        <v>42940</v>
      </c>
      <c r="B10394" t="s">
        <v>443</v>
      </c>
      <c r="C10394" t="s">
        <v>55</v>
      </c>
      <c r="D10394" t="s">
        <v>55</v>
      </c>
      <c r="E10394" s="30">
        <v>15</v>
      </c>
      <c r="F10394">
        <f t="shared" si="168"/>
        <v>1</v>
      </c>
    </row>
    <row r="10395" spans="1:6" x14ac:dyDescent="0.2">
      <c r="A10395" s="28">
        <v>42940</v>
      </c>
      <c r="B10395" t="s">
        <v>443</v>
      </c>
      <c r="C10395" t="s">
        <v>56</v>
      </c>
      <c r="D10395" t="s">
        <v>56</v>
      </c>
      <c r="E10395" s="30">
        <v>6</v>
      </c>
      <c r="F10395">
        <f t="shared" si="168"/>
        <v>1</v>
      </c>
    </row>
    <row r="10396" spans="1:6" x14ac:dyDescent="0.2">
      <c r="A10396" s="28">
        <v>42940</v>
      </c>
      <c r="B10396" t="s">
        <v>443</v>
      </c>
      <c r="C10396" t="s">
        <v>57</v>
      </c>
      <c r="D10396" t="s">
        <v>57</v>
      </c>
      <c r="E10396" s="30">
        <v>0</v>
      </c>
      <c r="F10396">
        <f t="shared" si="168"/>
        <v>1</v>
      </c>
    </row>
    <row r="10397" spans="1:6" x14ac:dyDescent="0.2">
      <c r="A10397" s="28">
        <v>42940</v>
      </c>
      <c r="B10397" t="s">
        <v>443</v>
      </c>
      <c r="C10397" t="s">
        <v>58</v>
      </c>
      <c r="D10397" t="s">
        <v>58</v>
      </c>
      <c r="E10397" s="30">
        <v>0</v>
      </c>
      <c r="F10397">
        <f t="shared" si="168"/>
        <v>1</v>
      </c>
    </row>
    <row r="10398" spans="1:6" x14ac:dyDescent="0.2">
      <c r="A10398" s="28">
        <v>42940</v>
      </c>
      <c r="B10398" t="s">
        <v>443</v>
      </c>
      <c r="C10398" t="s">
        <v>59</v>
      </c>
      <c r="D10398" t="s">
        <v>59</v>
      </c>
      <c r="E10398" s="30">
        <v>3</v>
      </c>
      <c r="F10398">
        <f t="shared" si="168"/>
        <v>1</v>
      </c>
    </row>
    <row r="10399" spans="1:6" x14ac:dyDescent="0.2">
      <c r="A10399" s="28">
        <v>42941</v>
      </c>
      <c r="B10399" t="s">
        <v>444</v>
      </c>
      <c r="C10399" t="s">
        <v>52</v>
      </c>
      <c r="D10399" t="s">
        <v>52</v>
      </c>
      <c r="E10399" s="30">
        <v>6.34</v>
      </c>
      <c r="F10399">
        <f t="shared" si="168"/>
        <v>1</v>
      </c>
    </row>
    <row r="10400" spans="1:6" x14ac:dyDescent="0.2">
      <c r="A10400" s="28">
        <v>42941</v>
      </c>
      <c r="B10400" t="s">
        <v>444</v>
      </c>
      <c r="C10400" t="s">
        <v>53</v>
      </c>
      <c r="D10400" t="s">
        <v>53</v>
      </c>
      <c r="E10400" s="30">
        <v>2.35</v>
      </c>
      <c r="F10400">
        <f t="shared" si="168"/>
        <v>1</v>
      </c>
    </row>
    <row r="10401" spans="1:6" x14ac:dyDescent="0.2">
      <c r="A10401" s="28">
        <v>42941</v>
      </c>
      <c r="B10401" t="s">
        <v>444</v>
      </c>
      <c r="C10401" t="s">
        <v>54</v>
      </c>
      <c r="D10401" t="s">
        <v>54</v>
      </c>
      <c r="E10401" s="30">
        <v>2</v>
      </c>
      <c r="F10401">
        <f t="shared" si="168"/>
        <v>1</v>
      </c>
    </row>
    <row r="10402" spans="1:6" x14ac:dyDescent="0.2">
      <c r="A10402" s="28">
        <v>42941</v>
      </c>
      <c r="B10402" t="s">
        <v>444</v>
      </c>
      <c r="C10402" t="s">
        <v>55</v>
      </c>
      <c r="D10402" t="s">
        <v>55</v>
      </c>
      <c r="E10402" s="30">
        <v>14</v>
      </c>
      <c r="F10402">
        <f t="shared" si="168"/>
        <v>1</v>
      </c>
    </row>
    <row r="10403" spans="1:6" x14ac:dyDescent="0.2">
      <c r="A10403" s="28">
        <v>42941</v>
      </c>
      <c r="B10403" t="s">
        <v>444</v>
      </c>
      <c r="C10403" t="s">
        <v>56</v>
      </c>
      <c r="D10403" t="s">
        <v>56</v>
      </c>
      <c r="E10403" s="30">
        <v>5</v>
      </c>
      <c r="F10403">
        <f t="shared" si="168"/>
        <v>1</v>
      </c>
    </row>
    <row r="10404" spans="1:6" x14ac:dyDescent="0.2">
      <c r="A10404" s="28">
        <v>42941</v>
      </c>
      <c r="B10404" t="s">
        <v>444</v>
      </c>
      <c r="C10404" t="s">
        <v>57</v>
      </c>
      <c r="D10404" t="s">
        <v>57</v>
      </c>
      <c r="E10404" s="30">
        <v>0</v>
      </c>
      <c r="F10404">
        <f t="shared" si="168"/>
        <v>1</v>
      </c>
    </row>
    <row r="10405" spans="1:6" x14ac:dyDescent="0.2">
      <c r="A10405" s="28">
        <v>42941</v>
      </c>
      <c r="B10405" t="s">
        <v>444</v>
      </c>
      <c r="C10405" t="s">
        <v>58</v>
      </c>
      <c r="D10405" t="s">
        <v>58</v>
      </c>
      <c r="E10405" s="30">
        <v>6</v>
      </c>
      <c r="F10405">
        <f t="shared" si="168"/>
        <v>1</v>
      </c>
    </row>
    <row r="10406" spans="1:6" x14ac:dyDescent="0.2">
      <c r="A10406" s="28">
        <v>42941</v>
      </c>
      <c r="B10406" t="s">
        <v>444</v>
      </c>
      <c r="C10406" t="s">
        <v>59</v>
      </c>
      <c r="D10406" t="s">
        <v>59</v>
      </c>
      <c r="E10406" s="30">
        <v>0.1</v>
      </c>
      <c r="F10406">
        <f t="shared" si="168"/>
        <v>1</v>
      </c>
    </row>
    <row r="10407" spans="1:6" x14ac:dyDescent="0.2">
      <c r="A10407" s="28">
        <v>42942</v>
      </c>
      <c r="B10407" t="s">
        <v>445</v>
      </c>
      <c r="C10407" t="s">
        <v>52</v>
      </c>
      <c r="D10407" t="s">
        <v>52</v>
      </c>
      <c r="E10407" s="30">
        <v>3.33</v>
      </c>
      <c r="F10407">
        <f t="shared" si="168"/>
        <v>1</v>
      </c>
    </row>
    <row r="10408" spans="1:6" x14ac:dyDescent="0.2">
      <c r="A10408" s="28">
        <v>42942</v>
      </c>
      <c r="B10408" t="s">
        <v>445</v>
      </c>
      <c r="C10408" t="s">
        <v>53</v>
      </c>
      <c r="D10408" t="s">
        <v>53</v>
      </c>
      <c r="E10408" s="30">
        <v>6.7789999999999999</v>
      </c>
      <c r="F10408">
        <f t="shared" si="168"/>
        <v>1</v>
      </c>
    </row>
    <row r="10409" spans="1:6" x14ac:dyDescent="0.2">
      <c r="A10409" s="28">
        <v>42942</v>
      </c>
      <c r="B10409" t="s">
        <v>445</v>
      </c>
      <c r="C10409" t="s">
        <v>54</v>
      </c>
      <c r="D10409" t="s">
        <v>54</v>
      </c>
      <c r="E10409" s="30">
        <v>3</v>
      </c>
      <c r="F10409">
        <f t="shared" si="168"/>
        <v>1</v>
      </c>
    </row>
    <row r="10410" spans="1:6" x14ac:dyDescent="0.2">
      <c r="A10410" s="28">
        <v>42942</v>
      </c>
      <c r="B10410" t="s">
        <v>445</v>
      </c>
      <c r="C10410" t="s">
        <v>55</v>
      </c>
      <c r="D10410" t="s">
        <v>55</v>
      </c>
      <c r="E10410" s="30">
        <v>15</v>
      </c>
      <c r="F10410">
        <f t="shared" si="168"/>
        <v>1</v>
      </c>
    </row>
    <row r="10411" spans="1:6" x14ac:dyDescent="0.2">
      <c r="A10411" s="28">
        <v>42942</v>
      </c>
      <c r="B10411" t="s">
        <v>445</v>
      </c>
      <c r="C10411" t="s">
        <v>56</v>
      </c>
      <c r="D10411" t="s">
        <v>56</v>
      </c>
      <c r="E10411" s="30">
        <v>11</v>
      </c>
      <c r="F10411">
        <f t="shared" si="168"/>
        <v>1</v>
      </c>
    </row>
    <row r="10412" spans="1:6" x14ac:dyDescent="0.2">
      <c r="A10412" s="28">
        <v>42942</v>
      </c>
      <c r="B10412" t="s">
        <v>445</v>
      </c>
      <c r="C10412" t="s">
        <v>57</v>
      </c>
      <c r="D10412" t="s">
        <v>57</v>
      </c>
      <c r="E10412" s="30">
        <v>1</v>
      </c>
      <c r="F10412">
        <f t="shared" si="168"/>
        <v>1</v>
      </c>
    </row>
    <row r="10413" spans="1:6" x14ac:dyDescent="0.2">
      <c r="A10413" s="28">
        <v>42942</v>
      </c>
      <c r="B10413" t="s">
        <v>445</v>
      </c>
      <c r="C10413" t="s">
        <v>58</v>
      </c>
      <c r="D10413" t="s">
        <v>58</v>
      </c>
      <c r="E10413" s="30">
        <v>1</v>
      </c>
      <c r="F10413">
        <f t="shared" si="168"/>
        <v>1</v>
      </c>
    </row>
    <row r="10414" spans="1:6" x14ac:dyDescent="0.2">
      <c r="A10414" s="28">
        <v>42942</v>
      </c>
      <c r="B10414" t="s">
        <v>445</v>
      </c>
      <c r="C10414" t="s">
        <v>59</v>
      </c>
      <c r="D10414" t="s">
        <v>59</v>
      </c>
      <c r="E10414" s="30">
        <v>1</v>
      </c>
      <c r="F10414">
        <f t="shared" si="168"/>
        <v>1</v>
      </c>
    </row>
    <row r="10415" spans="1:6" x14ac:dyDescent="0.2">
      <c r="A10415" s="28">
        <v>42943</v>
      </c>
      <c r="B10415" t="s">
        <v>446</v>
      </c>
      <c r="C10415" t="s">
        <v>52</v>
      </c>
      <c r="D10415" t="s">
        <v>52</v>
      </c>
      <c r="E10415" s="30">
        <v>5</v>
      </c>
      <c r="F10415">
        <f t="shared" si="168"/>
        <v>1</v>
      </c>
    </row>
    <row r="10416" spans="1:6" x14ac:dyDescent="0.2">
      <c r="A10416" s="28">
        <v>42943</v>
      </c>
      <c r="B10416" t="s">
        <v>446</v>
      </c>
      <c r="C10416" t="s">
        <v>53</v>
      </c>
      <c r="D10416" t="s">
        <v>53</v>
      </c>
      <c r="E10416" s="30">
        <v>0.67</v>
      </c>
      <c r="F10416">
        <f t="shared" si="168"/>
        <v>1</v>
      </c>
    </row>
    <row r="10417" spans="1:6" x14ac:dyDescent="0.2">
      <c r="A10417" s="28">
        <v>42943</v>
      </c>
      <c r="B10417" t="s">
        <v>446</v>
      </c>
      <c r="C10417" t="s">
        <v>54</v>
      </c>
      <c r="D10417" t="s">
        <v>54</v>
      </c>
      <c r="E10417" s="30">
        <v>0</v>
      </c>
      <c r="F10417">
        <f t="shared" si="168"/>
        <v>1</v>
      </c>
    </row>
    <row r="10418" spans="1:6" x14ac:dyDescent="0.2">
      <c r="A10418" s="28">
        <v>42943</v>
      </c>
      <c r="B10418" t="s">
        <v>446</v>
      </c>
      <c r="C10418" t="s">
        <v>55</v>
      </c>
      <c r="D10418" t="s">
        <v>55</v>
      </c>
      <c r="E10418" s="30">
        <v>12.4</v>
      </c>
      <c r="F10418">
        <f t="shared" si="168"/>
        <v>1</v>
      </c>
    </row>
    <row r="10419" spans="1:6" x14ac:dyDescent="0.2">
      <c r="A10419" s="28">
        <v>42943</v>
      </c>
      <c r="B10419" t="s">
        <v>446</v>
      </c>
      <c r="C10419" t="s">
        <v>56</v>
      </c>
      <c r="D10419" t="s">
        <v>56</v>
      </c>
      <c r="E10419" s="30">
        <v>8</v>
      </c>
      <c r="F10419">
        <f t="shared" si="168"/>
        <v>1</v>
      </c>
    </row>
    <row r="10420" spans="1:6" x14ac:dyDescent="0.2">
      <c r="A10420" s="28">
        <v>42943</v>
      </c>
      <c r="B10420" t="s">
        <v>446</v>
      </c>
      <c r="C10420" t="s">
        <v>57</v>
      </c>
      <c r="D10420" t="s">
        <v>57</v>
      </c>
      <c r="E10420" s="30">
        <v>0</v>
      </c>
      <c r="F10420">
        <f t="shared" si="168"/>
        <v>1</v>
      </c>
    </row>
    <row r="10421" spans="1:6" x14ac:dyDescent="0.2">
      <c r="A10421" s="28">
        <v>42943</v>
      </c>
      <c r="B10421" t="s">
        <v>446</v>
      </c>
      <c r="C10421" t="s">
        <v>58</v>
      </c>
      <c r="D10421" t="s">
        <v>58</v>
      </c>
      <c r="E10421" s="30">
        <v>0</v>
      </c>
      <c r="F10421">
        <f t="shared" si="168"/>
        <v>1</v>
      </c>
    </row>
    <row r="10422" spans="1:6" x14ac:dyDescent="0.2">
      <c r="A10422" s="28">
        <v>42943</v>
      </c>
      <c r="B10422" t="s">
        <v>446</v>
      </c>
      <c r="C10422" t="s">
        <v>59</v>
      </c>
      <c r="D10422" t="s">
        <v>59</v>
      </c>
      <c r="E10422" s="30">
        <v>1</v>
      </c>
      <c r="F10422">
        <f t="shared" si="168"/>
        <v>1</v>
      </c>
    </row>
    <row r="10423" spans="1:6" x14ac:dyDescent="0.2">
      <c r="A10423" s="28">
        <v>42944</v>
      </c>
      <c r="B10423" t="s">
        <v>440</v>
      </c>
      <c r="C10423" t="s">
        <v>52</v>
      </c>
      <c r="D10423" t="s">
        <v>52</v>
      </c>
      <c r="E10423" s="30">
        <v>4</v>
      </c>
      <c r="F10423">
        <f t="shared" si="168"/>
        <v>1</v>
      </c>
    </row>
    <row r="10424" spans="1:6" x14ac:dyDescent="0.2">
      <c r="A10424" s="28">
        <v>42944</v>
      </c>
      <c r="B10424" t="s">
        <v>440</v>
      </c>
      <c r="C10424" t="s">
        <v>53</v>
      </c>
      <c r="D10424" t="s">
        <v>53</v>
      </c>
      <c r="E10424" s="30">
        <v>5</v>
      </c>
      <c r="F10424">
        <f t="shared" si="168"/>
        <v>1</v>
      </c>
    </row>
    <row r="10425" spans="1:6" x14ac:dyDescent="0.2">
      <c r="A10425" s="28">
        <v>42944</v>
      </c>
      <c r="B10425" t="s">
        <v>440</v>
      </c>
      <c r="C10425" t="s">
        <v>54</v>
      </c>
      <c r="D10425" t="s">
        <v>54</v>
      </c>
      <c r="E10425" s="30">
        <v>1.1000000000000001</v>
      </c>
      <c r="F10425">
        <f t="shared" si="168"/>
        <v>1</v>
      </c>
    </row>
    <row r="10426" spans="1:6" x14ac:dyDescent="0.2">
      <c r="A10426" s="28">
        <v>42944</v>
      </c>
      <c r="B10426" t="s">
        <v>440</v>
      </c>
      <c r="C10426" t="s">
        <v>55</v>
      </c>
      <c r="D10426" t="s">
        <v>55</v>
      </c>
      <c r="E10426" s="30">
        <v>17.2</v>
      </c>
      <c r="F10426">
        <f t="shared" si="168"/>
        <v>1</v>
      </c>
    </row>
    <row r="10427" spans="1:6" x14ac:dyDescent="0.2">
      <c r="A10427" s="28">
        <v>42944</v>
      </c>
      <c r="B10427" t="s">
        <v>440</v>
      </c>
      <c r="C10427" t="s">
        <v>56</v>
      </c>
      <c r="D10427" t="s">
        <v>56</v>
      </c>
      <c r="E10427" s="30">
        <v>10</v>
      </c>
      <c r="F10427">
        <f t="shared" si="168"/>
        <v>1</v>
      </c>
    </row>
    <row r="10428" spans="1:6" x14ac:dyDescent="0.2">
      <c r="A10428" s="28">
        <v>42944</v>
      </c>
      <c r="B10428" t="s">
        <v>440</v>
      </c>
      <c r="C10428" t="s">
        <v>57</v>
      </c>
      <c r="D10428" t="s">
        <v>57</v>
      </c>
      <c r="E10428" s="30">
        <v>0</v>
      </c>
      <c r="F10428">
        <f t="shared" si="168"/>
        <v>1</v>
      </c>
    </row>
    <row r="10429" spans="1:6" x14ac:dyDescent="0.2">
      <c r="A10429" s="28">
        <v>42944</v>
      </c>
      <c r="B10429" t="s">
        <v>440</v>
      </c>
      <c r="C10429" t="s">
        <v>58</v>
      </c>
      <c r="D10429" t="s">
        <v>58</v>
      </c>
      <c r="E10429" s="30">
        <v>0</v>
      </c>
      <c r="F10429">
        <f t="shared" si="168"/>
        <v>1</v>
      </c>
    </row>
    <row r="10430" spans="1:6" x14ac:dyDescent="0.2">
      <c r="A10430" s="28">
        <v>42944</v>
      </c>
      <c r="B10430" t="s">
        <v>440</v>
      </c>
      <c r="C10430" t="s">
        <v>59</v>
      </c>
      <c r="D10430" t="s">
        <v>59</v>
      </c>
      <c r="E10430" s="30">
        <v>3</v>
      </c>
      <c r="F10430">
        <f t="shared" si="168"/>
        <v>1</v>
      </c>
    </row>
    <row r="10431" spans="1:6" x14ac:dyDescent="0.2">
      <c r="A10431" s="28">
        <v>42945</v>
      </c>
      <c r="B10431" t="s">
        <v>441</v>
      </c>
      <c r="C10431" t="s">
        <v>52</v>
      </c>
      <c r="D10431" t="s">
        <v>52</v>
      </c>
      <c r="E10431" s="30">
        <v>3</v>
      </c>
      <c r="F10431">
        <f t="shared" si="168"/>
        <v>1</v>
      </c>
    </row>
    <row r="10432" spans="1:6" x14ac:dyDescent="0.2">
      <c r="A10432" s="28">
        <v>42945</v>
      </c>
      <c r="B10432" t="s">
        <v>441</v>
      </c>
      <c r="C10432" t="s">
        <v>53</v>
      </c>
      <c r="D10432" t="s">
        <v>53</v>
      </c>
      <c r="E10432" s="30">
        <v>3.33</v>
      </c>
      <c r="F10432">
        <f t="shared" si="168"/>
        <v>1</v>
      </c>
    </row>
    <row r="10433" spans="1:6" x14ac:dyDescent="0.2">
      <c r="A10433" s="28">
        <v>42945</v>
      </c>
      <c r="B10433" t="s">
        <v>441</v>
      </c>
      <c r="C10433" t="s">
        <v>54</v>
      </c>
      <c r="D10433" t="s">
        <v>54</v>
      </c>
      <c r="E10433" s="30">
        <v>2</v>
      </c>
      <c r="F10433">
        <f t="shared" si="168"/>
        <v>1</v>
      </c>
    </row>
    <row r="10434" spans="1:6" x14ac:dyDescent="0.2">
      <c r="A10434" s="28">
        <v>42945</v>
      </c>
      <c r="B10434" t="s">
        <v>441</v>
      </c>
      <c r="C10434" t="s">
        <v>55</v>
      </c>
      <c r="D10434" t="s">
        <v>55</v>
      </c>
      <c r="E10434" s="30">
        <v>14.15</v>
      </c>
      <c r="F10434">
        <f t="shared" si="168"/>
        <v>1</v>
      </c>
    </row>
    <row r="10435" spans="1:6" x14ac:dyDescent="0.2">
      <c r="A10435" s="28">
        <v>42945</v>
      </c>
      <c r="B10435" t="s">
        <v>441</v>
      </c>
      <c r="C10435" t="s">
        <v>56</v>
      </c>
      <c r="D10435" t="s">
        <v>56</v>
      </c>
      <c r="E10435" s="30">
        <v>1</v>
      </c>
      <c r="F10435">
        <f t="shared" si="168"/>
        <v>1</v>
      </c>
    </row>
    <row r="10436" spans="1:6" x14ac:dyDescent="0.2">
      <c r="A10436" s="28">
        <v>42945</v>
      </c>
      <c r="B10436" t="s">
        <v>441</v>
      </c>
      <c r="C10436" t="s">
        <v>57</v>
      </c>
      <c r="D10436" t="s">
        <v>57</v>
      </c>
      <c r="E10436" s="30">
        <v>0</v>
      </c>
      <c r="F10436">
        <f t="shared" si="168"/>
        <v>1</v>
      </c>
    </row>
    <row r="10437" spans="1:6" x14ac:dyDescent="0.2">
      <c r="A10437" s="28">
        <v>42945</v>
      </c>
      <c r="B10437" t="s">
        <v>441</v>
      </c>
      <c r="C10437" t="s">
        <v>58</v>
      </c>
      <c r="D10437" t="s">
        <v>58</v>
      </c>
      <c r="E10437" s="30">
        <v>0</v>
      </c>
      <c r="F10437">
        <f t="shared" si="168"/>
        <v>1</v>
      </c>
    </row>
    <row r="10438" spans="1:6" x14ac:dyDescent="0.2">
      <c r="A10438" s="28">
        <v>42945</v>
      </c>
      <c r="B10438" t="s">
        <v>441</v>
      </c>
      <c r="C10438" t="s">
        <v>59</v>
      </c>
      <c r="D10438" t="s">
        <v>59</v>
      </c>
      <c r="E10438" s="30">
        <v>4</v>
      </c>
      <c r="F10438">
        <f t="shared" si="168"/>
        <v>1</v>
      </c>
    </row>
    <row r="10439" spans="1:6" x14ac:dyDescent="0.2">
      <c r="A10439" s="28">
        <v>42946</v>
      </c>
      <c r="B10439" t="s">
        <v>447</v>
      </c>
      <c r="C10439" t="s">
        <v>52</v>
      </c>
      <c r="D10439" t="s">
        <v>52</v>
      </c>
      <c r="E10439" s="30">
        <v>4.125</v>
      </c>
      <c r="F10439">
        <f t="shared" ref="F10439:F10502" si="169">SUBTOTAL(103,E10439)</f>
        <v>1</v>
      </c>
    </row>
    <row r="10440" spans="1:6" x14ac:dyDescent="0.2">
      <c r="A10440" s="28">
        <v>42946</v>
      </c>
      <c r="B10440" t="s">
        <v>447</v>
      </c>
      <c r="C10440" t="s">
        <v>53</v>
      </c>
      <c r="D10440" t="s">
        <v>53</v>
      </c>
      <c r="E10440" s="30">
        <v>2.66</v>
      </c>
      <c r="F10440">
        <f t="shared" si="169"/>
        <v>1</v>
      </c>
    </row>
    <row r="10441" spans="1:6" x14ac:dyDescent="0.2">
      <c r="A10441" s="28">
        <v>42946</v>
      </c>
      <c r="B10441" t="s">
        <v>447</v>
      </c>
      <c r="C10441" t="s">
        <v>54</v>
      </c>
      <c r="D10441" t="s">
        <v>54</v>
      </c>
      <c r="E10441" s="30">
        <v>2</v>
      </c>
      <c r="F10441">
        <f t="shared" si="169"/>
        <v>1</v>
      </c>
    </row>
    <row r="10442" spans="1:6" x14ac:dyDescent="0.2">
      <c r="A10442" s="28">
        <v>42946</v>
      </c>
      <c r="B10442" t="s">
        <v>447</v>
      </c>
      <c r="C10442" t="s">
        <v>55</v>
      </c>
      <c r="D10442" t="s">
        <v>55</v>
      </c>
      <c r="E10442" s="30">
        <v>13</v>
      </c>
      <c r="F10442">
        <f t="shared" si="169"/>
        <v>1</v>
      </c>
    </row>
    <row r="10443" spans="1:6" x14ac:dyDescent="0.2">
      <c r="A10443" s="28">
        <v>42946</v>
      </c>
      <c r="B10443" t="s">
        <v>447</v>
      </c>
      <c r="C10443" t="s">
        <v>56</v>
      </c>
      <c r="D10443" t="s">
        <v>56</v>
      </c>
      <c r="E10443" s="30">
        <v>11</v>
      </c>
      <c r="F10443">
        <f t="shared" si="169"/>
        <v>1</v>
      </c>
    </row>
    <row r="10444" spans="1:6" x14ac:dyDescent="0.2">
      <c r="A10444" s="28">
        <v>42946</v>
      </c>
      <c r="B10444" t="s">
        <v>447</v>
      </c>
      <c r="C10444" t="s">
        <v>57</v>
      </c>
      <c r="D10444" t="s">
        <v>57</v>
      </c>
      <c r="E10444" s="30">
        <v>0</v>
      </c>
      <c r="F10444">
        <f t="shared" si="169"/>
        <v>1</v>
      </c>
    </row>
    <row r="10445" spans="1:6" x14ac:dyDescent="0.2">
      <c r="A10445" s="28">
        <v>42946</v>
      </c>
      <c r="B10445" t="s">
        <v>447</v>
      </c>
      <c r="C10445" t="s">
        <v>58</v>
      </c>
      <c r="D10445" t="s">
        <v>58</v>
      </c>
      <c r="E10445" s="30">
        <v>0</v>
      </c>
      <c r="F10445">
        <f t="shared" si="169"/>
        <v>1</v>
      </c>
    </row>
    <row r="10446" spans="1:6" x14ac:dyDescent="0.2">
      <c r="A10446" s="28">
        <v>42946</v>
      </c>
      <c r="B10446" t="s">
        <v>447</v>
      </c>
      <c r="C10446" t="s">
        <v>59</v>
      </c>
      <c r="D10446" t="s">
        <v>59</v>
      </c>
      <c r="E10446" s="30">
        <v>1</v>
      </c>
      <c r="F10446">
        <f t="shared" si="169"/>
        <v>1</v>
      </c>
    </row>
    <row r="10447" spans="1:6" x14ac:dyDescent="0.2">
      <c r="A10447" s="28">
        <v>42947</v>
      </c>
      <c r="B10447" t="s">
        <v>443</v>
      </c>
      <c r="C10447" t="s">
        <v>52</v>
      </c>
      <c r="D10447" t="s">
        <v>52</v>
      </c>
      <c r="E10447" s="30">
        <v>7.34</v>
      </c>
      <c r="F10447">
        <f t="shared" si="169"/>
        <v>1</v>
      </c>
    </row>
    <row r="10448" spans="1:6" x14ac:dyDescent="0.2">
      <c r="A10448" s="28">
        <v>42947</v>
      </c>
      <c r="B10448" t="s">
        <v>443</v>
      </c>
      <c r="C10448" t="s">
        <v>53</v>
      </c>
      <c r="D10448" t="s">
        <v>53</v>
      </c>
      <c r="E10448" s="30">
        <v>0.81</v>
      </c>
      <c r="F10448">
        <f t="shared" si="169"/>
        <v>1</v>
      </c>
    </row>
    <row r="10449" spans="1:6" x14ac:dyDescent="0.2">
      <c r="A10449" s="28">
        <v>42947</v>
      </c>
      <c r="B10449" t="s">
        <v>443</v>
      </c>
      <c r="C10449" t="s">
        <v>54</v>
      </c>
      <c r="D10449" t="s">
        <v>54</v>
      </c>
      <c r="E10449" s="30">
        <v>2.25</v>
      </c>
      <c r="F10449">
        <f t="shared" si="169"/>
        <v>1</v>
      </c>
    </row>
    <row r="10450" spans="1:6" x14ac:dyDescent="0.2">
      <c r="A10450" s="28">
        <v>42947</v>
      </c>
      <c r="B10450" t="s">
        <v>443</v>
      </c>
      <c r="C10450" t="s">
        <v>55</v>
      </c>
      <c r="D10450" t="s">
        <v>55</v>
      </c>
      <c r="E10450" s="30">
        <v>21</v>
      </c>
      <c r="F10450">
        <f t="shared" si="169"/>
        <v>1</v>
      </c>
    </row>
    <row r="10451" spans="1:6" x14ac:dyDescent="0.2">
      <c r="A10451" s="28">
        <v>42947</v>
      </c>
      <c r="B10451" t="s">
        <v>443</v>
      </c>
      <c r="C10451" t="s">
        <v>56</v>
      </c>
      <c r="D10451" t="s">
        <v>56</v>
      </c>
      <c r="E10451" s="30">
        <v>9</v>
      </c>
      <c r="F10451">
        <f t="shared" si="169"/>
        <v>1</v>
      </c>
    </row>
    <row r="10452" spans="1:6" x14ac:dyDescent="0.2">
      <c r="A10452" s="28">
        <v>42947</v>
      </c>
      <c r="B10452" t="s">
        <v>443</v>
      </c>
      <c r="C10452" t="s">
        <v>57</v>
      </c>
      <c r="D10452" t="s">
        <v>57</v>
      </c>
      <c r="E10452" s="30">
        <v>0</v>
      </c>
      <c r="F10452">
        <f t="shared" si="169"/>
        <v>1</v>
      </c>
    </row>
    <row r="10453" spans="1:6" x14ac:dyDescent="0.2">
      <c r="A10453" s="28">
        <v>42947</v>
      </c>
      <c r="B10453" t="s">
        <v>443</v>
      </c>
      <c r="C10453" t="s">
        <v>58</v>
      </c>
      <c r="D10453" t="s">
        <v>58</v>
      </c>
      <c r="E10453" s="30">
        <v>5</v>
      </c>
      <c r="F10453">
        <f t="shared" si="169"/>
        <v>1</v>
      </c>
    </row>
    <row r="10454" spans="1:6" x14ac:dyDescent="0.2">
      <c r="A10454" s="28">
        <v>42947</v>
      </c>
      <c r="B10454" t="s">
        <v>443</v>
      </c>
      <c r="C10454" t="s">
        <v>59</v>
      </c>
      <c r="D10454" t="s">
        <v>59</v>
      </c>
      <c r="E10454" s="30">
        <v>2</v>
      </c>
      <c r="F10454">
        <f t="shared" si="169"/>
        <v>1</v>
      </c>
    </row>
    <row r="10455" spans="1:6" x14ac:dyDescent="0.2">
      <c r="A10455" s="28">
        <v>42948</v>
      </c>
      <c r="B10455" t="s">
        <v>444</v>
      </c>
      <c r="C10455" t="s">
        <v>52</v>
      </c>
      <c r="D10455" t="s">
        <v>52</v>
      </c>
      <c r="E10455" s="30">
        <v>7.33</v>
      </c>
      <c r="F10455">
        <f t="shared" si="169"/>
        <v>1</v>
      </c>
    </row>
    <row r="10456" spans="1:6" x14ac:dyDescent="0.2">
      <c r="A10456" s="28">
        <v>42948</v>
      </c>
      <c r="B10456" t="s">
        <v>444</v>
      </c>
      <c r="C10456" t="s">
        <v>53</v>
      </c>
      <c r="D10456" t="s">
        <v>53</v>
      </c>
      <c r="E10456" s="30">
        <v>3.33</v>
      </c>
      <c r="F10456">
        <f t="shared" si="169"/>
        <v>1</v>
      </c>
    </row>
    <row r="10457" spans="1:6" x14ac:dyDescent="0.2">
      <c r="A10457" s="28">
        <v>42948</v>
      </c>
      <c r="B10457" t="s">
        <v>444</v>
      </c>
      <c r="C10457" t="s">
        <v>54</v>
      </c>
      <c r="D10457" t="s">
        <v>54</v>
      </c>
      <c r="E10457" s="30">
        <v>2</v>
      </c>
      <c r="F10457">
        <f t="shared" si="169"/>
        <v>1</v>
      </c>
    </row>
    <row r="10458" spans="1:6" x14ac:dyDescent="0.2">
      <c r="A10458" s="28">
        <v>42948</v>
      </c>
      <c r="B10458" t="s">
        <v>444</v>
      </c>
      <c r="C10458" t="s">
        <v>55</v>
      </c>
      <c r="D10458" t="s">
        <v>55</v>
      </c>
      <c r="E10458" s="30">
        <v>15.6</v>
      </c>
      <c r="F10458">
        <f t="shared" si="169"/>
        <v>1</v>
      </c>
    </row>
    <row r="10459" spans="1:6" x14ac:dyDescent="0.2">
      <c r="A10459" s="28">
        <v>42948</v>
      </c>
      <c r="B10459" t="s">
        <v>444</v>
      </c>
      <c r="C10459" t="s">
        <v>56</v>
      </c>
      <c r="D10459" t="s">
        <v>56</v>
      </c>
      <c r="E10459" s="30">
        <v>3</v>
      </c>
      <c r="F10459">
        <f t="shared" si="169"/>
        <v>1</v>
      </c>
    </row>
    <row r="10460" spans="1:6" x14ac:dyDescent="0.2">
      <c r="A10460" s="28">
        <v>42948</v>
      </c>
      <c r="B10460" t="s">
        <v>444</v>
      </c>
      <c r="C10460" t="s">
        <v>57</v>
      </c>
      <c r="D10460" t="s">
        <v>57</v>
      </c>
      <c r="E10460" s="30">
        <v>0</v>
      </c>
      <c r="F10460">
        <f t="shared" si="169"/>
        <v>1</v>
      </c>
    </row>
    <row r="10461" spans="1:6" x14ac:dyDescent="0.2">
      <c r="A10461" s="28">
        <v>42948</v>
      </c>
      <c r="B10461" t="s">
        <v>444</v>
      </c>
      <c r="C10461" t="s">
        <v>58</v>
      </c>
      <c r="D10461" t="s">
        <v>58</v>
      </c>
      <c r="E10461" s="30">
        <v>1</v>
      </c>
      <c r="F10461">
        <f t="shared" si="169"/>
        <v>1</v>
      </c>
    </row>
    <row r="10462" spans="1:6" x14ac:dyDescent="0.2">
      <c r="A10462" s="28">
        <v>42948</v>
      </c>
      <c r="B10462" t="s">
        <v>444</v>
      </c>
      <c r="C10462" t="s">
        <v>59</v>
      </c>
      <c r="D10462" t="s">
        <v>59</v>
      </c>
      <c r="E10462" s="30">
        <v>1</v>
      </c>
      <c r="F10462">
        <f t="shared" si="169"/>
        <v>1</v>
      </c>
    </row>
    <row r="10463" spans="1:6" x14ac:dyDescent="0.2">
      <c r="A10463" s="28">
        <v>42949</v>
      </c>
      <c r="B10463" t="s">
        <v>445</v>
      </c>
      <c r="C10463" t="s">
        <v>52</v>
      </c>
      <c r="D10463" t="s">
        <v>52</v>
      </c>
      <c r="E10463" s="30">
        <v>6</v>
      </c>
      <c r="F10463">
        <f t="shared" si="169"/>
        <v>1</v>
      </c>
    </row>
    <row r="10464" spans="1:6" x14ac:dyDescent="0.2">
      <c r="A10464" s="28">
        <v>42949</v>
      </c>
      <c r="B10464" t="s">
        <v>445</v>
      </c>
      <c r="C10464" t="s">
        <v>53</v>
      </c>
      <c r="D10464" t="s">
        <v>53</v>
      </c>
      <c r="E10464" s="30">
        <v>2.66</v>
      </c>
      <c r="F10464">
        <f t="shared" si="169"/>
        <v>1</v>
      </c>
    </row>
    <row r="10465" spans="1:6" x14ac:dyDescent="0.2">
      <c r="A10465" s="28">
        <v>42949</v>
      </c>
      <c r="B10465" t="s">
        <v>445</v>
      </c>
      <c r="C10465" t="s">
        <v>54</v>
      </c>
      <c r="D10465" t="s">
        <v>54</v>
      </c>
      <c r="E10465" s="30">
        <v>1</v>
      </c>
      <c r="F10465">
        <f t="shared" si="169"/>
        <v>1</v>
      </c>
    </row>
    <row r="10466" spans="1:6" x14ac:dyDescent="0.2">
      <c r="A10466" s="28">
        <v>42949</v>
      </c>
      <c r="B10466" t="s">
        <v>445</v>
      </c>
      <c r="C10466" t="s">
        <v>55</v>
      </c>
      <c r="D10466" t="s">
        <v>55</v>
      </c>
      <c r="E10466" s="30">
        <v>25</v>
      </c>
      <c r="F10466">
        <f t="shared" si="169"/>
        <v>1</v>
      </c>
    </row>
    <row r="10467" spans="1:6" x14ac:dyDescent="0.2">
      <c r="A10467" s="28">
        <v>42949</v>
      </c>
      <c r="B10467" t="s">
        <v>445</v>
      </c>
      <c r="C10467" t="s">
        <v>56</v>
      </c>
      <c r="D10467" t="s">
        <v>56</v>
      </c>
      <c r="E10467" s="30">
        <v>2</v>
      </c>
      <c r="F10467">
        <f t="shared" si="169"/>
        <v>1</v>
      </c>
    </row>
    <row r="10468" spans="1:6" x14ac:dyDescent="0.2">
      <c r="A10468" s="28">
        <v>42949</v>
      </c>
      <c r="B10468" t="s">
        <v>445</v>
      </c>
      <c r="C10468" t="s">
        <v>57</v>
      </c>
      <c r="D10468" t="s">
        <v>57</v>
      </c>
      <c r="E10468" s="30">
        <v>0</v>
      </c>
      <c r="F10468">
        <f t="shared" si="169"/>
        <v>1</v>
      </c>
    </row>
    <row r="10469" spans="1:6" x14ac:dyDescent="0.2">
      <c r="A10469" s="28">
        <v>42949</v>
      </c>
      <c r="B10469" t="s">
        <v>445</v>
      </c>
      <c r="C10469" t="s">
        <v>58</v>
      </c>
      <c r="D10469" t="s">
        <v>58</v>
      </c>
      <c r="E10469" s="30">
        <v>1</v>
      </c>
      <c r="F10469">
        <f t="shared" si="169"/>
        <v>1</v>
      </c>
    </row>
    <row r="10470" spans="1:6" x14ac:dyDescent="0.2">
      <c r="A10470" s="28">
        <v>42949</v>
      </c>
      <c r="B10470" t="s">
        <v>445</v>
      </c>
      <c r="C10470" t="s">
        <v>59</v>
      </c>
      <c r="D10470" t="s">
        <v>59</v>
      </c>
      <c r="E10470" s="30">
        <v>4</v>
      </c>
      <c r="F10470">
        <f t="shared" si="169"/>
        <v>1</v>
      </c>
    </row>
    <row r="10471" spans="1:6" x14ac:dyDescent="0.2">
      <c r="A10471" s="28">
        <v>42950</v>
      </c>
      <c r="B10471" t="s">
        <v>446</v>
      </c>
      <c r="C10471" t="s">
        <v>52</v>
      </c>
      <c r="D10471" t="s">
        <v>52</v>
      </c>
      <c r="E10471" s="30">
        <v>6.33</v>
      </c>
      <c r="F10471">
        <f t="shared" si="169"/>
        <v>1</v>
      </c>
    </row>
    <row r="10472" spans="1:6" x14ac:dyDescent="0.2">
      <c r="A10472" s="28">
        <v>42950</v>
      </c>
      <c r="B10472" t="s">
        <v>446</v>
      </c>
      <c r="C10472" t="s">
        <v>53</v>
      </c>
      <c r="D10472" t="s">
        <v>53</v>
      </c>
      <c r="E10472" s="30">
        <v>0.66</v>
      </c>
      <c r="F10472">
        <f t="shared" si="169"/>
        <v>1</v>
      </c>
    </row>
    <row r="10473" spans="1:6" x14ac:dyDescent="0.2">
      <c r="A10473" s="28">
        <v>42950</v>
      </c>
      <c r="B10473" t="s">
        <v>446</v>
      </c>
      <c r="C10473" t="s">
        <v>54</v>
      </c>
      <c r="D10473" t="s">
        <v>54</v>
      </c>
      <c r="E10473" s="30">
        <v>4</v>
      </c>
      <c r="F10473">
        <f t="shared" si="169"/>
        <v>1</v>
      </c>
    </row>
    <row r="10474" spans="1:6" x14ac:dyDescent="0.2">
      <c r="A10474" s="28">
        <v>42950</v>
      </c>
      <c r="B10474" t="s">
        <v>446</v>
      </c>
      <c r="C10474" t="s">
        <v>55</v>
      </c>
      <c r="D10474" t="s">
        <v>55</v>
      </c>
      <c r="E10474" s="30">
        <v>10</v>
      </c>
      <c r="F10474">
        <f t="shared" si="169"/>
        <v>1</v>
      </c>
    </row>
    <row r="10475" spans="1:6" x14ac:dyDescent="0.2">
      <c r="A10475" s="28">
        <v>42950</v>
      </c>
      <c r="B10475" t="s">
        <v>446</v>
      </c>
      <c r="C10475" t="s">
        <v>56</v>
      </c>
      <c r="D10475" t="s">
        <v>56</v>
      </c>
      <c r="E10475" s="30">
        <v>8</v>
      </c>
      <c r="F10475">
        <f t="shared" si="169"/>
        <v>1</v>
      </c>
    </row>
    <row r="10476" spans="1:6" x14ac:dyDescent="0.2">
      <c r="A10476" s="28">
        <v>42950</v>
      </c>
      <c r="B10476" t="s">
        <v>446</v>
      </c>
      <c r="C10476" t="s">
        <v>57</v>
      </c>
      <c r="D10476" t="s">
        <v>57</v>
      </c>
      <c r="E10476" s="30">
        <v>0</v>
      </c>
      <c r="F10476">
        <f t="shared" si="169"/>
        <v>1</v>
      </c>
    </row>
    <row r="10477" spans="1:6" x14ac:dyDescent="0.2">
      <c r="A10477" s="28">
        <v>42950</v>
      </c>
      <c r="B10477" t="s">
        <v>446</v>
      </c>
      <c r="C10477" t="s">
        <v>58</v>
      </c>
      <c r="D10477" t="s">
        <v>58</v>
      </c>
      <c r="E10477" s="30">
        <v>1</v>
      </c>
      <c r="F10477">
        <f t="shared" si="169"/>
        <v>1</v>
      </c>
    </row>
    <row r="10478" spans="1:6" x14ac:dyDescent="0.2">
      <c r="A10478" s="28">
        <v>42950</v>
      </c>
      <c r="B10478" t="s">
        <v>446</v>
      </c>
      <c r="C10478" t="s">
        <v>59</v>
      </c>
      <c r="D10478" t="s">
        <v>59</v>
      </c>
      <c r="E10478" s="30">
        <v>3</v>
      </c>
      <c r="F10478">
        <f t="shared" si="169"/>
        <v>1</v>
      </c>
    </row>
    <row r="10479" spans="1:6" x14ac:dyDescent="0.2">
      <c r="A10479" s="28">
        <v>42951</v>
      </c>
      <c r="B10479" t="s">
        <v>440</v>
      </c>
      <c r="C10479" t="s">
        <v>52</v>
      </c>
      <c r="D10479" t="s">
        <v>52</v>
      </c>
      <c r="E10479" s="30">
        <v>8</v>
      </c>
      <c r="F10479">
        <f t="shared" si="169"/>
        <v>1</v>
      </c>
    </row>
    <row r="10480" spans="1:6" x14ac:dyDescent="0.2">
      <c r="A10480" s="28">
        <v>42951</v>
      </c>
      <c r="B10480" t="s">
        <v>440</v>
      </c>
      <c r="C10480" t="s">
        <v>53</v>
      </c>
      <c r="D10480" t="s">
        <v>53</v>
      </c>
      <c r="E10480" s="30">
        <v>4</v>
      </c>
      <c r="F10480">
        <f t="shared" si="169"/>
        <v>1</v>
      </c>
    </row>
    <row r="10481" spans="1:6" x14ac:dyDescent="0.2">
      <c r="A10481" s="28">
        <v>42951</v>
      </c>
      <c r="B10481" t="s">
        <v>440</v>
      </c>
      <c r="C10481" t="s">
        <v>54</v>
      </c>
      <c r="D10481" t="s">
        <v>54</v>
      </c>
      <c r="E10481" s="30">
        <v>1</v>
      </c>
      <c r="F10481">
        <f t="shared" si="169"/>
        <v>1</v>
      </c>
    </row>
    <row r="10482" spans="1:6" x14ac:dyDescent="0.2">
      <c r="A10482" s="28">
        <v>42951</v>
      </c>
      <c r="B10482" t="s">
        <v>440</v>
      </c>
      <c r="C10482" t="s">
        <v>55</v>
      </c>
      <c r="D10482" t="s">
        <v>55</v>
      </c>
      <c r="E10482" s="30">
        <v>15</v>
      </c>
      <c r="F10482">
        <f t="shared" si="169"/>
        <v>1</v>
      </c>
    </row>
    <row r="10483" spans="1:6" x14ac:dyDescent="0.2">
      <c r="A10483" s="28">
        <v>42951</v>
      </c>
      <c r="B10483" t="s">
        <v>440</v>
      </c>
      <c r="C10483" t="s">
        <v>56</v>
      </c>
      <c r="D10483" t="s">
        <v>56</v>
      </c>
      <c r="E10483" s="30">
        <v>11</v>
      </c>
      <c r="F10483">
        <f t="shared" si="169"/>
        <v>1</v>
      </c>
    </row>
    <row r="10484" spans="1:6" x14ac:dyDescent="0.2">
      <c r="A10484" s="28">
        <v>42951</v>
      </c>
      <c r="B10484" t="s">
        <v>440</v>
      </c>
      <c r="C10484" t="s">
        <v>57</v>
      </c>
      <c r="D10484" t="s">
        <v>57</v>
      </c>
      <c r="E10484" s="30">
        <v>2</v>
      </c>
      <c r="F10484">
        <f t="shared" si="169"/>
        <v>1</v>
      </c>
    </row>
    <row r="10485" spans="1:6" x14ac:dyDescent="0.2">
      <c r="A10485" s="28">
        <v>42951</v>
      </c>
      <c r="B10485" t="s">
        <v>440</v>
      </c>
      <c r="C10485" t="s">
        <v>58</v>
      </c>
      <c r="D10485" t="s">
        <v>58</v>
      </c>
      <c r="E10485" s="30">
        <v>5</v>
      </c>
      <c r="F10485">
        <f t="shared" si="169"/>
        <v>1</v>
      </c>
    </row>
    <row r="10486" spans="1:6" x14ac:dyDescent="0.2">
      <c r="A10486" s="28">
        <v>42951</v>
      </c>
      <c r="B10486" t="s">
        <v>440</v>
      </c>
      <c r="C10486" t="s">
        <v>59</v>
      </c>
      <c r="D10486" t="s">
        <v>59</v>
      </c>
      <c r="E10486" s="30">
        <v>2</v>
      </c>
      <c r="F10486">
        <f t="shared" si="169"/>
        <v>1</v>
      </c>
    </row>
    <row r="10487" spans="1:6" x14ac:dyDescent="0.2">
      <c r="A10487" s="28">
        <v>42952</v>
      </c>
      <c r="B10487" t="s">
        <v>441</v>
      </c>
      <c r="C10487" t="s">
        <v>52</v>
      </c>
      <c r="D10487" t="s">
        <v>52</v>
      </c>
      <c r="E10487" s="30">
        <v>4.66</v>
      </c>
      <c r="F10487">
        <f t="shared" si="169"/>
        <v>1</v>
      </c>
    </row>
    <row r="10488" spans="1:6" x14ac:dyDescent="0.2">
      <c r="A10488" s="28">
        <v>42952</v>
      </c>
      <c r="B10488" t="s">
        <v>441</v>
      </c>
      <c r="C10488" t="s">
        <v>53</v>
      </c>
      <c r="D10488" t="s">
        <v>53</v>
      </c>
      <c r="E10488" s="30">
        <v>2.472</v>
      </c>
      <c r="F10488">
        <f t="shared" si="169"/>
        <v>1</v>
      </c>
    </row>
    <row r="10489" spans="1:6" x14ac:dyDescent="0.2">
      <c r="A10489" s="28">
        <v>42952</v>
      </c>
      <c r="B10489" t="s">
        <v>441</v>
      </c>
      <c r="C10489" t="s">
        <v>54</v>
      </c>
      <c r="D10489" t="s">
        <v>54</v>
      </c>
      <c r="E10489" s="30">
        <v>2</v>
      </c>
      <c r="F10489">
        <f t="shared" si="169"/>
        <v>1</v>
      </c>
    </row>
    <row r="10490" spans="1:6" x14ac:dyDescent="0.2">
      <c r="A10490" s="28">
        <v>42952</v>
      </c>
      <c r="B10490" t="s">
        <v>441</v>
      </c>
      <c r="C10490" t="s">
        <v>55</v>
      </c>
      <c r="D10490" t="s">
        <v>55</v>
      </c>
      <c r="E10490" s="30">
        <v>13.311999999999999</v>
      </c>
      <c r="F10490">
        <f t="shared" si="169"/>
        <v>1</v>
      </c>
    </row>
    <row r="10491" spans="1:6" x14ac:dyDescent="0.2">
      <c r="A10491" s="28">
        <v>42952</v>
      </c>
      <c r="B10491" t="s">
        <v>441</v>
      </c>
      <c r="C10491" t="s">
        <v>56</v>
      </c>
      <c r="D10491" t="s">
        <v>56</v>
      </c>
      <c r="E10491" s="30">
        <v>2</v>
      </c>
      <c r="F10491">
        <f t="shared" si="169"/>
        <v>1</v>
      </c>
    </row>
    <row r="10492" spans="1:6" x14ac:dyDescent="0.2">
      <c r="A10492" s="28">
        <v>42952</v>
      </c>
      <c r="B10492" t="s">
        <v>441</v>
      </c>
      <c r="C10492" t="s">
        <v>57</v>
      </c>
      <c r="D10492" t="s">
        <v>57</v>
      </c>
      <c r="E10492" s="30">
        <v>0</v>
      </c>
      <c r="F10492">
        <f t="shared" si="169"/>
        <v>1</v>
      </c>
    </row>
    <row r="10493" spans="1:6" x14ac:dyDescent="0.2">
      <c r="A10493" s="28">
        <v>42952</v>
      </c>
      <c r="B10493" t="s">
        <v>441</v>
      </c>
      <c r="C10493" t="s">
        <v>58</v>
      </c>
      <c r="D10493" t="s">
        <v>58</v>
      </c>
      <c r="E10493" s="30">
        <v>0</v>
      </c>
      <c r="F10493">
        <f t="shared" si="169"/>
        <v>1</v>
      </c>
    </row>
    <row r="10494" spans="1:6" x14ac:dyDescent="0.2">
      <c r="A10494" s="28">
        <v>42952</v>
      </c>
      <c r="B10494" t="s">
        <v>441</v>
      </c>
      <c r="C10494" t="s">
        <v>59</v>
      </c>
      <c r="D10494" t="s">
        <v>59</v>
      </c>
      <c r="E10494" s="30">
        <v>2</v>
      </c>
      <c r="F10494">
        <f t="shared" si="169"/>
        <v>1</v>
      </c>
    </row>
    <row r="10495" spans="1:6" x14ac:dyDescent="0.2">
      <c r="A10495" s="28">
        <v>42953</v>
      </c>
      <c r="B10495" t="s">
        <v>447</v>
      </c>
      <c r="C10495" t="s">
        <v>52</v>
      </c>
      <c r="D10495" t="s">
        <v>52</v>
      </c>
      <c r="E10495" s="30">
        <v>2</v>
      </c>
      <c r="F10495">
        <f t="shared" si="169"/>
        <v>1</v>
      </c>
    </row>
    <row r="10496" spans="1:6" x14ac:dyDescent="0.2">
      <c r="A10496" s="28">
        <v>42953</v>
      </c>
      <c r="B10496" t="s">
        <v>447</v>
      </c>
      <c r="C10496" t="s">
        <v>53</v>
      </c>
      <c r="D10496" t="s">
        <v>53</v>
      </c>
      <c r="E10496" s="30">
        <v>3.4289999999999998</v>
      </c>
      <c r="F10496">
        <f t="shared" si="169"/>
        <v>1</v>
      </c>
    </row>
    <row r="10497" spans="1:6" x14ac:dyDescent="0.2">
      <c r="A10497" s="28">
        <v>42953</v>
      </c>
      <c r="B10497" t="s">
        <v>447</v>
      </c>
      <c r="C10497" t="s">
        <v>54</v>
      </c>
      <c r="D10497" t="s">
        <v>54</v>
      </c>
      <c r="E10497" s="30">
        <v>1</v>
      </c>
      <c r="F10497">
        <f t="shared" si="169"/>
        <v>1</v>
      </c>
    </row>
    <row r="10498" spans="1:6" x14ac:dyDescent="0.2">
      <c r="A10498" s="28">
        <v>42953</v>
      </c>
      <c r="B10498" t="s">
        <v>447</v>
      </c>
      <c r="C10498" t="s">
        <v>55</v>
      </c>
      <c r="D10498" t="s">
        <v>55</v>
      </c>
      <c r="E10498" s="30">
        <v>13</v>
      </c>
      <c r="F10498">
        <f t="shared" si="169"/>
        <v>1</v>
      </c>
    </row>
    <row r="10499" spans="1:6" x14ac:dyDescent="0.2">
      <c r="A10499" s="28">
        <v>42953</v>
      </c>
      <c r="B10499" t="s">
        <v>447</v>
      </c>
      <c r="C10499" t="s">
        <v>56</v>
      </c>
      <c r="D10499" t="s">
        <v>56</v>
      </c>
      <c r="E10499" s="30">
        <v>6</v>
      </c>
      <c r="F10499">
        <f t="shared" si="169"/>
        <v>1</v>
      </c>
    </row>
    <row r="10500" spans="1:6" x14ac:dyDescent="0.2">
      <c r="A10500" s="28">
        <v>42953</v>
      </c>
      <c r="B10500" t="s">
        <v>447</v>
      </c>
      <c r="C10500" t="s">
        <v>57</v>
      </c>
      <c r="D10500" t="s">
        <v>57</v>
      </c>
      <c r="E10500" s="30">
        <v>0</v>
      </c>
      <c r="F10500">
        <f t="shared" si="169"/>
        <v>1</v>
      </c>
    </row>
    <row r="10501" spans="1:6" x14ac:dyDescent="0.2">
      <c r="A10501" s="28">
        <v>42953</v>
      </c>
      <c r="B10501" t="s">
        <v>447</v>
      </c>
      <c r="C10501" t="s">
        <v>58</v>
      </c>
      <c r="D10501" t="s">
        <v>58</v>
      </c>
      <c r="E10501" s="30">
        <v>0</v>
      </c>
      <c r="F10501">
        <f t="shared" si="169"/>
        <v>1</v>
      </c>
    </row>
    <row r="10502" spans="1:6" x14ac:dyDescent="0.2">
      <c r="A10502" s="28">
        <v>42953</v>
      </c>
      <c r="B10502" t="s">
        <v>447</v>
      </c>
      <c r="C10502" t="s">
        <v>59</v>
      </c>
      <c r="D10502" t="s">
        <v>59</v>
      </c>
      <c r="E10502" s="30">
        <v>3</v>
      </c>
      <c r="F10502">
        <f t="shared" si="169"/>
        <v>1</v>
      </c>
    </row>
    <row r="10503" spans="1:6" x14ac:dyDescent="0.2">
      <c r="A10503" s="28">
        <v>42954</v>
      </c>
      <c r="B10503" t="s">
        <v>443</v>
      </c>
      <c r="C10503" t="s">
        <v>52</v>
      </c>
      <c r="D10503" t="s">
        <v>52</v>
      </c>
      <c r="E10503" s="30">
        <v>1</v>
      </c>
      <c r="F10503">
        <f t="shared" ref="F10503:F10566" si="170">SUBTOTAL(103,E10503)</f>
        <v>1</v>
      </c>
    </row>
    <row r="10504" spans="1:6" x14ac:dyDescent="0.2">
      <c r="A10504" s="28">
        <v>42954</v>
      </c>
      <c r="B10504" t="s">
        <v>443</v>
      </c>
      <c r="C10504" t="s">
        <v>53</v>
      </c>
      <c r="D10504" t="s">
        <v>53</v>
      </c>
      <c r="E10504" s="30">
        <v>5.34</v>
      </c>
      <c r="F10504">
        <f t="shared" si="170"/>
        <v>1</v>
      </c>
    </row>
    <row r="10505" spans="1:6" x14ac:dyDescent="0.2">
      <c r="A10505" s="28">
        <v>42954</v>
      </c>
      <c r="B10505" t="s">
        <v>443</v>
      </c>
      <c r="C10505" t="s">
        <v>54</v>
      </c>
      <c r="D10505" t="s">
        <v>54</v>
      </c>
      <c r="E10505" s="30">
        <v>3.1</v>
      </c>
      <c r="F10505">
        <f t="shared" si="170"/>
        <v>1</v>
      </c>
    </row>
    <row r="10506" spans="1:6" x14ac:dyDescent="0.2">
      <c r="A10506" s="28">
        <v>42954</v>
      </c>
      <c r="B10506" t="s">
        <v>443</v>
      </c>
      <c r="C10506" t="s">
        <v>55</v>
      </c>
      <c r="D10506" t="s">
        <v>55</v>
      </c>
      <c r="E10506" s="30">
        <v>16</v>
      </c>
      <c r="F10506">
        <f t="shared" si="170"/>
        <v>1</v>
      </c>
    </row>
    <row r="10507" spans="1:6" x14ac:dyDescent="0.2">
      <c r="A10507" s="28">
        <v>42954</v>
      </c>
      <c r="B10507" t="s">
        <v>443</v>
      </c>
      <c r="C10507" t="s">
        <v>56</v>
      </c>
      <c r="D10507" t="s">
        <v>56</v>
      </c>
      <c r="E10507" s="30">
        <v>9</v>
      </c>
      <c r="F10507">
        <f t="shared" si="170"/>
        <v>1</v>
      </c>
    </row>
    <row r="10508" spans="1:6" x14ac:dyDescent="0.2">
      <c r="A10508" s="28">
        <v>42954</v>
      </c>
      <c r="B10508" t="s">
        <v>443</v>
      </c>
      <c r="C10508" t="s">
        <v>57</v>
      </c>
      <c r="D10508" t="s">
        <v>57</v>
      </c>
      <c r="E10508" s="30">
        <v>2</v>
      </c>
      <c r="F10508">
        <f t="shared" si="170"/>
        <v>1</v>
      </c>
    </row>
    <row r="10509" spans="1:6" x14ac:dyDescent="0.2">
      <c r="A10509" s="28">
        <v>42954</v>
      </c>
      <c r="B10509" t="s">
        <v>443</v>
      </c>
      <c r="C10509" t="s">
        <v>58</v>
      </c>
      <c r="D10509" t="s">
        <v>58</v>
      </c>
      <c r="E10509" s="30">
        <v>0</v>
      </c>
      <c r="F10509">
        <f t="shared" si="170"/>
        <v>1</v>
      </c>
    </row>
    <row r="10510" spans="1:6" x14ac:dyDescent="0.2">
      <c r="A10510" s="28">
        <v>42954</v>
      </c>
      <c r="B10510" t="s">
        <v>443</v>
      </c>
      <c r="C10510" t="s">
        <v>59</v>
      </c>
      <c r="D10510" t="s">
        <v>59</v>
      </c>
      <c r="E10510" s="30">
        <v>0</v>
      </c>
      <c r="F10510">
        <f t="shared" si="170"/>
        <v>1</v>
      </c>
    </row>
    <row r="10511" spans="1:6" x14ac:dyDescent="0.2">
      <c r="A10511" s="28">
        <v>42955</v>
      </c>
      <c r="B10511" t="s">
        <v>444</v>
      </c>
      <c r="C10511" t="s">
        <v>52</v>
      </c>
      <c r="D10511" t="s">
        <v>52</v>
      </c>
      <c r="E10511" s="30">
        <v>6</v>
      </c>
      <c r="F10511">
        <f t="shared" si="170"/>
        <v>1</v>
      </c>
    </row>
    <row r="10512" spans="1:6" x14ac:dyDescent="0.2">
      <c r="A10512" s="28">
        <v>42955</v>
      </c>
      <c r="B10512" t="s">
        <v>444</v>
      </c>
      <c r="C10512" t="s">
        <v>53</v>
      </c>
      <c r="D10512" t="s">
        <v>53</v>
      </c>
      <c r="E10512" s="30">
        <v>1.7030000000000001</v>
      </c>
      <c r="F10512">
        <f t="shared" si="170"/>
        <v>1</v>
      </c>
    </row>
    <row r="10513" spans="1:6" x14ac:dyDescent="0.2">
      <c r="A10513" s="28">
        <v>42955</v>
      </c>
      <c r="B10513" t="s">
        <v>444</v>
      </c>
      <c r="C10513" t="s">
        <v>54</v>
      </c>
      <c r="D10513" t="s">
        <v>54</v>
      </c>
      <c r="E10513" s="30">
        <v>2.1</v>
      </c>
      <c r="F10513">
        <f t="shared" si="170"/>
        <v>1</v>
      </c>
    </row>
    <row r="10514" spans="1:6" x14ac:dyDescent="0.2">
      <c r="A10514" s="28">
        <v>42955</v>
      </c>
      <c r="B10514" t="s">
        <v>444</v>
      </c>
      <c r="C10514" t="s">
        <v>55</v>
      </c>
      <c r="D10514" t="s">
        <v>55</v>
      </c>
      <c r="E10514" s="30">
        <v>11.188000000000001</v>
      </c>
      <c r="F10514">
        <f t="shared" si="170"/>
        <v>1</v>
      </c>
    </row>
    <row r="10515" spans="1:6" x14ac:dyDescent="0.2">
      <c r="A10515" s="28">
        <v>42955</v>
      </c>
      <c r="B10515" t="s">
        <v>444</v>
      </c>
      <c r="C10515" t="s">
        <v>56</v>
      </c>
      <c r="D10515" t="s">
        <v>56</v>
      </c>
      <c r="E10515" s="30">
        <v>8</v>
      </c>
      <c r="F10515">
        <f t="shared" si="170"/>
        <v>1</v>
      </c>
    </row>
    <row r="10516" spans="1:6" x14ac:dyDescent="0.2">
      <c r="A10516" s="28">
        <v>42955</v>
      </c>
      <c r="B10516" t="s">
        <v>444</v>
      </c>
      <c r="C10516" t="s">
        <v>57</v>
      </c>
      <c r="D10516" t="s">
        <v>57</v>
      </c>
      <c r="E10516" s="30">
        <v>0</v>
      </c>
      <c r="F10516">
        <f t="shared" si="170"/>
        <v>1</v>
      </c>
    </row>
    <row r="10517" spans="1:6" x14ac:dyDescent="0.2">
      <c r="A10517" s="28">
        <v>42955</v>
      </c>
      <c r="B10517" t="s">
        <v>444</v>
      </c>
      <c r="C10517" t="s">
        <v>58</v>
      </c>
      <c r="D10517" t="s">
        <v>58</v>
      </c>
      <c r="E10517" s="30">
        <v>0</v>
      </c>
      <c r="F10517">
        <f t="shared" si="170"/>
        <v>1</v>
      </c>
    </row>
    <row r="10518" spans="1:6" x14ac:dyDescent="0.2">
      <c r="A10518" s="28">
        <v>42955</v>
      </c>
      <c r="B10518" t="s">
        <v>444</v>
      </c>
      <c r="C10518" t="s">
        <v>59</v>
      </c>
      <c r="D10518" t="s">
        <v>59</v>
      </c>
      <c r="E10518" s="30">
        <v>4.2</v>
      </c>
      <c r="F10518">
        <f t="shared" si="170"/>
        <v>1</v>
      </c>
    </row>
    <row r="10519" spans="1:6" x14ac:dyDescent="0.2">
      <c r="A10519" s="28">
        <v>42956</v>
      </c>
      <c r="B10519" t="s">
        <v>445</v>
      </c>
      <c r="C10519" t="s">
        <v>52</v>
      </c>
      <c r="D10519" t="s">
        <v>52</v>
      </c>
      <c r="E10519" s="30">
        <v>2.33</v>
      </c>
      <c r="F10519">
        <f t="shared" si="170"/>
        <v>1</v>
      </c>
    </row>
    <row r="10520" spans="1:6" x14ac:dyDescent="0.2">
      <c r="A10520" s="28">
        <v>42956</v>
      </c>
      <c r="B10520" t="s">
        <v>445</v>
      </c>
      <c r="C10520" t="s">
        <v>53</v>
      </c>
      <c r="D10520" t="s">
        <v>53</v>
      </c>
      <c r="E10520" s="30">
        <v>5.0999999999999996</v>
      </c>
      <c r="F10520">
        <f t="shared" si="170"/>
        <v>1</v>
      </c>
    </row>
    <row r="10521" spans="1:6" x14ac:dyDescent="0.2">
      <c r="A10521" s="28">
        <v>42956</v>
      </c>
      <c r="B10521" t="s">
        <v>445</v>
      </c>
      <c r="C10521" t="s">
        <v>54</v>
      </c>
      <c r="D10521" t="s">
        <v>54</v>
      </c>
      <c r="E10521" s="30">
        <v>3.15</v>
      </c>
      <c r="F10521">
        <f t="shared" si="170"/>
        <v>1</v>
      </c>
    </row>
    <row r="10522" spans="1:6" x14ac:dyDescent="0.2">
      <c r="A10522" s="28">
        <v>42956</v>
      </c>
      <c r="B10522" t="s">
        <v>445</v>
      </c>
      <c r="C10522" t="s">
        <v>55</v>
      </c>
      <c r="D10522" t="s">
        <v>55</v>
      </c>
      <c r="E10522" s="30">
        <v>13</v>
      </c>
      <c r="F10522">
        <f t="shared" si="170"/>
        <v>1</v>
      </c>
    </row>
    <row r="10523" spans="1:6" x14ac:dyDescent="0.2">
      <c r="A10523" s="28">
        <v>42956</v>
      </c>
      <c r="B10523" t="s">
        <v>445</v>
      </c>
      <c r="C10523" t="s">
        <v>56</v>
      </c>
      <c r="D10523" t="s">
        <v>56</v>
      </c>
      <c r="E10523" s="30">
        <v>15</v>
      </c>
      <c r="F10523">
        <f t="shared" si="170"/>
        <v>1</v>
      </c>
    </row>
    <row r="10524" spans="1:6" x14ac:dyDescent="0.2">
      <c r="A10524" s="28">
        <v>42956</v>
      </c>
      <c r="B10524" t="s">
        <v>445</v>
      </c>
      <c r="C10524" t="s">
        <v>57</v>
      </c>
      <c r="D10524" t="s">
        <v>57</v>
      </c>
      <c r="E10524" s="30">
        <v>0</v>
      </c>
      <c r="F10524">
        <f t="shared" si="170"/>
        <v>1</v>
      </c>
    </row>
    <row r="10525" spans="1:6" x14ac:dyDescent="0.2">
      <c r="A10525" s="28">
        <v>42956</v>
      </c>
      <c r="B10525" t="s">
        <v>445</v>
      </c>
      <c r="C10525" t="s">
        <v>58</v>
      </c>
      <c r="D10525" t="s">
        <v>58</v>
      </c>
      <c r="E10525" s="30">
        <v>2</v>
      </c>
      <c r="F10525">
        <f t="shared" si="170"/>
        <v>1</v>
      </c>
    </row>
    <row r="10526" spans="1:6" x14ac:dyDescent="0.2">
      <c r="A10526" s="28">
        <v>42956</v>
      </c>
      <c r="B10526" t="s">
        <v>445</v>
      </c>
      <c r="C10526" t="s">
        <v>59</v>
      </c>
      <c r="D10526" t="s">
        <v>59</v>
      </c>
      <c r="E10526" s="30">
        <v>2.2000000000000002</v>
      </c>
      <c r="F10526">
        <f t="shared" si="170"/>
        <v>1</v>
      </c>
    </row>
    <row r="10527" spans="1:6" x14ac:dyDescent="0.2">
      <c r="A10527" s="28">
        <v>42957</v>
      </c>
      <c r="B10527" t="s">
        <v>446</v>
      </c>
      <c r="C10527" t="s">
        <v>52</v>
      </c>
      <c r="D10527" t="s">
        <v>52</v>
      </c>
      <c r="E10527" s="30">
        <v>0</v>
      </c>
      <c r="F10527">
        <f t="shared" si="170"/>
        <v>1</v>
      </c>
    </row>
    <row r="10528" spans="1:6" x14ac:dyDescent="0.2">
      <c r="A10528" s="28">
        <v>42957</v>
      </c>
      <c r="B10528" t="s">
        <v>446</v>
      </c>
      <c r="C10528" t="s">
        <v>53</v>
      </c>
      <c r="D10528" t="s">
        <v>53</v>
      </c>
      <c r="E10528" s="30">
        <v>3.99</v>
      </c>
      <c r="F10528">
        <f t="shared" si="170"/>
        <v>1</v>
      </c>
    </row>
    <row r="10529" spans="1:6" x14ac:dyDescent="0.2">
      <c r="A10529" s="28">
        <v>42957</v>
      </c>
      <c r="B10529" t="s">
        <v>446</v>
      </c>
      <c r="C10529" t="s">
        <v>54</v>
      </c>
      <c r="D10529" t="s">
        <v>54</v>
      </c>
      <c r="E10529" s="30">
        <v>4</v>
      </c>
      <c r="F10529">
        <f t="shared" si="170"/>
        <v>1</v>
      </c>
    </row>
    <row r="10530" spans="1:6" x14ac:dyDescent="0.2">
      <c r="A10530" s="28">
        <v>42957</v>
      </c>
      <c r="B10530" t="s">
        <v>446</v>
      </c>
      <c r="C10530" t="s">
        <v>55</v>
      </c>
      <c r="D10530" t="s">
        <v>55</v>
      </c>
      <c r="E10530" s="30">
        <v>9</v>
      </c>
      <c r="F10530">
        <f t="shared" si="170"/>
        <v>1</v>
      </c>
    </row>
    <row r="10531" spans="1:6" x14ac:dyDescent="0.2">
      <c r="A10531" s="28">
        <v>42957</v>
      </c>
      <c r="B10531" t="s">
        <v>446</v>
      </c>
      <c r="C10531" t="s">
        <v>56</v>
      </c>
      <c r="D10531" t="s">
        <v>56</v>
      </c>
      <c r="E10531" s="30">
        <v>19</v>
      </c>
      <c r="F10531">
        <f t="shared" si="170"/>
        <v>1</v>
      </c>
    </row>
    <row r="10532" spans="1:6" x14ac:dyDescent="0.2">
      <c r="A10532" s="28">
        <v>42957</v>
      </c>
      <c r="B10532" t="s">
        <v>446</v>
      </c>
      <c r="C10532" t="s">
        <v>57</v>
      </c>
      <c r="D10532" t="s">
        <v>57</v>
      </c>
      <c r="E10532" s="30">
        <v>0</v>
      </c>
      <c r="F10532">
        <f t="shared" si="170"/>
        <v>1</v>
      </c>
    </row>
    <row r="10533" spans="1:6" x14ac:dyDescent="0.2">
      <c r="A10533" s="28">
        <v>42957</v>
      </c>
      <c r="B10533" t="s">
        <v>446</v>
      </c>
      <c r="C10533" t="s">
        <v>58</v>
      </c>
      <c r="D10533" t="s">
        <v>58</v>
      </c>
      <c r="E10533" s="30">
        <v>3</v>
      </c>
      <c r="F10533">
        <f t="shared" si="170"/>
        <v>1</v>
      </c>
    </row>
    <row r="10534" spans="1:6" x14ac:dyDescent="0.2">
      <c r="A10534" s="28">
        <v>42957</v>
      </c>
      <c r="B10534" t="s">
        <v>446</v>
      </c>
      <c r="C10534" t="s">
        <v>59</v>
      </c>
      <c r="D10534" t="s">
        <v>59</v>
      </c>
      <c r="E10534" s="30">
        <v>1.1000000000000001</v>
      </c>
      <c r="F10534">
        <f t="shared" si="170"/>
        <v>1</v>
      </c>
    </row>
    <row r="10535" spans="1:6" x14ac:dyDescent="0.2">
      <c r="A10535" s="28">
        <v>42958</v>
      </c>
      <c r="B10535" t="s">
        <v>440</v>
      </c>
      <c r="C10535" t="s">
        <v>52</v>
      </c>
      <c r="D10535" t="s">
        <v>52</v>
      </c>
      <c r="E10535" s="30">
        <v>4.33</v>
      </c>
      <c r="F10535">
        <f t="shared" si="170"/>
        <v>1</v>
      </c>
    </row>
    <row r="10536" spans="1:6" x14ac:dyDescent="0.2">
      <c r="A10536" s="28">
        <v>42958</v>
      </c>
      <c r="B10536" t="s">
        <v>440</v>
      </c>
      <c r="C10536" t="s">
        <v>53</v>
      </c>
      <c r="D10536" t="s">
        <v>53</v>
      </c>
      <c r="E10536" s="30">
        <v>1.65</v>
      </c>
      <c r="F10536">
        <f t="shared" si="170"/>
        <v>1</v>
      </c>
    </row>
    <row r="10537" spans="1:6" x14ac:dyDescent="0.2">
      <c r="A10537" s="28">
        <v>42958</v>
      </c>
      <c r="B10537" t="s">
        <v>440</v>
      </c>
      <c r="C10537" t="s">
        <v>54</v>
      </c>
      <c r="D10537" t="s">
        <v>54</v>
      </c>
      <c r="E10537" s="30">
        <v>5.0999999999999996</v>
      </c>
      <c r="F10537">
        <f t="shared" si="170"/>
        <v>1</v>
      </c>
    </row>
    <row r="10538" spans="1:6" x14ac:dyDescent="0.2">
      <c r="A10538" s="28">
        <v>42958</v>
      </c>
      <c r="B10538" t="s">
        <v>440</v>
      </c>
      <c r="C10538" t="s">
        <v>55</v>
      </c>
      <c r="D10538" t="s">
        <v>55</v>
      </c>
      <c r="E10538" s="30">
        <v>8</v>
      </c>
      <c r="F10538">
        <f t="shared" si="170"/>
        <v>1</v>
      </c>
    </row>
    <row r="10539" spans="1:6" x14ac:dyDescent="0.2">
      <c r="A10539" s="28">
        <v>42958</v>
      </c>
      <c r="B10539" t="s">
        <v>440</v>
      </c>
      <c r="C10539" t="s">
        <v>56</v>
      </c>
      <c r="D10539" t="s">
        <v>56</v>
      </c>
      <c r="E10539" s="30">
        <v>6</v>
      </c>
      <c r="F10539">
        <f t="shared" si="170"/>
        <v>1</v>
      </c>
    </row>
    <row r="10540" spans="1:6" x14ac:dyDescent="0.2">
      <c r="A10540" s="28">
        <v>42958</v>
      </c>
      <c r="B10540" t="s">
        <v>440</v>
      </c>
      <c r="C10540" t="s">
        <v>57</v>
      </c>
      <c r="D10540" t="s">
        <v>57</v>
      </c>
      <c r="E10540" s="30">
        <v>3</v>
      </c>
      <c r="F10540">
        <f t="shared" si="170"/>
        <v>1</v>
      </c>
    </row>
    <row r="10541" spans="1:6" x14ac:dyDescent="0.2">
      <c r="A10541" s="28">
        <v>42958</v>
      </c>
      <c r="B10541" t="s">
        <v>440</v>
      </c>
      <c r="C10541" t="s">
        <v>58</v>
      </c>
      <c r="D10541" t="s">
        <v>58</v>
      </c>
      <c r="E10541" s="30">
        <v>0</v>
      </c>
      <c r="F10541">
        <f t="shared" si="170"/>
        <v>1</v>
      </c>
    </row>
    <row r="10542" spans="1:6" x14ac:dyDescent="0.2">
      <c r="A10542" s="28">
        <v>42958</v>
      </c>
      <c r="B10542" t="s">
        <v>440</v>
      </c>
      <c r="C10542" t="s">
        <v>59</v>
      </c>
      <c r="D10542" t="s">
        <v>59</v>
      </c>
      <c r="E10542" s="30">
        <v>0</v>
      </c>
      <c r="F10542">
        <f t="shared" si="170"/>
        <v>1</v>
      </c>
    </row>
    <row r="10543" spans="1:6" x14ac:dyDescent="0.2">
      <c r="A10543" s="28">
        <v>42959</v>
      </c>
      <c r="B10543" t="s">
        <v>441</v>
      </c>
      <c r="C10543" t="s">
        <v>52</v>
      </c>
      <c r="D10543" t="s">
        <v>52</v>
      </c>
      <c r="E10543" s="30">
        <v>2.69</v>
      </c>
      <c r="F10543">
        <f t="shared" si="170"/>
        <v>1</v>
      </c>
    </row>
    <row r="10544" spans="1:6" x14ac:dyDescent="0.2">
      <c r="A10544" s="28">
        <v>42959</v>
      </c>
      <c r="B10544" t="s">
        <v>441</v>
      </c>
      <c r="C10544" t="s">
        <v>53</v>
      </c>
      <c r="D10544" t="s">
        <v>53</v>
      </c>
      <c r="E10544" s="30">
        <v>4.9390000000000001</v>
      </c>
      <c r="F10544">
        <f t="shared" si="170"/>
        <v>1</v>
      </c>
    </row>
    <row r="10545" spans="1:6" x14ac:dyDescent="0.2">
      <c r="A10545" s="28">
        <v>42959</v>
      </c>
      <c r="B10545" t="s">
        <v>441</v>
      </c>
      <c r="C10545" t="s">
        <v>54</v>
      </c>
      <c r="D10545" t="s">
        <v>54</v>
      </c>
      <c r="E10545" s="30">
        <v>2.5</v>
      </c>
      <c r="F10545">
        <f t="shared" si="170"/>
        <v>1</v>
      </c>
    </row>
    <row r="10546" spans="1:6" x14ac:dyDescent="0.2">
      <c r="A10546" s="28">
        <v>42959</v>
      </c>
      <c r="B10546" t="s">
        <v>441</v>
      </c>
      <c r="C10546" t="s">
        <v>55</v>
      </c>
      <c r="D10546" t="s">
        <v>55</v>
      </c>
      <c r="E10546" s="30">
        <v>22.6</v>
      </c>
      <c r="F10546">
        <f t="shared" si="170"/>
        <v>1</v>
      </c>
    </row>
    <row r="10547" spans="1:6" x14ac:dyDescent="0.2">
      <c r="A10547" s="28">
        <v>42959</v>
      </c>
      <c r="B10547" t="s">
        <v>441</v>
      </c>
      <c r="C10547" t="s">
        <v>56</v>
      </c>
      <c r="D10547" t="s">
        <v>56</v>
      </c>
      <c r="E10547" s="30">
        <v>4</v>
      </c>
      <c r="F10547">
        <f t="shared" si="170"/>
        <v>1</v>
      </c>
    </row>
    <row r="10548" spans="1:6" x14ac:dyDescent="0.2">
      <c r="A10548" s="28">
        <v>42959</v>
      </c>
      <c r="B10548" t="s">
        <v>441</v>
      </c>
      <c r="C10548" t="s">
        <v>57</v>
      </c>
      <c r="D10548" t="s">
        <v>57</v>
      </c>
      <c r="E10548" s="30">
        <v>0</v>
      </c>
      <c r="F10548">
        <f t="shared" si="170"/>
        <v>1</v>
      </c>
    </row>
    <row r="10549" spans="1:6" x14ac:dyDescent="0.2">
      <c r="A10549" s="28">
        <v>42959</v>
      </c>
      <c r="B10549" t="s">
        <v>441</v>
      </c>
      <c r="C10549" t="s">
        <v>58</v>
      </c>
      <c r="D10549" t="s">
        <v>58</v>
      </c>
      <c r="E10549" s="30">
        <v>6</v>
      </c>
      <c r="F10549">
        <f t="shared" si="170"/>
        <v>1</v>
      </c>
    </row>
    <row r="10550" spans="1:6" x14ac:dyDescent="0.2">
      <c r="A10550" s="28">
        <v>42959</v>
      </c>
      <c r="B10550" t="s">
        <v>441</v>
      </c>
      <c r="C10550" t="s">
        <v>59</v>
      </c>
      <c r="D10550" t="s">
        <v>59</v>
      </c>
      <c r="E10550" s="30">
        <v>2</v>
      </c>
      <c r="F10550">
        <f t="shared" si="170"/>
        <v>1</v>
      </c>
    </row>
    <row r="10551" spans="1:6" x14ac:dyDescent="0.2">
      <c r="A10551" s="28">
        <v>42960</v>
      </c>
      <c r="B10551" t="s">
        <v>447</v>
      </c>
      <c r="C10551" t="s">
        <v>52</v>
      </c>
      <c r="D10551" t="s">
        <v>52</v>
      </c>
      <c r="E10551" s="30">
        <v>3.66</v>
      </c>
      <c r="F10551">
        <f t="shared" si="170"/>
        <v>1</v>
      </c>
    </row>
    <row r="10552" spans="1:6" x14ac:dyDescent="0.2">
      <c r="A10552" s="28">
        <v>42960</v>
      </c>
      <c r="B10552" t="s">
        <v>447</v>
      </c>
      <c r="C10552" t="s">
        <v>53</v>
      </c>
      <c r="D10552" t="s">
        <v>53</v>
      </c>
      <c r="E10552" s="30">
        <v>3.65</v>
      </c>
      <c r="F10552">
        <f t="shared" si="170"/>
        <v>1</v>
      </c>
    </row>
    <row r="10553" spans="1:6" x14ac:dyDescent="0.2">
      <c r="A10553" s="28">
        <v>42960</v>
      </c>
      <c r="B10553" t="s">
        <v>447</v>
      </c>
      <c r="C10553" t="s">
        <v>54</v>
      </c>
      <c r="D10553" t="s">
        <v>54</v>
      </c>
      <c r="E10553" s="30">
        <v>2.0499999999999998</v>
      </c>
      <c r="F10553">
        <f t="shared" si="170"/>
        <v>1</v>
      </c>
    </row>
    <row r="10554" spans="1:6" x14ac:dyDescent="0.2">
      <c r="A10554" s="28">
        <v>42960</v>
      </c>
      <c r="B10554" t="s">
        <v>447</v>
      </c>
      <c r="C10554" t="s">
        <v>55</v>
      </c>
      <c r="D10554" t="s">
        <v>55</v>
      </c>
      <c r="E10554" s="30">
        <v>24</v>
      </c>
      <c r="F10554">
        <f t="shared" si="170"/>
        <v>1</v>
      </c>
    </row>
    <row r="10555" spans="1:6" x14ac:dyDescent="0.2">
      <c r="A10555" s="28">
        <v>42960</v>
      </c>
      <c r="B10555" t="s">
        <v>447</v>
      </c>
      <c r="C10555" t="s">
        <v>56</v>
      </c>
      <c r="D10555" t="s">
        <v>56</v>
      </c>
      <c r="E10555" s="30">
        <v>5</v>
      </c>
      <c r="F10555">
        <f t="shared" si="170"/>
        <v>1</v>
      </c>
    </row>
    <row r="10556" spans="1:6" x14ac:dyDescent="0.2">
      <c r="A10556" s="28">
        <v>42960</v>
      </c>
      <c r="B10556" t="s">
        <v>447</v>
      </c>
      <c r="C10556" t="s">
        <v>57</v>
      </c>
      <c r="D10556" t="s">
        <v>57</v>
      </c>
      <c r="E10556" s="30">
        <v>0</v>
      </c>
      <c r="F10556">
        <f t="shared" si="170"/>
        <v>1</v>
      </c>
    </row>
    <row r="10557" spans="1:6" x14ac:dyDescent="0.2">
      <c r="A10557" s="28">
        <v>42960</v>
      </c>
      <c r="B10557" t="s">
        <v>447</v>
      </c>
      <c r="C10557" t="s">
        <v>58</v>
      </c>
      <c r="D10557" t="s">
        <v>58</v>
      </c>
      <c r="E10557" s="30">
        <v>1</v>
      </c>
      <c r="F10557">
        <f t="shared" si="170"/>
        <v>1</v>
      </c>
    </row>
    <row r="10558" spans="1:6" x14ac:dyDescent="0.2">
      <c r="A10558" s="28">
        <v>42960</v>
      </c>
      <c r="B10558" t="s">
        <v>447</v>
      </c>
      <c r="C10558" t="s">
        <v>59</v>
      </c>
      <c r="D10558" t="s">
        <v>59</v>
      </c>
      <c r="E10558" s="30">
        <v>1</v>
      </c>
      <c r="F10558">
        <f t="shared" si="170"/>
        <v>1</v>
      </c>
    </row>
    <row r="10559" spans="1:6" x14ac:dyDescent="0.2">
      <c r="A10559" s="28">
        <v>42961</v>
      </c>
      <c r="B10559" t="s">
        <v>443</v>
      </c>
      <c r="C10559" t="s">
        <v>52</v>
      </c>
      <c r="D10559" t="s">
        <v>52</v>
      </c>
      <c r="E10559" s="30">
        <v>11.34</v>
      </c>
      <c r="F10559">
        <f t="shared" si="170"/>
        <v>1</v>
      </c>
    </row>
    <row r="10560" spans="1:6" x14ac:dyDescent="0.2">
      <c r="A10560" s="28">
        <v>42961</v>
      </c>
      <c r="B10560" t="s">
        <v>443</v>
      </c>
      <c r="C10560" t="s">
        <v>53</v>
      </c>
      <c r="D10560" t="s">
        <v>53</v>
      </c>
      <c r="E10560" s="30">
        <v>2.0670000000000002</v>
      </c>
      <c r="F10560">
        <f t="shared" si="170"/>
        <v>1</v>
      </c>
    </row>
    <row r="10561" spans="1:6" x14ac:dyDescent="0.2">
      <c r="A10561" s="28">
        <v>42961</v>
      </c>
      <c r="B10561" t="s">
        <v>443</v>
      </c>
      <c r="C10561" t="s">
        <v>54</v>
      </c>
      <c r="D10561" t="s">
        <v>54</v>
      </c>
      <c r="E10561" s="30">
        <v>4</v>
      </c>
      <c r="F10561">
        <f t="shared" si="170"/>
        <v>1</v>
      </c>
    </row>
    <row r="10562" spans="1:6" x14ac:dyDescent="0.2">
      <c r="A10562" s="28">
        <v>42961</v>
      </c>
      <c r="B10562" t="s">
        <v>443</v>
      </c>
      <c r="C10562" t="s">
        <v>55</v>
      </c>
      <c r="D10562" t="s">
        <v>55</v>
      </c>
      <c r="E10562" s="30">
        <v>13</v>
      </c>
      <c r="F10562">
        <f t="shared" si="170"/>
        <v>1</v>
      </c>
    </row>
    <row r="10563" spans="1:6" x14ac:dyDescent="0.2">
      <c r="A10563" s="28">
        <v>42961</v>
      </c>
      <c r="B10563" t="s">
        <v>443</v>
      </c>
      <c r="C10563" t="s">
        <v>56</v>
      </c>
      <c r="D10563" t="s">
        <v>56</v>
      </c>
      <c r="E10563" s="30">
        <v>4</v>
      </c>
      <c r="F10563">
        <f t="shared" si="170"/>
        <v>1</v>
      </c>
    </row>
    <row r="10564" spans="1:6" x14ac:dyDescent="0.2">
      <c r="A10564" s="28">
        <v>42961</v>
      </c>
      <c r="B10564" t="s">
        <v>443</v>
      </c>
      <c r="C10564" t="s">
        <v>57</v>
      </c>
      <c r="D10564" t="s">
        <v>57</v>
      </c>
      <c r="E10564" s="30">
        <v>0</v>
      </c>
      <c r="F10564">
        <f t="shared" si="170"/>
        <v>1</v>
      </c>
    </row>
    <row r="10565" spans="1:6" x14ac:dyDescent="0.2">
      <c r="A10565" s="28">
        <v>42961</v>
      </c>
      <c r="B10565" t="s">
        <v>443</v>
      </c>
      <c r="C10565" t="s">
        <v>58</v>
      </c>
      <c r="D10565" t="s">
        <v>58</v>
      </c>
      <c r="E10565" s="30">
        <v>0</v>
      </c>
      <c r="F10565">
        <f t="shared" si="170"/>
        <v>1</v>
      </c>
    </row>
    <row r="10566" spans="1:6" x14ac:dyDescent="0.2">
      <c r="A10566" s="28">
        <v>42961</v>
      </c>
      <c r="B10566" t="s">
        <v>443</v>
      </c>
      <c r="C10566" t="s">
        <v>59</v>
      </c>
      <c r="D10566" t="s">
        <v>59</v>
      </c>
      <c r="E10566" s="30">
        <v>2</v>
      </c>
      <c r="F10566">
        <f t="shared" si="170"/>
        <v>1</v>
      </c>
    </row>
    <row r="10567" spans="1:6" x14ac:dyDescent="0.2">
      <c r="A10567" s="28">
        <v>42962</v>
      </c>
      <c r="B10567" t="s">
        <v>444</v>
      </c>
      <c r="C10567" t="s">
        <v>52</v>
      </c>
      <c r="D10567" t="s">
        <v>52</v>
      </c>
      <c r="E10567" s="30">
        <v>2.33</v>
      </c>
      <c r="F10567">
        <f t="shared" ref="F10567:F10630" si="171">SUBTOTAL(103,E10567)</f>
        <v>1</v>
      </c>
    </row>
    <row r="10568" spans="1:6" x14ac:dyDescent="0.2">
      <c r="A10568" s="28">
        <v>42962</v>
      </c>
      <c r="B10568" t="s">
        <v>444</v>
      </c>
      <c r="C10568" t="s">
        <v>53</v>
      </c>
      <c r="D10568" t="s">
        <v>53</v>
      </c>
      <c r="E10568" s="30">
        <v>6.7030000000000003</v>
      </c>
      <c r="F10568">
        <f t="shared" si="171"/>
        <v>1</v>
      </c>
    </row>
    <row r="10569" spans="1:6" x14ac:dyDescent="0.2">
      <c r="A10569" s="28">
        <v>42962</v>
      </c>
      <c r="B10569" t="s">
        <v>444</v>
      </c>
      <c r="C10569" t="s">
        <v>54</v>
      </c>
      <c r="D10569" t="s">
        <v>54</v>
      </c>
      <c r="E10569" s="30">
        <v>2.15</v>
      </c>
      <c r="F10569">
        <f t="shared" si="171"/>
        <v>1</v>
      </c>
    </row>
    <row r="10570" spans="1:6" x14ac:dyDescent="0.2">
      <c r="A10570" s="28">
        <v>42962</v>
      </c>
      <c r="B10570" t="s">
        <v>444</v>
      </c>
      <c r="C10570" t="s">
        <v>55</v>
      </c>
      <c r="D10570" t="s">
        <v>55</v>
      </c>
      <c r="E10570" s="30">
        <v>35</v>
      </c>
      <c r="F10570">
        <f t="shared" si="171"/>
        <v>1</v>
      </c>
    </row>
    <row r="10571" spans="1:6" x14ac:dyDescent="0.2">
      <c r="A10571" s="28">
        <v>42962</v>
      </c>
      <c r="B10571" t="s">
        <v>444</v>
      </c>
      <c r="C10571" t="s">
        <v>56</v>
      </c>
      <c r="D10571" t="s">
        <v>56</v>
      </c>
      <c r="E10571" s="30">
        <v>11</v>
      </c>
      <c r="F10571">
        <f t="shared" si="171"/>
        <v>1</v>
      </c>
    </row>
    <row r="10572" spans="1:6" x14ac:dyDescent="0.2">
      <c r="A10572" s="28">
        <v>42962</v>
      </c>
      <c r="B10572" t="s">
        <v>444</v>
      </c>
      <c r="C10572" t="s">
        <v>57</v>
      </c>
      <c r="D10572" t="s">
        <v>57</v>
      </c>
      <c r="E10572" s="30">
        <v>0</v>
      </c>
      <c r="F10572">
        <f t="shared" si="171"/>
        <v>1</v>
      </c>
    </row>
    <row r="10573" spans="1:6" x14ac:dyDescent="0.2">
      <c r="A10573" s="28">
        <v>42962</v>
      </c>
      <c r="B10573" t="s">
        <v>444</v>
      </c>
      <c r="C10573" t="s">
        <v>58</v>
      </c>
      <c r="D10573" t="s">
        <v>58</v>
      </c>
      <c r="E10573" s="30">
        <v>2</v>
      </c>
      <c r="F10573">
        <f t="shared" si="171"/>
        <v>1</v>
      </c>
    </row>
    <row r="10574" spans="1:6" x14ac:dyDescent="0.2">
      <c r="A10574" s="28">
        <v>42962</v>
      </c>
      <c r="B10574" t="s">
        <v>444</v>
      </c>
      <c r="C10574" t="s">
        <v>59</v>
      </c>
      <c r="D10574" t="s">
        <v>59</v>
      </c>
      <c r="E10574" s="30">
        <v>3</v>
      </c>
      <c r="F10574">
        <f t="shared" si="171"/>
        <v>1</v>
      </c>
    </row>
    <row r="10575" spans="1:6" x14ac:dyDescent="0.2">
      <c r="A10575" s="28">
        <v>42963</v>
      </c>
      <c r="B10575" t="s">
        <v>445</v>
      </c>
      <c r="C10575" t="s">
        <v>52</v>
      </c>
      <c r="D10575" t="s">
        <v>52</v>
      </c>
      <c r="E10575" s="30">
        <v>5.33</v>
      </c>
      <c r="F10575">
        <f t="shared" si="171"/>
        <v>1</v>
      </c>
    </row>
    <row r="10576" spans="1:6" x14ac:dyDescent="0.2">
      <c r="A10576" s="28">
        <v>42963</v>
      </c>
      <c r="B10576" t="s">
        <v>445</v>
      </c>
      <c r="C10576" t="s">
        <v>53</v>
      </c>
      <c r="D10576" t="s">
        <v>53</v>
      </c>
      <c r="E10576" s="30">
        <v>3.67</v>
      </c>
      <c r="F10576">
        <f t="shared" si="171"/>
        <v>1</v>
      </c>
    </row>
    <row r="10577" spans="1:6" x14ac:dyDescent="0.2">
      <c r="A10577" s="28">
        <v>42963</v>
      </c>
      <c r="B10577" t="s">
        <v>445</v>
      </c>
      <c r="C10577" t="s">
        <v>54</v>
      </c>
      <c r="D10577" t="s">
        <v>54</v>
      </c>
      <c r="E10577" s="30">
        <v>1</v>
      </c>
      <c r="F10577">
        <f t="shared" si="171"/>
        <v>1</v>
      </c>
    </row>
    <row r="10578" spans="1:6" x14ac:dyDescent="0.2">
      <c r="A10578" s="28">
        <v>42963</v>
      </c>
      <c r="B10578" t="s">
        <v>445</v>
      </c>
      <c r="C10578" t="s">
        <v>55</v>
      </c>
      <c r="D10578" t="s">
        <v>55</v>
      </c>
      <c r="E10578" s="30">
        <v>10.45</v>
      </c>
      <c r="F10578">
        <f t="shared" si="171"/>
        <v>1</v>
      </c>
    </row>
    <row r="10579" spans="1:6" x14ac:dyDescent="0.2">
      <c r="A10579" s="28">
        <v>42963</v>
      </c>
      <c r="B10579" t="s">
        <v>445</v>
      </c>
      <c r="C10579" t="s">
        <v>56</v>
      </c>
      <c r="D10579" t="s">
        <v>56</v>
      </c>
      <c r="E10579" s="30">
        <v>13</v>
      </c>
      <c r="F10579">
        <f t="shared" si="171"/>
        <v>1</v>
      </c>
    </row>
    <row r="10580" spans="1:6" x14ac:dyDescent="0.2">
      <c r="A10580" s="28">
        <v>42963</v>
      </c>
      <c r="B10580" t="s">
        <v>445</v>
      </c>
      <c r="C10580" t="s">
        <v>57</v>
      </c>
      <c r="D10580" t="s">
        <v>57</v>
      </c>
      <c r="E10580" s="30">
        <v>0</v>
      </c>
      <c r="F10580">
        <f t="shared" si="171"/>
        <v>1</v>
      </c>
    </row>
    <row r="10581" spans="1:6" x14ac:dyDescent="0.2">
      <c r="A10581" s="28">
        <v>42963</v>
      </c>
      <c r="B10581" t="s">
        <v>445</v>
      </c>
      <c r="C10581" t="s">
        <v>58</v>
      </c>
      <c r="D10581" t="s">
        <v>58</v>
      </c>
      <c r="E10581" s="30">
        <v>4</v>
      </c>
      <c r="F10581">
        <f t="shared" si="171"/>
        <v>1</v>
      </c>
    </row>
    <row r="10582" spans="1:6" x14ac:dyDescent="0.2">
      <c r="A10582" s="28">
        <v>42963</v>
      </c>
      <c r="B10582" t="s">
        <v>445</v>
      </c>
      <c r="C10582" t="s">
        <v>59</v>
      </c>
      <c r="D10582" t="s">
        <v>59</v>
      </c>
      <c r="E10582" s="30">
        <v>2</v>
      </c>
      <c r="F10582">
        <f t="shared" si="171"/>
        <v>1</v>
      </c>
    </row>
    <row r="10583" spans="1:6" x14ac:dyDescent="0.2">
      <c r="A10583" s="28">
        <v>42964</v>
      </c>
      <c r="B10583" t="s">
        <v>446</v>
      </c>
      <c r="C10583" t="s">
        <v>52</v>
      </c>
      <c r="D10583" t="s">
        <v>52</v>
      </c>
      <c r="E10583" s="30">
        <v>5.16</v>
      </c>
      <c r="F10583">
        <f t="shared" si="171"/>
        <v>1</v>
      </c>
    </row>
    <row r="10584" spans="1:6" x14ac:dyDescent="0.2">
      <c r="A10584" s="28">
        <v>42964</v>
      </c>
      <c r="B10584" t="s">
        <v>446</v>
      </c>
      <c r="C10584" t="s">
        <v>53</v>
      </c>
      <c r="D10584" t="s">
        <v>53</v>
      </c>
      <c r="E10584" s="30">
        <v>1.33</v>
      </c>
      <c r="F10584">
        <f t="shared" si="171"/>
        <v>1</v>
      </c>
    </row>
    <row r="10585" spans="1:6" x14ac:dyDescent="0.2">
      <c r="A10585" s="28">
        <v>42964</v>
      </c>
      <c r="B10585" t="s">
        <v>446</v>
      </c>
      <c r="C10585" t="s">
        <v>54</v>
      </c>
      <c r="D10585" t="s">
        <v>54</v>
      </c>
      <c r="E10585" s="30">
        <v>5</v>
      </c>
      <c r="F10585">
        <f t="shared" si="171"/>
        <v>1</v>
      </c>
    </row>
    <row r="10586" spans="1:6" x14ac:dyDescent="0.2">
      <c r="A10586" s="28">
        <v>42964</v>
      </c>
      <c r="B10586" t="s">
        <v>446</v>
      </c>
      <c r="C10586" t="s">
        <v>55</v>
      </c>
      <c r="D10586" t="s">
        <v>55</v>
      </c>
      <c r="E10586" s="30">
        <v>12</v>
      </c>
      <c r="F10586">
        <f t="shared" si="171"/>
        <v>1</v>
      </c>
    </row>
    <row r="10587" spans="1:6" x14ac:dyDescent="0.2">
      <c r="A10587" s="28">
        <v>42964</v>
      </c>
      <c r="B10587" t="s">
        <v>446</v>
      </c>
      <c r="C10587" t="s">
        <v>56</v>
      </c>
      <c r="D10587" t="s">
        <v>56</v>
      </c>
      <c r="E10587" s="30">
        <v>8</v>
      </c>
      <c r="F10587">
        <f t="shared" si="171"/>
        <v>1</v>
      </c>
    </row>
    <row r="10588" spans="1:6" x14ac:dyDescent="0.2">
      <c r="A10588" s="28">
        <v>42964</v>
      </c>
      <c r="B10588" t="s">
        <v>446</v>
      </c>
      <c r="C10588" t="s">
        <v>57</v>
      </c>
      <c r="D10588" t="s">
        <v>57</v>
      </c>
      <c r="E10588" s="30">
        <v>0</v>
      </c>
      <c r="F10588">
        <f t="shared" si="171"/>
        <v>1</v>
      </c>
    </row>
    <row r="10589" spans="1:6" x14ac:dyDescent="0.2">
      <c r="A10589" s="28">
        <v>42964</v>
      </c>
      <c r="B10589" t="s">
        <v>446</v>
      </c>
      <c r="C10589" t="s">
        <v>58</v>
      </c>
      <c r="D10589" t="s">
        <v>58</v>
      </c>
      <c r="E10589" s="30">
        <v>1</v>
      </c>
      <c r="F10589">
        <f t="shared" si="171"/>
        <v>1</v>
      </c>
    </row>
    <row r="10590" spans="1:6" x14ac:dyDescent="0.2">
      <c r="A10590" s="28">
        <v>42964</v>
      </c>
      <c r="B10590" t="s">
        <v>446</v>
      </c>
      <c r="C10590" t="s">
        <v>59</v>
      </c>
      <c r="D10590" t="s">
        <v>59</v>
      </c>
      <c r="E10590" s="30">
        <v>1.5</v>
      </c>
      <c r="F10590">
        <f t="shared" si="171"/>
        <v>1</v>
      </c>
    </row>
    <row r="10591" spans="1:6" x14ac:dyDescent="0.2">
      <c r="A10591" s="28">
        <v>42965</v>
      </c>
      <c r="B10591" t="s">
        <v>440</v>
      </c>
      <c r="C10591" t="s">
        <v>52</v>
      </c>
      <c r="D10591" t="s">
        <v>52</v>
      </c>
      <c r="E10591" s="30">
        <v>2.33</v>
      </c>
      <c r="F10591">
        <f t="shared" si="171"/>
        <v>1</v>
      </c>
    </row>
    <row r="10592" spans="1:6" x14ac:dyDescent="0.2">
      <c r="A10592" s="28">
        <v>42965</v>
      </c>
      <c r="B10592" t="s">
        <v>440</v>
      </c>
      <c r="C10592" t="s">
        <v>53</v>
      </c>
      <c r="D10592" t="s">
        <v>53</v>
      </c>
      <c r="E10592" s="30">
        <v>3.99</v>
      </c>
      <c r="F10592">
        <f t="shared" si="171"/>
        <v>1</v>
      </c>
    </row>
    <row r="10593" spans="1:6" x14ac:dyDescent="0.2">
      <c r="A10593" s="28">
        <v>42965</v>
      </c>
      <c r="B10593" t="s">
        <v>440</v>
      </c>
      <c r="C10593" t="s">
        <v>54</v>
      </c>
      <c r="D10593" t="s">
        <v>54</v>
      </c>
      <c r="E10593" s="30">
        <v>3</v>
      </c>
      <c r="F10593">
        <f t="shared" si="171"/>
        <v>1</v>
      </c>
    </row>
    <row r="10594" spans="1:6" x14ac:dyDescent="0.2">
      <c r="A10594" s="28">
        <v>42965</v>
      </c>
      <c r="B10594" t="s">
        <v>440</v>
      </c>
      <c r="C10594" t="s">
        <v>55</v>
      </c>
      <c r="D10594" t="s">
        <v>55</v>
      </c>
      <c r="E10594" s="30">
        <v>15</v>
      </c>
      <c r="F10594">
        <f t="shared" si="171"/>
        <v>1</v>
      </c>
    </row>
    <row r="10595" spans="1:6" x14ac:dyDescent="0.2">
      <c r="A10595" s="28">
        <v>42965</v>
      </c>
      <c r="B10595" t="s">
        <v>440</v>
      </c>
      <c r="C10595" t="s">
        <v>56</v>
      </c>
      <c r="D10595" t="s">
        <v>56</v>
      </c>
      <c r="E10595" s="30">
        <v>4</v>
      </c>
      <c r="F10595">
        <f t="shared" si="171"/>
        <v>1</v>
      </c>
    </row>
    <row r="10596" spans="1:6" x14ac:dyDescent="0.2">
      <c r="A10596" s="28">
        <v>42965</v>
      </c>
      <c r="B10596" t="s">
        <v>440</v>
      </c>
      <c r="C10596" t="s">
        <v>57</v>
      </c>
      <c r="D10596" t="s">
        <v>57</v>
      </c>
      <c r="E10596" s="30">
        <v>0</v>
      </c>
      <c r="F10596">
        <f t="shared" si="171"/>
        <v>1</v>
      </c>
    </row>
    <row r="10597" spans="1:6" x14ac:dyDescent="0.2">
      <c r="A10597" s="28">
        <v>42965</v>
      </c>
      <c r="B10597" t="s">
        <v>440</v>
      </c>
      <c r="C10597" t="s">
        <v>58</v>
      </c>
      <c r="D10597" t="s">
        <v>58</v>
      </c>
      <c r="E10597" s="30">
        <v>0</v>
      </c>
      <c r="F10597">
        <f t="shared" si="171"/>
        <v>1</v>
      </c>
    </row>
    <row r="10598" spans="1:6" x14ac:dyDescent="0.2">
      <c r="A10598" s="28">
        <v>42965</v>
      </c>
      <c r="B10598" t="s">
        <v>440</v>
      </c>
      <c r="C10598" t="s">
        <v>59</v>
      </c>
      <c r="D10598" t="s">
        <v>59</v>
      </c>
      <c r="E10598" s="30">
        <v>3</v>
      </c>
      <c r="F10598">
        <f t="shared" si="171"/>
        <v>1</v>
      </c>
    </row>
    <row r="10599" spans="1:6" x14ac:dyDescent="0.2">
      <c r="A10599" s="28">
        <v>42966</v>
      </c>
      <c r="B10599" t="s">
        <v>441</v>
      </c>
      <c r="C10599" t="s">
        <v>52</v>
      </c>
      <c r="D10599" t="s">
        <v>52</v>
      </c>
      <c r="E10599" s="30">
        <v>5</v>
      </c>
      <c r="F10599">
        <f t="shared" si="171"/>
        <v>1</v>
      </c>
    </row>
    <row r="10600" spans="1:6" x14ac:dyDescent="0.2">
      <c r="A10600" s="28">
        <v>42966</v>
      </c>
      <c r="B10600" t="s">
        <v>441</v>
      </c>
      <c r="C10600" t="s">
        <v>53</v>
      </c>
      <c r="D10600" t="s">
        <v>53</v>
      </c>
      <c r="E10600" s="30">
        <v>4.7130000000000001</v>
      </c>
      <c r="F10600">
        <f t="shared" si="171"/>
        <v>1</v>
      </c>
    </row>
    <row r="10601" spans="1:6" x14ac:dyDescent="0.2">
      <c r="A10601" s="28">
        <v>42966</v>
      </c>
      <c r="B10601" t="s">
        <v>441</v>
      </c>
      <c r="C10601" t="s">
        <v>54</v>
      </c>
      <c r="D10601" t="s">
        <v>54</v>
      </c>
      <c r="E10601" s="30">
        <v>3</v>
      </c>
      <c r="F10601">
        <f t="shared" si="171"/>
        <v>1</v>
      </c>
    </row>
    <row r="10602" spans="1:6" x14ac:dyDescent="0.2">
      <c r="A10602" s="28">
        <v>42966</v>
      </c>
      <c r="B10602" t="s">
        <v>441</v>
      </c>
      <c r="C10602" t="s">
        <v>55</v>
      </c>
      <c r="D10602" t="s">
        <v>55</v>
      </c>
      <c r="E10602" s="30">
        <v>16</v>
      </c>
      <c r="F10602">
        <f t="shared" si="171"/>
        <v>1</v>
      </c>
    </row>
    <row r="10603" spans="1:6" x14ac:dyDescent="0.2">
      <c r="A10603" s="28">
        <v>42966</v>
      </c>
      <c r="B10603" t="s">
        <v>441</v>
      </c>
      <c r="C10603" t="s">
        <v>56</v>
      </c>
      <c r="D10603" t="s">
        <v>56</v>
      </c>
      <c r="E10603" s="30">
        <v>10</v>
      </c>
      <c r="F10603">
        <f t="shared" si="171"/>
        <v>1</v>
      </c>
    </row>
    <row r="10604" spans="1:6" x14ac:dyDescent="0.2">
      <c r="A10604" s="28">
        <v>42966</v>
      </c>
      <c r="B10604" t="s">
        <v>441</v>
      </c>
      <c r="C10604" t="s">
        <v>57</v>
      </c>
      <c r="D10604" t="s">
        <v>57</v>
      </c>
      <c r="E10604" s="30">
        <v>0</v>
      </c>
      <c r="F10604">
        <f t="shared" si="171"/>
        <v>1</v>
      </c>
    </row>
    <row r="10605" spans="1:6" x14ac:dyDescent="0.2">
      <c r="A10605" s="28">
        <v>42966</v>
      </c>
      <c r="B10605" t="s">
        <v>441</v>
      </c>
      <c r="C10605" t="s">
        <v>58</v>
      </c>
      <c r="D10605" t="s">
        <v>58</v>
      </c>
      <c r="E10605" s="30">
        <v>11</v>
      </c>
      <c r="F10605">
        <f t="shared" si="171"/>
        <v>1</v>
      </c>
    </row>
    <row r="10606" spans="1:6" x14ac:dyDescent="0.2">
      <c r="A10606" s="28">
        <v>42966</v>
      </c>
      <c r="B10606" t="s">
        <v>441</v>
      </c>
      <c r="C10606" t="s">
        <v>59</v>
      </c>
      <c r="D10606" t="s">
        <v>59</v>
      </c>
      <c r="E10606" s="30">
        <v>2</v>
      </c>
      <c r="F10606">
        <f t="shared" si="171"/>
        <v>1</v>
      </c>
    </row>
    <row r="10607" spans="1:6" x14ac:dyDescent="0.2">
      <c r="A10607" s="28">
        <v>42967</v>
      </c>
      <c r="B10607" t="s">
        <v>447</v>
      </c>
      <c r="C10607" t="s">
        <v>52</v>
      </c>
      <c r="D10607" t="s">
        <v>52</v>
      </c>
      <c r="E10607" s="30">
        <v>4.33</v>
      </c>
      <c r="F10607">
        <f t="shared" si="171"/>
        <v>1</v>
      </c>
    </row>
    <row r="10608" spans="1:6" x14ac:dyDescent="0.2">
      <c r="A10608" s="28">
        <v>42967</v>
      </c>
      <c r="B10608" t="s">
        <v>447</v>
      </c>
      <c r="C10608" t="s">
        <v>53</v>
      </c>
      <c r="D10608" t="s">
        <v>53</v>
      </c>
      <c r="E10608" s="30">
        <v>2.056</v>
      </c>
      <c r="F10608">
        <f t="shared" si="171"/>
        <v>1</v>
      </c>
    </row>
    <row r="10609" spans="1:6" x14ac:dyDescent="0.2">
      <c r="A10609" s="28">
        <v>42967</v>
      </c>
      <c r="B10609" t="s">
        <v>447</v>
      </c>
      <c r="C10609" t="s">
        <v>54</v>
      </c>
      <c r="D10609" t="s">
        <v>54</v>
      </c>
      <c r="E10609" s="30">
        <v>6</v>
      </c>
      <c r="F10609">
        <f t="shared" si="171"/>
        <v>1</v>
      </c>
    </row>
    <row r="10610" spans="1:6" x14ac:dyDescent="0.2">
      <c r="A10610" s="28">
        <v>42967</v>
      </c>
      <c r="B10610" t="s">
        <v>447</v>
      </c>
      <c r="C10610" t="s">
        <v>55</v>
      </c>
      <c r="D10610" t="s">
        <v>55</v>
      </c>
      <c r="E10610" s="30">
        <v>14.4</v>
      </c>
      <c r="F10610">
        <f t="shared" si="171"/>
        <v>1</v>
      </c>
    </row>
    <row r="10611" spans="1:6" x14ac:dyDescent="0.2">
      <c r="A10611" s="28">
        <v>42967</v>
      </c>
      <c r="B10611" t="s">
        <v>447</v>
      </c>
      <c r="C10611" t="s">
        <v>56</v>
      </c>
      <c r="D10611" t="s">
        <v>56</v>
      </c>
      <c r="E10611" s="30">
        <v>6</v>
      </c>
      <c r="F10611">
        <f t="shared" si="171"/>
        <v>1</v>
      </c>
    </row>
    <row r="10612" spans="1:6" x14ac:dyDescent="0.2">
      <c r="A10612" s="28">
        <v>42967</v>
      </c>
      <c r="B10612" t="s">
        <v>447</v>
      </c>
      <c r="C10612" t="s">
        <v>57</v>
      </c>
      <c r="D10612" t="s">
        <v>57</v>
      </c>
      <c r="E10612" s="30">
        <v>0</v>
      </c>
      <c r="F10612">
        <f t="shared" si="171"/>
        <v>1</v>
      </c>
    </row>
    <row r="10613" spans="1:6" x14ac:dyDescent="0.2">
      <c r="A10613" s="28">
        <v>42967</v>
      </c>
      <c r="B10613" t="s">
        <v>447</v>
      </c>
      <c r="C10613" t="s">
        <v>58</v>
      </c>
      <c r="D10613" t="s">
        <v>58</v>
      </c>
      <c r="E10613" s="30">
        <v>2</v>
      </c>
      <c r="F10613">
        <f t="shared" si="171"/>
        <v>1</v>
      </c>
    </row>
    <row r="10614" spans="1:6" x14ac:dyDescent="0.2">
      <c r="A10614" s="28">
        <v>42967</v>
      </c>
      <c r="B10614" t="s">
        <v>447</v>
      </c>
      <c r="C10614" t="s">
        <v>59</v>
      </c>
      <c r="D10614" t="s">
        <v>59</v>
      </c>
      <c r="E10614" s="30">
        <v>1</v>
      </c>
      <c r="F10614">
        <f t="shared" si="171"/>
        <v>1</v>
      </c>
    </row>
    <row r="10615" spans="1:6" x14ac:dyDescent="0.2">
      <c r="A10615" s="28">
        <v>42968</v>
      </c>
      <c r="B10615" t="s">
        <v>443</v>
      </c>
      <c r="C10615" t="s">
        <v>52</v>
      </c>
      <c r="D10615" t="s">
        <v>52</v>
      </c>
      <c r="E10615" s="30">
        <v>9.33</v>
      </c>
      <c r="F10615">
        <f t="shared" si="171"/>
        <v>1</v>
      </c>
    </row>
    <row r="10616" spans="1:6" x14ac:dyDescent="0.2">
      <c r="A10616" s="28">
        <v>42968</v>
      </c>
      <c r="B10616" t="s">
        <v>443</v>
      </c>
      <c r="C10616" t="s">
        <v>53</v>
      </c>
      <c r="D10616" t="s">
        <v>53</v>
      </c>
      <c r="E10616" s="30">
        <v>3.34</v>
      </c>
      <c r="F10616">
        <f t="shared" si="171"/>
        <v>1</v>
      </c>
    </row>
    <row r="10617" spans="1:6" x14ac:dyDescent="0.2">
      <c r="A10617" s="28">
        <v>42968</v>
      </c>
      <c r="B10617" t="s">
        <v>443</v>
      </c>
      <c r="C10617" t="s">
        <v>54</v>
      </c>
      <c r="D10617" t="s">
        <v>54</v>
      </c>
      <c r="E10617" s="30">
        <v>2.4</v>
      </c>
      <c r="F10617">
        <f t="shared" si="171"/>
        <v>1</v>
      </c>
    </row>
    <row r="10618" spans="1:6" x14ac:dyDescent="0.2">
      <c r="A10618" s="28">
        <v>42968</v>
      </c>
      <c r="B10618" t="s">
        <v>443</v>
      </c>
      <c r="C10618" t="s">
        <v>55</v>
      </c>
      <c r="D10618" t="s">
        <v>55</v>
      </c>
      <c r="E10618" s="30">
        <v>19</v>
      </c>
      <c r="F10618">
        <f t="shared" si="171"/>
        <v>1</v>
      </c>
    </row>
    <row r="10619" spans="1:6" x14ac:dyDescent="0.2">
      <c r="A10619" s="28">
        <v>42968</v>
      </c>
      <c r="B10619" t="s">
        <v>443</v>
      </c>
      <c r="C10619" t="s">
        <v>56</v>
      </c>
      <c r="D10619" t="s">
        <v>56</v>
      </c>
      <c r="E10619" s="30">
        <v>4</v>
      </c>
      <c r="F10619">
        <f t="shared" si="171"/>
        <v>1</v>
      </c>
    </row>
    <row r="10620" spans="1:6" x14ac:dyDescent="0.2">
      <c r="A10620" s="28">
        <v>42968</v>
      </c>
      <c r="B10620" t="s">
        <v>443</v>
      </c>
      <c r="C10620" t="s">
        <v>57</v>
      </c>
      <c r="D10620" t="s">
        <v>57</v>
      </c>
      <c r="E10620" s="30">
        <v>0</v>
      </c>
      <c r="F10620">
        <f t="shared" si="171"/>
        <v>1</v>
      </c>
    </row>
    <row r="10621" spans="1:6" x14ac:dyDescent="0.2">
      <c r="A10621" s="28">
        <v>42968</v>
      </c>
      <c r="B10621" t="s">
        <v>443</v>
      </c>
      <c r="C10621" t="s">
        <v>58</v>
      </c>
      <c r="D10621" t="s">
        <v>58</v>
      </c>
      <c r="E10621" s="30">
        <v>0</v>
      </c>
      <c r="F10621">
        <f t="shared" si="171"/>
        <v>1</v>
      </c>
    </row>
    <row r="10622" spans="1:6" x14ac:dyDescent="0.2">
      <c r="A10622" s="28">
        <v>42968</v>
      </c>
      <c r="B10622" t="s">
        <v>443</v>
      </c>
      <c r="C10622" t="s">
        <v>59</v>
      </c>
      <c r="D10622" t="s">
        <v>59</v>
      </c>
      <c r="E10622" s="30">
        <v>0</v>
      </c>
      <c r="F10622">
        <f t="shared" si="171"/>
        <v>1</v>
      </c>
    </row>
    <row r="10623" spans="1:6" x14ac:dyDescent="0.2">
      <c r="A10623" s="28">
        <v>42969</v>
      </c>
      <c r="B10623" t="s">
        <v>444</v>
      </c>
      <c r="C10623" t="s">
        <v>52</v>
      </c>
      <c r="D10623" t="s">
        <v>52</v>
      </c>
      <c r="E10623" s="30">
        <v>6</v>
      </c>
      <c r="F10623">
        <f t="shared" si="171"/>
        <v>1</v>
      </c>
    </row>
    <row r="10624" spans="1:6" x14ac:dyDescent="0.2">
      <c r="A10624" s="28">
        <v>42969</v>
      </c>
      <c r="B10624" t="s">
        <v>444</v>
      </c>
      <c r="C10624" t="s">
        <v>53</v>
      </c>
      <c r="D10624" t="s">
        <v>53</v>
      </c>
      <c r="E10624" s="30">
        <v>1.34</v>
      </c>
      <c r="F10624">
        <f t="shared" si="171"/>
        <v>1</v>
      </c>
    </row>
    <row r="10625" spans="1:6" x14ac:dyDescent="0.2">
      <c r="A10625" s="28">
        <v>42969</v>
      </c>
      <c r="B10625" t="s">
        <v>444</v>
      </c>
      <c r="C10625" t="s">
        <v>54</v>
      </c>
      <c r="D10625" t="s">
        <v>54</v>
      </c>
      <c r="E10625" s="30">
        <v>3.15</v>
      </c>
      <c r="F10625">
        <f t="shared" si="171"/>
        <v>1</v>
      </c>
    </row>
    <row r="10626" spans="1:6" x14ac:dyDescent="0.2">
      <c r="A10626" s="28">
        <v>42969</v>
      </c>
      <c r="B10626" t="s">
        <v>444</v>
      </c>
      <c r="C10626" t="s">
        <v>55</v>
      </c>
      <c r="D10626" t="s">
        <v>55</v>
      </c>
      <c r="E10626" s="30">
        <v>22.2</v>
      </c>
      <c r="F10626">
        <f t="shared" si="171"/>
        <v>1</v>
      </c>
    </row>
    <row r="10627" spans="1:6" x14ac:dyDescent="0.2">
      <c r="A10627" s="28">
        <v>42969</v>
      </c>
      <c r="B10627" t="s">
        <v>444</v>
      </c>
      <c r="C10627" t="s">
        <v>56</v>
      </c>
      <c r="D10627" t="s">
        <v>56</v>
      </c>
      <c r="E10627" s="30">
        <v>3</v>
      </c>
      <c r="F10627">
        <f t="shared" si="171"/>
        <v>1</v>
      </c>
    </row>
    <row r="10628" spans="1:6" x14ac:dyDescent="0.2">
      <c r="A10628" s="28">
        <v>42969</v>
      </c>
      <c r="B10628" t="s">
        <v>444</v>
      </c>
      <c r="C10628" t="s">
        <v>57</v>
      </c>
      <c r="D10628" t="s">
        <v>57</v>
      </c>
      <c r="E10628" s="30">
        <v>0</v>
      </c>
      <c r="F10628">
        <f t="shared" si="171"/>
        <v>1</v>
      </c>
    </row>
    <row r="10629" spans="1:6" x14ac:dyDescent="0.2">
      <c r="A10629" s="28">
        <v>42969</v>
      </c>
      <c r="B10629" t="s">
        <v>444</v>
      </c>
      <c r="C10629" t="s">
        <v>58</v>
      </c>
      <c r="D10629" t="s">
        <v>58</v>
      </c>
      <c r="E10629" s="30">
        <v>0</v>
      </c>
      <c r="F10629">
        <f t="shared" si="171"/>
        <v>1</v>
      </c>
    </row>
    <row r="10630" spans="1:6" x14ac:dyDescent="0.2">
      <c r="A10630" s="28">
        <v>42969</v>
      </c>
      <c r="B10630" t="s">
        <v>444</v>
      </c>
      <c r="C10630" t="s">
        <v>59</v>
      </c>
      <c r="D10630" t="s">
        <v>59</v>
      </c>
      <c r="E10630" s="30">
        <v>2</v>
      </c>
      <c r="F10630">
        <f t="shared" si="171"/>
        <v>1</v>
      </c>
    </row>
    <row r="10631" spans="1:6" x14ac:dyDescent="0.2">
      <c r="A10631" s="28">
        <v>42970</v>
      </c>
      <c r="B10631" t="s">
        <v>445</v>
      </c>
      <c r="C10631" t="s">
        <v>52</v>
      </c>
      <c r="D10631" t="s">
        <v>52</v>
      </c>
      <c r="E10631" s="30">
        <v>3.33</v>
      </c>
      <c r="F10631">
        <f t="shared" ref="F10631:F10694" si="172">SUBTOTAL(103,E10631)</f>
        <v>1</v>
      </c>
    </row>
    <row r="10632" spans="1:6" x14ac:dyDescent="0.2">
      <c r="A10632" s="28">
        <v>42970</v>
      </c>
      <c r="B10632" t="s">
        <v>445</v>
      </c>
      <c r="C10632" t="s">
        <v>53</v>
      </c>
      <c r="D10632" t="s">
        <v>53</v>
      </c>
      <c r="E10632" s="30">
        <v>2.33</v>
      </c>
      <c r="F10632">
        <f t="shared" si="172"/>
        <v>1</v>
      </c>
    </row>
    <row r="10633" spans="1:6" x14ac:dyDescent="0.2">
      <c r="A10633" s="28">
        <v>42970</v>
      </c>
      <c r="B10633" t="s">
        <v>445</v>
      </c>
      <c r="C10633" t="s">
        <v>54</v>
      </c>
      <c r="D10633" t="s">
        <v>54</v>
      </c>
      <c r="E10633" s="30">
        <v>2</v>
      </c>
      <c r="F10633">
        <f t="shared" si="172"/>
        <v>1</v>
      </c>
    </row>
    <row r="10634" spans="1:6" x14ac:dyDescent="0.2">
      <c r="A10634" s="28">
        <v>42970</v>
      </c>
      <c r="B10634" t="s">
        <v>445</v>
      </c>
      <c r="C10634" t="s">
        <v>55</v>
      </c>
      <c r="D10634" t="s">
        <v>55</v>
      </c>
      <c r="E10634" s="30">
        <v>42</v>
      </c>
      <c r="F10634">
        <f t="shared" si="172"/>
        <v>1</v>
      </c>
    </row>
    <row r="10635" spans="1:6" x14ac:dyDescent="0.2">
      <c r="A10635" s="28">
        <v>42970</v>
      </c>
      <c r="B10635" t="s">
        <v>445</v>
      </c>
      <c r="C10635" t="s">
        <v>56</v>
      </c>
      <c r="D10635" t="s">
        <v>56</v>
      </c>
      <c r="E10635" s="30">
        <v>8</v>
      </c>
      <c r="F10635">
        <f t="shared" si="172"/>
        <v>1</v>
      </c>
    </row>
    <row r="10636" spans="1:6" x14ac:dyDescent="0.2">
      <c r="A10636" s="28">
        <v>42970</v>
      </c>
      <c r="B10636" t="s">
        <v>445</v>
      </c>
      <c r="C10636" t="s">
        <v>57</v>
      </c>
      <c r="D10636" t="s">
        <v>57</v>
      </c>
      <c r="E10636" s="30">
        <v>0</v>
      </c>
      <c r="F10636">
        <f t="shared" si="172"/>
        <v>1</v>
      </c>
    </row>
    <row r="10637" spans="1:6" x14ac:dyDescent="0.2">
      <c r="A10637" s="28">
        <v>42970</v>
      </c>
      <c r="B10637" t="s">
        <v>445</v>
      </c>
      <c r="C10637" t="s">
        <v>58</v>
      </c>
      <c r="D10637" t="s">
        <v>58</v>
      </c>
      <c r="E10637" s="30">
        <v>9</v>
      </c>
      <c r="F10637">
        <f t="shared" si="172"/>
        <v>1</v>
      </c>
    </row>
    <row r="10638" spans="1:6" x14ac:dyDescent="0.2">
      <c r="A10638" s="28">
        <v>42970</v>
      </c>
      <c r="B10638" t="s">
        <v>445</v>
      </c>
      <c r="C10638" t="s">
        <v>59</v>
      </c>
      <c r="D10638" t="s">
        <v>59</v>
      </c>
      <c r="E10638" s="30">
        <v>3</v>
      </c>
      <c r="F10638">
        <f t="shared" si="172"/>
        <v>1</v>
      </c>
    </row>
    <row r="10639" spans="1:6" x14ac:dyDescent="0.2">
      <c r="A10639" s="28">
        <v>42971</v>
      </c>
      <c r="B10639" t="s">
        <v>446</v>
      </c>
      <c r="C10639" t="s">
        <v>52</v>
      </c>
      <c r="D10639" t="s">
        <v>52</v>
      </c>
      <c r="E10639" s="30">
        <v>8</v>
      </c>
      <c r="F10639">
        <f t="shared" si="172"/>
        <v>1</v>
      </c>
    </row>
    <row r="10640" spans="1:6" x14ac:dyDescent="0.2">
      <c r="A10640" s="28">
        <v>42971</v>
      </c>
      <c r="B10640" t="s">
        <v>446</v>
      </c>
      <c r="C10640" t="s">
        <v>53</v>
      </c>
      <c r="D10640" t="s">
        <v>53</v>
      </c>
      <c r="E10640" s="30">
        <v>9.0530000000000008</v>
      </c>
      <c r="F10640">
        <f t="shared" si="172"/>
        <v>1</v>
      </c>
    </row>
    <row r="10641" spans="1:6" x14ac:dyDescent="0.2">
      <c r="A10641" s="28">
        <v>42971</v>
      </c>
      <c r="B10641" t="s">
        <v>446</v>
      </c>
      <c r="C10641" t="s">
        <v>54</v>
      </c>
      <c r="D10641" t="s">
        <v>54</v>
      </c>
      <c r="E10641" s="30">
        <v>2</v>
      </c>
      <c r="F10641">
        <f t="shared" si="172"/>
        <v>1</v>
      </c>
    </row>
    <row r="10642" spans="1:6" x14ac:dyDescent="0.2">
      <c r="A10642" s="28">
        <v>42971</v>
      </c>
      <c r="B10642" t="s">
        <v>446</v>
      </c>
      <c r="C10642" t="s">
        <v>55</v>
      </c>
      <c r="D10642" t="s">
        <v>55</v>
      </c>
      <c r="E10642" s="30">
        <v>27</v>
      </c>
      <c r="F10642">
        <f t="shared" si="172"/>
        <v>1</v>
      </c>
    </row>
    <row r="10643" spans="1:6" x14ac:dyDescent="0.2">
      <c r="A10643" s="28">
        <v>42971</v>
      </c>
      <c r="B10643" t="s">
        <v>446</v>
      </c>
      <c r="C10643" t="s">
        <v>56</v>
      </c>
      <c r="D10643" t="s">
        <v>56</v>
      </c>
      <c r="E10643" s="30">
        <v>13</v>
      </c>
      <c r="F10643">
        <f t="shared" si="172"/>
        <v>1</v>
      </c>
    </row>
    <row r="10644" spans="1:6" x14ac:dyDescent="0.2">
      <c r="A10644" s="28">
        <v>42971</v>
      </c>
      <c r="B10644" t="s">
        <v>446</v>
      </c>
      <c r="C10644" t="s">
        <v>57</v>
      </c>
      <c r="D10644" t="s">
        <v>57</v>
      </c>
      <c r="E10644" s="30">
        <v>0</v>
      </c>
      <c r="F10644">
        <f t="shared" si="172"/>
        <v>1</v>
      </c>
    </row>
    <row r="10645" spans="1:6" x14ac:dyDescent="0.2">
      <c r="A10645" s="28">
        <v>42971</v>
      </c>
      <c r="B10645" t="s">
        <v>446</v>
      </c>
      <c r="C10645" t="s">
        <v>58</v>
      </c>
      <c r="D10645" t="s">
        <v>58</v>
      </c>
      <c r="E10645" s="30">
        <v>1</v>
      </c>
      <c r="F10645">
        <f t="shared" si="172"/>
        <v>1</v>
      </c>
    </row>
    <row r="10646" spans="1:6" x14ac:dyDescent="0.2">
      <c r="A10646" s="28">
        <v>42971</v>
      </c>
      <c r="B10646" t="s">
        <v>446</v>
      </c>
      <c r="C10646" t="s">
        <v>59</v>
      </c>
      <c r="D10646" t="s">
        <v>59</v>
      </c>
      <c r="E10646" s="30">
        <v>3</v>
      </c>
      <c r="F10646">
        <f t="shared" si="172"/>
        <v>1</v>
      </c>
    </row>
    <row r="10647" spans="1:6" x14ac:dyDescent="0.2">
      <c r="A10647" s="28">
        <v>42972</v>
      </c>
      <c r="B10647" t="s">
        <v>440</v>
      </c>
      <c r="C10647" t="s">
        <v>52</v>
      </c>
      <c r="D10647" t="s">
        <v>52</v>
      </c>
      <c r="E10647" s="30">
        <v>6</v>
      </c>
      <c r="F10647">
        <f t="shared" si="172"/>
        <v>1</v>
      </c>
    </row>
    <row r="10648" spans="1:6" x14ac:dyDescent="0.2">
      <c r="A10648" s="28">
        <v>42972</v>
      </c>
      <c r="B10648" t="s">
        <v>440</v>
      </c>
      <c r="C10648" t="s">
        <v>53</v>
      </c>
      <c r="D10648" t="s">
        <v>53</v>
      </c>
      <c r="E10648" s="30">
        <v>3.01</v>
      </c>
      <c r="F10648">
        <f t="shared" si="172"/>
        <v>1</v>
      </c>
    </row>
    <row r="10649" spans="1:6" x14ac:dyDescent="0.2">
      <c r="A10649" s="28">
        <v>42972</v>
      </c>
      <c r="B10649" t="s">
        <v>440</v>
      </c>
      <c r="C10649" t="s">
        <v>54</v>
      </c>
      <c r="D10649" t="s">
        <v>54</v>
      </c>
      <c r="E10649" s="30">
        <v>1</v>
      </c>
      <c r="F10649">
        <f t="shared" si="172"/>
        <v>1</v>
      </c>
    </row>
    <row r="10650" spans="1:6" x14ac:dyDescent="0.2">
      <c r="A10650" s="28">
        <v>42972</v>
      </c>
      <c r="B10650" t="s">
        <v>440</v>
      </c>
      <c r="C10650" t="s">
        <v>55</v>
      </c>
      <c r="D10650" t="s">
        <v>55</v>
      </c>
      <c r="E10650" s="30">
        <v>20.25</v>
      </c>
      <c r="F10650">
        <f t="shared" si="172"/>
        <v>1</v>
      </c>
    </row>
    <row r="10651" spans="1:6" x14ac:dyDescent="0.2">
      <c r="A10651" s="28">
        <v>42972</v>
      </c>
      <c r="B10651" t="s">
        <v>440</v>
      </c>
      <c r="C10651" t="s">
        <v>56</v>
      </c>
      <c r="D10651" t="s">
        <v>56</v>
      </c>
      <c r="E10651" s="30">
        <v>17</v>
      </c>
      <c r="F10651">
        <f t="shared" si="172"/>
        <v>1</v>
      </c>
    </row>
    <row r="10652" spans="1:6" x14ac:dyDescent="0.2">
      <c r="A10652" s="28">
        <v>42972</v>
      </c>
      <c r="B10652" t="s">
        <v>440</v>
      </c>
      <c r="C10652" t="s">
        <v>57</v>
      </c>
      <c r="D10652" t="s">
        <v>57</v>
      </c>
      <c r="E10652" s="30">
        <v>0</v>
      </c>
      <c r="F10652">
        <f t="shared" si="172"/>
        <v>1</v>
      </c>
    </row>
    <row r="10653" spans="1:6" x14ac:dyDescent="0.2">
      <c r="A10653" s="28">
        <v>42972</v>
      </c>
      <c r="B10653" t="s">
        <v>440</v>
      </c>
      <c r="C10653" t="s">
        <v>58</v>
      </c>
      <c r="D10653" t="s">
        <v>58</v>
      </c>
      <c r="E10653" s="30">
        <v>0</v>
      </c>
      <c r="F10653">
        <f t="shared" si="172"/>
        <v>1</v>
      </c>
    </row>
    <row r="10654" spans="1:6" x14ac:dyDescent="0.2">
      <c r="A10654" s="28">
        <v>42972</v>
      </c>
      <c r="B10654" t="s">
        <v>440</v>
      </c>
      <c r="C10654" t="s">
        <v>59</v>
      </c>
      <c r="D10654" t="s">
        <v>59</v>
      </c>
      <c r="E10654" s="30">
        <v>1</v>
      </c>
      <c r="F10654">
        <f t="shared" si="172"/>
        <v>1</v>
      </c>
    </row>
    <row r="10655" spans="1:6" x14ac:dyDescent="0.2">
      <c r="A10655" s="28">
        <v>42973</v>
      </c>
      <c r="B10655" t="s">
        <v>441</v>
      </c>
      <c r="C10655" t="s">
        <v>52</v>
      </c>
      <c r="D10655" t="s">
        <v>52</v>
      </c>
      <c r="E10655" s="30">
        <v>4.99</v>
      </c>
      <c r="F10655">
        <f t="shared" si="172"/>
        <v>1</v>
      </c>
    </row>
    <row r="10656" spans="1:6" x14ac:dyDescent="0.2">
      <c r="A10656" s="28">
        <v>42973</v>
      </c>
      <c r="B10656" t="s">
        <v>441</v>
      </c>
      <c r="C10656" t="s">
        <v>53</v>
      </c>
      <c r="D10656" t="s">
        <v>53</v>
      </c>
      <c r="E10656" s="30">
        <v>3.516</v>
      </c>
      <c r="F10656">
        <f t="shared" si="172"/>
        <v>1</v>
      </c>
    </row>
    <row r="10657" spans="1:6" x14ac:dyDescent="0.2">
      <c r="A10657" s="28">
        <v>42973</v>
      </c>
      <c r="B10657" t="s">
        <v>441</v>
      </c>
      <c r="C10657" t="s">
        <v>54</v>
      </c>
      <c r="D10657" t="s">
        <v>54</v>
      </c>
      <c r="E10657" s="30">
        <v>1</v>
      </c>
      <c r="F10657">
        <f t="shared" si="172"/>
        <v>1</v>
      </c>
    </row>
    <row r="10658" spans="1:6" x14ac:dyDescent="0.2">
      <c r="A10658" s="28">
        <v>42973</v>
      </c>
      <c r="B10658" t="s">
        <v>441</v>
      </c>
      <c r="C10658" t="s">
        <v>55</v>
      </c>
      <c r="D10658" t="s">
        <v>55</v>
      </c>
      <c r="E10658" s="30">
        <v>19</v>
      </c>
      <c r="F10658">
        <f t="shared" si="172"/>
        <v>1</v>
      </c>
    </row>
    <row r="10659" spans="1:6" x14ac:dyDescent="0.2">
      <c r="A10659" s="28">
        <v>42973</v>
      </c>
      <c r="B10659" t="s">
        <v>441</v>
      </c>
      <c r="C10659" t="s">
        <v>56</v>
      </c>
      <c r="D10659" t="s">
        <v>56</v>
      </c>
      <c r="E10659" s="30">
        <v>10</v>
      </c>
      <c r="F10659">
        <f t="shared" si="172"/>
        <v>1</v>
      </c>
    </row>
    <row r="10660" spans="1:6" x14ac:dyDescent="0.2">
      <c r="A10660" s="28">
        <v>42973</v>
      </c>
      <c r="B10660" t="s">
        <v>441</v>
      </c>
      <c r="C10660" t="s">
        <v>57</v>
      </c>
      <c r="D10660" t="s">
        <v>57</v>
      </c>
      <c r="E10660" s="30">
        <v>0</v>
      </c>
      <c r="F10660">
        <f t="shared" si="172"/>
        <v>1</v>
      </c>
    </row>
    <row r="10661" spans="1:6" x14ac:dyDescent="0.2">
      <c r="A10661" s="28">
        <v>42973</v>
      </c>
      <c r="B10661" t="s">
        <v>441</v>
      </c>
      <c r="C10661" t="s">
        <v>58</v>
      </c>
      <c r="D10661" t="s">
        <v>58</v>
      </c>
      <c r="E10661" s="30">
        <v>6</v>
      </c>
      <c r="F10661">
        <f t="shared" si="172"/>
        <v>1</v>
      </c>
    </row>
    <row r="10662" spans="1:6" x14ac:dyDescent="0.2">
      <c r="A10662" s="28">
        <v>42973</v>
      </c>
      <c r="B10662" t="s">
        <v>441</v>
      </c>
      <c r="C10662" t="s">
        <v>59</v>
      </c>
      <c r="D10662" t="s">
        <v>59</v>
      </c>
      <c r="E10662" s="30">
        <v>2</v>
      </c>
      <c r="F10662">
        <f t="shared" si="172"/>
        <v>1</v>
      </c>
    </row>
    <row r="10663" spans="1:6" x14ac:dyDescent="0.2">
      <c r="A10663" s="28">
        <v>42974</v>
      </c>
      <c r="B10663" t="s">
        <v>447</v>
      </c>
      <c r="C10663" t="s">
        <v>52</v>
      </c>
      <c r="D10663" t="s">
        <v>52</v>
      </c>
      <c r="E10663" s="30">
        <v>3</v>
      </c>
      <c r="F10663">
        <f t="shared" si="172"/>
        <v>1</v>
      </c>
    </row>
    <row r="10664" spans="1:6" x14ac:dyDescent="0.2">
      <c r="A10664" s="28">
        <v>42974</v>
      </c>
      <c r="B10664" t="s">
        <v>447</v>
      </c>
      <c r="C10664" t="s">
        <v>53</v>
      </c>
      <c r="D10664" t="s">
        <v>53</v>
      </c>
      <c r="E10664" s="30">
        <v>5.34</v>
      </c>
      <c r="F10664">
        <f t="shared" si="172"/>
        <v>1</v>
      </c>
    </row>
    <row r="10665" spans="1:6" x14ac:dyDescent="0.2">
      <c r="A10665" s="28">
        <v>42974</v>
      </c>
      <c r="B10665" t="s">
        <v>447</v>
      </c>
      <c r="C10665" t="s">
        <v>54</v>
      </c>
      <c r="D10665" t="s">
        <v>54</v>
      </c>
      <c r="E10665" s="30">
        <v>1</v>
      </c>
      <c r="F10665">
        <f t="shared" si="172"/>
        <v>1</v>
      </c>
    </row>
    <row r="10666" spans="1:6" x14ac:dyDescent="0.2">
      <c r="A10666" s="28">
        <v>42974</v>
      </c>
      <c r="B10666" t="s">
        <v>447</v>
      </c>
      <c r="C10666" t="s">
        <v>55</v>
      </c>
      <c r="D10666" t="s">
        <v>55</v>
      </c>
      <c r="E10666" s="30">
        <v>21.3</v>
      </c>
      <c r="F10666">
        <f t="shared" si="172"/>
        <v>1</v>
      </c>
    </row>
    <row r="10667" spans="1:6" x14ac:dyDescent="0.2">
      <c r="A10667" s="28">
        <v>42974</v>
      </c>
      <c r="B10667" t="s">
        <v>447</v>
      </c>
      <c r="C10667" t="s">
        <v>56</v>
      </c>
      <c r="D10667" t="s">
        <v>56</v>
      </c>
      <c r="E10667" s="30">
        <v>5</v>
      </c>
      <c r="F10667">
        <f t="shared" si="172"/>
        <v>1</v>
      </c>
    </row>
    <row r="10668" spans="1:6" x14ac:dyDescent="0.2">
      <c r="A10668" s="28">
        <v>42974</v>
      </c>
      <c r="B10668" t="s">
        <v>447</v>
      </c>
      <c r="C10668" t="s">
        <v>57</v>
      </c>
      <c r="D10668" t="s">
        <v>57</v>
      </c>
      <c r="E10668" s="30">
        <v>2</v>
      </c>
      <c r="F10668">
        <f t="shared" si="172"/>
        <v>1</v>
      </c>
    </row>
    <row r="10669" spans="1:6" x14ac:dyDescent="0.2">
      <c r="A10669" s="28">
        <v>42974</v>
      </c>
      <c r="B10669" t="s">
        <v>447</v>
      </c>
      <c r="C10669" t="s">
        <v>58</v>
      </c>
      <c r="D10669" t="s">
        <v>58</v>
      </c>
      <c r="E10669" s="30">
        <v>7</v>
      </c>
      <c r="F10669">
        <f t="shared" si="172"/>
        <v>1</v>
      </c>
    </row>
    <row r="10670" spans="1:6" x14ac:dyDescent="0.2">
      <c r="A10670" s="28">
        <v>42974</v>
      </c>
      <c r="B10670" t="s">
        <v>447</v>
      </c>
      <c r="C10670" t="s">
        <v>59</v>
      </c>
      <c r="D10670" t="s">
        <v>59</v>
      </c>
      <c r="E10670" s="30">
        <v>1</v>
      </c>
      <c r="F10670">
        <f t="shared" si="172"/>
        <v>1</v>
      </c>
    </row>
    <row r="10671" spans="1:6" x14ac:dyDescent="0.2">
      <c r="A10671" s="28">
        <v>42975</v>
      </c>
      <c r="B10671" t="s">
        <v>443</v>
      </c>
      <c r="C10671" t="s">
        <v>52</v>
      </c>
      <c r="D10671" t="s">
        <v>52</v>
      </c>
      <c r="E10671" s="30">
        <v>8</v>
      </c>
      <c r="F10671">
        <f t="shared" si="172"/>
        <v>1</v>
      </c>
    </row>
    <row r="10672" spans="1:6" x14ac:dyDescent="0.2">
      <c r="A10672" s="28">
        <v>42975</v>
      </c>
      <c r="B10672" t="s">
        <v>443</v>
      </c>
      <c r="C10672" t="s">
        <v>53</v>
      </c>
      <c r="D10672" t="s">
        <v>53</v>
      </c>
      <c r="E10672" s="30">
        <v>7</v>
      </c>
      <c r="F10672">
        <f t="shared" si="172"/>
        <v>1</v>
      </c>
    </row>
    <row r="10673" spans="1:6" x14ac:dyDescent="0.2">
      <c r="A10673" s="28">
        <v>42975</v>
      </c>
      <c r="B10673" t="s">
        <v>443</v>
      </c>
      <c r="C10673" t="s">
        <v>54</v>
      </c>
      <c r="D10673" t="s">
        <v>54</v>
      </c>
      <c r="E10673" s="30">
        <v>5</v>
      </c>
      <c r="F10673">
        <f t="shared" si="172"/>
        <v>1</v>
      </c>
    </row>
    <row r="10674" spans="1:6" x14ac:dyDescent="0.2">
      <c r="A10674" s="28">
        <v>42975</v>
      </c>
      <c r="B10674" t="s">
        <v>443</v>
      </c>
      <c r="C10674" t="s">
        <v>55</v>
      </c>
      <c r="D10674" t="s">
        <v>55</v>
      </c>
      <c r="E10674" s="30">
        <v>16</v>
      </c>
      <c r="F10674">
        <f t="shared" si="172"/>
        <v>1</v>
      </c>
    </row>
    <row r="10675" spans="1:6" x14ac:dyDescent="0.2">
      <c r="A10675" s="28">
        <v>42975</v>
      </c>
      <c r="B10675" t="s">
        <v>443</v>
      </c>
      <c r="C10675" t="s">
        <v>56</v>
      </c>
      <c r="D10675" t="s">
        <v>56</v>
      </c>
      <c r="E10675" s="30">
        <v>12</v>
      </c>
      <c r="F10675">
        <f t="shared" si="172"/>
        <v>1</v>
      </c>
    </row>
    <row r="10676" spans="1:6" x14ac:dyDescent="0.2">
      <c r="A10676" s="28">
        <v>42975</v>
      </c>
      <c r="B10676" t="s">
        <v>443</v>
      </c>
      <c r="C10676" t="s">
        <v>57</v>
      </c>
      <c r="D10676" t="s">
        <v>57</v>
      </c>
      <c r="E10676" s="30">
        <v>0</v>
      </c>
      <c r="F10676">
        <f t="shared" si="172"/>
        <v>1</v>
      </c>
    </row>
    <row r="10677" spans="1:6" x14ac:dyDescent="0.2">
      <c r="A10677" s="28">
        <v>42975</v>
      </c>
      <c r="B10677" t="s">
        <v>443</v>
      </c>
      <c r="C10677" t="s">
        <v>58</v>
      </c>
      <c r="D10677" t="s">
        <v>58</v>
      </c>
      <c r="E10677" s="30">
        <v>1</v>
      </c>
      <c r="F10677">
        <f t="shared" si="172"/>
        <v>1</v>
      </c>
    </row>
    <row r="10678" spans="1:6" x14ac:dyDescent="0.2">
      <c r="A10678" s="28">
        <v>42975</v>
      </c>
      <c r="B10678" t="s">
        <v>443</v>
      </c>
      <c r="C10678" t="s">
        <v>59</v>
      </c>
      <c r="D10678" t="s">
        <v>59</v>
      </c>
      <c r="E10678" s="30">
        <v>3</v>
      </c>
      <c r="F10678">
        <f t="shared" si="172"/>
        <v>1</v>
      </c>
    </row>
    <row r="10679" spans="1:6" x14ac:dyDescent="0.2">
      <c r="A10679" s="28">
        <v>42976</v>
      </c>
      <c r="B10679" t="s">
        <v>444</v>
      </c>
      <c r="C10679" t="s">
        <v>52</v>
      </c>
      <c r="D10679" t="s">
        <v>52</v>
      </c>
      <c r="E10679" s="30">
        <v>7</v>
      </c>
      <c r="F10679">
        <f t="shared" si="172"/>
        <v>1</v>
      </c>
    </row>
    <row r="10680" spans="1:6" x14ac:dyDescent="0.2">
      <c r="A10680" s="28">
        <v>42976</v>
      </c>
      <c r="B10680" t="s">
        <v>444</v>
      </c>
      <c r="C10680" t="s">
        <v>53</v>
      </c>
      <c r="D10680" t="s">
        <v>53</v>
      </c>
      <c r="E10680" s="30">
        <v>3.0659999999999998</v>
      </c>
      <c r="F10680">
        <f t="shared" si="172"/>
        <v>1</v>
      </c>
    </row>
    <row r="10681" spans="1:6" x14ac:dyDescent="0.2">
      <c r="A10681" s="28">
        <v>42976</v>
      </c>
      <c r="B10681" t="s">
        <v>444</v>
      </c>
      <c r="C10681" t="s">
        <v>54</v>
      </c>
      <c r="D10681" t="s">
        <v>54</v>
      </c>
      <c r="E10681" s="30">
        <v>3.5</v>
      </c>
      <c r="F10681">
        <f t="shared" si="172"/>
        <v>1</v>
      </c>
    </row>
    <row r="10682" spans="1:6" x14ac:dyDescent="0.2">
      <c r="A10682" s="28">
        <v>42976</v>
      </c>
      <c r="B10682" t="s">
        <v>444</v>
      </c>
      <c r="C10682" t="s">
        <v>55</v>
      </c>
      <c r="D10682" t="s">
        <v>55</v>
      </c>
      <c r="E10682" s="30">
        <v>17</v>
      </c>
      <c r="F10682">
        <f t="shared" si="172"/>
        <v>1</v>
      </c>
    </row>
    <row r="10683" spans="1:6" x14ac:dyDescent="0.2">
      <c r="A10683" s="28">
        <v>42976</v>
      </c>
      <c r="B10683" t="s">
        <v>444</v>
      </c>
      <c r="C10683" t="s">
        <v>56</v>
      </c>
      <c r="D10683" t="s">
        <v>56</v>
      </c>
      <c r="E10683" s="30">
        <v>5</v>
      </c>
      <c r="F10683">
        <f t="shared" si="172"/>
        <v>1</v>
      </c>
    </row>
    <row r="10684" spans="1:6" x14ac:dyDescent="0.2">
      <c r="A10684" s="28">
        <v>42976</v>
      </c>
      <c r="B10684" t="s">
        <v>444</v>
      </c>
      <c r="C10684" t="s">
        <v>57</v>
      </c>
      <c r="D10684" t="s">
        <v>57</v>
      </c>
      <c r="E10684" s="30">
        <v>0</v>
      </c>
      <c r="F10684">
        <f t="shared" si="172"/>
        <v>1</v>
      </c>
    </row>
    <row r="10685" spans="1:6" x14ac:dyDescent="0.2">
      <c r="A10685" s="28">
        <v>42976</v>
      </c>
      <c r="B10685" t="s">
        <v>444</v>
      </c>
      <c r="C10685" t="s">
        <v>58</v>
      </c>
      <c r="D10685" t="s">
        <v>58</v>
      </c>
      <c r="E10685" s="30">
        <v>11</v>
      </c>
      <c r="F10685">
        <f t="shared" si="172"/>
        <v>1</v>
      </c>
    </row>
    <row r="10686" spans="1:6" x14ac:dyDescent="0.2">
      <c r="A10686" s="28">
        <v>42976</v>
      </c>
      <c r="B10686" t="s">
        <v>444</v>
      </c>
      <c r="C10686" t="s">
        <v>59</v>
      </c>
      <c r="D10686" t="s">
        <v>59</v>
      </c>
      <c r="E10686" s="30">
        <v>2.1</v>
      </c>
      <c r="F10686">
        <f t="shared" si="172"/>
        <v>1</v>
      </c>
    </row>
    <row r="10687" spans="1:6" x14ac:dyDescent="0.2">
      <c r="A10687" s="28">
        <v>42977</v>
      </c>
      <c r="B10687" t="s">
        <v>445</v>
      </c>
      <c r="C10687" t="s">
        <v>52</v>
      </c>
      <c r="D10687" t="s">
        <v>52</v>
      </c>
      <c r="E10687" s="30">
        <v>7.67</v>
      </c>
      <c r="F10687">
        <f t="shared" si="172"/>
        <v>1</v>
      </c>
    </row>
    <row r="10688" spans="1:6" x14ac:dyDescent="0.2">
      <c r="A10688" s="28">
        <v>42977</v>
      </c>
      <c r="B10688" t="s">
        <v>445</v>
      </c>
      <c r="C10688" t="s">
        <v>53</v>
      </c>
      <c r="D10688" t="s">
        <v>53</v>
      </c>
      <c r="E10688" s="30">
        <v>3.99</v>
      </c>
      <c r="F10688">
        <f t="shared" si="172"/>
        <v>1</v>
      </c>
    </row>
    <row r="10689" spans="1:6" x14ac:dyDescent="0.2">
      <c r="A10689" s="28">
        <v>42977</v>
      </c>
      <c r="B10689" t="s">
        <v>445</v>
      </c>
      <c r="C10689" t="s">
        <v>54</v>
      </c>
      <c r="D10689" t="s">
        <v>54</v>
      </c>
      <c r="E10689" s="30">
        <v>3.15</v>
      </c>
      <c r="F10689">
        <f t="shared" si="172"/>
        <v>1</v>
      </c>
    </row>
    <row r="10690" spans="1:6" x14ac:dyDescent="0.2">
      <c r="A10690" s="28">
        <v>42977</v>
      </c>
      <c r="B10690" t="s">
        <v>445</v>
      </c>
      <c r="C10690" t="s">
        <v>55</v>
      </c>
      <c r="D10690" t="s">
        <v>55</v>
      </c>
      <c r="E10690" s="30">
        <v>17</v>
      </c>
      <c r="F10690">
        <f t="shared" si="172"/>
        <v>1</v>
      </c>
    </row>
    <row r="10691" spans="1:6" x14ac:dyDescent="0.2">
      <c r="A10691" s="28">
        <v>42977</v>
      </c>
      <c r="B10691" t="s">
        <v>445</v>
      </c>
      <c r="C10691" t="s">
        <v>56</v>
      </c>
      <c r="D10691" t="s">
        <v>56</v>
      </c>
      <c r="E10691" s="30">
        <v>4</v>
      </c>
      <c r="F10691">
        <f t="shared" si="172"/>
        <v>1</v>
      </c>
    </row>
    <row r="10692" spans="1:6" x14ac:dyDescent="0.2">
      <c r="A10692" s="28">
        <v>42977</v>
      </c>
      <c r="B10692" t="s">
        <v>445</v>
      </c>
      <c r="C10692" t="s">
        <v>57</v>
      </c>
      <c r="D10692" t="s">
        <v>57</v>
      </c>
      <c r="E10692" s="30">
        <v>3</v>
      </c>
      <c r="F10692">
        <f t="shared" si="172"/>
        <v>1</v>
      </c>
    </row>
    <row r="10693" spans="1:6" x14ac:dyDescent="0.2">
      <c r="A10693" s="28">
        <v>42977</v>
      </c>
      <c r="B10693" t="s">
        <v>445</v>
      </c>
      <c r="C10693" t="s">
        <v>58</v>
      </c>
      <c r="D10693" t="s">
        <v>58</v>
      </c>
      <c r="E10693" s="30">
        <v>0</v>
      </c>
      <c r="F10693">
        <f t="shared" si="172"/>
        <v>1</v>
      </c>
    </row>
    <row r="10694" spans="1:6" x14ac:dyDescent="0.2">
      <c r="A10694" s="28">
        <v>42977</v>
      </c>
      <c r="B10694" t="s">
        <v>445</v>
      </c>
      <c r="C10694" t="s">
        <v>59</v>
      </c>
      <c r="D10694" t="s">
        <v>59</v>
      </c>
      <c r="E10694" s="30">
        <v>2</v>
      </c>
      <c r="F10694">
        <f t="shared" si="172"/>
        <v>1</v>
      </c>
    </row>
    <row r="10695" spans="1:6" x14ac:dyDescent="0.2">
      <c r="A10695" s="28">
        <v>42978</v>
      </c>
      <c r="B10695" t="s">
        <v>446</v>
      </c>
      <c r="C10695" t="s">
        <v>52</v>
      </c>
      <c r="D10695" t="s">
        <v>52</v>
      </c>
      <c r="E10695" s="30">
        <v>16.68</v>
      </c>
      <c r="F10695">
        <f t="shared" ref="F10695:F10758" si="173">SUBTOTAL(103,E10695)</f>
        <v>1</v>
      </c>
    </row>
    <row r="10696" spans="1:6" x14ac:dyDescent="0.2">
      <c r="A10696" s="28">
        <v>42978</v>
      </c>
      <c r="B10696" t="s">
        <v>446</v>
      </c>
      <c r="C10696" t="s">
        <v>53</v>
      </c>
      <c r="D10696" t="s">
        <v>53</v>
      </c>
      <c r="E10696" s="30">
        <v>3.0329999999999999</v>
      </c>
      <c r="F10696">
        <f t="shared" si="173"/>
        <v>1</v>
      </c>
    </row>
    <row r="10697" spans="1:6" x14ac:dyDescent="0.2">
      <c r="A10697" s="28">
        <v>42978</v>
      </c>
      <c r="B10697" t="s">
        <v>446</v>
      </c>
      <c r="C10697" t="s">
        <v>54</v>
      </c>
      <c r="D10697" t="s">
        <v>54</v>
      </c>
      <c r="E10697" s="30">
        <v>3.05</v>
      </c>
      <c r="F10697">
        <f t="shared" si="173"/>
        <v>1</v>
      </c>
    </row>
    <row r="10698" spans="1:6" x14ac:dyDescent="0.2">
      <c r="A10698" s="28">
        <v>42978</v>
      </c>
      <c r="B10698" t="s">
        <v>446</v>
      </c>
      <c r="C10698" t="s">
        <v>55</v>
      </c>
      <c r="D10698" t="s">
        <v>55</v>
      </c>
      <c r="E10698" s="30">
        <v>17</v>
      </c>
      <c r="F10698">
        <f t="shared" si="173"/>
        <v>1</v>
      </c>
    </row>
    <row r="10699" spans="1:6" x14ac:dyDescent="0.2">
      <c r="A10699" s="28">
        <v>42978</v>
      </c>
      <c r="B10699" t="s">
        <v>446</v>
      </c>
      <c r="C10699" t="s">
        <v>56</v>
      </c>
      <c r="D10699" t="s">
        <v>56</v>
      </c>
      <c r="E10699" s="30">
        <v>4</v>
      </c>
      <c r="F10699">
        <f t="shared" si="173"/>
        <v>1</v>
      </c>
    </row>
    <row r="10700" spans="1:6" x14ac:dyDescent="0.2">
      <c r="A10700" s="28">
        <v>42978</v>
      </c>
      <c r="B10700" t="s">
        <v>446</v>
      </c>
      <c r="C10700" t="s">
        <v>57</v>
      </c>
      <c r="D10700" t="s">
        <v>57</v>
      </c>
      <c r="E10700" s="30">
        <v>0</v>
      </c>
      <c r="F10700">
        <f t="shared" si="173"/>
        <v>1</v>
      </c>
    </row>
    <row r="10701" spans="1:6" x14ac:dyDescent="0.2">
      <c r="A10701" s="28">
        <v>42978</v>
      </c>
      <c r="B10701" t="s">
        <v>446</v>
      </c>
      <c r="C10701" t="s">
        <v>58</v>
      </c>
      <c r="D10701" t="s">
        <v>58</v>
      </c>
      <c r="E10701" s="30">
        <v>0</v>
      </c>
      <c r="F10701">
        <f t="shared" si="173"/>
        <v>1</v>
      </c>
    </row>
    <row r="10702" spans="1:6" x14ac:dyDescent="0.2">
      <c r="A10702" s="28">
        <v>42978</v>
      </c>
      <c r="B10702" t="s">
        <v>446</v>
      </c>
      <c r="C10702" t="s">
        <v>59</v>
      </c>
      <c r="D10702" t="s">
        <v>59</v>
      </c>
      <c r="E10702" s="30">
        <v>1</v>
      </c>
      <c r="F10702">
        <f t="shared" si="173"/>
        <v>1</v>
      </c>
    </row>
    <row r="10703" spans="1:6" x14ac:dyDescent="0.2">
      <c r="A10703" s="28">
        <v>42979</v>
      </c>
      <c r="B10703" t="s">
        <v>440</v>
      </c>
      <c r="C10703" t="s">
        <v>52</v>
      </c>
      <c r="D10703" t="s">
        <v>52</v>
      </c>
      <c r="E10703" s="30">
        <v>3.34</v>
      </c>
      <c r="F10703">
        <f t="shared" si="173"/>
        <v>1</v>
      </c>
    </row>
    <row r="10704" spans="1:6" x14ac:dyDescent="0.2">
      <c r="A10704" s="28">
        <v>42979</v>
      </c>
      <c r="B10704" t="s">
        <v>440</v>
      </c>
      <c r="C10704" t="s">
        <v>53</v>
      </c>
      <c r="D10704" t="s">
        <v>53</v>
      </c>
      <c r="E10704" s="30">
        <v>3</v>
      </c>
      <c r="F10704">
        <f t="shared" si="173"/>
        <v>1</v>
      </c>
    </row>
    <row r="10705" spans="1:6" x14ac:dyDescent="0.2">
      <c r="A10705" s="28">
        <v>42979</v>
      </c>
      <c r="B10705" t="s">
        <v>440</v>
      </c>
      <c r="C10705" t="s">
        <v>54</v>
      </c>
      <c r="D10705" t="s">
        <v>54</v>
      </c>
      <c r="E10705" s="30">
        <v>5</v>
      </c>
      <c r="F10705">
        <f t="shared" si="173"/>
        <v>1</v>
      </c>
    </row>
    <row r="10706" spans="1:6" x14ac:dyDescent="0.2">
      <c r="A10706" s="28">
        <v>42979</v>
      </c>
      <c r="B10706" t="s">
        <v>440</v>
      </c>
      <c r="C10706" t="s">
        <v>55</v>
      </c>
      <c r="D10706" t="s">
        <v>55</v>
      </c>
      <c r="E10706" s="30">
        <v>20.6</v>
      </c>
      <c r="F10706">
        <f t="shared" si="173"/>
        <v>1</v>
      </c>
    </row>
    <row r="10707" spans="1:6" x14ac:dyDescent="0.2">
      <c r="A10707" s="28">
        <v>42979</v>
      </c>
      <c r="B10707" t="s">
        <v>440</v>
      </c>
      <c r="C10707" t="s">
        <v>56</v>
      </c>
      <c r="D10707" t="s">
        <v>56</v>
      </c>
      <c r="E10707" s="30">
        <v>8</v>
      </c>
      <c r="F10707">
        <f t="shared" si="173"/>
        <v>1</v>
      </c>
    </row>
    <row r="10708" spans="1:6" x14ac:dyDescent="0.2">
      <c r="A10708" s="28">
        <v>42979</v>
      </c>
      <c r="B10708" t="s">
        <v>440</v>
      </c>
      <c r="C10708" t="s">
        <v>57</v>
      </c>
      <c r="D10708" t="s">
        <v>57</v>
      </c>
      <c r="E10708" s="30">
        <v>0</v>
      </c>
      <c r="F10708">
        <f t="shared" si="173"/>
        <v>1</v>
      </c>
    </row>
    <row r="10709" spans="1:6" x14ac:dyDescent="0.2">
      <c r="A10709" s="28">
        <v>42979</v>
      </c>
      <c r="B10709" t="s">
        <v>440</v>
      </c>
      <c r="C10709" t="s">
        <v>58</v>
      </c>
      <c r="D10709" t="s">
        <v>58</v>
      </c>
      <c r="E10709" s="30">
        <v>2</v>
      </c>
      <c r="F10709">
        <f t="shared" si="173"/>
        <v>1</v>
      </c>
    </row>
    <row r="10710" spans="1:6" x14ac:dyDescent="0.2">
      <c r="A10710" s="28">
        <v>42979</v>
      </c>
      <c r="B10710" t="s">
        <v>440</v>
      </c>
      <c r="C10710" t="s">
        <v>59</v>
      </c>
      <c r="D10710" t="s">
        <v>59</v>
      </c>
      <c r="E10710" s="30">
        <v>0</v>
      </c>
      <c r="F10710">
        <f t="shared" si="173"/>
        <v>1</v>
      </c>
    </row>
    <row r="10711" spans="1:6" x14ac:dyDescent="0.2">
      <c r="A10711" s="28">
        <v>42980</v>
      </c>
      <c r="B10711" t="s">
        <v>441</v>
      </c>
      <c r="C10711" t="s">
        <v>52</v>
      </c>
      <c r="D10711" t="s">
        <v>52</v>
      </c>
      <c r="E10711" s="30">
        <v>6.34</v>
      </c>
      <c r="F10711">
        <f t="shared" si="173"/>
        <v>1</v>
      </c>
    </row>
    <row r="10712" spans="1:6" x14ac:dyDescent="0.2">
      <c r="A10712" s="28">
        <v>42980</v>
      </c>
      <c r="B10712" t="s">
        <v>441</v>
      </c>
      <c r="C10712" t="s">
        <v>53</v>
      </c>
      <c r="D10712" t="s">
        <v>53</v>
      </c>
      <c r="E10712" s="30">
        <v>2.13</v>
      </c>
      <c r="F10712">
        <f t="shared" si="173"/>
        <v>1</v>
      </c>
    </row>
    <row r="10713" spans="1:6" x14ac:dyDescent="0.2">
      <c r="A10713" s="28">
        <v>42980</v>
      </c>
      <c r="B10713" t="s">
        <v>441</v>
      </c>
      <c r="C10713" t="s">
        <v>54</v>
      </c>
      <c r="D10713" t="s">
        <v>54</v>
      </c>
      <c r="E10713" s="30">
        <v>6</v>
      </c>
      <c r="F10713">
        <f t="shared" si="173"/>
        <v>1</v>
      </c>
    </row>
    <row r="10714" spans="1:6" x14ac:dyDescent="0.2">
      <c r="A10714" s="28">
        <v>42980</v>
      </c>
      <c r="B10714" t="s">
        <v>441</v>
      </c>
      <c r="C10714" t="s">
        <v>55</v>
      </c>
      <c r="D10714" t="s">
        <v>55</v>
      </c>
      <c r="E10714" s="30">
        <v>18.399999999999999</v>
      </c>
      <c r="F10714">
        <f t="shared" si="173"/>
        <v>1</v>
      </c>
    </row>
    <row r="10715" spans="1:6" x14ac:dyDescent="0.2">
      <c r="A10715" s="28">
        <v>42980</v>
      </c>
      <c r="B10715" t="s">
        <v>441</v>
      </c>
      <c r="C10715" t="s">
        <v>56</v>
      </c>
      <c r="D10715" t="s">
        <v>56</v>
      </c>
      <c r="E10715" s="30">
        <v>8</v>
      </c>
      <c r="F10715">
        <f t="shared" si="173"/>
        <v>1</v>
      </c>
    </row>
    <row r="10716" spans="1:6" x14ac:dyDescent="0.2">
      <c r="A10716" s="28">
        <v>42980</v>
      </c>
      <c r="B10716" t="s">
        <v>441</v>
      </c>
      <c r="C10716" t="s">
        <v>57</v>
      </c>
      <c r="D10716" t="s">
        <v>57</v>
      </c>
      <c r="E10716" s="30">
        <v>0</v>
      </c>
      <c r="F10716">
        <f t="shared" si="173"/>
        <v>1</v>
      </c>
    </row>
    <row r="10717" spans="1:6" x14ac:dyDescent="0.2">
      <c r="A10717" s="28">
        <v>42980</v>
      </c>
      <c r="B10717" t="s">
        <v>441</v>
      </c>
      <c r="C10717" t="s">
        <v>58</v>
      </c>
      <c r="D10717" t="s">
        <v>58</v>
      </c>
      <c r="E10717" s="30">
        <v>1</v>
      </c>
      <c r="F10717">
        <f t="shared" si="173"/>
        <v>1</v>
      </c>
    </row>
    <row r="10718" spans="1:6" x14ac:dyDescent="0.2">
      <c r="A10718" s="28">
        <v>42980</v>
      </c>
      <c r="B10718" t="s">
        <v>441</v>
      </c>
      <c r="C10718" t="s">
        <v>59</v>
      </c>
      <c r="D10718" t="s">
        <v>59</v>
      </c>
      <c r="E10718" s="30">
        <v>3</v>
      </c>
      <c r="F10718">
        <f t="shared" si="173"/>
        <v>1</v>
      </c>
    </row>
    <row r="10719" spans="1:6" x14ac:dyDescent="0.2">
      <c r="A10719" s="28">
        <v>42981</v>
      </c>
      <c r="B10719" t="s">
        <v>447</v>
      </c>
      <c r="C10719" t="s">
        <v>52</v>
      </c>
      <c r="D10719" t="s">
        <v>52</v>
      </c>
      <c r="E10719" s="30">
        <v>6.83</v>
      </c>
      <c r="F10719">
        <f t="shared" si="173"/>
        <v>1</v>
      </c>
    </row>
    <row r="10720" spans="1:6" x14ac:dyDescent="0.2">
      <c r="A10720" s="28">
        <v>42981</v>
      </c>
      <c r="B10720" t="s">
        <v>447</v>
      </c>
      <c r="C10720" t="s">
        <v>53</v>
      </c>
      <c r="D10720" t="s">
        <v>53</v>
      </c>
      <c r="E10720" s="30">
        <v>5.4619999999999997</v>
      </c>
      <c r="F10720">
        <f t="shared" si="173"/>
        <v>1</v>
      </c>
    </row>
    <row r="10721" spans="1:6" x14ac:dyDescent="0.2">
      <c r="A10721" s="28">
        <v>42981</v>
      </c>
      <c r="B10721" t="s">
        <v>447</v>
      </c>
      <c r="C10721" t="s">
        <v>54</v>
      </c>
      <c r="D10721" t="s">
        <v>54</v>
      </c>
      <c r="E10721" s="30">
        <v>2</v>
      </c>
      <c r="F10721">
        <f t="shared" si="173"/>
        <v>1</v>
      </c>
    </row>
    <row r="10722" spans="1:6" x14ac:dyDescent="0.2">
      <c r="A10722" s="28">
        <v>42981</v>
      </c>
      <c r="B10722" t="s">
        <v>447</v>
      </c>
      <c r="C10722" t="s">
        <v>55</v>
      </c>
      <c r="D10722" t="s">
        <v>55</v>
      </c>
      <c r="E10722" s="30">
        <v>18.399999999999999</v>
      </c>
      <c r="F10722">
        <f t="shared" si="173"/>
        <v>1</v>
      </c>
    </row>
    <row r="10723" spans="1:6" x14ac:dyDescent="0.2">
      <c r="A10723" s="28">
        <v>42981</v>
      </c>
      <c r="B10723" t="s">
        <v>447</v>
      </c>
      <c r="C10723" t="s">
        <v>56</v>
      </c>
      <c r="D10723" t="s">
        <v>56</v>
      </c>
      <c r="E10723" s="30">
        <v>7</v>
      </c>
      <c r="F10723">
        <f t="shared" si="173"/>
        <v>1</v>
      </c>
    </row>
    <row r="10724" spans="1:6" x14ac:dyDescent="0.2">
      <c r="A10724" s="28">
        <v>42981</v>
      </c>
      <c r="B10724" t="s">
        <v>447</v>
      </c>
      <c r="C10724" t="s">
        <v>57</v>
      </c>
      <c r="D10724" t="s">
        <v>57</v>
      </c>
      <c r="E10724" s="30">
        <v>0</v>
      </c>
      <c r="F10724">
        <f t="shared" si="173"/>
        <v>1</v>
      </c>
    </row>
    <row r="10725" spans="1:6" x14ac:dyDescent="0.2">
      <c r="A10725" s="28">
        <v>42981</v>
      </c>
      <c r="B10725" t="s">
        <v>447</v>
      </c>
      <c r="C10725" t="s">
        <v>58</v>
      </c>
      <c r="D10725" t="s">
        <v>58</v>
      </c>
      <c r="E10725" s="30">
        <v>1</v>
      </c>
      <c r="F10725">
        <f t="shared" si="173"/>
        <v>1</v>
      </c>
    </row>
    <row r="10726" spans="1:6" x14ac:dyDescent="0.2">
      <c r="A10726" s="28">
        <v>42981</v>
      </c>
      <c r="B10726" t="s">
        <v>447</v>
      </c>
      <c r="C10726" t="s">
        <v>59</v>
      </c>
      <c r="D10726" t="s">
        <v>59</v>
      </c>
      <c r="E10726" s="30">
        <v>3</v>
      </c>
      <c r="F10726">
        <f t="shared" si="173"/>
        <v>1</v>
      </c>
    </row>
    <row r="10727" spans="1:6" x14ac:dyDescent="0.2">
      <c r="A10727" s="28">
        <v>42982</v>
      </c>
      <c r="B10727" t="s">
        <v>443</v>
      </c>
      <c r="C10727" t="s">
        <v>52</v>
      </c>
      <c r="D10727" t="s">
        <v>52</v>
      </c>
      <c r="E10727" s="30">
        <v>6.5</v>
      </c>
      <c r="F10727">
        <f t="shared" si="173"/>
        <v>1</v>
      </c>
    </row>
    <row r="10728" spans="1:6" x14ac:dyDescent="0.2">
      <c r="A10728" s="28">
        <v>42982</v>
      </c>
      <c r="B10728" t="s">
        <v>443</v>
      </c>
      <c r="C10728" t="s">
        <v>53</v>
      </c>
      <c r="D10728" t="s">
        <v>53</v>
      </c>
      <c r="E10728" s="30">
        <v>3.33</v>
      </c>
      <c r="F10728">
        <f t="shared" si="173"/>
        <v>1</v>
      </c>
    </row>
    <row r="10729" spans="1:6" x14ac:dyDescent="0.2">
      <c r="A10729" s="28">
        <v>42982</v>
      </c>
      <c r="B10729" t="s">
        <v>443</v>
      </c>
      <c r="C10729" t="s">
        <v>54</v>
      </c>
      <c r="D10729" t="s">
        <v>54</v>
      </c>
      <c r="E10729" s="30">
        <v>6</v>
      </c>
      <c r="F10729">
        <f t="shared" si="173"/>
        <v>1</v>
      </c>
    </row>
    <row r="10730" spans="1:6" x14ac:dyDescent="0.2">
      <c r="A10730" s="28">
        <v>42982</v>
      </c>
      <c r="B10730" t="s">
        <v>443</v>
      </c>
      <c r="C10730" t="s">
        <v>55</v>
      </c>
      <c r="D10730" t="s">
        <v>55</v>
      </c>
      <c r="E10730" s="30">
        <v>24</v>
      </c>
      <c r="F10730">
        <f t="shared" si="173"/>
        <v>1</v>
      </c>
    </row>
    <row r="10731" spans="1:6" x14ac:dyDescent="0.2">
      <c r="A10731" s="28">
        <v>42982</v>
      </c>
      <c r="B10731" t="s">
        <v>443</v>
      </c>
      <c r="C10731" t="s">
        <v>56</v>
      </c>
      <c r="D10731" t="s">
        <v>56</v>
      </c>
      <c r="E10731" s="30">
        <v>7</v>
      </c>
      <c r="F10731">
        <f t="shared" si="173"/>
        <v>1</v>
      </c>
    </row>
    <row r="10732" spans="1:6" x14ac:dyDescent="0.2">
      <c r="A10732" s="28">
        <v>42982</v>
      </c>
      <c r="B10732" t="s">
        <v>443</v>
      </c>
      <c r="C10732" t="s">
        <v>57</v>
      </c>
      <c r="D10732" t="s">
        <v>57</v>
      </c>
      <c r="E10732" s="30">
        <v>0</v>
      </c>
      <c r="F10732">
        <f t="shared" si="173"/>
        <v>1</v>
      </c>
    </row>
    <row r="10733" spans="1:6" x14ac:dyDescent="0.2">
      <c r="A10733" s="28">
        <v>42982</v>
      </c>
      <c r="B10733" t="s">
        <v>443</v>
      </c>
      <c r="C10733" t="s">
        <v>58</v>
      </c>
      <c r="D10733" t="s">
        <v>58</v>
      </c>
      <c r="E10733" s="30">
        <v>0</v>
      </c>
      <c r="F10733">
        <f t="shared" si="173"/>
        <v>1</v>
      </c>
    </row>
    <row r="10734" spans="1:6" x14ac:dyDescent="0.2">
      <c r="A10734" s="28">
        <v>42982</v>
      </c>
      <c r="B10734" t="s">
        <v>443</v>
      </c>
      <c r="C10734" t="s">
        <v>59</v>
      </c>
      <c r="D10734" t="s">
        <v>59</v>
      </c>
      <c r="E10734" s="30">
        <v>3</v>
      </c>
      <c r="F10734">
        <f t="shared" si="173"/>
        <v>1</v>
      </c>
    </row>
    <row r="10735" spans="1:6" x14ac:dyDescent="0.2">
      <c r="A10735" s="28">
        <v>42983</v>
      </c>
      <c r="B10735" t="s">
        <v>444</v>
      </c>
      <c r="C10735" t="s">
        <v>52</v>
      </c>
      <c r="D10735" t="s">
        <v>52</v>
      </c>
      <c r="E10735" s="30">
        <v>6.17</v>
      </c>
      <c r="F10735">
        <f t="shared" si="173"/>
        <v>1</v>
      </c>
    </row>
    <row r="10736" spans="1:6" x14ac:dyDescent="0.2">
      <c r="A10736" s="28">
        <v>42983</v>
      </c>
      <c r="B10736" t="s">
        <v>444</v>
      </c>
      <c r="C10736" t="s">
        <v>53</v>
      </c>
      <c r="D10736" t="s">
        <v>53</v>
      </c>
      <c r="E10736" s="30">
        <v>4.0199999999999996</v>
      </c>
      <c r="F10736">
        <f t="shared" si="173"/>
        <v>1</v>
      </c>
    </row>
    <row r="10737" spans="1:6" x14ac:dyDescent="0.2">
      <c r="A10737" s="28">
        <v>42983</v>
      </c>
      <c r="B10737" t="s">
        <v>444</v>
      </c>
      <c r="C10737" t="s">
        <v>54</v>
      </c>
      <c r="D10737" t="s">
        <v>54</v>
      </c>
      <c r="E10737" s="30">
        <v>4</v>
      </c>
      <c r="F10737">
        <f t="shared" si="173"/>
        <v>1</v>
      </c>
    </row>
    <row r="10738" spans="1:6" x14ac:dyDescent="0.2">
      <c r="A10738" s="28">
        <v>42983</v>
      </c>
      <c r="B10738" t="s">
        <v>444</v>
      </c>
      <c r="C10738" t="s">
        <v>55</v>
      </c>
      <c r="D10738" t="s">
        <v>55</v>
      </c>
      <c r="E10738" s="30">
        <v>19.100000000000001</v>
      </c>
      <c r="F10738">
        <f t="shared" si="173"/>
        <v>1</v>
      </c>
    </row>
    <row r="10739" spans="1:6" x14ac:dyDescent="0.2">
      <c r="A10739" s="28">
        <v>42983</v>
      </c>
      <c r="B10739" t="s">
        <v>444</v>
      </c>
      <c r="C10739" t="s">
        <v>56</v>
      </c>
      <c r="D10739" t="s">
        <v>56</v>
      </c>
      <c r="E10739" s="30">
        <v>7</v>
      </c>
      <c r="F10739">
        <f t="shared" si="173"/>
        <v>1</v>
      </c>
    </row>
    <row r="10740" spans="1:6" x14ac:dyDescent="0.2">
      <c r="A10740" s="28">
        <v>42983</v>
      </c>
      <c r="B10740" t="s">
        <v>444</v>
      </c>
      <c r="C10740" t="s">
        <v>57</v>
      </c>
      <c r="D10740" t="s">
        <v>57</v>
      </c>
      <c r="E10740" s="30">
        <v>1</v>
      </c>
      <c r="F10740">
        <f t="shared" si="173"/>
        <v>1</v>
      </c>
    </row>
    <row r="10741" spans="1:6" x14ac:dyDescent="0.2">
      <c r="A10741" s="28">
        <v>42983</v>
      </c>
      <c r="B10741" t="s">
        <v>444</v>
      </c>
      <c r="C10741" t="s">
        <v>58</v>
      </c>
      <c r="D10741" t="s">
        <v>58</v>
      </c>
      <c r="E10741" s="30">
        <v>2</v>
      </c>
      <c r="F10741">
        <f t="shared" si="173"/>
        <v>1</v>
      </c>
    </row>
    <row r="10742" spans="1:6" x14ac:dyDescent="0.2">
      <c r="A10742" s="28">
        <v>42983</v>
      </c>
      <c r="B10742" t="s">
        <v>444</v>
      </c>
      <c r="C10742" t="s">
        <v>59</v>
      </c>
      <c r="D10742" t="s">
        <v>59</v>
      </c>
      <c r="E10742" s="30">
        <v>1.3</v>
      </c>
      <c r="F10742">
        <f t="shared" si="173"/>
        <v>1</v>
      </c>
    </row>
    <row r="10743" spans="1:6" x14ac:dyDescent="0.2">
      <c r="A10743" s="28">
        <v>42984</v>
      </c>
      <c r="B10743" t="s">
        <v>445</v>
      </c>
      <c r="C10743" t="s">
        <v>52</v>
      </c>
      <c r="D10743" t="s">
        <v>52</v>
      </c>
      <c r="E10743" s="30">
        <v>4.33</v>
      </c>
      <c r="F10743">
        <f t="shared" si="173"/>
        <v>1</v>
      </c>
    </row>
    <row r="10744" spans="1:6" x14ac:dyDescent="0.2">
      <c r="A10744" s="28">
        <v>42984</v>
      </c>
      <c r="B10744" t="s">
        <v>445</v>
      </c>
      <c r="C10744" t="s">
        <v>53</v>
      </c>
      <c r="D10744" t="s">
        <v>53</v>
      </c>
      <c r="E10744" s="30">
        <v>3</v>
      </c>
      <c r="F10744">
        <f t="shared" si="173"/>
        <v>1</v>
      </c>
    </row>
    <row r="10745" spans="1:6" x14ac:dyDescent="0.2">
      <c r="A10745" s="28">
        <v>42984</v>
      </c>
      <c r="B10745" t="s">
        <v>445</v>
      </c>
      <c r="C10745" t="s">
        <v>54</v>
      </c>
      <c r="D10745" t="s">
        <v>54</v>
      </c>
      <c r="E10745" s="30">
        <v>5</v>
      </c>
      <c r="F10745">
        <f t="shared" si="173"/>
        <v>1</v>
      </c>
    </row>
    <row r="10746" spans="1:6" x14ac:dyDescent="0.2">
      <c r="A10746" s="28">
        <v>42984</v>
      </c>
      <c r="B10746" t="s">
        <v>445</v>
      </c>
      <c r="C10746" t="s">
        <v>55</v>
      </c>
      <c r="D10746" t="s">
        <v>55</v>
      </c>
      <c r="E10746" s="30">
        <v>32</v>
      </c>
      <c r="F10746">
        <f t="shared" si="173"/>
        <v>1</v>
      </c>
    </row>
    <row r="10747" spans="1:6" x14ac:dyDescent="0.2">
      <c r="A10747" s="28">
        <v>42984</v>
      </c>
      <c r="B10747" t="s">
        <v>445</v>
      </c>
      <c r="C10747" t="s">
        <v>56</v>
      </c>
      <c r="D10747" t="s">
        <v>56</v>
      </c>
      <c r="E10747" s="30">
        <v>6</v>
      </c>
      <c r="F10747">
        <f t="shared" si="173"/>
        <v>1</v>
      </c>
    </row>
    <row r="10748" spans="1:6" x14ac:dyDescent="0.2">
      <c r="A10748" s="28">
        <v>42984</v>
      </c>
      <c r="B10748" t="s">
        <v>445</v>
      </c>
      <c r="C10748" t="s">
        <v>57</v>
      </c>
      <c r="D10748" t="s">
        <v>57</v>
      </c>
      <c r="E10748" s="30">
        <v>0</v>
      </c>
      <c r="F10748">
        <f t="shared" si="173"/>
        <v>1</v>
      </c>
    </row>
    <row r="10749" spans="1:6" x14ac:dyDescent="0.2">
      <c r="A10749" s="28">
        <v>42984</v>
      </c>
      <c r="B10749" t="s">
        <v>445</v>
      </c>
      <c r="C10749" t="s">
        <v>58</v>
      </c>
      <c r="D10749" t="s">
        <v>58</v>
      </c>
      <c r="E10749" s="30">
        <v>3</v>
      </c>
      <c r="F10749">
        <f t="shared" si="173"/>
        <v>1</v>
      </c>
    </row>
    <row r="10750" spans="1:6" x14ac:dyDescent="0.2">
      <c r="A10750" s="28">
        <v>42984</v>
      </c>
      <c r="B10750" t="s">
        <v>445</v>
      </c>
      <c r="C10750" t="s">
        <v>59</v>
      </c>
      <c r="D10750" t="s">
        <v>59</v>
      </c>
      <c r="E10750" s="30">
        <v>3</v>
      </c>
      <c r="F10750">
        <f t="shared" si="173"/>
        <v>1</v>
      </c>
    </row>
    <row r="10751" spans="1:6" x14ac:dyDescent="0.2">
      <c r="A10751" s="28">
        <v>42985</v>
      </c>
      <c r="B10751" t="s">
        <v>446</v>
      </c>
      <c r="C10751" t="s">
        <v>52</v>
      </c>
      <c r="D10751" t="s">
        <v>52</v>
      </c>
      <c r="E10751" s="30">
        <v>3</v>
      </c>
      <c r="F10751">
        <f t="shared" si="173"/>
        <v>1</v>
      </c>
    </row>
    <row r="10752" spans="1:6" x14ac:dyDescent="0.2">
      <c r="A10752" s="28">
        <v>42985</v>
      </c>
      <c r="B10752" t="s">
        <v>446</v>
      </c>
      <c r="C10752" t="s">
        <v>53</v>
      </c>
      <c r="D10752" t="s">
        <v>53</v>
      </c>
      <c r="E10752" s="30">
        <v>1</v>
      </c>
      <c r="F10752">
        <f t="shared" si="173"/>
        <v>1</v>
      </c>
    </row>
    <row r="10753" spans="1:6" x14ac:dyDescent="0.2">
      <c r="A10753" s="28">
        <v>42985</v>
      </c>
      <c r="B10753" t="s">
        <v>446</v>
      </c>
      <c r="C10753" t="s">
        <v>54</v>
      </c>
      <c r="D10753" t="s">
        <v>54</v>
      </c>
      <c r="E10753" s="30">
        <v>3.2</v>
      </c>
      <c r="F10753">
        <f t="shared" si="173"/>
        <v>1</v>
      </c>
    </row>
    <row r="10754" spans="1:6" x14ac:dyDescent="0.2">
      <c r="A10754" s="28">
        <v>42985</v>
      </c>
      <c r="B10754" t="s">
        <v>446</v>
      </c>
      <c r="C10754" t="s">
        <v>55</v>
      </c>
      <c r="D10754" t="s">
        <v>55</v>
      </c>
      <c r="E10754" s="30">
        <v>18</v>
      </c>
      <c r="F10754">
        <f t="shared" si="173"/>
        <v>1</v>
      </c>
    </row>
    <row r="10755" spans="1:6" x14ac:dyDescent="0.2">
      <c r="A10755" s="28">
        <v>42985</v>
      </c>
      <c r="B10755" t="s">
        <v>446</v>
      </c>
      <c r="C10755" t="s">
        <v>56</v>
      </c>
      <c r="D10755" t="s">
        <v>56</v>
      </c>
      <c r="E10755" s="30">
        <v>2</v>
      </c>
      <c r="F10755">
        <f t="shared" si="173"/>
        <v>1</v>
      </c>
    </row>
    <row r="10756" spans="1:6" x14ac:dyDescent="0.2">
      <c r="A10756" s="28">
        <v>42985</v>
      </c>
      <c r="B10756" t="s">
        <v>446</v>
      </c>
      <c r="C10756" t="s">
        <v>57</v>
      </c>
      <c r="D10756" t="s">
        <v>57</v>
      </c>
      <c r="E10756" s="30">
        <v>0</v>
      </c>
      <c r="F10756">
        <f t="shared" si="173"/>
        <v>1</v>
      </c>
    </row>
    <row r="10757" spans="1:6" x14ac:dyDescent="0.2">
      <c r="A10757" s="28">
        <v>42985</v>
      </c>
      <c r="B10757" t="s">
        <v>446</v>
      </c>
      <c r="C10757" t="s">
        <v>58</v>
      </c>
      <c r="D10757" t="s">
        <v>58</v>
      </c>
      <c r="E10757" s="30">
        <v>0</v>
      </c>
      <c r="F10757">
        <f t="shared" si="173"/>
        <v>1</v>
      </c>
    </row>
    <row r="10758" spans="1:6" x14ac:dyDescent="0.2">
      <c r="A10758" s="28">
        <v>42985</v>
      </c>
      <c r="B10758" t="s">
        <v>446</v>
      </c>
      <c r="C10758" t="s">
        <v>59</v>
      </c>
      <c r="D10758" t="s">
        <v>59</v>
      </c>
      <c r="E10758" s="30">
        <v>2</v>
      </c>
      <c r="F10758">
        <f t="shared" si="173"/>
        <v>1</v>
      </c>
    </row>
    <row r="10759" spans="1:6" x14ac:dyDescent="0.2">
      <c r="A10759" s="28">
        <v>42986</v>
      </c>
      <c r="B10759" t="s">
        <v>440</v>
      </c>
      <c r="C10759" t="s">
        <v>52</v>
      </c>
      <c r="D10759" t="s">
        <v>52</v>
      </c>
      <c r="E10759" s="30">
        <v>8.83</v>
      </c>
      <c r="F10759">
        <f t="shared" ref="F10759:F10822" si="174">SUBTOTAL(103,E10759)</f>
        <v>1</v>
      </c>
    </row>
    <row r="10760" spans="1:6" x14ac:dyDescent="0.2">
      <c r="A10760" s="28">
        <v>42986</v>
      </c>
      <c r="B10760" t="s">
        <v>440</v>
      </c>
      <c r="C10760" t="s">
        <v>53</v>
      </c>
      <c r="D10760" t="s">
        <v>53</v>
      </c>
      <c r="E10760" s="30">
        <v>7.32</v>
      </c>
      <c r="F10760">
        <f t="shared" si="174"/>
        <v>1</v>
      </c>
    </row>
    <row r="10761" spans="1:6" x14ac:dyDescent="0.2">
      <c r="A10761" s="28">
        <v>42986</v>
      </c>
      <c r="B10761" t="s">
        <v>440</v>
      </c>
      <c r="C10761" t="s">
        <v>54</v>
      </c>
      <c r="D10761" t="s">
        <v>54</v>
      </c>
      <c r="E10761" s="30">
        <v>3.1</v>
      </c>
      <c r="F10761">
        <f t="shared" si="174"/>
        <v>1</v>
      </c>
    </row>
    <row r="10762" spans="1:6" x14ac:dyDescent="0.2">
      <c r="A10762" s="28">
        <v>42986</v>
      </c>
      <c r="B10762" t="s">
        <v>440</v>
      </c>
      <c r="C10762" t="s">
        <v>55</v>
      </c>
      <c r="D10762" t="s">
        <v>55</v>
      </c>
      <c r="E10762" s="30">
        <v>34</v>
      </c>
      <c r="F10762">
        <f t="shared" si="174"/>
        <v>1</v>
      </c>
    </row>
    <row r="10763" spans="1:6" x14ac:dyDescent="0.2">
      <c r="A10763" s="28">
        <v>42986</v>
      </c>
      <c r="B10763" t="s">
        <v>440</v>
      </c>
      <c r="C10763" t="s">
        <v>56</v>
      </c>
      <c r="D10763" t="s">
        <v>56</v>
      </c>
      <c r="E10763" s="30">
        <v>8</v>
      </c>
      <c r="F10763">
        <f t="shared" si="174"/>
        <v>1</v>
      </c>
    </row>
    <row r="10764" spans="1:6" x14ac:dyDescent="0.2">
      <c r="A10764" s="28">
        <v>42986</v>
      </c>
      <c r="B10764" t="s">
        <v>440</v>
      </c>
      <c r="C10764" t="s">
        <v>57</v>
      </c>
      <c r="D10764" t="s">
        <v>57</v>
      </c>
      <c r="E10764" s="30">
        <v>0</v>
      </c>
      <c r="F10764">
        <f t="shared" si="174"/>
        <v>1</v>
      </c>
    </row>
    <row r="10765" spans="1:6" x14ac:dyDescent="0.2">
      <c r="A10765" s="28">
        <v>42986</v>
      </c>
      <c r="B10765" t="s">
        <v>440</v>
      </c>
      <c r="C10765" t="s">
        <v>58</v>
      </c>
      <c r="D10765" t="s">
        <v>58</v>
      </c>
      <c r="E10765" s="30">
        <v>3</v>
      </c>
      <c r="F10765">
        <f t="shared" si="174"/>
        <v>1</v>
      </c>
    </row>
    <row r="10766" spans="1:6" x14ac:dyDescent="0.2">
      <c r="A10766" s="28">
        <v>42986</v>
      </c>
      <c r="B10766" t="s">
        <v>440</v>
      </c>
      <c r="C10766" t="s">
        <v>59</v>
      </c>
      <c r="D10766" t="s">
        <v>59</v>
      </c>
      <c r="E10766" s="30">
        <v>4</v>
      </c>
      <c r="F10766">
        <f t="shared" si="174"/>
        <v>1</v>
      </c>
    </row>
    <row r="10767" spans="1:6" x14ac:dyDescent="0.2">
      <c r="A10767" s="28">
        <v>42987</v>
      </c>
      <c r="B10767" t="s">
        <v>441</v>
      </c>
      <c r="C10767" t="s">
        <v>52</v>
      </c>
      <c r="D10767" t="s">
        <v>52</v>
      </c>
      <c r="E10767" s="30">
        <v>6</v>
      </c>
      <c r="F10767">
        <f t="shared" si="174"/>
        <v>1</v>
      </c>
    </row>
    <row r="10768" spans="1:6" x14ac:dyDescent="0.2">
      <c r="A10768" s="28">
        <v>42987</v>
      </c>
      <c r="B10768" t="s">
        <v>441</v>
      </c>
      <c r="C10768" t="s">
        <v>53</v>
      </c>
      <c r="D10768" t="s">
        <v>53</v>
      </c>
      <c r="E10768" s="30">
        <v>8.34</v>
      </c>
      <c r="F10768">
        <f t="shared" si="174"/>
        <v>1</v>
      </c>
    </row>
    <row r="10769" spans="1:6" x14ac:dyDescent="0.2">
      <c r="A10769" s="28">
        <v>42987</v>
      </c>
      <c r="B10769" t="s">
        <v>441</v>
      </c>
      <c r="C10769" t="s">
        <v>54</v>
      </c>
      <c r="D10769" t="s">
        <v>54</v>
      </c>
      <c r="E10769" s="30">
        <v>2.5</v>
      </c>
      <c r="F10769">
        <f t="shared" si="174"/>
        <v>1</v>
      </c>
    </row>
    <row r="10770" spans="1:6" x14ac:dyDescent="0.2">
      <c r="A10770" s="28">
        <v>42987</v>
      </c>
      <c r="B10770" t="s">
        <v>441</v>
      </c>
      <c r="C10770" t="s">
        <v>55</v>
      </c>
      <c r="D10770" t="s">
        <v>55</v>
      </c>
      <c r="E10770" s="30">
        <v>20</v>
      </c>
      <c r="F10770">
        <f t="shared" si="174"/>
        <v>1</v>
      </c>
    </row>
    <row r="10771" spans="1:6" x14ac:dyDescent="0.2">
      <c r="A10771" s="28">
        <v>42987</v>
      </c>
      <c r="B10771" t="s">
        <v>441</v>
      </c>
      <c r="C10771" t="s">
        <v>56</v>
      </c>
      <c r="D10771" t="s">
        <v>56</v>
      </c>
      <c r="E10771" s="30">
        <v>7</v>
      </c>
      <c r="F10771">
        <f t="shared" si="174"/>
        <v>1</v>
      </c>
    </row>
    <row r="10772" spans="1:6" x14ac:dyDescent="0.2">
      <c r="A10772" s="28">
        <v>42987</v>
      </c>
      <c r="B10772" t="s">
        <v>441</v>
      </c>
      <c r="C10772" t="s">
        <v>57</v>
      </c>
      <c r="D10772" t="s">
        <v>57</v>
      </c>
      <c r="E10772" s="30">
        <v>0</v>
      </c>
      <c r="F10772">
        <f t="shared" si="174"/>
        <v>1</v>
      </c>
    </row>
    <row r="10773" spans="1:6" x14ac:dyDescent="0.2">
      <c r="A10773" s="28">
        <v>42987</v>
      </c>
      <c r="B10773" t="s">
        <v>441</v>
      </c>
      <c r="C10773" t="s">
        <v>58</v>
      </c>
      <c r="D10773" t="s">
        <v>58</v>
      </c>
      <c r="E10773" s="30">
        <v>0</v>
      </c>
      <c r="F10773">
        <f t="shared" si="174"/>
        <v>1</v>
      </c>
    </row>
    <row r="10774" spans="1:6" x14ac:dyDescent="0.2">
      <c r="A10774" s="28">
        <v>42987</v>
      </c>
      <c r="B10774" t="s">
        <v>441</v>
      </c>
      <c r="C10774" t="s">
        <v>59</v>
      </c>
      <c r="D10774" t="s">
        <v>59</v>
      </c>
      <c r="E10774" s="30">
        <v>4</v>
      </c>
      <c r="F10774">
        <f t="shared" si="174"/>
        <v>1</v>
      </c>
    </row>
    <row r="10775" spans="1:6" x14ac:dyDescent="0.2">
      <c r="A10775" s="28">
        <v>42988</v>
      </c>
      <c r="B10775" t="s">
        <v>447</v>
      </c>
      <c r="C10775" t="s">
        <v>52</v>
      </c>
      <c r="D10775" t="s">
        <v>52</v>
      </c>
      <c r="E10775" s="30">
        <v>3.34</v>
      </c>
      <c r="F10775">
        <f t="shared" si="174"/>
        <v>1</v>
      </c>
    </row>
    <row r="10776" spans="1:6" x14ac:dyDescent="0.2">
      <c r="A10776" s="28">
        <v>42988</v>
      </c>
      <c r="B10776" t="s">
        <v>447</v>
      </c>
      <c r="C10776" t="s">
        <v>53</v>
      </c>
      <c r="D10776" t="s">
        <v>53</v>
      </c>
      <c r="E10776" s="30">
        <v>5.35</v>
      </c>
      <c r="F10776">
        <f t="shared" si="174"/>
        <v>1</v>
      </c>
    </row>
    <row r="10777" spans="1:6" x14ac:dyDescent="0.2">
      <c r="A10777" s="28">
        <v>42988</v>
      </c>
      <c r="B10777" t="s">
        <v>447</v>
      </c>
      <c r="C10777" t="s">
        <v>54</v>
      </c>
      <c r="D10777" t="s">
        <v>54</v>
      </c>
      <c r="E10777" s="30">
        <v>1</v>
      </c>
      <c r="F10777">
        <f t="shared" si="174"/>
        <v>1</v>
      </c>
    </row>
    <row r="10778" spans="1:6" x14ac:dyDescent="0.2">
      <c r="A10778" s="28">
        <v>42988</v>
      </c>
      <c r="B10778" t="s">
        <v>447</v>
      </c>
      <c r="C10778" t="s">
        <v>55</v>
      </c>
      <c r="D10778" t="s">
        <v>55</v>
      </c>
      <c r="E10778" s="30">
        <v>35.6</v>
      </c>
      <c r="F10778">
        <f t="shared" si="174"/>
        <v>1</v>
      </c>
    </row>
    <row r="10779" spans="1:6" x14ac:dyDescent="0.2">
      <c r="A10779" s="28">
        <v>42988</v>
      </c>
      <c r="B10779" t="s">
        <v>447</v>
      </c>
      <c r="C10779" t="s">
        <v>56</v>
      </c>
      <c r="D10779" t="s">
        <v>56</v>
      </c>
      <c r="E10779" s="30">
        <v>7</v>
      </c>
      <c r="F10779">
        <f t="shared" si="174"/>
        <v>1</v>
      </c>
    </row>
    <row r="10780" spans="1:6" x14ac:dyDescent="0.2">
      <c r="A10780" s="28">
        <v>42988</v>
      </c>
      <c r="B10780" t="s">
        <v>447</v>
      </c>
      <c r="C10780" t="s">
        <v>57</v>
      </c>
      <c r="D10780" t="s">
        <v>57</v>
      </c>
      <c r="E10780" s="30">
        <v>0</v>
      </c>
      <c r="F10780">
        <f t="shared" si="174"/>
        <v>1</v>
      </c>
    </row>
    <row r="10781" spans="1:6" x14ac:dyDescent="0.2">
      <c r="A10781" s="28">
        <v>42988</v>
      </c>
      <c r="B10781" t="s">
        <v>447</v>
      </c>
      <c r="C10781" t="s">
        <v>58</v>
      </c>
      <c r="D10781" t="s">
        <v>58</v>
      </c>
      <c r="E10781" s="30">
        <v>0</v>
      </c>
      <c r="F10781">
        <f t="shared" si="174"/>
        <v>1</v>
      </c>
    </row>
    <row r="10782" spans="1:6" x14ac:dyDescent="0.2">
      <c r="A10782" s="28">
        <v>42988</v>
      </c>
      <c r="B10782" t="s">
        <v>447</v>
      </c>
      <c r="C10782" t="s">
        <v>59</v>
      </c>
      <c r="D10782" t="s">
        <v>59</v>
      </c>
      <c r="E10782" s="30">
        <v>4.2</v>
      </c>
      <c r="F10782">
        <f t="shared" si="174"/>
        <v>1</v>
      </c>
    </row>
    <row r="10783" spans="1:6" x14ac:dyDescent="0.2">
      <c r="A10783" s="28">
        <v>42989</v>
      </c>
      <c r="B10783" t="s">
        <v>443</v>
      </c>
      <c r="C10783" t="s">
        <v>52</v>
      </c>
      <c r="D10783" t="s">
        <v>52</v>
      </c>
      <c r="E10783" s="30">
        <v>2</v>
      </c>
      <c r="F10783">
        <f t="shared" si="174"/>
        <v>1</v>
      </c>
    </row>
    <row r="10784" spans="1:6" x14ac:dyDescent="0.2">
      <c r="A10784" s="28">
        <v>42989</v>
      </c>
      <c r="B10784" t="s">
        <v>443</v>
      </c>
      <c r="C10784" t="s">
        <v>53</v>
      </c>
      <c r="D10784" t="s">
        <v>53</v>
      </c>
      <c r="E10784" s="30">
        <v>3.3730000000000002</v>
      </c>
      <c r="F10784">
        <f t="shared" si="174"/>
        <v>1</v>
      </c>
    </row>
    <row r="10785" spans="1:6" x14ac:dyDescent="0.2">
      <c r="A10785" s="28">
        <v>42989</v>
      </c>
      <c r="B10785" t="s">
        <v>443</v>
      </c>
      <c r="C10785" t="s">
        <v>54</v>
      </c>
      <c r="D10785" t="s">
        <v>54</v>
      </c>
      <c r="E10785" s="30">
        <v>2</v>
      </c>
      <c r="F10785">
        <f t="shared" si="174"/>
        <v>1</v>
      </c>
    </row>
    <row r="10786" spans="1:6" x14ac:dyDescent="0.2">
      <c r="A10786" s="28">
        <v>42989</v>
      </c>
      <c r="B10786" t="s">
        <v>443</v>
      </c>
      <c r="C10786" t="s">
        <v>55</v>
      </c>
      <c r="D10786" t="s">
        <v>55</v>
      </c>
      <c r="E10786" s="30">
        <v>12</v>
      </c>
      <c r="F10786">
        <f t="shared" si="174"/>
        <v>1</v>
      </c>
    </row>
    <row r="10787" spans="1:6" x14ac:dyDescent="0.2">
      <c r="A10787" s="28">
        <v>42989</v>
      </c>
      <c r="B10787" t="s">
        <v>443</v>
      </c>
      <c r="C10787" t="s">
        <v>56</v>
      </c>
      <c r="D10787" t="s">
        <v>56</v>
      </c>
      <c r="E10787" s="30">
        <v>16</v>
      </c>
      <c r="F10787">
        <f t="shared" si="174"/>
        <v>1</v>
      </c>
    </row>
    <row r="10788" spans="1:6" x14ac:dyDescent="0.2">
      <c r="A10788" s="28">
        <v>42989</v>
      </c>
      <c r="B10788" t="s">
        <v>443</v>
      </c>
      <c r="C10788" t="s">
        <v>57</v>
      </c>
      <c r="D10788" t="s">
        <v>57</v>
      </c>
      <c r="E10788" s="30">
        <v>0</v>
      </c>
      <c r="F10788">
        <f t="shared" si="174"/>
        <v>1</v>
      </c>
    </row>
    <row r="10789" spans="1:6" x14ac:dyDescent="0.2">
      <c r="A10789" s="28">
        <v>42989</v>
      </c>
      <c r="B10789" t="s">
        <v>443</v>
      </c>
      <c r="C10789" t="s">
        <v>58</v>
      </c>
      <c r="D10789" t="s">
        <v>58</v>
      </c>
      <c r="E10789" s="30">
        <v>0</v>
      </c>
      <c r="F10789">
        <f t="shared" si="174"/>
        <v>1</v>
      </c>
    </row>
    <row r="10790" spans="1:6" x14ac:dyDescent="0.2">
      <c r="A10790" s="28">
        <v>42989</v>
      </c>
      <c r="B10790" t="s">
        <v>443</v>
      </c>
      <c r="C10790" t="s">
        <v>59</v>
      </c>
      <c r="D10790" t="s">
        <v>59</v>
      </c>
      <c r="E10790" s="30">
        <v>2</v>
      </c>
      <c r="F10790">
        <f t="shared" si="174"/>
        <v>1</v>
      </c>
    </row>
    <row r="10791" spans="1:6" x14ac:dyDescent="0.2">
      <c r="A10791" s="28">
        <v>42990</v>
      </c>
      <c r="B10791" t="s">
        <v>444</v>
      </c>
      <c r="C10791" t="s">
        <v>52</v>
      </c>
      <c r="D10791" t="s">
        <v>52</v>
      </c>
      <c r="E10791" s="30">
        <v>1</v>
      </c>
      <c r="F10791">
        <f t="shared" si="174"/>
        <v>1</v>
      </c>
    </row>
    <row r="10792" spans="1:6" x14ac:dyDescent="0.2">
      <c r="A10792" s="28">
        <v>42990</v>
      </c>
      <c r="B10792" t="s">
        <v>444</v>
      </c>
      <c r="C10792" t="s">
        <v>53</v>
      </c>
      <c r="D10792" t="s">
        <v>53</v>
      </c>
      <c r="E10792" s="30">
        <v>4.3499999999999996</v>
      </c>
      <c r="F10792">
        <f t="shared" si="174"/>
        <v>1</v>
      </c>
    </row>
    <row r="10793" spans="1:6" x14ac:dyDescent="0.2">
      <c r="A10793" s="28">
        <v>42990</v>
      </c>
      <c r="B10793" t="s">
        <v>444</v>
      </c>
      <c r="C10793" t="s">
        <v>54</v>
      </c>
      <c r="D10793" t="s">
        <v>54</v>
      </c>
      <c r="E10793" s="30">
        <v>5.2</v>
      </c>
      <c r="F10793">
        <f t="shared" si="174"/>
        <v>1</v>
      </c>
    </row>
    <row r="10794" spans="1:6" x14ac:dyDescent="0.2">
      <c r="A10794" s="28">
        <v>42990</v>
      </c>
      <c r="B10794" t="s">
        <v>444</v>
      </c>
      <c r="C10794" t="s">
        <v>55</v>
      </c>
      <c r="D10794" t="s">
        <v>55</v>
      </c>
      <c r="E10794" s="30">
        <v>18.25</v>
      </c>
      <c r="F10794">
        <f t="shared" si="174"/>
        <v>1</v>
      </c>
    </row>
    <row r="10795" spans="1:6" x14ac:dyDescent="0.2">
      <c r="A10795" s="28">
        <v>42990</v>
      </c>
      <c r="B10795" t="s">
        <v>444</v>
      </c>
      <c r="C10795" t="s">
        <v>56</v>
      </c>
      <c r="D10795" t="s">
        <v>56</v>
      </c>
      <c r="E10795" s="30">
        <v>6</v>
      </c>
      <c r="F10795">
        <f t="shared" si="174"/>
        <v>1</v>
      </c>
    </row>
    <row r="10796" spans="1:6" x14ac:dyDescent="0.2">
      <c r="A10796" s="28">
        <v>42990</v>
      </c>
      <c r="B10796" t="s">
        <v>444</v>
      </c>
      <c r="C10796" t="s">
        <v>57</v>
      </c>
      <c r="D10796" t="s">
        <v>57</v>
      </c>
      <c r="E10796" s="30">
        <v>1</v>
      </c>
      <c r="F10796">
        <f t="shared" si="174"/>
        <v>1</v>
      </c>
    </row>
    <row r="10797" spans="1:6" x14ac:dyDescent="0.2">
      <c r="A10797" s="28">
        <v>42990</v>
      </c>
      <c r="B10797" t="s">
        <v>444</v>
      </c>
      <c r="C10797" t="s">
        <v>58</v>
      </c>
      <c r="D10797" t="s">
        <v>58</v>
      </c>
      <c r="E10797" s="30">
        <v>1</v>
      </c>
      <c r="F10797">
        <f t="shared" si="174"/>
        <v>1</v>
      </c>
    </row>
    <row r="10798" spans="1:6" x14ac:dyDescent="0.2">
      <c r="A10798" s="28">
        <v>42990</v>
      </c>
      <c r="B10798" t="s">
        <v>444</v>
      </c>
      <c r="C10798" t="s">
        <v>59</v>
      </c>
      <c r="D10798" t="s">
        <v>59</v>
      </c>
      <c r="E10798" s="30">
        <v>2.2000000000000002</v>
      </c>
      <c r="F10798">
        <f t="shared" si="174"/>
        <v>1</v>
      </c>
    </row>
    <row r="10799" spans="1:6" x14ac:dyDescent="0.2">
      <c r="A10799" s="28">
        <v>42991</v>
      </c>
      <c r="B10799" t="s">
        <v>445</v>
      </c>
      <c r="C10799" t="s">
        <v>52</v>
      </c>
      <c r="D10799" t="s">
        <v>52</v>
      </c>
      <c r="E10799" s="30">
        <v>4</v>
      </c>
      <c r="F10799">
        <f t="shared" si="174"/>
        <v>1</v>
      </c>
    </row>
    <row r="10800" spans="1:6" x14ac:dyDescent="0.2">
      <c r="A10800" s="28">
        <v>42991</v>
      </c>
      <c r="B10800" t="s">
        <v>445</v>
      </c>
      <c r="C10800" t="s">
        <v>53</v>
      </c>
      <c r="D10800" t="s">
        <v>53</v>
      </c>
      <c r="E10800" s="30">
        <v>0.66</v>
      </c>
      <c r="F10800">
        <f t="shared" si="174"/>
        <v>1</v>
      </c>
    </row>
    <row r="10801" spans="1:6" x14ac:dyDescent="0.2">
      <c r="A10801" s="28">
        <v>42991</v>
      </c>
      <c r="B10801" t="s">
        <v>445</v>
      </c>
      <c r="C10801" t="s">
        <v>54</v>
      </c>
      <c r="D10801" t="s">
        <v>54</v>
      </c>
      <c r="E10801" s="30">
        <v>2</v>
      </c>
      <c r="F10801">
        <f t="shared" si="174"/>
        <v>1</v>
      </c>
    </row>
    <row r="10802" spans="1:6" x14ac:dyDescent="0.2">
      <c r="A10802" s="28">
        <v>42991</v>
      </c>
      <c r="B10802" t="s">
        <v>445</v>
      </c>
      <c r="C10802" t="s">
        <v>55</v>
      </c>
      <c r="D10802" t="s">
        <v>55</v>
      </c>
      <c r="E10802" s="30">
        <v>25</v>
      </c>
      <c r="F10802">
        <f t="shared" si="174"/>
        <v>1</v>
      </c>
    </row>
    <row r="10803" spans="1:6" x14ac:dyDescent="0.2">
      <c r="A10803" s="28">
        <v>42991</v>
      </c>
      <c r="B10803" t="s">
        <v>445</v>
      </c>
      <c r="C10803" t="s">
        <v>56</v>
      </c>
      <c r="D10803" t="s">
        <v>56</v>
      </c>
      <c r="E10803" s="30">
        <v>16</v>
      </c>
      <c r="F10803">
        <f t="shared" si="174"/>
        <v>1</v>
      </c>
    </row>
    <row r="10804" spans="1:6" x14ac:dyDescent="0.2">
      <c r="A10804" s="28">
        <v>42991</v>
      </c>
      <c r="B10804" t="s">
        <v>445</v>
      </c>
      <c r="C10804" t="s">
        <v>57</v>
      </c>
      <c r="D10804" t="s">
        <v>57</v>
      </c>
      <c r="E10804" s="30">
        <v>0</v>
      </c>
      <c r="F10804">
        <f t="shared" si="174"/>
        <v>1</v>
      </c>
    </row>
    <row r="10805" spans="1:6" x14ac:dyDescent="0.2">
      <c r="A10805" s="28">
        <v>42991</v>
      </c>
      <c r="B10805" t="s">
        <v>445</v>
      </c>
      <c r="C10805" t="s">
        <v>58</v>
      </c>
      <c r="D10805" t="s">
        <v>58</v>
      </c>
      <c r="E10805" s="30">
        <v>5</v>
      </c>
      <c r="F10805">
        <f t="shared" si="174"/>
        <v>1</v>
      </c>
    </row>
    <row r="10806" spans="1:6" x14ac:dyDescent="0.2">
      <c r="A10806" s="28">
        <v>42991</v>
      </c>
      <c r="B10806" t="s">
        <v>445</v>
      </c>
      <c r="C10806" t="s">
        <v>59</v>
      </c>
      <c r="D10806" t="s">
        <v>59</v>
      </c>
      <c r="E10806" s="30">
        <v>0</v>
      </c>
      <c r="F10806">
        <f t="shared" si="174"/>
        <v>1</v>
      </c>
    </row>
    <row r="10807" spans="1:6" x14ac:dyDescent="0.2">
      <c r="A10807" s="28">
        <v>42992</v>
      </c>
      <c r="B10807" t="s">
        <v>446</v>
      </c>
      <c r="C10807" t="s">
        <v>52</v>
      </c>
      <c r="D10807" t="s">
        <v>52</v>
      </c>
      <c r="E10807" s="30">
        <v>5</v>
      </c>
      <c r="F10807">
        <f t="shared" si="174"/>
        <v>1</v>
      </c>
    </row>
    <row r="10808" spans="1:6" x14ac:dyDescent="0.2">
      <c r="A10808" s="28">
        <v>42992</v>
      </c>
      <c r="B10808" t="s">
        <v>446</v>
      </c>
      <c r="C10808" t="s">
        <v>53</v>
      </c>
      <c r="D10808" t="s">
        <v>53</v>
      </c>
      <c r="E10808" s="30">
        <v>5.34</v>
      </c>
      <c r="F10808">
        <f t="shared" si="174"/>
        <v>1</v>
      </c>
    </row>
    <row r="10809" spans="1:6" x14ac:dyDescent="0.2">
      <c r="A10809" s="28">
        <v>42992</v>
      </c>
      <c r="B10809" t="s">
        <v>446</v>
      </c>
      <c r="C10809" t="s">
        <v>54</v>
      </c>
      <c r="D10809" t="s">
        <v>54</v>
      </c>
      <c r="E10809" s="30">
        <v>5</v>
      </c>
      <c r="F10809">
        <f t="shared" si="174"/>
        <v>1</v>
      </c>
    </row>
    <row r="10810" spans="1:6" x14ac:dyDescent="0.2">
      <c r="A10810" s="28">
        <v>42992</v>
      </c>
      <c r="B10810" t="s">
        <v>446</v>
      </c>
      <c r="C10810" t="s">
        <v>55</v>
      </c>
      <c r="D10810" t="s">
        <v>55</v>
      </c>
      <c r="E10810" s="30">
        <v>22.4</v>
      </c>
      <c r="F10810">
        <f t="shared" si="174"/>
        <v>1</v>
      </c>
    </row>
    <row r="10811" spans="1:6" x14ac:dyDescent="0.2">
      <c r="A10811" s="28">
        <v>42992</v>
      </c>
      <c r="B10811" t="s">
        <v>446</v>
      </c>
      <c r="C10811" t="s">
        <v>56</v>
      </c>
      <c r="D10811" t="s">
        <v>56</v>
      </c>
      <c r="E10811" s="30">
        <v>6</v>
      </c>
      <c r="F10811">
        <f t="shared" si="174"/>
        <v>1</v>
      </c>
    </row>
    <row r="10812" spans="1:6" x14ac:dyDescent="0.2">
      <c r="A10812" s="28">
        <v>42992</v>
      </c>
      <c r="B10812" t="s">
        <v>446</v>
      </c>
      <c r="C10812" t="s">
        <v>57</v>
      </c>
      <c r="D10812" t="s">
        <v>57</v>
      </c>
      <c r="E10812" s="30">
        <v>0</v>
      </c>
      <c r="F10812">
        <f t="shared" si="174"/>
        <v>1</v>
      </c>
    </row>
    <row r="10813" spans="1:6" x14ac:dyDescent="0.2">
      <c r="A10813" s="28">
        <v>42992</v>
      </c>
      <c r="B10813" t="s">
        <v>446</v>
      </c>
      <c r="C10813" t="s">
        <v>58</v>
      </c>
      <c r="D10813" t="s">
        <v>58</v>
      </c>
      <c r="E10813" s="30">
        <v>9</v>
      </c>
      <c r="F10813">
        <f t="shared" si="174"/>
        <v>1</v>
      </c>
    </row>
    <row r="10814" spans="1:6" x14ac:dyDescent="0.2">
      <c r="A10814" s="28">
        <v>42992</v>
      </c>
      <c r="B10814" t="s">
        <v>446</v>
      </c>
      <c r="C10814" t="s">
        <v>59</v>
      </c>
      <c r="D10814" t="s">
        <v>59</v>
      </c>
      <c r="E10814" s="30">
        <v>5</v>
      </c>
      <c r="F10814">
        <f t="shared" si="174"/>
        <v>1</v>
      </c>
    </row>
    <row r="10815" spans="1:6" x14ac:dyDescent="0.2">
      <c r="A10815" s="28">
        <v>42993</v>
      </c>
      <c r="B10815" t="s">
        <v>440</v>
      </c>
      <c r="C10815" t="s">
        <v>52</v>
      </c>
      <c r="D10815" t="s">
        <v>52</v>
      </c>
      <c r="E10815" s="30">
        <v>3</v>
      </c>
      <c r="F10815">
        <f t="shared" si="174"/>
        <v>1</v>
      </c>
    </row>
    <row r="10816" spans="1:6" x14ac:dyDescent="0.2">
      <c r="A10816" s="28">
        <v>42993</v>
      </c>
      <c r="B10816" t="s">
        <v>440</v>
      </c>
      <c r="C10816" t="s">
        <v>53</v>
      </c>
      <c r="D10816" t="s">
        <v>53</v>
      </c>
      <c r="E10816" s="30">
        <v>3</v>
      </c>
      <c r="F10816">
        <f t="shared" si="174"/>
        <v>1</v>
      </c>
    </row>
    <row r="10817" spans="1:6" x14ac:dyDescent="0.2">
      <c r="A10817" s="28">
        <v>42993</v>
      </c>
      <c r="B10817" t="s">
        <v>440</v>
      </c>
      <c r="C10817" t="s">
        <v>54</v>
      </c>
      <c r="D10817" t="s">
        <v>54</v>
      </c>
      <c r="E10817" s="30">
        <v>3</v>
      </c>
      <c r="F10817">
        <f t="shared" si="174"/>
        <v>1</v>
      </c>
    </row>
    <row r="10818" spans="1:6" x14ac:dyDescent="0.2">
      <c r="A10818" s="28">
        <v>42993</v>
      </c>
      <c r="B10818" t="s">
        <v>440</v>
      </c>
      <c r="C10818" t="s">
        <v>55</v>
      </c>
      <c r="D10818" t="s">
        <v>55</v>
      </c>
      <c r="E10818" s="30">
        <v>16</v>
      </c>
      <c r="F10818">
        <f t="shared" si="174"/>
        <v>1</v>
      </c>
    </row>
    <row r="10819" spans="1:6" x14ac:dyDescent="0.2">
      <c r="A10819" s="28">
        <v>42993</v>
      </c>
      <c r="B10819" t="s">
        <v>440</v>
      </c>
      <c r="C10819" t="s">
        <v>56</v>
      </c>
      <c r="D10819" t="s">
        <v>56</v>
      </c>
      <c r="E10819" s="30">
        <v>12</v>
      </c>
      <c r="F10819">
        <f t="shared" si="174"/>
        <v>1</v>
      </c>
    </row>
    <row r="10820" spans="1:6" x14ac:dyDescent="0.2">
      <c r="A10820" s="28">
        <v>42993</v>
      </c>
      <c r="B10820" t="s">
        <v>440</v>
      </c>
      <c r="C10820" t="s">
        <v>57</v>
      </c>
      <c r="D10820" t="s">
        <v>57</v>
      </c>
      <c r="E10820" s="30">
        <v>1</v>
      </c>
      <c r="F10820">
        <f t="shared" si="174"/>
        <v>1</v>
      </c>
    </row>
    <row r="10821" spans="1:6" x14ac:dyDescent="0.2">
      <c r="A10821" s="28">
        <v>42993</v>
      </c>
      <c r="B10821" t="s">
        <v>440</v>
      </c>
      <c r="C10821" t="s">
        <v>58</v>
      </c>
      <c r="D10821" t="s">
        <v>58</v>
      </c>
      <c r="E10821" s="30">
        <v>8</v>
      </c>
      <c r="F10821">
        <f t="shared" si="174"/>
        <v>1</v>
      </c>
    </row>
    <row r="10822" spans="1:6" x14ac:dyDescent="0.2">
      <c r="A10822" s="28">
        <v>42993</v>
      </c>
      <c r="B10822" t="s">
        <v>440</v>
      </c>
      <c r="C10822" t="s">
        <v>59</v>
      </c>
      <c r="D10822" t="s">
        <v>59</v>
      </c>
      <c r="E10822" s="30">
        <v>3</v>
      </c>
      <c r="F10822">
        <f t="shared" si="174"/>
        <v>1</v>
      </c>
    </row>
    <row r="10823" spans="1:6" x14ac:dyDescent="0.2">
      <c r="A10823" s="28">
        <v>42994</v>
      </c>
      <c r="B10823" t="s">
        <v>441</v>
      </c>
      <c r="C10823" t="s">
        <v>52</v>
      </c>
      <c r="D10823" t="s">
        <v>52</v>
      </c>
      <c r="E10823" s="30">
        <v>7</v>
      </c>
      <c r="F10823">
        <f t="shared" ref="F10823:F10886" si="175">SUBTOTAL(103,E10823)</f>
        <v>1</v>
      </c>
    </row>
    <row r="10824" spans="1:6" x14ac:dyDescent="0.2">
      <c r="A10824" s="28">
        <v>42994</v>
      </c>
      <c r="B10824" t="s">
        <v>441</v>
      </c>
      <c r="C10824" t="s">
        <v>53</v>
      </c>
      <c r="D10824" t="s">
        <v>53</v>
      </c>
      <c r="E10824" s="30">
        <v>3</v>
      </c>
      <c r="F10824">
        <f t="shared" si="175"/>
        <v>1</v>
      </c>
    </row>
    <row r="10825" spans="1:6" x14ac:dyDescent="0.2">
      <c r="A10825" s="28">
        <v>42994</v>
      </c>
      <c r="B10825" t="s">
        <v>441</v>
      </c>
      <c r="C10825" t="s">
        <v>54</v>
      </c>
      <c r="D10825" t="s">
        <v>54</v>
      </c>
      <c r="E10825" s="30">
        <v>3.45</v>
      </c>
      <c r="F10825">
        <f t="shared" si="175"/>
        <v>1</v>
      </c>
    </row>
    <row r="10826" spans="1:6" x14ac:dyDescent="0.2">
      <c r="A10826" s="28">
        <v>42994</v>
      </c>
      <c r="B10826" t="s">
        <v>441</v>
      </c>
      <c r="C10826" t="s">
        <v>55</v>
      </c>
      <c r="D10826" t="s">
        <v>55</v>
      </c>
      <c r="E10826" s="30">
        <v>27.3</v>
      </c>
      <c r="F10826">
        <f t="shared" si="175"/>
        <v>1</v>
      </c>
    </row>
    <row r="10827" spans="1:6" x14ac:dyDescent="0.2">
      <c r="A10827" s="28">
        <v>42994</v>
      </c>
      <c r="B10827" t="s">
        <v>441</v>
      </c>
      <c r="C10827" t="s">
        <v>56</v>
      </c>
      <c r="D10827" t="s">
        <v>56</v>
      </c>
      <c r="E10827" s="30">
        <v>11</v>
      </c>
      <c r="F10827">
        <f t="shared" si="175"/>
        <v>1</v>
      </c>
    </row>
    <row r="10828" spans="1:6" x14ac:dyDescent="0.2">
      <c r="A10828" s="28">
        <v>42994</v>
      </c>
      <c r="B10828" t="s">
        <v>441</v>
      </c>
      <c r="C10828" t="s">
        <v>57</v>
      </c>
      <c r="D10828" t="s">
        <v>57</v>
      </c>
      <c r="E10828" s="30">
        <v>0</v>
      </c>
      <c r="F10828">
        <f t="shared" si="175"/>
        <v>1</v>
      </c>
    </row>
    <row r="10829" spans="1:6" x14ac:dyDescent="0.2">
      <c r="A10829" s="28">
        <v>42994</v>
      </c>
      <c r="B10829" t="s">
        <v>441</v>
      </c>
      <c r="C10829" t="s">
        <v>58</v>
      </c>
      <c r="D10829" t="s">
        <v>58</v>
      </c>
      <c r="E10829" s="30">
        <v>0</v>
      </c>
      <c r="F10829">
        <f t="shared" si="175"/>
        <v>1</v>
      </c>
    </row>
    <row r="10830" spans="1:6" x14ac:dyDescent="0.2">
      <c r="A10830" s="28">
        <v>42994</v>
      </c>
      <c r="B10830" t="s">
        <v>441</v>
      </c>
      <c r="C10830" t="s">
        <v>59</v>
      </c>
      <c r="D10830" t="s">
        <v>59</v>
      </c>
      <c r="E10830" s="30">
        <v>1.2</v>
      </c>
      <c r="F10830">
        <f t="shared" si="175"/>
        <v>1</v>
      </c>
    </row>
    <row r="10831" spans="1:6" x14ac:dyDescent="0.2">
      <c r="A10831" s="28">
        <v>42995</v>
      </c>
      <c r="B10831" t="s">
        <v>447</v>
      </c>
      <c r="C10831" t="s">
        <v>52</v>
      </c>
      <c r="D10831" t="s">
        <v>52</v>
      </c>
      <c r="E10831" s="30">
        <v>5</v>
      </c>
      <c r="F10831">
        <f t="shared" si="175"/>
        <v>1</v>
      </c>
    </row>
    <row r="10832" spans="1:6" x14ac:dyDescent="0.2">
      <c r="A10832" s="28">
        <v>42995</v>
      </c>
      <c r="B10832" t="s">
        <v>447</v>
      </c>
      <c r="C10832" t="s">
        <v>53</v>
      </c>
      <c r="D10832" t="s">
        <v>53</v>
      </c>
      <c r="E10832" s="30">
        <v>4.34</v>
      </c>
      <c r="F10832">
        <f t="shared" si="175"/>
        <v>1</v>
      </c>
    </row>
    <row r="10833" spans="1:6" x14ac:dyDescent="0.2">
      <c r="A10833" s="28">
        <v>42995</v>
      </c>
      <c r="B10833" t="s">
        <v>447</v>
      </c>
      <c r="C10833" t="s">
        <v>54</v>
      </c>
      <c r="D10833" t="s">
        <v>54</v>
      </c>
      <c r="E10833" s="30">
        <v>4</v>
      </c>
      <c r="F10833">
        <f t="shared" si="175"/>
        <v>1</v>
      </c>
    </row>
    <row r="10834" spans="1:6" x14ac:dyDescent="0.2">
      <c r="A10834" s="28">
        <v>42995</v>
      </c>
      <c r="B10834" t="s">
        <v>447</v>
      </c>
      <c r="C10834" t="s">
        <v>55</v>
      </c>
      <c r="D10834" t="s">
        <v>55</v>
      </c>
      <c r="E10834" s="30">
        <v>32</v>
      </c>
      <c r="F10834">
        <f t="shared" si="175"/>
        <v>1</v>
      </c>
    </row>
    <row r="10835" spans="1:6" x14ac:dyDescent="0.2">
      <c r="A10835" s="28">
        <v>42995</v>
      </c>
      <c r="B10835" t="s">
        <v>447</v>
      </c>
      <c r="C10835" t="s">
        <v>56</v>
      </c>
      <c r="D10835" t="s">
        <v>56</v>
      </c>
      <c r="E10835" s="30">
        <v>6</v>
      </c>
      <c r="F10835">
        <f t="shared" si="175"/>
        <v>1</v>
      </c>
    </row>
    <row r="10836" spans="1:6" x14ac:dyDescent="0.2">
      <c r="A10836" s="28">
        <v>42995</v>
      </c>
      <c r="B10836" t="s">
        <v>447</v>
      </c>
      <c r="C10836" t="s">
        <v>57</v>
      </c>
      <c r="D10836" t="s">
        <v>57</v>
      </c>
      <c r="E10836" s="30">
        <v>1</v>
      </c>
      <c r="F10836">
        <f t="shared" si="175"/>
        <v>1</v>
      </c>
    </row>
    <row r="10837" spans="1:6" x14ac:dyDescent="0.2">
      <c r="A10837" s="28">
        <v>42995</v>
      </c>
      <c r="B10837" t="s">
        <v>447</v>
      </c>
      <c r="C10837" t="s">
        <v>58</v>
      </c>
      <c r="D10837" t="s">
        <v>58</v>
      </c>
      <c r="E10837" s="30">
        <v>7</v>
      </c>
      <c r="F10837">
        <f t="shared" si="175"/>
        <v>1</v>
      </c>
    </row>
    <row r="10838" spans="1:6" x14ac:dyDescent="0.2">
      <c r="A10838" s="28">
        <v>42995</v>
      </c>
      <c r="B10838" t="s">
        <v>447</v>
      </c>
      <c r="C10838" t="s">
        <v>59</v>
      </c>
      <c r="D10838" t="s">
        <v>59</v>
      </c>
      <c r="E10838" s="30">
        <v>5</v>
      </c>
      <c r="F10838">
        <f t="shared" si="175"/>
        <v>1</v>
      </c>
    </row>
    <row r="10839" spans="1:6" x14ac:dyDescent="0.2">
      <c r="A10839" s="28">
        <v>42996</v>
      </c>
      <c r="B10839" t="s">
        <v>443</v>
      </c>
      <c r="C10839" t="s">
        <v>52</v>
      </c>
      <c r="D10839" t="s">
        <v>52</v>
      </c>
      <c r="E10839" s="30">
        <v>9</v>
      </c>
      <c r="F10839">
        <f t="shared" si="175"/>
        <v>1</v>
      </c>
    </row>
    <row r="10840" spans="1:6" x14ac:dyDescent="0.2">
      <c r="A10840" s="28">
        <v>42996</v>
      </c>
      <c r="B10840" t="s">
        <v>443</v>
      </c>
      <c r="C10840" t="s">
        <v>53</v>
      </c>
      <c r="D10840" t="s">
        <v>53</v>
      </c>
      <c r="E10840" s="30">
        <v>4.34</v>
      </c>
      <c r="F10840">
        <f t="shared" si="175"/>
        <v>1</v>
      </c>
    </row>
    <row r="10841" spans="1:6" x14ac:dyDescent="0.2">
      <c r="A10841" s="28">
        <v>42996</v>
      </c>
      <c r="B10841" t="s">
        <v>443</v>
      </c>
      <c r="C10841" t="s">
        <v>54</v>
      </c>
      <c r="D10841" t="s">
        <v>54</v>
      </c>
      <c r="E10841" s="30">
        <v>1</v>
      </c>
      <c r="F10841">
        <f t="shared" si="175"/>
        <v>1</v>
      </c>
    </row>
    <row r="10842" spans="1:6" x14ac:dyDescent="0.2">
      <c r="A10842" s="28">
        <v>42996</v>
      </c>
      <c r="B10842" t="s">
        <v>443</v>
      </c>
      <c r="C10842" t="s">
        <v>55</v>
      </c>
      <c r="D10842" t="s">
        <v>55</v>
      </c>
      <c r="E10842" s="30">
        <v>27</v>
      </c>
      <c r="F10842">
        <f t="shared" si="175"/>
        <v>1</v>
      </c>
    </row>
    <row r="10843" spans="1:6" x14ac:dyDescent="0.2">
      <c r="A10843" s="28">
        <v>42996</v>
      </c>
      <c r="B10843" t="s">
        <v>443</v>
      </c>
      <c r="C10843" t="s">
        <v>56</v>
      </c>
      <c r="D10843" t="s">
        <v>56</v>
      </c>
      <c r="E10843" s="30">
        <v>7</v>
      </c>
      <c r="F10843">
        <f t="shared" si="175"/>
        <v>1</v>
      </c>
    </row>
    <row r="10844" spans="1:6" x14ac:dyDescent="0.2">
      <c r="A10844" s="28">
        <v>42996</v>
      </c>
      <c r="B10844" t="s">
        <v>443</v>
      </c>
      <c r="C10844" t="s">
        <v>57</v>
      </c>
      <c r="D10844" t="s">
        <v>57</v>
      </c>
      <c r="E10844" s="30">
        <v>0</v>
      </c>
      <c r="F10844">
        <f t="shared" si="175"/>
        <v>1</v>
      </c>
    </row>
    <row r="10845" spans="1:6" x14ac:dyDescent="0.2">
      <c r="A10845" s="28">
        <v>42996</v>
      </c>
      <c r="B10845" t="s">
        <v>443</v>
      </c>
      <c r="C10845" t="s">
        <v>58</v>
      </c>
      <c r="D10845" t="s">
        <v>58</v>
      </c>
      <c r="E10845" s="30">
        <v>1</v>
      </c>
      <c r="F10845">
        <f t="shared" si="175"/>
        <v>1</v>
      </c>
    </row>
    <row r="10846" spans="1:6" x14ac:dyDescent="0.2">
      <c r="A10846" s="28">
        <v>42996</v>
      </c>
      <c r="B10846" t="s">
        <v>443</v>
      </c>
      <c r="C10846" t="s">
        <v>59</v>
      </c>
      <c r="D10846" t="s">
        <v>59</v>
      </c>
      <c r="E10846" s="30">
        <v>2</v>
      </c>
      <c r="F10846">
        <f t="shared" si="175"/>
        <v>1</v>
      </c>
    </row>
    <row r="10847" spans="1:6" x14ac:dyDescent="0.2">
      <c r="A10847" s="28">
        <v>42997</v>
      </c>
      <c r="B10847" t="s">
        <v>444</v>
      </c>
      <c r="C10847" t="s">
        <v>52</v>
      </c>
      <c r="D10847" t="s">
        <v>52</v>
      </c>
      <c r="E10847" s="30">
        <v>3.33</v>
      </c>
      <c r="F10847">
        <f t="shared" si="175"/>
        <v>1</v>
      </c>
    </row>
    <row r="10848" spans="1:6" x14ac:dyDescent="0.2">
      <c r="A10848" s="28">
        <v>42997</v>
      </c>
      <c r="B10848" t="s">
        <v>444</v>
      </c>
      <c r="C10848" t="s">
        <v>53</v>
      </c>
      <c r="D10848" t="s">
        <v>53</v>
      </c>
      <c r="E10848" s="30">
        <v>6.0330000000000004</v>
      </c>
      <c r="F10848">
        <f t="shared" si="175"/>
        <v>1</v>
      </c>
    </row>
    <row r="10849" spans="1:6" x14ac:dyDescent="0.2">
      <c r="A10849" s="28">
        <v>42997</v>
      </c>
      <c r="B10849" t="s">
        <v>444</v>
      </c>
      <c r="C10849" t="s">
        <v>54</v>
      </c>
      <c r="D10849" t="s">
        <v>54</v>
      </c>
      <c r="E10849" s="30">
        <v>1</v>
      </c>
      <c r="F10849">
        <f t="shared" si="175"/>
        <v>1</v>
      </c>
    </row>
    <row r="10850" spans="1:6" x14ac:dyDescent="0.2">
      <c r="A10850" s="28">
        <v>42997</v>
      </c>
      <c r="B10850" t="s">
        <v>444</v>
      </c>
      <c r="C10850" t="s">
        <v>55</v>
      </c>
      <c r="D10850" t="s">
        <v>55</v>
      </c>
      <c r="E10850" s="30">
        <v>43.25</v>
      </c>
      <c r="F10850">
        <f t="shared" si="175"/>
        <v>1</v>
      </c>
    </row>
    <row r="10851" spans="1:6" x14ac:dyDescent="0.2">
      <c r="A10851" s="28">
        <v>42997</v>
      </c>
      <c r="B10851" t="s">
        <v>444</v>
      </c>
      <c r="C10851" t="s">
        <v>56</v>
      </c>
      <c r="D10851" t="s">
        <v>56</v>
      </c>
      <c r="E10851" s="30">
        <v>6</v>
      </c>
      <c r="F10851">
        <f t="shared" si="175"/>
        <v>1</v>
      </c>
    </row>
    <row r="10852" spans="1:6" x14ac:dyDescent="0.2">
      <c r="A10852" s="28">
        <v>42997</v>
      </c>
      <c r="B10852" t="s">
        <v>444</v>
      </c>
      <c r="C10852" t="s">
        <v>57</v>
      </c>
      <c r="D10852" t="s">
        <v>57</v>
      </c>
      <c r="E10852" s="30">
        <v>2</v>
      </c>
      <c r="F10852">
        <f t="shared" si="175"/>
        <v>1</v>
      </c>
    </row>
    <row r="10853" spans="1:6" x14ac:dyDescent="0.2">
      <c r="A10853" s="28">
        <v>42997</v>
      </c>
      <c r="B10853" t="s">
        <v>444</v>
      </c>
      <c r="C10853" t="s">
        <v>58</v>
      </c>
      <c r="D10853" t="s">
        <v>58</v>
      </c>
      <c r="E10853" s="30">
        <v>6</v>
      </c>
      <c r="F10853">
        <f t="shared" si="175"/>
        <v>1</v>
      </c>
    </row>
    <row r="10854" spans="1:6" x14ac:dyDescent="0.2">
      <c r="A10854" s="28">
        <v>42997</v>
      </c>
      <c r="B10854" t="s">
        <v>444</v>
      </c>
      <c r="C10854" t="s">
        <v>59</v>
      </c>
      <c r="D10854" t="s">
        <v>59</v>
      </c>
      <c r="E10854" s="30">
        <v>9</v>
      </c>
      <c r="F10854">
        <f t="shared" si="175"/>
        <v>1</v>
      </c>
    </row>
    <row r="10855" spans="1:6" x14ac:dyDescent="0.2">
      <c r="A10855" s="28">
        <v>42998</v>
      </c>
      <c r="B10855" t="s">
        <v>445</v>
      </c>
      <c r="C10855" t="s">
        <v>52</v>
      </c>
      <c r="D10855" t="s">
        <v>52</v>
      </c>
      <c r="E10855" s="30">
        <v>2</v>
      </c>
      <c r="F10855">
        <f t="shared" si="175"/>
        <v>1</v>
      </c>
    </row>
    <row r="10856" spans="1:6" x14ac:dyDescent="0.2">
      <c r="A10856" s="28">
        <v>42998</v>
      </c>
      <c r="B10856" t="s">
        <v>445</v>
      </c>
      <c r="C10856" t="s">
        <v>53</v>
      </c>
      <c r="D10856" t="s">
        <v>53</v>
      </c>
      <c r="E10856" s="30">
        <v>2.363</v>
      </c>
      <c r="F10856">
        <f t="shared" si="175"/>
        <v>1</v>
      </c>
    </row>
    <row r="10857" spans="1:6" x14ac:dyDescent="0.2">
      <c r="A10857" s="28">
        <v>42998</v>
      </c>
      <c r="B10857" t="s">
        <v>445</v>
      </c>
      <c r="C10857" t="s">
        <v>54</v>
      </c>
      <c r="D10857" t="s">
        <v>54</v>
      </c>
      <c r="E10857" s="30">
        <v>0.1</v>
      </c>
      <c r="F10857">
        <f t="shared" si="175"/>
        <v>1</v>
      </c>
    </row>
    <row r="10858" spans="1:6" x14ac:dyDescent="0.2">
      <c r="A10858" s="28">
        <v>42998</v>
      </c>
      <c r="B10858" t="s">
        <v>445</v>
      </c>
      <c r="C10858" t="s">
        <v>55</v>
      </c>
      <c r="D10858" t="s">
        <v>55</v>
      </c>
      <c r="E10858" s="30">
        <v>35.450000000000003</v>
      </c>
      <c r="F10858">
        <f t="shared" si="175"/>
        <v>1</v>
      </c>
    </row>
    <row r="10859" spans="1:6" x14ac:dyDescent="0.2">
      <c r="A10859" s="28">
        <v>42998</v>
      </c>
      <c r="B10859" t="s">
        <v>445</v>
      </c>
      <c r="C10859" t="s">
        <v>56</v>
      </c>
      <c r="D10859" t="s">
        <v>56</v>
      </c>
      <c r="E10859" s="30">
        <v>6</v>
      </c>
      <c r="F10859">
        <f t="shared" si="175"/>
        <v>1</v>
      </c>
    </row>
    <row r="10860" spans="1:6" x14ac:dyDescent="0.2">
      <c r="A10860" s="28">
        <v>42998</v>
      </c>
      <c r="B10860" t="s">
        <v>445</v>
      </c>
      <c r="C10860" t="s">
        <v>57</v>
      </c>
      <c r="D10860" t="s">
        <v>57</v>
      </c>
      <c r="E10860" s="30">
        <v>0</v>
      </c>
      <c r="F10860">
        <f t="shared" si="175"/>
        <v>1</v>
      </c>
    </row>
    <row r="10861" spans="1:6" x14ac:dyDescent="0.2">
      <c r="A10861" s="28">
        <v>42998</v>
      </c>
      <c r="B10861" t="s">
        <v>445</v>
      </c>
      <c r="C10861" t="s">
        <v>58</v>
      </c>
      <c r="D10861" t="s">
        <v>58</v>
      </c>
      <c r="E10861" s="30">
        <v>6</v>
      </c>
      <c r="F10861">
        <f t="shared" si="175"/>
        <v>1</v>
      </c>
    </row>
    <row r="10862" spans="1:6" x14ac:dyDescent="0.2">
      <c r="A10862" s="28">
        <v>42998</v>
      </c>
      <c r="B10862" t="s">
        <v>445</v>
      </c>
      <c r="C10862" t="s">
        <v>59</v>
      </c>
      <c r="D10862" t="s">
        <v>59</v>
      </c>
      <c r="E10862" s="30">
        <v>0</v>
      </c>
      <c r="F10862">
        <f t="shared" si="175"/>
        <v>1</v>
      </c>
    </row>
    <row r="10863" spans="1:6" x14ac:dyDescent="0.2">
      <c r="A10863" s="28">
        <v>42999</v>
      </c>
      <c r="B10863" t="s">
        <v>446</v>
      </c>
      <c r="C10863" t="s">
        <v>52</v>
      </c>
      <c r="D10863" t="s">
        <v>52</v>
      </c>
      <c r="E10863" s="30">
        <v>7.34</v>
      </c>
      <c r="F10863">
        <f t="shared" si="175"/>
        <v>1</v>
      </c>
    </row>
    <row r="10864" spans="1:6" x14ac:dyDescent="0.2">
      <c r="A10864" s="28">
        <v>42999</v>
      </c>
      <c r="B10864" t="s">
        <v>446</v>
      </c>
      <c r="C10864" t="s">
        <v>53</v>
      </c>
      <c r="D10864" t="s">
        <v>53</v>
      </c>
      <c r="E10864" s="30">
        <v>3.6960000000000002</v>
      </c>
      <c r="F10864">
        <f t="shared" si="175"/>
        <v>1</v>
      </c>
    </row>
    <row r="10865" spans="1:6" x14ac:dyDescent="0.2">
      <c r="A10865" s="28">
        <v>42999</v>
      </c>
      <c r="B10865" t="s">
        <v>446</v>
      </c>
      <c r="C10865" t="s">
        <v>54</v>
      </c>
      <c r="D10865" t="s">
        <v>54</v>
      </c>
      <c r="E10865" s="30">
        <v>1</v>
      </c>
      <c r="F10865">
        <f t="shared" si="175"/>
        <v>1</v>
      </c>
    </row>
    <row r="10866" spans="1:6" x14ac:dyDescent="0.2">
      <c r="A10866" s="28">
        <v>42999</v>
      </c>
      <c r="B10866" t="s">
        <v>446</v>
      </c>
      <c r="C10866" t="s">
        <v>55</v>
      </c>
      <c r="D10866" t="s">
        <v>55</v>
      </c>
      <c r="E10866" s="30">
        <v>19.7</v>
      </c>
      <c r="F10866">
        <f t="shared" si="175"/>
        <v>1</v>
      </c>
    </row>
    <row r="10867" spans="1:6" x14ac:dyDescent="0.2">
      <c r="A10867" s="28">
        <v>42999</v>
      </c>
      <c r="B10867" t="s">
        <v>446</v>
      </c>
      <c r="C10867" t="s">
        <v>56</v>
      </c>
      <c r="D10867" t="s">
        <v>56</v>
      </c>
      <c r="E10867" s="30">
        <v>8</v>
      </c>
      <c r="F10867">
        <f t="shared" si="175"/>
        <v>1</v>
      </c>
    </row>
    <row r="10868" spans="1:6" x14ac:dyDescent="0.2">
      <c r="A10868" s="28">
        <v>42999</v>
      </c>
      <c r="B10868" t="s">
        <v>446</v>
      </c>
      <c r="C10868" t="s">
        <v>57</v>
      </c>
      <c r="D10868" t="s">
        <v>57</v>
      </c>
      <c r="E10868" s="30">
        <v>2</v>
      </c>
      <c r="F10868">
        <f t="shared" si="175"/>
        <v>1</v>
      </c>
    </row>
    <row r="10869" spans="1:6" x14ac:dyDescent="0.2">
      <c r="A10869" s="28">
        <v>42999</v>
      </c>
      <c r="B10869" t="s">
        <v>446</v>
      </c>
      <c r="C10869" t="s">
        <v>58</v>
      </c>
      <c r="D10869" t="s">
        <v>58</v>
      </c>
      <c r="E10869" s="30">
        <v>0</v>
      </c>
      <c r="F10869">
        <f t="shared" si="175"/>
        <v>1</v>
      </c>
    </row>
    <row r="10870" spans="1:6" x14ac:dyDescent="0.2">
      <c r="A10870" s="28">
        <v>42999</v>
      </c>
      <c r="B10870" t="s">
        <v>446</v>
      </c>
      <c r="C10870" t="s">
        <v>59</v>
      </c>
      <c r="D10870" t="s">
        <v>59</v>
      </c>
      <c r="E10870" s="30">
        <v>1</v>
      </c>
      <c r="F10870">
        <f t="shared" si="175"/>
        <v>1</v>
      </c>
    </row>
    <row r="10871" spans="1:6" x14ac:dyDescent="0.2">
      <c r="A10871" s="28">
        <v>43000</v>
      </c>
      <c r="B10871" t="s">
        <v>440</v>
      </c>
      <c r="C10871" t="s">
        <v>52</v>
      </c>
      <c r="D10871" t="s">
        <v>52</v>
      </c>
      <c r="E10871" s="30">
        <v>4.66</v>
      </c>
      <c r="F10871">
        <f t="shared" si="175"/>
        <v>1</v>
      </c>
    </row>
    <row r="10872" spans="1:6" x14ac:dyDescent="0.2">
      <c r="A10872" s="28">
        <v>43000</v>
      </c>
      <c r="B10872" t="s">
        <v>440</v>
      </c>
      <c r="C10872" t="s">
        <v>53</v>
      </c>
      <c r="D10872" t="s">
        <v>53</v>
      </c>
      <c r="E10872" s="30">
        <v>2.2410000000000001</v>
      </c>
      <c r="F10872">
        <f t="shared" si="175"/>
        <v>1</v>
      </c>
    </row>
    <row r="10873" spans="1:6" x14ac:dyDescent="0.2">
      <c r="A10873" s="28">
        <v>43000</v>
      </c>
      <c r="B10873" t="s">
        <v>440</v>
      </c>
      <c r="C10873" t="s">
        <v>54</v>
      </c>
      <c r="D10873" t="s">
        <v>54</v>
      </c>
      <c r="E10873" s="30">
        <v>3</v>
      </c>
      <c r="F10873">
        <f t="shared" si="175"/>
        <v>1</v>
      </c>
    </row>
    <row r="10874" spans="1:6" x14ac:dyDescent="0.2">
      <c r="A10874" s="28">
        <v>43000</v>
      </c>
      <c r="B10874" t="s">
        <v>440</v>
      </c>
      <c r="C10874" t="s">
        <v>55</v>
      </c>
      <c r="D10874" t="s">
        <v>55</v>
      </c>
      <c r="E10874" s="30">
        <v>27.5</v>
      </c>
      <c r="F10874">
        <f t="shared" si="175"/>
        <v>1</v>
      </c>
    </row>
    <row r="10875" spans="1:6" x14ac:dyDescent="0.2">
      <c r="A10875" s="28">
        <v>43000</v>
      </c>
      <c r="B10875" t="s">
        <v>440</v>
      </c>
      <c r="C10875" t="s">
        <v>56</v>
      </c>
      <c r="D10875" t="s">
        <v>56</v>
      </c>
      <c r="E10875" s="30">
        <v>2</v>
      </c>
      <c r="F10875">
        <f t="shared" si="175"/>
        <v>1</v>
      </c>
    </row>
    <row r="10876" spans="1:6" x14ac:dyDescent="0.2">
      <c r="A10876" s="28">
        <v>43000</v>
      </c>
      <c r="B10876" t="s">
        <v>440</v>
      </c>
      <c r="C10876" t="s">
        <v>57</v>
      </c>
      <c r="D10876" t="s">
        <v>57</v>
      </c>
      <c r="E10876" s="30">
        <v>0</v>
      </c>
      <c r="F10876">
        <f t="shared" si="175"/>
        <v>1</v>
      </c>
    </row>
    <row r="10877" spans="1:6" x14ac:dyDescent="0.2">
      <c r="A10877" s="28">
        <v>43000</v>
      </c>
      <c r="B10877" t="s">
        <v>440</v>
      </c>
      <c r="C10877" t="s">
        <v>58</v>
      </c>
      <c r="D10877" t="s">
        <v>58</v>
      </c>
      <c r="E10877" s="30">
        <v>0</v>
      </c>
      <c r="F10877">
        <f t="shared" si="175"/>
        <v>1</v>
      </c>
    </row>
    <row r="10878" spans="1:6" x14ac:dyDescent="0.2">
      <c r="A10878" s="28">
        <v>43000</v>
      </c>
      <c r="B10878" t="s">
        <v>440</v>
      </c>
      <c r="C10878" t="s">
        <v>59</v>
      </c>
      <c r="D10878" t="s">
        <v>59</v>
      </c>
      <c r="E10878" s="30">
        <v>3</v>
      </c>
      <c r="F10878">
        <f t="shared" si="175"/>
        <v>1</v>
      </c>
    </row>
    <row r="10879" spans="1:6" x14ac:dyDescent="0.2">
      <c r="A10879" s="28">
        <v>43001</v>
      </c>
      <c r="B10879" t="s">
        <v>441</v>
      </c>
      <c r="C10879" t="s">
        <v>52</v>
      </c>
      <c r="D10879" t="s">
        <v>52</v>
      </c>
      <c r="E10879" s="30">
        <v>9.99</v>
      </c>
      <c r="F10879">
        <f t="shared" si="175"/>
        <v>1</v>
      </c>
    </row>
    <row r="10880" spans="1:6" x14ac:dyDescent="0.2">
      <c r="A10880" s="28">
        <v>43001</v>
      </c>
      <c r="B10880" t="s">
        <v>441</v>
      </c>
      <c r="C10880" t="s">
        <v>53</v>
      </c>
      <c r="D10880" t="s">
        <v>53</v>
      </c>
      <c r="E10880" s="30">
        <v>6.99</v>
      </c>
      <c r="F10880">
        <f t="shared" si="175"/>
        <v>1</v>
      </c>
    </row>
    <row r="10881" spans="1:6" x14ac:dyDescent="0.2">
      <c r="A10881" s="28">
        <v>43001</v>
      </c>
      <c r="B10881" t="s">
        <v>441</v>
      </c>
      <c r="C10881" t="s">
        <v>54</v>
      </c>
      <c r="D10881" t="s">
        <v>54</v>
      </c>
      <c r="E10881" s="30">
        <v>3</v>
      </c>
      <c r="F10881">
        <f t="shared" si="175"/>
        <v>1</v>
      </c>
    </row>
    <row r="10882" spans="1:6" x14ac:dyDescent="0.2">
      <c r="A10882" s="28">
        <v>43001</v>
      </c>
      <c r="B10882" t="s">
        <v>441</v>
      </c>
      <c r="C10882" t="s">
        <v>55</v>
      </c>
      <c r="D10882" t="s">
        <v>55</v>
      </c>
      <c r="E10882" s="30">
        <v>14.45</v>
      </c>
      <c r="F10882">
        <f t="shared" si="175"/>
        <v>1</v>
      </c>
    </row>
    <row r="10883" spans="1:6" x14ac:dyDescent="0.2">
      <c r="A10883" s="28">
        <v>43001</v>
      </c>
      <c r="B10883" t="s">
        <v>441</v>
      </c>
      <c r="C10883" t="s">
        <v>56</v>
      </c>
      <c r="D10883" t="s">
        <v>56</v>
      </c>
      <c r="E10883" s="30">
        <v>12</v>
      </c>
      <c r="F10883">
        <f t="shared" si="175"/>
        <v>1</v>
      </c>
    </row>
    <row r="10884" spans="1:6" x14ac:dyDescent="0.2">
      <c r="A10884" s="28">
        <v>43001</v>
      </c>
      <c r="B10884" t="s">
        <v>441</v>
      </c>
      <c r="C10884" t="s">
        <v>57</v>
      </c>
      <c r="D10884" t="s">
        <v>57</v>
      </c>
      <c r="E10884" s="30">
        <v>2</v>
      </c>
      <c r="F10884">
        <f t="shared" si="175"/>
        <v>1</v>
      </c>
    </row>
    <row r="10885" spans="1:6" x14ac:dyDescent="0.2">
      <c r="A10885" s="28">
        <v>43001</v>
      </c>
      <c r="B10885" t="s">
        <v>441</v>
      </c>
      <c r="C10885" t="s">
        <v>58</v>
      </c>
      <c r="D10885" t="s">
        <v>58</v>
      </c>
      <c r="E10885" s="30">
        <v>0</v>
      </c>
      <c r="F10885">
        <f t="shared" si="175"/>
        <v>1</v>
      </c>
    </row>
    <row r="10886" spans="1:6" x14ac:dyDescent="0.2">
      <c r="A10886" s="28">
        <v>43001</v>
      </c>
      <c r="B10886" t="s">
        <v>441</v>
      </c>
      <c r="C10886" t="s">
        <v>59</v>
      </c>
      <c r="D10886" t="s">
        <v>59</v>
      </c>
      <c r="E10886" s="30">
        <v>2</v>
      </c>
      <c r="F10886">
        <f t="shared" si="175"/>
        <v>1</v>
      </c>
    </row>
    <row r="10887" spans="1:6" x14ac:dyDescent="0.2">
      <c r="A10887" s="28">
        <v>43002</v>
      </c>
      <c r="B10887" t="s">
        <v>447</v>
      </c>
      <c r="C10887" t="s">
        <v>52</v>
      </c>
      <c r="D10887" t="s">
        <v>52</v>
      </c>
      <c r="E10887" s="30">
        <v>3.66</v>
      </c>
      <c r="F10887">
        <f t="shared" ref="F10887:F10950" si="176">SUBTOTAL(103,E10887)</f>
        <v>1</v>
      </c>
    </row>
    <row r="10888" spans="1:6" x14ac:dyDescent="0.2">
      <c r="A10888" s="28">
        <v>43002</v>
      </c>
      <c r="B10888" t="s">
        <v>447</v>
      </c>
      <c r="C10888" t="s">
        <v>53</v>
      </c>
      <c r="D10888" t="s">
        <v>53</v>
      </c>
      <c r="E10888" s="30">
        <v>4.8259999999999996</v>
      </c>
      <c r="F10888">
        <f t="shared" si="176"/>
        <v>1</v>
      </c>
    </row>
    <row r="10889" spans="1:6" x14ac:dyDescent="0.2">
      <c r="A10889" s="28">
        <v>43002</v>
      </c>
      <c r="B10889" t="s">
        <v>447</v>
      </c>
      <c r="C10889" t="s">
        <v>54</v>
      </c>
      <c r="D10889" t="s">
        <v>54</v>
      </c>
      <c r="E10889" s="30">
        <v>2</v>
      </c>
      <c r="F10889">
        <f t="shared" si="176"/>
        <v>1</v>
      </c>
    </row>
    <row r="10890" spans="1:6" x14ac:dyDescent="0.2">
      <c r="A10890" s="28">
        <v>43002</v>
      </c>
      <c r="B10890" t="s">
        <v>447</v>
      </c>
      <c r="C10890" t="s">
        <v>55</v>
      </c>
      <c r="D10890" t="s">
        <v>55</v>
      </c>
      <c r="E10890" s="30">
        <v>52.4</v>
      </c>
      <c r="F10890">
        <f t="shared" si="176"/>
        <v>1</v>
      </c>
    </row>
    <row r="10891" spans="1:6" x14ac:dyDescent="0.2">
      <c r="A10891" s="28">
        <v>43002</v>
      </c>
      <c r="B10891" t="s">
        <v>447</v>
      </c>
      <c r="C10891" t="s">
        <v>56</v>
      </c>
      <c r="D10891" t="s">
        <v>56</v>
      </c>
      <c r="E10891" s="30">
        <v>7</v>
      </c>
      <c r="F10891">
        <f t="shared" si="176"/>
        <v>1</v>
      </c>
    </row>
    <row r="10892" spans="1:6" x14ac:dyDescent="0.2">
      <c r="A10892" s="28">
        <v>43002</v>
      </c>
      <c r="B10892" t="s">
        <v>447</v>
      </c>
      <c r="C10892" t="s">
        <v>57</v>
      </c>
      <c r="D10892" t="s">
        <v>57</v>
      </c>
      <c r="E10892" s="30">
        <v>1</v>
      </c>
      <c r="F10892">
        <f t="shared" si="176"/>
        <v>1</v>
      </c>
    </row>
    <row r="10893" spans="1:6" x14ac:dyDescent="0.2">
      <c r="A10893" s="28">
        <v>43002</v>
      </c>
      <c r="B10893" t="s">
        <v>447</v>
      </c>
      <c r="C10893" t="s">
        <v>58</v>
      </c>
      <c r="D10893" t="s">
        <v>58</v>
      </c>
      <c r="E10893" s="30">
        <v>6</v>
      </c>
      <c r="F10893">
        <f t="shared" si="176"/>
        <v>1</v>
      </c>
    </row>
    <row r="10894" spans="1:6" x14ac:dyDescent="0.2">
      <c r="A10894" s="28">
        <v>43002</v>
      </c>
      <c r="B10894" t="s">
        <v>447</v>
      </c>
      <c r="C10894" t="s">
        <v>59</v>
      </c>
      <c r="D10894" t="s">
        <v>59</v>
      </c>
      <c r="E10894" s="30">
        <v>1</v>
      </c>
      <c r="F10894">
        <f t="shared" si="176"/>
        <v>1</v>
      </c>
    </row>
    <row r="10895" spans="1:6" x14ac:dyDescent="0.2">
      <c r="A10895" s="28">
        <v>43003</v>
      </c>
      <c r="B10895" t="s">
        <v>443</v>
      </c>
      <c r="C10895" t="s">
        <v>52</v>
      </c>
      <c r="D10895" t="s">
        <v>52</v>
      </c>
      <c r="E10895" s="30">
        <v>1</v>
      </c>
      <c r="F10895">
        <f t="shared" si="176"/>
        <v>1</v>
      </c>
    </row>
    <row r="10896" spans="1:6" x14ac:dyDescent="0.2">
      <c r="A10896" s="28">
        <v>43003</v>
      </c>
      <c r="B10896" t="s">
        <v>443</v>
      </c>
      <c r="C10896" t="s">
        <v>53</v>
      </c>
      <c r="D10896" t="s">
        <v>53</v>
      </c>
      <c r="E10896" s="30">
        <v>2.5169999999999999</v>
      </c>
      <c r="F10896">
        <f t="shared" si="176"/>
        <v>1</v>
      </c>
    </row>
    <row r="10897" spans="1:6" x14ac:dyDescent="0.2">
      <c r="A10897" s="28">
        <v>43003</v>
      </c>
      <c r="B10897" t="s">
        <v>443</v>
      </c>
      <c r="C10897" t="s">
        <v>54</v>
      </c>
      <c r="D10897" t="s">
        <v>54</v>
      </c>
      <c r="E10897" s="30">
        <v>1</v>
      </c>
      <c r="F10897">
        <f t="shared" si="176"/>
        <v>1</v>
      </c>
    </row>
    <row r="10898" spans="1:6" x14ac:dyDescent="0.2">
      <c r="A10898" s="28">
        <v>43003</v>
      </c>
      <c r="B10898" t="s">
        <v>443</v>
      </c>
      <c r="C10898" t="s">
        <v>55</v>
      </c>
      <c r="D10898" t="s">
        <v>55</v>
      </c>
      <c r="E10898" s="30">
        <v>39.200000000000003</v>
      </c>
      <c r="F10898">
        <f t="shared" si="176"/>
        <v>1</v>
      </c>
    </row>
    <row r="10899" spans="1:6" x14ac:dyDescent="0.2">
      <c r="A10899" s="28">
        <v>43003</v>
      </c>
      <c r="B10899" t="s">
        <v>443</v>
      </c>
      <c r="C10899" t="s">
        <v>56</v>
      </c>
      <c r="D10899" t="s">
        <v>56</v>
      </c>
      <c r="E10899" s="30">
        <v>7</v>
      </c>
      <c r="F10899">
        <f t="shared" si="176"/>
        <v>1</v>
      </c>
    </row>
    <row r="10900" spans="1:6" x14ac:dyDescent="0.2">
      <c r="A10900" s="28">
        <v>43003</v>
      </c>
      <c r="B10900" t="s">
        <v>443</v>
      </c>
      <c r="C10900" t="s">
        <v>57</v>
      </c>
      <c r="D10900" t="s">
        <v>57</v>
      </c>
      <c r="E10900" s="30">
        <v>3</v>
      </c>
      <c r="F10900">
        <f t="shared" si="176"/>
        <v>1</v>
      </c>
    </row>
    <row r="10901" spans="1:6" x14ac:dyDescent="0.2">
      <c r="A10901" s="28">
        <v>43003</v>
      </c>
      <c r="B10901" t="s">
        <v>443</v>
      </c>
      <c r="C10901" t="s">
        <v>58</v>
      </c>
      <c r="D10901" t="s">
        <v>58</v>
      </c>
      <c r="E10901" s="30">
        <v>26</v>
      </c>
      <c r="F10901">
        <f t="shared" si="176"/>
        <v>1</v>
      </c>
    </row>
    <row r="10902" spans="1:6" x14ac:dyDescent="0.2">
      <c r="A10902" s="28">
        <v>43003</v>
      </c>
      <c r="B10902" t="s">
        <v>443</v>
      </c>
      <c r="C10902" t="s">
        <v>59</v>
      </c>
      <c r="D10902" t="s">
        <v>59</v>
      </c>
      <c r="E10902" s="30">
        <v>1</v>
      </c>
      <c r="F10902">
        <f t="shared" si="176"/>
        <v>1</v>
      </c>
    </row>
    <row r="10903" spans="1:6" x14ac:dyDescent="0.2">
      <c r="A10903" s="28">
        <v>43004</v>
      </c>
      <c r="B10903" t="s">
        <v>444</v>
      </c>
      <c r="C10903" t="s">
        <v>52</v>
      </c>
      <c r="D10903" t="s">
        <v>52</v>
      </c>
      <c r="E10903" s="30">
        <v>2</v>
      </c>
      <c r="F10903">
        <f t="shared" si="176"/>
        <v>1</v>
      </c>
    </row>
    <row r="10904" spans="1:6" x14ac:dyDescent="0.2">
      <c r="A10904" s="28">
        <v>43004</v>
      </c>
      <c r="B10904" t="s">
        <v>444</v>
      </c>
      <c r="C10904" t="s">
        <v>53</v>
      </c>
      <c r="D10904" t="s">
        <v>53</v>
      </c>
      <c r="E10904" s="30">
        <v>5.67</v>
      </c>
      <c r="F10904">
        <f t="shared" si="176"/>
        <v>1</v>
      </c>
    </row>
    <row r="10905" spans="1:6" x14ac:dyDescent="0.2">
      <c r="A10905" s="28">
        <v>43004</v>
      </c>
      <c r="B10905" t="s">
        <v>444</v>
      </c>
      <c r="C10905" t="s">
        <v>54</v>
      </c>
      <c r="D10905" t="s">
        <v>54</v>
      </c>
      <c r="E10905" s="30">
        <v>2.1</v>
      </c>
      <c r="F10905">
        <f t="shared" si="176"/>
        <v>1</v>
      </c>
    </row>
    <row r="10906" spans="1:6" x14ac:dyDescent="0.2">
      <c r="A10906" s="28">
        <v>43004</v>
      </c>
      <c r="B10906" t="s">
        <v>444</v>
      </c>
      <c r="C10906" t="s">
        <v>55</v>
      </c>
      <c r="D10906" t="s">
        <v>55</v>
      </c>
      <c r="E10906" s="30">
        <v>38.6</v>
      </c>
      <c r="F10906">
        <f t="shared" si="176"/>
        <v>1</v>
      </c>
    </row>
    <row r="10907" spans="1:6" x14ac:dyDescent="0.2">
      <c r="A10907" s="28">
        <v>43004</v>
      </c>
      <c r="B10907" t="s">
        <v>444</v>
      </c>
      <c r="C10907" t="s">
        <v>56</v>
      </c>
      <c r="D10907" t="s">
        <v>56</v>
      </c>
      <c r="E10907" s="30">
        <v>4</v>
      </c>
      <c r="F10907">
        <f t="shared" si="176"/>
        <v>1</v>
      </c>
    </row>
    <row r="10908" spans="1:6" x14ac:dyDescent="0.2">
      <c r="A10908" s="28">
        <v>43004</v>
      </c>
      <c r="B10908" t="s">
        <v>444</v>
      </c>
      <c r="C10908" t="s">
        <v>57</v>
      </c>
      <c r="D10908" t="s">
        <v>57</v>
      </c>
      <c r="E10908" s="30">
        <v>0</v>
      </c>
      <c r="F10908">
        <f t="shared" si="176"/>
        <v>1</v>
      </c>
    </row>
    <row r="10909" spans="1:6" x14ac:dyDescent="0.2">
      <c r="A10909" s="28">
        <v>43004</v>
      </c>
      <c r="B10909" t="s">
        <v>444</v>
      </c>
      <c r="C10909" t="s">
        <v>58</v>
      </c>
      <c r="D10909" t="s">
        <v>58</v>
      </c>
      <c r="E10909" s="30">
        <v>6</v>
      </c>
      <c r="F10909">
        <f t="shared" si="176"/>
        <v>1</v>
      </c>
    </row>
    <row r="10910" spans="1:6" x14ac:dyDescent="0.2">
      <c r="A10910" s="28">
        <v>43004</v>
      </c>
      <c r="B10910" t="s">
        <v>444</v>
      </c>
      <c r="C10910" t="s">
        <v>59</v>
      </c>
      <c r="D10910" t="s">
        <v>59</v>
      </c>
      <c r="E10910" s="30">
        <v>1</v>
      </c>
      <c r="F10910">
        <f t="shared" si="176"/>
        <v>1</v>
      </c>
    </row>
    <row r="10911" spans="1:6" x14ac:dyDescent="0.2">
      <c r="A10911" s="28">
        <v>43005</v>
      </c>
      <c r="B10911" t="s">
        <v>445</v>
      </c>
      <c r="C10911" t="s">
        <v>52</v>
      </c>
      <c r="D10911" t="s">
        <v>52</v>
      </c>
      <c r="E10911" s="30">
        <v>4</v>
      </c>
      <c r="F10911">
        <f t="shared" si="176"/>
        <v>1</v>
      </c>
    </row>
    <row r="10912" spans="1:6" x14ac:dyDescent="0.2">
      <c r="A10912" s="28">
        <v>43005</v>
      </c>
      <c r="B10912" t="s">
        <v>445</v>
      </c>
      <c r="C10912" t="s">
        <v>53</v>
      </c>
      <c r="D10912" t="s">
        <v>53</v>
      </c>
      <c r="E10912" s="30">
        <v>2.33</v>
      </c>
      <c r="F10912">
        <f t="shared" si="176"/>
        <v>1</v>
      </c>
    </row>
    <row r="10913" spans="1:6" x14ac:dyDescent="0.2">
      <c r="A10913" s="28">
        <v>43005</v>
      </c>
      <c r="B10913" t="s">
        <v>445</v>
      </c>
      <c r="C10913" t="s">
        <v>54</v>
      </c>
      <c r="D10913" t="s">
        <v>54</v>
      </c>
      <c r="E10913" s="30">
        <v>3</v>
      </c>
      <c r="F10913">
        <f t="shared" si="176"/>
        <v>1</v>
      </c>
    </row>
    <row r="10914" spans="1:6" x14ac:dyDescent="0.2">
      <c r="A10914" s="28">
        <v>43005</v>
      </c>
      <c r="B10914" t="s">
        <v>445</v>
      </c>
      <c r="C10914" t="s">
        <v>55</v>
      </c>
      <c r="D10914" t="s">
        <v>55</v>
      </c>
      <c r="E10914" s="30">
        <v>38</v>
      </c>
      <c r="F10914">
        <f t="shared" si="176"/>
        <v>1</v>
      </c>
    </row>
    <row r="10915" spans="1:6" x14ac:dyDescent="0.2">
      <c r="A10915" s="28">
        <v>43005</v>
      </c>
      <c r="B10915" t="s">
        <v>445</v>
      </c>
      <c r="C10915" t="s">
        <v>56</v>
      </c>
      <c r="D10915" t="s">
        <v>56</v>
      </c>
      <c r="E10915" s="30">
        <v>7</v>
      </c>
      <c r="F10915">
        <f t="shared" si="176"/>
        <v>1</v>
      </c>
    </row>
    <row r="10916" spans="1:6" x14ac:dyDescent="0.2">
      <c r="A10916" s="28">
        <v>43005</v>
      </c>
      <c r="B10916" t="s">
        <v>445</v>
      </c>
      <c r="C10916" t="s">
        <v>57</v>
      </c>
      <c r="D10916" t="s">
        <v>57</v>
      </c>
      <c r="E10916" s="30">
        <v>3</v>
      </c>
      <c r="F10916">
        <f t="shared" si="176"/>
        <v>1</v>
      </c>
    </row>
    <row r="10917" spans="1:6" x14ac:dyDescent="0.2">
      <c r="A10917" s="28">
        <v>43005</v>
      </c>
      <c r="B10917" t="s">
        <v>445</v>
      </c>
      <c r="C10917" t="s">
        <v>58</v>
      </c>
      <c r="D10917" t="s">
        <v>58</v>
      </c>
      <c r="E10917" s="30">
        <v>3</v>
      </c>
      <c r="F10917">
        <f t="shared" si="176"/>
        <v>1</v>
      </c>
    </row>
    <row r="10918" spans="1:6" x14ac:dyDescent="0.2">
      <c r="A10918" s="28">
        <v>43005</v>
      </c>
      <c r="B10918" t="s">
        <v>445</v>
      </c>
      <c r="C10918" t="s">
        <v>59</v>
      </c>
      <c r="D10918" t="s">
        <v>59</v>
      </c>
      <c r="E10918" s="30">
        <v>0</v>
      </c>
      <c r="F10918">
        <f t="shared" si="176"/>
        <v>1</v>
      </c>
    </row>
    <row r="10919" spans="1:6" x14ac:dyDescent="0.2">
      <c r="A10919" s="28">
        <v>43006</v>
      </c>
      <c r="B10919" t="s">
        <v>446</v>
      </c>
      <c r="C10919" t="s">
        <v>52</v>
      </c>
      <c r="D10919" t="s">
        <v>52</v>
      </c>
      <c r="E10919" s="30">
        <v>3.34</v>
      </c>
      <c r="F10919">
        <f t="shared" si="176"/>
        <v>1</v>
      </c>
    </row>
    <row r="10920" spans="1:6" x14ac:dyDescent="0.2">
      <c r="A10920" s="28">
        <v>43006</v>
      </c>
      <c r="B10920" t="s">
        <v>446</v>
      </c>
      <c r="C10920" t="s">
        <v>53</v>
      </c>
      <c r="D10920" t="s">
        <v>53</v>
      </c>
      <c r="E10920" s="30">
        <v>2.68</v>
      </c>
      <c r="F10920">
        <f t="shared" si="176"/>
        <v>1</v>
      </c>
    </row>
    <row r="10921" spans="1:6" x14ac:dyDescent="0.2">
      <c r="A10921" s="28">
        <v>43006</v>
      </c>
      <c r="B10921" t="s">
        <v>446</v>
      </c>
      <c r="C10921" t="s">
        <v>54</v>
      </c>
      <c r="D10921" t="s">
        <v>54</v>
      </c>
      <c r="E10921" s="30">
        <v>2.5</v>
      </c>
      <c r="F10921">
        <f t="shared" si="176"/>
        <v>1</v>
      </c>
    </row>
    <row r="10922" spans="1:6" x14ac:dyDescent="0.2">
      <c r="A10922" s="28">
        <v>43006</v>
      </c>
      <c r="B10922" t="s">
        <v>446</v>
      </c>
      <c r="C10922" t="s">
        <v>55</v>
      </c>
      <c r="D10922" t="s">
        <v>55</v>
      </c>
      <c r="E10922" s="30">
        <v>37.85</v>
      </c>
      <c r="F10922">
        <f t="shared" si="176"/>
        <v>1</v>
      </c>
    </row>
    <row r="10923" spans="1:6" x14ac:dyDescent="0.2">
      <c r="A10923" s="28">
        <v>43006</v>
      </c>
      <c r="B10923" t="s">
        <v>446</v>
      </c>
      <c r="C10923" t="s">
        <v>56</v>
      </c>
      <c r="D10923" t="s">
        <v>56</v>
      </c>
      <c r="E10923" s="30">
        <v>3</v>
      </c>
      <c r="F10923">
        <f t="shared" si="176"/>
        <v>1</v>
      </c>
    </row>
    <row r="10924" spans="1:6" x14ac:dyDescent="0.2">
      <c r="A10924" s="28">
        <v>43006</v>
      </c>
      <c r="B10924" t="s">
        <v>446</v>
      </c>
      <c r="C10924" t="s">
        <v>57</v>
      </c>
      <c r="D10924" t="s">
        <v>57</v>
      </c>
      <c r="E10924" s="30">
        <v>0</v>
      </c>
      <c r="F10924">
        <f t="shared" si="176"/>
        <v>1</v>
      </c>
    </row>
    <row r="10925" spans="1:6" x14ac:dyDescent="0.2">
      <c r="A10925" s="28">
        <v>43006</v>
      </c>
      <c r="B10925" t="s">
        <v>446</v>
      </c>
      <c r="C10925" t="s">
        <v>58</v>
      </c>
      <c r="D10925" t="s">
        <v>58</v>
      </c>
      <c r="E10925" s="30">
        <v>10</v>
      </c>
      <c r="F10925">
        <f t="shared" si="176"/>
        <v>1</v>
      </c>
    </row>
    <row r="10926" spans="1:6" x14ac:dyDescent="0.2">
      <c r="A10926" s="28">
        <v>43006</v>
      </c>
      <c r="B10926" t="s">
        <v>446</v>
      </c>
      <c r="C10926" t="s">
        <v>59</v>
      </c>
      <c r="D10926" t="s">
        <v>59</v>
      </c>
      <c r="E10926" s="30">
        <v>0</v>
      </c>
      <c r="F10926">
        <f t="shared" si="176"/>
        <v>1</v>
      </c>
    </row>
    <row r="10927" spans="1:6" x14ac:dyDescent="0.2">
      <c r="A10927" s="28">
        <v>43007</v>
      </c>
      <c r="B10927" t="s">
        <v>440</v>
      </c>
      <c r="C10927" t="s">
        <v>52</v>
      </c>
      <c r="D10927" t="s">
        <v>52</v>
      </c>
      <c r="E10927" s="30">
        <v>1</v>
      </c>
      <c r="F10927">
        <f t="shared" si="176"/>
        <v>1</v>
      </c>
    </row>
    <row r="10928" spans="1:6" x14ac:dyDescent="0.2">
      <c r="A10928" s="28">
        <v>43007</v>
      </c>
      <c r="B10928" t="s">
        <v>440</v>
      </c>
      <c r="C10928" t="s">
        <v>53</v>
      </c>
      <c r="D10928" t="s">
        <v>53</v>
      </c>
      <c r="E10928" s="30">
        <v>5</v>
      </c>
      <c r="F10928">
        <f t="shared" si="176"/>
        <v>1</v>
      </c>
    </row>
    <row r="10929" spans="1:6" x14ac:dyDescent="0.2">
      <c r="A10929" s="28">
        <v>43007</v>
      </c>
      <c r="B10929" t="s">
        <v>440</v>
      </c>
      <c r="C10929" t="s">
        <v>54</v>
      </c>
      <c r="D10929" t="s">
        <v>54</v>
      </c>
      <c r="E10929" s="30">
        <v>3</v>
      </c>
      <c r="F10929">
        <f t="shared" si="176"/>
        <v>1</v>
      </c>
    </row>
    <row r="10930" spans="1:6" x14ac:dyDescent="0.2">
      <c r="A10930" s="28">
        <v>43007</v>
      </c>
      <c r="B10930" t="s">
        <v>440</v>
      </c>
      <c r="C10930" t="s">
        <v>55</v>
      </c>
      <c r="D10930" t="s">
        <v>55</v>
      </c>
      <c r="E10930" s="30">
        <v>35.4</v>
      </c>
      <c r="F10930">
        <f t="shared" si="176"/>
        <v>1</v>
      </c>
    </row>
    <row r="10931" spans="1:6" x14ac:dyDescent="0.2">
      <c r="A10931" s="28">
        <v>43007</v>
      </c>
      <c r="B10931" t="s">
        <v>440</v>
      </c>
      <c r="C10931" t="s">
        <v>56</v>
      </c>
      <c r="D10931" t="s">
        <v>56</v>
      </c>
      <c r="E10931" s="30">
        <v>8</v>
      </c>
      <c r="F10931">
        <f t="shared" si="176"/>
        <v>1</v>
      </c>
    </row>
    <row r="10932" spans="1:6" x14ac:dyDescent="0.2">
      <c r="A10932" s="28">
        <v>43007</v>
      </c>
      <c r="B10932" t="s">
        <v>440</v>
      </c>
      <c r="C10932" t="s">
        <v>57</v>
      </c>
      <c r="D10932" t="s">
        <v>57</v>
      </c>
      <c r="E10932" s="30">
        <v>6</v>
      </c>
      <c r="F10932">
        <f t="shared" si="176"/>
        <v>1</v>
      </c>
    </row>
    <row r="10933" spans="1:6" x14ac:dyDescent="0.2">
      <c r="A10933" s="28">
        <v>43007</v>
      </c>
      <c r="B10933" t="s">
        <v>440</v>
      </c>
      <c r="C10933" t="s">
        <v>58</v>
      </c>
      <c r="D10933" t="s">
        <v>58</v>
      </c>
      <c r="E10933" s="30">
        <v>5</v>
      </c>
      <c r="F10933">
        <f t="shared" si="176"/>
        <v>1</v>
      </c>
    </row>
    <row r="10934" spans="1:6" x14ac:dyDescent="0.2">
      <c r="A10934" s="28">
        <v>43007</v>
      </c>
      <c r="B10934" t="s">
        <v>440</v>
      </c>
      <c r="C10934" t="s">
        <v>59</v>
      </c>
      <c r="D10934" t="s">
        <v>59</v>
      </c>
      <c r="E10934" s="30">
        <v>1</v>
      </c>
      <c r="F10934">
        <f t="shared" si="176"/>
        <v>1</v>
      </c>
    </row>
    <row r="10935" spans="1:6" x14ac:dyDescent="0.2">
      <c r="A10935" s="28">
        <v>43008</v>
      </c>
      <c r="B10935" t="s">
        <v>441</v>
      </c>
      <c r="C10935" t="s">
        <v>52</v>
      </c>
      <c r="D10935" t="s">
        <v>52</v>
      </c>
      <c r="E10935" s="30">
        <v>5.33</v>
      </c>
      <c r="F10935">
        <f t="shared" si="176"/>
        <v>1</v>
      </c>
    </row>
    <row r="10936" spans="1:6" x14ac:dyDescent="0.2">
      <c r="A10936" s="28">
        <v>43008</v>
      </c>
      <c r="B10936" t="s">
        <v>441</v>
      </c>
      <c r="C10936" t="s">
        <v>53</v>
      </c>
      <c r="D10936" t="s">
        <v>53</v>
      </c>
      <c r="E10936" s="30">
        <v>3.01</v>
      </c>
      <c r="F10936">
        <f t="shared" si="176"/>
        <v>1</v>
      </c>
    </row>
    <row r="10937" spans="1:6" x14ac:dyDescent="0.2">
      <c r="A10937" s="28">
        <v>43008</v>
      </c>
      <c r="B10937" t="s">
        <v>441</v>
      </c>
      <c r="C10937" t="s">
        <v>54</v>
      </c>
      <c r="D10937" t="s">
        <v>54</v>
      </c>
      <c r="E10937" s="30">
        <v>3</v>
      </c>
      <c r="F10937">
        <f t="shared" si="176"/>
        <v>1</v>
      </c>
    </row>
    <row r="10938" spans="1:6" x14ac:dyDescent="0.2">
      <c r="A10938" s="28">
        <v>43008</v>
      </c>
      <c r="B10938" t="s">
        <v>441</v>
      </c>
      <c r="C10938" t="s">
        <v>55</v>
      </c>
      <c r="D10938" t="s">
        <v>55</v>
      </c>
      <c r="E10938" s="30">
        <v>61.9</v>
      </c>
      <c r="F10938">
        <f t="shared" si="176"/>
        <v>1</v>
      </c>
    </row>
    <row r="10939" spans="1:6" x14ac:dyDescent="0.2">
      <c r="A10939" s="28">
        <v>43008</v>
      </c>
      <c r="B10939" t="s">
        <v>441</v>
      </c>
      <c r="C10939" t="s">
        <v>56</v>
      </c>
      <c r="D10939" t="s">
        <v>56</v>
      </c>
      <c r="E10939" s="30">
        <v>6</v>
      </c>
      <c r="F10939">
        <f t="shared" si="176"/>
        <v>1</v>
      </c>
    </row>
    <row r="10940" spans="1:6" x14ac:dyDescent="0.2">
      <c r="A10940" s="28">
        <v>43008</v>
      </c>
      <c r="B10940" t="s">
        <v>441</v>
      </c>
      <c r="C10940" t="s">
        <v>57</v>
      </c>
      <c r="D10940" t="s">
        <v>57</v>
      </c>
      <c r="E10940" s="30">
        <v>0</v>
      </c>
      <c r="F10940">
        <f t="shared" si="176"/>
        <v>1</v>
      </c>
    </row>
    <row r="10941" spans="1:6" x14ac:dyDescent="0.2">
      <c r="A10941" s="28">
        <v>43008</v>
      </c>
      <c r="B10941" t="s">
        <v>441</v>
      </c>
      <c r="C10941" t="s">
        <v>58</v>
      </c>
      <c r="D10941" t="s">
        <v>58</v>
      </c>
      <c r="E10941" s="30">
        <v>28</v>
      </c>
      <c r="F10941">
        <f t="shared" si="176"/>
        <v>1</v>
      </c>
    </row>
    <row r="10942" spans="1:6" x14ac:dyDescent="0.2">
      <c r="A10942" s="28">
        <v>43008</v>
      </c>
      <c r="B10942" t="s">
        <v>441</v>
      </c>
      <c r="C10942" t="s">
        <v>59</v>
      </c>
      <c r="D10942" t="s">
        <v>59</v>
      </c>
      <c r="E10942" s="30">
        <v>0</v>
      </c>
      <c r="F10942">
        <f t="shared" si="176"/>
        <v>1</v>
      </c>
    </row>
    <row r="10943" spans="1:6" x14ac:dyDescent="0.2">
      <c r="A10943" s="28">
        <v>43009</v>
      </c>
      <c r="B10943" t="s">
        <v>447</v>
      </c>
      <c r="C10943" t="s">
        <v>52</v>
      </c>
      <c r="D10943" t="s">
        <v>52</v>
      </c>
      <c r="E10943" s="30">
        <v>4</v>
      </c>
      <c r="F10943">
        <f t="shared" si="176"/>
        <v>1</v>
      </c>
    </row>
    <row r="10944" spans="1:6" x14ac:dyDescent="0.2">
      <c r="A10944" s="28">
        <v>43009</v>
      </c>
      <c r="B10944" t="s">
        <v>447</v>
      </c>
      <c r="C10944" t="s">
        <v>53</v>
      </c>
      <c r="D10944" t="s">
        <v>53</v>
      </c>
      <c r="E10944" s="30">
        <v>5.891</v>
      </c>
      <c r="F10944">
        <f t="shared" si="176"/>
        <v>1</v>
      </c>
    </row>
    <row r="10945" spans="1:6" x14ac:dyDescent="0.2">
      <c r="A10945" s="28">
        <v>43009</v>
      </c>
      <c r="B10945" t="s">
        <v>447</v>
      </c>
      <c r="C10945" t="s">
        <v>54</v>
      </c>
      <c r="D10945" t="s">
        <v>54</v>
      </c>
      <c r="E10945" s="30">
        <v>3</v>
      </c>
      <c r="F10945">
        <f t="shared" si="176"/>
        <v>1</v>
      </c>
    </row>
    <row r="10946" spans="1:6" x14ac:dyDescent="0.2">
      <c r="A10946" s="28">
        <v>43009</v>
      </c>
      <c r="B10946" t="s">
        <v>447</v>
      </c>
      <c r="C10946" t="s">
        <v>55</v>
      </c>
      <c r="D10946" t="s">
        <v>55</v>
      </c>
      <c r="E10946" s="30">
        <v>72.099999999999994</v>
      </c>
      <c r="F10946">
        <f t="shared" si="176"/>
        <v>1</v>
      </c>
    </row>
    <row r="10947" spans="1:6" x14ac:dyDescent="0.2">
      <c r="A10947" s="28">
        <v>43009</v>
      </c>
      <c r="B10947" t="s">
        <v>447</v>
      </c>
      <c r="C10947" t="s">
        <v>56</v>
      </c>
      <c r="D10947" t="s">
        <v>56</v>
      </c>
      <c r="E10947" s="30">
        <v>7</v>
      </c>
      <c r="F10947">
        <f t="shared" si="176"/>
        <v>1</v>
      </c>
    </row>
    <row r="10948" spans="1:6" x14ac:dyDescent="0.2">
      <c r="A10948" s="28">
        <v>43009</v>
      </c>
      <c r="B10948" t="s">
        <v>447</v>
      </c>
      <c r="C10948" t="s">
        <v>57</v>
      </c>
      <c r="D10948" t="s">
        <v>57</v>
      </c>
      <c r="E10948" s="30">
        <v>1</v>
      </c>
      <c r="F10948">
        <f t="shared" si="176"/>
        <v>1</v>
      </c>
    </row>
    <row r="10949" spans="1:6" x14ac:dyDescent="0.2">
      <c r="A10949" s="28">
        <v>43009</v>
      </c>
      <c r="B10949" t="s">
        <v>447</v>
      </c>
      <c r="C10949" t="s">
        <v>58</v>
      </c>
      <c r="D10949" t="s">
        <v>58</v>
      </c>
      <c r="E10949" s="30">
        <v>20</v>
      </c>
      <c r="F10949">
        <f t="shared" si="176"/>
        <v>1</v>
      </c>
    </row>
    <row r="10950" spans="1:6" x14ac:dyDescent="0.2">
      <c r="A10950" s="28">
        <v>43009</v>
      </c>
      <c r="B10950" t="s">
        <v>447</v>
      </c>
      <c r="C10950" t="s">
        <v>59</v>
      </c>
      <c r="D10950" t="s">
        <v>59</v>
      </c>
      <c r="E10950" s="30">
        <v>1</v>
      </c>
      <c r="F10950">
        <f t="shared" si="176"/>
        <v>1</v>
      </c>
    </row>
    <row r="10951" spans="1:6" x14ac:dyDescent="0.2">
      <c r="A10951" s="28">
        <v>43010</v>
      </c>
      <c r="B10951" t="s">
        <v>443</v>
      </c>
      <c r="C10951" t="s">
        <v>52</v>
      </c>
      <c r="D10951" t="s">
        <v>52</v>
      </c>
      <c r="E10951" s="30">
        <v>8.33</v>
      </c>
      <c r="F10951">
        <f t="shared" ref="F10951:F11014" si="177">SUBTOTAL(103,E10951)</f>
        <v>1</v>
      </c>
    </row>
    <row r="10952" spans="1:6" x14ac:dyDescent="0.2">
      <c r="A10952" s="28">
        <v>43010</v>
      </c>
      <c r="B10952" t="s">
        <v>443</v>
      </c>
      <c r="C10952" t="s">
        <v>53</v>
      </c>
      <c r="D10952" t="s">
        <v>53</v>
      </c>
      <c r="E10952" s="30">
        <v>2</v>
      </c>
      <c r="F10952">
        <f t="shared" si="177"/>
        <v>1</v>
      </c>
    </row>
    <row r="10953" spans="1:6" x14ac:dyDescent="0.2">
      <c r="A10953" s="28">
        <v>43010</v>
      </c>
      <c r="B10953" t="s">
        <v>443</v>
      </c>
      <c r="C10953" t="s">
        <v>54</v>
      </c>
      <c r="D10953" t="s">
        <v>54</v>
      </c>
      <c r="E10953" s="30">
        <v>3.15</v>
      </c>
      <c r="F10953">
        <f t="shared" si="177"/>
        <v>1</v>
      </c>
    </row>
    <row r="10954" spans="1:6" x14ac:dyDescent="0.2">
      <c r="A10954" s="28">
        <v>43010</v>
      </c>
      <c r="B10954" t="s">
        <v>443</v>
      </c>
      <c r="C10954" t="s">
        <v>55</v>
      </c>
      <c r="D10954" t="s">
        <v>55</v>
      </c>
      <c r="E10954" s="30">
        <v>18</v>
      </c>
      <c r="F10954">
        <f t="shared" si="177"/>
        <v>1</v>
      </c>
    </row>
    <row r="10955" spans="1:6" x14ac:dyDescent="0.2">
      <c r="A10955" s="28">
        <v>43010</v>
      </c>
      <c r="B10955" t="s">
        <v>443</v>
      </c>
      <c r="C10955" t="s">
        <v>56</v>
      </c>
      <c r="D10955" t="s">
        <v>56</v>
      </c>
      <c r="E10955" s="30">
        <v>3</v>
      </c>
      <c r="F10955">
        <f t="shared" si="177"/>
        <v>1</v>
      </c>
    </row>
    <row r="10956" spans="1:6" x14ac:dyDescent="0.2">
      <c r="A10956" s="28">
        <v>43010</v>
      </c>
      <c r="B10956" t="s">
        <v>443</v>
      </c>
      <c r="C10956" t="s">
        <v>57</v>
      </c>
      <c r="D10956" t="s">
        <v>57</v>
      </c>
      <c r="E10956" s="30">
        <v>1</v>
      </c>
      <c r="F10956">
        <f t="shared" si="177"/>
        <v>1</v>
      </c>
    </row>
    <row r="10957" spans="1:6" x14ac:dyDescent="0.2">
      <c r="A10957" s="28">
        <v>43010</v>
      </c>
      <c r="B10957" t="s">
        <v>443</v>
      </c>
      <c r="C10957" t="s">
        <v>58</v>
      </c>
      <c r="D10957" t="s">
        <v>58</v>
      </c>
      <c r="E10957" s="30">
        <v>0</v>
      </c>
      <c r="F10957">
        <f t="shared" si="177"/>
        <v>1</v>
      </c>
    </row>
    <row r="10958" spans="1:6" x14ac:dyDescent="0.2">
      <c r="A10958" s="28">
        <v>43010</v>
      </c>
      <c r="B10958" t="s">
        <v>443</v>
      </c>
      <c r="C10958" t="s">
        <v>59</v>
      </c>
      <c r="D10958" t="s">
        <v>59</v>
      </c>
      <c r="E10958" s="30">
        <v>0</v>
      </c>
      <c r="F10958">
        <f t="shared" si="177"/>
        <v>1</v>
      </c>
    </row>
    <row r="10959" spans="1:6" x14ac:dyDescent="0.2">
      <c r="A10959" s="28">
        <v>43011</v>
      </c>
      <c r="B10959" t="s">
        <v>444</v>
      </c>
      <c r="C10959" t="s">
        <v>52</v>
      </c>
      <c r="D10959" t="s">
        <v>52</v>
      </c>
      <c r="E10959" s="30">
        <v>0.34</v>
      </c>
      <c r="F10959">
        <f t="shared" si="177"/>
        <v>1</v>
      </c>
    </row>
    <row r="10960" spans="1:6" x14ac:dyDescent="0.2">
      <c r="A10960" s="28">
        <v>43011</v>
      </c>
      <c r="B10960" t="s">
        <v>444</v>
      </c>
      <c r="C10960" t="s">
        <v>53</v>
      </c>
      <c r="D10960" t="s">
        <v>53</v>
      </c>
      <c r="E10960" s="30">
        <v>2.1</v>
      </c>
      <c r="F10960">
        <f t="shared" si="177"/>
        <v>1</v>
      </c>
    </row>
    <row r="10961" spans="1:6" x14ac:dyDescent="0.2">
      <c r="A10961" s="28">
        <v>43011</v>
      </c>
      <c r="B10961" t="s">
        <v>444</v>
      </c>
      <c r="C10961" t="s">
        <v>54</v>
      </c>
      <c r="D10961" t="s">
        <v>54</v>
      </c>
      <c r="E10961" s="30">
        <v>3.15</v>
      </c>
      <c r="F10961">
        <f t="shared" si="177"/>
        <v>1</v>
      </c>
    </row>
    <row r="10962" spans="1:6" x14ac:dyDescent="0.2">
      <c r="A10962" s="28">
        <v>43011</v>
      </c>
      <c r="B10962" t="s">
        <v>444</v>
      </c>
      <c r="C10962" t="s">
        <v>55</v>
      </c>
      <c r="D10962" t="s">
        <v>55</v>
      </c>
      <c r="E10962" s="30">
        <v>57.2</v>
      </c>
      <c r="F10962">
        <f t="shared" si="177"/>
        <v>1</v>
      </c>
    </row>
    <row r="10963" spans="1:6" x14ac:dyDescent="0.2">
      <c r="A10963" s="28">
        <v>43011</v>
      </c>
      <c r="B10963" t="s">
        <v>444</v>
      </c>
      <c r="C10963" t="s">
        <v>56</v>
      </c>
      <c r="D10963" t="s">
        <v>56</v>
      </c>
      <c r="E10963" s="30">
        <v>21</v>
      </c>
      <c r="F10963">
        <f t="shared" si="177"/>
        <v>1</v>
      </c>
    </row>
    <row r="10964" spans="1:6" x14ac:dyDescent="0.2">
      <c r="A10964" s="28">
        <v>43011</v>
      </c>
      <c r="B10964" t="s">
        <v>444</v>
      </c>
      <c r="C10964" t="s">
        <v>57</v>
      </c>
      <c r="D10964" t="s">
        <v>57</v>
      </c>
      <c r="E10964" s="30">
        <v>3</v>
      </c>
      <c r="F10964">
        <f t="shared" si="177"/>
        <v>1</v>
      </c>
    </row>
    <row r="10965" spans="1:6" x14ac:dyDescent="0.2">
      <c r="A10965" s="28">
        <v>43011</v>
      </c>
      <c r="B10965" t="s">
        <v>444</v>
      </c>
      <c r="C10965" t="s">
        <v>58</v>
      </c>
      <c r="D10965" t="s">
        <v>58</v>
      </c>
      <c r="E10965" s="30">
        <v>5</v>
      </c>
      <c r="F10965">
        <f t="shared" si="177"/>
        <v>1</v>
      </c>
    </row>
    <row r="10966" spans="1:6" x14ac:dyDescent="0.2">
      <c r="A10966" s="28">
        <v>43011</v>
      </c>
      <c r="B10966" t="s">
        <v>444</v>
      </c>
      <c r="C10966" t="s">
        <v>59</v>
      </c>
      <c r="D10966" t="s">
        <v>59</v>
      </c>
      <c r="E10966" s="30">
        <v>2</v>
      </c>
      <c r="F10966">
        <f t="shared" si="177"/>
        <v>1</v>
      </c>
    </row>
    <row r="10967" spans="1:6" x14ac:dyDescent="0.2">
      <c r="A10967" s="28">
        <v>43012</v>
      </c>
      <c r="B10967" t="s">
        <v>445</v>
      </c>
      <c r="C10967" t="s">
        <v>52</v>
      </c>
      <c r="D10967" t="s">
        <v>52</v>
      </c>
      <c r="E10967" s="30">
        <v>2</v>
      </c>
      <c r="F10967">
        <f t="shared" si="177"/>
        <v>1</v>
      </c>
    </row>
    <row r="10968" spans="1:6" x14ac:dyDescent="0.2">
      <c r="A10968" s="28">
        <v>43012</v>
      </c>
      <c r="B10968" t="s">
        <v>445</v>
      </c>
      <c r="C10968" t="s">
        <v>53</v>
      </c>
      <c r="D10968" t="s">
        <v>53</v>
      </c>
      <c r="E10968" s="30">
        <v>4.33</v>
      </c>
      <c r="F10968">
        <f t="shared" si="177"/>
        <v>1</v>
      </c>
    </row>
    <row r="10969" spans="1:6" x14ac:dyDescent="0.2">
      <c r="A10969" s="28">
        <v>43012</v>
      </c>
      <c r="B10969" t="s">
        <v>445</v>
      </c>
      <c r="C10969" t="s">
        <v>54</v>
      </c>
      <c r="D10969" t="s">
        <v>54</v>
      </c>
      <c r="E10969" s="30">
        <v>4</v>
      </c>
      <c r="F10969">
        <f t="shared" si="177"/>
        <v>1</v>
      </c>
    </row>
    <row r="10970" spans="1:6" x14ac:dyDescent="0.2">
      <c r="A10970" s="28">
        <v>43012</v>
      </c>
      <c r="B10970" t="s">
        <v>445</v>
      </c>
      <c r="C10970" t="s">
        <v>55</v>
      </c>
      <c r="D10970" t="s">
        <v>55</v>
      </c>
      <c r="E10970" s="30">
        <v>37</v>
      </c>
      <c r="F10970">
        <f t="shared" si="177"/>
        <v>1</v>
      </c>
    </row>
    <row r="10971" spans="1:6" x14ac:dyDescent="0.2">
      <c r="A10971" s="28">
        <v>43012</v>
      </c>
      <c r="B10971" t="s">
        <v>445</v>
      </c>
      <c r="C10971" t="s">
        <v>56</v>
      </c>
      <c r="D10971" t="s">
        <v>56</v>
      </c>
      <c r="E10971" s="30">
        <v>6</v>
      </c>
      <c r="F10971">
        <f t="shared" si="177"/>
        <v>1</v>
      </c>
    </row>
    <row r="10972" spans="1:6" x14ac:dyDescent="0.2">
      <c r="A10972" s="28">
        <v>43012</v>
      </c>
      <c r="B10972" t="s">
        <v>445</v>
      </c>
      <c r="C10972" t="s">
        <v>57</v>
      </c>
      <c r="D10972" t="s">
        <v>57</v>
      </c>
      <c r="E10972" s="30">
        <v>0</v>
      </c>
      <c r="F10972">
        <f t="shared" si="177"/>
        <v>1</v>
      </c>
    </row>
    <row r="10973" spans="1:6" x14ac:dyDescent="0.2">
      <c r="A10973" s="28">
        <v>43012</v>
      </c>
      <c r="B10973" t="s">
        <v>445</v>
      </c>
      <c r="C10973" t="s">
        <v>58</v>
      </c>
      <c r="D10973" t="s">
        <v>58</v>
      </c>
      <c r="E10973" s="30">
        <v>2</v>
      </c>
      <c r="F10973">
        <f t="shared" si="177"/>
        <v>1</v>
      </c>
    </row>
    <row r="10974" spans="1:6" x14ac:dyDescent="0.2">
      <c r="A10974" s="28">
        <v>43012</v>
      </c>
      <c r="B10974" t="s">
        <v>445</v>
      </c>
      <c r="C10974" t="s">
        <v>59</v>
      </c>
      <c r="D10974" t="s">
        <v>59</v>
      </c>
      <c r="E10974" s="30">
        <v>1</v>
      </c>
      <c r="F10974">
        <f t="shared" si="177"/>
        <v>1</v>
      </c>
    </row>
    <row r="10975" spans="1:6" x14ac:dyDescent="0.2">
      <c r="A10975" s="28">
        <v>43013</v>
      </c>
      <c r="B10975" t="s">
        <v>446</v>
      </c>
      <c r="C10975" t="s">
        <v>52</v>
      </c>
      <c r="D10975" t="s">
        <v>52</v>
      </c>
      <c r="E10975" s="30">
        <v>5.33</v>
      </c>
      <c r="F10975">
        <f t="shared" si="177"/>
        <v>1</v>
      </c>
    </row>
    <row r="10976" spans="1:6" x14ac:dyDescent="0.2">
      <c r="A10976" s="28">
        <v>43013</v>
      </c>
      <c r="B10976" t="s">
        <v>446</v>
      </c>
      <c r="C10976" t="s">
        <v>53</v>
      </c>
      <c r="D10976" t="s">
        <v>53</v>
      </c>
      <c r="E10976" s="30">
        <v>3.99</v>
      </c>
      <c r="F10976">
        <f t="shared" si="177"/>
        <v>1</v>
      </c>
    </row>
    <row r="10977" spans="1:6" x14ac:dyDescent="0.2">
      <c r="A10977" s="28">
        <v>43013</v>
      </c>
      <c r="B10977" t="s">
        <v>446</v>
      </c>
      <c r="C10977" t="s">
        <v>54</v>
      </c>
      <c r="D10977" t="s">
        <v>54</v>
      </c>
      <c r="E10977" s="30">
        <v>5</v>
      </c>
      <c r="F10977">
        <f t="shared" si="177"/>
        <v>1</v>
      </c>
    </row>
    <row r="10978" spans="1:6" x14ac:dyDescent="0.2">
      <c r="A10978" s="28">
        <v>43013</v>
      </c>
      <c r="B10978" t="s">
        <v>446</v>
      </c>
      <c r="C10978" t="s">
        <v>55</v>
      </c>
      <c r="D10978" t="s">
        <v>55</v>
      </c>
      <c r="E10978" s="30">
        <v>40.799999999999997</v>
      </c>
      <c r="F10978">
        <f t="shared" si="177"/>
        <v>1</v>
      </c>
    </row>
    <row r="10979" spans="1:6" x14ac:dyDescent="0.2">
      <c r="A10979" s="28">
        <v>43013</v>
      </c>
      <c r="B10979" t="s">
        <v>446</v>
      </c>
      <c r="C10979" t="s">
        <v>56</v>
      </c>
      <c r="D10979" t="s">
        <v>56</v>
      </c>
      <c r="E10979" s="30">
        <v>5</v>
      </c>
      <c r="F10979">
        <f t="shared" si="177"/>
        <v>1</v>
      </c>
    </row>
    <row r="10980" spans="1:6" x14ac:dyDescent="0.2">
      <c r="A10980" s="28">
        <v>43013</v>
      </c>
      <c r="B10980" t="s">
        <v>446</v>
      </c>
      <c r="C10980" t="s">
        <v>57</v>
      </c>
      <c r="D10980" t="s">
        <v>57</v>
      </c>
      <c r="E10980" s="30">
        <v>0</v>
      </c>
      <c r="F10980">
        <f t="shared" si="177"/>
        <v>1</v>
      </c>
    </row>
    <row r="10981" spans="1:6" x14ac:dyDescent="0.2">
      <c r="A10981" s="28">
        <v>43013</v>
      </c>
      <c r="B10981" t="s">
        <v>446</v>
      </c>
      <c r="C10981" t="s">
        <v>58</v>
      </c>
      <c r="D10981" t="s">
        <v>58</v>
      </c>
      <c r="E10981" s="30">
        <v>11</v>
      </c>
      <c r="F10981">
        <f t="shared" si="177"/>
        <v>1</v>
      </c>
    </row>
    <row r="10982" spans="1:6" x14ac:dyDescent="0.2">
      <c r="A10982" s="28">
        <v>43013</v>
      </c>
      <c r="B10982" t="s">
        <v>446</v>
      </c>
      <c r="C10982" t="s">
        <v>59</v>
      </c>
      <c r="D10982" t="s">
        <v>59</v>
      </c>
      <c r="E10982" s="30">
        <v>2</v>
      </c>
      <c r="F10982">
        <f t="shared" si="177"/>
        <v>1</v>
      </c>
    </row>
    <row r="10983" spans="1:6" x14ac:dyDescent="0.2">
      <c r="A10983" s="28">
        <v>43014</v>
      </c>
      <c r="B10983" t="s">
        <v>440</v>
      </c>
      <c r="C10983" t="s">
        <v>52</v>
      </c>
      <c r="D10983" t="s">
        <v>52</v>
      </c>
      <c r="E10983" s="30">
        <v>3.99</v>
      </c>
      <c r="F10983">
        <f t="shared" si="177"/>
        <v>1</v>
      </c>
    </row>
    <row r="10984" spans="1:6" x14ac:dyDescent="0.2">
      <c r="A10984" s="28">
        <v>43014</v>
      </c>
      <c r="B10984" t="s">
        <v>440</v>
      </c>
      <c r="C10984" t="s">
        <v>53</v>
      </c>
      <c r="D10984" t="s">
        <v>53</v>
      </c>
      <c r="E10984" s="30">
        <v>4.66</v>
      </c>
      <c r="F10984">
        <f t="shared" si="177"/>
        <v>1</v>
      </c>
    </row>
    <row r="10985" spans="1:6" x14ac:dyDescent="0.2">
      <c r="A10985" s="28">
        <v>43014</v>
      </c>
      <c r="B10985" t="s">
        <v>440</v>
      </c>
      <c r="C10985" t="s">
        <v>54</v>
      </c>
      <c r="D10985" t="s">
        <v>54</v>
      </c>
      <c r="E10985" s="30">
        <v>1</v>
      </c>
      <c r="F10985">
        <f t="shared" si="177"/>
        <v>1</v>
      </c>
    </row>
    <row r="10986" spans="1:6" x14ac:dyDescent="0.2">
      <c r="A10986" s="28">
        <v>43014</v>
      </c>
      <c r="B10986" t="s">
        <v>440</v>
      </c>
      <c r="C10986" t="s">
        <v>55</v>
      </c>
      <c r="D10986" t="s">
        <v>55</v>
      </c>
      <c r="E10986" s="30">
        <v>39.799999999999997</v>
      </c>
      <c r="F10986">
        <f t="shared" si="177"/>
        <v>1</v>
      </c>
    </row>
    <row r="10987" spans="1:6" x14ac:dyDescent="0.2">
      <c r="A10987" s="28">
        <v>43014</v>
      </c>
      <c r="B10987" t="s">
        <v>440</v>
      </c>
      <c r="C10987" t="s">
        <v>56</v>
      </c>
      <c r="D10987" t="s">
        <v>56</v>
      </c>
      <c r="E10987" s="30">
        <v>7</v>
      </c>
      <c r="F10987">
        <f t="shared" si="177"/>
        <v>1</v>
      </c>
    </row>
    <row r="10988" spans="1:6" x14ac:dyDescent="0.2">
      <c r="A10988" s="28">
        <v>43014</v>
      </c>
      <c r="B10988" t="s">
        <v>440</v>
      </c>
      <c r="C10988" t="s">
        <v>57</v>
      </c>
      <c r="D10988" t="s">
        <v>57</v>
      </c>
      <c r="E10988" s="30">
        <v>0</v>
      </c>
      <c r="F10988">
        <f t="shared" si="177"/>
        <v>1</v>
      </c>
    </row>
    <row r="10989" spans="1:6" x14ac:dyDescent="0.2">
      <c r="A10989" s="28">
        <v>43014</v>
      </c>
      <c r="B10989" t="s">
        <v>440</v>
      </c>
      <c r="C10989" t="s">
        <v>58</v>
      </c>
      <c r="D10989" t="s">
        <v>58</v>
      </c>
      <c r="E10989" s="30">
        <v>6</v>
      </c>
      <c r="F10989">
        <f t="shared" si="177"/>
        <v>1</v>
      </c>
    </row>
    <row r="10990" spans="1:6" x14ac:dyDescent="0.2">
      <c r="A10990" s="28">
        <v>43014</v>
      </c>
      <c r="B10990" t="s">
        <v>440</v>
      </c>
      <c r="C10990" t="s">
        <v>59</v>
      </c>
      <c r="D10990" t="s">
        <v>59</v>
      </c>
      <c r="E10990" s="30">
        <v>2</v>
      </c>
      <c r="F10990">
        <f t="shared" si="177"/>
        <v>1</v>
      </c>
    </row>
    <row r="10991" spans="1:6" x14ac:dyDescent="0.2">
      <c r="A10991" s="28">
        <v>43015</v>
      </c>
      <c r="B10991" t="s">
        <v>441</v>
      </c>
      <c r="C10991" t="s">
        <v>52</v>
      </c>
      <c r="D10991" t="s">
        <v>52</v>
      </c>
      <c r="E10991" s="30">
        <v>4</v>
      </c>
      <c r="F10991">
        <f t="shared" si="177"/>
        <v>1</v>
      </c>
    </row>
    <row r="10992" spans="1:6" x14ac:dyDescent="0.2">
      <c r="A10992" s="28">
        <v>43015</v>
      </c>
      <c r="B10992" t="s">
        <v>441</v>
      </c>
      <c r="C10992" t="s">
        <v>53</v>
      </c>
      <c r="D10992" t="s">
        <v>53</v>
      </c>
      <c r="E10992" s="30">
        <v>2.0230000000000001</v>
      </c>
      <c r="F10992">
        <f t="shared" si="177"/>
        <v>1</v>
      </c>
    </row>
    <row r="10993" spans="1:6" x14ac:dyDescent="0.2">
      <c r="A10993" s="28">
        <v>43015</v>
      </c>
      <c r="B10993" t="s">
        <v>441</v>
      </c>
      <c r="C10993" t="s">
        <v>54</v>
      </c>
      <c r="D10993" t="s">
        <v>54</v>
      </c>
      <c r="E10993" s="30">
        <v>2</v>
      </c>
      <c r="F10993">
        <f t="shared" si="177"/>
        <v>1</v>
      </c>
    </row>
    <row r="10994" spans="1:6" x14ac:dyDescent="0.2">
      <c r="A10994" s="28">
        <v>43015</v>
      </c>
      <c r="B10994" t="s">
        <v>441</v>
      </c>
      <c r="C10994" t="s">
        <v>55</v>
      </c>
      <c r="D10994" t="s">
        <v>55</v>
      </c>
      <c r="E10994" s="30">
        <v>35.25</v>
      </c>
      <c r="F10994">
        <f t="shared" si="177"/>
        <v>1</v>
      </c>
    </row>
    <row r="10995" spans="1:6" x14ac:dyDescent="0.2">
      <c r="A10995" s="28">
        <v>43015</v>
      </c>
      <c r="B10995" t="s">
        <v>441</v>
      </c>
      <c r="C10995" t="s">
        <v>56</v>
      </c>
      <c r="D10995" t="s">
        <v>56</v>
      </c>
      <c r="E10995" s="30">
        <v>4</v>
      </c>
      <c r="F10995">
        <f t="shared" si="177"/>
        <v>1</v>
      </c>
    </row>
    <row r="10996" spans="1:6" x14ac:dyDescent="0.2">
      <c r="A10996" s="28">
        <v>43015</v>
      </c>
      <c r="B10996" t="s">
        <v>441</v>
      </c>
      <c r="C10996" t="s">
        <v>57</v>
      </c>
      <c r="D10996" t="s">
        <v>57</v>
      </c>
      <c r="E10996" s="30">
        <v>0</v>
      </c>
      <c r="F10996">
        <f t="shared" si="177"/>
        <v>1</v>
      </c>
    </row>
    <row r="10997" spans="1:6" x14ac:dyDescent="0.2">
      <c r="A10997" s="28">
        <v>43015</v>
      </c>
      <c r="B10997" t="s">
        <v>441</v>
      </c>
      <c r="C10997" t="s">
        <v>58</v>
      </c>
      <c r="D10997" t="s">
        <v>58</v>
      </c>
      <c r="E10997" s="30">
        <v>10</v>
      </c>
      <c r="F10997">
        <f t="shared" si="177"/>
        <v>1</v>
      </c>
    </row>
    <row r="10998" spans="1:6" x14ac:dyDescent="0.2">
      <c r="A10998" s="28">
        <v>43015</v>
      </c>
      <c r="B10998" t="s">
        <v>441</v>
      </c>
      <c r="C10998" t="s">
        <v>59</v>
      </c>
      <c r="D10998" t="s">
        <v>59</v>
      </c>
      <c r="E10998" s="30">
        <v>1</v>
      </c>
      <c r="F10998">
        <f t="shared" si="177"/>
        <v>1</v>
      </c>
    </row>
    <row r="10999" spans="1:6" x14ac:dyDescent="0.2">
      <c r="A10999" s="28">
        <v>43016</v>
      </c>
      <c r="B10999" t="s">
        <v>447</v>
      </c>
      <c r="C10999" t="s">
        <v>52</v>
      </c>
      <c r="D10999" t="s">
        <v>52</v>
      </c>
      <c r="E10999" s="30">
        <v>8.67</v>
      </c>
      <c r="F10999">
        <f t="shared" si="177"/>
        <v>1</v>
      </c>
    </row>
    <row r="11000" spans="1:6" x14ac:dyDescent="0.2">
      <c r="A11000" s="28">
        <v>43016</v>
      </c>
      <c r="B11000" t="s">
        <v>447</v>
      </c>
      <c r="C11000" t="s">
        <v>53</v>
      </c>
      <c r="D11000" t="s">
        <v>53</v>
      </c>
      <c r="E11000" s="30">
        <v>3.2610000000000001</v>
      </c>
      <c r="F11000">
        <f t="shared" si="177"/>
        <v>1</v>
      </c>
    </row>
    <row r="11001" spans="1:6" x14ac:dyDescent="0.2">
      <c r="A11001" s="28">
        <v>43016</v>
      </c>
      <c r="B11001" t="s">
        <v>447</v>
      </c>
      <c r="C11001" t="s">
        <v>54</v>
      </c>
      <c r="D11001" t="s">
        <v>54</v>
      </c>
      <c r="E11001" s="30">
        <v>5.2</v>
      </c>
      <c r="F11001">
        <f t="shared" si="177"/>
        <v>1</v>
      </c>
    </row>
    <row r="11002" spans="1:6" x14ac:dyDescent="0.2">
      <c r="A11002" s="28">
        <v>43016</v>
      </c>
      <c r="B11002" t="s">
        <v>447</v>
      </c>
      <c r="C11002" t="s">
        <v>55</v>
      </c>
      <c r="D11002" t="s">
        <v>55</v>
      </c>
      <c r="E11002" s="30">
        <v>77.099999999999994</v>
      </c>
      <c r="F11002">
        <f t="shared" si="177"/>
        <v>1</v>
      </c>
    </row>
    <row r="11003" spans="1:6" x14ac:dyDescent="0.2">
      <c r="A11003" s="28">
        <v>43016</v>
      </c>
      <c r="B11003" t="s">
        <v>447</v>
      </c>
      <c r="C11003" t="s">
        <v>56</v>
      </c>
      <c r="D11003" t="s">
        <v>56</v>
      </c>
      <c r="E11003" s="30">
        <v>2</v>
      </c>
      <c r="F11003">
        <f t="shared" si="177"/>
        <v>1</v>
      </c>
    </row>
    <row r="11004" spans="1:6" x14ac:dyDescent="0.2">
      <c r="A11004" s="28">
        <v>43016</v>
      </c>
      <c r="B11004" t="s">
        <v>447</v>
      </c>
      <c r="C11004" t="s">
        <v>57</v>
      </c>
      <c r="D11004" t="s">
        <v>57</v>
      </c>
      <c r="E11004" s="30">
        <v>0</v>
      </c>
      <c r="F11004">
        <f t="shared" si="177"/>
        <v>1</v>
      </c>
    </row>
    <row r="11005" spans="1:6" x14ac:dyDescent="0.2">
      <c r="A11005" s="28">
        <v>43016</v>
      </c>
      <c r="B11005" t="s">
        <v>447</v>
      </c>
      <c r="C11005" t="s">
        <v>58</v>
      </c>
      <c r="D11005" t="s">
        <v>58</v>
      </c>
      <c r="E11005" s="30">
        <v>15</v>
      </c>
      <c r="F11005">
        <f t="shared" si="177"/>
        <v>1</v>
      </c>
    </row>
    <row r="11006" spans="1:6" x14ac:dyDescent="0.2">
      <c r="A11006" s="28">
        <v>43016</v>
      </c>
      <c r="B11006" t="s">
        <v>447</v>
      </c>
      <c r="C11006" t="s">
        <v>59</v>
      </c>
      <c r="D11006" t="s">
        <v>59</v>
      </c>
      <c r="E11006" s="30">
        <v>4</v>
      </c>
      <c r="F11006">
        <f t="shared" si="177"/>
        <v>1</v>
      </c>
    </row>
    <row r="11007" spans="1:6" x14ac:dyDescent="0.2">
      <c r="A11007" s="28">
        <v>43017</v>
      </c>
      <c r="B11007" t="s">
        <v>443</v>
      </c>
      <c r="C11007" t="s">
        <v>52</v>
      </c>
      <c r="D11007" t="s">
        <v>52</v>
      </c>
      <c r="E11007" s="30">
        <v>3.33</v>
      </c>
      <c r="F11007">
        <f t="shared" si="177"/>
        <v>1</v>
      </c>
    </row>
    <row r="11008" spans="1:6" x14ac:dyDescent="0.2">
      <c r="A11008" s="28">
        <v>43017</v>
      </c>
      <c r="B11008" t="s">
        <v>443</v>
      </c>
      <c r="C11008" t="s">
        <v>53</v>
      </c>
      <c r="D11008" t="s">
        <v>53</v>
      </c>
      <c r="E11008" s="30">
        <v>5.0659999999999998</v>
      </c>
      <c r="F11008">
        <f t="shared" si="177"/>
        <v>1</v>
      </c>
    </row>
    <row r="11009" spans="1:6" x14ac:dyDescent="0.2">
      <c r="A11009" s="28">
        <v>43017</v>
      </c>
      <c r="B11009" t="s">
        <v>443</v>
      </c>
      <c r="C11009" t="s">
        <v>54</v>
      </c>
      <c r="D11009" t="s">
        <v>54</v>
      </c>
      <c r="E11009" s="30">
        <v>2</v>
      </c>
      <c r="F11009">
        <f t="shared" si="177"/>
        <v>1</v>
      </c>
    </row>
    <row r="11010" spans="1:6" x14ac:dyDescent="0.2">
      <c r="A11010" s="28">
        <v>43017</v>
      </c>
      <c r="B11010" t="s">
        <v>443</v>
      </c>
      <c r="C11010" t="s">
        <v>55</v>
      </c>
      <c r="D11010" t="s">
        <v>55</v>
      </c>
      <c r="E11010" s="30">
        <v>57.6</v>
      </c>
      <c r="F11010">
        <f t="shared" si="177"/>
        <v>1</v>
      </c>
    </row>
    <row r="11011" spans="1:6" x14ac:dyDescent="0.2">
      <c r="A11011" s="28">
        <v>43017</v>
      </c>
      <c r="B11011" t="s">
        <v>443</v>
      </c>
      <c r="C11011" t="s">
        <v>56</v>
      </c>
      <c r="D11011" t="s">
        <v>56</v>
      </c>
      <c r="E11011" s="30">
        <v>7</v>
      </c>
      <c r="F11011">
        <f t="shared" si="177"/>
        <v>1</v>
      </c>
    </row>
    <row r="11012" spans="1:6" x14ac:dyDescent="0.2">
      <c r="A11012" s="28">
        <v>43017</v>
      </c>
      <c r="B11012" t="s">
        <v>443</v>
      </c>
      <c r="C11012" t="s">
        <v>57</v>
      </c>
      <c r="D11012" t="s">
        <v>57</v>
      </c>
      <c r="E11012" s="30">
        <v>0</v>
      </c>
      <c r="F11012">
        <f t="shared" si="177"/>
        <v>1</v>
      </c>
    </row>
    <row r="11013" spans="1:6" x14ac:dyDescent="0.2">
      <c r="A11013" s="28">
        <v>43017</v>
      </c>
      <c r="B11013" t="s">
        <v>443</v>
      </c>
      <c r="C11013" t="s">
        <v>58</v>
      </c>
      <c r="D11013" t="s">
        <v>58</v>
      </c>
      <c r="E11013" s="30">
        <v>5</v>
      </c>
      <c r="F11013">
        <f t="shared" si="177"/>
        <v>1</v>
      </c>
    </row>
    <row r="11014" spans="1:6" x14ac:dyDescent="0.2">
      <c r="A11014" s="28">
        <v>43017</v>
      </c>
      <c r="B11014" t="s">
        <v>443</v>
      </c>
      <c r="C11014" t="s">
        <v>59</v>
      </c>
      <c r="D11014" t="s">
        <v>59</v>
      </c>
      <c r="E11014" s="30">
        <v>1</v>
      </c>
      <c r="F11014">
        <f t="shared" si="177"/>
        <v>1</v>
      </c>
    </row>
    <row r="11015" spans="1:6" x14ac:dyDescent="0.2">
      <c r="A11015" s="28">
        <v>43018</v>
      </c>
      <c r="B11015" t="s">
        <v>444</v>
      </c>
      <c r="C11015" t="s">
        <v>52</v>
      </c>
      <c r="D11015" t="s">
        <v>52</v>
      </c>
      <c r="E11015" s="30">
        <v>10</v>
      </c>
      <c r="F11015">
        <f t="shared" ref="F11015:F11078" si="178">SUBTOTAL(103,E11015)</f>
        <v>1</v>
      </c>
    </row>
    <row r="11016" spans="1:6" x14ac:dyDescent="0.2">
      <c r="A11016" s="28">
        <v>43018</v>
      </c>
      <c r="B11016" t="s">
        <v>444</v>
      </c>
      <c r="C11016" t="s">
        <v>53</v>
      </c>
      <c r="D11016" t="s">
        <v>53</v>
      </c>
      <c r="E11016" s="30">
        <v>2.68</v>
      </c>
      <c r="F11016">
        <f t="shared" si="178"/>
        <v>1</v>
      </c>
    </row>
    <row r="11017" spans="1:6" x14ac:dyDescent="0.2">
      <c r="A11017" s="28">
        <v>43018</v>
      </c>
      <c r="B11017" t="s">
        <v>444</v>
      </c>
      <c r="C11017" t="s">
        <v>54</v>
      </c>
      <c r="D11017" t="s">
        <v>54</v>
      </c>
      <c r="E11017" s="30">
        <v>2</v>
      </c>
      <c r="F11017">
        <f t="shared" si="178"/>
        <v>1</v>
      </c>
    </row>
    <row r="11018" spans="1:6" x14ac:dyDescent="0.2">
      <c r="A11018" s="28">
        <v>43018</v>
      </c>
      <c r="B11018" t="s">
        <v>444</v>
      </c>
      <c r="C11018" t="s">
        <v>55</v>
      </c>
      <c r="D11018" t="s">
        <v>55</v>
      </c>
      <c r="E11018" s="30">
        <v>25</v>
      </c>
      <c r="F11018">
        <f t="shared" si="178"/>
        <v>1</v>
      </c>
    </row>
    <row r="11019" spans="1:6" x14ac:dyDescent="0.2">
      <c r="A11019" s="28">
        <v>43018</v>
      </c>
      <c r="B11019" t="s">
        <v>444</v>
      </c>
      <c r="C11019" t="s">
        <v>56</v>
      </c>
      <c r="D11019" t="s">
        <v>56</v>
      </c>
      <c r="E11019" s="30">
        <v>8</v>
      </c>
      <c r="F11019">
        <f t="shared" si="178"/>
        <v>1</v>
      </c>
    </row>
    <row r="11020" spans="1:6" x14ac:dyDescent="0.2">
      <c r="A11020" s="28">
        <v>43018</v>
      </c>
      <c r="B11020" t="s">
        <v>444</v>
      </c>
      <c r="C11020" t="s">
        <v>57</v>
      </c>
      <c r="D11020" t="s">
        <v>57</v>
      </c>
      <c r="E11020" s="30">
        <v>0</v>
      </c>
      <c r="F11020">
        <f t="shared" si="178"/>
        <v>1</v>
      </c>
    </row>
    <row r="11021" spans="1:6" x14ac:dyDescent="0.2">
      <c r="A11021" s="28">
        <v>43018</v>
      </c>
      <c r="B11021" t="s">
        <v>444</v>
      </c>
      <c r="C11021" t="s">
        <v>58</v>
      </c>
      <c r="D11021" t="s">
        <v>58</v>
      </c>
      <c r="E11021" s="30">
        <v>11</v>
      </c>
      <c r="F11021">
        <f t="shared" si="178"/>
        <v>1</v>
      </c>
    </row>
    <row r="11022" spans="1:6" x14ac:dyDescent="0.2">
      <c r="A11022" s="28">
        <v>43018</v>
      </c>
      <c r="B11022" t="s">
        <v>444</v>
      </c>
      <c r="C11022" t="s">
        <v>59</v>
      </c>
      <c r="D11022" t="s">
        <v>59</v>
      </c>
      <c r="E11022" s="30">
        <v>3</v>
      </c>
      <c r="F11022">
        <f t="shared" si="178"/>
        <v>1</v>
      </c>
    </row>
    <row r="11023" spans="1:6" x14ac:dyDescent="0.2">
      <c r="A11023" s="28">
        <v>43019</v>
      </c>
      <c r="B11023" t="s">
        <v>445</v>
      </c>
      <c r="C11023" t="s">
        <v>52</v>
      </c>
      <c r="D11023" t="s">
        <v>52</v>
      </c>
      <c r="E11023" s="30">
        <v>3.5</v>
      </c>
      <c r="F11023">
        <f t="shared" si="178"/>
        <v>1</v>
      </c>
    </row>
    <row r="11024" spans="1:6" x14ac:dyDescent="0.2">
      <c r="A11024" s="28">
        <v>43019</v>
      </c>
      <c r="B11024" t="s">
        <v>445</v>
      </c>
      <c r="C11024" t="s">
        <v>53</v>
      </c>
      <c r="D11024" t="s">
        <v>53</v>
      </c>
      <c r="E11024" s="30">
        <v>1</v>
      </c>
      <c r="F11024">
        <f t="shared" si="178"/>
        <v>1</v>
      </c>
    </row>
    <row r="11025" spans="1:6" x14ac:dyDescent="0.2">
      <c r="A11025" s="28">
        <v>43019</v>
      </c>
      <c r="B11025" t="s">
        <v>445</v>
      </c>
      <c r="C11025" t="s">
        <v>54</v>
      </c>
      <c r="D11025" t="s">
        <v>54</v>
      </c>
      <c r="E11025" s="30">
        <v>4.5999999999999996</v>
      </c>
      <c r="F11025">
        <f t="shared" si="178"/>
        <v>1</v>
      </c>
    </row>
    <row r="11026" spans="1:6" x14ac:dyDescent="0.2">
      <c r="A11026" s="28">
        <v>43019</v>
      </c>
      <c r="B11026" t="s">
        <v>445</v>
      </c>
      <c r="C11026" t="s">
        <v>55</v>
      </c>
      <c r="D11026" t="s">
        <v>55</v>
      </c>
      <c r="E11026" s="30">
        <v>39.4</v>
      </c>
      <c r="F11026">
        <f t="shared" si="178"/>
        <v>1</v>
      </c>
    </row>
    <row r="11027" spans="1:6" x14ac:dyDescent="0.2">
      <c r="A11027" s="28">
        <v>43019</v>
      </c>
      <c r="B11027" t="s">
        <v>445</v>
      </c>
      <c r="C11027" t="s">
        <v>56</v>
      </c>
      <c r="D11027" t="s">
        <v>56</v>
      </c>
      <c r="E11027" s="30">
        <v>2</v>
      </c>
      <c r="F11027">
        <f t="shared" si="178"/>
        <v>1</v>
      </c>
    </row>
    <row r="11028" spans="1:6" x14ac:dyDescent="0.2">
      <c r="A11028" s="28">
        <v>43019</v>
      </c>
      <c r="B11028" t="s">
        <v>445</v>
      </c>
      <c r="C11028" t="s">
        <v>57</v>
      </c>
      <c r="D11028" t="s">
        <v>57</v>
      </c>
      <c r="E11028" s="30">
        <v>0</v>
      </c>
      <c r="F11028">
        <f t="shared" si="178"/>
        <v>1</v>
      </c>
    </row>
    <row r="11029" spans="1:6" x14ac:dyDescent="0.2">
      <c r="A11029" s="28">
        <v>43019</v>
      </c>
      <c r="B11029" t="s">
        <v>445</v>
      </c>
      <c r="C11029" t="s">
        <v>58</v>
      </c>
      <c r="D11029" t="s">
        <v>58</v>
      </c>
      <c r="E11029" s="30">
        <v>6</v>
      </c>
      <c r="F11029">
        <f t="shared" si="178"/>
        <v>1</v>
      </c>
    </row>
    <row r="11030" spans="1:6" x14ac:dyDescent="0.2">
      <c r="A11030" s="28">
        <v>43019</v>
      </c>
      <c r="B11030" t="s">
        <v>445</v>
      </c>
      <c r="C11030" t="s">
        <v>59</v>
      </c>
      <c r="D11030" t="s">
        <v>59</v>
      </c>
      <c r="E11030" s="30">
        <v>2.5</v>
      </c>
      <c r="F11030">
        <f t="shared" si="178"/>
        <v>1</v>
      </c>
    </row>
    <row r="11031" spans="1:6" x14ac:dyDescent="0.2">
      <c r="A11031" s="28">
        <v>43020</v>
      </c>
      <c r="B11031" t="s">
        <v>446</v>
      </c>
      <c r="C11031" t="s">
        <v>52</v>
      </c>
      <c r="D11031" t="s">
        <v>52</v>
      </c>
      <c r="E11031" s="30">
        <v>4</v>
      </c>
      <c r="F11031">
        <f t="shared" si="178"/>
        <v>1</v>
      </c>
    </row>
    <row r="11032" spans="1:6" x14ac:dyDescent="0.2">
      <c r="A11032" s="28">
        <v>43020</v>
      </c>
      <c r="B11032" t="s">
        <v>446</v>
      </c>
      <c r="C11032" t="s">
        <v>53</v>
      </c>
      <c r="D11032" t="s">
        <v>53</v>
      </c>
      <c r="E11032" s="30">
        <v>2.3929999999999998</v>
      </c>
      <c r="F11032">
        <f t="shared" si="178"/>
        <v>1</v>
      </c>
    </row>
    <row r="11033" spans="1:6" x14ac:dyDescent="0.2">
      <c r="A11033" s="28">
        <v>43020</v>
      </c>
      <c r="B11033" t="s">
        <v>446</v>
      </c>
      <c r="C11033" t="s">
        <v>54</v>
      </c>
      <c r="D11033" t="s">
        <v>54</v>
      </c>
      <c r="E11033" s="30">
        <v>2.2999999999999998</v>
      </c>
      <c r="F11033">
        <f t="shared" si="178"/>
        <v>1</v>
      </c>
    </row>
    <row r="11034" spans="1:6" x14ac:dyDescent="0.2">
      <c r="A11034" s="28">
        <v>43020</v>
      </c>
      <c r="B11034" t="s">
        <v>446</v>
      </c>
      <c r="C11034" t="s">
        <v>55</v>
      </c>
      <c r="D11034" t="s">
        <v>55</v>
      </c>
      <c r="E11034" s="30">
        <v>41</v>
      </c>
      <c r="F11034">
        <f t="shared" si="178"/>
        <v>1</v>
      </c>
    </row>
    <row r="11035" spans="1:6" x14ac:dyDescent="0.2">
      <c r="A11035" s="28">
        <v>43020</v>
      </c>
      <c r="B11035" t="s">
        <v>446</v>
      </c>
      <c r="C11035" t="s">
        <v>56</v>
      </c>
      <c r="D11035" t="s">
        <v>56</v>
      </c>
      <c r="E11035" s="30">
        <v>9</v>
      </c>
      <c r="F11035">
        <f t="shared" si="178"/>
        <v>1</v>
      </c>
    </row>
    <row r="11036" spans="1:6" x14ac:dyDescent="0.2">
      <c r="A11036" s="28">
        <v>43020</v>
      </c>
      <c r="B11036" t="s">
        <v>446</v>
      </c>
      <c r="C11036" t="s">
        <v>57</v>
      </c>
      <c r="D11036" t="s">
        <v>57</v>
      </c>
      <c r="E11036" s="30">
        <v>0</v>
      </c>
      <c r="F11036">
        <f t="shared" si="178"/>
        <v>1</v>
      </c>
    </row>
    <row r="11037" spans="1:6" x14ac:dyDescent="0.2">
      <c r="A11037" s="28">
        <v>43020</v>
      </c>
      <c r="B11037" t="s">
        <v>446</v>
      </c>
      <c r="C11037" t="s">
        <v>58</v>
      </c>
      <c r="D11037" t="s">
        <v>58</v>
      </c>
      <c r="E11037" s="30">
        <v>1</v>
      </c>
      <c r="F11037">
        <f t="shared" si="178"/>
        <v>1</v>
      </c>
    </row>
    <row r="11038" spans="1:6" x14ac:dyDescent="0.2">
      <c r="A11038" s="28">
        <v>43020</v>
      </c>
      <c r="B11038" t="s">
        <v>446</v>
      </c>
      <c r="C11038" t="s">
        <v>59</v>
      </c>
      <c r="D11038" t="s">
        <v>59</v>
      </c>
      <c r="E11038" s="30">
        <v>2</v>
      </c>
      <c r="F11038">
        <f t="shared" si="178"/>
        <v>1</v>
      </c>
    </row>
    <row r="11039" spans="1:6" x14ac:dyDescent="0.2">
      <c r="A11039" s="28">
        <v>43021</v>
      </c>
      <c r="B11039" t="s">
        <v>440</v>
      </c>
      <c r="C11039" t="s">
        <v>52</v>
      </c>
      <c r="D11039" t="s">
        <v>52</v>
      </c>
      <c r="E11039" s="30">
        <v>5.33</v>
      </c>
      <c r="F11039">
        <f t="shared" si="178"/>
        <v>1</v>
      </c>
    </row>
    <row r="11040" spans="1:6" x14ac:dyDescent="0.2">
      <c r="A11040" s="28">
        <v>43021</v>
      </c>
      <c r="B11040" t="s">
        <v>440</v>
      </c>
      <c r="C11040" t="s">
        <v>53</v>
      </c>
      <c r="D11040" t="s">
        <v>53</v>
      </c>
      <c r="E11040" s="30">
        <v>1.3959999999999999</v>
      </c>
      <c r="F11040">
        <f t="shared" si="178"/>
        <v>1</v>
      </c>
    </row>
    <row r="11041" spans="1:6" x14ac:dyDescent="0.2">
      <c r="A11041" s="28">
        <v>43021</v>
      </c>
      <c r="B11041" t="s">
        <v>440</v>
      </c>
      <c r="C11041" t="s">
        <v>54</v>
      </c>
      <c r="D11041" t="s">
        <v>54</v>
      </c>
      <c r="E11041" s="30">
        <v>0.6</v>
      </c>
      <c r="F11041">
        <f t="shared" si="178"/>
        <v>1</v>
      </c>
    </row>
    <row r="11042" spans="1:6" x14ac:dyDescent="0.2">
      <c r="A11042" s="28">
        <v>43021</v>
      </c>
      <c r="B11042" t="s">
        <v>440</v>
      </c>
      <c r="C11042" t="s">
        <v>55</v>
      </c>
      <c r="D11042" t="s">
        <v>55</v>
      </c>
      <c r="E11042" s="30">
        <v>38</v>
      </c>
      <c r="F11042">
        <f t="shared" si="178"/>
        <v>1</v>
      </c>
    </row>
    <row r="11043" spans="1:6" x14ac:dyDescent="0.2">
      <c r="A11043" s="28">
        <v>43021</v>
      </c>
      <c r="B11043" t="s">
        <v>440</v>
      </c>
      <c r="C11043" t="s">
        <v>56</v>
      </c>
      <c r="D11043" t="s">
        <v>56</v>
      </c>
      <c r="E11043" s="30">
        <v>8</v>
      </c>
      <c r="F11043">
        <f t="shared" si="178"/>
        <v>1</v>
      </c>
    </row>
    <row r="11044" spans="1:6" x14ac:dyDescent="0.2">
      <c r="A11044" s="28">
        <v>43021</v>
      </c>
      <c r="B11044" t="s">
        <v>440</v>
      </c>
      <c r="C11044" t="s">
        <v>57</v>
      </c>
      <c r="D11044" t="s">
        <v>57</v>
      </c>
      <c r="E11044" s="30">
        <v>2</v>
      </c>
      <c r="F11044">
        <f t="shared" si="178"/>
        <v>1</v>
      </c>
    </row>
    <row r="11045" spans="1:6" x14ac:dyDescent="0.2">
      <c r="A11045" s="28">
        <v>43021</v>
      </c>
      <c r="B11045" t="s">
        <v>440</v>
      </c>
      <c r="C11045" t="s">
        <v>58</v>
      </c>
      <c r="D11045" t="s">
        <v>58</v>
      </c>
      <c r="E11045" s="30">
        <v>3</v>
      </c>
      <c r="F11045">
        <f t="shared" si="178"/>
        <v>1</v>
      </c>
    </row>
    <row r="11046" spans="1:6" x14ac:dyDescent="0.2">
      <c r="A11046" s="28">
        <v>43021</v>
      </c>
      <c r="B11046" t="s">
        <v>440</v>
      </c>
      <c r="C11046" t="s">
        <v>59</v>
      </c>
      <c r="D11046" t="s">
        <v>59</v>
      </c>
      <c r="E11046" s="30">
        <v>4</v>
      </c>
      <c r="F11046">
        <f t="shared" si="178"/>
        <v>1</v>
      </c>
    </row>
    <row r="11047" spans="1:6" x14ac:dyDescent="0.2">
      <c r="A11047" s="28">
        <v>43022</v>
      </c>
      <c r="B11047" t="s">
        <v>441</v>
      </c>
      <c r="C11047" t="s">
        <v>52</v>
      </c>
      <c r="D11047" t="s">
        <v>52</v>
      </c>
      <c r="E11047" s="30">
        <v>4.84</v>
      </c>
      <c r="F11047">
        <f t="shared" si="178"/>
        <v>1</v>
      </c>
    </row>
    <row r="11048" spans="1:6" x14ac:dyDescent="0.2">
      <c r="A11048" s="28">
        <v>43022</v>
      </c>
      <c r="B11048" t="s">
        <v>441</v>
      </c>
      <c r="C11048" t="s">
        <v>53</v>
      </c>
      <c r="D11048" t="s">
        <v>53</v>
      </c>
      <c r="E11048" s="30">
        <v>3.66</v>
      </c>
      <c r="F11048">
        <f t="shared" si="178"/>
        <v>1</v>
      </c>
    </row>
    <row r="11049" spans="1:6" x14ac:dyDescent="0.2">
      <c r="A11049" s="28">
        <v>43022</v>
      </c>
      <c r="B11049" t="s">
        <v>441</v>
      </c>
      <c r="C11049" t="s">
        <v>54</v>
      </c>
      <c r="D11049" t="s">
        <v>54</v>
      </c>
      <c r="E11049" s="30">
        <v>4</v>
      </c>
      <c r="F11049">
        <f t="shared" si="178"/>
        <v>1</v>
      </c>
    </row>
    <row r="11050" spans="1:6" x14ac:dyDescent="0.2">
      <c r="A11050" s="28">
        <v>43022</v>
      </c>
      <c r="B11050" t="s">
        <v>441</v>
      </c>
      <c r="C11050" t="s">
        <v>55</v>
      </c>
      <c r="D11050" t="s">
        <v>55</v>
      </c>
      <c r="E11050" s="30">
        <v>42.2</v>
      </c>
      <c r="F11050">
        <f t="shared" si="178"/>
        <v>1</v>
      </c>
    </row>
    <row r="11051" spans="1:6" x14ac:dyDescent="0.2">
      <c r="A11051" s="28">
        <v>43022</v>
      </c>
      <c r="B11051" t="s">
        <v>441</v>
      </c>
      <c r="C11051" t="s">
        <v>56</v>
      </c>
      <c r="D11051" t="s">
        <v>56</v>
      </c>
      <c r="E11051" s="30">
        <v>9</v>
      </c>
      <c r="F11051">
        <f t="shared" si="178"/>
        <v>1</v>
      </c>
    </row>
    <row r="11052" spans="1:6" x14ac:dyDescent="0.2">
      <c r="A11052" s="28">
        <v>43022</v>
      </c>
      <c r="B11052" t="s">
        <v>441</v>
      </c>
      <c r="C11052" t="s">
        <v>57</v>
      </c>
      <c r="D11052" t="s">
        <v>57</v>
      </c>
      <c r="E11052" s="30">
        <v>1</v>
      </c>
      <c r="F11052">
        <f t="shared" si="178"/>
        <v>1</v>
      </c>
    </row>
    <row r="11053" spans="1:6" x14ac:dyDescent="0.2">
      <c r="A11053" s="28">
        <v>43022</v>
      </c>
      <c r="B11053" t="s">
        <v>441</v>
      </c>
      <c r="C11053" t="s">
        <v>58</v>
      </c>
      <c r="D11053" t="s">
        <v>58</v>
      </c>
      <c r="E11053" s="30">
        <v>20</v>
      </c>
      <c r="F11053">
        <f t="shared" si="178"/>
        <v>1</v>
      </c>
    </row>
    <row r="11054" spans="1:6" x14ac:dyDescent="0.2">
      <c r="A11054" s="28">
        <v>43022</v>
      </c>
      <c r="B11054" t="s">
        <v>441</v>
      </c>
      <c r="C11054" t="s">
        <v>59</v>
      </c>
      <c r="D11054" t="s">
        <v>59</v>
      </c>
      <c r="E11054" s="30">
        <v>0</v>
      </c>
      <c r="F11054">
        <f t="shared" si="178"/>
        <v>1</v>
      </c>
    </row>
    <row r="11055" spans="1:6" x14ac:dyDescent="0.2">
      <c r="A11055" s="28">
        <v>43023</v>
      </c>
      <c r="B11055" t="s">
        <v>447</v>
      </c>
      <c r="C11055" t="s">
        <v>52</v>
      </c>
      <c r="D11055" t="s">
        <v>52</v>
      </c>
      <c r="E11055" s="30">
        <v>6</v>
      </c>
      <c r="F11055">
        <f t="shared" si="178"/>
        <v>1</v>
      </c>
    </row>
    <row r="11056" spans="1:6" x14ac:dyDescent="0.2">
      <c r="A11056" s="28">
        <v>43023</v>
      </c>
      <c r="B11056" t="s">
        <v>447</v>
      </c>
      <c r="C11056" t="s">
        <v>53</v>
      </c>
      <c r="D11056" t="s">
        <v>53</v>
      </c>
      <c r="E11056" s="30">
        <v>6.68</v>
      </c>
      <c r="F11056">
        <f t="shared" si="178"/>
        <v>1</v>
      </c>
    </row>
    <row r="11057" spans="1:6" x14ac:dyDescent="0.2">
      <c r="A11057" s="28">
        <v>43023</v>
      </c>
      <c r="B11057" t="s">
        <v>447</v>
      </c>
      <c r="C11057" t="s">
        <v>54</v>
      </c>
      <c r="D11057" t="s">
        <v>54</v>
      </c>
      <c r="E11057" s="30">
        <v>1</v>
      </c>
      <c r="F11057">
        <f t="shared" si="178"/>
        <v>1</v>
      </c>
    </row>
    <row r="11058" spans="1:6" x14ac:dyDescent="0.2">
      <c r="A11058" s="28">
        <v>43023</v>
      </c>
      <c r="B11058" t="s">
        <v>447</v>
      </c>
      <c r="C11058" t="s">
        <v>55</v>
      </c>
      <c r="D11058" t="s">
        <v>55</v>
      </c>
      <c r="E11058" s="30">
        <v>37</v>
      </c>
      <c r="F11058">
        <f t="shared" si="178"/>
        <v>1</v>
      </c>
    </row>
    <row r="11059" spans="1:6" x14ac:dyDescent="0.2">
      <c r="A11059" s="28">
        <v>43023</v>
      </c>
      <c r="B11059" t="s">
        <v>447</v>
      </c>
      <c r="C11059" t="s">
        <v>56</v>
      </c>
      <c r="D11059" t="s">
        <v>56</v>
      </c>
      <c r="E11059" s="30">
        <v>5</v>
      </c>
      <c r="F11059">
        <f t="shared" si="178"/>
        <v>1</v>
      </c>
    </row>
    <row r="11060" spans="1:6" x14ac:dyDescent="0.2">
      <c r="A11060" s="28">
        <v>43023</v>
      </c>
      <c r="B11060" t="s">
        <v>447</v>
      </c>
      <c r="C11060" t="s">
        <v>57</v>
      </c>
      <c r="D11060" t="s">
        <v>57</v>
      </c>
      <c r="E11060" s="30">
        <v>0</v>
      </c>
      <c r="F11060">
        <f t="shared" si="178"/>
        <v>1</v>
      </c>
    </row>
    <row r="11061" spans="1:6" x14ac:dyDescent="0.2">
      <c r="A11061" s="28">
        <v>43023</v>
      </c>
      <c r="B11061" t="s">
        <v>447</v>
      </c>
      <c r="C11061" t="s">
        <v>58</v>
      </c>
      <c r="D11061" t="s">
        <v>58</v>
      </c>
      <c r="E11061" s="30">
        <v>11</v>
      </c>
      <c r="F11061">
        <f t="shared" si="178"/>
        <v>1</v>
      </c>
    </row>
    <row r="11062" spans="1:6" x14ac:dyDescent="0.2">
      <c r="A11062" s="28">
        <v>43023</v>
      </c>
      <c r="B11062" t="s">
        <v>447</v>
      </c>
      <c r="C11062" t="s">
        <v>59</v>
      </c>
      <c r="D11062" t="s">
        <v>59</v>
      </c>
      <c r="E11062" s="30">
        <v>2</v>
      </c>
      <c r="F11062">
        <f t="shared" si="178"/>
        <v>1</v>
      </c>
    </row>
    <row r="11063" spans="1:6" x14ac:dyDescent="0.2">
      <c r="A11063" s="28">
        <v>43024</v>
      </c>
      <c r="B11063" t="s">
        <v>443</v>
      </c>
      <c r="C11063" t="s">
        <v>52</v>
      </c>
      <c r="D11063" t="s">
        <v>52</v>
      </c>
      <c r="E11063" s="30">
        <v>2.33</v>
      </c>
      <c r="F11063">
        <f t="shared" si="178"/>
        <v>1</v>
      </c>
    </row>
    <row r="11064" spans="1:6" x14ac:dyDescent="0.2">
      <c r="A11064" s="28">
        <v>43024</v>
      </c>
      <c r="B11064" t="s">
        <v>443</v>
      </c>
      <c r="C11064" t="s">
        <v>53</v>
      </c>
      <c r="D11064" t="s">
        <v>53</v>
      </c>
      <c r="E11064" s="30">
        <v>0.67</v>
      </c>
      <c r="F11064">
        <f t="shared" si="178"/>
        <v>1</v>
      </c>
    </row>
    <row r="11065" spans="1:6" x14ac:dyDescent="0.2">
      <c r="A11065" s="28">
        <v>43024</v>
      </c>
      <c r="B11065" t="s">
        <v>443</v>
      </c>
      <c r="C11065" t="s">
        <v>54</v>
      </c>
      <c r="D11065" t="s">
        <v>54</v>
      </c>
      <c r="E11065" s="30">
        <v>0</v>
      </c>
      <c r="F11065">
        <f t="shared" si="178"/>
        <v>1</v>
      </c>
    </row>
    <row r="11066" spans="1:6" x14ac:dyDescent="0.2">
      <c r="A11066" s="28">
        <v>43024</v>
      </c>
      <c r="B11066" t="s">
        <v>443</v>
      </c>
      <c r="C11066" t="s">
        <v>55</v>
      </c>
      <c r="D11066" t="s">
        <v>55</v>
      </c>
      <c r="E11066" s="30">
        <v>45.1</v>
      </c>
      <c r="F11066">
        <f t="shared" si="178"/>
        <v>1</v>
      </c>
    </row>
    <row r="11067" spans="1:6" x14ac:dyDescent="0.2">
      <c r="A11067" s="28">
        <v>43024</v>
      </c>
      <c r="B11067" t="s">
        <v>443</v>
      </c>
      <c r="C11067" t="s">
        <v>56</v>
      </c>
      <c r="D11067" t="s">
        <v>56</v>
      </c>
      <c r="E11067" s="30">
        <v>9</v>
      </c>
      <c r="F11067">
        <f t="shared" si="178"/>
        <v>1</v>
      </c>
    </row>
    <row r="11068" spans="1:6" x14ac:dyDescent="0.2">
      <c r="A11068" s="28">
        <v>43024</v>
      </c>
      <c r="B11068" t="s">
        <v>443</v>
      </c>
      <c r="C11068" t="s">
        <v>57</v>
      </c>
      <c r="D11068" t="s">
        <v>57</v>
      </c>
      <c r="E11068" s="30">
        <v>0</v>
      </c>
      <c r="F11068">
        <f t="shared" si="178"/>
        <v>1</v>
      </c>
    </row>
    <row r="11069" spans="1:6" x14ac:dyDescent="0.2">
      <c r="A11069" s="28">
        <v>43024</v>
      </c>
      <c r="B11069" t="s">
        <v>443</v>
      </c>
      <c r="C11069" t="s">
        <v>58</v>
      </c>
      <c r="D11069" t="s">
        <v>58</v>
      </c>
      <c r="E11069" s="30">
        <v>2</v>
      </c>
      <c r="F11069">
        <f t="shared" si="178"/>
        <v>1</v>
      </c>
    </row>
    <row r="11070" spans="1:6" x14ac:dyDescent="0.2">
      <c r="A11070" s="28">
        <v>43024</v>
      </c>
      <c r="B11070" t="s">
        <v>443</v>
      </c>
      <c r="C11070" t="s">
        <v>59</v>
      </c>
      <c r="D11070" t="s">
        <v>59</v>
      </c>
      <c r="E11070" s="30">
        <v>2</v>
      </c>
      <c r="F11070">
        <f t="shared" si="178"/>
        <v>1</v>
      </c>
    </row>
    <row r="11071" spans="1:6" x14ac:dyDescent="0.2">
      <c r="A11071" s="28">
        <v>43025</v>
      </c>
      <c r="B11071" t="s">
        <v>444</v>
      </c>
      <c r="C11071" t="s">
        <v>52</v>
      </c>
      <c r="D11071" t="s">
        <v>52</v>
      </c>
      <c r="E11071" s="30">
        <v>3.34</v>
      </c>
      <c r="F11071">
        <f t="shared" si="178"/>
        <v>1</v>
      </c>
    </row>
    <row r="11072" spans="1:6" x14ac:dyDescent="0.2">
      <c r="A11072" s="28">
        <v>43025</v>
      </c>
      <c r="B11072" t="s">
        <v>444</v>
      </c>
      <c r="C11072" t="s">
        <v>53</v>
      </c>
      <c r="D11072" t="s">
        <v>53</v>
      </c>
      <c r="E11072" s="30">
        <v>1.67</v>
      </c>
      <c r="F11072">
        <f t="shared" si="178"/>
        <v>1</v>
      </c>
    </row>
    <row r="11073" spans="1:6" x14ac:dyDescent="0.2">
      <c r="A11073" s="28">
        <v>43025</v>
      </c>
      <c r="B11073" t="s">
        <v>444</v>
      </c>
      <c r="C11073" t="s">
        <v>54</v>
      </c>
      <c r="D11073" t="s">
        <v>54</v>
      </c>
      <c r="E11073" s="30">
        <v>6</v>
      </c>
      <c r="F11073">
        <f t="shared" si="178"/>
        <v>1</v>
      </c>
    </row>
    <row r="11074" spans="1:6" x14ac:dyDescent="0.2">
      <c r="A11074" s="28">
        <v>43025</v>
      </c>
      <c r="B11074" t="s">
        <v>444</v>
      </c>
      <c r="C11074" t="s">
        <v>55</v>
      </c>
      <c r="D11074" t="s">
        <v>55</v>
      </c>
      <c r="E11074" s="30">
        <v>26.2</v>
      </c>
      <c r="F11074">
        <f t="shared" si="178"/>
        <v>1</v>
      </c>
    </row>
    <row r="11075" spans="1:6" x14ac:dyDescent="0.2">
      <c r="A11075" s="28">
        <v>43025</v>
      </c>
      <c r="B11075" t="s">
        <v>444</v>
      </c>
      <c r="C11075" t="s">
        <v>56</v>
      </c>
      <c r="D11075" t="s">
        <v>56</v>
      </c>
      <c r="E11075" s="30">
        <v>9</v>
      </c>
      <c r="F11075">
        <f t="shared" si="178"/>
        <v>1</v>
      </c>
    </row>
    <row r="11076" spans="1:6" x14ac:dyDescent="0.2">
      <c r="A11076" s="28">
        <v>43025</v>
      </c>
      <c r="B11076" t="s">
        <v>444</v>
      </c>
      <c r="C11076" t="s">
        <v>57</v>
      </c>
      <c r="D11076" t="s">
        <v>57</v>
      </c>
      <c r="E11076" s="30">
        <v>2</v>
      </c>
      <c r="F11076">
        <f t="shared" si="178"/>
        <v>1</v>
      </c>
    </row>
    <row r="11077" spans="1:6" x14ac:dyDescent="0.2">
      <c r="A11077" s="28">
        <v>43025</v>
      </c>
      <c r="B11077" t="s">
        <v>444</v>
      </c>
      <c r="C11077" t="s">
        <v>58</v>
      </c>
      <c r="D11077" t="s">
        <v>58</v>
      </c>
      <c r="E11077" s="30">
        <v>6</v>
      </c>
      <c r="F11077">
        <f t="shared" si="178"/>
        <v>1</v>
      </c>
    </row>
    <row r="11078" spans="1:6" x14ac:dyDescent="0.2">
      <c r="A11078" s="28">
        <v>43025</v>
      </c>
      <c r="B11078" t="s">
        <v>444</v>
      </c>
      <c r="C11078" t="s">
        <v>59</v>
      </c>
      <c r="D11078" t="s">
        <v>59</v>
      </c>
      <c r="E11078" s="30">
        <v>1</v>
      </c>
      <c r="F11078">
        <f t="shared" si="178"/>
        <v>1</v>
      </c>
    </row>
    <row r="11079" spans="1:6" x14ac:dyDescent="0.2">
      <c r="A11079" s="28">
        <v>43026</v>
      </c>
      <c r="B11079" t="s">
        <v>445</v>
      </c>
      <c r="C11079" t="s">
        <v>52</v>
      </c>
      <c r="D11079" t="s">
        <v>52</v>
      </c>
      <c r="E11079" s="30">
        <v>5.34</v>
      </c>
      <c r="F11079">
        <f t="shared" ref="F11079:F11142" si="179">SUBTOTAL(103,E11079)</f>
        <v>1</v>
      </c>
    </row>
    <row r="11080" spans="1:6" x14ac:dyDescent="0.2">
      <c r="A11080" s="28">
        <v>43026</v>
      </c>
      <c r="B11080" t="s">
        <v>445</v>
      </c>
      <c r="C11080" t="s">
        <v>53</v>
      </c>
      <c r="D11080" t="s">
        <v>53</v>
      </c>
      <c r="E11080" s="30">
        <v>1.33</v>
      </c>
      <c r="F11080">
        <f t="shared" si="179"/>
        <v>1</v>
      </c>
    </row>
    <row r="11081" spans="1:6" x14ac:dyDescent="0.2">
      <c r="A11081" s="28">
        <v>43026</v>
      </c>
      <c r="B11081" t="s">
        <v>445</v>
      </c>
      <c r="C11081" t="s">
        <v>54</v>
      </c>
      <c r="D11081" t="s">
        <v>54</v>
      </c>
      <c r="E11081" s="30">
        <v>1</v>
      </c>
      <c r="F11081">
        <f t="shared" si="179"/>
        <v>1</v>
      </c>
    </row>
    <row r="11082" spans="1:6" x14ac:dyDescent="0.2">
      <c r="A11082" s="28">
        <v>43026</v>
      </c>
      <c r="B11082" t="s">
        <v>445</v>
      </c>
      <c r="C11082" t="s">
        <v>55</v>
      </c>
      <c r="D11082" t="s">
        <v>55</v>
      </c>
      <c r="E11082" s="30">
        <v>52.85</v>
      </c>
      <c r="F11082">
        <f t="shared" si="179"/>
        <v>1</v>
      </c>
    </row>
    <row r="11083" spans="1:6" x14ac:dyDescent="0.2">
      <c r="A11083" s="28">
        <v>43026</v>
      </c>
      <c r="B11083" t="s">
        <v>445</v>
      </c>
      <c r="C11083" t="s">
        <v>56</v>
      </c>
      <c r="D11083" t="s">
        <v>56</v>
      </c>
      <c r="E11083" s="30">
        <v>15</v>
      </c>
      <c r="F11083">
        <f t="shared" si="179"/>
        <v>1</v>
      </c>
    </row>
    <row r="11084" spans="1:6" x14ac:dyDescent="0.2">
      <c r="A11084" s="28">
        <v>43026</v>
      </c>
      <c r="B11084" t="s">
        <v>445</v>
      </c>
      <c r="C11084" t="s">
        <v>57</v>
      </c>
      <c r="D11084" t="s">
        <v>57</v>
      </c>
      <c r="E11084" s="30">
        <v>0</v>
      </c>
      <c r="F11084">
        <f t="shared" si="179"/>
        <v>1</v>
      </c>
    </row>
    <row r="11085" spans="1:6" x14ac:dyDescent="0.2">
      <c r="A11085" s="28">
        <v>43026</v>
      </c>
      <c r="B11085" t="s">
        <v>445</v>
      </c>
      <c r="C11085" t="s">
        <v>58</v>
      </c>
      <c r="D11085" t="s">
        <v>58</v>
      </c>
      <c r="E11085" s="30">
        <v>1</v>
      </c>
      <c r="F11085">
        <f t="shared" si="179"/>
        <v>1</v>
      </c>
    </row>
    <row r="11086" spans="1:6" x14ac:dyDescent="0.2">
      <c r="A11086" s="28">
        <v>43026</v>
      </c>
      <c r="B11086" t="s">
        <v>445</v>
      </c>
      <c r="C11086" t="s">
        <v>59</v>
      </c>
      <c r="D11086" t="s">
        <v>59</v>
      </c>
      <c r="E11086" s="30">
        <v>1</v>
      </c>
      <c r="F11086">
        <f t="shared" si="179"/>
        <v>1</v>
      </c>
    </row>
    <row r="11087" spans="1:6" x14ac:dyDescent="0.2">
      <c r="A11087" s="28">
        <v>43027</v>
      </c>
      <c r="B11087" t="s">
        <v>446</v>
      </c>
      <c r="C11087" t="s">
        <v>52</v>
      </c>
      <c r="D11087" t="s">
        <v>52</v>
      </c>
      <c r="E11087" s="30">
        <v>4.33</v>
      </c>
      <c r="F11087">
        <f t="shared" si="179"/>
        <v>1</v>
      </c>
    </row>
    <row r="11088" spans="1:6" x14ac:dyDescent="0.2">
      <c r="A11088" s="28">
        <v>43027</v>
      </c>
      <c r="B11088" t="s">
        <v>446</v>
      </c>
      <c r="C11088" t="s">
        <v>53</v>
      </c>
      <c r="D11088" t="s">
        <v>53</v>
      </c>
      <c r="E11088" s="30">
        <v>5.99</v>
      </c>
      <c r="F11088">
        <f t="shared" si="179"/>
        <v>1</v>
      </c>
    </row>
    <row r="11089" spans="1:6" x14ac:dyDescent="0.2">
      <c r="A11089" s="28">
        <v>43027</v>
      </c>
      <c r="B11089" t="s">
        <v>446</v>
      </c>
      <c r="C11089" t="s">
        <v>54</v>
      </c>
      <c r="D11089" t="s">
        <v>54</v>
      </c>
      <c r="E11089" s="30">
        <v>4.7</v>
      </c>
      <c r="F11089">
        <f t="shared" si="179"/>
        <v>1</v>
      </c>
    </row>
    <row r="11090" spans="1:6" x14ac:dyDescent="0.2">
      <c r="A11090" s="28">
        <v>43027</v>
      </c>
      <c r="B11090" t="s">
        <v>446</v>
      </c>
      <c r="C11090" t="s">
        <v>55</v>
      </c>
      <c r="D11090" t="s">
        <v>55</v>
      </c>
      <c r="E11090" s="30">
        <v>25.5</v>
      </c>
      <c r="F11090">
        <f t="shared" si="179"/>
        <v>1</v>
      </c>
    </row>
    <row r="11091" spans="1:6" x14ac:dyDescent="0.2">
      <c r="A11091" s="28">
        <v>43027</v>
      </c>
      <c r="B11091" t="s">
        <v>446</v>
      </c>
      <c r="C11091" t="s">
        <v>56</v>
      </c>
      <c r="D11091" t="s">
        <v>56</v>
      </c>
      <c r="E11091" s="30">
        <v>8</v>
      </c>
      <c r="F11091">
        <f t="shared" si="179"/>
        <v>1</v>
      </c>
    </row>
    <row r="11092" spans="1:6" x14ac:dyDescent="0.2">
      <c r="A11092" s="28">
        <v>43027</v>
      </c>
      <c r="B11092" t="s">
        <v>446</v>
      </c>
      <c r="C11092" t="s">
        <v>57</v>
      </c>
      <c r="D11092" t="s">
        <v>57</v>
      </c>
      <c r="E11092" s="30">
        <v>0</v>
      </c>
      <c r="F11092">
        <f t="shared" si="179"/>
        <v>1</v>
      </c>
    </row>
    <row r="11093" spans="1:6" x14ac:dyDescent="0.2">
      <c r="A11093" s="28">
        <v>43027</v>
      </c>
      <c r="B11093" t="s">
        <v>446</v>
      </c>
      <c r="C11093" t="s">
        <v>58</v>
      </c>
      <c r="D11093" t="s">
        <v>58</v>
      </c>
      <c r="E11093" s="30">
        <v>13</v>
      </c>
      <c r="F11093">
        <f t="shared" si="179"/>
        <v>1</v>
      </c>
    </row>
    <row r="11094" spans="1:6" x14ac:dyDescent="0.2">
      <c r="A11094" s="28">
        <v>43027</v>
      </c>
      <c r="B11094" t="s">
        <v>446</v>
      </c>
      <c r="C11094" t="s">
        <v>59</v>
      </c>
      <c r="D11094" t="s">
        <v>59</v>
      </c>
      <c r="E11094" s="30">
        <v>0</v>
      </c>
      <c r="F11094">
        <f t="shared" si="179"/>
        <v>1</v>
      </c>
    </row>
    <row r="11095" spans="1:6" x14ac:dyDescent="0.2">
      <c r="A11095" s="28">
        <v>43028</v>
      </c>
      <c r="B11095" t="s">
        <v>440</v>
      </c>
      <c r="C11095" t="s">
        <v>52</v>
      </c>
      <c r="D11095" t="s">
        <v>52</v>
      </c>
      <c r="E11095" s="30">
        <v>2.83</v>
      </c>
      <c r="F11095">
        <f t="shared" si="179"/>
        <v>1</v>
      </c>
    </row>
    <row r="11096" spans="1:6" x14ac:dyDescent="0.2">
      <c r="A11096" s="28">
        <v>43028</v>
      </c>
      <c r="B11096" t="s">
        <v>440</v>
      </c>
      <c r="C11096" t="s">
        <v>53</v>
      </c>
      <c r="D11096" t="s">
        <v>53</v>
      </c>
      <c r="E11096" s="30">
        <v>4.3630000000000004</v>
      </c>
      <c r="F11096">
        <f t="shared" si="179"/>
        <v>1</v>
      </c>
    </row>
    <row r="11097" spans="1:6" x14ac:dyDescent="0.2">
      <c r="A11097" s="28">
        <v>43028</v>
      </c>
      <c r="B11097" t="s">
        <v>440</v>
      </c>
      <c r="C11097" t="s">
        <v>54</v>
      </c>
      <c r="D11097" t="s">
        <v>54</v>
      </c>
      <c r="E11097" s="30">
        <v>3</v>
      </c>
      <c r="F11097">
        <f t="shared" si="179"/>
        <v>1</v>
      </c>
    </row>
    <row r="11098" spans="1:6" x14ac:dyDescent="0.2">
      <c r="A11098" s="28">
        <v>43028</v>
      </c>
      <c r="B11098" t="s">
        <v>440</v>
      </c>
      <c r="C11098" t="s">
        <v>55</v>
      </c>
      <c r="D11098" t="s">
        <v>55</v>
      </c>
      <c r="E11098" s="30">
        <v>36.25</v>
      </c>
      <c r="F11098">
        <f t="shared" si="179"/>
        <v>1</v>
      </c>
    </row>
    <row r="11099" spans="1:6" x14ac:dyDescent="0.2">
      <c r="A11099" s="28">
        <v>43028</v>
      </c>
      <c r="B11099" t="s">
        <v>440</v>
      </c>
      <c r="C11099" t="s">
        <v>56</v>
      </c>
      <c r="D11099" t="s">
        <v>56</v>
      </c>
      <c r="E11099" s="30">
        <v>15</v>
      </c>
      <c r="F11099">
        <f t="shared" si="179"/>
        <v>1</v>
      </c>
    </row>
    <row r="11100" spans="1:6" x14ac:dyDescent="0.2">
      <c r="A11100" s="28">
        <v>43028</v>
      </c>
      <c r="B11100" t="s">
        <v>440</v>
      </c>
      <c r="C11100" t="s">
        <v>57</v>
      </c>
      <c r="D11100" t="s">
        <v>57</v>
      </c>
      <c r="E11100" s="30">
        <v>0</v>
      </c>
      <c r="F11100">
        <f t="shared" si="179"/>
        <v>1</v>
      </c>
    </row>
    <row r="11101" spans="1:6" x14ac:dyDescent="0.2">
      <c r="A11101" s="28">
        <v>43028</v>
      </c>
      <c r="B11101" t="s">
        <v>440</v>
      </c>
      <c r="C11101" t="s">
        <v>58</v>
      </c>
      <c r="D11101" t="s">
        <v>58</v>
      </c>
      <c r="E11101" s="30">
        <v>8</v>
      </c>
      <c r="F11101">
        <f t="shared" si="179"/>
        <v>1</v>
      </c>
    </row>
    <row r="11102" spans="1:6" x14ac:dyDescent="0.2">
      <c r="A11102" s="28">
        <v>43028</v>
      </c>
      <c r="B11102" t="s">
        <v>440</v>
      </c>
      <c r="C11102" t="s">
        <v>59</v>
      </c>
      <c r="D11102" t="s">
        <v>59</v>
      </c>
      <c r="E11102" s="30">
        <v>0</v>
      </c>
      <c r="F11102">
        <f t="shared" si="179"/>
        <v>1</v>
      </c>
    </row>
    <row r="11103" spans="1:6" x14ac:dyDescent="0.2">
      <c r="A11103" s="28">
        <v>43029</v>
      </c>
      <c r="B11103" t="s">
        <v>441</v>
      </c>
      <c r="C11103" t="s">
        <v>52</v>
      </c>
      <c r="D11103" t="s">
        <v>52</v>
      </c>
      <c r="E11103" s="30">
        <v>3.33</v>
      </c>
      <c r="F11103">
        <f t="shared" si="179"/>
        <v>1</v>
      </c>
    </row>
    <row r="11104" spans="1:6" x14ac:dyDescent="0.2">
      <c r="A11104" s="28">
        <v>43029</v>
      </c>
      <c r="B11104" t="s">
        <v>441</v>
      </c>
      <c r="C11104" t="s">
        <v>53</v>
      </c>
      <c r="D11104" t="s">
        <v>53</v>
      </c>
      <c r="E11104" s="30">
        <v>3.7690000000000001</v>
      </c>
      <c r="F11104">
        <f t="shared" si="179"/>
        <v>1</v>
      </c>
    </row>
    <row r="11105" spans="1:6" x14ac:dyDescent="0.2">
      <c r="A11105" s="28">
        <v>43029</v>
      </c>
      <c r="B11105" t="s">
        <v>441</v>
      </c>
      <c r="C11105" t="s">
        <v>54</v>
      </c>
      <c r="D11105" t="s">
        <v>54</v>
      </c>
      <c r="E11105" s="30">
        <v>3.3</v>
      </c>
      <c r="F11105">
        <f t="shared" si="179"/>
        <v>1</v>
      </c>
    </row>
    <row r="11106" spans="1:6" x14ac:dyDescent="0.2">
      <c r="A11106" s="28">
        <v>43029</v>
      </c>
      <c r="B11106" t="s">
        <v>441</v>
      </c>
      <c r="C11106" t="s">
        <v>55</v>
      </c>
      <c r="D11106" t="s">
        <v>55</v>
      </c>
      <c r="E11106" s="30">
        <v>25.2</v>
      </c>
      <c r="F11106">
        <f t="shared" si="179"/>
        <v>1</v>
      </c>
    </row>
    <row r="11107" spans="1:6" x14ac:dyDescent="0.2">
      <c r="A11107" s="28">
        <v>43029</v>
      </c>
      <c r="B11107" t="s">
        <v>441</v>
      </c>
      <c r="C11107" t="s">
        <v>56</v>
      </c>
      <c r="D11107" t="s">
        <v>56</v>
      </c>
      <c r="E11107" s="30">
        <v>9</v>
      </c>
      <c r="F11107">
        <f t="shared" si="179"/>
        <v>1</v>
      </c>
    </row>
    <row r="11108" spans="1:6" x14ac:dyDescent="0.2">
      <c r="A11108" s="28">
        <v>43029</v>
      </c>
      <c r="B11108" t="s">
        <v>441</v>
      </c>
      <c r="C11108" t="s">
        <v>57</v>
      </c>
      <c r="D11108" t="s">
        <v>57</v>
      </c>
      <c r="E11108" s="30">
        <v>3</v>
      </c>
      <c r="F11108">
        <f t="shared" si="179"/>
        <v>1</v>
      </c>
    </row>
    <row r="11109" spans="1:6" x14ac:dyDescent="0.2">
      <c r="A11109" s="28">
        <v>43029</v>
      </c>
      <c r="B11109" t="s">
        <v>441</v>
      </c>
      <c r="C11109" t="s">
        <v>58</v>
      </c>
      <c r="D11109" t="s">
        <v>58</v>
      </c>
      <c r="E11109" s="30">
        <v>5</v>
      </c>
      <c r="F11109">
        <f t="shared" si="179"/>
        <v>1</v>
      </c>
    </row>
    <row r="11110" spans="1:6" x14ac:dyDescent="0.2">
      <c r="A11110" s="28">
        <v>43029</v>
      </c>
      <c r="B11110" t="s">
        <v>441</v>
      </c>
      <c r="C11110" t="s">
        <v>59</v>
      </c>
      <c r="D11110" t="s">
        <v>59</v>
      </c>
      <c r="E11110" s="30">
        <v>4</v>
      </c>
      <c r="F11110">
        <f t="shared" si="179"/>
        <v>1</v>
      </c>
    </row>
    <row r="11111" spans="1:6" x14ac:dyDescent="0.2">
      <c r="A11111" s="28">
        <v>43030</v>
      </c>
      <c r="B11111" t="s">
        <v>447</v>
      </c>
      <c r="C11111" t="s">
        <v>52</v>
      </c>
      <c r="D11111" t="s">
        <v>52</v>
      </c>
      <c r="E11111" s="30">
        <v>8</v>
      </c>
      <c r="F11111">
        <f t="shared" si="179"/>
        <v>1</v>
      </c>
    </row>
    <row r="11112" spans="1:6" x14ac:dyDescent="0.2">
      <c r="A11112" s="28">
        <v>43030</v>
      </c>
      <c r="B11112" t="s">
        <v>447</v>
      </c>
      <c r="C11112" t="s">
        <v>53</v>
      </c>
      <c r="D11112" t="s">
        <v>53</v>
      </c>
      <c r="E11112" s="30">
        <v>5</v>
      </c>
      <c r="F11112">
        <f t="shared" si="179"/>
        <v>1</v>
      </c>
    </row>
    <row r="11113" spans="1:6" x14ac:dyDescent="0.2">
      <c r="A11113" s="28">
        <v>43030</v>
      </c>
      <c r="B11113" t="s">
        <v>447</v>
      </c>
      <c r="C11113" t="s">
        <v>54</v>
      </c>
      <c r="D11113" t="s">
        <v>54</v>
      </c>
      <c r="E11113" s="30">
        <v>5</v>
      </c>
      <c r="F11113">
        <f t="shared" si="179"/>
        <v>1</v>
      </c>
    </row>
    <row r="11114" spans="1:6" x14ac:dyDescent="0.2">
      <c r="A11114" s="28">
        <v>43030</v>
      </c>
      <c r="B11114" t="s">
        <v>447</v>
      </c>
      <c r="C11114" t="s">
        <v>55</v>
      </c>
      <c r="D11114" t="s">
        <v>55</v>
      </c>
      <c r="E11114" s="30">
        <v>57.8</v>
      </c>
      <c r="F11114">
        <f t="shared" si="179"/>
        <v>1</v>
      </c>
    </row>
    <row r="11115" spans="1:6" x14ac:dyDescent="0.2">
      <c r="A11115" s="28">
        <v>43030</v>
      </c>
      <c r="B11115" t="s">
        <v>447</v>
      </c>
      <c r="C11115" t="s">
        <v>56</v>
      </c>
      <c r="D11115" t="s">
        <v>56</v>
      </c>
      <c r="E11115" s="30">
        <v>8</v>
      </c>
      <c r="F11115">
        <f t="shared" si="179"/>
        <v>1</v>
      </c>
    </row>
    <row r="11116" spans="1:6" x14ac:dyDescent="0.2">
      <c r="A11116" s="28">
        <v>43030</v>
      </c>
      <c r="B11116" t="s">
        <v>447</v>
      </c>
      <c r="C11116" t="s">
        <v>57</v>
      </c>
      <c r="D11116" t="s">
        <v>57</v>
      </c>
      <c r="E11116" s="30">
        <v>0</v>
      </c>
      <c r="F11116">
        <f t="shared" si="179"/>
        <v>1</v>
      </c>
    </row>
    <row r="11117" spans="1:6" x14ac:dyDescent="0.2">
      <c r="A11117" s="28">
        <v>43030</v>
      </c>
      <c r="B11117" t="s">
        <v>447</v>
      </c>
      <c r="C11117" t="s">
        <v>58</v>
      </c>
      <c r="D11117" t="s">
        <v>58</v>
      </c>
      <c r="E11117" s="30">
        <v>9</v>
      </c>
      <c r="F11117">
        <f t="shared" si="179"/>
        <v>1</v>
      </c>
    </row>
    <row r="11118" spans="1:6" x14ac:dyDescent="0.2">
      <c r="A11118" s="28">
        <v>43030</v>
      </c>
      <c r="B11118" t="s">
        <v>447</v>
      </c>
      <c r="C11118" t="s">
        <v>59</v>
      </c>
      <c r="D11118" t="s">
        <v>59</v>
      </c>
      <c r="E11118" s="30">
        <v>2</v>
      </c>
      <c r="F11118">
        <f t="shared" si="179"/>
        <v>1</v>
      </c>
    </row>
    <row r="11119" spans="1:6" x14ac:dyDescent="0.2">
      <c r="A11119" s="28">
        <v>43031</v>
      </c>
      <c r="B11119" t="s">
        <v>443</v>
      </c>
      <c r="C11119" t="s">
        <v>52</v>
      </c>
      <c r="D11119" t="s">
        <v>52</v>
      </c>
      <c r="E11119" s="30">
        <v>3.33</v>
      </c>
      <c r="F11119">
        <f t="shared" si="179"/>
        <v>1</v>
      </c>
    </row>
    <row r="11120" spans="1:6" x14ac:dyDescent="0.2">
      <c r="A11120" s="28">
        <v>43031</v>
      </c>
      <c r="B11120" t="s">
        <v>443</v>
      </c>
      <c r="C11120" t="s">
        <v>53</v>
      </c>
      <c r="D11120" t="s">
        <v>53</v>
      </c>
      <c r="E11120" s="30">
        <v>1.363</v>
      </c>
      <c r="F11120">
        <f t="shared" si="179"/>
        <v>1</v>
      </c>
    </row>
    <row r="11121" spans="1:6" x14ac:dyDescent="0.2">
      <c r="A11121" s="28">
        <v>43031</v>
      </c>
      <c r="B11121" t="s">
        <v>443</v>
      </c>
      <c r="C11121" t="s">
        <v>54</v>
      </c>
      <c r="D11121" t="s">
        <v>54</v>
      </c>
      <c r="E11121" s="30">
        <v>2</v>
      </c>
      <c r="F11121">
        <f t="shared" si="179"/>
        <v>1</v>
      </c>
    </row>
    <row r="11122" spans="1:6" x14ac:dyDescent="0.2">
      <c r="A11122" s="28">
        <v>43031</v>
      </c>
      <c r="B11122" t="s">
        <v>443</v>
      </c>
      <c r="C11122" t="s">
        <v>55</v>
      </c>
      <c r="D11122" t="s">
        <v>55</v>
      </c>
      <c r="E11122" s="30">
        <v>28.6</v>
      </c>
      <c r="F11122">
        <f t="shared" si="179"/>
        <v>1</v>
      </c>
    </row>
    <row r="11123" spans="1:6" x14ac:dyDescent="0.2">
      <c r="A11123" s="28">
        <v>43031</v>
      </c>
      <c r="B11123" t="s">
        <v>443</v>
      </c>
      <c r="C11123" t="s">
        <v>56</v>
      </c>
      <c r="D11123" t="s">
        <v>56</v>
      </c>
      <c r="E11123" s="30">
        <v>4</v>
      </c>
      <c r="F11123">
        <f t="shared" si="179"/>
        <v>1</v>
      </c>
    </row>
    <row r="11124" spans="1:6" x14ac:dyDescent="0.2">
      <c r="A11124" s="28">
        <v>43031</v>
      </c>
      <c r="B11124" t="s">
        <v>443</v>
      </c>
      <c r="C11124" t="s">
        <v>57</v>
      </c>
      <c r="D11124" t="s">
        <v>57</v>
      </c>
      <c r="E11124" s="30">
        <v>0</v>
      </c>
      <c r="F11124">
        <f t="shared" si="179"/>
        <v>1</v>
      </c>
    </row>
    <row r="11125" spans="1:6" x14ac:dyDescent="0.2">
      <c r="A11125" s="28">
        <v>43031</v>
      </c>
      <c r="B11125" t="s">
        <v>443</v>
      </c>
      <c r="C11125" t="s">
        <v>58</v>
      </c>
      <c r="D11125" t="s">
        <v>58</v>
      </c>
      <c r="E11125" s="30">
        <v>28</v>
      </c>
      <c r="F11125">
        <f t="shared" si="179"/>
        <v>1</v>
      </c>
    </row>
    <row r="11126" spans="1:6" x14ac:dyDescent="0.2">
      <c r="A11126" s="28">
        <v>43031</v>
      </c>
      <c r="B11126" t="s">
        <v>443</v>
      </c>
      <c r="C11126" t="s">
        <v>59</v>
      </c>
      <c r="D11126" t="s">
        <v>59</v>
      </c>
      <c r="E11126" s="30">
        <v>1</v>
      </c>
      <c r="F11126">
        <f t="shared" si="179"/>
        <v>1</v>
      </c>
    </row>
    <row r="11127" spans="1:6" x14ac:dyDescent="0.2">
      <c r="A11127" s="28">
        <v>43032</v>
      </c>
      <c r="B11127" t="s">
        <v>444</v>
      </c>
      <c r="C11127" t="s">
        <v>52</v>
      </c>
      <c r="D11127" t="s">
        <v>52</v>
      </c>
      <c r="E11127" s="30">
        <v>2</v>
      </c>
      <c r="F11127">
        <f t="shared" si="179"/>
        <v>1</v>
      </c>
    </row>
    <row r="11128" spans="1:6" x14ac:dyDescent="0.2">
      <c r="A11128" s="28">
        <v>43032</v>
      </c>
      <c r="B11128" t="s">
        <v>444</v>
      </c>
      <c r="C11128" t="s">
        <v>53</v>
      </c>
      <c r="D11128" t="s">
        <v>53</v>
      </c>
      <c r="E11128" s="30">
        <v>2</v>
      </c>
      <c r="F11128">
        <f t="shared" si="179"/>
        <v>1</v>
      </c>
    </row>
    <row r="11129" spans="1:6" x14ac:dyDescent="0.2">
      <c r="A11129" s="28">
        <v>43032</v>
      </c>
      <c r="B11129" t="s">
        <v>444</v>
      </c>
      <c r="C11129" t="s">
        <v>54</v>
      </c>
      <c r="D11129" t="s">
        <v>54</v>
      </c>
      <c r="E11129" s="30">
        <v>10</v>
      </c>
      <c r="F11129">
        <f t="shared" si="179"/>
        <v>1</v>
      </c>
    </row>
    <row r="11130" spans="1:6" x14ac:dyDescent="0.2">
      <c r="A11130" s="28">
        <v>43032</v>
      </c>
      <c r="B11130" t="s">
        <v>444</v>
      </c>
      <c r="C11130" t="s">
        <v>55</v>
      </c>
      <c r="D11130" t="s">
        <v>55</v>
      </c>
      <c r="E11130" s="30">
        <v>65.2</v>
      </c>
      <c r="F11130">
        <f t="shared" si="179"/>
        <v>1</v>
      </c>
    </row>
    <row r="11131" spans="1:6" x14ac:dyDescent="0.2">
      <c r="A11131" s="28">
        <v>43032</v>
      </c>
      <c r="B11131" t="s">
        <v>444</v>
      </c>
      <c r="C11131" t="s">
        <v>56</v>
      </c>
      <c r="D11131" t="s">
        <v>56</v>
      </c>
      <c r="E11131" s="30">
        <v>3</v>
      </c>
      <c r="F11131">
        <f t="shared" si="179"/>
        <v>1</v>
      </c>
    </row>
    <row r="11132" spans="1:6" x14ac:dyDescent="0.2">
      <c r="A11132" s="28">
        <v>43032</v>
      </c>
      <c r="B11132" t="s">
        <v>444</v>
      </c>
      <c r="C11132" t="s">
        <v>57</v>
      </c>
      <c r="D11132" t="s">
        <v>57</v>
      </c>
      <c r="E11132" s="30">
        <v>0</v>
      </c>
      <c r="F11132">
        <f t="shared" si="179"/>
        <v>1</v>
      </c>
    </row>
    <row r="11133" spans="1:6" x14ac:dyDescent="0.2">
      <c r="A11133" s="28">
        <v>43032</v>
      </c>
      <c r="B11133" t="s">
        <v>444</v>
      </c>
      <c r="C11133" t="s">
        <v>58</v>
      </c>
      <c r="D11133" t="s">
        <v>58</v>
      </c>
      <c r="E11133" s="30">
        <v>10</v>
      </c>
      <c r="F11133">
        <f t="shared" si="179"/>
        <v>1</v>
      </c>
    </row>
    <row r="11134" spans="1:6" x14ac:dyDescent="0.2">
      <c r="A11134" s="28">
        <v>43032</v>
      </c>
      <c r="B11134" t="s">
        <v>444</v>
      </c>
      <c r="C11134" t="s">
        <v>59</v>
      </c>
      <c r="D11134" t="s">
        <v>59</v>
      </c>
      <c r="E11134" s="30">
        <v>1</v>
      </c>
      <c r="F11134">
        <f t="shared" si="179"/>
        <v>1</v>
      </c>
    </row>
    <row r="11135" spans="1:6" x14ac:dyDescent="0.2">
      <c r="A11135" s="28">
        <v>43033</v>
      </c>
      <c r="B11135" t="s">
        <v>445</v>
      </c>
      <c r="C11135" t="s">
        <v>52</v>
      </c>
      <c r="D11135" t="s">
        <v>52</v>
      </c>
      <c r="E11135" s="30">
        <v>6.34</v>
      </c>
      <c r="F11135">
        <f t="shared" si="179"/>
        <v>1</v>
      </c>
    </row>
    <row r="11136" spans="1:6" x14ac:dyDescent="0.2">
      <c r="A11136" s="28">
        <v>43033</v>
      </c>
      <c r="B11136" t="s">
        <v>445</v>
      </c>
      <c r="C11136" t="s">
        <v>53</v>
      </c>
      <c r="D11136" t="s">
        <v>53</v>
      </c>
      <c r="E11136" s="30">
        <v>3.33</v>
      </c>
      <c r="F11136">
        <f t="shared" si="179"/>
        <v>1</v>
      </c>
    </row>
    <row r="11137" spans="1:6" x14ac:dyDescent="0.2">
      <c r="A11137" s="28">
        <v>43033</v>
      </c>
      <c r="B11137" t="s">
        <v>445</v>
      </c>
      <c r="C11137" t="s">
        <v>54</v>
      </c>
      <c r="D11137" t="s">
        <v>54</v>
      </c>
      <c r="E11137" s="30">
        <v>5.35</v>
      </c>
      <c r="F11137">
        <f t="shared" si="179"/>
        <v>1</v>
      </c>
    </row>
    <row r="11138" spans="1:6" x14ac:dyDescent="0.2">
      <c r="A11138" s="28">
        <v>43033</v>
      </c>
      <c r="B11138" t="s">
        <v>445</v>
      </c>
      <c r="C11138" t="s">
        <v>55</v>
      </c>
      <c r="D11138" t="s">
        <v>55</v>
      </c>
      <c r="E11138" s="30">
        <v>26.9</v>
      </c>
      <c r="F11138">
        <f t="shared" si="179"/>
        <v>1</v>
      </c>
    </row>
    <row r="11139" spans="1:6" x14ac:dyDescent="0.2">
      <c r="A11139" s="28">
        <v>43033</v>
      </c>
      <c r="B11139" t="s">
        <v>445</v>
      </c>
      <c r="C11139" t="s">
        <v>56</v>
      </c>
      <c r="D11139" t="s">
        <v>56</v>
      </c>
      <c r="E11139" s="30">
        <v>4</v>
      </c>
      <c r="F11139">
        <f t="shared" si="179"/>
        <v>1</v>
      </c>
    </row>
    <row r="11140" spans="1:6" x14ac:dyDescent="0.2">
      <c r="A11140" s="28">
        <v>43033</v>
      </c>
      <c r="B11140" t="s">
        <v>445</v>
      </c>
      <c r="C11140" t="s">
        <v>57</v>
      </c>
      <c r="D11140" t="s">
        <v>57</v>
      </c>
      <c r="E11140" s="30">
        <v>0</v>
      </c>
      <c r="F11140">
        <f t="shared" si="179"/>
        <v>1</v>
      </c>
    </row>
    <row r="11141" spans="1:6" x14ac:dyDescent="0.2">
      <c r="A11141" s="28">
        <v>43033</v>
      </c>
      <c r="B11141" t="s">
        <v>445</v>
      </c>
      <c r="C11141" t="s">
        <v>58</v>
      </c>
      <c r="D11141" t="s">
        <v>58</v>
      </c>
      <c r="E11141" s="30">
        <v>1</v>
      </c>
      <c r="F11141">
        <f t="shared" si="179"/>
        <v>1</v>
      </c>
    </row>
    <row r="11142" spans="1:6" x14ac:dyDescent="0.2">
      <c r="A11142" s="28">
        <v>43033</v>
      </c>
      <c r="B11142" t="s">
        <v>445</v>
      </c>
      <c r="C11142" t="s">
        <v>59</v>
      </c>
      <c r="D11142" t="s">
        <v>59</v>
      </c>
      <c r="E11142" s="30">
        <v>1</v>
      </c>
      <c r="F11142">
        <f t="shared" si="179"/>
        <v>1</v>
      </c>
    </row>
    <row r="11143" spans="1:6" x14ac:dyDescent="0.2">
      <c r="A11143" s="28">
        <v>43034</v>
      </c>
      <c r="B11143" t="s">
        <v>446</v>
      </c>
      <c r="C11143" t="s">
        <v>52</v>
      </c>
      <c r="D11143" t="s">
        <v>52</v>
      </c>
      <c r="E11143" s="30">
        <v>1.33</v>
      </c>
      <c r="F11143">
        <f t="shared" ref="F11143:F11206" si="180">SUBTOTAL(103,E11143)</f>
        <v>1</v>
      </c>
    </row>
    <row r="11144" spans="1:6" x14ac:dyDescent="0.2">
      <c r="A11144" s="28">
        <v>43034</v>
      </c>
      <c r="B11144" t="s">
        <v>446</v>
      </c>
      <c r="C11144" t="s">
        <v>53</v>
      </c>
      <c r="D11144" t="s">
        <v>53</v>
      </c>
      <c r="E11144" s="30">
        <v>1.099</v>
      </c>
      <c r="F11144">
        <f t="shared" si="180"/>
        <v>1</v>
      </c>
    </row>
    <row r="11145" spans="1:6" x14ac:dyDescent="0.2">
      <c r="A11145" s="28">
        <v>43034</v>
      </c>
      <c r="B11145" t="s">
        <v>446</v>
      </c>
      <c r="C11145" t="s">
        <v>54</v>
      </c>
      <c r="D11145" t="s">
        <v>54</v>
      </c>
      <c r="E11145" s="30">
        <v>2</v>
      </c>
      <c r="F11145">
        <f t="shared" si="180"/>
        <v>1</v>
      </c>
    </row>
    <row r="11146" spans="1:6" x14ac:dyDescent="0.2">
      <c r="A11146" s="28">
        <v>43034</v>
      </c>
      <c r="B11146" t="s">
        <v>446</v>
      </c>
      <c r="C11146" t="s">
        <v>55</v>
      </c>
      <c r="D11146" t="s">
        <v>55</v>
      </c>
      <c r="E11146" s="30">
        <v>38</v>
      </c>
      <c r="F11146">
        <f t="shared" si="180"/>
        <v>1</v>
      </c>
    </row>
    <row r="11147" spans="1:6" x14ac:dyDescent="0.2">
      <c r="A11147" s="28">
        <v>43034</v>
      </c>
      <c r="B11147" t="s">
        <v>446</v>
      </c>
      <c r="C11147" t="s">
        <v>56</v>
      </c>
      <c r="D11147" t="s">
        <v>56</v>
      </c>
      <c r="E11147" s="30">
        <v>9</v>
      </c>
      <c r="F11147">
        <f t="shared" si="180"/>
        <v>1</v>
      </c>
    </row>
    <row r="11148" spans="1:6" x14ac:dyDescent="0.2">
      <c r="A11148" s="28">
        <v>43034</v>
      </c>
      <c r="B11148" t="s">
        <v>446</v>
      </c>
      <c r="C11148" t="s">
        <v>57</v>
      </c>
      <c r="D11148" t="s">
        <v>57</v>
      </c>
      <c r="E11148" s="30">
        <v>1</v>
      </c>
      <c r="F11148">
        <f t="shared" si="180"/>
        <v>1</v>
      </c>
    </row>
    <row r="11149" spans="1:6" x14ac:dyDescent="0.2">
      <c r="A11149" s="28">
        <v>43034</v>
      </c>
      <c r="B11149" t="s">
        <v>446</v>
      </c>
      <c r="C11149" t="s">
        <v>58</v>
      </c>
      <c r="D11149" t="s">
        <v>58</v>
      </c>
      <c r="E11149" s="30">
        <v>5</v>
      </c>
      <c r="F11149">
        <f t="shared" si="180"/>
        <v>1</v>
      </c>
    </row>
    <row r="11150" spans="1:6" x14ac:dyDescent="0.2">
      <c r="A11150" s="28">
        <v>43034</v>
      </c>
      <c r="B11150" t="s">
        <v>446</v>
      </c>
      <c r="C11150" t="s">
        <v>59</v>
      </c>
      <c r="D11150" t="s">
        <v>59</v>
      </c>
      <c r="E11150" s="30">
        <v>2.2999999999999998</v>
      </c>
      <c r="F11150">
        <f t="shared" si="180"/>
        <v>1</v>
      </c>
    </row>
    <row r="11151" spans="1:6" x14ac:dyDescent="0.2">
      <c r="A11151" s="28">
        <v>43035</v>
      </c>
      <c r="B11151" t="s">
        <v>440</v>
      </c>
      <c r="C11151" t="s">
        <v>52</v>
      </c>
      <c r="D11151" t="s">
        <v>52</v>
      </c>
      <c r="E11151" s="30">
        <v>6.32</v>
      </c>
      <c r="F11151">
        <f t="shared" si="180"/>
        <v>1</v>
      </c>
    </row>
    <row r="11152" spans="1:6" x14ac:dyDescent="0.2">
      <c r="A11152" s="28">
        <v>43035</v>
      </c>
      <c r="B11152" t="s">
        <v>440</v>
      </c>
      <c r="C11152" t="s">
        <v>53</v>
      </c>
      <c r="D11152" t="s">
        <v>53</v>
      </c>
      <c r="E11152" s="30">
        <v>2.363</v>
      </c>
      <c r="F11152">
        <f t="shared" si="180"/>
        <v>1</v>
      </c>
    </row>
    <row r="11153" spans="1:6" x14ac:dyDescent="0.2">
      <c r="A11153" s="28">
        <v>43035</v>
      </c>
      <c r="B11153" t="s">
        <v>440</v>
      </c>
      <c r="C11153" t="s">
        <v>54</v>
      </c>
      <c r="D11153" t="s">
        <v>54</v>
      </c>
      <c r="E11153" s="30">
        <v>6</v>
      </c>
      <c r="F11153">
        <f t="shared" si="180"/>
        <v>1</v>
      </c>
    </row>
    <row r="11154" spans="1:6" x14ac:dyDescent="0.2">
      <c r="A11154" s="28">
        <v>43035</v>
      </c>
      <c r="B11154" t="s">
        <v>440</v>
      </c>
      <c r="C11154" t="s">
        <v>55</v>
      </c>
      <c r="D11154" t="s">
        <v>55</v>
      </c>
      <c r="E11154" s="30">
        <v>26</v>
      </c>
      <c r="F11154">
        <f t="shared" si="180"/>
        <v>1</v>
      </c>
    </row>
    <row r="11155" spans="1:6" x14ac:dyDescent="0.2">
      <c r="A11155" s="28">
        <v>43035</v>
      </c>
      <c r="B11155" t="s">
        <v>440</v>
      </c>
      <c r="C11155" t="s">
        <v>56</v>
      </c>
      <c r="D11155" t="s">
        <v>56</v>
      </c>
      <c r="E11155" s="30">
        <v>14</v>
      </c>
      <c r="F11155">
        <f t="shared" si="180"/>
        <v>1</v>
      </c>
    </row>
    <row r="11156" spans="1:6" x14ac:dyDescent="0.2">
      <c r="A11156" s="28">
        <v>43035</v>
      </c>
      <c r="B11156" t="s">
        <v>440</v>
      </c>
      <c r="C11156" t="s">
        <v>57</v>
      </c>
      <c r="D11156" t="s">
        <v>57</v>
      </c>
      <c r="E11156" s="30">
        <v>1</v>
      </c>
      <c r="F11156">
        <f t="shared" si="180"/>
        <v>1</v>
      </c>
    </row>
    <row r="11157" spans="1:6" x14ac:dyDescent="0.2">
      <c r="A11157" s="28">
        <v>43035</v>
      </c>
      <c r="B11157" t="s">
        <v>440</v>
      </c>
      <c r="C11157" t="s">
        <v>58</v>
      </c>
      <c r="D11157" t="s">
        <v>58</v>
      </c>
      <c r="E11157" s="30">
        <v>21</v>
      </c>
      <c r="F11157">
        <f t="shared" si="180"/>
        <v>1</v>
      </c>
    </row>
    <row r="11158" spans="1:6" x14ac:dyDescent="0.2">
      <c r="A11158" s="28">
        <v>43035</v>
      </c>
      <c r="B11158" t="s">
        <v>440</v>
      </c>
      <c r="C11158" t="s">
        <v>59</v>
      </c>
      <c r="D11158" t="s">
        <v>59</v>
      </c>
      <c r="E11158" s="30">
        <v>2</v>
      </c>
      <c r="F11158">
        <f t="shared" si="180"/>
        <v>1</v>
      </c>
    </row>
    <row r="11159" spans="1:6" x14ac:dyDescent="0.2">
      <c r="A11159" s="28">
        <v>43036</v>
      </c>
      <c r="B11159" t="s">
        <v>441</v>
      </c>
      <c r="C11159" t="s">
        <v>52</v>
      </c>
      <c r="D11159" t="s">
        <v>52</v>
      </c>
      <c r="E11159" s="30">
        <v>5</v>
      </c>
      <c r="F11159">
        <f t="shared" si="180"/>
        <v>1</v>
      </c>
    </row>
    <row r="11160" spans="1:6" x14ac:dyDescent="0.2">
      <c r="A11160" s="28">
        <v>43036</v>
      </c>
      <c r="B11160" t="s">
        <v>441</v>
      </c>
      <c r="C11160" t="s">
        <v>53</v>
      </c>
      <c r="D11160" t="s">
        <v>53</v>
      </c>
      <c r="E11160" s="30">
        <v>2.33</v>
      </c>
      <c r="F11160">
        <f t="shared" si="180"/>
        <v>1</v>
      </c>
    </row>
    <row r="11161" spans="1:6" x14ac:dyDescent="0.2">
      <c r="A11161" s="28">
        <v>43036</v>
      </c>
      <c r="B11161" t="s">
        <v>441</v>
      </c>
      <c r="C11161" t="s">
        <v>54</v>
      </c>
      <c r="D11161" t="s">
        <v>54</v>
      </c>
      <c r="E11161" s="30">
        <v>4</v>
      </c>
      <c r="F11161">
        <f t="shared" si="180"/>
        <v>1</v>
      </c>
    </row>
    <row r="11162" spans="1:6" x14ac:dyDescent="0.2">
      <c r="A11162" s="28">
        <v>43036</v>
      </c>
      <c r="B11162" t="s">
        <v>441</v>
      </c>
      <c r="C11162" t="s">
        <v>55</v>
      </c>
      <c r="D11162" t="s">
        <v>55</v>
      </c>
      <c r="E11162" s="30">
        <v>24.1</v>
      </c>
      <c r="F11162">
        <f t="shared" si="180"/>
        <v>1</v>
      </c>
    </row>
    <row r="11163" spans="1:6" x14ac:dyDescent="0.2">
      <c r="A11163" s="28">
        <v>43036</v>
      </c>
      <c r="B11163" t="s">
        <v>441</v>
      </c>
      <c r="C11163" t="s">
        <v>56</v>
      </c>
      <c r="D11163" t="s">
        <v>56</v>
      </c>
      <c r="E11163" s="30">
        <v>11</v>
      </c>
      <c r="F11163">
        <f t="shared" si="180"/>
        <v>1</v>
      </c>
    </row>
    <row r="11164" spans="1:6" x14ac:dyDescent="0.2">
      <c r="A11164" s="28">
        <v>43036</v>
      </c>
      <c r="B11164" t="s">
        <v>441</v>
      </c>
      <c r="C11164" t="s">
        <v>57</v>
      </c>
      <c r="D11164" t="s">
        <v>57</v>
      </c>
      <c r="E11164" s="30">
        <v>0</v>
      </c>
      <c r="F11164">
        <f t="shared" si="180"/>
        <v>1</v>
      </c>
    </row>
    <row r="11165" spans="1:6" x14ac:dyDescent="0.2">
      <c r="A11165" s="28">
        <v>43036</v>
      </c>
      <c r="B11165" t="s">
        <v>441</v>
      </c>
      <c r="C11165" t="s">
        <v>58</v>
      </c>
      <c r="D11165" t="s">
        <v>58</v>
      </c>
      <c r="E11165" s="30">
        <v>7</v>
      </c>
      <c r="F11165">
        <f t="shared" si="180"/>
        <v>1</v>
      </c>
    </row>
    <row r="11166" spans="1:6" x14ac:dyDescent="0.2">
      <c r="A11166" s="28">
        <v>43036</v>
      </c>
      <c r="B11166" t="s">
        <v>441</v>
      </c>
      <c r="C11166" t="s">
        <v>59</v>
      </c>
      <c r="D11166" t="s">
        <v>59</v>
      </c>
      <c r="E11166" s="30">
        <v>3</v>
      </c>
      <c r="F11166">
        <f t="shared" si="180"/>
        <v>1</v>
      </c>
    </row>
    <row r="11167" spans="1:6" x14ac:dyDescent="0.2">
      <c r="A11167" s="28">
        <v>43037</v>
      </c>
      <c r="B11167" t="s">
        <v>447</v>
      </c>
      <c r="C11167" t="s">
        <v>52</v>
      </c>
      <c r="D11167" t="s">
        <v>52</v>
      </c>
      <c r="E11167" s="30">
        <v>7.66</v>
      </c>
      <c r="F11167">
        <f t="shared" si="180"/>
        <v>1</v>
      </c>
    </row>
    <row r="11168" spans="1:6" x14ac:dyDescent="0.2">
      <c r="A11168" s="28">
        <v>43037</v>
      </c>
      <c r="B11168" t="s">
        <v>447</v>
      </c>
      <c r="C11168" t="s">
        <v>53</v>
      </c>
      <c r="D11168" t="s">
        <v>53</v>
      </c>
      <c r="E11168" s="30">
        <v>2.3730000000000002</v>
      </c>
      <c r="F11168">
        <f t="shared" si="180"/>
        <v>1</v>
      </c>
    </row>
    <row r="11169" spans="1:6" x14ac:dyDescent="0.2">
      <c r="A11169" s="28">
        <v>43037</v>
      </c>
      <c r="B11169" t="s">
        <v>447</v>
      </c>
      <c r="C11169" t="s">
        <v>54</v>
      </c>
      <c r="D11169" t="s">
        <v>54</v>
      </c>
      <c r="E11169" s="30">
        <v>1.05</v>
      </c>
      <c r="F11169">
        <f t="shared" si="180"/>
        <v>1</v>
      </c>
    </row>
    <row r="11170" spans="1:6" x14ac:dyDescent="0.2">
      <c r="A11170" s="28">
        <v>43037</v>
      </c>
      <c r="B11170" t="s">
        <v>447</v>
      </c>
      <c r="C11170" t="s">
        <v>55</v>
      </c>
      <c r="D11170" t="s">
        <v>55</v>
      </c>
      <c r="E11170" s="30">
        <v>36</v>
      </c>
      <c r="F11170">
        <f t="shared" si="180"/>
        <v>1</v>
      </c>
    </row>
    <row r="11171" spans="1:6" x14ac:dyDescent="0.2">
      <c r="A11171" s="28">
        <v>43037</v>
      </c>
      <c r="B11171" t="s">
        <v>447</v>
      </c>
      <c r="C11171" t="s">
        <v>56</v>
      </c>
      <c r="D11171" t="s">
        <v>56</v>
      </c>
      <c r="E11171" s="30">
        <v>3</v>
      </c>
      <c r="F11171">
        <f t="shared" si="180"/>
        <v>1</v>
      </c>
    </row>
    <row r="11172" spans="1:6" x14ac:dyDescent="0.2">
      <c r="A11172" s="28">
        <v>43037</v>
      </c>
      <c r="B11172" t="s">
        <v>447</v>
      </c>
      <c r="C11172" t="s">
        <v>57</v>
      </c>
      <c r="D11172" t="s">
        <v>57</v>
      </c>
      <c r="E11172" s="30">
        <v>0</v>
      </c>
      <c r="F11172">
        <f t="shared" si="180"/>
        <v>1</v>
      </c>
    </row>
    <row r="11173" spans="1:6" x14ac:dyDescent="0.2">
      <c r="A11173" s="28">
        <v>43037</v>
      </c>
      <c r="B11173" t="s">
        <v>447</v>
      </c>
      <c r="C11173" t="s">
        <v>58</v>
      </c>
      <c r="D11173" t="s">
        <v>58</v>
      </c>
      <c r="E11173" s="30">
        <v>1</v>
      </c>
      <c r="F11173">
        <f t="shared" si="180"/>
        <v>1</v>
      </c>
    </row>
    <row r="11174" spans="1:6" x14ac:dyDescent="0.2">
      <c r="A11174" s="28">
        <v>43037</v>
      </c>
      <c r="B11174" t="s">
        <v>447</v>
      </c>
      <c r="C11174" t="s">
        <v>59</v>
      </c>
      <c r="D11174" t="s">
        <v>59</v>
      </c>
      <c r="E11174" s="30">
        <v>2.2000000000000002</v>
      </c>
      <c r="F11174">
        <f t="shared" si="180"/>
        <v>1</v>
      </c>
    </row>
    <row r="11175" spans="1:6" x14ac:dyDescent="0.2">
      <c r="A11175" s="28">
        <v>43038</v>
      </c>
      <c r="B11175" t="s">
        <v>443</v>
      </c>
      <c r="C11175" t="s">
        <v>52</v>
      </c>
      <c r="D11175" t="s">
        <v>52</v>
      </c>
      <c r="E11175" s="30">
        <v>1.5</v>
      </c>
      <c r="F11175">
        <f t="shared" si="180"/>
        <v>1</v>
      </c>
    </row>
    <row r="11176" spans="1:6" x14ac:dyDescent="0.2">
      <c r="A11176" s="28">
        <v>43038</v>
      </c>
      <c r="B11176" t="s">
        <v>443</v>
      </c>
      <c r="C11176" t="s">
        <v>53</v>
      </c>
      <c r="D11176" t="s">
        <v>53</v>
      </c>
      <c r="E11176" s="30">
        <v>3.66</v>
      </c>
      <c r="F11176">
        <f t="shared" si="180"/>
        <v>1</v>
      </c>
    </row>
    <row r="11177" spans="1:6" x14ac:dyDescent="0.2">
      <c r="A11177" s="28">
        <v>43038</v>
      </c>
      <c r="B11177" t="s">
        <v>443</v>
      </c>
      <c r="C11177" t="s">
        <v>54</v>
      </c>
      <c r="D11177" t="s">
        <v>54</v>
      </c>
      <c r="E11177" s="30">
        <v>2</v>
      </c>
      <c r="F11177">
        <f t="shared" si="180"/>
        <v>1</v>
      </c>
    </row>
    <row r="11178" spans="1:6" x14ac:dyDescent="0.2">
      <c r="A11178" s="28">
        <v>43038</v>
      </c>
      <c r="B11178" t="s">
        <v>443</v>
      </c>
      <c r="C11178" t="s">
        <v>55</v>
      </c>
      <c r="D11178" t="s">
        <v>55</v>
      </c>
      <c r="E11178" s="30">
        <v>32.799999999999997</v>
      </c>
      <c r="F11178">
        <f t="shared" si="180"/>
        <v>1</v>
      </c>
    </row>
    <row r="11179" spans="1:6" x14ac:dyDescent="0.2">
      <c r="A11179" s="28">
        <v>43038</v>
      </c>
      <c r="B11179" t="s">
        <v>443</v>
      </c>
      <c r="C11179" t="s">
        <v>56</v>
      </c>
      <c r="D11179" t="s">
        <v>56</v>
      </c>
      <c r="E11179" s="30">
        <v>7</v>
      </c>
      <c r="F11179">
        <f t="shared" si="180"/>
        <v>1</v>
      </c>
    </row>
    <row r="11180" spans="1:6" x14ac:dyDescent="0.2">
      <c r="A11180" s="28">
        <v>43038</v>
      </c>
      <c r="B11180" t="s">
        <v>443</v>
      </c>
      <c r="C11180" t="s">
        <v>57</v>
      </c>
      <c r="D11180" t="s">
        <v>57</v>
      </c>
      <c r="E11180" s="30">
        <v>0</v>
      </c>
      <c r="F11180">
        <f t="shared" si="180"/>
        <v>1</v>
      </c>
    </row>
    <row r="11181" spans="1:6" x14ac:dyDescent="0.2">
      <c r="A11181" s="28">
        <v>43038</v>
      </c>
      <c r="B11181" t="s">
        <v>443</v>
      </c>
      <c r="C11181" t="s">
        <v>58</v>
      </c>
      <c r="D11181" t="s">
        <v>58</v>
      </c>
      <c r="E11181" s="30">
        <v>9</v>
      </c>
      <c r="F11181">
        <f t="shared" si="180"/>
        <v>1</v>
      </c>
    </row>
    <row r="11182" spans="1:6" x14ac:dyDescent="0.2">
      <c r="A11182" s="28">
        <v>43038</v>
      </c>
      <c r="B11182" t="s">
        <v>443</v>
      </c>
      <c r="C11182" t="s">
        <v>59</v>
      </c>
      <c r="D11182" t="s">
        <v>59</v>
      </c>
      <c r="E11182" s="30">
        <v>1</v>
      </c>
      <c r="F11182">
        <f t="shared" si="180"/>
        <v>1</v>
      </c>
    </row>
    <row r="11183" spans="1:6" x14ac:dyDescent="0.2">
      <c r="A11183" s="28">
        <v>43039</v>
      </c>
      <c r="B11183" t="s">
        <v>444</v>
      </c>
      <c r="C11183" t="s">
        <v>52</v>
      </c>
      <c r="D11183" t="s">
        <v>52</v>
      </c>
      <c r="E11183" s="30">
        <v>4.33</v>
      </c>
      <c r="F11183">
        <f t="shared" si="180"/>
        <v>1</v>
      </c>
    </row>
    <row r="11184" spans="1:6" x14ac:dyDescent="0.2">
      <c r="A11184" s="28">
        <v>43039</v>
      </c>
      <c r="B11184" t="s">
        <v>444</v>
      </c>
      <c r="C11184" t="s">
        <v>53</v>
      </c>
      <c r="D11184" t="s">
        <v>53</v>
      </c>
      <c r="E11184" s="30">
        <v>1.363</v>
      </c>
      <c r="F11184">
        <f t="shared" si="180"/>
        <v>1</v>
      </c>
    </row>
    <row r="11185" spans="1:6" x14ac:dyDescent="0.2">
      <c r="A11185" s="28">
        <v>43039</v>
      </c>
      <c r="B11185" t="s">
        <v>444</v>
      </c>
      <c r="C11185" t="s">
        <v>54</v>
      </c>
      <c r="D11185" t="s">
        <v>54</v>
      </c>
      <c r="E11185" s="30">
        <v>4</v>
      </c>
      <c r="F11185">
        <f t="shared" si="180"/>
        <v>1</v>
      </c>
    </row>
    <row r="11186" spans="1:6" x14ac:dyDescent="0.2">
      <c r="A11186" s="28">
        <v>43039</v>
      </c>
      <c r="B11186" t="s">
        <v>444</v>
      </c>
      <c r="C11186" t="s">
        <v>55</v>
      </c>
      <c r="D11186" t="s">
        <v>55</v>
      </c>
      <c r="E11186" s="30">
        <v>38</v>
      </c>
      <c r="F11186">
        <f t="shared" si="180"/>
        <v>1</v>
      </c>
    </row>
    <row r="11187" spans="1:6" x14ac:dyDescent="0.2">
      <c r="A11187" s="28">
        <v>43039</v>
      </c>
      <c r="B11187" t="s">
        <v>444</v>
      </c>
      <c r="C11187" t="s">
        <v>56</v>
      </c>
      <c r="D11187" t="s">
        <v>56</v>
      </c>
      <c r="E11187" s="30">
        <v>2</v>
      </c>
      <c r="F11187">
        <f t="shared" si="180"/>
        <v>1</v>
      </c>
    </row>
    <row r="11188" spans="1:6" x14ac:dyDescent="0.2">
      <c r="A11188" s="28">
        <v>43039</v>
      </c>
      <c r="B11188" t="s">
        <v>444</v>
      </c>
      <c r="C11188" t="s">
        <v>57</v>
      </c>
      <c r="D11188" t="s">
        <v>57</v>
      </c>
      <c r="E11188" s="30">
        <v>0</v>
      </c>
      <c r="F11188">
        <f t="shared" si="180"/>
        <v>1</v>
      </c>
    </row>
    <row r="11189" spans="1:6" x14ac:dyDescent="0.2">
      <c r="A11189" s="28">
        <v>43039</v>
      </c>
      <c r="B11189" t="s">
        <v>444</v>
      </c>
      <c r="C11189" t="s">
        <v>58</v>
      </c>
      <c r="D11189" t="s">
        <v>58</v>
      </c>
      <c r="E11189" s="30">
        <v>0</v>
      </c>
      <c r="F11189">
        <f t="shared" si="180"/>
        <v>1</v>
      </c>
    </row>
    <row r="11190" spans="1:6" x14ac:dyDescent="0.2">
      <c r="A11190" s="28">
        <v>43039</v>
      </c>
      <c r="B11190" t="s">
        <v>444</v>
      </c>
      <c r="C11190" t="s">
        <v>59</v>
      </c>
      <c r="D11190" t="s">
        <v>59</v>
      </c>
      <c r="E11190" s="30">
        <v>1</v>
      </c>
      <c r="F11190">
        <f t="shared" si="180"/>
        <v>1</v>
      </c>
    </row>
    <row r="11191" spans="1:6" x14ac:dyDescent="0.2">
      <c r="A11191" s="28">
        <v>43040</v>
      </c>
      <c r="B11191" t="s">
        <v>445</v>
      </c>
      <c r="C11191" t="s">
        <v>52</v>
      </c>
      <c r="D11191" t="s">
        <v>52</v>
      </c>
      <c r="E11191" s="30">
        <v>0.67</v>
      </c>
      <c r="F11191">
        <f t="shared" si="180"/>
        <v>1</v>
      </c>
    </row>
    <row r="11192" spans="1:6" x14ac:dyDescent="0.2">
      <c r="A11192" s="28">
        <v>43040</v>
      </c>
      <c r="B11192" t="s">
        <v>445</v>
      </c>
      <c r="C11192" t="s">
        <v>53</v>
      </c>
      <c r="D11192" t="s">
        <v>53</v>
      </c>
      <c r="E11192" s="30">
        <v>3.4289999999999998</v>
      </c>
      <c r="F11192">
        <f t="shared" si="180"/>
        <v>1</v>
      </c>
    </row>
    <row r="11193" spans="1:6" x14ac:dyDescent="0.2">
      <c r="A11193" s="28">
        <v>43040</v>
      </c>
      <c r="B11193" t="s">
        <v>445</v>
      </c>
      <c r="C11193" t="s">
        <v>54</v>
      </c>
      <c r="D11193" t="s">
        <v>54</v>
      </c>
      <c r="E11193" s="30">
        <v>2</v>
      </c>
      <c r="F11193">
        <f t="shared" si="180"/>
        <v>1</v>
      </c>
    </row>
    <row r="11194" spans="1:6" x14ac:dyDescent="0.2">
      <c r="A11194" s="28">
        <v>43040</v>
      </c>
      <c r="B11194" t="s">
        <v>445</v>
      </c>
      <c r="C11194" t="s">
        <v>55</v>
      </c>
      <c r="D11194" t="s">
        <v>55</v>
      </c>
      <c r="E11194" s="30">
        <v>23</v>
      </c>
      <c r="F11194">
        <f t="shared" si="180"/>
        <v>1</v>
      </c>
    </row>
    <row r="11195" spans="1:6" x14ac:dyDescent="0.2">
      <c r="A11195" s="28">
        <v>43040</v>
      </c>
      <c r="B11195" t="s">
        <v>445</v>
      </c>
      <c r="C11195" t="s">
        <v>56</v>
      </c>
      <c r="D11195" t="s">
        <v>56</v>
      </c>
      <c r="E11195" s="30">
        <v>5</v>
      </c>
      <c r="F11195">
        <f t="shared" si="180"/>
        <v>1</v>
      </c>
    </row>
    <row r="11196" spans="1:6" x14ac:dyDescent="0.2">
      <c r="A11196" s="28">
        <v>43040</v>
      </c>
      <c r="B11196" t="s">
        <v>445</v>
      </c>
      <c r="C11196" t="s">
        <v>57</v>
      </c>
      <c r="D11196" t="s">
        <v>57</v>
      </c>
      <c r="E11196" s="30">
        <v>0</v>
      </c>
      <c r="F11196">
        <f t="shared" si="180"/>
        <v>1</v>
      </c>
    </row>
    <row r="11197" spans="1:6" x14ac:dyDescent="0.2">
      <c r="A11197" s="28">
        <v>43040</v>
      </c>
      <c r="B11197" t="s">
        <v>445</v>
      </c>
      <c r="C11197" t="s">
        <v>58</v>
      </c>
      <c r="D11197" t="s">
        <v>58</v>
      </c>
      <c r="E11197" s="30">
        <v>3</v>
      </c>
      <c r="F11197">
        <f t="shared" si="180"/>
        <v>1</v>
      </c>
    </row>
    <row r="11198" spans="1:6" x14ac:dyDescent="0.2">
      <c r="A11198" s="28">
        <v>43040</v>
      </c>
      <c r="B11198" t="s">
        <v>445</v>
      </c>
      <c r="C11198" t="s">
        <v>59</v>
      </c>
      <c r="D11198" t="s">
        <v>59</v>
      </c>
      <c r="E11198" s="30">
        <v>1</v>
      </c>
      <c r="F11198">
        <f t="shared" si="180"/>
        <v>1</v>
      </c>
    </row>
    <row r="11199" spans="1:6" x14ac:dyDescent="0.2">
      <c r="A11199" s="28">
        <v>43041</v>
      </c>
      <c r="B11199" t="s">
        <v>446</v>
      </c>
      <c r="C11199" t="s">
        <v>52</v>
      </c>
      <c r="D11199" t="s">
        <v>52</v>
      </c>
      <c r="E11199" s="30">
        <v>4</v>
      </c>
      <c r="F11199">
        <f t="shared" si="180"/>
        <v>1</v>
      </c>
    </row>
    <row r="11200" spans="1:6" x14ac:dyDescent="0.2">
      <c r="A11200" s="28">
        <v>43041</v>
      </c>
      <c r="B11200" t="s">
        <v>446</v>
      </c>
      <c r="C11200" t="s">
        <v>53</v>
      </c>
      <c r="D11200" t="s">
        <v>53</v>
      </c>
      <c r="E11200" s="30">
        <v>2.0659999999999998</v>
      </c>
      <c r="F11200">
        <f t="shared" si="180"/>
        <v>1</v>
      </c>
    </row>
    <row r="11201" spans="1:6" x14ac:dyDescent="0.2">
      <c r="A11201" s="28">
        <v>43041</v>
      </c>
      <c r="B11201" t="s">
        <v>446</v>
      </c>
      <c r="C11201" t="s">
        <v>54</v>
      </c>
      <c r="D11201" t="s">
        <v>54</v>
      </c>
      <c r="E11201" s="30">
        <v>1.55</v>
      </c>
      <c r="F11201">
        <f t="shared" si="180"/>
        <v>1</v>
      </c>
    </row>
    <row r="11202" spans="1:6" x14ac:dyDescent="0.2">
      <c r="A11202" s="28">
        <v>43041</v>
      </c>
      <c r="B11202" t="s">
        <v>446</v>
      </c>
      <c r="C11202" t="s">
        <v>55</v>
      </c>
      <c r="D11202" t="s">
        <v>55</v>
      </c>
      <c r="E11202" s="30">
        <v>22.1</v>
      </c>
      <c r="F11202">
        <f t="shared" si="180"/>
        <v>1</v>
      </c>
    </row>
    <row r="11203" spans="1:6" x14ac:dyDescent="0.2">
      <c r="A11203" s="28">
        <v>43041</v>
      </c>
      <c r="B11203" t="s">
        <v>446</v>
      </c>
      <c r="C11203" t="s">
        <v>56</v>
      </c>
      <c r="D11203" t="s">
        <v>56</v>
      </c>
      <c r="E11203" s="30">
        <v>5</v>
      </c>
      <c r="F11203">
        <f t="shared" si="180"/>
        <v>1</v>
      </c>
    </row>
    <row r="11204" spans="1:6" x14ac:dyDescent="0.2">
      <c r="A11204" s="28">
        <v>43041</v>
      </c>
      <c r="B11204" t="s">
        <v>446</v>
      </c>
      <c r="C11204" t="s">
        <v>57</v>
      </c>
      <c r="D11204" t="s">
        <v>57</v>
      </c>
      <c r="E11204" s="30">
        <v>0</v>
      </c>
      <c r="F11204">
        <f t="shared" si="180"/>
        <v>1</v>
      </c>
    </row>
    <row r="11205" spans="1:6" x14ac:dyDescent="0.2">
      <c r="A11205" s="28">
        <v>43041</v>
      </c>
      <c r="B11205" t="s">
        <v>446</v>
      </c>
      <c r="C11205" t="s">
        <v>58</v>
      </c>
      <c r="D11205" t="s">
        <v>58</v>
      </c>
      <c r="E11205" s="30">
        <v>11</v>
      </c>
      <c r="F11205">
        <f t="shared" si="180"/>
        <v>1</v>
      </c>
    </row>
    <row r="11206" spans="1:6" x14ac:dyDescent="0.2">
      <c r="A11206" s="28">
        <v>43041</v>
      </c>
      <c r="B11206" t="s">
        <v>446</v>
      </c>
      <c r="C11206" t="s">
        <v>59</v>
      </c>
      <c r="D11206" t="s">
        <v>59</v>
      </c>
      <c r="E11206" s="30">
        <v>3</v>
      </c>
      <c r="F11206">
        <f t="shared" si="180"/>
        <v>1</v>
      </c>
    </row>
    <row r="11207" spans="1:6" x14ac:dyDescent="0.2">
      <c r="A11207" s="28">
        <v>43042</v>
      </c>
      <c r="B11207" t="s">
        <v>440</v>
      </c>
      <c r="C11207" t="s">
        <v>52</v>
      </c>
      <c r="D11207" t="s">
        <v>52</v>
      </c>
      <c r="E11207" s="30">
        <v>2.33</v>
      </c>
      <c r="F11207">
        <f t="shared" ref="F11207:F11270" si="181">SUBTOTAL(103,E11207)</f>
        <v>1</v>
      </c>
    </row>
    <row r="11208" spans="1:6" x14ac:dyDescent="0.2">
      <c r="A11208" s="28">
        <v>43042</v>
      </c>
      <c r="B11208" t="s">
        <v>440</v>
      </c>
      <c r="C11208" t="s">
        <v>53</v>
      </c>
      <c r="D11208" t="s">
        <v>53</v>
      </c>
      <c r="E11208" s="30">
        <v>7.67</v>
      </c>
      <c r="F11208">
        <f t="shared" si="181"/>
        <v>1</v>
      </c>
    </row>
    <row r="11209" spans="1:6" x14ac:dyDescent="0.2">
      <c r="A11209" s="28">
        <v>43042</v>
      </c>
      <c r="B11209" t="s">
        <v>440</v>
      </c>
      <c r="C11209" t="s">
        <v>54</v>
      </c>
      <c r="D11209" t="s">
        <v>54</v>
      </c>
      <c r="E11209" s="30">
        <v>4.4000000000000004</v>
      </c>
      <c r="F11209">
        <f t="shared" si="181"/>
        <v>1</v>
      </c>
    </row>
    <row r="11210" spans="1:6" x14ac:dyDescent="0.2">
      <c r="A11210" s="28">
        <v>43042</v>
      </c>
      <c r="B11210" t="s">
        <v>440</v>
      </c>
      <c r="C11210" t="s">
        <v>55</v>
      </c>
      <c r="D11210" t="s">
        <v>55</v>
      </c>
      <c r="E11210" s="30">
        <v>37.4</v>
      </c>
      <c r="F11210">
        <f t="shared" si="181"/>
        <v>1</v>
      </c>
    </row>
    <row r="11211" spans="1:6" x14ac:dyDescent="0.2">
      <c r="A11211" s="28">
        <v>43042</v>
      </c>
      <c r="B11211" t="s">
        <v>440</v>
      </c>
      <c r="C11211" t="s">
        <v>56</v>
      </c>
      <c r="D11211" t="s">
        <v>56</v>
      </c>
      <c r="E11211" s="30">
        <v>10</v>
      </c>
      <c r="F11211">
        <f t="shared" si="181"/>
        <v>1</v>
      </c>
    </row>
    <row r="11212" spans="1:6" x14ac:dyDescent="0.2">
      <c r="A11212" s="28">
        <v>43042</v>
      </c>
      <c r="B11212" t="s">
        <v>440</v>
      </c>
      <c r="C11212" t="s">
        <v>57</v>
      </c>
      <c r="D11212" t="s">
        <v>57</v>
      </c>
      <c r="E11212" s="30">
        <v>3</v>
      </c>
      <c r="F11212">
        <f t="shared" si="181"/>
        <v>1</v>
      </c>
    </row>
    <row r="11213" spans="1:6" x14ac:dyDescent="0.2">
      <c r="A11213" s="28">
        <v>43042</v>
      </c>
      <c r="B11213" t="s">
        <v>440</v>
      </c>
      <c r="C11213" t="s">
        <v>58</v>
      </c>
      <c r="D11213" t="s">
        <v>58</v>
      </c>
      <c r="E11213" s="30">
        <v>6</v>
      </c>
      <c r="F11213">
        <f t="shared" si="181"/>
        <v>1</v>
      </c>
    </row>
    <row r="11214" spans="1:6" x14ac:dyDescent="0.2">
      <c r="A11214" s="28">
        <v>43042</v>
      </c>
      <c r="B11214" t="s">
        <v>440</v>
      </c>
      <c r="C11214" t="s">
        <v>59</v>
      </c>
      <c r="D11214" t="s">
        <v>59</v>
      </c>
      <c r="E11214" s="30">
        <v>1</v>
      </c>
      <c r="F11214">
        <f t="shared" si="181"/>
        <v>1</v>
      </c>
    </row>
    <row r="11215" spans="1:6" x14ac:dyDescent="0.2">
      <c r="A11215" s="28">
        <v>43043</v>
      </c>
      <c r="B11215" t="s">
        <v>441</v>
      </c>
      <c r="C11215" t="s">
        <v>52</v>
      </c>
      <c r="D11215" t="s">
        <v>52</v>
      </c>
      <c r="E11215" s="30">
        <v>10.34</v>
      </c>
      <c r="F11215">
        <f t="shared" si="181"/>
        <v>1</v>
      </c>
    </row>
    <row r="11216" spans="1:6" x14ac:dyDescent="0.2">
      <c r="A11216" s="28">
        <v>43043</v>
      </c>
      <c r="B11216" t="s">
        <v>441</v>
      </c>
      <c r="C11216" t="s">
        <v>53</v>
      </c>
      <c r="D11216" t="s">
        <v>53</v>
      </c>
      <c r="E11216" s="30">
        <v>7.4720000000000004</v>
      </c>
      <c r="F11216">
        <f t="shared" si="181"/>
        <v>1</v>
      </c>
    </row>
    <row r="11217" spans="1:6" x14ac:dyDescent="0.2">
      <c r="A11217" s="28">
        <v>43043</v>
      </c>
      <c r="B11217" t="s">
        <v>441</v>
      </c>
      <c r="C11217" t="s">
        <v>54</v>
      </c>
      <c r="D11217" t="s">
        <v>54</v>
      </c>
      <c r="E11217" s="30">
        <v>6</v>
      </c>
      <c r="F11217">
        <f t="shared" si="181"/>
        <v>1</v>
      </c>
    </row>
    <row r="11218" spans="1:6" x14ac:dyDescent="0.2">
      <c r="A11218" s="28">
        <v>43043</v>
      </c>
      <c r="B11218" t="s">
        <v>441</v>
      </c>
      <c r="C11218" t="s">
        <v>55</v>
      </c>
      <c r="D11218" t="s">
        <v>55</v>
      </c>
      <c r="E11218" s="30">
        <v>33</v>
      </c>
      <c r="F11218">
        <f t="shared" si="181"/>
        <v>1</v>
      </c>
    </row>
    <row r="11219" spans="1:6" x14ac:dyDescent="0.2">
      <c r="A11219" s="28">
        <v>43043</v>
      </c>
      <c r="B11219" t="s">
        <v>441</v>
      </c>
      <c r="C11219" t="s">
        <v>56</v>
      </c>
      <c r="D11219" t="s">
        <v>56</v>
      </c>
      <c r="E11219" s="30">
        <v>5</v>
      </c>
      <c r="F11219">
        <f t="shared" si="181"/>
        <v>1</v>
      </c>
    </row>
    <row r="11220" spans="1:6" x14ac:dyDescent="0.2">
      <c r="A11220" s="28">
        <v>43043</v>
      </c>
      <c r="B11220" t="s">
        <v>441</v>
      </c>
      <c r="C11220" t="s">
        <v>57</v>
      </c>
      <c r="D11220" t="s">
        <v>57</v>
      </c>
      <c r="E11220" s="30">
        <v>0</v>
      </c>
      <c r="F11220">
        <f t="shared" si="181"/>
        <v>1</v>
      </c>
    </row>
    <row r="11221" spans="1:6" x14ac:dyDescent="0.2">
      <c r="A11221" s="28">
        <v>43043</v>
      </c>
      <c r="B11221" t="s">
        <v>441</v>
      </c>
      <c r="C11221" t="s">
        <v>58</v>
      </c>
      <c r="D11221" t="s">
        <v>58</v>
      </c>
      <c r="E11221" s="30">
        <v>1</v>
      </c>
      <c r="F11221">
        <f t="shared" si="181"/>
        <v>1</v>
      </c>
    </row>
    <row r="11222" spans="1:6" x14ac:dyDescent="0.2">
      <c r="A11222" s="28">
        <v>43043</v>
      </c>
      <c r="B11222" t="s">
        <v>441</v>
      </c>
      <c r="C11222" t="s">
        <v>59</v>
      </c>
      <c r="D11222" t="s">
        <v>59</v>
      </c>
      <c r="E11222" s="30">
        <v>3.2</v>
      </c>
      <c r="F11222">
        <f t="shared" si="181"/>
        <v>1</v>
      </c>
    </row>
    <row r="11223" spans="1:6" x14ac:dyDescent="0.2">
      <c r="A11223" s="28">
        <v>43044</v>
      </c>
      <c r="B11223" t="s">
        <v>447</v>
      </c>
      <c r="C11223" t="s">
        <v>52</v>
      </c>
      <c r="D11223" t="s">
        <v>52</v>
      </c>
      <c r="E11223" s="30">
        <v>6.33</v>
      </c>
      <c r="F11223">
        <f t="shared" si="181"/>
        <v>1</v>
      </c>
    </row>
    <row r="11224" spans="1:6" x14ac:dyDescent="0.2">
      <c r="A11224" s="28">
        <v>43044</v>
      </c>
      <c r="B11224" t="s">
        <v>447</v>
      </c>
      <c r="C11224" t="s">
        <v>53</v>
      </c>
      <c r="D11224" t="s">
        <v>53</v>
      </c>
      <c r="E11224" s="30">
        <v>5.7990000000000004</v>
      </c>
      <c r="F11224">
        <f t="shared" si="181"/>
        <v>1</v>
      </c>
    </row>
    <row r="11225" spans="1:6" x14ac:dyDescent="0.2">
      <c r="A11225" s="28">
        <v>43044</v>
      </c>
      <c r="B11225" t="s">
        <v>447</v>
      </c>
      <c r="C11225" t="s">
        <v>54</v>
      </c>
      <c r="D11225" t="s">
        <v>54</v>
      </c>
      <c r="E11225" s="30">
        <v>1.1000000000000001</v>
      </c>
      <c r="F11225">
        <f t="shared" si="181"/>
        <v>1</v>
      </c>
    </row>
    <row r="11226" spans="1:6" x14ac:dyDescent="0.2">
      <c r="A11226" s="28">
        <v>43044</v>
      </c>
      <c r="B11226" t="s">
        <v>447</v>
      </c>
      <c r="C11226" t="s">
        <v>55</v>
      </c>
      <c r="D11226" t="s">
        <v>55</v>
      </c>
      <c r="E11226" s="30">
        <v>35.450000000000003</v>
      </c>
      <c r="F11226">
        <f t="shared" si="181"/>
        <v>1</v>
      </c>
    </row>
    <row r="11227" spans="1:6" x14ac:dyDescent="0.2">
      <c r="A11227" s="28">
        <v>43044</v>
      </c>
      <c r="B11227" t="s">
        <v>447</v>
      </c>
      <c r="C11227" t="s">
        <v>56</v>
      </c>
      <c r="D11227" t="s">
        <v>56</v>
      </c>
      <c r="E11227" s="30">
        <v>1</v>
      </c>
      <c r="F11227">
        <f t="shared" si="181"/>
        <v>1</v>
      </c>
    </row>
    <row r="11228" spans="1:6" x14ac:dyDescent="0.2">
      <c r="A11228" s="28">
        <v>43044</v>
      </c>
      <c r="B11228" t="s">
        <v>447</v>
      </c>
      <c r="C11228" t="s">
        <v>57</v>
      </c>
      <c r="D11228" t="s">
        <v>57</v>
      </c>
      <c r="E11228" s="30">
        <v>0</v>
      </c>
      <c r="F11228">
        <f t="shared" si="181"/>
        <v>1</v>
      </c>
    </row>
    <row r="11229" spans="1:6" x14ac:dyDescent="0.2">
      <c r="A11229" s="28">
        <v>43044</v>
      </c>
      <c r="B11229" t="s">
        <v>447</v>
      </c>
      <c r="C11229" t="s">
        <v>58</v>
      </c>
      <c r="D11229" t="s">
        <v>58</v>
      </c>
      <c r="E11229" s="30">
        <v>5</v>
      </c>
      <c r="F11229">
        <f t="shared" si="181"/>
        <v>1</v>
      </c>
    </row>
    <row r="11230" spans="1:6" x14ac:dyDescent="0.2">
      <c r="A11230" s="28">
        <v>43044</v>
      </c>
      <c r="B11230" t="s">
        <v>447</v>
      </c>
      <c r="C11230" t="s">
        <v>59</v>
      </c>
      <c r="D11230" t="s">
        <v>59</v>
      </c>
      <c r="E11230" s="30">
        <v>2</v>
      </c>
      <c r="F11230">
        <f t="shared" si="181"/>
        <v>1</v>
      </c>
    </row>
    <row r="11231" spans="1:6" x14ac:dyDescent="0.2">
      <c r="A11231" s="28">
        <v>43045</v>
      </c>
      <c r="B11231" t="s">
        <v>443</v>
      </c>
      <c r="C11231" t="s">
        <v>52</v>
      </c>
      <c r="D11231" t="s">
        <v>52</v>
      </c>
      <c r="E11231" s="30">
        <v>8.34</v>
      </c>
      <c r="F11231">
        <f t="shared" si="181"/>
        <v>1</v>
      </c>
    </row>
    <row r="11232" spans="1:6" x14ac:dyDescent="0.2">
      <c r="A11232" s="28">
        <v>43045</v>
      </c>
      <c r="B11232" t="s">
        <v>443</v>
      </c>
      <c r="C11232" t="s">
        <v>53</v>
      </c>
      <c r="D11232" t="s">
        <v>53</v>
      </c>
      <c r="E11232" s="30">
        <v>3.2</v>
      </c>
      <c r="F11232">
        <f t="shared" si="181"/>
        <v>1</v>
      </c>
    </row>
    <row r="11233" spans="1:6" x14ac:dyDescent="0.2">
      <c r="A11233" s="28">
        <v>43045</v>
      </c>
      <c r="B11233" t="s">
        <v>443</v>
      </c>
      <c r="C11233" t="s">
        <v>54</v>
      </c>
      <c r="D11233" t="s">
        <v>54</v>
      </c>
      <c r="E11233" s="30">
        <v>2</v>
      </c>
      <c r="F11233">
        <f t="shared" si="181"/>
        <v>1</v>
      </c>
    </row>
    <row r="11234" spans="1:6" x14ac:dyDescent="0.2">
      <c r="A11234" s="28">
        <v>43045</v>
      </c>
      <c r="B11234" t="s">
        <v>443</v>
      </c>
      <c r="C11234" t="s">
        <v>55</v>
      </c>
      <c r="D11234" t="s">
        <v>55</v>
      </c>
      <c r="E11234" s="30">
        <v>20.2</v>
      </c>
      <c r="F11234">
        <f t="shared" si="181"/>
        <v>1</v>
      </c>
    </row>
    <row r="11235" spans="1:6" x14ac:dyDescent="0.2">
      <c r="A11235" s="28">
        <v>43045</v>
      </c>
      <c r="B11235" t="s">
        <v>443</v>
      </c>
      <c r="C11235" t="s">
        <v>56</v>
      </c>
      <c r="D11235" t="s">
        <v>56</v>
      </c>
      <c r="E11235" s="30">
        <v>11</v>
      </c>
      <c r="F11235">
        <f t="shared" si="181"/>
        <v>1</v>
      </c>
    </row>
    <row r="11236" spans="1:6" x14ac:dyDescent="0.2">
      <c r="A11236" s="28">
        <v>43045</v>
      </c>
      <c r="B11236" t="s">
        <v>443</v>
      </c>
      <c r="C11236" t="s">
        <v>57</v>
      </c>
      <c r="D11236" t="s">
        <v>57</v>
      </c>
      <c r="E11236" s="30">
        <v>3</v>
      </c>
      <c r="F11236">
        <f t="shared" si="181"/>
        <v>1</v>
      </c>
    </row>
    <row r="11237" spans="1:6" x14ac:dyDescent="0.2">
      <c r="A11237" s="28">
        <v>43045</v>
      </c>
      <c r="B11237" t="s">
        <v>443</v>
      </c>
      <c r="C11237" t="s">
        <v>58</v>
      </c>
      <c r="D11237" t="s">
        <v>58</v>
      </c>
      <c r="E11237" s="30">
        <v>8</v>
      </c>
      <c r="F11237">
        <f t="shared" si="181"/>
        <v>1</v>
      </c>
    </row>
    <row r="11238" spans="1:6" x14ac:dyDescent="0.2">
      <c r="A11238" s="28">
        <v>43045</v>
      </c>
      <c r="B11238" t="s">
        <v>443</v>
      </c>
      <c r="C11238" t="s">
        <v>59</v>
      </c>
      <c r="D11238" t="s">
        <v>59</v>
      </c>
      <c r="E11238" s="30">
        <v>1</v>
      </c>
      <c r="F11238">
        <f t="shared" si="181"/>
        <v>1</v>
      </c>
    </row>
    <row r="11239" spans="1:6" x14ac:dyDescent="0.2">
      <c r="A11239" s="28">
        <v>43046</v>
      </c>
      <c r="B11239" t="s">
        <v>444</v>
      </c>
      <c r="C11239" t="s">
        <v>52</v>
      </c>
      <c r="D11239" t="s">
        <v>52</v>
      </c>
      <c r="E11239" s="30">
        <v>0.67</v>
      </c>
      <c r="F11239">
        <f t="shared" si="181"/>
        <v>1</v>
      </c>
    </row>
    <row r="11240" spans="1:6" x14ac:dyDescent="0.2">
      <c r="A11240" s="28">
        <v>43046</v>
      </c>
      <c r="B11240" t="s">
        <v>444</v>
      </c>
      <c r="C11240" t="s">
        <v>53</v>
      </c>
      <c r="D11240" t="s">
        <v>53</v>
      </c>
      <c r="E11240" s="30">
        <v>4</v>
      </c>
      <c r="F11240">
        <f t="shared" si="181"/>
        <v>1</v>
      </c>
    </row>
    <row r="11241" spans="1:6" x14ac:dyDescent="0.2">
      <c r="A11241" s="28">
        <v>43046</v>
      </c>
      <c r="B11241" t="s">
        <v>444</v>
      </c>
      <c r="C11241" t="s">
        <v>54</v>
      </c>
      <c r="D11241" t="s">
        <v>54</v>
      </c>
      <c r="E11241" s="30">
        <v>7</v>
      </c>
      <c r="F11241">
        <f t="shared" si="181"/>
        <v>1</v>
      </c>
    </row>
    <row r="11242" spans="1:6" x14ac:dyDescent="0.2">
      <c r="A11242" s="28">
        <v>43046</v>
      </c>
      <c r="B11242" t="s">
        <v>444</v>
      </c>
      <c r="C11242" t="s">
        <v>55</v>
      </c>
      <c r="D11242" t="s">
        <v>55</v>
      </c>
      <c r="E11242" s="30">
        <v>20</v>
      </c>
      <c r="F11242">
        <f t="shared" si="181"/>
        <v>1</v>
      </c>
    </row>
    <row r="11243" spans="1:6" x14ac:dyDescent="0.2">
      <c r="A11243" s="28">
        <v>43046</v>
      </c>
      <c r="B11243" t="s">
        <v>444</v>
      </c>
      <c r="C11243" t="s">
        <v>56</v>
      </c>
      <c r="D11243" t="s">
        <v>56</v>
      </c>
      <c r="E11243" s="30">
        <v>4</v>
      </c>
      <c r="F11243">
        <f t="shared" si="181"/>
        <v>1</v>
      </c>
    </row>
    <row r="11244" spans="1:6" x14ac:dyDescent="0.2">
      <c r="A11244" s="28">
        <v>43046</v>
      </c>
      <c r="B11244" t="s">
        <v>444</v>
      </c>
      <c r="C11244" t="s">
        <v>57</v>
      </c>
      <c r="D11244" t="s">
        <v>57</v>
      </c>
      <c r="E11244" s="30">
        <v>0</v>
      </c>
      <c r="F11244">
        <f t="shared" si="181"/>
        <v>1</v>
      </c>
    </row>
    <row r="11245" spans="1:6" x14ac:dyDescent="0.2">
      <c r="A11245" s="28">
        <v>43046</v>
      </c>
      <c r="B11245" t="s">
        <v>444</v>
      </c>
      <c r="C11245" t="s">
        <v>58</v>
      </c>
      <c r="D11245" t="s">
        <v>58</v>
      </c>
      <c r="E11245" s="30">
        <v>0</v>
      </c>
      <c r="F11245">
        <f t="shared" si="181"/>
        <v>1</v>
      </c>
    </row>
    <row r="11246" spans="1:6" x14ac:dyDescent="0.2">
      <c r="A11246" s="28">
        <v>43046</v>
      </c>
      <c r="B11246" t="s">
        <v>444</v>
      </c>
      <c r="C11246" t="s">
        <v>59</v>
      </c>
      <c r="D11246" t="s">
        <v>59</v>
      </c>
      <c r="E11246" s="30">
        <v>1.5</v>
      </c>
      <c r="F11246">
        <f t="shared" si="181"/>
        <v>1</v>
      </c>
    </row>
    <row r="11247" spans="1:6" x14ac:dyDescent="0.2">
      <c r="A11247" s="28">
        <v>43047</v>
      </c>
      <c r="B11247" t="s">
        <v>445</v>
      </c>
      <c r="C11247" t="s">
        <v>52</v>
      </c>
      <c r="D11247" t="s">
        <v>52</v>
      </c>
      <c r="E11247" s="30">
        <v>6</v>
      </c>
      <c r="F11247">
        <f t="shared" si="181"/>
        <v>1</v>
      </c>
    </row>
    <row r="11248" spans="1:6" x14ac:dyDescent="0.2">
      <c r="A11248" s="28">
        <v>43047</v>
      </c>
      <c r="B11248" t="s">
        <v>445</v>
      </c>
      <c r="C11248" t="s">
        <v>53</v>
      </c>
      <c r="D11248" t="s">
        <v>53</v>
      </c>
      <c r="E11248" s="30">
        <v>1.1000000000000001</v>
      </c>
      <c r="F11248">
        <f t="shared" si="181"/>
        <v>1</v>
      </c>
    </row>
    <row r="11249" spans="1:6" x14ac:dyDescent="0.2">
      <c r="A11249" s="28">
        <v>43047</v>
      </c>
      <c r="B11249" t="s">
        <v>445</v>
      </c>
      <c r="C11249" t="s">
        <v>54</v>
      </c>
      <c r="D11249" t="s">
        <v>54</v>
      </c>
      <c r="E11249" s="30">
        <v>2</v>
      </c>
      <c r="F11249">
        <f t="shared" si="181"/>
        <v>1</v>
      </c>
    </row>
    <row r="11250" spans="1:6" x14ac:dyDescent="0.2">
      <c r="A11250" s="28">
        <v>43047</v>
      </c>
      <c r="B11250" t="s">
        <v>445</v>
      </c>
      <c r="C11250" t="s">
        <v>55</v>
      </c>
      <c r="D11250" t="s">
        <v>55</v>
      </c>
      <c r="E11250" s="30">
        <v>9.1999999999999993</v>
      </c>
      <c r="F11250">
        <f t="shared" si="181"/>
        <v>1</v>
      </c>
    </row>
    <row r="11251" spans="1:6" x14ac:dyDescent="0.2">
      <c r="A11251" s="28">
        <v>43047</v>
      </c>
      <c r="B11251" t="s">
        <v>445</v>
      </c>
      <c r="C11251" t="s">
        <v>56</v>
      </c>
      <c r="D11251" t="s">
        <v>56</v>
      </c>
      <c r="E11251" s="30">
        <v>1</v>
      </c>
      <c r="F11251">
        <f t="shared" si="181"/>
        <v>1</v>
      </c>
    </row>
    <row r="11252" spans="1:6" x14ac:dyDescent="0.2">
      <c r="A11252" s="28">
        <v>43047</v>
      </c>
      <c r="B11252" t="s">
        <v>445</v>
      </c>
      <c r="C11252" t="s">
        <v>57</v>
      </c>
      <c r="D11252" t="s">
        <v>57</v>
      </c>
      <c r="E11252" s="30">
        <v>0</v>
      </c>
      <c r="F11252">
        <f t="shared" si="181"/>
        <v>1</v>
      </c>
    </row>
    <row r="11253" spans="1:6" x14ac:dyDescent="0.2">
      <c r="A11253" s="28">
        <v>43047</v>
      </c>
      <c r="B11253" t="s">
        <v>445</v>
      </c>
      <c r="C11253" t="s">
        <v>58</v>
      </c>
      <c r="D11253" t="s">
        <v>58</v>
      </c>
      <c r="E11253" s="30">
        <v>5</v>
      </c>
      <c r="F11253">
        <f t="shared" si="181"/>
        <v>1</v>
      </c>
    </row>
    <row r="11254" spans="1:6" x14ac:dyDescent="0.2">
      <c r="A11254" s="28">
        <v>43047</v>
      </c>
      <c r="B11254" t="s">
        <v>445</v>
      </c>
      <c r="C11254" t="s">
        <v>59</v>
      </c>
      <c r="D11254" t="s">
        <v>59</v>
      </c>
      <c r="E11254" s="30">
        <v>1</v>
      </c>
      <c r="F11254">
        <f t="shared" si="181"/>
        <v>1</v>
      </c>
    </row>
    <row r="11255" spans="1:6" x14ac:dyDescent="0.2">
      <c r="A11255" s="28">
        <v>43048</v>
      </c>
      <c r="B11255" t="s">
        <v>446</v>
      </c>
      <c r="C11255" t="s">
        <v>52</v>
      </c>
      <c r="D11255" t="s">
        <v>52</v>
      </c>
      <c r="E11255" s="30">
        <v>2.67</v>
      </c>
      <c r="F11255">
        <f t="shared" si="181"/>
        <v>1</v>
      </c>
    </row>
    <row r="11256" spans="1:6" x14ac:dyDescent="0.2">
      <c r="A11256" s="28">
        <v>43048</v>
      </c>
      <c r="B11256" t="s">
        <v>446</v>
      </c>
      <c r="C11256" t="s">
        <v>53</v>
      </c>
      <c r="D11256" t="s">
        <v>53</v>
      </c>
      <c r="E11256" s="30">
        <v>3.746</v>
      </c>
      <c r="F11256">
        <f t="shared" si="181"/>
        <v>1</v>
      </c>
    </row>
    <row r="11257" spans="1:6" x14ac:dyDescent="0.2">
      <c r="A11257" s="28">
        <v>43048</v>
      </c>
      <c r="B11257" t="s">
        <v>446</v>
      </c>
      <c r="C11257" t="s">
        <v>54</v>
      </c>
      <c r="D11257" t="s">
        <v>54</v>
      </c>
      <c r="E11257" s="30">
        <v>0</v>
      </c>
      <c r="F11257">
        <f t="shared" si="181"/>
        <v>1</v>
      </c>
    </row>
    <row r="11258" spans="1:6" x14ac:dyDescent="0.2">
      <c r="A11258" s="28">
        <v>43048</v>
      </c>
      <c r="B11258" t="s">
        <v>446</v>
      </c>
      <c r="C11258" t="s">
        <v>55</v>
      </c>
      <c r="D11258" t="s">
        <v>55</v>
      </c>
      <c r="E11258" s="30">
        <v>28.8</v>
      </c>
      <c r="F11258">
        <f t="shared" si="181"/>
        <v>1</v>
      </c>
    </row>
    <row r="11259" spans="1:6" x14ac:dyDescent="0.2">
      <c r="A11259" s="28">
        <v>43048</v>
      </c>
      <c r="B11259" t="s">
        <v>446</v>
      </c>
      <c r="C11259" t="s">
        <v>56</v>
      </c>
      <c r="D11259" t="s">
        <v>56</v>
      </c>
      <c r="E11259" s="30">
        <v>2</v>
      </c>
      <c r="F11259">
        <f t="shared" si="181"/>
        <v>1</v>
      </c>
    </row>
    <row r="11260" spans="1:6" x14ac:dyDescent="0.2">
      <c r="A11260" s="28">
        <v>43048</v>
      </c>
      <c r="B11260" t="s">
        <v>446</v>
      </c>
      <c r="C11260" t="s">
        <v>57</v>
      </c>
      <c r="D11260" t="s">
        <v>57</v>
      </c>
      <c r="E11260" s="30">
        <v>0</v>
      </c>
      <c r="F11260">
        <f t="shared" si="181"/>
        <v>1</v>
      </c>
    </row>
    <row r="11261" spans="1:6" x14ac:dyDescent="0.2">
      <c r="A11261" s="28">
        <v>43048</v>
      </c>
      <c r="B11261" t="s">
        <v>446</v>
      </c>
      <c r="C11261" t="s">
        <v>58</v>
      </c>
      <c r="D11261" t="s">
        <v>58</v>
      </c>
      <c r="E11261" s="30">
        <v>11</v>
      </c>
      <c r="F11261">
        <f t="shared" si="181"/>
        <v>1</v>
      </c>
    </row>
    <row r="11262" spans="1:6" x14ac:dyDescent="0.2">
      <c r="A11262" s="28">
        <v>43048</v>
      </c>
      <c r="B11262" t="s">
        <v>446</v>
      </c>
      <c r="C11262" t="s">
        <v>59</v>
      </c>
      <c r="D11262" t="s">
        <v>59</v>
      </c>
      <c r="E11262" s="30">
        <v>1</v>
      </c>
      <c r="F11262">
        <f t="shared" si="181"/>
        <v>1</v>
      </c>
    </row>
    <row r="11263" spans="1:6" x14ac:dyDescent="0.2">
      <c r="A11263" s="28">
        <v>43049</v>
      </c>
      <c r="B11263" t="s">
        <v>440</v>
      </c>
      <c r="C11263" t="s">
        <v>52</v>
      </c>
      <c r="D11263" t="s">
        <v>52</v>
      </c>
      <c r="E11263" s="30">
        <v>9.34</v>
      </c>
      <c r="F11263">
        <f t="shared" si="181"/>
        <v>1</v>
      </c>
    </row>
    <row r="11264" spans="1:6" x14ac:dyDescent="0.2">
      <c r="A11264" s="28">
        <v>43049</v>
      </c>
      <c r="B11264" t="s">
        <v>440</v>
      </c>
      <c r="C11264" t="s">
        <v>53</v>
      </c>
      <c r="D11264" t="s">
        <v>53</v>
      </c>
      <c r="E11264" s="30">
        <v>6.66</v>
      </c>
      <c r="F11264">
        <f t="shared" si="181"/>
        <v>1</v>
      </c>
    </row>
    <row r="11265" spans="1:6" x14ac:dyDescent="0.2">
      <c r="A11265" s="28">
        <v>43049</v>
      </c>
      <c r="B11265" t="s">
        <v>440</v>
      </c>
      <c r="C11265" t="s">
        <v>54</v>
      </c>
      <c r="D11265" t="s">
        <v>54</v>
      </c>
      <c r="E11265" s="30">
        <v>6.2</v>
      </c>
      <c r="F11265">
        <f t="shared" si="181"/>
        <v>1</v>
      </c>
    </row>
    <row r="11266" spans="1:6" x14ac:dyDescent="0.2">
      <c r="A11266" s="28">
        <v>43049</v>
      </c>
      <c r="B11266" t="s">
        <v>440</v>
      </c>
      <c r="C11266" t="s">
        <v>55</v>
      </c>
      <c r="D11266" t="s">
        <v>55</v>
      </c>
      <c r="E11266" s="30">
        <v>34</v>
      </c>
      <c r="F11266">
        <f t="shared" si="181"/>
        <v>1</v>
      </c>
    </row>
    <row r="11267" spans="1:6" x14ac:dyDescent="0.2">
      <c r="A11267" s="28">
        <v>43049</v>
      </c>
      <c r="B11267" t="s">
        <v>440</v>
      </c>
      <c r="C11267" t="s">
        <v>56</v>
      </c>
      <c r="D11267" t="s">
        <v>56</v>
      </c>
      <c r="E11267" s="30">
        <v>9</v>
      </c>
      <c r="F11267">
        <f t="shared" si="181"/>
        <v>1</v>
      </c>
    </row>
    <row r="11268" spans="1:6" x14ac:dyDescent="0.2">
      <c r="A11268" s="28">
        <v>43049</v>
      </c>
      <c r="B11268" t="s">
        <v>440</v>
      </c>
      <c r="C11268" t="s">
        <v>57</v>
      </c>
      <c r="D11268" t="s">
        <v>57</v>
      </c>
      <c r="E11268" s="30">
        <v>0</v>
      </c>
      <c r="F11268">
        <f t="shared" si="181"/>
        <v>1</v>
      </c>
    </row>
    <row r="11269" spans="1:6" x14ac:dyDescent="0.2">
      <c r="A11269" s="28">
        <v>43049</v>
      </c>
      <c r="B11269" t="s">
        <v>440</v>
      </c>
      <c r="C11269" t="s">
        <v>58</v>
      </c>
      <c r="D11269" t="s">
        <v>58</v>
      </c>
      <c r="E11269" s="30">
        <v>22</v>
      </c>
      <c r="F11269">
        <f t="shared" si="181"/>
        <v>1</v>
      </c>
    </row>
    <row r="11270" spans="1:6" x14ac:dyDescent="0.2">
      <c r="A11270" s="28">
        <v>43049</v>
      </c>
      <c r="B11270" t="s">
        <v>440</v>
      </c>
      <c r="C11270" t="s">
        <v>59</v>
      </c>
      <c r="D11270" t="s">
        <v>59</v>
      </c>
      <c r="E11270" s="30">
        <v>2</v>
      </c>
      <c r="F11270">
        <f t="shared" si="181"/>
        <v>1</v>
      </c>
    </row>
    <row r="11271" spans="1:6" x14ac:dyDescent="0.2">
      <c r="A11271" s="28">
        <v>43050</v>
      </c>
      <c r="B11271" t="s">
        <v>441</v>
      </c>
      <c r="C11271" t="s">
        <v>52</v>
      </c>
      <c r="D11271" t="s">
        <v>52</v>
      </c>
      <c r="E11271" s="30">
        <v>8.5</v>
      </c>
      <c r="F11271">
        <f t="shared" ref="F11271:F11334" si="182">SUBTOTAL(103,E11271)</f>
        <v>1</v>
      </c>
    </row>
    <row r="11272" spans="1:6" x14ac:dyDescent="0.2">
      <c r="A11272" s="28">
        <v>43050</v>
      </c>
      <c r="B11272" t="s">
        <v>441</v>
      </c>
      <c r="C11272" t="s">
        <v>53</v>
      </c>
      <c r="D11272" t="s">
        <v>53</v>
      </c>
      <c r="E11272" s="30">
        <v>3</v>
      </c>
      <c r="F11272">
        <f t="shared" si="182"/>
        <v>1</v>
      </c>
    </row>
    <row r="11273" spans="1:6" x14ac:dyDescent="0.2">
      <c r="A11273" s="28">
        <v>43050</v>
      </c>
      <c r="B11273" t="s">
        <v>441</v>
      </c>
      <c r="C11273" t="s">
        <v>54</v>
      </c>
      <c r="D11273" t="s">
        <v>54</v>
      </c>
      <c r="E11273" s="30">
        <v>4.0999999999999996</v>
      </c>
      <c r="F11273">
        <f t="shared" si="182"/>
        <v>1</v>
      </c>
    </row>
    <row r="11274" spans="1:6" x14ac:dyDescent="0.2">
      <c r="A11274" s="28">
        <v>43050</v>
      </c>
      <c r="B11274" t="s">
        <v>441</v>
      </c>
      <c r="C11274" t="s">
        <v>55</v>
      </c>
      <c r="D11274" t="s">
        <v>55</v>
      </c>
      <c r="E11274" s="30">
        <v>32</v>
      </c>
      <c r="F11274">
        <f t="shared" si="182"/>
        <v>1</v>
      </c>
    </row>
    <row r="11275" spans="1:6" x14ac:dyDescent="0.2">
      <c r="A11275" s="28">
        <v>43050</v>
      </c>
      <c r="B11275" t="s">
        <v>441</v>
      </c>
      <c r="C11275" t="s">
        <v>56</v>
      </c>
      <c r="D11275" t="s">
        <v>56</v>
      </c>
      <c r="E11275" s="30">
        <v>8</v>
      </c>
      <c r="F11275">
        <f t="shared" si="182"/>
        <v>1</v>
      </c>
    </row>
    <row r="11276" spans="1:6" x14ac:dyDescent="0.2">
      <c r="A11276" s="28">
        <v>43050</v>
      </c>
      <c r="B11276" t="s">
        <v>441</v>
      </c>
      <c r="C11276" t="s">
        <v>57</v>
      </c>
      <c r="D11276" t="s">
        <v>57</v>
      </c>
      <c r="E11276" s="30">
        <v>0</v>
      </c>
      <c r="F11276">
        <f t="shared" si="182"/>
        <v>1</v>
      </c>
    </row>
    <row r="11277" spans="1:6" x14ac:dyDescent="0.2">
      <c r="A11277" s="28">
        <v>43050</v>
      </c>
      <c r="B11277" t="s">
        <v>441</v>
      </c>
      <c r="C11277" t="s">
        <v>58</v>
      </c>
      <c r="D11277" t="s">
        <v>58</v>
      </c>
      <c r="E11277" s="30">
        <v>2</v>
      </c>
      <c r="F11277">
        <f t="shared" si="182"/>
        <v>1</v>
      </c>
    </row>
    <row r="11278" spans="1:6" x14ac:dyDescent="0.2">
      <c r="A11278" s="28">
        <v>43050</v>
      </c>
      <c r="B11278" t="s">
        <v>441</v>
      </c>
      <c r="C11278" t="s">
        <v>59</v>
      </c>
      <c r="D11278" t="s">
        <v>59</v>
      </c>
      <c r="E11278" s="30">
        <v>0</v>
      </c>
      <c r="F11278">
        <f t="shared" si="182"/>
        <v>1</v>
      </c>
    </row>
    <row r="11279" spans="1:6" x14ac:dyDescent="0.2">
      <c r="A11279" s="28">
        <v>43051</v>
      </c>
      <c r="B11279" t="s">
        <v>447</v>
      </c>
      <c r="C11279" t="s">
        <v>52</v>
      </c>
      <c r="D11279" t="s">
        <v>52</v>
      </c>
      <c r="E11279" s="30">
        <v>5</v>
      </c>
      <c r="F11279">
        <f t="shared" si="182"/>
        <v>1</v>
      </c>
    </row>
    <row r="11280" spans="1:6" x14ac:dyDescent="0.2">
      <c r="A11280" s="28">
        <v>43051</v>
      </c>
      <c r="B11280" t="s">
        <v>447</v>
      </c>
      <c r="C11280" t="s">
        <v>53</v>
      </c>
      <c r="D11280" t="s">
        <v>53</v>
      </c>
      <c r="E11280" s="30">
        <v>3.65</v>
      </c>
      <c r="F11280">
        <f t="shared" si="182"/>
        <v>1</v>
      </c>
    </row>
    <row r="11281" spans="1:6" x14ac:dyDescent="0.2">
      <c r="A11281" s="28">
        <v>43051</v>
      </c>
      <c r="B11281" t="s">
        <v>447</v>
      </c>
      <c r="C11281" t="s">
        <v>54</v>
      </c>
      <c r="D11281" t="s">
        <v>54</v>
      </c>
      <c r="E11281" s="30">
        <v>6.15</v>
      </c>
      <c r="F11281">
        <f t="shared" si="182"/>
        <v>1</v>
      </c>
    </row>
    <row r="11282" spans="1:6" x14ac:dyDescent="0.2">
      <c r="A11282" s="28">
        <v>43051</v>
      </c>
      <c r="B11282" t="s">
        <v>447</v>
      </c>
      <c r="C11282" t="s">
        <v>55</v>
      </c>
      <c r="D11282" t="s">
        <v>55</v>
      </c>
      <c r="E11282" s="30">
        <v>40</v>
      </c>
      <c r="F11282">
        <f t="shared" si="182"/>
        <v>1</v>
      </c>
    </row>
    <row r="11283" spans="1:6" x14ac:dyDescent="0.2">
      <c r="A11283" s="28">
        <v>43051</v>
      </c>
      <c r="B11283" t="s">
        <v>447</v>
      </c>
      <c r="C11283" t="s">
        <v>56</v>
      </c>
      <c r="D11283" t="s">
        <v>56</v>
      </c>
      <c r="E11283" s="30">
        <v>9</v>
      </c>
      <c r="F11283">
        <f t="shared" si="182"/>
        <v>1</v>
      </c>
    </row>
    <row r="11284" spans="1:6" x14ac:dyDescent="0.2">
      <c r="A11284" s="28">
        <v>43051</v>
      </c>
      <c r="B11284" t="s">
        <v>447</v>
      </c>
      <c r="C11284" t="s">
        <v>57</v>
      </c>
      <c r="D11284" t="s">
        <v>57</v>
      </c>
      <c r="E11284" s="30">
        <v>0</v>
      </c>
      <c r="F11284">
        <f t="shared" si="182"/>
        <v>1</v>
      </c>
    </row>
    <row r="11285" spans="1:6" x14ac:dyDescent="0.2">
      <c r="A11285" s="28">
        <v>43051</v>
      </c>
      <c r="B11285" t="s">
        <v>447</v>
      </c>
      <c r="C11285" t="s">
        <v>58</v>
      </c>
      <c r="D11285" t="s">
        <v>58</v>
      </c>
      <c r="E11285" s="30">
        <v>3</v>
      </c>
      <c r="F11285">
        <f t="shared" si="182"/>
        <v>1</v>
      </c>
    </row>
    <row r="11286" spans="1:6" x14ac:dyDescent="0.2">
      <c r="A11286" s="28">
        <v>43051</v>
      </c>
      <c r="B11286" t="s">
        <v>447</v>
      </c>
      <c r="C11286" t="s">
        <v>59</v>
      </c>
      <c r="D11286" t="s">
        <v>59</v>
      </c>
      <c r="E11286" s="30">
        <v>2</v>
      </c>
      <c r="F11286">
        <f t="shared" si="182"/>
        <v>1</v>
      </c>
    </row>
    <row r="11287" spans="1:6" x14ac:dyDescent="0.2">
      <c r="A11287" s="28">
        <v>43052</v>
      </c>
      <c r="B11287" t="s">
        <v>443</v>
      </c>
      <c r="C11287" t="s">
        <v>52</v>
      </c>
      <c r="D11287" t="s">
        <v>52</v>
      </c>
      <c r="E11287" s="30">
        <v>9.33</v>
      </c>
      <c r="F11287">
        <f t="shared" si="182"/>
        <v>1</v>
      </c>
    </row>
    <row r="11288" spans="1:6" x14ac:dyDescent="0.2">
      <c r="A11288" s="28">
        <v>43052</v>
      </c>
      <c r="B11288" t="s">
        <v>443</v>
      </c>
      <c r="C11288" t="s">
        <v>53</v>
      </c>
      <c r="D11288" t="s">
        <v>53</v>
      </c>
      <c r="E11288" s="30">
        <v>2.4289999999999998</v>
      </c>
      <c r="F11288">
        <f t="shared" si="182"/>
        <v>1</v>
      </c>
    </row>
    <row r="11289" spans="1:6" x14ac:dyDescent="0.2">
      <c r="A11289" s="28">
        <v>43052</v>
      </c>
      <c r="B11289" t="s">
        <v>443</v>
      </c>
      <c r="C11289" t="s">
        <v>54</v>
      </c>
      <c r="D11289" t="s">
        <v>54</v>
      </c>
      <c r="E11289" s="30">
        <v>4.2</v>
      </c>
      <c r="F11289">
        <f t="shared" si="182"/>
        <v>1</v>
      </c>
    </row>
    <row r="11290" spans="1:6" x14ac:dyDescent="0.2">
      <c r="A11290" s="28">
        <v>43052</v>
      </c>
      <c r="B11290" t="s">
        <v>443</v>
      </c>
      <c r="C11290" t="s">
        <v>55</v>
      </c>
      <c r="D11290" t="s">
        <v>55</v>
      </c>
      <c r="E11290" s="30">
        <v>44.2</v>
      </c>
      <c r="F11290">
        <f t="shared" si="182"/>
        <v>1</v>
      </c>
    </row>
    <row r="11291" spans="1:6" x14ac:dyDescent="0.2">
      <c r="A11291" s="28">
        <v>43052</v>
      </c>
      <c r="B11291" t="s">
        <v>443</v>
      </c>
      <c r="C11291" t="s">
        <v>56</v>
      </c>
      <c r="D11291" t="s">
        <v>56</v>
      </c>
      <c r="E11291" s="30">
        <v>5</v>
      </c>
      <c r="F11291">
        <f t="shared" si="182"/>
        <v>1</v>
      </c>
    </row>
    <row r="11292" spans="1:6" x14ac:dyDescent="0.2">
      <c r="A11292" s="28">
        <v>43052</v>
      </c>
      <c r="B11292" t="s">
        <v>443</v>
      </c>
      <c r="C11292" t="s">
        <v>57</v>
      </c>
      <c r="D11292" t="s">
        <v>57</v>
      </c>
      <c r="E11292" s="30">
        <v>0</v>
      </c>
      <c r="F11292">
        <f t="shared" si="182"/>
        <v>1</v>
      </c>
    </row>
    <row r="11293" spans="1:6" x14ac:dyDescent="0.2">
      <c r="A11293" s="28">
        <v>43052</v>
      </c>
      <c r="B11293" t="s">
        <v>443</v>
      </c>
      <c r="C11293" t="s">
        <v>58</v>
      </c>
      <c r="D11293" t="s">
        <v>58</v>
      </c>
      <c r="E11293" s="30">
        <v>5</v>
      </c>
      <c r="F11293">
        <f t="shared" si="182"/>
        <v>1</v>
      </c>
    </row>
    <row r="11294" spans="1:6" x14ac:dyDescent="0.2">
      <c r="A11294" s="28">
        <v>43052</v>
      </c>
      <c r="B11294" t="s">
        <v>443</v>
      </c>
      <c r="C11294" t="s">
        <v>59</v>
      </c>
      <c r="D11294" t="s">
        <v>59</v>
      </c>
      <c r="E11294" s="30">
        <v>0.2</v>
      </c>
      <c r="F11294">
        <f t="shared" si="182"/>
        <v>1</v>
      </c>
    </row>
    <row r="11295" spans="1:6" x14ac:dyDescent="0.2">
      <c r="A11295" s="28">
        <v>43053</v>
      </c>
      <c r="B11295" t="s">
        <v>444</v>
      </c>
      <c r="C11295" t="s">
        <v>52</v>
      </c>
      <c r="D11295" t="s">
        <v>52</v>
      </c>
      <c r="E11295" s="30">
        <v>3</v>
      </c>
      <c r="F11295">
        <f t="shared" si="182"/>
        <v>1</v>
      </c>
    </row>
    <row r="11296" spans="1:6" x14ac:dyDescent="0.2">
      <c r="A11296" s="28">
        <v>43053</v>
      </c>
      <c r="B11296" t="s">
        <v>444</v>
      </c>
      <c r="C11296" t="s">
        <v>53</v>
      </c>
      <c r="D11296" t="s">
        <v>53</v>
      </c>
      <c r="E11296" s="30">
        <v>0.85899999999999999</v>
      </c>
      <c r="F11296">
        <f t="shared" si="182"/>
        <v>1</v>
      </c>
    </row>
    <row r="11297" spans="1:6" x14ac:dyDescent="0.2">
      <c r="A11297" s="28">
        <v>43053</v>
      </c>
      <c r="B11297" t="s">
        <v>444</v>
      </c>
      <c r="C11297" t="s">
        <v>54</v>
      </c>
      <c r="D11297" t="s">
        <v>54</v>
      </c>
      <c r="E11297" s="30">
        <v>2</v>
      </c>
      <c r="F11297">
        <f t="shared" si="182"/>
        <v>1</v>
      </c>
    </row>
    <row r="11298" spans="1:6" x14ac:dyDescent="0.2">
      <c r="A11298" s="28">
        <v>43053</v>
      </c>
      <c r="B11298" t="s">
        <v>444</v>
      </c>
      <c r="C11298" t="s">
        <v>55</v>
      </c>
      <c r="D11298" t="s">
        <v>55</v>
      </c>
      <c r="E11298" s="30">
        <v>6.8</v>
      </c>
      <c r="F11298">
        <f t="shared" si="182"/>
        <v>1</v>
      </c>
    </row>
    <row r="11299" spans="1:6" x14ac:dyDescent="0.2">
      <c r="A11299" s="28">
        <v>43053</v>
      </c>
      <c r="B11299" t="s">
        <v>444</v>
      </c>
      <c r="C11299" t="s">
        <v>56</v>
      </c>
      <c r="D11299" t="s">
        <v>56</v>
      </c>
      <c r="E11299" s="30">
        <v>14</v>
      </c>
      <c r="F11299">
        <f t="shared" si="182"/>
        <v>1</v>
      </c>
    </row>
    <row r="11300" spans="1:6" x14ac:dyDescent="0.2">
      <c r="A11300" s="28">
        <v>43053</v>
      </c>
      <c r="B11300" t="s">
        <v>444</v>
      </c>
      <c r="C11300" t="s">
        <v>57</v>
      </c>
      <c r="D11300" t="s">
        <v>57</v>
      </c>
      <c r="E11300" s="30">
        <v>0</v>
      </c>
      <c r="F11300">
        <f t="shared" si="182"/>
        <v>1</v>
      </c>
    </row>
    <row r="11301" spans="1:6" x14ac:dyDescent="0.2">
      <c r="A11301" s="28">
        <v>43053</v>
      </c>
      <c r="B11301" t="s">
        <v>444</v>
      </c>
      <c r="C11301" t="s">
        <v>58</v>
      </c>
      <c r="D11301" t="s">
        <v>58</v>
      </c>
      <c r="E11301" s="30">
        <v>19</v>
      </c>
      <c r="F11301">
        <f t="shared" si="182"/>
        <v>1</v>
      </c>
    </row>
    <row r="11302" spans="1:6" x14ac:dyDescent="0.2">
      <c r="A11302" s="28">
        <v>43053</v>
      </c>
      <c r="B11302" t="s">
        <v>444</v>
      </c>
      <c r="C11302" t="s">
        <v>59</v>
      </c>
      <c r="D11302" t="s">
        <v>59</v>
      </c>
      <c r="E11302" s="30">
        <v>1</v>
      </c>
      <c r="F11302">
        <f t="shared" si="182"/>
        <v>1</v>
      </c>
    </row>
    <row r="11303" spans="1:6" x14ac:dyDescent="0.2">
      <c r="A11303" s="28">
        <v>43054</v>
      </c>
      <c r="B11303" t="s">
        <v>445</v>
      </c>
      <c r="C11303" t="s">
        <v>52</v>
      </c>
      <c r="D11303" t="s">
        <v>52</v>
      </c>
      <c r="E11303" s="30">
        <v>5.33</v>
      </c>
      <c r="F11303">
        <f t="shared" si="182"/>
        <v>1</v>
      </c>
    </row>
    <row r="11304" spans="1:6" x14ac:dyDescent="0.2">
      <c r="A11304" s="28">
        <v>43054</v>
      </c>
      <c r="B11304" t="s">
        <v>445</v>
      </c>
      <c r="C11304" t="s">
        <v>53</v>
      </c>
      <c r="D11304" t="s">
        <v>53</v>
      </c>
      <c r="E11304" s="30">
        <v>2.726</v>
      </c>
      <c r="F11304">
        <f t="shared" si="182"/>
        <v>1</v>
      </c>
    </row>
    <row r="11305" spans="1:6" x14ac:dyDescent="0.2">
      <c r="A11305" s="28">
        <v>43054</v>
      </c>
      <c r="B11305" t="s">
        <v>445</v>
      </c>
      <c r="C11305" t="s">
        <v>54</v>
      </c>
      <c r="D11305" t="s">
        <v>54</v>
      </c>
      <c r="E11305" s="30">
        <v>7.7</v>
      </c>
      <c r="F11305">
        <f t="shared" si="182"/>
        <v>1</v>
      </c>
    </row>
    <row r="11306" spans="1:6" x14ac:dyDescent="0.2">
      <c r="A11306" s="28">
        <v>43054</v>
      </c>
      <c r="B11306" t="s">
        <v>445</v>
      </c>
      <c r="C11306" t="s">
        <v>55</v>
      </c>
      <c r="D11306" t="s">
        <v>55</v>
      </c>
      <c r="E11306" s="30">
        <v>17</v>
      </c>
      <c r="F11306">
        <f t="shared" si="182"/>
        <v>1</v>
      </c>
    </row>
    <row r="11307" spans="1:6" x14ac:dyDescent="0.2">
      <c r="A11307" s="28">
        <v>43054</v>
      </c>
      <c r="B11307" t="s">
        <v>445</v>
      </c>
      <c r="C11307" t="s">
        <v>56</v>
      </c>
      <c r="D11307" t="s">
        <v>56</v>
      </c>
      <c r="E11307" s="30">
        <v>8</v>
      </c>
      <c r="F11307">
        <f t="shared" si="182"/>
        <v>1</v>
      </c>
    </row>
    <row r="11308" spans="1:6" x14ac:dyDescent="0.2">
      <c r="A11308" s="28">
        <v>43054</v>
      </c>
      <c r="B11308" t="s">
        <v>445</v>
      </c>
      <c r="C11308" t="s">
        <v>57</v>
      </c>
      <c r="D11308" t="s">
        <v>57</v>
      </c>
      <c r="E11308" s="30">
        <v>3</v>
      </c>
      <c r="F11308">
        <f t="shared" si="182"/>
        <v>1</v>
      </c>
    </row>
    <row r="11309" spans="1:6" x14ac:dyDescent="0.2">
      <c r="A11309" s="28">
        <v>43054</v>
      </c>
      <c r="B11309" t="s">
        <v>445</v>
      </c>
      <c r="C11309" t="s">
        <v>58</v>
      </c>
      <c r="D11309" t="s">
        <v>58</v>
      </c>
      <c r="E11309" s="30">
        <v>0</v>
      </c>
      <c r="F11309">
        <f t="shared" si="182"/>
        <v>1</v>
      </c>
    </row>
    <row r="11310" spans="1:6" x14ac:dyDescent="0.2">
      <c r="A11310" s="28">
        <v>43054</v>
      </c>
      <c r="B11310" t="s">
        <v>445</v>
      </c>
      <c r="C11310" t="s">
        <v>59</v>
      </c>
      <c r="D11310" t="s">
        <v>59</v>
      </c>
      <c r="E11310" s="30">
        <v>1</v>
      </c>
      <c r="F11310">
        <f t="shared" si="182"/>
        <v>1</v>
      </c>
    </row>
    <row r="11311" spans="1:6" x14ac:dyDescent="0.2">
      <c r="A11311" s="28">
        <v>43055</v>
      </c>
      <c r="B11311" t="s">
        <v>446</v>
      </c>
      <c r="C11311" t="s">
        <v>52</v>
      </c>
      <c r="D11311" t="s">
        <v>52</v>
      </c>
      <c r="E11311" s="30">
        <v>5.33</v>
      </c>
      <c r="F11311">
        <f t="shared" si="182"/>
        <v>1</v>
      </c>
    </row>
    <row r="11312" spans="1:6" x14ac:dyDescent="0.2">
      <c r="A11312" s="28">
        <v>43055</v>
      </c>
      <c r="B11312" t="s">
        <v>446</v>
      </c>
      <c r="C11312" t="s">
        <v>53</v>
      </c>
      <c r="D11312" t="s">
        <v>53</v>
      </c>
      <c r="E11312" s="30">
        <v>2</v>
      </c>
      <c r="F11312">
        <f t="shared" si="182"/>
        <v>1</v>
      </c>
    </row>
    <row r="11313" spans="1:6" x14ac:dyDescent="0.2">
      <c r="A11313" s="28">
        <v>43055</v>
      </c>
      <c r="B11313" t="s">
        <v>446</v>
      </c>
      <c r="C11313" t="s">
        <v>54</v>
      </c>
      <c r="D11313" t="s">
        <v>54</v>
      </c>
      <c r="E11313" s="30">
        <v>3</v>
      </c>
      <c r="F11313">
        <f t="shared" si="182"/>
        <v>1</v>
      </c>
    </row>
    <row r="11314" spans="1:6" x14ac:dyDescent="0.2">
      <c r="A11314" s="28">
        <v>43055</v>
      </c>
      <c r="B11314" t="s">
        <v>446</v>
      </c>
      <c r="C11314" t="s">
        <v>55</v>
      </c>
      <c r="D11314" t="s">
        <v>55</v>
      </c>
      <c r="E11314" s="30">
        <v>17.600000000000001</v>
      </c>
      <c r="F11314">
        <f t="shared" si="182"/>
        <v>1</v>
      </c>
    </row>
    <row r="11315" spans="1:6" x14ac:dyDescent="0.2">
      <c r="A11315" s="28">
        <v>43055</v>
      </c>
      <c r="B11315" t="s">
        <v>446</v>
      </c>
      <c r="C11315" t="s">
        <v>56</v>
      </c>
      <c r="D11315" t="s">
        <v>56</v>
      </c>
      <c r="E11315" s="30">
        <v>3</v>
      </c>
      <c r="F11315">
        <f t="shared" si="182"/>
        <v>1</v>
      </c>
    </row>
    <row r="11316" spans="1:6" x14ac:dyDescent="0.2">
      <c r="A11316" s="28">
        <v>43055</v>
      </c>
      <c r="B11316" t="s">
        <v>446</v>
      </c>
      <c r="C11316" t="s">
        <v>57</v>
      </c>
      <c r="D11316" t="s">
        <v>57</v>
      </c>
      <c r="E11316" s="30">
        <v>0</v>
      </c>
      <c r="F11316">
        <f t="shared" si="182"/>
        <v>1</v>
      </c>
    </row>
    <row r="11317" spans="1:6" x14ac:dyDescent="0.2">
      <c r="A11317" s="28">
        <v>43055</v>
      </c>
      <c r="B11317" t="s">
        <v>446</v>
      </c>
      <c r="C11317" t="s">
        <v>58</v>
      </c>
      <c r="D11317" t="s">
        <v>58</v>
      </c>
      <c r="E11317" s="30">
        <v>1</v>
      </c>
      <c r="F11317">
        <f t="shared" si="182"/>
        <v>1</v>
      </c>
    </row>
    <row r="11318" spans="1:6" x14ac:dyDescent="0.2">
      <c r="A11318" s="28">
        <v>43055</v>
      </c>
      <c r="B11318" t="s">
        <v>446</v>
      </c>
      <c r="C11318" t="s">
        <v>59</v>
      </c>
      <c r="D11318" t="s">
        <v>59</v>
      </c>
      <c r="E11318" s="30">
        <v>1</v>
      </c>
      <c r="F11318">
        <f t="shared" si="182"/>
        <v>1</v>
      </c>
    </row>
    <row r="11319" spans="1:6" x14ac:dyDescent="0.2">
      <c r="A11319" s="28">
        <v>43056</v>
      </c>
      <c r="B11319" t="s">
        <v>440</v>
      </c>
      <c r="C11319" t="s">
        <v>52</v>
      </c>
      <c r="D11319" t="s">
        <v>52</v>
      </c>
      <c r="E11319" s="30">
        <v>3</v>
      </c>
      <c r="F11319">
        <f t="shared" si="182"/>
        <v>1</v>
      </c>
    </row>
    <row r="11320" spans="1:6" x14ac:dyDescent="0.2">
      <c r="A11320" s="28">
        <v>43056</v>
      </c>
      <c r="B11320" t="s">
        <v>440</v>
      </c>
      <c r="C11320" t="s">
        <v>53</v>
      </c>
      <c r="D11320" t="s">
        <v>53</v>
      </c>
      <c r="E11320" s="30">
        <v>4.8369999999999997</v>
      </c>
      <c r="F11320">
        <f t="shared" si="182"/>
        <v>1</v>
      </c>
    </row>
    <row r="11321" spans="1:6" x14ac:dyDescent="0.2">
      <c r="A11321" s="28">
        <v>43056</v>
      </c>
      <c r="B11321" t="s">
        <v>440</v>
      </c>
      <c r="C11321" t="s">
        <v>54</v>
      </c>
      <c r="D11321" t="s">
        <v>54</v>
      </c>
      <c r="E11321" s="30">
        <v>3</v>
      </c>
      <c r="F11321">
        <f t="shared" si="182"/>
        <v>1</v>
      </c>
    </row>
    <row r="11322" spans="1:6" x14ac:dyDescent="0.2">
      <c r="A11322" s="28">
        <v>43056</v>
      </c>
      <c r="B11322" t="s">
        <v>440</v>
      </c>
      <c r="C11322" t="s">
        <v>55</v>
      </c>
      <c r="D11322" t="s">
        <v>55</v>
      </c>
      <c r="E11322" s="30">
        <v>34</v>
      </c>
      <c r="F11322">
        <f t="shared" si="182"/>
        <v>1</v>
      </c>
    </row>
    <row r="11323" spans="1:6" x14ac:dyDescent="0.2">
      <c r="A11323" s="28">
        <v>43056</v>
      </c>
      <c r="B11323" t="s">
        <v>440</v>
      </c>
      <c r="C11323" t="s">
        <v>56</v>
      </c>
      <c r="D11323" t="s">
        <v>56</v>
      </c>
      <c r="E11323" s="30">
        <v>5</v>
      </c>
      <c r="F11323">
        <f t="shared" si="182"/>
        <v>1</v>
      </c>
    </row>
    <row r="11324" spans="1:6" x14ac:dyDescent="0.2">
      <c r="A11324" s="28">
        <v>43056</v>
      </c>
      <c r="B11324" t="s">
        <v>440</v>
      </c>
      <c r="C11324" t="s">
        <v>57</v>
      </c>
      <c r="D11324" t="s">
        <v>57</v>
      </c>
      <c r="E11324" s="30">
        <v>0</v>
      </c>
      <c r="F11324">
        <f t="shared" si="182"/>
        <v>1</v>
      </c>
    </row>
    <row r="11325" spans="1:6" x14ac:dyDescent="0.2">
      <c r="A11325" s="28">
        <v>43056</v>
      </c>
      <c r="B11325" t="s">
        <v>440</v>
      </c>
      <c r="C11325" t="s">
        <v>58</v>
      </c>
      <c r="D11325" t="s">
        <v>58</v>
      </c>
      <c r="E11325" s="30">
        <v>30</v>
      </c>
      <c r="F11325">
        <f t="shared" si="182"/>
        <v>1</v>
      </c>
    </row>
    <row r="11326" spans="1:6" x14ac:dyDescent="0.2">
      <c r="A11326" s="28">
        <v>43056</v>
      </c>
      <c r="B11326" t="s">
        <v>440</v>
      </c>
      <c r="C11326" t="s">
        <v>59</v>
      </c>
      <c r="D11326" t="s">
        <v>59</v>
      </c>
      <c r="E11326" s="30">
        <v>2</v>
      </c>
      <c r="F11326">
        <f t="shared" si="182"/>
        <v>1</v>
      </c>
    </row>
    <row r="11327" spans="1:6" x14ac:dyDescent="0.2">
      <c r="A11327" s="28">
        <v>43057</v>
      </c>
      <c r="B11327" t="s">
        <v>441</v>
      </c>
      <c r="C11327" t="s">
        <v>52</v>
      </c>
      <c r="D11327" t="s">
        <v>52</v>
      </c>
      <c r="E11327" s="30">
        <v>5.33</v>
      </c>
      <c r="F11327">
        <f t="shared" si="182"/>
        <v>1</v>
      </c>
    </row>
    <row r="11328" spans="1:6" x14ac:dyDescent="0.2">
      <c r="A11328" s="28">
        <v>43057</v>
      </c>
      <c r="B11328" t="s">
        <v>441</v>
      </c>
      <c r="C11328" t="s">
        <v>53</v>
      </c>
      <c r="D11328" t="s">
        <v>53</v>
      </c>
      <c r="E11328" s="30">
        <v>8.4499999999999993</v>
      </c>
      <c r="F11328">
        <f t="shared" si="182"/>
        <v>1</v>
      </c>
    </row>
    <row r="11329" spans="1:6" x14ac:dyDescent="0.2">
      <c r="A11329" s="28">
        <v>43057</v>
      </c>
      <c r="B11329" t="s">
        <v>441</v>
      </c>
      <c r="C11329" t="s">
        <v>54</v>
      </c>
      <c r="D11329" t="s">
        <v>54</v>
      </c>
      <c r="E11329" s="30">
        <v>2</v>
      </c>
      <c r="F11329">
        <f t="shared" si="182"/>
        <v>1</v>
      </c>
    </row>
    <row r="11330" spans="1:6" x14ac:dyDescent="0.2">
      <c r="A11330" s="28">
        <v>43057</v>
      </c>
      <c r="B11330" t="s">
        <v>441</v>
      </c>
      <c r="C11330" t="s">
        <v>55</v>
      </c>
      <c r="D11330" t="s">
        <v>55</v>
      </c>
      <c r="E11330" s="30">
        <v>42.5</v>
      </c>
      <c r="F11330">
        <f t="shared" si="182"/>
        <v>1</v>
      </c>
    </row>
    <row r="11331" spans="1:6" x14ac:dyDescent="0.2">
      <c r="A11331" s="28">
        <v>43057</v>
      </c>
      <c r="B11331" t="s">
        <v>441</v>
      </c>
      <c r="C11331" t="s">
        <v>56</v>
      </c>
      <c r="D11331" t="s">
        <v>56</v>
      </c>
      <c r="E11331" s="30">
        <v>2</v>
      </c>
      <c r="F11331">
        <f t="shared" si="182"/>
        <v>1</v>
      </c>
    </row>
    <row r="11332" spans="1:6" x14ac:dyDescent="0.2">
      <c r="A11332" s="28">
        <v>43057</v>
      </c>
      <c r="B11332" t="s">
        <v>441</v>
      </c>
      <c r="C11332" t="s">
        <v>57</v>
      </c>
      <c r="D11332" t="s">
        <v>57</v>
      </c>
      <c r="E11332" s="30">
        <v>0</v>
      </c>
      <c r="F11332">
        <f t="shared" si="182"/>
        <v>1</v>
      </c>
    </row>
    <row r="11333" spans="1:6" x14ac:dyDescent="0.2">
      <c r="A11333" s="28">
        <v>43057</v>
      </c>
      <c r="B11333" t="s">
        <v>441</v>
      </c>
      <c r="C11333" t="s">
        <v>58</v>
      </c>
      <c r="D11333" t="s">
        <v>58</v>
      </c>
      <c r="E11333" s="30">
        <v>8</v>
      </c>
      <c r="F11333">
        <f t="shared" si="182"/>
        <v>1</v>
      </c>
    </row>
    <row r="11334" spans="1:6" x14ac:dyDescent="0.2">
      <c r="A11334" s="28">
        <v>43057</v>
      </c>
      <c r="B11334" t="s">
        <v>441</v>
      </c>
      <c r="C11334" t="s">
        <v>59</v>
      </c>
      <c r="D11334" t="s">
        <v>59</v>
      </c>
      <c r="E11334" s="30">
        <v>1.2</v>
      </c>
      <c r="F11334">
        <f t="shared" si="182"/>
        <v>1</v>
      </c>
    </row>
    <row r="11335" spans="1:6" x14ac:dyDescent="0.2">
      <c r="A11335" s="28">
        <v>43058</v>
      </c>
      <c r="B11335" t="s">
        <v>447</v>
      </c>
      <c r="C11335" t="s">
        <v>52</v>
      </c>
      <c r="D11335" t="s">
        <v>52</v>
      </c>
      <c r="E11335" s="30">
        <v>4</v>
      </c>
      <c r="F11335">
        <f t="shared" ref="F11335:F11398" si="183">SUBTOTAL(103,E11335)</f>
        <v>1</v>
      </c>
    </row>
    <row r="11336" spans="1:6" x14ac:dyDescent="0.2">
      <c r="A11336" s="28">
        <v>43058</v>
      </c>
      <c r="B11336" t="s">
        <v>447</v>
      </c>
      <c r="C11336" t="s">
        <v>53</v>
      </c>
      <c r="D11336" t="s">
        <v>53</v>
      </c>
      <c r="E11336" s="30">
        <v>6.88</v>
      </c>
      <c r="F11336">
        <f t="shared" si="183"/>
        <v>1</v>
      </c>
    </row>
    <row r="11337" spans="1:6" x14ac:dyDescent="0.2">
      <c r="A11337" s="28">
        <v>43058</v>
      </c>
      <c r="B11337" t="s">
        <v>447</v>
      </c>
      <c r="C11337" t="s">
        <v>54</v>
      </c>
      <c r="D11337" t="s">
        <v>54</v>
      </c>
      <c r="E11337" s="30">
        <v>1</v>
      </c>
      <c r="F11337">
        <f t="shared" si="183"/>
        <v>1</v>
      </c>
    </row>
    <row r="11338" spans="1:6" x14ac:dyDescent="0.2">
      <c r="A11338" s="28">
        <v>43058</v>
      </c>
      <c r="B11338" t="s">
        <v>447</v>
      </c>
      <c r="C11338" t="s">
        <v>55</v>
      </c>
      <c r="D11338" t="s">
        <v>55</v>
      </c>
      <c r="E11338" s="30">
        <v>29</v>
      </c>
      <c r="F11338">
        <f t="shared" si="183"/>
        <v>1</v>
      </c>
    </row>
    <row r="11339" spans="1:6" x14ac:dyDescent="0.2">
      <c r="A11339" s="28">
        <v>43058</v>
      </c>
      <c r="B11339" t="s">
        <v>447</v>
      </c>
      <c r="C11339" t="s">
        <v>56</v>
      </c>
      <c r="D11339" t="s">
        <v>56</v>
      </c>
      <c r="E11339" s="30">
        <v>3</v>
      </c>
      <c r="F11339">
        <f t="shared" si="183"/>
        <v>1</v>
      </c>
    </row>
    <row r="11340" spans="1:6" x14ac:dyDescent="0.2">
      <c r="A11340" s="28">
        <v>43058</v>
      </c>
      <c r="B11340" t="s">
        <v>447</v>
      </c>
      <c r="C11340" t="s">
        <v>57</v>
      </c>
      <c r="D11340" t="s">
        <v>57</v>
      </c>
      <c r="E11340" s="30">
        <v>0</v>
      </c>
      <c r="F11340">
        <f t="shared" si="183"/>
        <v>1</v>
      </c>
    </row>
    <row r="11341" spans="1:6" x14ac:dyDescent="0.2">
      <c r="A11341" s="28">
        <v>43058</v>
      </c>
      <c r="B11341" t="s">
        <v>447</v>
      </c>
      <c r="C11341" t="s">
        <v>58</v>
      </c>
      <c r="D11341" t="s">
        <v>58</v>
      </c>
      <c r="E11341" s="30">
        <v>6</v>
      </c>
      <c r="F11341">
        <f t="shared" si="183"/>
        <v>1</v>
      </c>
    </row>
    <row r="11342" spans="1:6" x14ac:dyDescent="0.2">
      <c r="A11342" s="28">
        <v>43058</v>
      </c>
      <c r="B11342" t="s">
        <v>447</v>
      </c>
      <c r="C11342" t="s">
        <v>59</v>
      </c>
      <c r="D11342" t="s">
        <v>59</v>
      </c>
      <c r="E11342" s="30">
        <v>2.5</v>
      </c>
      <c r="F11342">
        <f t="shared" si="183"/>
        <v>1</v>
      </c>
    </row>
    <row r="11343" spans="1:6" x14ac:dyDescent="0.2">
      <c r="A11343" s="28">
        <v>43059</v>
      </c>
      <c r="B11343" t="s">
        <v>443</v>
      </c>
      <c r="C11343" t="s">
        <v>52</v>
      </c>
      <c r="D11343" t="s">
        <v>52</v>
      </c>
      <c r="E11343" s="30">
        <v>2.34</v>
      </c>
      <c r="F11343">
        <f t="shared" si="183"/>
        <v>1</v>
      </c>
    </row>
    <row r="11344" spans="1:6" x14ac:dyDescent="0.2">
      <c r="A11344" s="28">
        <v>43059</v>
      </c>
      <c r="B11344" t="s">
        <v>443</v>
      </c>
      <c r="C11344" t="s">
        <v>53</v>
      </c>
      <c r="D11344" t="s">
        <v>53</v>
      </c>
      <c r="E11344" s="30">
        <v>5.34</v>
      </c>
      <c r="F11344">
        <f t="shared" si="183"/>
        <v>1</v>
      </c>
    </row>
    <row r="11345" spans="1:6" x14ac:dyDescent="0.2">
      <c r="A11345" s="28">
        <v>43059</v>
      </c>
      <c r="B11345" t="s">
        <v>443</v>
      </c>
      <c r="C11345" t="s">
        <v>54</v>
      </c>
      <c r="D11345" t="s">
        <v>54</v>
      </c>
      <c r="E11345" s="30">
        <v>2.4</v>
      </c>
      <c r="F11345">
        <f t="shared" si="183"/>
        <v>1</v>
      </c>
    </row>
    <row r="11346" spans="1:6" x14ac:dyDescent="0.2">
      <c r="A11346" s="28">
        <v>43059</v>
      </c>
      <c r="B11346" t="s">
        <v>443</v>
      </c>
      <c r="C11346" t="s">
        <v>55</v>
      </c>
      <c r="D11346" t="s">
        <v>55</v>
      </c>
      <c r="E11346" s="30">
        <v>28.8</v>
      </c>
      <c r="F11346">
        <f t="shared" si="183"/>
        <v>1</v>
      </c>
    </row>
    <row r="11347" spans="1:6" x14ac:dyDescent="0.2">
      <c r="A11347" s="28">
        <v>43059</v>
      </c>
      <c r="B11347" t="s">
        <v>443</v>
      </c>
      <c r="C11347" t="s">
        <v>56</v>
      </c>
      <c r="D11347" t="s">
        <v>56</v>
      </c>
      <c r="E11347" s="30">
        <v>10</v>
      </c>
      <c r="F11347">
        <f t="shared" si="183"/>
        <v>1</v>
      </c>
    </row>
    <row r="11348" spans="1:6" x14ac:dyDescent="0.2">
      <c r="A11348" s="28">
        <v>43059</v>
      </c>
      <c r="B11348" t="s">
        <v>443</v>
      </c>
      <c r="C11348" t="s">
        <v>57</v>
      </c>
      <c r="D11348" t="s">
        <v>57</v>
      </c>
      <c r="E11348" s="30">
        <v>0</v>
      </c>
      <c r="F11348">
        <f t="shared" si="183"/>
        <v>1</v>
      </c>
    </row>
    <row r="11349" spans="1:6" x14ac:dyDescent="0.2">
      <c r="A11349" s="28">
        <v>43059</v>
      </c>
      <c r="B11349" t="s">
        <v>443</v>
      </c>
      <c r="C11349" t="s">
        <v>58</v>
      </c>
      <c r="D11349" t="s">
        <v>58</v>
      </c>
      <c r="E11349" s="30">
        <v>2</v>
      </c>
      <c r="F11349">
        <f t="shared" si="183"/>
        <v>1</v>
      </c>
    </row>
    <row r="11350" spans="1:6" x14ac:dyDescent="0.2">
      <c r="A11350" s="28">
        <v>43059</v>
      </c>
      <c r="B11350" t="s">
        <v>443</v>
      </c>
      <c r="C11350" t="s">
        <v>59</v>
      </c>
      <c r="D11350" t="s">
        <v>59</v>
      </c>
      <c r="E11350" s="30">
        <v>0</v>
      </c>
      <c r="F11350">
        <f t="shared" si="183"/>
        <v>1</v>
      </c>
    </row>
    <row r="11351" spans="1:6" x14ac:dyDescent="0.2">
      <c r="A11351" s="28">
        <v>43060</v>
      </c>
      <c r="B11351" t="s">
        <v>444</v>
      </c>
      <c r="C11351" t="s">
        <v>52</v>
      </c>
      <c r="D11351" t="s">
        <v>52</v>
      </c>
      <c r="E11351" s="30">
        <v>13.33</v>
      </c>
      <c r="F11351">
        <f t="shared" si="183"/>
        <v>1</v>
      </c>
    </row>
    <row r="11352" spans="1:6" x14ac:dyDescent="0.2">
      <c r="A11352" s="28">
        <v>43060</v>
      </c>
      <c r="B11352" t="s">
        <v>444</v>
      </c>
      <c r="C11352" t="s">
        <v>53</v>
      </c>
      <c r="D11352" t="s">
        <v>53</v>
      </c>
      <c r="E11352" s="30">
        <v>0.68</v>
      </c>
      <c r="F11352">
        <f t="shared" si="183"/>
        <v>1</v>
      </c>
    </row>
    <row r="11353" spans="1:6" x14ac:dyDescent="0.2">
      <c r="A11353" s="28">
        <v>43060</v>
      </c>
      <c r="B11353" t="s">
        <v>444</v>
      </c>
      <c r="C11353" t="s">
        <v>54</v>
      </c>
      <c r="D11353" t="s">
        <v>54</v>
      </c>
      <c r="E11353" s="30">
        <v>1</v>
      </c>
      <c r="F11353">
        <f t="shared" si="183"/>
        <v>1</v>
      </c>
    </row>
    <row r="11354" spans="1:6" x14ac:dyDescent="0.2">
      <c r="A11354" s="28">
        <v>43060</v>
      </c>
      <c r="B11354" t="s">
        <v>444</v>
      </c>
      <c r="C11354" t="s">
        <v>55</v>
      </c>
      <c r="D11354" t="s">
        <v>55</v>
      </c>
      <c r="E11354" s="30">
        <v>22.4</v>
      </c>
      <c r="F11354">
        <f t="shared" si="183"/>
        <v>1</v>
      </c>
    </row>
    <row r="11355" spans="1:6" x14ac:dyDescent="0.2">
      <c r="A11355" s="28">
        <v>43060</v>
      </c>
      <c r="B11355" t="s">
        <v>444</v>
      </c>
      <c r="C11355" t="s">
        <v>56</v>
      </c>
      <c r="D11355" t="s">
        <v>56</v>
      </c>
      <c r="E11355" s="30">
        <v>5</v>
      </c>
      <c r="F11355">
        <f t="shared" si="183"/>
        <v>1</v>
      </c>
    </row>
    <row r="11356" spans="1:6" x14ac:dyDescent="0.2">
      <c r="A11356" s="28">
        <v>43060</v>
      </c>
      <c r="B11356" t="s">
        <v>444</v>
      </c>
      <c r="C11356" t="s">
        <v>57</v>
      </c>
      <c r="D11356" t="s">
        <v>57</v>
      </c>
      <c r="E11356" s="30">
        <v>0</v>
      </c>
      <c r="F11356">
        <f t="shared" si="183"/>
        <v>1</v>
      </c>
    </row>
    <row r="11357" spans="1:6" x14ac:dyDescent="0.2">
      <c r="A11357" s="28">
        <v>43060</v>
      </c>
      <c r="B11357" t="s">
        <v>444</v>
      </c>
      <c r="C11357" t="s">
        <v>58</v>
      </c>
      <c r="D11357" t="s">
        <v>58</v>
      </c>
      <c r="E11357" s="30">
        <v>2</v>
      </c>
      <c r="F11357">
        <f t="shared" si="183"/>
        <v>1</v>
      </c>
    </row>
    <row r="11358" spans="1:6" x14ac:dyDescent="0.2">
      <c r="A11358" s="28">
        <v>43060</v>
      </c>
      <c r="B11358" t="s">
        <v>444</v>
      </c>
      <c r="C11358" t="s">
        <v>59</v>
      </c>
      <c r="D11358" t="s">
        <v>59</v>
      </c>
      <c r="E11358" s="30">
        <v>1</v>
      </c>
      <c r="F11358">
        <f t="shared" si="183"/>
        <v>1</v>
      </c>
    </row>
    <row r="11359" spans="1:6" x14ac:dyDescent="0.2">
      <c r="A11359" s="28">
        <v>43061</v>
      </c>
      <c r="B11359" t="s">
        <v>445</v>
      </c>
      <c r="C11359" t="s">
        <v>52</v>
      </c>
      <c r="D11359" t="s">
        <v>52</v>
      </c>
      <c r="E11359" s="30">
        <v>2</v>
      </c>
      <c r="F11359">
        <f t="shared" si="183"/>
        <v>1</v>
      </c>
    </row>
    <row r="11360" spans="1:6" x14ac:dyDescent="0.2">
      <c r="A11360" s="28">
        <v>43061</v>
      </c>
      <c r="B11360" t="s">
        <v>445</v>
      </c>
      <c r="C11360" t="s">
        <v>53</v>
      </c>
      <c r="D11360" t="s">
        <v>53</v>
      </c>
      <c r="E11360" s="30">
        <v>4</v>
      </c>
      <c r="F11360">
        <f t="shared" si="183"/>
        <v>1</v>
      </c>
    </row>
    <row r="11361" spans="1:6" x14ac:dyDescent="0.2">
      <c r="A11361" s="28">
        <v>43061</v>
      </c>
      <c r="B11361" t="s">
        <v>445</v>
      </c>
      <c r="C11361" t="s">
        <v>54</v>
      </c>
      <c r="D11361" t="s">
        <v>54</v>
      </c>
      <c r="E11361" s="30">
        <v>1</v>
      </c>
      <c r="F11361">
        <f t="shared" si="183"/>
        <v>1</v>
      </c>
    </row>
    <row r="11362" spans="1:6" x14ac:dyDescent="0.2">
      <c r="A11362" s="28">
        <v>43061</v>
      </c>
      <c r="B11362" t="s">
        <v>445</v>
      </c>
      <c r="C11362" t="s">
        <v>55</v>
      </c>
      <c r="D11362" t="s">
        <v>55</v>
      </c>
      <c r="E11362" s="30">
        <v>26.1</v>
      </c>
      <c r="F11362">
        <f t="shared" si="183"/>
        <v>1</v>
      </c>
    </row>
    <row r="11363" spans="1:6" x14ac:dyDescent="0.2">
      <c r="A11363" s="28">
        <v>43061</v>
      </c>
      <c r="B11363" t="s">
        <v>445</v>
      </c>
      <c r="C11363" t="s">
        <v>56</v>
      </c>
      <c r="D11363" t="s">
        <v>56</v>
      </c>
      <c r="E11363" s="30">
        <v>20</v>
      </c>
      <c r="F11363">
        <f t="shared" si="183"/>
        <v>1</v>
      </c>
    </row>
    <row r="11364" spans="1:6" x14ac:dyDescent="0.2">
      <c r="A11364" s="28">
        <v>43061</v>
      </c>
      <c r="B11364" t="s">
        <v>445</v>
      </c>
      <c r="C11364" t="s">
        <v>57</v>
      </c>
      <c r="D11364" t="s">
        <v>57</v>
      </c>
      <c r="E11364" s="30">
        <v>0</v>
      </c>
      <c r="F11364">
        <f t="shared" si="183"/>
        <v>1</v>
      </c>
    </row>
    <row r="11365" spans="1:6" x14ac:dyDescent="0.2">
      <c r="A11365" s="28">
        <v>43061</v>
      </c>
      <c r="B11365" t="s">
        <v>445</v>
      </c>
      <c r="C11365" t="s">
        <v>58</v>
      </c>
      <c r="D11365" t="s">
        <v>58</v>
      </c>
      <c r="E11365" s="30">
        <v>1</v>
      </c>
      <c r="F11365">
        <f t="shared" si="183"/>
        <v>1</v>
      </c>
    </row>
    <row r="11366" spans="1:6" x14ac:dyDescent="0.2">
      <c r="A11366" s="28">
        <v>43061</v>
      </c>
      <c r="B11366" t="s">
        <v>445</v>
      </c>
      <c r="C11366" t="s">
        <v>59</v>
      </c>
      <c r="D11366" t="s">
        <v>59</v>
      </c>
      <c r="E11366" s="30">
        <v>1</v>
      </c>
      <c r="F11366">
        <f t="shared" si="183"/>
        <v>1</v>
      </c>
    </row>
    <row r="11367" spans="1:6" x14ac:dyDescent="0.2">
      <c r="A11367" s="28">
        <v>43062</v>
      </c>
      <c r="B11367" t="s">
        <v>446</v>
      </c>
      <c r="C11367" t="s">
        <v>52</v>
      </c>
      <c r="D11367" t="s">
        <v>52</v>
      </c>
      <c r="E11367" s="30">
        <v>9.33</v>
      </c>
      <c r="F11367">
        <f t="shared" si="183"/>
        <v>1</v>
      </c>
    </row>
    <row r="11368" spans="1:6" x14ac:dyDescent="0.2">
      <c r="A11368" s="28">
        <v>43062</v>
      </c>
      <c r="B11368" t="s">
        <v>446</v>
      </c>
      <c r="C11368" t="s">
        <v>53</v>
      </c>
      <c r="D11368" t="s">
        <v>53</v>
      </c>
      <c r="E11368" s="30">
        <v>5.99</v>
      </c>
      <c r="F11368">
        <f t="shared" si="183"/>
        <v>1</v>
      </c>
    </row>
    <row r="11369" spans="1:6" x14ac:dyDescent="0.2">
      <c r="A11369" s="28">
        <v>43062</v>
      </c>
      <c r="B11369" t="s">
        <v>446</v>
      </c>
      <c r="C11369" t="s">
        <v>54</v>
      </c>
      <c r="D11369" t="s">
        <v>54</v>
      </c>
      <c r="E11369" s="30">
        <v>6</v>
      </c>
      <c r="F11369">
        <f t="shared" si="183"/>
        <v>1</v>
      </c>
    </row>
    <row r="11370" spans="1:6" x14ac:dyDescent="0.2">
      <c r="A11370" s="28">
        <v>43062</v>
      </c>
      <c r="B11370" t="s">
        <v>446</v>
      </c>
      <c r="C11370" t="s">
        <v>55</v>
      </c>
      <c r="D11370" t="s">
        <v>55</v>
      </c>
      <c r="E11370" s="30">
        <v>34.299999999999997</v>
      </c>
      <c r="F11370">
        <f t="shared" si="183"/>
        <v>1</v>
      </c>
    </row>
    <row r="11371" spans="1:6" x14ac:dyDescent="0.2">
      <c r="A11371" s="28">
        <v>43062</v>
      </c>
      <c r="B11371" t="s">
        <v>446</v>
      </c>
      <c r="C11371" t="s">
        <v>56</v>
      </c>
      <c r="D11371" t="s">
        <v>56</v>
      </c>
      <c r="E11371" s="30">
        <v>14</v>
      </c>
      <c r="F11371">
        <f t="shared" si="183"/>
        <v>1</v>
      </c>
    </row>
    <row r="11372" spans="1:6" x14ac:dyDescent="0.2">
      <c r="A11372" s="28">
        <v>43062</v>
      </c>
      <c r="B11372" t="s">
        <v>446</v>
      </c>
      <c r="C11372" t="s">
        <v>57</v>
      </c>
      <c r="D11372" t="s">
        <v>57</v>
      </c>
      <c r="E11372" s="30">
        <v>0</v>
      </c>
      <c r="F11372">
        <f t="shared" si="183"/>
        <v>1</v>
      </c>
    </row>
    <row r="11373" spans="1:6" x14ac:dyDescent="0.2">
      <c r="A11373" s="28">
        <v>43062</v>
      </c>
      <c r="B11373" t="s">
        <v>446</v>
      </c>
      <c r="C11373" t="s">
        <v>58</v>
      </c>
      <c r="D11373" t="s">
        <v>58</v>
      </c>
      <c r="E11373" s="30">
        <v>0</v>
      </c>
      <c r="F11373">
        <f t="shared" si="183"/>
        <v>1</v>
      </c>
    </row>
    <row r="11374" spans="1:6" x14ac:dyDescent="0.2">
      <c r="A11374" s="28">
        <v>43062</v>
      </c>
      <c r="B11374" t="s">
        <v>446</v>
      </c>
      <c r="C11374" t="s">
        <v>59</v>
      </c>
      <c r="D11374" t="s">
        <v>59</v>
      </c>
      <c r="E11374" s="30">
        <v>3</v>
      </c>
      <c r="F11374">
        <f t="shared" si="183"/>
        <v>1</v>
      </c>
    </row>
    <row r="11375" spans="1:6" x14ac:dyDescent="0.2">
      <c r="A11375" s="28">
        <v>43063</v>
      </c>
      <c r="B11375" t="s">
        <v>440</v>
      </c>
      <c r="C11375" t="s">
        <v>52</v>
      </c>
      <c r="D11375" t="s">
        <v>52</v>
      </c>
      <c r="E11375" s="30">
        <v>8</v>
      </c>
      <c r="F11375">
        <f t="shared" si="183"/>
        <v>1</v>
      </c>
    </row>
    <row r="11376" spans="1:6" x14ac:dyDescent="0.2">
      <c r="A11376" s="28">
        <v>43063</v>
      </c>
      <c r="B11376" t="s">
        <v>440</v>
      </c>
      <c r="C11376" t="s">
        <v>53</v>
      </c>
      <c r="D11376" t="s">
        <v>53</v>
      </c>
      <c r="E11376" s="30">
        <v>3.1320000000000001</v>
      </c>
      <c r="F11376">
        <f t="shared" si="183"/>
        <v>1</v>
      </c>
    </row>
    <row r="11377" spans="1:6" x14ac:dyDescent="0.2">
      <c r="A11377" s="28">
        <v>43063</v>
      </c>
      <c r="B11377" t="s">
        <v>440</v>
      </c>
      <c r="C11377" t="s">
        <v>54</v>
      </c>
      <c r="D11377" t="s">
        <v>54</v>
      </c>
      <c r="E11377" s="30">
        <v>5</v>
      </c>
      <c r="F11377">
        <f t="shared" si="183"/>
        <v>1</v>
      </c>
    </row>
    <row r="11378" spans="1:6" x14ac:dyDescent="0.2">
      <c r="A11378" s="28">
        <v>43063</v>
      </c>
      <c r="B11378" t="s">
        <v>440</v>
      </c>
      <c r="C11378" t="s">
        <v>55</v>
      </c>
      <c r="D11378" t="s">
        <v>55</v>
      </c>
      <c r="E11378" s="30">
        <v>34.323999999999998</v>
      </c>
      <c r="F11378">
        <f t="shared" si="183"/>
        <v>1</v>
      </c>
    </row>
    <row r="11379" spans="1:6" x14ac:dyDescent="0.2">
      <c r="A11379" s="28">
        <v>43063</v>
      </c>
      <c r="B11379" t="s">
        <v>440</v>
      </c>
      <c r="C11379" t="s">
        <v>56</v>
      </c>
      <c r="D11379" t="s">
        <v>56</v>
      </c>
      <c r="E11379" s="30">
        <v>5</v>
      </c>
      <c r="F11379">
        <f t="shared" si="183"/>
        <v>1</v>
      </c>
    </row>
    <row r="11380" spans="1:6" x14ac:dyDescent="0.2">
      <c r="A11380" s="28">
        <v>43063</v>
      </c>
      <c r="B11380" t="s">
        <v>440</v>
      </c>
      <c r="C11380" t="s">
        <v>57</v>
      </c>
      <c r="D11380" t="s">
        <v>57</v>
      </c>
      <c r="E11380" s="30">
        <v>2</v>
      </c>
      <c r="F11380">
        <f t="shared" si="183"/>
        <v>1</v>
      </c>
    </row>
    <row r="11381" spans="1:6" x14ac:dyDescent="0.2">
      <c r="A11381" s="28">
        <v>43063</v>
      </c>
      <c r="B11381" t="s">
        <v>440</v>
      </c>
      <c r="C11381" t="s">
        <v>58</v>
      </c>
      <c r="D11381" t="s">
        <v>58</v>
      </c>
      <c r="E11381" s="30">
        <v>2</v>
      </c>
      <c r="F11381">
        <f t="shared" si="183"/>
        <v>1</v>
      </c>
    </row>
    <row r="11382" spans="1:6" x14ac:dyDescent="0.2">
      <c r="A11382" s="28">
        <v>43063</v>
      </c>
      <c r="B11382" t="s">
        <v>440</v>
      </c>
      <c r="C11382" t="s">
        <v>59</v>
      </c>
      <c r="D11382" t="s">
        <v>59</v>
      </c>
      <c r="E11382" s="30">
        <v>0</v>
      </c>
      <c r="F11382">
        <f t="shared" si="183"/>
        <v>1</v>
      </c>
    </row>
    <row r="11383" spans="1:6" x14ac:dyDescent="0.2">
      <c r="A11383" s="28">
        <v>43064</v>
      </c>
      <c r="B11383" t="s">
        <v>441</v>
      </c>
      <c r="C11383" t="s">
        <v>52</v>
      </c>
      <c r="D11383" t="s">
        <v>52</v>
      </c>
      <c r="E11383" s="30">
        <v>5.33</v>
      </c>
      <c r="F11383">
        <f t="shared" si="183"/>
        <v>1</v>
      </c>
    </row>
    <row r="11384" spans="1:6" x14ac:dyDescent="0.2">
      <c r="A11384" s="28">
        <v>43064</v>
      </c>
      <c r="B11384" t="s">
        <v>441</v>
      </c>
      <c r="C11384" t="s">
        <v>53</v>
      </c>
      <c r="D11384" t="s">
        <v>53</v>
      </c>
      <c r="E11384" s="30">
        <v>6.0759999999999996</v>
      </c>
      <c r="F11384">
        <f t="shared" si="183"/>
        <v>1</v>
      </c>
    </row>
    <row r="11385" spans="1:6" x14ac:dyDescent="0.2">
      <c r="A11385" s="28">
        <v>43064</v>
      </c>
      <c r="B11385" t="s">
        <v>441</v>
      </c>
      <c r="C11385" t="s">
        <v>54</v>
      </c>
      <c r="D11385" t="s">
        <v>54</v>
      </c>
      <c r="E11385" s="30">
        <v>4.0999999999999996</v>
      </c>
      <c r="F11385">
        <f t="shared" si="183"/>
        <v>1</v>
      </c>
    </row>
    <row r="11386" spans="1:6" x14ac:dyDescent="0.2">
      <c r="A11386" s="28">
        <v>43064</v>
      </c>
      <c r="B11386" t="s">
        <v>441</v>
      </c>
      <c r="C11386" t="s">
        <v>55</v>
      </c>
      <c r="D11386" t="s">
        <v>55</v>
      </c>
      <c r="E11386" s="30">
        <v>26.5</v>
      </c>
      <c r="F11386">
        <f t="shared" si="183"/>
        <v>1</v>
      </c>
    </row>
    <row r="11387" spans="1:6" x14ac:dyDescent="0.2">
      <c r="A11387" s="28">
        <v>43064</v>
      </c>
      <c r="B11387" t="s">
        <v>441</v>
      </c>
      <c r="C11387" t="s">
        <v>56</v>
      </c>
      <c r="D11387" t="s">
        <v>56</v>
      </c>
      <c r="E11387" s="30">
        <v>8</v>
      </c>
      <c r="F11387">
        <f t="shared" si="183"/>
        <v>1</v>
      </c>
    </row>
    <row r="11388" spans="1:6" x14ac:dyDescent="0.2">
      <c r="A11388" s="28">
        <v>43064</v>
      </c>
      <c r="B11388" t="s">
        <v>441</v>
      </c>
      <c r="C11388" t="s">
        <v>57</v>
      </c>
      <c r="D11388" t="s">
        <v>57</v>
      </c>
      <c r="E11388" s="30">
        <v>0</v>
      </c>
      <c r="F11388">
        <f t="shared" si="183"/>
        <v>1</v>
      </c>
    </row>
    <row r="11389" spans="1:6" x14ac:dyDescent="0.2">
      <c r="A11389" s="28">
        <v>43064</v>
      </c>
      <c r="B11389" t="s">
        <v>441</v>
      </c>
      <c r="C11389" t="s">
        <v>58</v>
      </c>
      <c r="D11389" t="s">
        <v>58</v>
      </c>
      <c r="E11389" s="30">
        <v>2</v>
      </c>
      <c r="F11389">
        <f t="shared" si="183"/>
        <v>1</v>
      </c>
    </row>
    <row r="11390" spans="1:6" x14ac:dyDescent="0.2">
      <c r="A11390" s="28">
        <v>43064</v>
      </c>
      <c r="B11390" t="s">
        <v>441</v>
      </c>
      <c r="C11390" t="s">
        <v>59</v>
      </c>
      <c r="D11390" t="s">
        <v>59</v>
      </c>
      <c r="E11390" s="30">
        <v>0</v>
      </c>
      <c r="F11390">
        <f t="shared" si="183"/>
        <v>1</v>
      </c>
    </row>
    <row r="11391" spans="1:6" x14ac:dyDescent="0.2">
      <c r="A11391" s="28">
        <v>43065</v>
      </c>
      <c r="B11391" t="s">
        <v>447</v>
      </c>
      <c r="C11391" t="s">
        <v>52</v>
      </c>
      <c r="D11391" t="s">
        <v>52</v>
      </c>
      <c r="E11391" s="30">
        <v>5.66</v>
      </c>
      <c r="F11391">
        <f t="shared" si="183"/>
        <v>1</v>
      </c>
    </row>
    <row r="11392" spans="1:6" x14ac:dyDescent="0.2">
      <c r="A11392" s="28">
        <v>43065</v>
      </c>
      <c r="B11392" t="s">
        <v>447</v>
      </c>
      <c r="C11392" t="s">
        <v>53</v>
      </c>
      <c r="D11392" t="s">
        <v>53</v>
      </c>
      <c r="E11392" s="30">
        <v>5.7859999999999996</v>
      </c>
      <c r="F11392">
        <f t="shared" si="183"/>
        <v>1</v>
      </c>
    </row>
    <row r="11393" spans="1:6" x14ac:dyDescent="0.2">
      <c r="A11393" s="28">
        <v>43065</v>
      </c>
      <c r="B11393" t="s">
        <v>447</v>
      </c>
      <c r="C11393" t="s">
        <v>54</v>
      </c>
      <c r="D11393" t="s">
        <v>54</v>
      </c>
      <c r="E11393" s="30">
        <v>1</v>
      </c>
      <c r="F11393">
        <f t="shared" si="183"/>
        <v>1</v>
      </c>
    </row>
    <row r="11394" spans="1:6" x14ac:dyDescent="0.2">
      <c r="A11394" s="28">
        <v>43065</v>
      </c>
      <c r="B11394" t="s">
        <v>447</v>
      </c>
      <c r="C11394" t="s">
        <v>55</v>
      </c>
      <c r="D11394" t="s">
        <v>55</v>
      </c>
      <c r="E11394" s="30">
        <v>31.2</v>
      </c>
      <c r="F11394">
        <f t="shared" si="183"/>
        <v>1</v>
      </c>
    </row>
    <row r="11395" spans="1:6" x14ac:dyDescent="0.2">
      <c r="A11395" s="28">
        <v>43065</v>
      </c>
      <c r="B11395" t="s">
        <v>447</v>
      </c>
      <c r="C11395" t="s">
        <v>56</v>
      </c>
      <c r="D11395" t="s">
        <v>56</v>
      </c>
      <c r="E11395" s="30">
        <v>2</v>
      </c>
      <c r="F11395">
        <f t="shared" si="183"/>
        <v>1</v>
      </c>
    </row>
    <row r="11396" spans="1:6" x14ac:dyDescent="0.2">
      <c r="A11396" s="28">
        <v>43065</v>
      </c>
      <c r="B11396" t="s">
        <v>447</v>
      </c>
      <c r="C11396" t="s">
        <v>57</v>
      </c>
      <c r="D11396" t="s">
        <v>57</v>
      </c>
      <c r="E11396" s="30">
        <v>1</v>
      </c>
      <c r="F11396">
        <f t="shared" si="183"/>
        <v>1</v>
      </c>
    </row>
    <row r="11397" spans="1:6" x14ac:dyDescent="0.2">
      <c r="A11397" s="28">
        <v>43065</v>
      </c>
      <c r="B11397" t="s">
        <v>447</v>
      </c>
      <c r="C11397" t="s">
        <v>58</v>
      </c>
      <c r="D11397" t="s">
        <v>58</v>
      </c>
      <c r="E11397" s="30">
        <v>12</v>
      </c>
      <c r="F11397">
        <f t="shared" si="183"/>
        <v>1</v>
      </c>
    </row>
    <row r="11398" spans="1:6" x14ac:dyDescent="0.2">
      <c r="A11398" s="28">
        <v>43065</v>
      </c>
      <c r="B11398" t="s">
        <v>447</v>
      </c>
      <c r="C11398" t="s">
        <v>59</v>
      </c>
      <c r="D11398" t="s">
        <v>59</v>
      </c>
      <c r="E11398" s="30">
        <v>2</v>
      </c>
      <c r="F11398">
        <f t="shared" si="183"/>
        <v>1</v>
      </c>
    </row>
    <row r="11399" spans="1:6" x14ac:dyDescent="0.2">
      <c r="A11399" s="28">
        <v>43066</v>
      </c>
      <c r="B11399" t="s">
        <v>443</v>
      </c>
      <c r="C11399" t="s">
        <v>52</v>
      </c>
      <c r="D11399" t="s">
        <v>52</v>
      </c>
      <c r="E11399" s="30">
        <v>1.34</v>
      </c>
      <c r="F11399">
        <f t="shared" ref="F11399:F11462" si="184">SUBTOTAL(103,E11399)</f>
        <v>1</v>
      </c>
    </row>
    <row r="11400" spans="1:6" x14ac:dyDescent="0.2">
      <c r="A11400" s="28">
        <v>43066</v>
      </c>
      <c r="B11400" t="s">
        <v>443</v>
      </c>
      <c r="C11400" t="s">
        <v>53</v>
      </c>
      <c r="D11400" t="s">
        <v>53</v>
      </c>
      <c r="E11400" s="30">
        <v>3.67</v>
      </c>
      <c r="F11400">
        <f t="shared" si="184"/>
        <v>1</v>
      </c>
    </row>
    <row r="11401" spans="1:6" x14ac:dyDescent="0.2">
      <c r="A11401" s="28">
        <v>43066</v>
      </c>
      <c r="B11401" t="s">
        <v>443</v>
      </c>
      <c r="C11401" t="s">
        <v>54</v>
      </c>
      <c r="D11401" t="s">
        <v>54</v>
      </c>
      <c r="E11401" s="30">
        <v>6.1</v>
      </c>
      <c r="F11401">
        <f t="shared" si="184"/>
        <v>1</v>
      </c>
    </row>
    <row r="11402" spans="1:6" x14ac:dyDescent="0.2">
      <c r="A11402" s="28">
        <v>43066</v>
      </c>
      <c r="B11402" t="s">
        <v>443</v>
      </c>
      <c r="C11402" t="s">
        <v>55</v>
      </c>
      <c r="D11402" t="s">
        <v>55</v>
      </c>
      <c r="E11402" s="30">
        <v>34.825000000000003</v>
      </c>
      <c r="F11402">
        <f t="shared" si="184"/>
        <v>1</v>
      </c>
    </row>
    <row r="11403" spans="1:6" x14ac:dyDescent="0.2">
      <c r="A11403" s="28">
        <v>43066</v>
      </c>
      <c r="B11403" t="s">
        <v>443</v>
      </c>
      <c r="C11403" t="s">
        <v>56</v>
      </c>
      <c r="D11403" t="s">
        <v>56</v>
      </c>
      <c r="E11403" s="30">
        <v>4</v>
      </c>
      <c r="F11403">
        <f t="shared" si="184"/>
        <v>1</v>
      </c>
    </row>
    <row r="11404" spans="1:6" x14ac:dyDescent="0.2">
      <c r="A11404" s="28">
        <v>43066</v>
      </c>
      <c r="B11404" t="s">
        <v>443</v>
      </c>
      <c r="C11404" t="s">
        <v>57</v>
      </c>
      <c r="D11404" t="s">
        <v>57</v>
      </c>
      <c r="E11404" s="30">
        <v>0</v>
      </c>
      <c r="F11404">
        <f t="shared" si="184"/>
        <v>1</v>
      </c>
    </row>
    <row r="11405" spans="1:6" x14ac:dyDescent="0.2">
      <c r="A11405" s="28">
        <v>43066</v>
      </c>
      <c r="B11405" t="s">
        <v>443</v>
      </c>
      <c r="C11405" t="s">
        <v>58</v>
      </c>
      <c r="D11405" t="s">
        <v>58</v>
      </c>
      <c r="E11405" s="30">
        <v>7</v>
      </c>
      <c r="F11405">
        <f t="shared" si="184"/>
        <v>1</v>
      </c>
    </row>
    <row r="11406" spans="1:6" x14ac:dyDescent="0.2">
      <c r="A11406" s="28">
        <v>43066</v>
      </c>
      <c r="B11406" t="s">
        <v>443</v>
      </c>
      <c r="C11406" t="s">
        <v>59</v>
      </c>
      <c r="D11406" t="s">
        <v>59</v>
      </c>
      <c r="E11406" s="30">
        <v>3</v>
      </c>
      <c r="F11406">
        <f t="shared" si="184"/>
        <v>1</v>
      </c>
    </row>
    <row r="11407" spans="1:6" x14ac:dyDescent="0.2">
      <c r="A11407" s="28">
        <v>43067</v>
      </c>
      <c r="B11407" t="s">
        <v>444</v>
      </c>
      <c r="C11407" t="s">
        <v>52</v>
      </c>
      <c r="D11407" t="s">
        <v>52</v>
      </c>
      <c r="E11407" s="30">
        <v>5</v>
      </c>
      <c r="F11407">
        <f t="shared" si="184"/>
        <v>1</v>
      </c>
    </row>
    <row r="11408" spans="1:6" x14ac:dyDescent="0.2">
      <c r="A11408" s="28">
        <v>43067</v>
      </c>
      <c r="B11408" t="s">
        <v>444</v>
      </c>
      <c r="C11408" t="s">
        <v>53</v>
      </c>
      <c r="D11408" t="s">
        <v>53</v>
      </c>
      <c r="E11408" s="30">
        <v>1.34</v>
      </c>
      <c r="F11408">
        <f t="shared" si="184"/>
        <v>1</v>
      </c>
    </row>
    <row r="11409" spans="1:6" x14ac:dyDescent="0.2">
      <c r="A11409" s="28">
        <v>43067</v>
      </c>
      <c r="B11409" t="s">
        <v>444</v>
      </c>
      <c r="C11409" t="s">
        <v>54</v>
      </c>
      <c r="D11409" t="s">
        <v>54</v>
      </c>
      <c r="E11409" s="30">
        <v>5.35</v>
      </c>
      <c r="F11409">
        <f t="shared" si="184"/>
        <v>1</v>
      </c>
    </row>
    <row r="11410" spans="1:6" x14ac:dyDescent="0.2">
      <c r="A11410" s="28">
        <v>43067</v>
      </c>
      <c r="B11410" t="s">
        <v>444</v>
      </c>
      <c r="C11410" t="s">
        <v>55</v>
      </c>
      <c r="D11410" t="s">
        <v>55</v>
      </c>
      <c r="E11410" s="30">
        <v>40.6</v>
      </c>
      <c r="F11410">
        <f t="shared" si="184"/>
        <v>1</v>
      </c>
    </row>
    <row r="11411" spans="1:6" x14ac:dyDescent="0.2">
      <c r="A11411" s="28">
        <v>43067</v>
      </c>
      <c r="B11411" t="s">
        <v>444</v>
      </c>
      <c r="C11411" t="s">
        <v>56</v>
      </c>
      <c r="D11411" t="s">
        <v>56</v>
      </c>
      <c r="E11411" s="30">
        <v>5</v>
      </c>
      <c r="F11411">
        <f t="shared" si="184"/>
        <v>1</v>
      </c>
    </row>
    <row r="11412" spans="1:6" x14ac:dyDescent="0.2">
      <c r="A11412" s="28">
        <v>43067</v>
      </c>
      <c r="B11412" t="s">
        <v>444</v>
      </c>
      <c r="C11412" t="s">
        <v>57</v>
      </c>
      <c r="D11412" t="s">
        <v>57</v>
      </c>
      <c r="E11412" s="30">
        <v>3</v>
      </c>
      <c r="F11412">
        <f t="shared" si="184"/>
        <v>1</v>
      </c>
    </row>
    <row r="11413" spans="1:6" x14ac:dyDescent="0.2">
      <c r="A11413" s="28">
        <v>43067</v>
      </c>
      <c r="B11413" t="s">
        <v>444</v>
      </c>
      <c r="C11413" t="s">
        <v>58</v>
      </c>
      <c r="D11413" t="s">
        <v>58</v>
      </c>
      <c r="E11413" s="30">
        <v>8</v>
      </c>
      <c r="F11413">
        <f t="shared" si="184"/>
        <v>1</v>
      </c>
    </row>
    <row r="11414" spans="1:6" x14ac:dyDescent="0.2">
      <c r="A11414" s="28">
        <v>43067</v>
      </c>
      <c r="B11414" t="s">
        <v>444</v>
      </c>
      <c r="C11414" t="s">
        <v>59</v>
      </c>
      <c r="D11414" t="s">
        <v>59</v>
      </c>
      <c r="E11414" s="30">
        <v>3</v>
      </c>
      <c r="F11414">
        <f t="shared" si="184"/>
        <v>1</v>
      </c>
    </row>
    <row r="11415" spans="1:6" x14ac:dyDescent="0.2">
      <c r="A11415" s="28">
        <v>43068</v>
      </c>
      <c r="B11415" t="s">
        <v>445</v>
      </c>
      <c r="C11415" t="s">
        <v>52</v>
      </c>
      <c r="D11415" t="s">
        <v>52</v>
      </c>
      <c r="E11415" s="30">
        <v>6.34</v>
      </c>
      <c r="F11415">
        <f t="shared" si="184"/>
        <v>1</v>
      </c>
    </row>
    <row r="11416" spans="1:6" x14ac:dyDescent="0.2">
      <c r="A11416" s="28">
        <v>43068</v>
      </c>
      <c r="B11416" t="s">
        <v>445</v>
      </c>
      <c r="C11416" t="s">
        <v>53</v>
      </c>
      <c r="D11416" t="s">
        <v>53</v>
      </c>
      <c r="E11416" s="30">
        <v>2.3969999999999998</v>
      </c>
      <c r="F11416">
        <f t="shared" si="184"/>
        <v>1</v>
      </c>
    </row>
    <row r="11417" spans="1:6" x14ac:dyDescent="0.2">
      <c r="A11417" s="28">
        <v>43068</v>
      </c>
      <c r="B11417" t="s">
        <v>445</v>
      </c>
      <c r="C11417" t="s">
        <v>54</v>
      </c>
      <c r="D11417" t="s">
        <v>54</v>
      </c>
      <c r="E11417" s="30">
        <v>4.0999999999999996</v>
      </c>
      <c r="F11417">
        <f t="shared" si="184"/>
        <v>1</v>
      </c>
    </row>
    <row r="11418" spans="1:6" x14ac:dyDescent="0.2">
      <c r="A11418" s="28">
        <v>43068</v>
      </c>
      <c r="B11418" t="s">
        <v>445</v>
      </c>
      <c r="C11418" t="s">
        <v>55</v>
      </c>
      <c r="D11418" t="s">
        <v>55</v>
      </c>
      <c r="E11418" s="30">
        <v>32.6</v>
      </c>
      <c r="F11418">
        <f t="shared" si="184"/>
        <v>1</v>
      </c>
    </row>
    <row r="11419" spans="1:6" x14ac:dyDescent="0.2">
      <c r="A11419" s="28">
        <v>43068</v>
      </c>
      <c r="B11419" t="s">
        <v>445</v>
      </c>
      <c r="C11419" t="s">
        <v>56</v>
      </c>
      <c r="D11419" t="s">
        <v>56</v>
      </c>
      <c r="E11419" s="30">
        <v>7</v>
      </c>
      <c r="F11419">
        <f t="shared" si="184"/>
        <v>1</v>
      </c>
    </row>
    <row r="11420" spans="1:6" x14ac:dyDescent="0.2">
      <c r="A11420" s="28">
        <v>43068</v>
      </c>
      <c r="B11420" t="s">
        <v>445</v>
      </c>
      <c r="C11420" t="s">
        <v>57</v>
      </c>
      <c r="D11420" t="s">
        <v>57</v>
      </c>
      <c r="E11420" s="30">
        <v>0</v>
      </c>
      <c r="F11420">
        <f t="shared" si="184"/>
        <v>1</v>
      </c>
    </row>
    <row r="11421" spans="1:6" x14ac:dyDescent="0.2">
      <c r="A11421" s="28">
        <v>43068</v>
      </c>
      <c r="B11421" t="s">
        <v>445</v>
      </c>
      <c r="C11421" t="s">
        <v>58</v>
      </c>
      <c r="D11421" t="s">
        <v>58</v>
      </c>
      <c r="E11421" s="30">
        <v>5</v>
      </c>
      <c r="F11421">
        <f t="shared" si="184"/>
        <v>1</v>
      </c>
    </row>
    <row r="11422" spans="1:6" x14ac:dyDescent="0.2">
      <c r="A11422" s="28">
        <v>43068</v>
      </c>
      <c r="B11422" t="s">
        <v>445</v>
      </c>
      <c r="C11422" t="s">
        <v>59</v>
      </c>
      <c r="D11422" t="s">
        <v>59</v>
      </c>
      <c r="E11422" s="30">
        <v>3</v>
      </c>
      <c r="F11422">
        <f t="shared" si="184"/>
        <v>1</v>
      </c>
    </row>
    <row r="11423" spans="1:6" x14ac:dyDescent="0.2">
      <c r="A11423" s="28">
        <v>43069</v>
      </c>
      <c r="B11423" t="s">
        <v>446</v>
      </c>
      <c r="C11423" t="s">
        <v>52</v>
      </c>
      <c r="D11423" t="s">
        <v>52</v>
      </c>
      <c r="E11423" s="30">
        <v>5.67</v>
      </c>
      <c r="F11423">
        <f t="shared" si="184"/>
        <v>1</v>
      </c>
    </row>
    <row r="11424" spans="1:6" x14ac:dyDescent="0.2">
      <c r="A11424" s="28">
        <v>43069</v>
      </c>
      <c r="B11424" t="s">
        <v>446</v>
      </c>
      <c r="C11424" t="s">
        <v>53</v>
      </c>
      <c r="D11424" t="s">
        <v>53</v>
      </c>
      <c r="E11424" s="30">
        <v>1.3959999999999999</v>
      </c>
      <c r="F11424">
        <f t="shared" si="184"/>
        <v>1</v>
      </c>
    </row>
    <row r="11425" spans="1:6" x14ac:dyDescent="0.2">
      <c r="A11425" s="28">
        <v>43069</v>
      </c>
      <c r="B11425" t="s">
        <v>446</v>
      </c>
      <c r="C11425" t="s">
        <v>54</v>
      </c>
      <c r="D11425" t="s">
        <v>54</v>
      </c>
      <c r="E11425" s="30">
        <v>3</v>
      </c>
      <c r="F11425">
        <f t="shared" si="184"/>
        <v>1</v>
      </c>
    </row>
    <row r="11426" spans="1:6" x14ac:dyDescent="0.2">
      <c r="A11426" s="28">
        <v>43069</v>
      </c>
      <c r="B11426" t="s">
        <v>446</v>
      </c>
      <c r="C11426" t="s">
        <v>55</v>
      </c>
      <c r="D11426" t="s">
        <v>55</v>
      </c>
      <c r="E11426" s="30">
        <v>30</v>
      </c>
      <c r="F11426">
        <f t="shared" si="184"/>
        <v>1</v>
      </c>
    </row>
    <row r="11427" spans="1:6" x14ac:dyDescent="0.2">
      <c r="A11427" s="28">
        <v>43069</v>
      </c>
      <c r="B11427" t="s">
        <v>446</v>
      </c>
      <c r="C11427" t="s">
        <v>56</v>
      </c>
      <c r="D11427" t="s">
        <v>56</v>
      </c>
      <c r="E11427" s="30">
        <v>2</v>
      </c>
      <c r="F11427">
        <f t="shared" si="184"/>
        <v>1</v>
      </c>
    </row>
    <row r="11428" spans="1:6" x14ac:dyDescent="0.2">
      <c r="A11428" s="28">
        <v>43069</v>
      </c>
      <c r="B11428" t="s">
        <v>446</v>
      </c>
      <c r="C11428" t="s">
        <v>57</v>
      </c>
      <c r="D11428" t="s">
        <v>57</v>
      </c>
      <c r="E11428" s="30">
        <v>0</v>
      </c>
      <c r="F11428">
        <f t="shared" si="184"/>
        <v>1</v>
      </c>
    </row>
    <row r="11429" spans="1:6" x14ac:dyDescent="0.2">
      <c r="A11429" s="28">
        <v>43069</v>
      </c>
      <c r="B11429" t="s">
        <v>446</v>
      </c>
      <c r="C11429" t="s">
        <v>58</v>
      </c>
      <c r="D11429" t="s">
        <v>58</v>
      </c>
      <c r="E11429" s="30">
        <v>9</v>
      </c>
      <c r="F11429">
        <f t="shared" si="184"/>
        <v>1</v>
      </c>
    </row>
    <row r="11430" spans="1:6" x14ac:dyDescent="0.2">
      <c r="A11430" s="28">
        <v>43069</v>
      </c>
      <c r="B11430" t="s">
        <v>446</v>
      </c>
      <c r="C11430" t="s">
        <v>59</v>
      </c>
      <c r="D11430" t="s">
        <v>59</v>
      </c>
      <c r="E11430" s="30">
        <v>3</v>
      </c>
      <c r="F11430">
        <f t="shared" si="184"/>
        <v>1</v>
      </c>
    </row>
    <row r="11431" spans="1:6" x14ac:dyDescent="0.2">
      <c r="A11431" s="28">
        <v>43070</v>
      </c>
      <c r="B11431" t="s">
        <v>440</v>
      </c>
      <c r="C11431" t="s">
        <v>52</v>
      </c>
      <c r="D11431" t="s">
        <v>52</v>
      </c>
      <c r="E11431" s="30">
        <v>10.33</v>
      </c>
      <c r="F11431">
        <f t="shared" si="184"/>
        <v>1</v>
      </c>
    </row>
    <row r="11432" spans="1:6" x14ac:dyDescent="0.2">
      <c r="A11432" s="28">
        <v>43070</v>
      </c>
      <c r="B11432" t="s">
        <v>440</v>
      </c>
      <c r="C11432" t="s">
        <v>53</v>
      </c>
      <c r="D11432" t="s">
        <v>53</v>
      </c>
      <c r="E11432" s="30">
        <v>7.66</v>
      </c>
      <c r="F11432">
        <f t="shared" si="184"/>
        <v>1</v>
      </c>
    </row>
    <row r="11433" spans="1:6" x14ac:dyDescent="0.2">
      <c r="A11433" s="28">
        <v>43070</v>
      </c>
      <c r="B11433" t="s">
        <v>440</v>
      </c>
      <c r="C11433" t="s">
        <v>54</v>
      </c>
      <c r="D11433" t="s">
        <v>54</v>
      </c>
      <c r="E11433" s="30">
        <v>1</v>
      </c>
      <c r="F11433">
        <f t="shared" si="184"/>
        <v>1</v>
      </c>
    </row>
    <row r="11434" spans="1:6" x14ac:dyDescent="0.2">
      <c r="A11434" s="28">
        <v>43070</v>
      </c>
      <c r="B11434" t="s">
        <v>440</v>
      </c>
      <c r="C11434" t="s">
        <v>55</v>
      </c>
      <c r="D11434" t="s">
        <v>55</v>
      </c>
      <c r="E11434" s="30">
        <v>25.4</v>
      </c>
      <c r="F11434">
        <f t="shared" si="184"/>
        <v>1</v>
      </c>
    </row>
    <row r="11435" spans="1:6" x14ac:dyDescent="0.2">
      <c r="A11435" s="28">
        <v>43070</v>
      </c>
      <c r="B11435" t="s">
        <v>440</v>
      </c>
      <c r="C11435" t="s">
        <v>56</v>
      </c>
      <c r="D11435" t="s">
        <v>56</v>
      </c>
      <c r="E11435" s="30">
        <v>3</v>
      </c>
      <c r="F11435">
        <f t="shared" si="184"/>
        <v>1</v>
      </c>
    </row>
    <row r="11436" spans="1:6" x14ac:dyDescent="0.2">
      <c r="A11436" s="28">
        <v>43070</v>
      </c>
      <c r="B11436" t="s">
        <v>440</v>
      </c>
      <c r="C11436" t="s">
        <v>57</v>
      </c>
      <c r="D11436" t="s">
        <v>57</v>
      </c>
      <c r="E11436" s="30">
        <v>0</v>
      </c>
      <c r="F11436">
        <f t="shared" si="184"/>
        <v>1</v>
      </c>
    </row>
    <row r="11437" spans="1:6" x14ac:dyDescent="0.2">
      <c r="A11437" s="28">
        <v>43070</v>
      </c>
      <c r="B11437" t="s">
        <v>440</v>
      </c>
      <c r="C11437" t="s">
        <v>58</v>
      </c>
      <c r="D11437" t="s">
        <v>58</v>
      </c>
      <c r="E11437" s="30">
        <v>5</v>
      </c>
      <c r="F11437">
        <f t="shared" si="184"/>
        <v>1</v>
      </c>
    </row>
    <row r="11438" spans="1:6" x14ac:dyDescent="0.2">
      <c r="A11438" s="28">
        <v>43070</v>
      </c>
      <c r="B11438" t="s">
        <v>440</v>
      </c>
      <c r="C11438" t="s">
        <v>59</v>
      </c>
      <c r="D11438" t="s">
        <v>59</v>
      </c>
      <c r="E11438" s="30">
        <v>2</v>
      </c>
      <c r="F11438">
        <f t="shared" si="184"/>
        <v>1</v>
      </c>
    </row>
    <row r="11439" spans="1:6" x14ac:dyDescent="0.2">
      <c r="A11439" s="28">
        <v>43071</v>
      </c>
      <c r="B11439" t="s">
        <v>441</v>
      </c>
      <c r="C11439" t="s">
        <v>52</v>
      </c>
      <c r="D11439" t="s">
        <v>52</v>
      </c>
      <c r="E11439" s="30">
        <v>4.33</v>
      </c>
      <c r="F11439">
        <f t="shared" si="184"/>
        <v>1</v>
      </c>
    </row>
    <row r="11440" spans="1:6" x14ac:dyDescent="0.2">
      <c r="A11440" s="28">
        <v>43071</v>
      </c>
      <c r="B11440" t="s">
        <v>441</v>
      </c>
      <c r="C11440" t="s">
        <v>53</v>
      </c>
      <c r="D11440" t="s">
        <v>53</v>
      </c>
      <c r="E11440" s="30">
        <v>3.67</v>
      </c>
      <c r="F11440">
        <f t="shared" si="184"/>
        <v>1</v>
      </c>
    </row>
    <row r="11441" spans="1:6" x14ac:dyDescent="0.2">
      <c r="A11441" s="28">
        <v>43071</v>
      </c>
      <c r="B11441" t="s">
        <v>441</v>
      </c>
      <c r="C11441" t="s">
        <v>54</v>
      </c>
      <c r="D11441" t="s">
        <v>54</v>
      </c>
      <c r="E11441" s="30">
        <v>5</v>
      </c>
      <c r="F11441">
        <f t="shared" si="184"/>
        <v>1</v>
      </c>
    </row>
    <row r="11442" spans="1:6" x14ac:dyDescent="0.2">
      <c r="A11442" s="28">
        <v>43071</v>
      </c>
      <c r="B11442" t="s">
        <v>441</v>
      </c>
      <c r="C11442" t="s">
        <v>55</v>
      </c>
      <c r="D11442" t="s">
        <v>55</v>
      </c>
      <c r="E11442" s="30">
        <v>22</v>
      </c>
      <c r="F11442">
        <f t="shared" si="184"/>
        <v>1</v>
      </c>
    </row>
    <row r="11443" spans="1:6" x14ac:dyDescent="0.2">
      <c r="A11443" s="28">
        <v>43071</v>
      </c>
      <c r="B11443" t="s">
        <v>441</v>
      </c>
      <c r="C11443" t="s">
        <v>56</v>
      </c>
      <c r="D11443" t="s">
        <v>56</v>
      </c>
      <c r="E11443" s="30">
        <v>11</v>
      </c>
      <c r="F11443">
        <f t="shared" si="184"/>
        <v>1</v>
      </c>
    </row>
    <row r="11444" spans="1:6" x14ac:dyDescent="0.2">
      <c r="A11444" s="28">
        <v>43071</v>
      </c>
      <c r="B11444" t="s">
        <v>441</v>
      </c>
      <c r="C11444" t="s">
        <v>57</v>
      </c>
      <c r="D11444" t="s">
        <v>57</v>
      </c>
      <c r="E11444" s="30">
        <v>0</v>
      </c>
      <c r="F11444">
        <f t="shared" si="184"/>
        <v>1</v>
      </c>
    </row>
    <row r="11445" spans="1:6" x14ac:dyDescent="0.2">
      <c r="A11445" s="28">
        <v>43071</v>
      </c>
      <c r="B11445" t="s">
        <v>441</v>
      </c>
      <c r="C11445" t="s">
        <v>58</v>
      </c>
      <c r="D11445" t="s">
        <v>58</v>
      </c>
      <c r="E11445" s="30">
        <v>0</v>
      </c>
      <c r="F11445">
        <f t="shared" si="184"/>
        <v>1</v>
      </c>
    </row>
    <row r="11446" spans="1:6" x14ac:dyDescent="0.2">
      <c r="A11446" s="28">
        <v>43071</v>
      </c>
      <c r="B11446" t="s">
        <v>441</v>
      </c>
      <c r="C11446" t="s">
        <v>59</v>
      </c>
      <c r="D11446" t="s">
        <v>59</v>
      </c>
      <c r="E11446" s="30">
        <v>1.5</v>
      </c>
      <c r="F11446">
        <f t="shared" si="184"/>
        <v>1</v>
      </c>
    </row>
    <row r="11447" spans="1:6" x14ac:dyDescent="0.2">
      <c r="A11447" s="28">
        <v>43072</v>
      </c>
      <c r="B11447" t="s">
        <v>447</v>
      </c>
      <c r="C11447" t="s">
        <v>52</v>
      </c>
      <c r="D11447" t="s">
        <v>52</v>
      </c>
      <c r="E11447" s="30">
        <v>5.33</v>
      </c>
      <c r="F11447">
        <f t="shared" si="184"/>
        <v>1</v>
      </c>
    </row>
    <row r="11448" spans="1:6" x14ac:dyDescent="0.2">
      <c r="A11448" s="28">
        <v>43072</v>
      </c>
      <c r="B11448" t="s">
        <v>447</v>
      </c>
      <c r="C11448" t="s">
        <v>53</v>
      </c>
      <c r="D11448" t="s">
        <v>53</v>
      </c>
      <c r="E11448" s="30">
        <v>6.0229999999999997</v>
      </c>
      <c r="F11448">
        <f t="shared" si="184"/>
        <v>1</v>
      </c>
    </row>
    <row r="11449" spans="1:6" x14ac:dyDescent="0.2">
      <c r="A11449" s="28">
        <v>43072</v>
      </c>
      <c r="B11449" t="s">
        <v>447</v>
      </c>
      <c r="C11449" t="s">
        <v>54</v>
      </c>
      <c r="D11449" t="s">
        <v>54</v>
      </c>
      <c r="E11449" s="30">
        <v>3</v>
      </c>
      <c r="F11449">
        <f t="shared" si="184"/>
        <v>1</v>
      </c>
    </row>
    <row r="11450" spans="1:6" x14ac:dyDescent="0.2">
      <c r="A11450" s="28">
        <v>43072</v>
      </c>
      <c r="B11450" t="s">
        <v>447</v>
      </c>
      <c r="C11450" t="s">
        <v>55</v>
      </c>
      <c r="D11450" t="s">
        <v>55</v>
      </c>
      <c r="E11450" s="30">
        <v>33.4</v>
      </c>
      <c r="F11450">
        <f t="shared" si="184"/>
        <v>1</v>
      </c>
    </row>
    <row r="11451" spans="1:6" x14ac:dyDescent="0.2">
      <c r="A11451" s="28">
        <v>43072</v>
      </c>
      <c r="B11451" t="s">
        <v>447</v>
      </c>
      <c r="C11451" t="s">
        <v>56</v>
      </c>
      <c r="D11451" t="s">
        <v>56</v>
      </c>
      <c r="E11451" s="30">
        <v>3</v>
      </c>
      <c r="F11451">
        <f t="shared" si="184"/>
        <v>1</v>
      </c>
    </row>
    <row r="11452" spans="1:6" x14ac:dyDescent="0.2">
      <c r="A11452" s="28">
        <v>43072</v>
      </c>
      <c r="B11452" t="s">
        <v>447</v>
      </c>
      <c r="C11452" t="s">
        <v>57</v>
      </c>
      <c r="D11452" t="s">
        <v>57</v>
      </c>
      <c r="E11452" s="30">
        <v>0</v>
      </c>
      <c r="F11452">
        <f t="shared" si="184"/>
        <v>1</v>
      </c>
    </row>
    <row r="11453" spans="1:6" x14ac:dyDescent="0.2">
      <c r="A11453" s="28">
        <v>43072</v>
      </c>
      <c r="B11453" t="s">
        <v>447</v>
      </c>
      <c r="C11453" t="s">
        <v>58</v>
      </c>
      <c r="D11453" t="s">
        <v>58</v>
      </c>
      <c r="E11453" s="30">
        <v>6</v>
      </c>
      <c r="F11453">
        <f t="shared" si="184"/>
        <v>1</v>
      </c>
    </row>
    <row r="11454" spans="1:6" x14ac:dyDescent="0.2">
      <c r="A11454" s="28">
        <v>43072</v>
      </c>
      <c r="B11454" t="s">
        <v>447</v>
      </c>
      <c r="C11454" t="s">
        <v>59</v>
      </c>
      <c r="D11454" t="s">
        <v>59</v>
      </c>
      <c r="E11454" s="30">
        <v>2</v>
      </c>
      <c r="F11454">
        <f t="shared" si="184"/>
        <v>1</v>
      </c>
    </row>
    <row r="11455" spans="1:6" x14ac:dyDescent="0.2">
      <c r="A11455" s="28">
        <v>43073</v>
      </c>
      <c r="B11455" t="s">
        <v>443</v>
      </c>
      <c r="C11455" t="s">
        <v>52</v>
      </c>
      <c r="D11455" t="s">
        <v>52</v>
      </c>
      <c r="E11455" s="30">
        <v>1</v>
      </c>
      <c r="F11455">
        <f t="shared" si="184"/>
        <v>1</v>
      </c>
    </row>
    <row r="11456" spans="1:6" x14ac:dyDescent="0.2">
      <c r="A11456" s="28">
        <v>43073</v>
      </c>
      <c r="B11456" t="s">
        <v>443</v>
      </c>
      <c r="C11456" t="s">
        <v>53</v>
      </c>
      <c r="D11456" t="s">
        <v>53</v>
      </c>
      <c r="E11456" s="30">
        <v>2.363</v>
      </c>
      <c r="F11456">
        <f t="shared" si="184"/>
        <v>1</v>
      </c>
    </row>
    <row r="11457" spans="1:6" x14ac:dyDescent="0.2">
      <c r="A11457" s="28">
        <v>43073</v>
      </c>
      <c r="B11457" t="s">
        <v>443</v>
      </c>
      <c r="C11457" t="s">
        <v>54</v>
      </c>
      <c r="D11457" t="s">
        <v>54</v>
      </c>
      <c r="E11457" s="30">
        <v>4</v>
      </c>
      <c r="F11457">
        <f t="shared" si="184"/>
        <v>1</v>
      </c>
    </row>
    <row r="11458" spans="1:6" x14ac:dyDescent="0.2">
      <c r="A11458" s="28">
        <v>43073</v>
      </c>
      <c r="B11458" t="s">
        <v>443</v>
      </c>
      <c r="C11458" t="s">
        <v>55</v>
      </c>
      <c r="D11458" t="s">
        <v>55</v>
      </c>
      <c r="E11458" s="30">
        <v>15.6</v>
      </c>
      <c r="F11458">
        <f t="shared" si="184"/>
        <v>1</v>
      </c>
    </row>
    <row r="11459" spans="1:6" x14ac:dyDescent="0.2">
      <c r="A11459" s="28">
        <v>43073</v>
      </c>
      <c r="B11459" t="s">
        <v>443</v>
      </c>
      <c r="C11459" t="s">
        <v>56</v>
      </c>
      <c r="D11459" t="s">
        <v>56</v>
      </c>
      <c r="E11459" s="30">
        <v>3</v>
      </c>
      <c r="F11459">
        <f t="shared" si="184"/>
        <v>1</v>
      </c>
    </row>
    <row r="11460" spans="1:6" x14ac:dyDescent="0.2">
      <c r="A11460" s="28">
        <v>43073</v>
      </c>
      <c r="B11460" t="s">
        <v>443</v>
      </c>
      <c r="C11460" t="s">
        <v>57</v>
      </c>
      <c r="D11460" t="s">
        <v>57</v>
      </c>
      <c r="E11460" s="30">
        <v>0</v>
      </c>
      <c r="F11460">
        <f t="shared" si="184"/>
        <v>1</v>
      </c>
    </row>
    <row r="11461" spans="1:6" x14ac:dyDescent="0.2">
      <c r="A11461" s="28">
        <v>43073</v>
      </c>
      <c r="B11461" t="s">
        <v>443</v>
      </c>
      <c r="C11461" t="s">
        <v>58</v>
      </c>
      <c r="D11461" t="s">
        <v>58</v>
      </c>
      <c r="E11461" s="30">
        <v>13</v>
      </c>
      <c r="F11461">
        <f t="shared" si="184"/>
        <v>1</v>
      </c>
    </row>
    <row r="11462" spans="1:6" x14ac:dyDescent="0.2">
      <c r="A11462" s="28">
        <v>43073</v>
      </c>
      <c r="B11462" t="s">
        <v>443</v>
      </c>
      <c r="C11462" t="s">
        <v>59</v>
      </c>
      <c r="D11462" t="s">
        <v>59</v>
      </c>
      <c r="E11462" s="30">
        <v>3</v>
      </c>
      <c r="F11462">
        <f t="shared" si="184"/>
        <v>1</v>
      </c>
    </row>
    <row r="11463" spans="1:6" x14ac:dyDescent="0.2">
      <c r="A11463" s="28">
        <v>43074</v>
      </c>
      <c r="B11463" t="s">
        <v>444</v>
      </c>
      <c r="C11463" t="s">
        <v>52</v>
      </c>
      <c r="D11463" t="s">
        <v>52</v>
      </c>
      <c r="E11463" s="30">
        <v>3.68</v>
      </c>
      <c r="F11463">
        <f t="shared" ref="F11463:F11526" si="185">SUBTOTAL(103,E11463)</f>
        <v>1</v>
      </c>
    </row>
    <row r="11464" spans="1:6" x14ac:dyDescent="0.2">
      <c r="A11464" s="28">
        <v>43074</v>
      </c>
      <c r="B11464" t="s">
        <v>444</v>
      </c>
      <c r="C11464" t="s">
        <v>53</v>
      </c>
      <c r="D11464" t="s">
        <v>53</v>
      </c>
      <c r="E11464" s="30">
        <v>3.165</v>
      </c>
      <c r="F11464">
        <f t="shared" si="185"/>
        <v>1</v>
      </c>
    </row>
    <row r="11465" spans="1:6" x14ac:dyDescent="0.2">
      <c r="A11465" s="28">
        <v>43074</v>
      </c>
      <c r="B11465" t="s">
        <v>444</v>
      </c>
      <c r="C11465" t="s">
        <v>54</v>
      </c>
      <c r="D11465" t="s">
        <v>54</v>
      </c>
      <c r="E11465" s="30">
        <v>4.05</v>
      </c>
      <c r="F11465">
        <f t="shared" si="185"/>
        <v>1</v>
      </c>
    </row>
    <row r="11466" spans="1:6" x14ac:dyDescent="0.2">
      <c r="A11466" s="28">
        <v>43074</v>
      </c>
      <c r="B11466" t="s">
        <v>444</v>
      </c>
      <c r="C11466" t="s">
        <v>55</v>
      </c>
      <c r="D11466" t="s">
        <v>55</v>
      </c>
      <c r="E11466" s="30">
        <v>17.100000000000001</v>
      </c>
      <c r="F11466">
        <f t="shared" si="185"/>
        <v>1</v>
      </c>
    </row>
    <row r="11467" spans="1:6" x14ac:dyDescent="0.2">
      <c r="A11467" s="28">
        <v>43074</v>
      </c>
      <c r="B11467" t="s">
        <v>444</v>
      </c>
      <c r="C11467" t="s">
        <v>56</v>
      </c>
      <c r="D11467" t="s">
        <v>56</v>
      </c>
      <c r="E11467" s="30">
        <v>1</v>
      </c>
      <c r="F11467">
        <f t="shared" si="185"/>
        <v>1</v>
      </c>
    </row>
    <row r="11468" spans="1:6" x14ac:dyDescent="0.2">
      <c r="A11468" s="28">
        <v>43074</v>
      </c>
      <c r="B11468" t="s">
        <v>444</v>
      </c>
      <c r="C11468" t="s">
        <v>57</v>
      </c>
      <c r="D11468" t="s">
        <v>57</v>
      </c>
      <c r="E11468" s="30">
        <v>0</v>
      </c>
      <c r="F11468">
        <f t="shared" si="185"/>
        <v>1</v>
      </c>
    </row>
    <row r="11469" spans="1:6" x14ac:dyDescent="0.2">
      <c r="A11469" s="28">
        <v>43074</v>
      </c>
      <c r="B11469" t="s">
        <v>444</v>
      </c>
      <c r="C11469" t="s">
        <v>58</v>
      </c>
      <c r="D11469" t="s">
        <v>58</v>
      </c>
      <c r="E11469" s="30">
        <v>6</v>
      </c>
      <c r="F11469">
        <f t="shared" si="185"/>
        <v>1</v>
      </c>
    </row>
    <row r="11470" spans="1:6" x14ac:dyDescent="0.2">
      <c r="A11470" s="28">
        <v>43074</v>
      </c>
      <c r="B11470" t="s">
        <v>444</v>
      </c>
      <c r="C11470" t="s">
        <v>59</v>
      </c>
      <c r="D11470" t="s">
        <v>59</v>
      </c>
      <c r="E11470" s="30">
        <v>2</v>
      </c>
      <c r="F11470">
        <f t="shared" si="185"/>
        <v>1</v>
      </c>
    </row>
    <row r="11471" spans="1:6" x14ac:dyDescent="0.2">
      <c r="A11471" s="28">
        <v>43075</v>
      </c>
      <c r="B11471" t="s">
        <v>445</v>
      </c>
      <c r="C11471" t="s">
        <v>52</v>
      </c>
      <c r="D11471" t="s">
        <v>52</v>
      </c>
      <c r="E11471" s="30">
        <v>4</v>
      </c>
      <c r="F11471">
        <f t="shared" si="185"/>
        <v>1</v>
      </c>
    </row>
    <row r="11472" spans="1:6" x14ac:dyDescent="0.2">
      <c r="A11472" s="28">
        <v>43075</v>
      </c>
      <c r="B11472" t="s">
        <v>445</v>
      </c>
      <c r="C11472" t="s">
        <v>53</v>
      </c>
      <c r="D11472" t="s">
        <v>53</v>
      </c>
      <c r="E11472" s="30">
        <v>4.3959999999999999</v>
      </c>
      <c r="F11472">
        <f t="shared" si="185"/>
        <v>1</v>
      </c>
    </row>
    <row r="11473" spans="1:6" x14ac:dyDescent="0.2">
      <c r="A11473" s="28">
        <v>43075</v>
      </c>
      <c r="B11473" t="s">
        <v>445</v>
      </c>
      <c r="C11473" t="s">
        <v>54</v>
      </c>
      <c r="D11473" t="s">
        <v>54</v>
      </c>
      <c r="E11473" s="30">
        <v>2.1</v>
      </c>
      <c r="F11473">
        <f t="shared" si="185"/>
        <v>1</v>
      </c>
    </row>
    <row r="11474" spans="1:6" x14ac:dyDescent="0.2">
      <c r="A11474" s="28">
        <v>43075</v>
      </c>
      <c r="B11474" t="s">
        <v>445</v>
      </c>
      <c r="C11474" t="s">
        <v>55</v>
      </c>
      <c r="D11474" t="s">
        <v>55</v>
      </c>
      <c r="E11474" s="30">
        <v>29.2</v>
      </c>
      <c r="F11474">
        <f t="shared" si="185"/>
        <v>1</v>
      </c>
    </row>
    <row r="11475" spans="1:6" x14ac:dyDescent="0.2">
      <c r="A11475" s="28">
        <v>43075</v>
      </c>
      <c r="B11475" t="s">
        <v>445</v>
      </c>
      <c r="C11475" t="s">
        <v>56</v>
      </c>
      <c r="D11475" t="s">
        <v>56</v>
      </c>
      <c r="E11475" s="30">
        <v>12</v>
      </c>
      <c r="F11475">
        <f t="shared" si="185"/>
        <v>1</v>
      </c>
    </row>
    <row r="11476" spans="1:6" x14ac:dyDescent="0.2">
      <c r="A11476" s="28">
        <v>43075</v>
      </c>
      <c r="B11476" t="s">
        <v>445</v>
      </c>
      <c r="C11476" t="s">
        <v>57</v>
      </c>
      <c r="D11476" t="s">
        <v>57</v>
      </c>
      <c r="E11476" s="30">
        <v>0</v>
      </c>
      <c r="F11476">
        <f t="shared" si="185"/>
        <v>1</v>
      </c>
    </row>
    <row r="11477" spans="1:6" x14ac:dyDescent="0.2">
      <c r="A11477" s="28">
        <v>43075</v>
      </c>
      <c r="B11477" t="s">
        <v>445</v>
      </c>
      <c r="C11477" t="s">
        <v>58</v>
      </c>
      <c r="D11477" t="s">
        <v>58</v>
      </c>
      <c r="E11477" s="30">
        <v>6</v>
      </c>
      <c r="F11477">
        <f t="shared" si="185"/>
        <v>1</v>
      </c>
    </row>
    <row r="11478" spans="1:6" x14ac:dyDescent="0.2">
      <c r="A11478" s="28">
        <v>43075</v>
      </c>
      <c r="B11478" t="s">
        <v>445</v>
      </c>
      <c r="C11478" t="s">
        <v>59</v>
      </c>
      <c r="D11478" t="s">
        <v>59</v>
      </c>
      <c r="E11478" s="30">
        <v>1</v>
      </c>
      <c r="F11478">
        <f t="shared" si="185"/>
        <v>1</v>
      </c>
    </row>
    <row r="11479" spans="1:6" x14ac:dyDescent="0.2">
      <c r="A11479" s="28">
        <v>43076</v>
      </c>
      <c r="B11479" t="s">
        <v>446</v>
      </c>
      <c r="C11479" t="s">
        <v>52</v>
      </c>
      <c r="D11479" t="s">
        <v>52</v>
      </c>
      <c r="E11479" s="30">
        <v>3</v>
      </c>
      <c r="F11479">
        <f t="shared" si="185"/>
        <v>1</v>
      </c>
    </row>
    <row r="11480" spans="1:6" x14ac:dyDescent="0.2">
      <c r="A11480" s="28">
        <v>43076</v>
      </c>
      <c r="B11480" t="s">
        <v>446</v>
      </c>
      <c r="C11480" t="s">
        <v>53</v>
      </c>
      <c r="D11480" t="s">
        <v>53</v>
      </c>
      <c r="E11480" s="30">
        <v>2.66</v>
      </c>
      <c r="F11480">
        <f t="shared" si="185"/>
        <v>1</v>
      </c>
    </row>
    <row r="11481" spans="1:6" x14ac:dyDescent="0.2">
      <c r="A11481" s="28">
        <v>43076</v>
      </c>
      <c r="B11481" t="s">
        <v>446</v>
      </c>
      <c r="C11481" t="s">
        <v>54</v>
      </c>
      <c r="D11481" t="s">
        <v>54</v>
      </c>
      <c r="E11481" s="30">
        <v>5.45</v>
      </c>
      <c r="F11481">
        <f t="shared" si="185"/>
        <v>1</v>
      </c>
    </row>
    <row r="11482" spans="1:6" x14ac:dyDescent="0.2">
      <c r="A11482" s="28">
        <v>43076</v>
      </c>
      <c r="B11482" t="s">
        <v>446</v>
      </c>
      <c r="C11482" t="s">
        <v>55</v>
      </c>
      <c r="D11482" t="s">
        <v>55</v>
      </c>
      <c r="E11482" s="30">
        <v>24.9</v>
      </c>
      <c r="F11482">
        <f t="shared" si="185"/>
        <v>1</v>
      </c>
    </row>
    <row r="11483" spans="1:6" x14ac:dyDescent="0.2">
      <c r="A11483" s="28">
        <v>43076</v>
      </c>
      <c r="B11483" t="s">
        <v>446</v>
      </c>
      <c r="C11483" t="s">
        <v>56</v>
      </c>
      <c r="D11483" t="s">
        <v>56</v>
      </c>
      <c r="E11483" s="30">
        <v>8</v>
      </c>
      <c r="F11483">
        <f t="shared" si="185"/>
        <v>1</v>
      </c>
    </row>
    <row r="11484" spans="1:6" x14ac:dyDescent="0.2">
      <c r="A11484" s="28">
        <v>43076</v>
      </c>
      <c r="B11484" t="s">
        <v>446</v>
      </c>
      <c r="C11484" t="s">
        <v>57</v>
      </c>
      <c r="D11484" t="s">
        <v>57</v>
      </c>
      <c r="E11484" s="30">
        <v>0</v>
      </c>
      <c r="F11484">
        <f t="shared" si="185"/>
        <v>1</v>
      </c>
    </row>
    <row r="11485" spans="1:6" x14ac:dyDescent="0.2">
      <c r="A11485" s="28">
        <v>43076</v>
      </c>
      <c r="B11485" t="s">
        <v>446</v>
      </c>
      <c r="C11485" t="s">
        <v>58</v>
      </c>
      <c r="D11485" t="s">
        <v>58</v>
      </c>
      <c r="E11485" s="30">
        <v>7</v>
      </c>
      <c r="F11485">
        <f t="shared" si="185"/>
        <v>1</v>
      </c>
    </row>
    <row r="11486" spans="1:6" x14ac:dyDescent="0.2">
      <c r="A11486" s="28">
        <v>43076</v>
      </c>
      <c r="B11486" t="s">
        <v>446</v>
      </c>
      <c r="C11486" t="s">
        <v>59</v>
      </c>
      <c r="D11486" t="s">
        <v>59</v>
      </c>
      <c r="E11486" s="30">
        <v>1</v>
      </c>
      <c r="F11486">
        <f t="shared" si="185"/>
        <v>1</v>
      </c>
    </row>
    <row r="11487" spans="1:6" x14ac:dyDescent="0.2">
      <c r="A11487" s="28">
        <v>43077</v>
      </c>
      <c r="B11487" t="s">
        <v>440</v>
      </c>
      <c r="C11487" t="s">
        <v>52</v>
      </c>
      <c r="D11487" t="s">
        <v>52</v>
      </c>
      <c r="E11487" s="30">
        <v>5.33</v>
      </c>
      <c r="F11487">
        <f t="shared" si="185"/>
        <v>1</v>
      </c>
    </row>
    <row r="11488" spans="1:6" x14ac:dyDescent="0.2">
      <c r="A11488" s="28">
        <v>43077</v>
      </c>
      <c r="B11488" t="s">
        <v>440</v>
      </c>
      <c r="C11488" t="s">
        <v>53</v>
      </c>
      <c r="D11488" t="s">
        <v>53</v>
      </c>
      <c r="E11488" s="30">
        <v>2.5099999999999998</v>
      </c>
      <c r="F11488">
        <f t="shared" si="185"/>
        <v>1</v>
      </c>
    </row>
    <row r="11489" spans="1:6" x14ac:dyDescent="0.2">
      <c r="A11489" s="28">
        <v>43077</v>
      </c>
      <c r="B11489" t="s">
        <v>440</v>
      </c>
      <c r="C11489" t="s">
        <v>54</v>
      </c>
      <c r="D11489" t="s">
        <v>54</v>
      </c>
      <c r="E11489" s="30">
        <v>3.5</v>
      </c>
      <c r="F11489">
        <f t="shared" si="185"/>
        <v>1</v>
      </c>
    </row>
    <row r="11490" spans="1:6" x14ac:dyDescent="0.2">
      <c r="A11490" s="28">
        <v>43077</v>
      </c>
      <c r="B11490" t="s">
        <v>440</v>
      </c>
      <c r="C11490" t="s">
        <v>55</v>
      </c>
      <c r="D11490" t="s">
        <v>55</v>
      </c>
      <c r="E11490" s="30">
        <v>44.2</v>
      </c>
      <c r="F11490">
        <f t="shared" si="185"/>
        <v>1</v>
      </c>
    </row>
    <row r="11491" spans="1:6" x14ac:dyDescent="0.2">
      <c r="A11491" s="28">
        <v>43077</v>
      </c>
      <c r="B11491" t="s">
        <v>440</v>
      </c>
      <c r="C11491" t="s">
        <v>56</v>
      </c>
      <c r="D11491" t="s">
        <v>56</v>
      </c>
      <c r="E11491" s="30">
        <v>5</v>
      </c>
      <c r="F11491">
        <f t="shared" si="185"/>
        <v>1</v>
      </c>
    </row>
    <row r="11492" spans="1:6" x14ac:dyDescent="0.2">
      <c r="A11492" s="28">
        <v>43077</v>
      </c>
      <c r="B11492" t="s">
        <v>440</v>
      </c>
      <c r="C11492" t="s">
        <v>57</v>
      </c>
      <c r="D11492" t="s">
        <v>57</v>
      </c>
      <c r="E11492" s="30">
        <v>1</v>
      </c>
      <c r="F11492">
        <f t="shared" si="185"/>
        <v>1</v>
      </c>
    </row>
    <row r="11493" spans="1:6" x14ac:dyDescent="0.2">
      <c r="A11493" s="28">
        <v>43077</v>
      </c>
      <c r="B11493" t="s">
        <v>440</v>
      </c>
      <c r="C11493" t="s">
        <v>58</v>
      </c>
      <c r="D11493" t="s">
        <v>58</v>
      </c>
      <c r="E11493" s="30">
        <v>7</v>
      </c>
      <c r="F11493">
        <f t="shared" si="185"/>
        <v>1</v>
      </c>
    </row>
    <row r="11494" spans="1:6" x14ac:dyDescent="0.2">
      <c r="A11494" s="28">
        <v>43077</v>
      </c>
      <c r="B11494" t="s">
        <v>440</v>
      </c>
      <c r="C11494" t="s">
        <v>59</v>
      </c>
      <c r="D11494" t="s">
        <v>59</v>
      </c>
      <c r="E11494" s="30">
        <v>2</v>
      </c>
      <c r="F11494">
        <f t="shared" si="185"/>
        <v>1</v>
      </c>
    </row>
    <row r="11495" spans="1:6" x14ac:dyDescent="0.2">
      <c r="A11495" s="28">
        <v>43078</v>
      </c>
      <c r="B11495" t="s">
        <v>441</v>
      </c>
      <c r="C11495" t="s">
        <v>52</v>
      </c>
      <c r="D11495" t="s">
        <v>52</v>
      </c>
      <c r="E11495" s="30">
        <v>5</v>
      </c>
      <c r="F11495">
        <f t="shared" si="185"/>
        <v>1</v>
      </c>
    </row>
    <row r="11496" spans="1:6" x14ac:dyDescent="0.2">
      <c r="A11496" s="28">
        <v>43078</v>
      </c>
      <c r="B11496" t="s">
        <v>441</v>
      </c>
      <c r="C11496" t="s">
        <v>53</v>
      </c>
      <c r="D11496" t="s">
        <v>53</v>
      </c>
      <c r="E11496" s="30">
        <v>2.17</v>
      </c>
      <c r="F11496">
        <f t="shared" si="185"/>
        <v>1</v>
      </c>
    </row>
    <row r="11497" spans="1:6" x14ac:dyDescent="0.2">
      <c r="A11497" s="28">
        <v>43078</v>
      </c>
      <c r="B11497" t="s">
        <v>441</v>
      </c>
      <c r="C11497" t="s">
        <v>54</v>
      </c>
      <c r="D11497" t="s">
        <v>54</v>
      </c>
      <c r="E11497" s="30">
        <v>5.4</v>
      </c>
      <c r="F11497">
        <f t="shared" si="185"/>
        <v>1</v>
      </c>
    </row>
    <row r="11498" spans="1:6" x14ac:dyDescent="0.2">
      <c r="A11498" s="28">
        <v>43078</v>
      </c>
      <c r="B11498" t="s">
        <v>441</v>
      </c>
      <c r="C11498" t="s">
        <v>55</v>
      </c>
      <c r="D11498" t="s">
        <v>55</v>
      </c>
      <c r="E11498" s="30">
        <v>36.6</v>
      </c>
      <c r="F11498">
        <f t="shared" si="185"/>
        <v>1</v>
      </c>
    </row>
    <row r="11499" spans="1:6" x14ac:dyDescent="0.2">
      <c r="A11499" s="28">
        <v>43078</v>
      </c>
      <c r="B11499" t="s">
        <v>441</v>
      </c>
      <c r="C11499" t="s">
        <v>56</v>
      </c>
      <c r="D11499" t="s">
        <v>56</v>
      </c>
      <c r="E11499" s="30">
        <v>14</v>
      </c>
      <c r="F11499">
        <f t="shared" si="185"/>
        <v>1</v>
      </c>
    </row>
    <row r="11500" spans="1:6" x14ac:dyDescent="0.2">
      <c r="A11500" s="28">
        <v>43078</v>
      </c>
      <c r="B11500" t="s">
        <v>441</v>
      </c>
      <c r="C11500" t="s">
        <v>57</v>
      </c>
      <c r="D11500" t="s">
        <v>57</v>
      </c>
      <c r="E11500" s="30">
        <v>0</v>
      </c>
      <c r="F11500">
        <f t="shared" si="185"/>
        <v>1</v>
      </c>
    </row>
    <row r="11501" spans="1:6" x14ac:dyDescent="0.2">
      <c r="A11501" s="28">
        <v>43078</v>
      </c>
      <c r="B11501" t="s">
        <v>441</v>
      </c>
      <c r="C11501" t="s">
        <v>58</v>
      </c>
      <c r="D11501" t="s">
        <v>58</v>
      </c>
      <c r="E11501" s="30">
        <v>7</v>
      </c>
      <c r="F11501">
        <f t="shared" si="185"/>
        <v>1</v>
      </c>
    </row>
    <row r="11502" spans="1:6" x14ac:dyDescent="0.2">
      <c r="A11502" s="28">
        <v>43078</v>
      </c>
      <c r="B11502" t="s">
        <v>441</v>
      </c>
      <c r="C11502" t="s">
        <v>59</v>
      </c>
      <c r="D11502" t="s">
        <v>59</v>
      </c>
      <c r="E11502" s="30">
        <v>2</v>
      </c>
      <c r="F11502">
        <f t="shared" si="185"/>
        <v>1</v>
      </c>
    </row>
    <row r="11503" spans="1:6" x14ac:dyDescent="0.2">
      <c r="A11503" s="28">
        <v>43079</v>
      </c>
      <c r="B11503" t="s">
        <v>447</v>
      </c>
      <c r="C11503" t="s">
        <v>52</v>
      </c>
      <c r="D11503" t="s">
        <v>52</v>
      </c>
      <c r="E11503" s="30">
        <v>5</v>
      </c>
      <c r="F11503">
        <f t="shared" si="185"/>
        <v>1</v>
      </c>
    </row>
    <row r="11504" spans="1:6" x14ac:dyDescent="0.2">
      <c r="A11504" s="28">
        <v>43079</v>
      </c>
      <c r="B11504" t="s">
        <v>447</v>
      </c>
      <c r="C11504" t="s">
        <v>53</v>
      </c>
      <c r="D11504" t="s">
        <v>53</v>
      </c>
      <c r="E11504" s="30">
        <v>2.802</v>
      </c>
      <c r="F11504">
        <f t="shared" si="185"/>
        <v>1</v>
      </c>
    </row>
    <row r="11505" spans="1:6" x14ac:dyDescent="0.2">
      <c r="A11505" s="28">
        <v>43079</v>
      </c>
      <c r="B11505" t="s">
        <v>447</v>
      </c>
      <c r="C11505" t="s">
        <v>54</v>
      </c>
      <c r="D11505" t="s">
        <v>54</v>
      </c>
      <c r="E11505" s="30">
        <v>5</v>
      </c>
      <c r="F11505">
        <f t="shared" si="185"/>
        <v>1</v>
      </c>
    </row>
    <row r="11506" spans="1:6" x14ac:dyDescent="0.2">
      <c r="A11506" s="28">
        <v>43079</v>
      </c>
      <c r="B11506" t="s">
        <v>447</v>
      </c>
      <c r="C11506" t="s">
        <v>55</v>
      </c>
      <c r="D11506" t="s">
        <v>55</v>
      </c>
      <c r="E11506" s="30">
        <v>48</v>
      </c>
      <c r="F11506">
        <f t="shared" si="185"/>
        <v>1</v>
      </c>
    </row>
    <row r="11507" spans="1:6" x14ac:dyDescent="0.2">
      <c r="A11507" s="28">
        <v>43079</v>
      </c>
      <c r="B11507" t="s">
        <v>447</v>
      </c>
      <c r="C11507" t="s">
        <v>56</v>
      </c>
      <c r="D11507" t="s">
        <v>56</v>
      </c>
      <c r="E11507" s="30">
        <v>7</v>
      </c>
      <c r="F11507">
        <f t="shared" si="185"/>
        <v>1</v>
      </c>
    </row>
    <row r="11508" spans="1:6" x14ac:dyDescent="0.2">
      <c r="A11508" s="28">
        <v>43079</v>
      </c>
      <c r="B11508" t="s">
        <v>447</v>
      </c>
      <c r="C11508" t="s">
        <v>57</v>
      </c>
      <c r="D11508" t="s">
        <v>57</v>
      </c>
      <c r="E11508" s="30">
        <v>0</v>
      </c>
      <c r="F11508">
        <f t="shared" si="185"/>
        <v>1</v>
      </c>
    </row>
    <row r="11509" spans="1:6" x14ac:dyDescent="0.2">
      <c r="A11509" s="28">
        <v>43079</v>
      </c>
      <c r="B11509" t="s">
        <v>447</v>
      </c>
      <c r="C11509" t="s">
        <v>58</v>
      </c>
      <c r="D11509" t="s">
        <v>58</v>
      </c>
      <c r="E11509" s="30">
        <v>18</v>
      </c>
      <c r="F11509">
        <f t="shared" si="185"/>
        <v>1</v>
      </c>
    </row>
    <row r="11510" spans="1:6" x14ac:dyDescent="0.2">
      <c r="A11510" s="28">
        <v>43079</v>
      </c>
      <c r="B11510" t="s">
        <v>447</v>
      </c>
      <c r="C11510" t="s">
        <v>59</v>
      </c>
      <c r="D11510" t="s">
        <v>59</v>
      </c>
      <c r="E11510" s="30">
        <v>2</v>
      </c>
      <c r="F11510">
        <f t="shared" si="185"/>
        <v>1</v>
      </c>
    </row>
    <row r="11511" spans="1:6" x14ac:dyDescent="0.2">
      <c r="A11511" s="28">
        <v>43080</v>
      </c>
      <c r="B11511" t="s">
        <v>443</v>
      </c>
      <c r="C11511" t="s">
        <v>52</v>
      </c>
      <c r="D11511" t="s">
        <v>52</v>
      </c>
      <c r="E11511" s="30">
        <v>8</v>
      </c>
      <c r="F11511">
        <f t="shared" si="185"/>
        <v>1</v>
      </c>
    </row>
    <row r="11512" spans="1:6" x14ac:dyDescent="0.2">
      <c r="A11512" s="28">
        <v>43080</v>
      </c>
      <c r="B11512" t="s">
        <v>443</v>
      </c>
      <c r="C11512" t="s">
        <v>53</v>
      </c>
      <c r="D11512" t="s">
        <v>53</v>
      </c>
      <c r="E11512" s="30">
        <v>6</v>
      </c>
      <c r="F11512">
        <f t="shared" si="185"/>
        <v>1</v>
      </c>
    </row>
    <row r="11513" spans="1:6" x14ac:dyDescent="0.2">
      <c r="A11513" s="28">
        <v>43080</v>
      </c>
      <c r="B11513" t="s">
        <v>443</v>
      </c>
      <c r="C11513" t="s">
        <v>54</v>
      </c>
      <c r="D11513" t="s">
        <v>54</v>
      </c>
      <c r="E11513" s="30">
        <v>5.5</v>
      </c>
      <c r="F11513">
        <f t="shared" si="185"/>
        <v>1</v>
      </c>
    </row>
    <row r="11514" spans="1:6" x14ac:dyDescent="0.2">
      <c r="A11514" s="28">
        <v>43080</v>
      </c>
      <c r="B11514" t="s">
        <v>443</v>
      </c>
      <c r="C11514" t="s">
        <v>55</v>
      </c>
      <c r="D11514" t="s">
        <v>55</v>
      </c>
      <c r="E11514" s="30">
        <v>34.4</v>
      </c>
      <c r="F11514">
        <f t="shared" si="185"/>
        <v>1</v>
      </c>
    </row>
    <row r="11515" spans="1:6" x14ac:dyDescent="0.2">
      <c r="A11515" s="28">
        <v>43080</v>
      </c>
      <c r="B11515" t="s">
        <v>443</v>
      </c>
      <c r="C11515" t="s">
        <v>56</v>
      </c>
      <c r="D11515" t="s">
        <v>56</v>
      </c>
      <c r="E11515" s="30">
        <v>10</v>
      </c>
      <c r="F11515">
        <f t="shared" si="185"/>
        <v>1</v>
      </c>
    </row>
    <row r="11516" spans="1:6" x14ac:dyDescent="0.2">
      <c r="A11516" s="28">
        <v>43080</v>
      </c>
      <c r="B11516" t="s">
        <v>443</v>
      </c>
      <c r="C11516" t="s">
        <v>57</v>
      </c>
      <c r="D11516" t="s">
        <v>57</v>
      </c>
      <c r="E11516" s="30">
        <v>0</v>
      </c>
      <c r="F11516">
        <f t="shared" si="185"/>
        <v>1</v>
      </c>
    </row>
    <row r="11517" spans="1:6" x14ac:dyDescent="0.2">
      <c r="A11517" s="28">
        <v>43080</v>
      </c>
      <c r="B11517" t="s">
        <v>443</v>
      </c>
      <c r="C11517" t="s">
        <v>58</v>
      </c>
      <c r="D11517" t="s">
        <v>58</v>
      </c>
      <c r="E11517" s="30">
        <v>6</v>
      </c>
      <c r="F11517">
        <f t="shared" si="185"/>
        <v>1</v>
      </c>
    </row>
    <row r="11518" spans="1:6" x14ac:dyDescent="0.2">
      <c r="A11518" s="28">
        <v>43080</v>
      </c>
      <c r="B11518" t="s">
        <v>443</v>
      </c>
      <c r="C11518" t="s">
        <v>59</v>
      </c>
      <c r="D11518" t="s">
        <v>59</v>
      </c>
      <c r="E11518" s="30">
        <v>1</v>
      </c>
      <c r="F11518">
        <f t="shared" si="185"/>
        <v>1</v>
      </c>
    </row>
    <row r="11519" spans="1:6" x14ac:dyDescent="0.2">
      <c r="A11519" s="28">
        <v>43081</v>
      </c>
      <c r="B11519" t="s">
        <v>444</v>
      </c>
      <c r="C11519" t="s">
        <v>52</v>
      </c>
      <c r="D11519" t="s">
        <v>52</v>
      </c>
      <c r="E11519" s="30">
        <v>1.33</v>
      </c>
      <c r="F11519">
        <f t="shared" si="185"/>
        <v>1</v>
      </c>
    </row>
    <row r="11520" spans="1:6" x14ac:dyDescent="0.2">
      <c r="A11520" s="28">
        <v>43081</v>
      </c>
      <c r="B11520" t="s">
        <v>444</v>
      </c>
      <c r="C11520" t="s">
        <v>53</v>
      </c>
      <c r="D11520" t="s">
        <v>53</v>
      </c>
      <c r="E11520" s="30">
        <v>5.0659999999999998</v>
      </c>
      <c r="F11520">
        <f t="shared" si="185"/>
        <v>1</v>
      </c>
    </row>
    <row r="11521" spans="1:6" x14ac:dyDescent="0.2">
      <c r="A11521" s="28">
        <v>43081</v>
      </c>
      <c r="B11521" t="s">
        <v>444</v>
      </c>
      <c r="C11521" t="s">
        <v>54</v>
      </c>
      <c r="D11521" t="s">
        <v>54</v>
      </c>
      <c r="E11521" s="30">
        <v>3</v>
      </c>
      <c r="F11521">
        <f t="shared" si="185"/>
        <v>1</v>
      </c>
    </row>
    <row r="11522" spans="1:6" x14ac:dyDescent="0.2">
      <c r="A11522" s="28">
        <v>43081</v>
      </c>
      <c r="B11522" t="s">
        <v>444</v>
      </c>
      <c r="C11522" t="s">
        <v>55</v>
      </c>
      <c r="D11522" t="s">
        <v>55</v>
      </c>
      <c r="E11522" s="30">
        <v>44</v>
      </c>
      <c r="F11522">
        <f t="shared" si="185"/>
        <v>1</v>
      </c>
    </row>
    <row r="11523" spans="1:6" x14ac:dyDescent="0.2">
      <c r="A11523" s="28">
        <v>43081</v>
      </c>
      <c r="B11523" t="s">
        <v>444</v>
      </c>
      <c r="C11523" t="s">
        <v>56</v>
      </c>
      <c r="D11523" t="s">
        <v>56</v>
      </c>
      <c r="E11523" s="30">
        <v>6</v>
      </c>
      <c r="F11523">
        <f t="shared" si="185"/>
        <v>1</v>
      </c>
    </row>
    <row r="11524" spans="1:6" x14ac:dyDescent="0.2">
      <c r="A11524" s="28">
        <v>43081</v>
      </c>
      <c r="B11524" t="s">
        <v>444</v>
      </c>
      <c r="C11524" t="s">
        <v>57</v>
      </c>
      <c r="D11524" t="s">
        <v>57</v>
      </c>
      <c r="E11524" s="30">
        <v>1</v>
      </c>
      <c r="F11524">
        <f t="shared" si="185"/>
        <v>1</v>
      </c>
    </row>
    <row r="11525" spans="1:6" x14ac:dyDescent="0.2">
      <c r="A11525" s="28">
        <v>43081</v>
      </c>
      <c r="B11525" t="s">
        <v>444</v>
      </c>
      <c r="C11525" t="s">
        <v>58</v>
      </c>
      <c r="D11525" t="s">
        <v>58</v>
      </c>
      <c r="E11525" s="30">
        <v>12</v>
      </c>
      <c r="F11525">
        <f t="shared" si="185"/>
        <v>1</v>
      </c>
    </row>
    <row r="11526" spans="1:6" x14ac:dyDescent="0.2">
      <c r="A11526" s="28">
        <v>43081</v>
      </c>
      <c r="B11526" t="s">
        <v>444</v>
      </c>
      <c r="C11526" t="s">
        <v>59</v>
      </c>
      <c r="D11526" t="s">
        <v>59</v>
      </c>
      <c r="E11526" s="30">
        <v>2</v>
      </c>
      <c r="F11526">
        <f t="shared" si="185"/>
        <v>1</v>
      </c>
    </row>
    <row r="11527" spans="1:6" x14ac:dyDescent="0.2">
      <c r="A11527" s="28">
        <v>43082</v>
      </c>
      <c r="B11527" t="s">
        <v>445</v>
      </c>
      <c r="C11527" t="s">
        <v>52</v>
      </c>
      <c r="D11527" t="s">
        <v>52</v>
      </c>
      <c r="E11527" s="30">
        <v>4</v>
      </c>
      <c r="F11527">
        <f t="shared" ref="F11527:F11590" si="186">SUBTOTAL(103,E11527)</f>
        <v>1</v>
      </c>
    </row>
    <row r="11528" spans="1:6" x14ac:dyDescent="0.2">
      <c r="A11528" s="28">
        <v>43082</v>
      </c>
      <c r="B11528" t="s">
        <v>445</v>
      </c>
      <c r="C11528" t="s">
        <v>53</v>
      </c>
      <c r="D11528" t="s">
        <v>53</v>
      </c>
      <c r="E11528" s="30">
        <v>3.34</v>
      </c>
      <c r="F11528">
        <f t="shared" si="186"/>
        <v>1</v>
      </c>
    </row>
    <row r="11529" spans="1:6" x14ac:dyDescent="0.2">
      <c r="A11529" s="28">
        <v>43082</v>
      </c>
      <c r="B11529" t="s">
        <v>445</v>
      </c>
      <c r="C11529" t="s">
        <v>54</v>
      </c>
      <c r="D11529" t="s">
        <v>54</v>
      </c>
      <c r="E11529" s="30">
        <v>2.2999999999999998</v>
      </c>
      <c r="F11529">
        <f t="shared" si="186"/>
        <v>1</v>
      </c>
    </row>
    <row r="11530" spans="1:6" x14ac:dyDescent="0.2">
      <c r="A11530" s="28">
        <v>43082</v>
      </c>
      <c r="B11530" t="s">
        <v>445</v>
      </c>
      <c r="C11530" t="s">
        <v>55</v>
      </c>
      <c r="D11530" t="s">
        <v>55</v>
      </c>
      <c r="E11530" s="30">
        <v>29</v>
      </c>
      <c r="F11530">
        <f t="shared" si="186"/>
        <v>1</v>
      </c>
    </row>
    <row r="11531" spans="1:6" x14ac:dyDescent="0.2">
      <c r="A11531" s="28">
        <v>43082</v>
      </c>
      <c r="B11531" t="s">
        <v>445</v>
      </c>
      <c r="C11531" t="s">
        <v>56</v>
      </c>
      <c r="D11531" t="s">
        <v>56</v>
      </c>
      <c r="E11531" s="30">
        <v>9</v>
      </c>
      <c r="F11531">
        <f t="shared" si="186"/>
        <v>1</v>
      </c>
    </row>
    <row r="11532" spans="1:6" x14ac:dyDescent="0.2">
      <c r="A11532" s="28">
        <v>43082</v>
      </c>
      <c r="B11532" t="s">
        <v>445</v>
      </c>
      <c r="C11532" t="s">
        <v>57</v>
      </c>
      <c r="D11532" t="s">
        <v>57</v>
      </c>
      <c r="E11532" s="30">
        <v>0</v>
      </c>
      <c r="F11532">
        <f t="shared" si="186"/>
        <v>1</v>
      </c>
    </row>
    <row r="11533" spans="1:6" x14ac:dyDescent="0.2">
      <c r="A11533" s="28">
        <v>43082</v>
      </c>
      <c r="B11533" t="s">
        <v>445</v>
      </c>
      <c r="C11533" t="s">
        <v>58</v>
      </c>
      <c r="D11533" t="s">
        <v>58</v>
      </c>
      <c r="E11533" s="30">
        <v>0</v>
      </c>
      <c r="F11533">
        <f t="shared" si="186"/>
        <v>1</v>
      </c>
    </row>
    <row r="11534" spans="1:6" x14ac:dyDescent="0.2">
      <c r="A11534" s="28">
        <v>43082</v>
      </c>
      <c r="B11534" t="s">
        <v>445</v>
      </c>
      <c r="C11534" t="s">
        <v>59</v>
      </c>
      <c r="D11534" t="s">
        <v>59</v>
      </c>
      <c r="E11534" s="30">
        <v>1</v>
      </c>
      <c r="F11534">
        <f t="shared" si="186"/>
        <v>1</v>
      </c>
    </row>
    <row r="11535" spans="1:6" x14ac:dyDescent="0.2">
      <c r="A11535" s="28">
        <v>43083</v>
      </c>
      <c r="B11535" t="s">
        <v>446</v>
      </c>
      <c r="C11535" t="s">
        <v>52</v>
      </c>
      <c r="D11535" t="s">
        <v>52</v>
      </c>
      <c r="E11535" s="30">
        <v>3</v>
      </c>
      <c r="F11535">
        <f t="shared" si="186"/>
        <v>1</v>
      </c>
    </row>
    <row r="11536" spans="1:6" x14ac:dyDescent="0.2">
      <c r="A11536" s="28">
        <v>43083</v>
      </c>
      <c r="B11536" t="s">
        <v>446</v>
      </c>
      <c r="C11536" t="s">
        <v>53</v>
      </c>
      <c r="D11536" t="s">
        <v>53</v>
      </c>
      <c r="E11536" s="30">
        <v>3</v>
      </c>
      <c r="F11536">
        <f t="shared" si="186"/>
        <v>1</v>
      </c>
    </row>
    <row r="11537" spans="1:6" x14ac:dyDescent="0.2">
      <c r="A11537" s="28">
        <v>43083</v>
      </c>
      <c r="B11537" t="s">
        <v>446</v>
      </c>
      <c r="C11537" t="s">
        <v>54</v>
      </c>
      <c r="D11537" t="s">
        <v>54</v>
      </c>
      <c r="E11537" s="30">
        <v>3</v>
      </c>
      <c r="F11537">
        <f t="shared" si="186"/>
        <v>1</v>
      </c>
    </row>
    <row r="11538" spans="1:6" x14ac:dyDescent="0.2">
      <c r="A11538" s="28">
        <v>43083</v>
      </c>
      <c r="B11538" t="s">
        <v>446</v>
      </c>
      <c r="C11538" t="s">
        <v>55</v>
      </c>
      <c r="D11538" t="s">
        <v>55</v>
      </c>
      <c r="E11538" s="30">
        <v>30</v>
      </c>
      <c r="F11538">
        <f t="shared" si="186"/>
        <v>1</v>
      </c>
    </row>
    <row r="11539" spans="1:6" x14ac:dyDescent="0.2">
      <c r="A11539" s="28">
        <v>43083</v>
      </c>
      <c r="B11539" t="s">
        <v>446</v>
      </c>
      <c r="C11539" t="s">
        <v>56</v>
      </c>
      <c r="D11539" t="s">
        <v>56</v>
      </c>
      <c r="E11539" s="30">
        <v>5</v>
      </c>
      <c r="F11539">
        <f t="shared" si="186"/>
        <v>1</v>
      </c>
    </row>
    <row r="11540" spans="1:6" x14ac:dyDescent="0.2">
      <c r="A11540" s="28">
        <v>43083</v>
      </c>
      <c r="B11540" t="s">
        <v>446</v>
      </c>
      <c r="C11540" t="s">
        <v>57</v>
      </c>
      <c r="D11540" t="s">
        <v>57</v>
      </c>
      <c r="E11540" s="30">
        <v>0</v>
      </c>
      <c r="F11540">
        <f t="shared" si="186"/>
        <v>1</v>
      </c>
    </row>
    <row r="11541" spans="1:6" x14ac:dyDescent="0.2">
      <c r="A11541" s="28">
        <v>43083</v>
      </c>
      <c r="B11541" t="s">
        <v>446</v>
      </c>
      <c r="C11541" t="s">
        <v>58</v>
      </c>
      <c r="D11541" t="s">
        <v>58</v>
      </c>
      <c r="E11541" s="30">
        <v>0</v>
      </c>
      <c r="F11541">
        <f t="shared" si="186"/>
        <v>1</v>
      </c>
    </row>
    <row r="11542" spans="1:6" x14ac:dyDescent="0.2">
      <c r="A11542" s="28">
        <v>43083</v>
      </c>
      <c r="B11542" t="s">
        <v>446</v>
      </c>
      <c r="C11542" t="s">
        <v>59</v>
      </c>
      <c r="D11542" t="s">
        <v>59</v>
      </c>
      <c r="E11542" s="30">
        <v>3</v>
      </c>
      <c r="F11542">
        <f t="shared" si="186"/>
        <v>1</v>
      </c>
    </row>
    <row r="11543" spans="1:6" x14ac:dyDescent="0.2">
      <c r="A11543" s="28">
        <v>43084</v>
      </c>
      <c r="B11543" t="s">
        <v>440</v>
      </c>
      <c r="C11543" t="s">
        <v>52</v>
      </c>
      <c r="D11543" t="s">
        <v>52</v>
      </c>
      <c r="E11543" s="30">
        <v>4.18</v>
      </c>
      <c r="F11543">
        <f t="shared" si="186"/>
        <v>1</v>
      </c>
    </row>
    <row r="11544" spans="1:6" x14ac:dyDescent="0.2">
      <c r="A11544" s="28">
        <v>43084</v>
      </c>
      <c r="B11544" t="s">
        <v>440</v>
      </c>
      <c r="C11544" t="s">
        <v>53</v>
      </c>
      <c r="D11544" t="s">
        <v>53</v>
      </c>
      <c r="E11544" s="30">
        <v>5.01</v>
      </c>
      <c r="F11544">
        <f t="shared" si="186"/>
        <v>1</v>
      </c>
    </row>
    <row r="11545" spans="1:6" x14ac:dyDescent="0.2">
      <c r="A11545" s="28">
        <v>43084</v>
      </c>
      <c r="B11545" t="s">
        <v>440</v>
      </c>
      <c r="C11545" t="s">
        <v>54</v>
      </c>
      <c r="D11545" t="s">
        <v>54</v>
      </c>
      <c r="E11545" s="30">
        <v>2.5</v>
      </c>
      <c r="F11545">
        <f t="shared" si="186"/>
        <v>1</v>
      </c>
    </row>
    <row r="11546" spans="1:6" x14ac:dyDescent="0.2">
      <c r="A11546" s="28">
        <v>43084</v>
      </c>
      <c r="B11546" t="s">
        <v>440</v>
      </c>
      <c r="C11546" t="s">
        <v>55</v>
      </c>
      <c r="D11546" t="s">
        <v>55</v>
      </c>
      <c r="E11546" s="30">
        <v>29</v>
      </c>
      <c r="F11546">
        <f t="shared" si="186"/>
        <v>1</v>
      </c>
    </row>
    <row r="11547" spans="1:6" x14ac:dyDescent="0.2">
      <c r="A11547" s="28">
        <v>43084</v>
      </c>
      <c r="B11547" t="s">
        <v>440</v>
      </c>
      <c r="C11547" t="s">
        <v>56</v>
      </c>
      <c r="D11547" t="s">
        <v>56</v>
      </c>
      <c r="E11547" s="30">
        <v>6</v>
      </c>
      <c r="F11547">
        <f t="shared" si="186"/>
        <v>1</v>
      </c>
    </row>
    <row r="11548" spans="1:6" x14ac:dyDescent="0.2">
      <c r="A11548" s="28">
        <v>43084</v>
      </c>
      <c r="B11548" t="s">
        <v>440</v>
      </c>
      <c r="C11548" t="s">
        <v>57</v>
      </c>
      <c r="D11548" t="s">
        <v>57</v>
      </c>
      <c r="E11548" s="30">
        <v>0</v>
      </c>
      <c r="F11548">
        <f t="shared" si="186"/>
        <v>1</v>
      </c>
    </row>
    <row r="11549" spans="1:6" x14ac:dyDescent="0.2">
      <c r="A11549" s="28">
        <v>43084</v>
      </c>
      <c r="B11549" t="s">
        <v>440</v>
      </c>
      <c r="C11549" t="s">
        <v>58</v>
      </c>
      <c r="D11549" t="s">
        <v>58</v>
      </c>
      <c r="E11549" s="30">
        <v>0</v>
      </c>
      <c r="F11549">
        <f t="shared" si="186"/>
        <v>1</v>
      </c>
    </row>
    <row r="11550" spans="1:6" x14ac:dyDescent="0.2">
      <c r="A11550" s="28">
        <v>43084</v>
      </c>
      <c r="B11550" t="s">
        <v>440</v>
      </c>
      <c r="C11550" t="s">
        <v>59</v>
      </c>
      <c r="D11550" t="s">
        <v>59</v>
      </c>
      <c r="E11550" s="30">
        <v>1</v>
      </c>
      <c r="F11550">
        <f t="shared" si="186"/>
        <v>1</v>
      </c>
    </row>
    <row r="11551" spans="1:6" x14ac:dyDescent="0.2">
      <c r="A11551" s="28">
        <v>43085</v>
      </c>
      <c r="B11551" t="s">
        <v>441</v>
      </c>
      <c r="C11551" t="s">
        <v>52</v>
      </c>
      <c r="D11551" t="s">
        <v>52</v>
      </c>
      <c r="E11551" s="30">
        <v>11</v>
      </c>
      <c r="F11551">
        <f t="shared" si="186"/>
        <v>1</v>
      </c>
    </row>
    <row r="11552" spans="1:6" x14ac:dyDescent="0.2">
      <c r="A11552" s="28">
        <v>43085</v>
      </c>
      <c r="B11552" t="s">
        <v>441</v>
      </c>
      <c r="C11552" t="s">
        <v>53</v>
      </c>
      <c r="D11552" t="s">
        <v>53</v>
      </c>
      <c r="E11552" s="30">
        <v>6</v>
      </c>
      <c r="F11552">
        <f t="shared" si="186"/>
        <v>1</v>
      </c>
    </row>
    <row r="11553" spans="1:6" x14ac:dyDescent="0.2">
      <c r="A11553" s="28">
        <v>43085</v>
      </c>
      <c r="B11553" t="s">
        <v>441</v>
      </c>
      <c r="C11553" t="s">
        <v>54</v>
      </c>
      <c r="D11553" t="s">
        <v>54</v>
      </c>
      <c r="E11553" s="30">
        <v>3</v>
      </c>
      <c r="F11553">
        <f t="shared" si="186"/>
        <v>1</v>
      </c>
    </row>
    <row r="11554" spans="1:6" x14ac:dyDescent="0.2">
      <c r="A11554" s="28">
        <v>43085</v>
      </c>
      <c r="B11554" t="s">
        <v>441</v>
      </c>
      <c r="C11554" t="s">
        <v>55</v>
      </c>
      <c r="D11554" t="s">
        <v>55</v>
      </c>
      <c r="E11554" s="30">
        <v>36.6</v>
      </c>
      <c r="F11554">
        <f t="shared" si="186"/>
        <v>1</v>
      </c>
    </row>
    <row r="11555" spans="1:6" x14ac:dyDescent="0.2">
      <c r="A11555" s="28">
        <v>43085</v>
      </c>
      <c r="B11555" t="s">
        <v>441</v>
      </c>
      <c r="C11555" t="s">
        <v>56</v>
      </c>
      <c r="D11555" t="s">
        <v>56</v>
      </c>
      <c r="E11555" s="30">
        <v>6</v>
      </c>
      <c r="F11555">
        <f t="shared" si="186"/>
        <v>1</v>
      </c>
    </row>
    <row r="11556" spans="1:6" x14ac:dyDescent="0.2">
      <c r="A11556" s="28">
        <v>43085</v>
      </c>
      <c r="B11556" t="s">
        <v>441</v>
      </c>
      <c r="C11556" t="s">
        <v>57</v>
      </c>
      <c r="D11556" t="s">
        <v>57</v>
      </c>
      <c r="E11556" s="30">
        <v>1</v>
      </c>
      <c r="F11556">
        <f t="shared" si="186"/>
        <v>1</v>
      </c>
    </row>
    <row r="11557" spans="1:6" x14ac:dyDescent="0.2">
      <c r="A11557" s="28">
        <v>43085</v>
      </c>
      <c r="B11557" t="s">
        <v>441</v>
      </c>
      <c r="C11557" t="s">
        <v>58</v>
      </c>
      <c r="D11557" t="s">
        <v>58</v>
      </c>
      <c r="E11557" s="30">
        <v>1</v>
      </c>
      <c r="F11557">
        <f t="shared" si="186"/>
        <v>1</v>
      </c>
    </row>
    <row r="11558" spans="1:6" x14ac:dyDescent="0.2">
      <c r="A11558" s="28">
        <v>43085</v>
      </c>
      <c r="B11558" t="s">
        <v>441</v>
      </c>
      <c r="C11558" t="s">
        <v>59</v>
      </c>
      <c r="D11558" t="s">
        <v>59</v>
      </c>
      <c r="E11558" s="30">
        <v>2</v>
      </c>
      <c r="F11558">
        <f t="shared" si="186"/>
        <v>1</v>
      </c>
    </row>
    <row r="11559" spans="1:6" x14ac:dyDescent="0.2">
      <c r="A11559" s="28">
        <v>43086</v>
      </c>
      <c r="B11559" t="s">
        <v>447</v>
      </c>
      <c r="C11559" t="s">
        <v>52</v>
      </c>
      <c r="D11559" t="s">
        <v>52</v>
      </c>
      <c r="E11559" s="30">
        <v>7</v>
      </c>
      <c r="F11559">
        <f t="shared" si="186"/>
        <v>1</v>
      </c>
    </row>
    <row r="11560" spans="1:6" x14ac:dyDescent="0.2">
      <c r="A11560" s="28">
        <v>43086</v>
      </c>
      <c r="B11560" t="s">
        <v>447</v>
      </c>
      <c r="C11560" t="s">
        <v>53</v>
      </c>
      <c r="D11560" t="s">
        <v>53</v>
      </c>
      <c r="E11560" s="30">
        <v>0.33</v>
      </c>
      <c r="F11560">
        <f t="shared" si="186"/>
        <v>1</v>
      </c>
    </row>
    <row r="11561" spans="1:6" x14ac:dyDescent="0.2">
      <c r="A11561" s="28">
        <v>43086</v>
      </c>
      <c r="B11561" t="s">
        <v>447</v>
      </c>
      <c r="C11561" t="s">
        <v>54</v>
      </c>
      <c r="D11561" t="s">
        <v>54</v>
      </c>
      <c r="E11561" s="30">
        <v>5.0999999999999996</v>
      </c>
      <c r="F11561">
        <f t="shared" si="186"/>
        <v>1</v>
      </c>
    </row>
    <row r="11562" spans="1:6" x14ac:dyDescent="0.2">
      <c r="A11562" s="28">
        <v>43086</v>
      </c>
      <c r="B11562" t="s">
        <v>447</v>
      </c>
      <c r="C11562" t="s">
        <v>55</v>
      </c>
      <c r="D11562" t="s">
        <v>55</v>
      </c>
      <c r="E11562" s="30">
        <v>37</v>
      </c>
      <c r="F11562">
        <f t="shared" si="186"/>
        <v>1</v>
      </c>
    </row>
    <row r="11563" spans="1:6" x14ac:dyDescent="0.2">
      <c r="A11563" s="28">
        <v>43086</v>
      </c>
      <c r="B11563" t="s">
        <v>447</v>
      </c>
      <c r="C11563" t="s">
        <v>56</v>
      </c>
      <c r="D11563" t="s">
        <v>56</v>
      </c>
      <c r="E11563" s="30">
        <v>11</v>
      </c>
      <c r="F11563">
        <f t="shared" si="186"/>
        <v>1</v>
      </c>
    </row>
    <row r="11564" spans="1:6" x14ac:dyDescent="0.2">
      <c r="A11564" s="28">
        <v>43086</v>
      </c>
      <c r="B11564" t="s">
        <v>447</v>
      </c>
      <c r="C11564" t="s">
        <v>57</v>
      </c>
      <c r="D11564" t="s">
        <v>57</v>
      </c>
      <c r="E11564" s="30">
        <v>0</v>
      </c>
      <c r="F11564">
        <f t="shared" si="186"/>
        <v>1</v>
      </c>
    </row>
    <row r="11565" spans="1:6" x14ac:dyDescent="0.2">
      <c r="A11565" s="28">
        <v>43086</v>
      </c>
      <c r="B11565" t="s">
        <v>447</v>
      </c>
      <c r="C11565" t="s">
        <v>58</v>
      </c>
      <c r="D11565" t="s">
        <v>58</v>
      </c>
      <c r="E11565" s="30">
        <v>15</v>
      </c>
      <c r="F11565">
        <f t="shared" si="186"/>
        <v>1</v>
      </c>
    </row>
    <row r="11566" spans="1:6" x14ac:dyDescent="0.2">
      <c r="A11566" s="28">
        <v>43086</v>
      </c>
      <c r="B11566" t="s">
        <v>447</v>
      </c>
      <c r="C11566" t="s">
        <v>59</v>
      </c>
      <c r="D11566" t="s">
        <v>59</v>
      </c>
      <c r="E11566" s="30">
        <v>2</v>
      </c>
      <c r="F11566">
        <f t="shared" si="186"/>
        <v>1</v>
      </c>
    </row>
    <row r="11567" spans="1:6" x14ac:dyDescent="0.2">
      <c r="A11567" s="28">
        <v>43087</v>
      </c>
      <c r="B11567" t="s">
        <v>443</v>
      </c>
      <c r="C11567" t="s">
        <v>52</v>
      </c>
      <c r="D11567" t="s">
        <v>52</v>
      </c>
      <c r="E11567" s="30">
        <v>0.66</v>
      </c>
      <c r="F11567">
        <f t="shared" si="186"/>
        <v>1</v>
      </c>
    </row>
    <row r="11568" spans="1:6" x14ac:dyDescent="0.2">
      <c r="A11568" s="28">
        <v>43087</v>
      </c>
      <c r="B11568" t="s">
        <v>443</v>
      </c>
      <c r="C11568" t="s">
        <v>53</v>
      </c>
      <c r="D11568" t="s">
        <v>53</v>
      </c>
      <c r="E11568" s="30">
        <v>4.67</v>
      </c>
      <c r="F11568">
        <f t="shared" si="186"/>
        <v>1</v>
      </c>
    </row>
    <row r="11569" spans="1:6" x14ac:dyDescent="0.2">
      <c r="A11569" s="28">
        <v>43087</v>
      </c>
      <c r="B11569" t="s">
        <v>443</v>
      </c>
      <c r="C11569" t="s">
        <v>54</v>
      </c>
      <c r="D11569" t="s">
        <v>54</v>
      </c>
      <c r="E11569" s="30">
        <v>6</v>
      </c>
      <c r="F11569">
        <f t="shared" si="186"/>
        <v>1</v>
      </c>
    </row>
    <row r="11570" spans="1:6" x14ac:dyDescent="0.2">
      <c r="A11570" s="28">
        <v>43087</v>
      </c>
      <c r="B11570" t="s">
        <v>443</v>
      </c>
      <c r="C11570" t="s">
        <v>55</v>
      </c>
      <c r="D11570" t="s">
        <v>55</v>
      </c>
      <c r="E11570" s="30">
        <v>31.6</v>
      </c>
      <c r="F11570">
        <f t="shared" si="186"/>
        <v>1</v>
      </c>
    </row>
    <row r="11571" spans="1:6" x14ac:dyDescent="0.2">
      <c r="A11571" s="28">
        <v>43087</v>
      </c>
      <c r="B11571" t="s">
        <v>443</v>
      </c>
      <c r="C11571" t="s">
        <v>56</v>
      </c>
      <c r="D11571" t="s">
        <v>56</v>
      </c>
      <c r="E11571" s="30">
        <v>7</v>
      </c>
      <c r="F11571">
        <f t="shared" si="186"/>
        <v>1</v>
      </c>
    </row>
    <row r="11572" spans="1:6" x14ac:dyDescent="0.2">
      <c r="A11572" s="28">
        <v>43087</v>
      </c>
      <c r="B11572" t="s">
        <v>443</v>
      </c>
      <c r="C11572" t="s">
        <v>57</v>
      </c>
      <c r="D11572" t="s">
        <v>57</v>
      </c>
      <c r="E11572" s="30">
        <v>0</v>
      </c>
      <c r="F11572">
        <f t="shared" si="186"/>
        <v>1</v>
      </c>
    </row>
    <row r="11573" spans="1:6" x14ac:dyDescent="0.2">
      <c r="A11573" s="28">
        <v>43087</v>
      </c>
      <c r="B11573" t="s">
        <v>443</v>
      </c>
      <c r="C11573" t="s">
        <v>58</v>
      </c>
      <c r="D11573" t="s">
        <v>58</v>
      </c>
      <c r="E11573" s="30">
        <v>8</v>
      </c>
      <c r="F11573">
        <f t="shared" si="186"/>
        <v>1</v>
      </c>
    </row>
    <row r="11574" spans="1:6" x14ac:dyDescent="0.2">
      <c r="A11574" s="28">
        <v>43087</v>
      </c>
      <c r="B11574" t="s">
        <v>443</v>
      </c>
      <c r="C11574" t="s">
        <v>59</v>
      </c>
      <c r="D11574" t="s">
        <v>59</v>
      </c>
      <c r="E11574" s="30">
        <v>0</v>
      </c>
      <c r="F11574">
        <f t="shared" si="186"/>
        <v>1</v>
      </c>
    </row>
    <row r="11575" spans="1:6" x14ac:dyDescent="0.2">
      <c r="A11575" s="28">
        <v>43088</v>
      </c>
      <c r="B11575" t="s">
        <v>444</v>
      </c>
      <c r="C11575" t="s">
        <v>52</v>
      </c>
      <c r="D11575" t="s">
        <v>52</v>
      </c>
      <c r="E11575" s="30">
        <v>2.5</v>
      </c>
      <c r="F11575">
        <f t="shared" si="186"/>
        <v>1</v>
      </c>
    </row>
    <row r="11576" spans="1:6" x14ac:dyDescent="0.2">
      <c r="A11576" s="28">
        <v>43088</v>
      </c>
      <c r="B11576" t="s">
        <v>444</v>
      </c>
      <c r="C11576" t="s">
        <v>53</v>
      </c>
      <c r="D11576" t="s">
        <v>53</v>
      </c>
      <c r="E11576" s="30">
        <v>2.0990000000000002</v>
      </c>
      <c r="F11576">
        <f t="shared" si="186"/>
        <v>1</v>
      </c>
    </row>
    <row r="11577" spans="1:6" x14ac:dyDescent="0.2">
      <c r="A11577" s="28">
        <v>43088</v>
      </c>
      <c r="B11577" t="s">
        <v>444</v>
      </c>
      <c r="C11577" t="s">
        <v>54</v>
      </c>
      <c r="D11577" t="s">
        <v>54</v>
      </c>
      <c r="E11577" s="30">
        <v>3</v>
      </c>
      <c r="F11577">
        <f t="shared" si="186"/>
        <v>1</v>
      </c>
    </row>
    <row r="11578" spans="1:6" x14ac:dyDescent="0.2">
      <c r="A11578" s="28">
        <v>43088</v>
      </c>
      <c r="B11578" t="s">
        <v>444</v>
      </c>
      <c r="C11578" t="s">
        <v>55</v>
      </c>
      <c r="D11578" t="s">
        <v>55</v>
      </c>
      <c r="E11578" s="30">
        <v>56.9</v>
      </c>
      <c r="F11578">
        <f t="shared" si="186"/>
        <v>1</v>
      </c>
    </row>
    <row r="11579" spans="1:6" x14ac:dyDescent="0.2">
      <c r="A11579" s="28">
        <v>43088</v>
      </c>
      <c r="B11579" t="s">
        <v>444</v>
      </c>
      <c r="C11579" t="s">
        <v>56</v>
      </c>
      <c r="D11579" t="s">
        <v>56</v>
      </c>
      <c r="E11579" s="30">
        <v>8</v>
      </c>
      <c r="F11579">
        <f t="shared" si="186"/>
        <v>1</v>
      </c>
    </row>
    <row r="11580" spans="1:6" x14ac:dyDescent="0.2">
      <c r="A11580" s="28">
        <v>43088</v>
      </c>
      <c r="B11580" t="s">
        <v>444</v>
      </c>
      <c r="C11580" t="s">
        <v>57</v>
      </c>
      <c r="D11580" t="s">
        <v>57</v>
      </c>
      <c r="E11580" s="30">
        <v>0</v>
      </c>
      <c r="F11580">
        <f t="shared" si="186"/>
        <v>1</v>
      </c>
    </row>
    <row r="11581" spans="1:6" x14ac:dyDescent="0.2">
      <c r="A11581" s="28">
        <v>43088</v>
      </c>
      <c r="B11581" t="s">
        <v>444</v>
      </c>
      <c r="C11581" t="s">
        <v>58</v>
      </c>
      <c r="D11581" t="s">
        <v>58</v>
      </c>
      <c r="E11581" s="30">
        <v>5</v>
      </c>
      <c r="F11581">
        <f t="shared" si="186"/>
        <v>1</v>
      </c>
    </row>
    <row r="11582" spans="1:6" x14ac:dyDescent="0.2">
      <c r="A11582" s="28">
        <v>43088</v>
      </c>
      <c r="B11582" t="s">
        <v>444</v>
      </c>
      <c r="C11582" t="s">
        <v>59</v>
      </c>
      <c r="D11582" t="s">
        <v>59</v>
      </c>
      <c r="E11582" s="30">
        <v>2</v>
      </c>
      <c r="F11582">
        <f t="shared" si="186"/>
        <v>1</v>
      </c>
    </row>
    <row r="11583" spans="1:6" x14ac:dyDescent="0.2">
      <c r="A11583" s="28">
        <v>43089</v>
      </c>
      <c r="B11583" t="s">
        <v>445</v>
      </c>
      <c r="C11583" t="s">
        <v>52</v>
      </c>
      <c r="D11583" t="s">
        <v>52</v>
      </c>
      <c r="E11583" s="30">
        <v>2</v>
      </c>
      <c r="F11583">
        <f t="shared" si="186"/>
        <v>1</v>
      </c>
    </row>
    <row r="11584" spans="1:6" x14ac:dyDescent="0.2">
      <c r="A11584" s="28">
        <v>43089</v>
      </c>
      <c r="B11584" t="s">
        <v>445</v>
      </c>
      <c r="C11584" t="s">
        <v>53</v>
      </c>
      <c r="D11584" t="s">
        <v>53</v>
      </c>
      <c r="E11584" s="30">
        <v>3.3959999999999999</v>
      </c>
      <c r="F11584">
        <f t="shared" si="186"/>
        <v>1</v>
      </c>
    </row>
    <row r="11585" spans="1:6" x14ac:dyDescent="0.2">
      <c r="A11585" s="28">
        <v>43089</v>
      </c>
      <c r="B11585" t="s">
        <v>445</v>
      </c>
      <c r="C11585" t="s">
        <v>54</v>
      </c>
      <c r="D11585" t="s">
        <v>54</v>
      </c>
      <c r="E11585" s="30">
        <v>3</v>
      </c>
      <c r="F11585">
        <f t="shared" si="186"/>
        <v>1</v>
      </c>
    </row>
    <row r="11586" spans="1:6" x14ac:dyDescent="0.2">
      <c r="A11586" s="28">
        <v>43089</v>
      </c>
      <c r="B11586" t="s">
        <v>445</v>
      </c>
      <c r="C11586" t="s">
        <v>55</v>
      </c>
      <c r="D11586" t="s">
        <v>55</v>
      </c>
      <c r="E11586" s="30">
        <v>27.2</v>
      </c>
      <c r="F11586">
        <f t="shared" si="186"/>
        <v>1</v>
      </c>
    </row>
    <row r="11587" spans="1:6" x14ac:dyDescent="0.2">
      <c r="A11587" s="28">
        <v>43089</v>
      </c>
      <c r="B11587" t="s">
        <v>445</v>
      </c>
      <c r="C11587" t="s">
        <v>56</v>
      </c>
      <c r="D11587" t="s">
        <v>56</v>
      </c>
      <c r="E11587" s="30">
        <v>3</v>
      </c>
      <c r="F11587">
        <f t="shared" si="186"/>
        <v>1</v>
      </c>
    </row>
    <row r="11588" spans="1:6" x14ac:dyDescent="0.2">
      <c r="A11588" s="28">
        <v>43089</v>
      </c>
      <c r="B11588" t="s">
        <v>445</v>
      </c>
      <c r="C11588" t="s">
        <v>57</v>
      </c>
      <c r="D11588" t="s">
        <v>57</v>
      </c>
      <c r="E11588" s="30">
        <v>0</v>
      </c>
      <c r="F11588">
        <f t="shared" si="186"/>
        <v>1</v>
      </c>
    </row>
    <row r="11589" spans="1:6" x14ac:dyDescent="0.2">
      <c r="A11589" s="28">
        <v>43089</v>
      </c>
      <c r="B11589" t="s">
        <v>445</v>
      </c>
      <c r="C11589" t="s">
        <v>58</v>
      </c>
      <c r="D11589" t="s">
        <v>58</v>
      </c>
      <c r="E11589" s="30">
        <v>11</v>
      </c>
      <c r="F11589">
        <f t="shared" si="186"/>
        <v>1</v>
      </c>
    </row>
    <row r="11590" spans="1:6" x14ac:dyDescent="0.2">
      <c r="A11590" s="28">
        <v>43089</v>
      </c>
      <c r="B11590" t="s">
        <v>445</v>
      </c>
      <c r="C11590" t="s">
        <v>59</v>
      </c>
      <c r="D11590" t="s">
        <v>59</v>
      </c>
      <c r="E11590" s="30">
        <v>2</v>
      </c>
      <c r="F11590">
        <f t="shared" si="186"/>
        <v>1</v>
      </c>
    </row>
    <row r="11591" spans="1:6" x14ac:dyDescent="0.2">
      <c r="A11591" s="28">
        <v>43090</v>
      </c>
      <c r="B11591" t="s">
        <v>446</v>
      </c>
      <c r="C11591" t="s">
        <v>52</v>
      </c>
      <c r="D11591" t="s">
        <v>52</v>
      </c>
      <c r="E11591" s="30">
        <v>2.02</v>
      </c>
      <c r="F11591">
        <f t="shared" ref="F11591:F11654" si="187">SUBTOTAL(103,E11591)</f>
        <v>1</v>
      </c>
    </row>
    <row r="11592" spans="1:6" x14ac:dyDescent="0.2">
      <c r="A11592" s="28">
        <v>43090</v>
      </c>
      <c r="B11592" t="s">
        <v>446</v>
      </c>
      <c r="C11592" t="s">
        <v>53</v>
      </c>
      <c r="D11592" t="s">
        <v>53</v>
      </c>
      <c r="E11592" s="30">
        <v>2.66</v>
      </c>
      <c r="F11592">
        <f t="shared" si="187"/>
        <v>1</v>
      </c>
    </row>
    <row r="11593" spans="1:6" x14ac:dyDescent="0.2">
      <c r="A11593" s="28">
        <v>43090</v>
      </c>
      <c r="B11593" t="s">
        <v>446</v>
      </c>
      <c r="C11593" t="s">
        <v>54</v>
      </c>
      <c r="D11593" t="s">
        <v>54</v>
      </c>
      <c r="E11593" s="30">
        <v>4</v>
      </c>
      <c r="F11593">
        <f t="shared" si="187"/>
        <v>1</v>
      </c>
    </row>
    <row r="11594" spans="1:6" x14ac:dyDescent="0.2">
      <c r="A11594" s="28">
        <v>43090</v>
      </c>
      <c r="B11594" t="s">
        <v>446</v>
      </c>
      <c r="C11594" t="s">
        <v>55</v>
      </c>
      <c r="D11594" t="s">
        <v>55</v>
      </c>
      <c r="E11594" s="30">
        <v>23.4</v>
      </c>
      <c r="F11594">
        <f t="shared" si="187"/>
        <v>1</v>
      </c>
    </row>
    <row r="11595" spans="1:6" x14ac:dyDescent="0.2">
      <c r="A11595" s="28">
        <v>43090</v>
      </c>
      <c r="B11595" t="s">
        <v>446</v>
      </c>
      <c r="C11595" t="s">
        <v>56</v>
      </c>
      <c r="D11595" t="s">
        <v>56</v>
      </c>
      <c r="E11595" s="30">
        <v>5</v>
      </c>
      <c r="F11595">
        <f t="shared" si="187"/>
        <v>1</v>
      </c>
    </row>
    <row r="11596" spans="1:6" x14ac:dyDescent="0.2">
      <c r="A11596" s="28">
        <v>43090</v>
      </c>
      <c r="B11596" t="s">
        <v>446</v>
      </c>
      <c r="C11596" t="s">
        <v>57</v>
      </c>
      <c r="D11596" t="s">
        <v>57</v>
      </c>
      <c r="E11596" s="30">
        <v>0</v>
      </c>
      <c r="F11596">
        <f t="shared" si="187"/>
        <v>1</v>
      </c>
    </row>
    <row r="11597" spans="1:6" x14ac:dyDescent="0.2">
      <c r="A11597" s="28">
        <v>43090</v>
      </c>
      <c r="B11597" t="s">
        <v>446</v>
      </c>
      <c r="C11597" t="s">
        <v>58</v>
      </c>
      <c r="D11597" t="s">
        <v>58</v>
      </c>
      <c r="E11597" s="30">
        <v>6</v>
      </c>
      <c r="F11597">
        <f t="shared" si="187"/>
        <v>1</v>
      </c>
    </row>
    <row r="11598" spans="1:6" x14ac:dyDescent="0.2">
      <c r="A11598" s="28">
        <v>43090</v>
      </c>
      <c r="B11598" t="s">
        <v>446</v>
      </c>
      <c r="C11598" t="s">
        <v>59</v>
      </c>
      <c r="D11598" t="s">
        <v>59</v>
      </c>
      <c r="E11598" s="30">
        <v>0</v>
      </c>
      <c r="F11598">
        <f t="shared" si="187"/>
        <v>1</v>
      </c>
    </row>
    <row r="11599" spans="1:6" x14ac:dyDescent="0.2">
      <c r="A11599" s="28">
        <v>43091</v>
      </c>
      <c r="B11599" t="s">
        <v>440</v>
      </c>
      <c r="C11599" t="s">
        <v>52</v>
      </c>
      <c r="D11599" t="s">
        <v>52</v>
      </c>
      <c r="E11599" s="30">
        <v>5.99</v>
      </c>
      <c r="F11599">
        <f t="shared" si="187"/>
        <v>1</v>
      </c>
    </row>
    <row r="11600" spans="1:6" x14ac:dyDescent="0.2">
      <c r="A11600" s="28">
        <v>43091</v>
      </c>
      <c r="B11600" t="s">
        <v>440</v>
      </c>
      <c r="C11600" t="s">
        <v>53</v>
      </c>
      <c r="D11600" t="s">
        <v>53</v>
      </c>
      <c r="E11600" s="30">
        <v>2.7690000000000001</v>
      </c>
      <c r="F11600">
        <f t="shared" si="187"/>
        <v>1</v>
      </c>
    </row>
    <row r="11601" spans="1:6" x14ac:dyDescent="0.2">
      <c r="A11601" s="28">
        <v>43091</v>
      </c>
      <c r="B11601" t="s">
        <v>440</v>
      </c>
      <c r="C11601" t="s">
        <v>54</v>
      </c>
      <c r="D11601" t="s">
        <v>54</v>
      </c>
      <c r="E11601" s="30">
        <v>1.5</v>
      </c>
      <c r="F11601">
        <f t="shared" si="187"/>
        <v>1</v>
      </c>
    </row>
    <row r="11602" spans="1:6" x14ac:dyDescent="0.2">
      <c r="A11602" s="28">
        <v>43091</v>
      </c>
      <c r="B11602" t="s">
        <v>440</v>
      </c>
      <c r="C11602" t="s">
        <v>55</v>
      </c>
      <c r="D11602" t="s">
        <v>55</v>
      </c>
      <c r="E11602" s="30">
        <v>26</v>
      </c>
      <c r="F11602">
        <f t="shared" si="187"/>
        <v>1</v>
      </c>
    </row>
    <row r="11603" spans="1:6" x14ac:dyDescent="0.2">
      <c r="A11603" s="28">
        <v>43091</v>
      </c>
      <c r="B11603" t="s">
        <v>440</v>
      </c>
      <c r="C11603" t="s">
        <v>56</v>
      </c>
      <c r="D11603" t="s">
        <v>56</v>
      </c>
      <c r="E11603" s="30">
        <v>13</v>
      </c>
      <c r="F11603">
        <f t="shared" si="187"/>
        <v>1</v>
      </c>
    </row>
    <row r="11604" spans="1:6" x14ac:dyDescent="0.2">
      <c r="A11604" s="28">
        <v>43091</v>
      </c>
      <c r="B11604" t="s">
        <v>440</v>
      </c>
      <c r="C11604" t="s">
        <v>57</v>
      </c>
      <c r="D11604" t="s">
        <v>57</v>
      </c>
      <c r="E11604" s="30">
        <v>0</v>
      </c>
      <c r="F11604">
        <f t="shared" si="187"/>
        <v>1</v>
      </c>
    </row>
    <row r="11605" spans="1:6" x14ac:dyDescent="0.2">
      <c r="A11605" s="28">
        <v>43091</v>
      </c>
      <c r="B11605" t="s">
        <v>440</v>
      </c>
      <c r="C11605" t="s">
        <v>58</v>
      </c>
      <c r="D11605" t="s">
        <v>58</v>
      </c>
      <c r="E11605" s="30">
        <v>1</v>
      </c>
      <c r="F11605">
        <f t="shared" si="187"/>
        <v>1</v>
      </c>
    </row>
    <row r="11606" spans="1:6" x14ac:dyDescent="0.2">
      <c r="A11606" s="28">
        <v>43091</v>
      </c>
      <c r="B11606" t="s">
        <v>440</v>
      </c>
      <c r="C11606" t="s">
        <v>59</v>
      </c>
      <c r="D11606" t="s">
        <v>59</v>
      </c>
      <c r="E11606" s="30">
        <v>1.6</v>
      </c>
      <c r="F11606">
        <f t="shared" si="187"/>
        <v>1</v>
      </c>
    </row>
    <row r="11607" spans="1:6" x14ac:dyDescent="0.2">
      <c r="A11607" s="28">
        <v>43092</v>
      </c>
      <c r="B11607" t="s">
        <v>441</v>
      </c>
      <c r="C11607" t="s">
        <v>52</v>
      </c>
      <c r="D11607" t="s">
        <v>52</v>
      </c>
      <c r="E11607" s="30">
        <v>6</v>
      </c>
      <c r="F11607">
        <f t="shared" si="187"/>
        <v>1</v>
      </c>
    </row>
    <row r="11608" spans="1:6" x14ac:dyDescent="0.2">
      <c r="A11608" s="28">
        <v>43092</v>
      </c>
      <c r="B11608" t="s">
        <v>441</v>
      </c>
      <c r="C11608" t="s">
        <v>53</v>
      </c>
      <c r="D11608" t="s">
        <v>53</v>
      </c>
      <c r="E11608" s="30">
        <v>4.5049999999999999</v>
      </c>
      <c r="F11608">
        <f t="shared" si="187"/>
        <v>1</v>
      </c>
    </row>
    <row r="11609" spans="1:6" x14ac:dyDescent="0.2">
      <c r="A11609" s="28">
        <v>43092</v>
      </c>
      <c r="B11609" t="s">
        <v>441</v>
      </c>
      <c r="C11609" t="s">
        <v>54</v>
      </c>
      <c r="D11609" t="s">
        <v>54</v>
      </c>
      <c r="E11609" s="30">
        <v>6.1</v>
      </c>
      <c r="F11609">
        <f t="shared" si="187"/>
        <v>1</v>
      </c>
    </row>
    <row r="11610" spans="1:6" x14ac:dyDescent="0.2">
      <c r="A11610" s="28">
        <v>43092</v>
      </c>
      <c r="B11610" t="s">
        <v>441</v>
      </c>
      <c r="C11610" t="s">
        <v>55</v>
      </c>
      <c r="D11610" t="s">
        <v>55</v>
      </c>
      <c r="E11610" s="30">
        <v>28.3</v>
      </c>
      <c r="F11610">
        <f t="shared" si="187"/>
        <v>1</v>
      </c>
    </row>
    <row r="11611" spans="1:6" x14ac:dyDescent="0.2">
      <c r="A11611" s="28">
        <v>43092</v>
      </c>
      <c r="B11611" t="s">
        <v>441</v>
      </c>
      <c r="C11611" t="s">
        <v>56</v>
      </c>
      <c r="D11611" t="s">
        <v>56</v>
      </c>
      <c r="E11611" s="30">
        <v>6</v>
      </c>
      <c r="F11611">
        <f t="shared" si="187"/>
        <v>1</v>
      </c>
    </row>
    <row r="11612" spans="1:6" x14ac:dyDescent="0.2">
      <c r="A11612" s="28">
        <v>43092</v>
      </c>
      <c r="B11612" t="s">
        <v>441</v>
      </c>
      <c r="C11612" t="s">
        <v>57</v>
      </c>
      <c r="D11612" t="s">
        <v>57</v>
      </c>
      <c r="E11612" s="30">
        <v>0</v>
      </c>
      <c r="F11612">
        <f t="shared" si="187"/>
        <v>1</v>
      </c>
    </row>
    <row r="11613" spans="1:6" x14ac:dyDescent="0.2">
      <c r="A11613" s="28">
        <v>43092</v>
      </c>
      <c r="B11613" t="s">
        <v>441</v>
      </c>
      <c r="C11613" t="s">
        <v>58</v>
      </c>
      <c r="D11613" t="s">
        <v>58</v>
      </c>
      <c r="E11613" s="30">
        <v>1</v>
      </c>
      <c r="F11613">
        <f t="shared" si="187"/>
        <v>1</v>
      </c>
    </row>
    <row r="11614" spans="1:6" x14ac:dyDescent="0.2">
      <c r="A11614" s="28">
        <v>43092</v>
      </c>
      <c r="B11614" t="s">
        <v>441</v>
      </c>
      <c r="C11614" t="s">
        <v>59</v>
      </c>
      <c r="D11614" t="s">
        <v>59</v>
      </c>
      <c r="E11614" s="30">
        <v>1</v>
      </c>
      <c r="F11614">
        <f t="shared" si="187"/>
        <v>1</v>
      </c>
    </row>
    <row r="11615" spans="1:6" x14ac:dyDescent="0.2">
      <c r="A11615" s="28">
        <v>43093</v>
      </c>
      <c r="B11615" t="s">
        <v>447</v>
      </c>
      <c r="C11615" t="s">
        <v>52</v>
      </c>
      <c r="D11615" t="s">
        <v>52</v>
      </c>
      <c r="E11615" s="30">
        <v>7.66</v>
      </c>
      <c r="F11615">
        <f t="shared" si="187"/>
        <v>1</v>
      </c>
    </row>
    <row r="11616" spans="1:6" x14ac:dyDescent="0.2">
      <c r="A11616" s="28">
        <v>43093</v>
      </c>
      <c r="B11616" t="s">
        <v>447</v>
      </c>
      <c r="C11616" t="s">
        <v>53</v>
      </c>
      <c r="D11616" t="s">
        <v>53</v>
      </c>
      <c r="E11616" s="30">
        <v>3.46</v>
      </c>
      <c r="F11616">
        <f t="shared" si="187"/>
        <v>1</v>
      </c>
    </row>
    <row r="11617" spans="1:6" x14ac:dyDescent="0.2">
      <c r="A11617" s="28">
        <v>43093</v>
      </c>
      <c r="B11617" t="s">
        <v>447</v>
      </c>
      <c r="C11617" t="s">
        <v>54</v>
      </c>
      <c r="D11617" t="s">
        <v>54</v>
      </c>
      <c r="E11617" s="30">
        <v>2</v>
      </c>
      <c r="F11617">
        <f t="shared" si="187"/>
        <v>1</v>
      </c>
    </row>
    <row r="11618" spans="1:6" x14ac:dyDescent="0.2">
      <c r="A11618" s="28">
        <v>43093</v>
      </c>
      <c r="B11618" t="s">
        <v>447</v>
      </c>
      <c r="C11618" t="s">
        <v>55</v>
      </c>
      <c r="D11618" t="s">
        <v>55</v>
      </c>
      <c r="E11618" s="30">
        <v>32.200000000000003</v>
      </c>
      <c r="F11618">
        <f t="shared" si="187"/>
        <v>1</v>
      </c>
    </row>
    <row r="11619" spans="1:6" x14ac:dyDescent="0.2">
      <c r="A11619" s="28">
        <v>43093</v>
      </c>
      <c r="B11619" t="s">
        <v>447</v>
      </c>
      <c r="C11619" t="s">
        <v>56</v>
      </c>
      <c r="D11619" t="s">
        <v>56</v>
      </c>
      <c r="E11619" s="30">
        <v>4</v>
      </c>
      <c r="F11619">
        <f t="shared" si="187"/>
        <v>1</v>
      </c>
    </row>
    <row r="11620" spans="1:6" x14ac:dyDescent="0.2">
      <c r="A11620" s="28">
        <v>43093</v>
      </c>
      <c r="B11620" t="s">
        <v>447</v>
      </c>
      <c r="C11620" t="s">
        <v>57</v>
      </c>
      <c r="D11620" t="s">
        <v>57</v>
      </c>
      <c r="E11620" s="30">
        <v>0</v>
      </c>
      <c r="F11620">
        <f t="shared" si="187"/>
        <v>1</v>
      </c>
    </row>
    <row r="11621" spans="1:6" x14ac:dyDescent="0.2">
      <c r="A11621" s="28">
        <v>43093</v>
      </c>
      <c r="B11621" t="s">
        <v>447</v>
      </c>
      <c r="C11621" t="s">
        <v>58</v>
      </c>
      <c r="D11621" t="s">
        <v>58</v>
      </c>
      <c r="E11621" s="30">
        <v>5</v>
      </c>
      <c r="F11621">
        <f t="shared" si="187"/>
        <v>1</v>
      </c>
    </row>
    <row r="11622" spans="1:6" x14ac:dyDescent="0.2">
      <c r="A11622" s="28">
        <v>43093</v>
      </c>
      <c r="B11622" t="s">
        <v>447</v>
      </c>
      <c r="C11622" t="s">
        <v>59</v>
      </c>
      <c r="D11622" t="s">
        <v>59</v>
      </c>
      <c r="E11622" s="30">
        <v>1</v>
      </c>
      <c r="F11622">
        <f t="shared" si="187"/>
        <v>1</v>
      </c>
    </row>
    <row r="11623" spans="1:6" x14ac:dyDescent="0.2">
      <c r="A11623" s="28">
        <v>43094</v>
      </c>
      <c r="B11623" t="s">
        <v>443</v>
      </c>
      <c r="C11623" t="s">
        <v>52</v>
      </c>
      <c r="D11623" t="s">
        <v>52</v>
      </c>
      <c r="E11623" s="30">
        <v>1</v>
      </c>
      <c r="F11623">
        <f t="shared" si="187"/>
        <v>1</v>
      </c>
    </row>
    <row r="11624" spans="1:6" x14ac:dyDescent="0.2">
      <c r="A11624" s="28">
        <v>43094</v>
      </c>
      <c r="B11624" t="s">
        <v>443</v>
      </c>
      <c r="C11624" t="s">
        <v>53</v>
      </c>
      <c r="D11624" t="s">
        <v>53</v>
      </c>
      <c r="E11624" s="30">
        <v>0.62</v>
      </c>
      <c r="F11624">
        <f t="shared" si="187"/>
        <v>1</v>
      </c>
    </row>
    <row r="11625" spans="1:6" x14ac:dyDescent="0.2">
      <c r="A11625" s="28">
        <v>43094</v>
      </c>
      <c r="B11625" t="s">
        <v>443</v>
      </c>
      <c r="C11625" t="s">
        <v>54</v>
      </c>
      <c r="D11625" t="s">
        <v>54</v>
      </c>
      <c r="E11625" s="30">
        <v>4.0999999999999996</v>
      </c>
      <c r="F11625">
        <f t="shared" si="187"/>
        <v>1</v>
      </c>
    </row>
    <row r="11626" spans="1:6" x14ac:dyDescent="0.2">
      <c r="A11626" s="28">
        <v>43094</v>
      </c>
      <c r="B11626" t="s">
        <v>443</v>
      </c>
      <c r="C11626" t="s">
        <v>55</v>
      </c>
      <c r="D11626" t="s">
        <v>55</v>
      </c>
      <c r="E11626" s="30">
        <v>15.53</v>
      </c>
      <c r="F11626">
        <f t="shared" si="187"/>
        <v>1</v>
      </c>
    </row>
    <row r="11627" spans="1:6" x14ac:dyDescent="0.2">
      <c r="A11627" s="28">
        <v>43094</v>
      </c>
      <c r="B11627" t="s">
        <v>443</v>
      </c>
      <c r="C11627" t="s">
        <v>56</v>
      </c>
      <c r="D11627" t="s">
        <v>56</v>
      </c>
      <c r="E11627" s="30">
        <v>4</v>
      </c>
      <c r="F11627">
        <f t="shared" si="187"/>
        <v>1</v>
      </c>
    </row>
    <row r="11628" spans="1:6" x14ac:dyDescent="0.2">
      <c r="A11628" s="28">
        <v>43094</v>
      </c>
      <c r="B11628" t="s">
        <v>443</v>
      </c>
      <c r="C11628" t="s">
        <v>57</v>
      </c>
      <c r="D11628" t="s">
        <v>57</v>
      </c>
      <c r="E11628" s="30">
        <v>0</v>
      </c>
      <c r="F11628">
        <f t="shared" si="187"/>
        <v>1</v>
      </c>
    </row>
    <row r="11629" spans="1:6" x14ac:dyDescent="0.2">
      <c r="A11629" s="28">
        <v>43094</v>
      </c>
      <c r="B11629" t="s">
        <v>443</v>
      </c>
      <c r="C11629" t="s">
        <v>58</v>
      </c>
      <c r="D11629" t="s">
        <v>58</v>
      </c>
      <c r="E11629" s="30">
        <v>6</v>
      </c>
      <c r="F11629">
        <f t="shared" si="187"/>
        <v>1</v>
      </c>
    </row>
    <row r="11630" spans="1:6" x14ac:dyDescent="0.2">
      <c r="A11630" s="28">
        <v>43094</v>
      </c>
      <c r="B11630" t="s">
        <v>443</v>
      </c>
      <c r="C11630" t="s">
        <v>59</v>
      </c>
      <c r="D11630" t="s">
        <v>59</v>
      </c>
      <c r="E11630" s="30">
        <v>2</v>
      </c>
      <c r="F11630">
        <f t="shared" si="187"/>
        <v>1</v>
      </c>
    </row>
    <row r="11631" spans="1:6" x14ac:dyDescent="0.2">
      <c r="A11631" s="28">
        <v>43095</v>
      </c>
      <c r="B11631" t="s">
        <v>444</v>
      </c>
      <c r="C11631" t="s">
        <v>52</v>
      </c>
      <c r="D11631" t="s">
        <v>52</v>
      </c>
      <c r="E11631" s="30">
        <v>2.99</v>
      </c>
      <c r="F11631">
        <f t="shared" si="187"/>
        <v>1</v>
      </c>
    </row>
    <row r="11632" spans="1:6" x14ac:dyDescent="0.2">
      <c r="A11632" s="28">
        <v>43095</v>
      </c>
      <c r="B11632" t="s">
        <v>444</v>
      </c>
      <c r="C11632" t="s">
        <v>53</v>
      </c>
      <c r="D11632" t="s">
        <v>53</v>
      </c>
      <c r="E11632" s="30">
        <v>4.67</v>
      </c>
      <c r="F11632">
        <f t="shared" si="187"/>
        <v>1</v>
      </c>
    </row>
    <row r="11633" spans="1:6" x14ac:dyDescent="0.2">
      <c r="A11633" s="28">
        <v>43095</v>
      </c>
      <c r="B11633" t="s">
        <v>444</v>
      </c>
      <c r="C11633" t="s">
        <v>54</v>
      </c>
      <c r="D11633" t="s">
        <v>54</v>
      </c>
      <c r="E11633" s="30">
        <v>3.5</v>
      </c>
      <c r="F11633">
        <f t="shared" si="187"/>
        <v>1</v>
      </c>
    </row>
    <row r="11634" spans="1:6" x14ac:dyDescent="0.2">
      <c r="A11634" s="28">
        <v>43095</v>
      </c>
      <c r="B11634" t="s">
        <v>444</v>
      </c>
      <c r="C11634" t="s">
        <v>55</v>
      </c>
      <c r="D11634" t="s">
        <v>55</v>
      </c>
      <c r="E11634" s="30">
        <v>56.9</v>
      </c>
      <c r="F11634">
        <f t="shared" si="187"/>
        <v>1</v>
      </c>
    </row>
    <row r="11635" spans="1:6" x14ac:dyDescent="0.2">
      <c r="A11635" s="28">
        <v>43095</v>
      </c>
      <c r="B11635" t="s">
        <v>444</v>
      </c>
      <c r="C11635" t="s">
        <v>56</v>
      </c>
      <c r="D11635" t="s">
        <v>56</v>
      </c>
      <c r="E11635" s="30">
        <v>9</v>
      </c>
      <c r="F11635">
        <f t="shared" si="187"/>
        <v>1</v>
      </c>
    </row>
    <row r="11636" spans="1:6" x14ac:dyDescent="0.2">
      <c r="A11636" s="28">
        <v>43095</v>
      </c>
      <c r="B11636" t="s">
        <v>444</v>
      </c>
      <c r="C11636" t="s">
        <v>57</v>
      </c>
      <c r="D11636" t="s">
        <v>57</v>
      </c>
      <c r="E11636" s="30">
        <v>0</v>
      </c>
      <c r="F11636">
        <f t="shared" si="187"/>
        <v>1</v>
      </c>
    </row>
    <row r="11637" spans="1:6" x14ac:dyDescent="0.2">
      <c r="A11637" s="28">
        <v>43095</v>
      </c>
      <c r="B11637" t="s">
        <v>444</v>
      </c>
      <c r="C11637" t="s">
        <v>58</v>
      </c>
      <c r="D11637" t="s">
        <v>58</v>
      </c>
      <c r="E11637" s="30">
        <v>9</v>
      </c>
      <c r="F11637">
        <f t="shared" si="187"/>
        <v>1</v>
      </c>
    </row>
    <row r="11638" spans="1:6" x14ac:dyDescent="0.2">
      <c r="A11638" s="28">
        <v>43095</v>
      </c>
      <c r="B11638" t="s">
        <v>444</v>
      </c>
      <c r="C11638" t="s">
        <v>59</v>
      </c>
      <c r="D11638" t="s">
        <v>59</v>
      </c>
      <c r="E11638" s="30">
        <v>2</v>
      </c>
      <c r="F11638">
        <f t="shared" si="187"/>
        <v>1</v>
      </c>
    </row>
    <row r="11639" spans="1:6" x14ac:dyDescent="0.2">
      <c r="A11639" s="28">
        <v>43096</v>
      </c>
      <c r="B11639" t="s">
        <v>445</v>
      </c>
      <c r="C11639" t="s">
        <v>52</v>
      </c>
      <c r="D11639" t="s">
        <v>52</v>
      </c>
      <c r="E11639" s="30">
        <v>7</v>
      </c>
      <c r="F11639">
        <f t="shared" si="187"/>
        <v>1</v>
      </c>
    </row>
    <row r="11640" spans="1:6" x14ac:dyDescent="0.2">
      <c r="A11640" s="28">
        <v>43096</v>
      </c>
      <c r="B11640" t="s">
        <v>445</v>
      </c>
      <c r="C11640" t="s">
        <v>53</v>
      </c>
      <c r="D11640" t="s">
        <v>53</v>
      </c>
      <c r="E11640" s="30">
        <v>4.8140000000000001</v>
      </c>
      <c r="F11640">
        <f t="shared" si="187"/>
        <v>1</v>
      </c>
    </row>
    <row r="11641" spans="1:6" x14ac:dyDescent="0.2">
      <c r="A11641" s="28">
        <v>43096</v>
      </c>
      <c r="B11641" t="s">
        <v>445</v>
      </c>
      <c r="C11641" t="s">
        <v>54</v>
      </c>
      <c r="D11641" t="s">
        <v>54</v>
      </c>
      <c r="E11641" s="30">
        <v>5.15</v>
      </c>
      <c r="F11641">
        <f t="shared" si="187"/>
        <v>1</v>
      </c>
    </row>
    <row r="11642" spans="1:6" x14ac:dyDescent="0.2">
      <c r="A11642" s="28">
        <v>43096</v>
      </c>
      <c r="B11642" t="s">
        <v>445</v>
      </c>
      <c r="C11642" t="s">
        <v>55</v>
      </c>
      <c r="D11642" t="s">
        <v>55</v>
      </c>
      <c r="E11642" s="30">
        <v>32.700000000000003</v>
      </c>
      <c r="F11642">
        <f t="shared" si="187"/>
        <v>1</v>
      </c>
    </row>
    <row r="11643" spans="1:6" x14ac:dyDescent="0.2">
      <c r="A11643" s="28">
        <v>43096</v>
      </c>
      <c r="B11643" t="s">
        <v>445</v>
      </c>
      <c r="C11643" t="s">
        <v>56</v>
      </c>
      <c r="D11643" t="s">
        <v>56</v>
      </c>
      <c r="E11643" s="30">
        <v>9</v>
      </c>
      <c r="F11643">
        <f t="shared" si="187"/>
        <v>1</v>
      </c>
    </row>
    <row r="11644" spans="1:6" x14ac:dyDescent="0.2">
      <c r="A11644" s="28">
        <v>43096</v>
      </c>
      <c r="B11644" t="s">
        <v>445</v>
      </c>
      <c r="C11644" t="s">
        <v>57</v>
      </c>
      <c r="D11644" t="s">
        <v>57</v>
      </c>
      <c r="E11644" s="30">
        <v>0</v>
      </c>
      <c r="F11644">
        <f t="shared" si="187"/>
        <v>1</v>
      </c>
    </row>
    <row r="11645" spans="1:6" x14ac:dyDescent="0.2">
      <c r="A11645" s="28">
        <v>43096</v>
      </c>
      <c r="B11645" t="s">
        <v>445</v>
      </c>
      <c r="C11645" t="s">
        <v>58</v>
      </c>
      <c r="D11645" t="s">
        <v>58</v>
      </c>
      <c r="E11645" s="30">
        <v>3</v>
      </c>
      <c r="F11645">
        <f t="shared" si="187"/>
        <v>1</v>
      </c>
    </row>
    <row r="11646" spans="1:6" x14ac:dyDescent="0.2">
      <c r="A11646" s="28">
        <v>43096</v>
      </c>
      <c r="B11646" t="s">
        <v>445</v>
      </c>
      <c r="C11646" t="s">
        <v>59</v>
      </c>
      <c r="D11646" t="s">
        <v>59</v>
      </c>
      <c r="E11646" s="30">
        <v>0</v>
      </c>
      <c r="F11646">
        <f t="shared" si="187"/>
        <v>1</v>
      </c>
    </row>
    <row r="11647" spans="1:6" x14ac:dyDescent="0.2">
      <c r="A11647" s="28">
        <v>43097</v>
      </c>
      <c r="B11647" t="s">
        <v>446</v>
      </c>
      <c r="C11647" t="s">
        <v>52</v>
      </c>
      <c r="D11647" t="s">
        <v>52</v>
      </c>
      <c r="E11647" s="30">
        <v>7.33</v>
      </c>
      <c r="F11647">
        <f t="shared" si="187"/>
        <v>1</v>
      </c>
    </row>
    <row r="11648" spans="1:6" x14ac:dyDescent="0.2">
      <c r="A11648" s="28">
        <v>43097</v>
      </c>
      <c r="B11648" t="s">
        <v>446</v>
      </c>
      <c r="C11648" t="s">
        <v>53</v>
      </c>
      <c r="D11648" t="s">
        <v>53</v>
      </c>
      <c r="E11648" s="30">
        <v>3.4620000000000002</v>
      </c>
      <c r="F11648">
        <f t="shared" si="187"/>
        <v>1</v>
      </c>
    </row>
    <row r="11649" spans="1:6" x14ac:dyDescent="0.2">
      <c r="A11649" s="28">
        <v>43097</v>
      </c>
      <c r="B11649" t="s">
        <v>446</v>
      </c>
      <c r="C11649" t="s">
        <v>54</v>
      </c>
      <c r="D11649" t="s">
        <v>54</v>
      </c>
      <c r="E11649" s="30">
        <v>5.0999999999999996</v>
      </c>
      <c r="F11649">
        <f t="shared" si="187"/>
        <v>1</v>
      </c>
    </row>
    <row r="11650" spans="1:6" x14ac:dyDescent="0.2">
      <c r="A11650" s="28">
        <v>43097</v>
      </c>
      <c r="B11650" t="s">
        <v>446</v>
      </c>
      <c r="C11650" t="s">
        <v>55</v>
      </c>
      <c r="D11650" t="s">
        <v>55</v>
      </c>
      <c r="E11650" s="30">
        <v>35.35</v>
      </c>
      <c r="F11650">
        <f t="shared" si="187"/>
        <v>1</v>
      </c>
    </row>
    <row r="11651" spans="1:6" x14ac:dyDescent="0.2">
      <c r="A11651" s="28">
        <v>43097</v>
      </c>
      <c r="B11651" t="s">
        <v>446</v>
      </c>
      <c r="C11651" t="s">
        <v>56</v>
      </c>
      <c r="D11651" t="s">
        <v>56</v>
      </c>
      <c r="E11651" s="30">
        <v>12</v>
      </c>
      <c r="F11651">
        <f t="shared" si="187"/>
        <v>1</v>
      </c>
    </row>
    <row r="11652" spans="1:6" x14ac:dyDescent="0.2">
      <c r="A11652" s="28">
        <v>43097</v>
      </c>
      <c r="B11652" t="s">
        <v>446</v>
      </c>
      <c r="C11652" t="s">
        <v>57</v>
      </c>
      <c r="D11652" t="s">
        <v>57</v>
      </c>
      <c r="E11652" s="30">
        <v>3</v>
      </c>
      <c r="F11652">
        <f t="shared" si="187"/>
        <v>1</v>
      </c>
    </row>
    <row r="11653" spans="1:6" x14ac:dyDescent="0.2">
      <c r="A11653" s="28">
        <v>43097</v>
      </c>
      <c r="B11653" t="s">
        <v>446</v>
      </c>
      <c r="C11653" t="s">
        <v>58</v>
      </c>
      <c r="D11653" t="s">
        <v>58</v>
      </c>
      <c r="E11653" s="30">
        <v>24</v>
      </c>
      <c r="F11653">
        <f t="shared" si="187"/>
        <v>1</v>
      </c>
    </row>
    <row r="11654" spans="1:6" x14ac:dyDescent="0.2">
      <c r="A11654" s="28">
        <v>43097</v>
      </c>
      <c r="B11654" t="s">
        <v>446</v>
      </c>
      <c r="C11654" t="s">
        <v>59</v>
      </c>
      <c r="D11654" t="s">
        <v>59</v>
      </c>
      <c r="E11654" s="30">
        <v>1</v>
      </c>
      <c r="F11654">
        <f t="shared" si="187"/>
        <v>1</v>
      </c>
    </row>
    <row r="11655" spans="1:6" x14ac:dyDescent="0.2">
      <c r="A11655" s="28">
        <v>43098</v>
      </c>
      <c r="B11655" t="s">
        <v>440</v>
      </c>
      <c r="C11655" t="s">
        <v>52</v>
      </c>
      <c r="D11655" t="s">
        <v>52</v>
      </c>
      <c r="E11655" s="30">
        <v>9.34</v>
      </c>
      <c r="F11655">
        <f t="shared" ref="F11655:F11718" si="188">SUBTOTAL(103,E11655)</f>
        <v>1</v>
      </c>
    </row>
    <row r="11656" spans="1:6" x14ac:dyDescent="0.2">
      <c r="A11656" s="28">
        <v>43098</v>
      </c>
      <c r="B11656" t="s">
        <v>440</v>
      </c>
      <c r="C11656" t="s">
        <v>53</v>
      </c>
      <c r="D11656" t="s">
        <v>53</v>
      </c>
      <c r="E11656" s="30">
        <v>2.0659999999999998</v>
      </c>
      <c r="F11656">
        <f t="shared" si="188"/>
        <v>1</v>
      </c>
    </row>
    <row r="11657" spans="1:6" x14ac:dyDescent="0.2">
      <c r="A11657" s="28">
        <v>43098</v>
      </c>
      <c r="B11657" t="s">
        <v>440</v>
      </c>
      <c r="C11657" t="s">
        <v>54</v>
      </c>
      <c r="D11657" t="s">
        <v>54</v>
      </c>
      <c r="E11657" s="30">
        <v>2.5</v>
      </c>
      <c r="F11657">
        <f t="shared" si="188"/>
        <v>1</v>
      </c>
    </row>
    <row r="11658" spans="1:6" x14ac:dyDescent="0.2">
      <c r="A11658" s="28">
        <v>43098</v>
      </c>
      <c r="B11658" t="s">
        <v>440</v>
      </c>
      <c r="C11658" t="s">
        <v>55</v>
      </c>
      <c r="D11658" t="s">
        <v>55</v>
      </c>
      <c r="E11658" s="30">
        <v>41.4</v>
      </c>
      <c r="F11658">
        <f t="shared" si="188"/>
        <v>1</v>
      </c>
    </row>
    <row r="11659" spans="1:6" x14ac:dyDescent="0.2">
      <c r="A11659" s="28">
        <v>43098</v>
      </c>
      <c r="B11659" t="s">
        <v>440</v>
      </c>
      <c r="C11659" t="s">
        <v>56</v>
      </c>
      <c r="D11659" t="s">
        <v>56</v>
      </c>
      <c r="E11659" s="30">
        <v>17</v>
      </c>
      <c r="F11659">
        <f t="shared" si="188"/>
        <v>1</v>
      </c>
    </row>
    <row r="11660" spans="1:6" x14ac:dyDescent="0.2">
      <c r="A11660" s="28">
        <v>43098</v>
      </c>
      <c r="B11660" t="s">
        <v>440</v>
      </c>
      <c r="C11660" t="s">
        <v>57</v>
      </c>
      <c r="D11660" t="s">
        <v>57</v>
      </c>
      <c r="E11660" s="30">
        <v>0</v>
      </c>
      <c r="F11660">
        <f t="shared" si="188"/>
        <v>1</v>
      </c>
    </row>
    <row r="11661" spans="1:6" x14ac:dyDescent="0.2">
      <c r="A11661" s="28">
        <v>43098</v>
      </c>
      <c r="B11661" t="s">
        <v>440</v>
      </c>
      <c r="C11661" t="s">
        <v>58</v>
      </c>
      <c r="D11661" t="s">
        <v>58</v>
      </c>
      <c r="E11661" s="30">
        <v>11</v>
      </c>
      <c r="F11661">
        <f t="shared" si="188"/>
        <v>1</v>
      </c>
    </row>
    <row r="11662" spans="1:6" x14ac:dyDescent="0.2">
      <c r="A11662" s="28">
        <v>43098</v>
      </c>
      <c r="B11662" t="s">
        <v>440</v>
      </c>
      <c r="C11662" t="s">
        <v>59</v>
      </c>
      <c r="D11662" t="s">
        <v>59</v>
      </c>
      <c r="E11662" s="30">
        <v>2</v>
      </c>
      <c r="F11662">
        <f t="shared" si="188"/>
        <v>1</v>
      </c>
    </row>
    <row r="11663" spans="1:6" x14ac:dyDescent="0.2">
      <c r="A11663" s="28">
        <v>43099</v>
      </c>
      <c r="B11663" t="s">
        <v>441</v>
      </c>
      <c r="C11663" t="s">
        <v>52</v>
      </c>
      <c r="D11663" t="s">
        <v>52</v>
      </c>
      <c r="E11663" s="30">
        <v>8.68</v>
      </c>
      <c r="F11663">
        <f t="shared" si="188"/>
        <v>1</v>
      </c>
    </row>
    <row r="11664" spans="1:6" x14ac:dyDescent="0.2">
      <c r="A11664" s="28">
        <v>43099</v>
      </c>
      <c r="B11664" t="s">
        <v>441</v>
      </c>
      <c r="C11664" t="s">
        <v>53</v>
      </c>
      <c r="D11664" t="s">
        <v>53</v>
      </c>
      <c r="E11664" s="30">
        <v>8.3629999999999995</v>
      </c>
      <c r="F11664">
        <f t="shared" si="188"/>
        <v>1</v>
      </c>
    </row>
    <row r="11665" spans="1:6" x14ac:dyDescent="0.2">
      <c r="A11665" s="28">
        <v>43099</v>
      </c>
      <c r="B11665" t="s">
        <v>441</v>
      </c>
      <c r="C11665" t="s">
        <v>54</v>
      </c>
      <c r="D11665" t="s">
        <v>54</v>
      </c>
      <c r="E11665" s="30">
        <v>4</v>
      </c>
      <c r="F11665">
        <f t="shared" si="188"/>
        <v>1</v>
      </c>
    </row>
    <row r="11666" spans="1:6" x14ac:dyDescent="0.2">
      <c r="A11666" s="28">
        <v>43099</v>
      </c>
      <c r="B11666" t="s">
        <v>441</v>
      </c>
      <c r="C11666" t="s">
        <v>55</v>
      </c>
      <c r="D11666" t="s">
        <v>55</v>
      </c>
      <c r="E11666" s="30">
        <v>50</v>
      </c>
      <c r="F11666">
        <f t="shared" si="188"/>
        <v>1</v>
      </c>
    </row>
    <row r="11667" spans="1:6" x14ac:dyDescent="0.2">
      <c r="A11667" s="28">
        <v>43099</v>
      </c>
      <c r="B11667" t="s">
        <v>441</v>
      </c>
      <c r="C11667" t="s">
        <v>56</v>
      </c>
      <c r="D11667" t="s">
        <v>56</v>
      </c>
      <c r="E11667" s="30">
        <v>8</v>
      </c>
      <c r="F11667">
        <f t="shared" si="188"/>
        <v>1</v>
      </c>
    </row>
    <row r="11668" spans="1:6" x14ac:dyDescent="0.2">
      <c r="A11668" s="28">
        <v>43099</v>
      </c>
      <c r="B11668" t="s">
        <v>441</v>
      </c>
      <c r="C11668" t="s">
        <v>57</v>
      </c>
      <c r="D11668" t="s">
        <v>57</v>
      </c>
      <c r="E11668" s="30">
        <v>0</v>
      </c>
      <c r="F11668">
        <f t="shared" si="188"/>
        <v>1</v>
      </c>
    </row>
    <row r="11669" spans="1:6" x14ac:dyDescent="0.2">
      <c r="A11669" s="28">
        <v>43099</v>
      </c>
      <c r="B11669" t="s">
        <v>441</v>
      </c>
      <c r="C11669" t="s">
        <v>58</v>
      </c>
      <c r="D11669" t="s">
        <v>58</v>
      </c>
      <c r="E11669" s="30">
        <v>10</v>
      </c>
      <c r="F11669">
        <f t="shared" si="188"/>
        <v>1</v>
      </c>
    </row>
    <row r="11670" spans="1:6" x14ac:dyDescent="0.2">
      <c r="A11670" s="28">
        <v>43099</v>
      </c>
      <c r="B11670" t="s">
        <v>441</v>
      </c>
      <c r="C11670" t="s">
        <v>59</v>
      </c>
      <c r="D11670" t="s">
        <v>59</v>
      </c>
      <c r="E11670" s="30">
        <v>3</v>
      </c>
      <c r="F11670">
        <f t="shared" si="188"/>
        <v>1</v>
      </c>
    </row>
    <row r="11671" spans="1:6" x14ac:dyDescent="0.2">
      <c r="A11671" s="28">
        <v>43100</v>
      </c>
      <c r="B11671" t="s">
        <v>447</v>
      </c>
      <c r="C11671" t="s">
        <v>52</v>
      </c>
      <c r="D11671" t="s">
        <v>52</v>
      </c>
      <c r="E11671" s="30">
        <v>13.83</v>
      </c>
      <c r="F11671">
        <f t="shared" si="188"/>
        <v>1</v>
      </c>
    </row>
    <row r="11672" spans="1:6" x14ac:dyDescent="0.2">
      <c r="A11672" s="28">
        <v>43100</v>
      </c>
      <c r="B11672" t="s">
        <v>447</v>
      </c>
      <c r="C11672" t="s">
        <v>53</v>
      </c>
      <c r="D11672" t="s">
        <v>53</v>
      </c>
      <c r="E11672" s="30">
        <v>10.042999999999999</v>
      </c>
      <c r="F11672">
        <f t="shared" si="188"/>
        <v>1</v>
      </c>
    </row>
    <row r="11673" spans="1:6" x14ac:dyDescent="0.2">
      <c r="A11673" s="28">
        <v>43100</v>
      </c>
      <c r="B11673" t="s">
        <v>447</v>
      </c>
      <c r="C11673" t="s">
        <v>54</v>
      </c>
      <c r="D11673" t="s">
        <v>54</v>
      </c>
      <c r="E11673" s="30">
        <v>5.3</v>
      </c>
      <c r="F11673">
        <f t="shared" si="188"/>
        <v>1</v>
      </c>
    </row>
    <row r="11674" spans="1:6" x14ac:dyDescent="0.2">
      <c r="A11674" s="28">
        <v>43100</v>
      </c>
      <c r="B11674" t="s">
        <v>447</v>
      </c>
      <c r="C11674" t="s">
        <v>55</v>
      </c>
      <c r="D11674" t="s">
        <v>55</v>
      </c>
      <c r="E11674" s="30">
        <v>70.2</v>
      </c>
      <c r="F11674">
        <f t="shared" si="188"/>
        <v>1</v>
      </c>
    </row>
    <row r="11675" spans="1:6" x14ac:dyDescent="0.2">
      <c r="A11675" s="28">
        <v>43100</v>
      </c>
      <c r="B11675" t="s">
        <v>447</v>
      </c>
      <c r="C11675" t="s">
        <v>56</v>
      </c>
      <c r="D11675" t="s">
        <v>56</v>
      </c>
      <c r="E11675" s="30">
        <v>9</v>
      </c>
      <c r="F11675">
        <f t="shared" si="188"/>
        <v>1</v>
      </c>
    </row>
    <row r="11676" spans="1:6" x14ac:dyDescent="0.2">
      <c r="A11676" s="28">
        <v>43100</v>
      </c>
      <c r="B11676" t="s">
        <v>447</v>
      </c>
      <c r="C11676" t="s">
        <v>57</v>
      </c>
      <c r="D11676" t="s">
        <v>57</v>
      </c>
      <c r="E11676" s="30">
        <v>0</v>
      </c>
      <c r="F11676">
        <f t="shared" si="188"/>
        <v>1</v>
      </c>
    </row>
    <row r="11677" spans="1:6" x14ac:dyDescent="0.2">
      <c r="A11677" s="28">
        <v>43100</v>
      </c>
      <c r="B11677" t="s">
        <v>447</v>
      </c>
      <c r="C11677" t="s">
        <v>58</v>
      </c>
      <c r="D11677" t="s">
        <v>58</v>
      </c>
      <c r="E11677" s="30">
        <v>0</v>
      </c>
      <c r="F11677">
        <f t="shared" si="188"/>
        <v>1</v>
      </c>
    </row>
    <row r="11678" spans="1:6" x14ac:dyDescent="0.2">
      <c r="A11678" s="28">
        <v>43100</v>
      </c>
      <c r="B11678" t="s">
        <v>447</v>
      </c>
      <c r="C11678" t="s">
        <v>59</v>
      </c>
      <c r="D11678" t="s">
        <v>59</v>
      </c>
      <c r="E11678" s="30">
        <v>1</v>
      </c>
      <c r="F11678">
        <f t="shared" si="188"/>
        <v>1</v>
      </c>
    </row>
    <row r="11679" spans="1:6" x14ac:dyDescent="0.2">
      <c r="A11679" s="28">
        <v>43101</v>
      </c>
      <c r="B11679" t="s">
        <v>443</v>
      </c>
      <c r="C11679" t="s">
        <v>52</v>
      </c>
      <c r="D11679" t="s">
        <v>52</v>
      </c>
      <c r="E11679" s="30">
        <v>5.33</v>
      </c>
      <c r="F11679">
        <f t="shared" si="188"/>
        <v>1</v>
      </c>
    </row>
    <row r="11680" spans="1:6" x14ac:dyDescent="0.2">
      <c r="A11680" s="28">
        <v>43101</v>
      </c>
      <c r="B11680" t="s">
        <v>443</v>
      </c>
      <c r="C11680" t="s">
        <v>53</v>
      </c>
      <c r="D11680" t="s">
        <v>53</v>
      </c>
      <c r="E11680" s="30">
        <v>5.1550000000000002</v>
      </c>
      <c r="F11680">
        <f t="shared" si="188"/>
        <v>1</v>
      </c>
    </row>
    <row r="11681" spans="1:6" x14ac:dyDescent="0.2">
      <c r="A11681" s="28">
        <v>43101</v>
      </c>
      <c r="B11681" t="s">
        <v>443</v>
      </c>
      <c r="C11681" t="s">
        <v>54</v>
      </c>
      <c r="D11681" t="s">
        <v>54</v>
      </c>
      <c r="E11681" s="30">
        <v>5</v>
      </c>
      <c r="F11681">
        <f t="shared" si="188"/>
        <v>1</v>
      </c>
    </row>
    <row r="11682" spans="1:6" x14ac:dyDescent="0.2">
      <c r="A11682" s="28">
        <v>43101</v>
      </c>
      <c r="B11682" t="s">
        <v>443</v>
      </c>
      <c r="C11682" t="s">
        <v>55</v>
      </c>
      <c r="D11682" t="s">
        <v>55</v>
      </c>
      <c r="E11682" s="30">
        <v>50.6</v>
      </c>
      <c r="F11682">
        <f t="shared" si="188"/>
        <v>1</v>
      </c>
    </row>
    <row r="11683" spans="1:6" x14ac:dyDescent="0.2">
      <c r="A11683" s="28">
        <v>43101</v>
      </c>
      <c r="B11683" t="s">
        <v>443</v>
      </c>
      <c r="C11683" t="s">
        <v>56</v>
      </c>
      <c r="D11683" t="s">
        <v>56</v>
      </c>
      <c r="E11683" s="30">
        <v>4</v>
      </c>
      <c r="F11683">
        <f t="shared" si="188"/>
        <v>1</v>
      </c>
    </row>
    <row r="11684" spans="1:6" x14ac:dyDescent="0.2">
      <c r="A11684" s="28">
        <v>43101</v>
      </c>
      <c r="B11684" t="s">
        <v>443</v>
      </c>
      <c r="C11684" t="s">
        <v>57</v>
      </c>
      <c r="D11684" t="s">
        <v>57</v>
      </c>
      <c r="E11684" s="30">
        <v>0</v>
      </c>
      <c r="F11684">
        <f t="shared" si="188"/>
        <v>1</v>
      </c>
    </row>
    <row r="11685" spans="1:6" x14ac:dyDescent="0.2">
      <c r="A11685" s="28">
        <v>43101</v>
      </c>
      <c r="B11685" t="s">
        <v>443</v>
      </c>
      <c r="C11685" t="s">
        <v>58</v>
      </c>
      <c r="D11685" t="s">
        <v>58</v>
      </c>
      <c r="E11685" s="30">
        <v>3</v>
      </c>
      <c r="F11685">
        <f t="shared" si="188"/>
        <v>1</v>
      </c>
    </row>
    <row r="11686" spans="1:6" x14ac:dyDescent="0.2">
      <c r="A11686" s="28">
        <v>43101</v>
      </c>
      <c r="B11686" t="s">
        <v>443</v>
      </c>
      <c r="C11686" t="s">
        <v>59</v>
      </c>
      <c r="D11686" t="s">
        <v>59</v>
      </c>
      <c r="E11686" s="30">
        <v>1</v>
      </c>
      <c r="F11686">
        <f t="shared" si="188"/>
        <v>1</v>
      </c>
    </row>
    <row r="11687" spans="1:6" x14ac:dyDescent="0.2">
      <c r="A11687" s="28">
        <v>43102</v>
      </c>
      <c r="B11687" t="s">
        <v>444</v>
      </c>
      <c r="C11687" t="s">
        <v>52</v>
      </c>
      <c r="D11687" t="s">
        <v>52</v>
      </c>
      <c r="E11687" s="30">
        <v>1</v>
      </c>
      <c r="F11687">
        <f t="shared" si="188"/>
        <v>1</v>
      </c>
    </row>
    <row r="11688" spans="1:6" x14ac:dyDescent="0.2">
      <c r="A11688" s="28">
        <v>43102</v>
      </c>
      <c r="B11688" t="s">
        <v>444</v>
      </c>
      <c r="C11688" t="s">
        <v>53</v>
      </c>
      <c r="D11688" t="s">
        <v>53</v>
      </c>
      <c r="E11688" s="30">
        <v>5.33</v>
      </c>
      <c r="F11688">
        <f t="shared" si="188"/>
        <v>1</v>
      </c>
    </row>
    <row r="11689" spans="1:6" x14ac:dyDescent="0.2">
      <c r="A11689" s="28">
        <v>43102</v>
      </c>
      <c r="B11689" t="s">
        <v>444</v>
      </c>
      <c r="C11689" t="s">
        <v>54</v>
      </c>
      <c r="D11689" t="s">
        <v>54</v>
      </c>
      <c r="E11689" s="30">
        <v>2.25</v>
      </c>
      <c r="F11689">
        <f t="shared" si="188"/>
        <v>1</v>
      </c>
    </row>
    <row r="11690" spans="1:6" x14ac:dyDescent="0.2">
      <c r="A11690" s="28">
        <v>43102</v>
      </c>
      <c r="B11690" t="s">
        <v>444</v>
      </c>
      <c r="C11690" t="s">
        <v>55</v>
      </c>
      <c r="D11690" t="s">
        <v>55</v>
      </c>
      <c r="E11690" s="30">
        <v>38</v>
      </c>
      <c r="F11690">
        <f t="shared" si="188"/>
        <v>1</v>
      </c>
    </row>
    <row r="11691" spans="1:6" x14ac:dyDescent="0.2">
      <c r="A11691" s="28">
        <v>43102</v>
      </c>
      <c r="B11691" t="s">
        <v>444</v>
      </c>
      <c r="C11691" t="s">
        <v>56</v>
      </c>
      <c r="D11691" t="s">
        <v>56</v>
      </c>
      <c r="E11691" s="30">
        <v>3</v>
      </c>
      <c r="F11691">
        <f t="shared" si="188"/>
        <v>1</v>
      </c>
    </row>
    <row r="11692" spans="1:6" x14ac:dyDescent="0.2">
      <c r="A11692" s="28">
        <v>43102</v>
      </c>
      <c r="B11692" t="s">
        <v>444</v>
      </c>
      <c r="C11692" t="s">
        <v>57</v>
      </c>
      <c r="D11692" t="s">
        <v>57</v>
      </c>
      <c r="E11692" s="30">
        <v>0</v>
      </c>
      <c r="F11692">
        <f t="shared" si="188"/>
        <v>1</v>
      </c>
    </row>
    <row r="11693" spans="1:6" x14ac:dyDescent="0.2">
      <c r="A11693" s="28">
        <v>43102</v>
      </c>
      <c r="B11693" t="s">
        <v>444</v>
      </c>
      <c r="C11693" t="s">
        <v>58</v>
      </c>
      <c r="D11693" t="s">
        <v>58</v>
      </c>
      <c r="E11693" s="30">
        <v>2</v>
      </c>
      <c r="F11693">
        <f t="shared" si="188"/>
        <v>1</v>
      </c>
    </row>
    <row r="11694" spans="1:6" x14ac:dyDescent="0.2">
      <c r="A11694" s="28">
        <v>43102</v>
      </c>
      <c r="B11694" t="s">
        <v>444</v>
      </c>
      <c r="C11694" t="s">
        <v>59</v>
      </c>
      <c r="D11694" t="s">
        <v>59</v>
      </c>
      <c r="E11694" s="30">
        <v>2</v>
      </c>
      <c r="F11694">
        <f t="shared" si="188"/>
        <v>1</v>
      </c>
    </row>
    <row r="11695" spans="1:6" x14ac:dyDescent="0.2">
      <c r="A11695" s="28">
        <v>43103</v>
      </c>
      <c r="B11695" t="s">
        <v>445</v>
      </c>
      <c r="C11695" t="s">
        <v>52</v>
      </c>
      <c r="D11695" t="s">
        <v>52</v>
      </c>
      <c r="E11695" s="30">
        <v>4.67</v>
      </c>
      <c r="F11695">
        <f t="shared" si="188"/>
        <v>1</v>
      </c>
    </row>
    <row r="11696" spans="1:6" x14ac:dyDescent="0.2">
      <c r="A11696" s="28">
        <v>43103</v>
      </c>
      <c r="B11696" t="s">
        <v>445</v>
      </c>
      <c r="C11696" t="s">
        <v>53</v>
      </c>
      <c r="D11696" t="s">
        <v>53</v>
      </c>
      <c r="E11696" s="30">
        <v>2.3969999999999998</v>
      </c>
      <c r="F11696">
        <f t="shared" si="188"/>
        <v>1</v>
      </c>
    </row>
    <row r="11697" spans="1:6" x14ac:dyDescent="0.2">
      <c r="A11697" s="28">
        <v>43103</v>
      </c>
      <c r="B11697" t="s">
        <v>445</v>
      </c>
      <c r="C11697" t="s">
        <v>54</v>
      </c>
      <c r="D11697" t="s">
        <v>54</v>
      </c>
      <c r="E11697" s="30">
        <v>3</v>
      </c>
      <c r="F11697">
        <f t="shared" si="188"/>
        <v>1</v>
      </c>
    </row>
    <row r="11698" spans="1:6" x14ac:dyDescent="0.2">
      <c r="A11698" s="28">
        <v>43103</v>
      </c>
      <c r="B11698" t="s">
        <v>445</v>
      </c>
      <c r="C11698" t="s">
        <v>55</v>
      </c>
      <c r="D11698" t="s">
        <v>55</v>
      </c>
      <c r="E11698" s="30">
        <v>54</v>
      </c>
      <c r="F11698">
        <f t="shared" si="188"/>
        <v>1</v>
      </c>
    </row>
    <row r="11699" spans="1:6" x14ac:dyDescent="0.2">
      <c r="A11699" s="28">
        <v>43103</v>
      </c>
      <c r="B11699" t="s">
        <v>445</v>
      </c>
      <c r="C11699" t="s">
        <v>56</v>
      </c>
      <c r="D11699" t="s">
        <v>56</v>
      </c>
      <c r="E11699" s="30">
        <v>4</v>
      </c>
      <c r="F11699">
        <f t="shared" si="188"/>
        <v>1</v>
      </c>
    </row>
    <row r="11700" spans="1:6" x14ac:dyDescent="0.2">
      <c r="A11700" s="28">
        <v>43103</v>
      </c>
      <c r="B11700" t="s">
        <v>445</v>
      </c>
      <c r="C11700" t="s">
        <v>57</v>
      </c>
      <c r="D11700" t="s">
        <v>57</v>
      </c>
      <c r="E11700" s="30">
        <v>0</v>
      </c>
      <c r="F11700">
        <f t="shared" si="188"/>
        <v>1</v>
      </c>
    </row>
    <row r="11701" spans="1:6" x14ac:dyDescent="0.2">
      <c r="A11701" s="28">
        <v>43103</v>
      </c>
      <c r="B11701" t="s">
        <v>445</v>
      </c>
      <c r="C11701" t="s">
        <v>58</v>
      </c>
      <c r="D11701" t="s">
        <v>58</v>
      </c>
      <c r="E11701" s="30">
        <v>10</v>
      </c>
      <c r="F11701">
        <f t="shared" si="188"/>
        <v>1</v>
      </c>
    </row>
    <row r="11702" spans="1:6" x14ac:dyDescent="0.2">
      <c r="A11702" s="28">
        <v>43103</v>
      </c>
      <c r="B11702" t="s">
        <v>445</v>
      </c>
      <c r="C11702" t="s">
        <v>59</v>
      </c>
      <c r="D11702" t="s">
        <v>59</v>
      </c>
      <c r="E11702" s="30">
        <v>3</v>
      </c>
      <c r="F11702">
        <f t="shared" si="188"/>
        <v>1</v>
      </c>
    </row>
    <row r="11703" spans="1:6" x14ac:dyDescent="0.2">
      <c r="A11703" s="28">
        <v>43104</v>
      </c>
      <c r="B11703" t="s">
        <v>446</v>
      </c>
      <c r="C11703" t="s">
        <v>52</v>
      </c>
      <c r="D11703" t="s">
        <v>52</v>
      </c>
      <c r="E11703" s="30">
        <v>6</v>
      </c>
      <c r="F11703">
        <f t="shared" si="188"/>
        <v>1</v>
      </c>
    </row>
    <row r="11704" spans="1:6" x14ac:dyDescent="0.2">
      <c r="A11704" s="28">
        <v>43104</v>
      </c>
      <c r="B11704" t="s">
        <v>446</v>
      </c>
      <c r="C11704" t="s">
        <v>53</v>
      </c>
      <c r="D11704" t="s">
        <v>53</v>
      </c>
      <c r="E11704" s="30">
        <v>1.099</v>
      </c>
      <c r="F11704">
        <f t="shared" si="188"/>
        <v>1</v>
      </c>
    </row>
    <row r="11705" spans="1:6" x14ac:dyDescent="0.2">
      <c r="A11705" s="28">
        <v>43104</v>
      </c>
      <c r="B11705" t="s">
        <v>446</v>
      </c>
      <c r="C11705" t="s">
        <v>54</v>
      </c>
      <c r="D11705" t="s">
        <v>54</v>
      </c>
      <c r="E11705" s="30">
        <v>1</v>
      </c>
      <c r="F11705">
        <f t="shared" si="188"/>
        <v>1</v>
      </c>
    </row>
    <row r="11706" spans="1:6" x14ac:dyDescent="0.2">
      <c r="A11706" s="28">
        <v>43104</v>
      </c>
      <c r="B11706" t="s">
        <v>446</v>
      </c>
      <c r="C11706" t="s">
        <v>55</v>
      </c>
      <c r="D11706" t="s">
        <v>55</v>
      </c>
      <c r="E11706" s="30">
        <v>39.200000000000003</v>
      </c>
      <c r="F11706">
        <f t="shared" si="188"/>
        <v>1</v>
      </c>
    </row>
    <row r="11707" spans="1:6" x14ac:dyDescent="0.2">
      <c r="A11707" s="28">
        <v>43104</v>
      </c>
      <c r="B11707" t="s">
        <v>446</v>
      </c>
      <c r="C11707" t="s">
        <v>56</v>
      </c>
      <c r="D11707" t="s">
        <v>56</v>
      </c>
      <c r="E11707" s="30">
        <v>9</v>
      </c>
      <c r="F11707">
        <f t="shared" si="188"/>
        <v>1</v>
      </c>
    </row>
    <row r="11708" spans="1:6" x14ac:dyDescent="0.2">
      <c r="A11708" s="28">
        <v>43104</v>
      </c>
      <c r="B11708" t="s">
        <v>446</v>
      </c>
      <c r="C11708" t="s">
        <v>57</v>
      </c>
      <c r="D11708" t="s">
        <v>57</v>
      </c>
      <c r="E11708" s="30">
        <v>0</v>
      </c>
      <c r="F11708">
        <f t="shared" si="188"/>
        <v>1</v>
      </c>
    </row>
    <row r="11709" spans="1:6" x14ac:dyDescent="0.2">
      <c r="A11709" s="28">
        <v>43104</v>
      </c>
      <c r="B11709" t="s">
        <v>446</v>
      </c>
      <c r="C11709" t="s">
        <v>58</v>
      </c>
      <c r="D11709" t="s">
        <v>58</v>
      </c>
      <c r="E11709" s="30">
        <v>1</v>
      </c>
      <c r="F11709">
        <f t="shared" si="188"/>
        <v>1</v>
      </c>
    </row>
    <row r="11710" spans="1:6" x14ac:dyDescent="0.2">
      <c r="A11710" s="28">
        <v>43104</v>
      </c>
      <c r="B11710" t="s">
        <v>446</v>
      </c>
      <c r="C11710" t="s">
        <v>59</v>
      </c>
      <c r="D11710" t="s">
        <v>59</v>
      </c>
      <c r="E11710" s="30">
        <v>2</v>
      </c>
      <c r="F11710">
        <f t="shared" si="188"/>
        <v>1</v>
      </c>
    </row>
    <row r="11711" spans="1:6" x14ac:dyDescent="0.2">
      <c r="A11711" s="28">
        <v>43105</v>
      </c>
      <c r="B11711" t="s">
        <v>440</v>
      </c>
      <c r="C11711" t="s">
        <v>52</v>
      </c>
      <c r="D11711" t="s">
        <v>52</v>
      </c>
      <c r="E11711" s="30">
        <v>12</v>
      </c>
      <c r="F11711">
        <f t="shared" si="188"/>
        <v>1</v>
      </c>
    </row>
    <row r="11712" spans="1:6" x14ac:dyDescent="0.2">
      <c r="A11712" s="28">
        <v>43105</v>
      </c>
      <c r="B11712" t="s">
        <v>440</v>
      </c>
      <c r="C11712" t="s">
        <v>53</v>
      </c>
      <c r="D11712" t="s">
        <v>53</v>
      </c>
      <c r="E11712" s="30">
        <v>6.8250000000000002</v>
      </c>
      <c r="F11712">
        <f t="shared" si="188"/>
        <v>1</v>
      </c>
    </row>
    <row r="11713" spans="1:6" x14ac:dyDescent="0.2">
      <c r="A11713" s="28">
        <v>43105</v>
      </c>
      <c r="B11713" t="s">
        <v>440</v>
      </c>
      <c r="C11713" t="s">
        <v>54</v>
      </c>
      <c r="D11713" t="s">
        <v>54</v>
      </c>
      <c r="E11713" s="30">
        <v>3</v>
      </c>
      <c r="F11713">
        <f t="shared" si="188"/>
        <v>1</v>
      </c>
    </row>
    <row r="11714" spans="1:6" x14ac:dyDescent="0.2">
      <c r="A11714" s="28">
        <v>43105</v>
      </c>
      <c r="B11714" t="s">
        <v>440</v>
      </c>
      <c r="C11714" t="s">
        <v>55</v>
      </c>
      <c r="D11714" t="s">
        <v>55</v>
      </c>
      <c r="E11714" s="30">
        <v>26</v>
      </c>
      <c r="F11714">
        <f t="shared" si="188"/>
        <v>1</v>
      </c>
    </row>
    <row r="11715" spans="1:6" x14ac:dyDescent="0.2">
      <c r="A11715" s="28">
        <v>43105</v>
      </c>
      <c r="B11715" t="s">
        <v>440</v>
      </c>
      <c r="C11715" t="s">
        <v>56</v>
      </c>
      <c r="D11715" t="s">
        <v>56</v>
      </c>
      <c r="E11715" s="30">
        <v>11</v>
      </c>
      <c r="F11715">
        <f t="shared" si="188"/>
        <v>1</v>
      </c>
    </row>
    <row r="11716" spans="1:6" x14ac:dyDescent="0.2">
      <c r="A11716" s="28">
        <v>43105</v>
      </c>
      <c r="B11716" t="s">
        <v>440</v>
      </c>
      <c r="C11716" t="s">
        <v>57</v>
      </c>
      <c r="D11716" t="s">
        <v>57</v>
      </c>
      <c r="E11716" s="30">
        <v>0</v>
      </c>
      <c r="F11716">
        <f t="shared" si="188"/>
        <v>1</v>
      </c>
    </row>
    <row r="11717" spans="1:6" x14ac:dyDescent="0.2">
      <c r="A11717" s="28">
        <v>43105</v>
      </c>
      <c r="B11717" t="s">
        <v>440</v>
      </c>
      <c r="C11717" t="s">
        <v>58</v>
      </c>
      <c r="D11717" t="s">
        <v>58</v>
      </c>
      <c r="E11717" s="30">
        <v>21</v>
      </c>
      <c r="F11717">
        <f t="shared" si="188"/>
        <v>1</v>
      </c>
    </row>
    <row r="11718" spans="1:6" x14ac:dyDescent="0.2">
      <c r="A11718" s="28">
        <v>43105</v>
      </c>
      <c r="B11718" t="s">
        <v>440</v>
      </c>
      <c r="C11718" t="s">
        <v>59</v>
      </c>
      <c r="D11718" t="s">
        <v>59</v>
      </c>
      <c r="E11718" s="30">
        <v>1</v>
      </c>
      <c r="F11718">
        <f t="shared" si="188"/>
        <v>1</v>
      </c>
    </row>
    <row r="11719" spans="1:6" x14ac:dyDescent="0.2">
      <c r="A11719" s="28">
        <v>43106</v>
      </c>
      <c r="B11719" t="s">
        <v>441</v>
      </c>
      <c r="C11719" t="s">
        <v>52</v>
      </c>
      <c r="D11719" t="s">
        <v>52</v>
      </c>
      <c r="E11719" s="30">
        <v>4.66</v>
      </c>
      <c r="F11719">
        <f t="shared" ref="F11719:F11782" si="189">SUBTOTAL(103,E11719)</f>
        <v>1</v>
      </c>
    </row>
    <row r="11720" spans="1:6" x14ac:dyDescent="0.2">
      <c r="A11720" s="28">
        <v>43106</v>
      </c>
      <c r="B11720" t="s">
        <v>441</v>
      </c>
      <c r="C11720" t="s">
        <v>53</v>
      </c>
      <c r="D11720" t="s">
        <v>53</v>
      </c>
      <c r="E11720" s="30">
        <v>1.66</v>
      </c>
      <c r="F11720">
        <f t="shared" si="189"/>
        <v>1</v>
      </c>
    </row>
    <row r="11721" spans="1:6" x14ac:dyDescent="0.2">
      <c r="A11721" s="28">
        <v>43106</v>
      </c>
      <c r="B11721" t="s">
        <v>441</v>
      </c>
      <c r="C11721" t="s">
        <v>54</v>
      </c>
      <c r="D11721" t="s">
        <v>54</v>
      </c>
      <c r="E11721" s="30">
        <v>2.2000000000000002</v>
      </c>
      <c r="F11721">
        <f t="shared" si="189"/>
        <v>1</v>
      </c>
    </row>
    <row r="11722" spans="1:6" x14ac:dyDescent="0.2">
      <c r="A11722" s="28">
        <v>43106</v>
      </c>
      <c r="B11722" t="s">
        <v>441</v>
      </c>
      <c r="C11722" t="s">
        <v>55</v>
      </c>
      <c r="D11722" t="s">
        <v>55</v>
      </c>
      <c r="E11722" s="30">
        <v>73</v>
      </c>
      <c r="F11722">
        <f t="shared" si="189"/>
        <v>1</v>
      </c>
    </row>
    <row r="11723" spans="1:6" x14ac:dyDescent="0.2">
      <c r="A11723" s="28">
        <v>43106</v>
      </c>
      <c r="B11723" t="s">
        <v>441</v>
      </c>
      <c r="C11723" t="s">
        <v>56</v>
      </c>
      <c r="D11723" t="s">
        <v>56</v>
      </c>
      <c r="E11723" s="30">
        <v>4</v>
      </c>
      <c r="F11723">
        <f t="shared" si="189"/>
        <v>1</v>
      </c>
    </row>
    <row r="11724" spans="1:6" x14ac:dyDescent="0.2">
      <c r="A11724" s="28">
        <v>43106</v>
      </c>
      <c r="B11724" t="s">
        <v>441</v>
      </c>
      <c r="C11724" t="s">
        <v>57</v>
      </c>
      <c r="D11724" t="s">
        <v>57</v>
      </c>
      <c r="E11724" s="30">
        <v>0</v>
      </c>
      <c r="F11724">
        <f t="shared" si="189"/>
        <v>1</v>
      </c>
    </row>
    <row r="11725" spans="1:6" x14ac:dyDescent="0.2">
      <c r="A11725" s="28">
        <v>43106</v>
      </c>
      <c r="B11725" t="s">
        <v>441</v>
      </c>
      <c r="C11725" t="s">
        <v>58</v>
      </c>
      <c r="D11725" t="s">
        <v>58</v>
      </c>
      <c r="E11725" s="30">
        <v>5</v>
      </c>
      <c r="F11725">
        <f t="shared" si="189"/>
        <v>1</v>
      </c>
    </row>
    <row r="11726" spans="1:6" x14ac:dyDescent="0.2">
      <c r="A11726" s="28">
        <v>43106</v>
      </c>
      <c r="B11726" t="s">
        <v>441</v>
      </c>
      <c r="C11726" t="s">
        <v>59</v>
      </c>
      <c r="D11726" t="s">
        <v>59</v>
      </c>
      <c r="E11726" s="30">
        <v>8</v>
      </c>
      <c r="F11726">
        <f t="shared" si="189"/>
        <v>1</v>
      </c>
    </row>
    <row r="11727" spans="1:6" x14ac:dyDescent="0.2">
      <c r="A11727" s="28">
        <v>43107</v>
      </c>
      <c r="B11727" t="s">
        <v>447</v>
      </c>
      <c r="C11727" t="s">
        <v>52</v>
      </c>
      <c r="D11727" t="s">
        <v>52</v>
      </c>
      <c r="E11727" s="30">
        <v>13.83</v>
      </c>
      <c r="F11727">
        <f t="shared" si="189"/>
        <v>1</v>
      </c>
    </row>
    <row r="11728" spans="1:6" x14ac:dyDescent="0.2">
      <c r="A11728" s="28">
        <v>43107</v>
      </c>
      <c r="B11728" t="s">
        <v>447</v>
      </c>
      <c r="C11728" t="s">
        <v>53</v>
      </c>
      <c r="D11728" t="s">
        <v>53</v>
      </c>
      <c r="E11728" s="30">
        <v>1.68</v>
      </c>
      <c r="F11728">
        <f t="shared" si="189"/>
        <v>1</v>
      </c>
    </row>
    <row r="11729" spans="1:6" x14ac:dyDescent="0.2">
      <c r="A11729" s="28">
        <v>43107</v>
      </c>
      <c r="B11729" t="s">
        <v>447</v>
      </c>
      <c r="C11729" t="s">
        <v>54</v>
      </c>
      <c r="D11729" t="s">
        <v>54</v>
      </c>
      <c r="E11729" s="30">
        <v>3</v>
      </c>
      <c r="F11729">
        <f t="shared" si="189"/>
        <v>1</v>
      </c>
    </row>
    <row r="11730" spans="1:6" x14ac:dyDescent="0.2">
      <c r="A11730" s="28">
        <v>43107</v>
      </c>
      <c r="B11730" t="s">
        <v>447</v>
      </c>
      <c r="C11730" t="s">
        <v>55</v>
      </c>
      <c r="D11730" t="s">
        <v>55</v>
      </c>
      <c r="E11730" s="30">
        <v>70.2</v>
      </c>
      <c r="F11730">
        <f t="shared" si="189"/>
        <v>1</v>
      </c>
    </row>
    <row r="11731" spans="1:6" x14ac:dyDescent="0.2">
      <c r="A11731" s="28">
        <v>43107</v>
      </c>
      <c r="B11731" t="s">
        <v>447</v>
      </c>
      <c r="C11731" t="s">
        <v>56</v>
      </c>
      <c r="D11731" t="s">
        <v>56</v>
      </c>
      <c r="E11731" s="30">
        <v>7</v>
      </c>
      <c r="F11731">
        <f t="shared" si="189"/>
        <v>1</v>
      </c>
    </row>
    <row r="11732" spans="1:6" x14ac:dyDescent="0.2">
      <c r="A11732" s="28">
        <v>43107</v>
      </c>
      <c r="B11732" t="s">
        <v>447</v>
      </c>
      <c r="C11732" t="s">
        <v>57</v>
      </c>
      <c r="D11732" t="s">
        <v>57</v>
      </c>
      <c r="E11732" s="30">
        <v>0</v>
      </c>
      <c r="F11732">
        <f t="shared" si="189"/>
        <v>1</v>
      </c>
    </row>
    <row r="11733" spans="1:6" x14ac:dyDescent="0.2">
      <c r="A11733" s="28">
        <v>43107</v>
      </c>
      <c r="B11733" t="s">
        <v>447</v>
      </c>
      <c r="C11733" t="s">
        <v>58</v>
      </c>
      <c r="D11733" t="s">
        <v>58</v>
      </c>
      <c r="E11733" s="30">
        <v>0</v>
      </c>
      <c r="F11733">
        <f t="shared" si="189"/>
        <v>1</v>
      </c>
    </row>
    <row r="11734" spans="1:6" x14ac:dyDescent="0.2">
      <c r="A11734" s="28">
        <v>43107</v>
      </c>
      <c r="B11734" t="s">
        <v>447</v>
      </c>
      <c r="C11734" t="s">
        <v>59</v>
      </c>
      <c r="D11734" t="s">
        <v>59</v>
      </c>
      <c r="E11734" s="30">
        <v>3.5</v>
      </c>
      <c r="F11734">
        <f t="shared" si="189"/>
        <v>1</v>
      </c>
    </row>
    <row r="11735" spans="1:6" x14ac:dyDescent="0.2">
      <c r="A11735" s="28">
        <v>43108</v>
      </c>
      <c r="B11735" t="s">
        <v>443</v>
      </c>
      <c r="C11735" t="s">
        <v>52</v>
      </c>
      <c r="D11735" t="s">
        <v>52</v>
      </c>
      <c r="E11735" s="30">
        <v>2.33</v>
      </c>
      <c r="F11735">
        <f t="shared" si="189"/>
        <v>1</v>
      </c>
    </row>
    <row r="11736" spans="1:6" x14ac:dyDescent="0.2">
      <c r="A11736" s="28">
        <v>43108</v>
      </c>
      <c r="B11736" t="s">
        <v>443</v>
      </c>
      <c r="C11736" t="s">
        <v>53</v>
      </c>
      <c r="D11736" t="s">
        <v>53</v>
      </c>
      <c r="E11736" s="30">
        <v>6.53</v>
      </c>
      <c r="F11736">
        <f t="shared" si="189"/>
        <v>1</v>
      </c>
    </row>
    <row r="11737" spans="1:6" x14ac:dyDescent="0.2">
      <c r="A11737" s="28">
        <v>43108</v>
      </c>
      <c r="B11737" t="s">
        <v>443</v>
      </c>
      <c r="C11737" t="s">
        <v>54</v>
      </c>
      <c r="D11737" t="s">
        <v>54</v>
      </c>
      <c r="E11737" s="30">
        <v>4.2</v>
      </c>
      <c r="F11737">
        <f t="shared" si="189"/>
        <v>1</v>
      </c>
    </row>
    <row r="11738" spans="1:6" x14ac:dyDescent="0.2">
      <c r="A11738" s="28">
        <v>43108</v>
      </c>
      <c r="B11738" t="s">
        <v>443</v>
      </c>
      <c r="C11738" t="s">
        <v>55</v>
      </c>
      <c r="D11738" t="s">
        <v>55</v>
      </c>
      <c r="E11738" s="30">
        <v>29.6</v>
      </c>
      <c r="F11738">
        <f t="shared" si="189"/>
        <v>1</v>
      </c>
    </row>
    <row r="11739" spans="1:6" x14ac:dyDescent="0.2">
      <c r="A11739" s="28">
        <v>43108</v>
      </c>
      <c r="B11739" t="s">
        <v>443</v>
      </c>
      <c r="C11739" t="s">
        <v>56</v>
      </c>
      <c r="D11739" t="s">
        <v>56</v>
      </c>
      <c r="E11739" s="30">
        <v>5</v>
      </c>
      <c r="F11739">
        <f t="shared" si="189"/>
        <v>1</v>
      </c>
    </row>
    <row r="11740" spans="1:6" x14ac:dyDescent="0.2">
      <c r="A11740" s="28">
        <v>43108</v>
      </c>
      <c r="B11740" t="s">
        <v>443</v>
      </c>
      <c r="C11740" t="s">
        <v>57</v>
      </c>
      <c r="D11740" t="s">
        <v>57</v>
      </c>
      <c r="E11740" s="30">
        <v>0</v>
      </c>
      <c r="F11740">
        <f t="shared" si="189"/>
        <v>1</v>
      </c>
    </row>
    <row r="11741" spans="1:6" x14ac:dyDescent="0.2">
      <c r="A11741" s="28">
        <v>43108</v>
      </c>
      <c r="B11741" t="s">
        <v>443</v>
      </c>
      <c r="C11741" t="s">
        <v>58</v>
      </c>
      <c r="D11741" t="s">
        <v>58</v>
      </c>
      <c r="E11741" s="30">
        <v>0</v>
      </c>
      <c r="F11741">
        <f t="shared" si="189"/>
        <v>1</v>
      </c>
    </row>
    <row r="11742" spans="1:6" x14ac:dyDescent="0.2">
      <c r="A11742" s="28">
        <v>43108</v>
      </c>
      <c r="B11742" t="s">
        <v>443</v>
      </c>
      <c r="C11742" t="s">
        <v>59</v>
      </c>
      <c r="D11742" t="s">
        <v>59</v>
      </c>
      <c r="E11742" s="30">
        <v>1</v>
      </c>
      <c r="F11742">
        <f t="shared" si="189"/>
        <v>1</v>
      </c>
    </row>
    <row r="11743" spans="1:6" x14ac:dyDescent="0.2">
      <c r="A11743" s="28">
        <v>43109</v>
      </c>
      <c r="B11743" t="s">
        <v>444</v>
      </c>
      <c r="C11743" t="s">
        <v>52</v>
      </c>
      <c r="D11743" t="s">
        <v>52</v>
      </c>
      <c r="E11743" s="30">
        <v>5.33</v>
      </c>
      <c r="F11743">
        <f t="shared" si="189"/>
        <v>1</v>
      </c>
    </row>
    <row r="11744" spans="1:6" x14ac:dyDescent="0.2">
      <c r="A11744" s="28">
        <v>43109</v>
      </c>
      <c r="B11744" t="s">
        <v>444</v>
      </c>
      <c r="C11744" t="s">
        <v>53</v>
      </c>
      <c r="D11744" t="s">
        <v>53</v>
      </c>
      <c r="E11744" s="30">
        <v>2.0990000000000002</v>
      </c>
      <c r="F11744">
        <f t="shared" si="189"/>
        <v>1</v>
      </c>
    </row>
    <row r="11745" spans="1:6" x14ac:dyDescent="0.2">
      <c r="A11745" s="28">
        <v>43109</v>
      </c>
      <c r="B11745" t="s">
        <v>444</v>
      </c>
      <c r="C11745" t="s">
        <v>54</v>
      </c>
      <c r="D11745" t="s">
        <v>54</v>
      </c>
      <c r="E11745" s="30">
        <v>5</v>
      </c>
      <c r="F11745">
        <f t="shared" si="189"/>
        <v>1</v>
      </c>
    </row>
    <row r="11746" spans="1:6" x14ac:dyDescent="0.2">
      <c r="A11746" s="28">
        <v>43109</v>
      </c>
      <c r="B11746" t="s">
        <v>444</v>
      </c>
      <c r="C11746" t="s">
        <v>55</v>
      </c>
      <c r="D11746" t="s">
        <v>55</v>
      </c>
      <c r="E11746" s="30">
        <v>33.825000000000003</v>
      </c>
      <c r="F11746">
        <f t="shared" si="189"/>
        <v>1</v>
      </c>
    </row>
    <row r="11747" spans="1:6" x14ac:dyDescent="0.2">
      <c r="A11747" s="28">
        <v>43109</v>
      </c>
      <c r="B11747" t="s">
        <v>444</v>
      </c>
      <c r="C11747" t="s">
        <v>56</v>
      </c>
      <c r="D11747" t="s">
        <v>56</v>
      </c>
      <c r="E11747" s="30">
        <v>9</v>
      </c>
      <c r="F11747">
        <f t="shared" si="189"/>
        <v>1</v>
      </c>
    </row>
    <row r="11748" spans="1:6" x14ac:dyDescent="0.2">
      <c r="A11748" s="28">
        <v>43109</v>
      </c>
      <c r="B11748" t="s">
        <v>444</v>
      </c>
      <c r="C11748" t="s">
        <v>57</v>
      </c>
      <c r="D11748" t="s">
        <v>57</v>
      </c>
      <c r="E11748" s="30">
        <v>6</v>
      </c>
      <c r="F11748">
        <f t="shared" si="189"/>
        <v>1</v>
      </c>
    </row>
    <row r="11749" spans="1:6" x14ac:dyDescent="0.2">
      <c r="A11749" s="28">
        <v>43109</v>
      </c>
      <c r="B11749" t="s">
        <v>444</v>
      </c>
      <c r="C11749" t="s">
        <v>58</v>
      </c>
      <c r="D11749" t="s">
        <v>58</v>
      </c>
      <c r="E11749" s="30">
        <v>10</v>
      </c>
      <c r="F11749">
        <f t="shared" si="189"/>
        <v>1</v>
      </c>
    </row>
    <row r="11750" spans="1:6" x14ac:dyDescent="0.2">
      <c r="A11750" s="28">
        <v>43109</v>
      </c>
      <c r="B11750" t="s">
        <v>444</v>
      </c>
      <c r="C11750" t="s">
        <v>59</v>
      </c>
      <c r="D11750" t="s">
        <v>59</v>
      </c>
      <c r="E11750" s="30">
        <v>1</v>
      </c>
      <c r="F11750">
        <f t="shared" si="189"/>
        <v>1</v>
      </c>
    </row>
    <row r="11751" spans="1:6" x14ac:dyDescent="0.2">
      <c r="A11751" s="28">
        <v>43110</v>
      </c>
      <c r="B11751" t="s">
        <v>445</v>
      </c>
      <c r="C11751" t="s">
        <v>52</v>
      </c>
      <c r="D11751" t="s">
        <v>52</v>
      </c>
      <c r="E11751" s="30">
        <v>9.33</v>
      </c>
      <c r="F11751">
        <f t="shared" si="189"/>
        <v>1</v>
      </c>
    </row>
    <row r="11752" spans="1:6" x14ac:dyDescent="0.2">
      <c r="A11752" s="28">
        <v>43110</v>
      </c>
      <c r="B11752" t="s">
        <v>445</v>
      </c>
      <c r="C11752" t="s">
        <v>53</v>
      </c>
      <c r="D11752" t="s">
        <v>53</v>
      </c>
      <c r="E11752" s="30">
        <v>7.4059999999999997</v>
      </c>
      <c r="F11752">
        <f t="shared" si="189"/>
        <v>1</v>
      </c>
    </row>
    <row r="11753" spans="1:6" x14ac:dyDescent="0.2">
      <c r="A11753" s="28">
        <v>43110</v>
      </c>
      <c r="B11753" t="s">
        <v>445</v>
      </c>
      <c r="C11753" t="s">
        <v>54</v>
      </c>
      <c r="D11753" t="s">
        <v>54</v>
      </c>
      <c r="E11753" s="30">
        <v>6</v>
      </c>
      <c r="F11753">
        <f t="shared" si="189"/>
        <v>1</v>
      </c>
    </row>
    <row r="11754" spans="1:6" x14ac:dyDescent="0.2">
      <c r="A11754" s="28">
        <v>43110</v>
      </c>
      <c r="B11754" t="s">
        <v>445</v>
      </c>
      <c r="C11754" t="s">
        <v>55</v>
      </c>
      <c r="D11754" t="s">
        <v>55</v>
      </c>
      <c r="E11754" s="30">
        <v>44.5</v>
      </c>
      <c r="F11754">
        <f t="shared" si="189"/>
        <v>1</v>
      </c>
    </row>
    <row r="11755" spans="1:6" x14ac:dyDescent="0.2">
      <c r="A11755" s="28">
        <v>43110</v>
      </c>
      <c r="B11755" t="s">
        <v>445</v>
      </c>
      <c r="C11755" t="s">
        <v>56</v>
      </c>
      <c r="D11755" t="s">
        <v>56</v>
      </c>
      <c r="E11755" s="30">
        <v>12</v>
      </c>
      <c r="F11755">
        <f t="shared" si="189"/>
        <v>1</v>
      </c>
    </row>
    <row r="11756" spans="1:6" x14ac:dyDescent="0.2">
      <c r="A11756" s="28">
        <v>43110</v>
      </c>
      <c r="B11756" t="s">
        <v>445</v>
      </c>
      <c r="C11756" t="s">
        <v>57</v>
      </c>
      <c r="D11756" t="s">
        <v>57</v>
      </c>
      <c r="E11756" s="30">
        <v>0</v>
      </c>
      <c r="F11756">
        <f t="shared" si="189"/>
        <v>1</v>
      </c>
    </row>
    <row r="11757" spans="1:6" x14ac:dyDescent="0.2">
      <c r="A11757" s="28">
        <v>43110</v>
      </c>
      <c r="B11757" t="s">
        <v>445</v>
      </c>
      <c r="C11757" t="s">
        <v>58</v>
      </c>
      <c r="D11757" t="s">
        <v>58</v>
      </c>
      <c r="E11757" s="30">
        <v>6</v>
      </c>
      <c r="F11757">
        <f t="shared" si="189"/>
        <v>1</v>
      </c>
    </row>
    <row r="11758" spans="1:6" x14ac:dyDescent="0.2">
      <c r="A11758" s="28">
        <v>43110</v>
      </c>
      <c r="B11758" t="s">
        <v>445</v>
      </c>
      <c r="C11758" t="s">
        <v>59</v>
      </c>
      <c r="D11758" t="s">
        <v>59</v>
      </c>
      <c r="E11758" s="30">
        <v>2</v>
      </c>
      <c r="F11758">
        <f t="shared" si="189"/>
        <v>1</v>
      </c>
    </row>
    <row r="11759" spans="1:6" x14ac:dyDescent="0.2">
      <c r="A11759" s="28">
        <v>43111</v>
      </c>
      <c r="B11759" t="s">
        <v>446</v>
      </c>
      <c r="C11759" t="s">
        <v>52</v>
      </c>
      <c r="D11759" t="s">
        <v>52</v>
      </c>
      <c r="E11759" s="30">
        <v>4</v>
      </c>
      <c r="F11759">
        <f t="shared" si="189"/>
        <v>1</v>
      </c>
    </row>
    <row r="11760" spans="1:6" x14ac:dyDescent="0.2">
      <c r="A11760" s="28">
        <v>43111</v>
      </c>
      <c r="B11760" t="s">
        <v>446</v>
      </c>
      <c r="C11760" t="s">
        <v>53</v>
      </c>
      <c r="D11760" t="s">
        <v>53</v>
      </c>
      <c r="E11760" s="30">
        <v>4.33</v>
      </c>
      <c r="F11760">
        <f t="shared" si="189"/>
        <v>1</v>
      </c>
    </row>
    <row r="11761" spans="1:6" x14ac:dyDescent="0.2">
      <c r="A11761" s="28">
        <v>43111</v>
      </c>
      <c r="B11761" t="s">
        <v>446</v>
      </c>
      <c r="C11761" t="s">
        <v>54</v>
      </c>
      <c r="D11761" t="s">
        <v>54</v>
      </c>
      <c r="E11761" s="30">
        <v>5.5</v>
      </c>
      <c r="F11761">
        <f t="shared" si="189"/>
        <v>1</v>
      </c>
    </row>
    <row r="11762" spans="1:6" x14ac:dyDescent="0.2">
      <c r="A11762" s="28">
        <v>43111</v>
      </c>
      <c r="B11762" t="s">
        <v>446</v>
      </c>
      <c r="C11762" t="s">
        <v>55</v>
      </c>
      <c r="D11762" t="s">
        <v>55</v>
      </c>
      <c r="E11762" s="30">
        <v>37.6</v>
      </c>
      <c r="F11762">
        <f t="shared" si="189"/>
        <v>1</v>
      </c>
    </row>
    <row r="11763" spans="1:6" x14ac:dyDescent="0.2">
      <c r="A11763" s="28">
        <v>43111</v>
      </c>
      <c r="B11763" t="s">
        <v>446</v>
      </c>
      <c r="C11763" t="s">
        <v>56</v>
      </c>
      <c r="D11763" t="s">
        <v>56</v>
      </c>
      <c r="E11763" s="30">
        <v>7</v>
      </c>
      <c r="F11763">
        <f t="shared" si="189"/>
        <v>1</v>
      </c>
    </row>
    <row r="11764" spans="1:6" x14ac:dyDescent="0.2">
      <c r="A11764" s="28">
        <v>43111</v>
      </c>
      <c r="B11764" t="s">
        <v>446</v>
      </c>
      <c r="C11764" t="s">
        <v>57</v>
      </c>
      <c r="D11764" t="s">
        <v>57</v>
      </c>
      <c r="E11764" s="30">
        <v>0</v>
      </c>
      <c r="F11764">
        <f t="shared" si="189"/>
        <v>1</v>
      </c>
    </row>
    <row r="11765" spans="1:6" x14ac:dyDescent="0.2">
      <c r="A11765" s="28">
        <v>43111</v>
      </c>
      <c r="B11765" t="s">
        <v>446</v>
      </c>
      <c r="C11765" t="s">
        <v>58</v>
      </c>
      <c r="D11765" t="s">
        <v>58</v>
      </c>
      <c r="E11765" s="30">
        <v>5</v>
      </c>
      <c r="F11765">
        <f t="shared" si="189"/>
        <v>1</v>
      </c>
    </row>
    <row r="11766" spans="1:6" x14ac:dyDescent="0.2">
      <c r="A11766" s="28">
        <v>43111</v>
      </c>
      <c r="B11766" t="s">
        <v>446</v>
      </c>
      <c r="C11766" t="s">
        <v>59</v>
      </c>
      <c r="D11766" t="s">
        <v>59</v>
      </c>
      <c r="E11766" s="30">
        <v>0</v>
      </c>
      <c r="F11766">
        <f t="shared" si="189"/>
        <v>1</v>
      </c>
    </row>
    <row r="11767" spans="1:6" x14ac:dyDescent="0.2">
      <c r="A11767" s="28">
        <v>43112</v>
      </c>
      <c r="B11767" t="s">
        <v>440</v>
      </c>
      <c r="C11767" t="s">
        <v>52</v>
      </c>
      <c r="D11767" t="s">
        <v>52</v>
      </c>
      <c r="E11767" s="30">
        <v>5.66</v>
      </c>
      <c r="F11767">
        <f t="shared" si="189"/>
        <v>1</v>
      </c>
    </row>
    <row r="11768" spans="1:6" x14ac:dyDescent="0.2">
      <c r="A11768" s="28">
        <v>43112</v>
      </c>
      <c r="B11768" t="s">
        <v>440</v>
      </c>
      <c r="C11768" t="s">
        <v>53</v>
      </c>
      <c r="D11768" t="s">
        <v>53</v>
      </c>
      <c r="E11768" s="30">
        <v>1.33</v>
      </c>
      <c r="F11768">
        <f t="shared" si="189"/>
        <v>1</v>
      </c>
    </row>
    <row r="11769" spans="1:6" x14ac:dyDescent="0.2">
      <c r="A11769" s="28">
        <v>43112</v>
      </c>
      <c r="B11769" t="s">
        <v>440</v>
      </c>
      <c r="C11769" t="s">
        <v>54</v>
      </c>
      <c r="D11769" t="s">
        <v>54</v>
      </c>
      <c r="E11769" s="30">
        <v>3</v>
      </c>
      <c r="F11769">
        <f t="shared" si="189"/>
        <v>1</v>
      </c>
    </row>
    <row r="11770" spans="1:6" x14ac:dyDescent="0.2">
      <c r="A11770" s="28">
        <v>43112</v>
      </c>
      <c r="B11770" t="s">
        <v>440</v>
      </c>
      <c r="C11770" t="s">
        <v>55</v>
      </c>
      <c r="D11770" t="s">
        <v>55</v>
      </c>
      <c r="E11770" s="30">
        <v>42</v>
      </c>
      <c r="F11770">
        <f t="shared" si="189"/>
        <v>1</v>
      </c>
    </row>
    <row r="11771" spans="1:6" x14ac:dyDescent="0.2">
      <c r="A11771" s="28">
        <v>43112</v>
      </c>
      <c r="B11771" t="s">
        <v>440</v>
      </c>
      <c r="C11771" t="s">
        <v>56</v>
      </c>
      <c r="D11771" t="s">
        <v>56</v>
      </c>
      <c r="E11771" s="30">
        <v>11</v>
      </c>
      <c r="F11771">
        <f t="shared" si="189"/>
        <v>1</v>
      </c>
    </row>
    <row r="11772" spans="1:6" x14ac:dyDescent="0.2">
      <c r="A11772" s="28">
        <v>43112</v>
      </c>
      <c r="B11772" t="s">
        <v>440</v>
      </c>
      <c r="C11772" t="s">
        <v>57</v>
      </c>
      <c r="D11772" t="s">
        <v>57</v>
      </c>
      <c r="E11772" s="30">
        <v>0</v>
      </c>
      <c r="F11772">
        <f t="shared" si="189"/>
        <v>1</v>
      </c>
    </row>
    <row r="11773" spans="1:6" x14ac:dyDescent="0.2">
      <c r="A11773" s="28">
        <v>43112</v>
      </c>
      <c r="B11773" t="s">
        <v>440</v>
      </c>
      <c r="C11773" t="s">
        <v>58</v>
      </c>
      <c r="D11773" t="s">
        <v>58</v>
      </c>
      <c r="E11773" s="30">
        <v>10</v>
      </c>
      <c r="F11773">
        <f t="shared" si="189"/>
        <v>1</v>
      </c>
    </row>
    <row r="11774" spans="1:6" x14ac:dyDescent="0.2">
      <c r="A11774" s="28">
        <v>43112</v>
      </c>
      <c r="B11774" t="s">
        <v>440</v>
      </c>
      <c r="C11774" t="s">
        <v>59</v>
      </c>
      <c r="D11774" t="s">
        <v>59</v>
      </c>
      <c r="E11774" s="30">
        <v>0</v>
      </c>
      <c r="F11774">
        <f t="shared" si="189"/>
        <v>1</v>
      </c>
    </row>
    <row r="11775" spans="1:6" x14ac:dyDescent="0.2">
      <c r="A11775" s="28">
        <v>43113</v>
      </c>
      <c r="B11775" t="s">
        <v>441</v>
      </c>
      <c r="C11775" t="s">
        <v>52</v>
      </c>
      <c r="D11775" t="s">
        <v>52</v>
      </c>
      <c r="E11775" s="30">
        <v>3.5</v>
      </c>
      <c r="F11775">
        <f t="shared" si="189"/>
        <v>1</v>
      </c>
    </row>
    <row r="11776" spans="1:6" x14ac:dyDescent="0.2">
      <c r="A11776" s="28">
        <v>43113</v>
      </c>
      <c r="B11776" t="s">
        <v>441</v>
      </c>
      <c r="C11776" t="s">
        <v>53</v>
      </c>
      <c r="D11776" t="s">
        <v>53</v>
      </c>
      <c r="E11776" s="30">
        <v>3.4950000000000001</v>
      </c>
      <c r="F11776">
        <f t="shared" si="189"/>
        <v>1</v>
      </c>
    </row>
    <row r="11777" spans="1:6" x14ac:dyDescent="0.2">
      <c r="A11777" s="28">
        <v>43113</v>
      </c>
      <c r="B11777" t="s">
        <v>441</v>
      </c>
      <c r="C11777" t="s">
        <v>54</v>
      </c>
      <c r="D11777" t="s">
        <v>54</v>
      </c>
      <c r="E11777" s="30">
        <v>3.2</v>
      </c>
      <c r="F11777">
        <f t="shared" si="189"/>
        <v>1</v>
      </c>
    </row>
    <row r="11778" spans="1:6" x14ac:dyDescent="0.2">
      <c r="A11778" s="28">
        <v>43113</v>
      </c>
      <c r="B11778" t="s">
        <v>441</v>
      </c>
      <c r="C11778" t="s">
        <v>55</v>
      </c>
      <c r="D11778" t="s">
        <v>55</v>
      </c>
      <c r="E11778" s="30">
        <v>32</v>
      </c>
      <c r="F11778">
        <f t="shared" si="189"/>
        <v>1</v>
      </c>
    </row>
    <row r="11779" spans="1:6" x14ac:dyDescent="0.2">
      <c r="A11779" s="28">
        <v>43113</v>
      </c>
      <c r="B11779" t="s">
        <v>441</v>
      </c>
      <c r="C11779" t="s">
        <v>56</v>
      </c>
      <c r="D11779" t="s">
        <v>56</v>
      </c>
      <c r="E11779" s="30">
        <v>6</v>
      </c>
      <c r="F11779">
        <f t="shared" si="189"/>
        <v>1</v>
      </c>
    </row>
    <row r="11780" spans="1:6" x14ac:dyDescent="0.2">
      <c r="A11780" s="28">
        <v>43113</v>
      </c>
      <c r="B11780" t="s">
        <v>441</v>
      </c>
      <c r="C11780" t="s">
        <v>57</v>
      </c>
      <c r="D11780" t="s">
        <v>57</v>
      </c>
      <c r="E11780" s="30">
        <v>0</v>
      </c>
      <c r="F11780">
        <f t="shared" si="189"/>
        <v>1</v>
      </c>
    </row>
    <row r="11781" spans="1:6" x14ac:dyDescent="0.2">
      <c r="A11781" s="28">
        <v>43113</v>
      </c>
      <c r="B11781" t="s">
        <v>441</v>
      </c>
      <c r="C11781" t="s">
        <v>58</v>
      </c>
      <c r="D11781" t="s">
        <v>58</v>
      </c>
      <c r="E11781" s="30">
        <v>8</v>
      </c>
      <c r="F11781">
        <f t="shared" si="189"/>
        <v>1</v>
      </c>
    </row>
    <row r="11782" spans="1:6" x14ac:dyDescent="0.2">
      <c r="A11782" s="28">
        <v>43113</v>
      </c>
      <c r="B11782" t="s">
        <v>441</v>
      </c>
      <c r="C11782" t="s">
        <v>59</v>
      </c>
      <c r="D11782" t="s">
        <v>59</v>
      </c>
      <c r="E11782" s="30">
        <v>1</v>
      </c>
      <c r="F11782">
        <f t="shared" si="189"/>
        <v>1</v>
      </c>
    </row>
    <row r="11783" spans="1:6" x14ac:dyDescent="0.2">
      <c r="A11783" s="28">
        <v>43114</v>
      </c>
      <c r="B11783" t="s">
        <v>447</v>
      </c>
      <c r="C11783" t="s">
        <v>52</v>
      </c>
      <c r="D11783" t="s">
        <v>52</v>
      </c>
      <c r="E11783" s="30">
        <v>4.33</v>
      </c>
      <c r="F11783">
        <f t="shared" ref="F11783:F11846" si="190">SUBTOTAL(103,E11783)</f>
        <v>1</v>
      </c>
    </row>
    <row r="11784" spans="1:6" x14ac:dyDescent="0.2">
      <c r="A11784" s="28">
        <v>43114</v>
      </c>
      <c r="B11784" t="s">
        <v>447</v>
      </c>
      <c r="C11784" t="s">
        <v>53</v>
      </c>
      <c r="D11784" t="s">
        <v>53</v>
      </c>
      <c r="E11784" s="30">
        <v>5.1550000000000002</v>
      </c>
      <c r="F11784">
        <f t="shared" si="190"/>
        <v>1</v>
      </c>
    </row>
    <row r="11785" spans="1:6" x14ac:dyDescent="0.2">
      <c r="A11785" s="28">
        <v>43114</v>
      </c>
      <c r="B11785" t="s">
        <v>447</v>
      </c>
      <c r="C11785" t="s">
        <v>54</v>
      </c>
      <c r="D11785" t="s">
        <v>54</v>
      </c>
      <c r="E11785" s="30">
        <v>1.2</v>
      </c>
      <c r="F11785">
        <f t="shared" si="190"/>
        <v>1</v>
      </c>
    </row>
    <row r="11786" spans="1:6" x14ac:dyDescent="0.2">
      <c r="A11786" s="28">
        <v>43114</v>
      </c>
      <c r="B11786" t="s">
        <v>447</v>
      </c>
      <c r="C11786" t="s">
        <v>55</v>
      </c>
      <c r="D11786" t="s">
        <v>55</v>
      </c>
      <c r="E11786" s="30">
        <v>36</v>
      </c>
      <c r="F11786">
        <f t="shared" si="190"/>
        <v>1</v>
      </c>
    </row>
    <row r="11787" spans="1:6" x14ac:dyDescent="0.2">
      <c r="A11787" s="28">
        <v>43114</v>
      </c>
      <c r="B11787" t="s">
        <v>447</v>
      </c>
      <c r="C11787" t="s">
        <v>56</v>
      </c>
      <c r="D11787" t="s">
        <v>56</v>
      </c>
      <c r="E11787" s="30">
        <v>2</v>
      </c>
      <c r="F11787">
        <f t="shared" si="190"/>
        <v>1</v>
      </c>
    </row>
    <row r="11788" spans="1:6" x14ac:dyDescent="0.2">
      <c r="A11788" s="28">
        <v>43114</v>
      </c>
      <c r="B11788" t="s">
        <v>447</v>
      </c>
      <c r="C11788" t="s">
        <v>57</v>
      </c>
      <c r="D11788" t="s">
        <v>57</v>
      </c>
      <c r="E11788" s="30">
        <v>0</v>
      </c>
      <c r="F11788">
        <f t="shared" si="190"/>
        <v>1</v>
      </c>
    </row>
    <row r="11789" spans="1:6" x14ac:dyDescent="0.2">
      <c r="A11789" s="28">
        <v>43114</v>
      </c>
      <c r="B11789" t="s">
        <v>447</v>
      </c>
      <c r="C11789" t="s">
        <v>58</v>
      </c>
      <c r="D11789" t="s">
        <v>58</v>
      </c>
      <c r="E11789" s="30">
        <v>5</v>
      </c>
      <c r="F11789">
        <f t="shared" si="190"/>
        <v>1</v>
      </c>
    </row>
    <row r="11790" spans="1:6" x14ac:dyDescent="0.2">
      <c r="A11790" s="28">
        <v>43114</v>
      </c>
      <c r="B11790" t="s">
        <v>447</v>
      </c>
      <c r="C11790" t="s">
        <v>59</v>
      </c>
      <c r="D11790" t="s">
        <v>59</v>
      </c>
      <c r="E11790" s="30">
        <v>1</v>
      </c>
      <c r="F11790">
        <f t="shared" si="190"/>
        <v>1</v>
      </c>
    </row>
    <row r="11791" spans="1:6" x14ac:dyDescent="0.2">
      <c r="A11791" s="28">
        <v>43115</v>
      </c>
      <c r="B11791" t="s">
        <v>443</v>
      </c>
      <c r="C11791" t="s">
        <v>52</v>
      </c>
      <c r="D11791" t="s">
        <v>52</v>
      </c>
      <c r="E11791" s="30">
        <v>6.99</v>
      </c>
      <c r="F11791">
        <f t="shared" si="190"/>
        <v>1</v>
      </c>
    </row>
    <row r="11792" spans="1:6" x14ac:dyDescent="0.2">
      <c r="A11792" s="28">
        <v>43115</v>
      </c>
      <c r="B11792" t="s">
        <v>443</v>
      </c>
      <c r="C11792" t="s">
        <v>53</v>
      </c>
      <c r="D11792" t="s">
        <v>53</v>
      </c>
      <c r="E11792" s="30">
        <v>2</v>
      </c>
      <c r="F11792">
        <f t="shared" si="190"/>
        <v>1</v>
      </c>
    </row>
    <row r="11793" spans="1:6" x14ac:dyDescent="0.2">
      <c r="A11793" s="28">
        <v>43115</v>
      </c>
      <c r="B11793" t="s">
        <v>443</v>
      </c>
      <c r="C11793" t="s">
        <v>54</v>
      </c>
      <c r="D11793" t="s">
        <v>54</v>
      </c>
      <c r="E11793" s="30">
        <v>5.0999999999999996</v>
      </c>
      <c r="F11793">
        <f t="shared" si="190"/>
        <v>1</v>
      </c>
    </row>
    <row r="11794" spans="1:6" x14ac:dyDescent="0.2">
      <c r="A11794" s="28">
        <v>43115</v>
      </c>
      <c r="B11794" t="s">
        <v>443</v>
      </c>
      <c r="C11794" t="s">
        <v>55</v>
      </c>
      <c r="D11794" t="s">
        <v>55</v>
      </c>
      <c r="E11794" s="30">
        <v>26</v>
      </c>
      <c r="F11794">
        <f t="shared" si="190"/>
        <v>1</v>
      </c>
    </row>
    <row r="11795" spans="1:6" x14ac:dyDescent="0.2">
      <c r="A11795" s="28">
        <v>43115</v>
      </c>
      <c r="B11795" t="s">
        <v>443</v>
      </c>
      <c r="C11795" t="s">
        <v>56</v>
      </c>
      <c r="D11795" t="s">
        <v>56</v>
      </c>
      <c r="E11795" s="30">
        <v>8</v>
      </c>
      <c r="F11795">
        <f t="shared" si="190"/>
        <v>1</v>
      </c>
    </row>
    <row r="11796" spans="1:6" x14ac:dyDescent="0.2">
      <c r="A11796" s="28">
        <v>43115</v>
      </c>
      <c r="B11796" t="s">
        <v>443</v>
      </c>
      <c r="C11796" t="s">
        <v>57</v>
      </c>
      <c r="D11796" t="s">
        <v>57</v>
      </c>
      <c r="E11796" s="30">
        <v>0</v>
      </c>
      <c r="F11796">
        <f t="shared" si="190"/>
        <v>1</v>
      </c>
    </row>
    <row r="11797" spans="1:6" x14ac:dyDescent="0.2">
      <c r="A11797" s="28">
        <v>43115</v>
      </c>
      <c r="B11797" t="s">
        <v>443</v>
      </c>
      <c r="C11797" t="s">
        <v>58</v>
      </c>
      <c r="D11797" t="s">
        <v>58</v>
      </c>
      <c r="E11797" s="30">
        <v>15</v>
      </c>
      <c r="F11797">
        <f t="shared" si="190"/>
        <v>1</v>
      </c>
    </row>
    <row r="11798" spans="1:6" x14ac:dyDescent="0.2">
      <c r="A11798" s="28">
        <v>43115</v>
      </c>
      <c r="B11798" t="s">
        <v>443</v>
      </c>
      <c r="C11798" t="s">
        <v>59</v>
      </c>
      <c r="D11798" t="s">
        <v>59</v>
      </c>
      <c r="E11798" s="30">
        <v>2</v>
      </c>
      <c r="F11798">
        <f t="shared" si="190"/>
        <v>1</v>
      </c>
    </row>
    <row r="11799" spans="1:6" x14ac:dyDescent="0.2">
      <c r="A11799" s="28">
        <v>43116</v>
      </c>
      <c r="B11799" t="s">
        <v>444</v>
      </c>
      <c r="C11799" t="s">
        <v>52</v>
      </c>
      <c r="D11799" t="s">
        <v>52</v>
      </c>
      <c r="E11799" s="30">
        <v>6.34</v>
      </c>
      <c r="F11799">
        <f t="shared" si="190"/>
        <v>1</v>
      </c>
    </row>
    <row r="11800" spans="1:6" x14ac:dyDescent="0.2">
      <c r="A11800" s="28">
        <v>43116</v>
      </c>
      <c r="B11800" t="s">
        <v>444</v>
      </c>
      <c r="C11800" t="s">
        <v>53</v>
      </c>
      <c r="D11800" t="s">
        <v>53</v>
      </c>
      <c r="E11800" s="30">
        <v>2.67</v>
      </c>
      <c r="F11800">
        <f t="shared" si="190"/>
        <v>1</v>
      </c>
    </row>
    <row r="11801" spans="1:6" x14ac:dyDescent="0.2">
      <c r="A11801" s="28">
        <v>43116</v>
      </c>
      <c r="B11801" t="s">
        <v>444</v>
      </c>
      <c r="C11801" t="s">
        <v>54</v>
      </c>
      <c r="D11801" t="s">
        <v>54</v>
      </c>
      <c r="E11801" s="30">
        <v>3</v>
      </c>
      <c r="F11801">
        <f t="shared" si="190"/>
        <v>1</v>
      </c>
    </row>
    <row r="11802" spans="1:6" x14ac:dyDescent="0.2">
      <c r="A11802" s="28">
        <v>43116</v>
      </c>
      <c r="B11802" t="s">
        <v>444</v>
      </c>
      <c r="C11802" t="s">
        <v>55</v>
      </c>
      <c r="D11802" t="s">
        <v>55</v>
      </c>
      <c r="E11802" s="30">
        <v>18</v>
      </c>
      <c r="F11802">
        <f t="shared" si="190"/>
        <v>1</v>
      </c>
    </row>
    <row r="11803" spans="1:6" x14ac:dyDescent="0.2">
      <c r="A11803" s="28">
        <v>43116</v>
      </c>
      <c r="B11803" t="s">
        <v>444</v>
      </c>
      <c r="C11803" t="s">
        <v>56</v>
      </c>
      <c r="D11803" t="s">
        <v>56</v>
      </c>
      <c r="E11803" s="30">
        <v>2</v>
      </c>
      <c r="F11803">
        <f t="shared" si="190"/>
        <v>1</v>
      </c>
    </row>
    <row r="11804" spans="1:6" x14ac:dyDescent="0.2">
      <c r="A11804" s="28">
        <v>43116</v>
      </c>
      <c r="B11804" t="s">
        <v>444</v>
      </c>
      <c r="C11804" t="s">
        <v>57</v>
      </c>
      <c r="D11804" t="s">
        <v>57</v>
      </c>
      <c r="E11804" s="30">
        <v>0</v>
      </c>
      <c r="F11804">
        <f t="shared" si="190"/>
        <v>1</v>
      </c>
    </row>
    <row r="11805" spans="1:6" x14ac:dyDescent="0.2">
      <c r="A11805" s="28">
        <v>43116</v>
      </c>
      <c r="B11805" t="s">
        <v>444</v>
      </c>
      <c r="C11805" t="s">
        <v>58</v>
      </c>
      <c r="D11805" t="s">
        <v>58</v>
      </c>
      <c r="E11805" s="30">
        <v>8</v>
      </c>
      <c r="F11805">
        <f t="shared" si="190"/>
        <v>1</v>
      </c>
    </row>
    <row r="11806" spans="1:6" x14ac:dyDescent="0.2">
      <c r="A11806" s="28">
        <v>43116</v>
      </c>
      <c r="B11806" t="s">
        <v>444</v>
      </c>
      <c r="C11806" t="s">
        <v>59</v>
      </c>
      <c r="D11806" t="s">
        <v>59</v>
      </c>
      <c r="E11806" s="30">
        <v>0</v>
      </c>
      <c r="F11806">
        <f t="shared" si="190"/>
        <v>1</v>
      </c>
    </row>
    <row r="11807" spans="1:6" x14ac:dyDescent="0.2">
      <c r="A11807" s="28">
        <v>43117</v>
      </c>
      <c r="B11807" t="s">
        <v>445</v>
      </c>
      <c r="C11807" t="s">
        <v>52</v>
      </c>
      <c r="D11807" t="s">
        <v>52</v>
      </c>
      <c r="E11807" s="30">
        <v>6.67</v>
      </c>
      <c r="F11807">
        <f t="shared" si="190"/>
        <v>1</v>
      </c>
    </row>
    <row r="11808" spans="1:6" x14ac:dyDescent="0.2">
      <c r="A11808" s="28">
        <v>43117</v>
      </c>
      <c r="B11808" t="s">
        <v>445</v>
      </c>
      <c r="C11808" t="s">
        <v>53</v>
      </c>
      <c r="D11808" t="s">
        <v>53</v>
      </c>
      <c r="E11808" s="30">
        <v>2.85</v>
      </c>
      <c r="F11808">
        <f t="shared" si="190"/>
        <v>1</v>
      </c>
    </row>
    <row r="11809" spans="1:6" x14ac:dyDescent="0.2">
      <c r="A11809" s="28">
        <v>43117</v>
      </c>
      <c r="B11809" t="s">
        <v>445</v>
      </c>
      <c r="C11809" t="s">
        <v>54</v>
      </c>
      <c r="D11809" t="s">
        <v>54</v>
      </c>
      <c r="E11809" s="30">
        <v>2</v>
      </c>
      <c r="F11809">
        <f t="shared" si="190"/>
        <v>1</v>
      </c>
    </row>
    <row r="11810" spans="1:6" x14ac:dyDescent="0.2">
      <c r="A11810" s="28">
        <v>43117</v>
      </c>
      <c r="B11810" t="s">
        <v>445</v>
      </c>
      <c r="C11810" t="s">
        <v>55</v>
      </c>
      <c r="D11810" t="s">
        <v>55</v>
      </c>
      <c r="E11810" s="30">
        <v>30.2</v>
      </c>
      <c r="F11810">
        <f t="shared" si="190"/>
        <v>1</v>
      </c>
    </row>
    <row r="11811" spans="1:6" x14ac:dyDescent="0.2">
      <c r="A11811" s="28">
        <v>43117</v>
      </c>
      <c r="B11811" t="s">
        <v>445</v>
      </c>
      <c r="C11811" t="s">
        <v>56</v>
      </c>
      <c r="D11811" t="s">
        <v>56</v>
      </c>
      <c r="E11811" s="30">
        <v>10</v>
      </c>
      <c r="F11811">
        <f t="shared" si="190"/>
        <v>1</v>
      </c>
    </row>
    <row r="11812" spans="1:6" x14ac:dyDescent="0.2">
      <c r="A11812" s="28">
        <v>43117</v>
      </c>
      <c r="B11812" t="s">
        <v>445</v>
      </c>
      <c r="C11812" t="s">
        <v>57</v>
      </c>
      <c r="D11812" t="s">
        <v>57</v>
      </c>
      <c r="E11812" s="30">
        <v>2</v>
      </c>
      <c r="F11812">
        <f t="shared" si="190"/>
        <v>1</v>
      </c>
    </row>
    <row r="11813" spans="1:6" x14ac:dyDescent="0.2">
      <c r="A11813" s="28">
        <v>43117</v>
      </c>
      <c r="B11813" t="s">
        <v>445</v>
      </c>
      <c r="C11813" t="s">
        <v>58</v>
      </c>
      <c r="D11813" t="s">
        <v>58</v>
      </c>
      <c r="E11813" s="30">
        <v>41</v>
      </c>
      <c r="F11813">
        <f t="shared" si="190"/>
        <v>1</v>
      </c>
    </row>
    <row r="11814" spans="1:6" x14ac:dyDescent="0.2">
      <c r="A11814" s="28">
        <v>43117</v>
      </c>
      <c r="B11814" t="s">
        <v>445</v>
      </c>
      <c r="C11814" t="s">
        <v>59</v>
      </c>
      <c r="D11814" t="s">
        <v>59</v>
      </c>
      <c r="E11814" s="30">
        <v>2</v>
      </c>
      <c r="F11814">
        <f t="shared" si="190"/>
        <v>1</v>
      </c>
    </row>
    <row r="11815" spans="1:6" x14ac:dyDescent="0.2">
      <c r="A11815" s="28">
        <v>43118</v>
      </c>
      <c r="B11815" t="s">
        <v>446</v>
      </c>
      <c r="C11815" t="s">
        <v>52</v>
      </c>
      <c r="D11815" t="s">
        <v>52</v>
      </c>
      <c r="E11815" s="30">
        <v>4.33</v>
      </c>
      <c r="F11815">
        <f t="shared" si="190"/>
        <v>1</v>
      </c>
    </row>
    <row r="11816" spans="1:6" x14ac:dyDescent="0.2">
      <c r="A11816" s="28">
        <v>43118</v>
      </c>
      <c r="B11816" t="s">
        <v>446</v>
      </c>
      <c r="C11816" t="s">
        <v>53</v>
      </c>
      <c r="D11816" t="s">
        <v>53</v>
      </c>
      <c r="E11816" s="30">
        <v>3.726</v>
      </c>
      <c r="F11816">
        <f t="shared" si="190"/>
        <v>1</v>
      </c>
    </row>
    <row r="11817" spans="1:6" x14ac:dyDescent="0.2">
      <c r="A11817" s="28">
        <v>43118</v>
      </c>
      <c r="B11817" t="s">
        <v>446</v>
      </c>
      <c r="C11817" t="s">
        <v>54</v>
      </c>
      <c r="D11817" t="s">
        <v>54</v>
      </c>
      <c r="E11817" s="30">
        <v>4</v>
      </c>
      <c r="F11817">
        <f t="shared" si="190"/>
        <v>1</v>
      </c>
    </row>
    <row r="11818" spans="1:6" x14ac:dyDescent="0.2">
      <c r="A11818" s="28">
        <v>43118</v>
      </c>
      <c r="B11818" t="s">
        <v>446</v>
      </c>
      <c r="C11818" t="s">
        <v>55</v>
      </c>
      <c r="D11818" t="s">
        <v>55</v>
      </c>
      <c r="E11818" s="30">
        <v>58.4</v>
      </c>
      <c r="F11818">
        <f t="shared" si="190"/>
        <v>1</v>
      </c>
    </row>
    <row r="11819" spans="1:6" x14ac:dyDescent="0.2">
      <c r="A11819" s="28">
        <v>43118</v>
      </c>
      <c r="B11819" t="s">
        <v>446</v>
      </c>
      <c r="C11819" t="s">
        <v>56</v>
      </c>
      <c r="D11819" t="s">
        <v>56</v>
      </c>
      <c r="E11819" s="30">
        <v>9</v>
      </c>
      <c r="F11819">
        <f t="shared" si="190"/>
        <v>1</v>
      </c>
    </row>
    <row r="11820" spans="1:6" x14ac:dyDescent="0.2">
      <c r="A11820" s="28">
        <v>43118</v>
      </c>
      <c r="B11820" t="s">
        <v>446</v>
      </c>
      <c r="C11820" t="s">
        <v>57</v>
      </c>
      <c r="D11820" t="s">
        <v>57</v>
      </c>
      <c r="E11820" s="30">
        <v>0</v>
      </c>
      <c r="F11820">
        <f t="shared" si="190"/>
        <v>1</v>
      </c>
    </row>
    <row r="11821" spans="1:6" x14ac:dyDescent="0.2">
      <c r="A11821" s="28">
        <v>43118</v>
      </c>
      <c r="B11821" t="s">
        <v>446</v>
      </c>
      <c r="C11821" t="s">
        <v>58</v>
      </c>
      <c r="D11821" t="s">
        <v>58</v>
      </c>
      <c r="E11821" s="30">
        <v>2</v>
      </c>
      <c r="F11821">
        <f t="shared" si="190"/>
        <v>1</v>
      </c>
    </row>
    <row r="11822" spans="1:6" x14ac:dyDescent="0.2">
      <c r="A11822" s="28">
        <v>43118</v>
      </c>
      <c r="B11822" t="s">
        <v>446</v>
      </c>
      <c r="C11822" t="s">
        <v>59</v>
      </c>
      <c r="D11822" t="s">
        <v>59</v>
      </c>
      <c r="E11822" s="30">
        <v>1</v>
      </c>
      <c r="F11822">
        <f t="shared" si="190"/>
        <v>1</v>
      </c>
    </row>
    <row r="11823" spans="1:6" x14ac:dyDescent="0.2">
      <c r="A11823" s="28">
        <v>43119</v>
      </c>
      <c r="B11823" t="s">
        <v>440</v>
      </c>
      <c r="C11823" t="s">
        <v>52</v>
      </c>
      <c r="D11823" t="s">
        <v>52</v>
      </c>
      <c r="E11823" s="30">
        <v>6.33</v>
      </c>
      <c r="F11823">
        <f t="shared" si="190"/>
        <v>1</v>
      </c>
    </row>
    <row r="11824" spans="1:6" x14ac:dyDescent="0.2">
      <c r="A11824" s="28">
        <v>43119</v>
      </c>
      <c r="B11824" t="s">
        <v>440</v>
      </c>
      <c r="C11824" t="s">
        <v>53</v>
      </c>
      <c r="D11824" t="s">
        <v>53</v>
      </c>
      <c r="E11824" s="30">
        <v>2.528</v>
      </c>
      <c r="F11824">
        <f t="shared" si="190"/>
        <v>1</v>
      </c>
    </row>
    <row r="11825" spans="1:6" x14ac:dyDescent="0.2">
      <c r="A11825" s="28">
        <v>43119</v>
      </c>
      <c r="B11825" t="s">
        <v>440</v>
      </c>
      <c r="C11825" t="s">
        <v>54</v>
      </c>
      <c r="D11825" t="s">
        <v>54</v>
      </c>
      <c r="E11825" s="30">
        <v>3</v>
      </c>
      <c r="F11825">
        <f t="shared" si="190"/>
        <v>1</v>
      </c>
    </row>
    <row r="11826" spans="1:6" x14ac:dyDescent="0.2">
      <c r="A11826" s="28">
        <v>43119</v>
      </c>
      <c r="B11826" t="s">
        <v>440</v>
      </c>
      <c r="C11826" t="s">
        <v>55</v>
      </c>
      <c r="D11826" t="s">
        <v>55</v>
      </c>
      <c r="E11826" s="30">
        <v>23.4</v>
      </c>
      <c r="F11826">
        <f t="shared" si="190"/>
        <v>1</v>
      </c>
    </row>
    <row r="11827" spans="1:6" x14ac:dyDescent="0.2">
      <c r="A11827" s="28">
        <v>43119</v>
      </c>
      <c r="B11827" t="s">
        <v>440</v>
      </c>
      <c r="C11827" t="s">
        <v>56</v>
      </c>
      <c r="D11827" t="s">
        <v>56</v>
      </c>
      <c r="E11827" s="30">
        <v>12</v>
      </c>
      <c r="F11827">
        <f t="shared" si="190"/>
        <v>1</v>
      </c>
    </row>
    <row r="11828" spans="1:6" x14ac:dyDescent="0.2">
      <c r="A11828" s="28">
        <v>43119</v>
      </c>
      <c r="B11828" t="s">
        <v>440</v>
      </c>
      <c r="C11828" t="s">
        <v>57</v>
      </c>
      <c r="D11828" t="s">
        <v>57</v>
      </c>
      <c r="E11828" s="30">
        <v>0</v>
      </c>
      <c r="F11828">
        <f t="shared" si="190"/>
        <v>1</v>
      </c>
    </row>
    <row r="11829" spans="1:6" x14ac:dyDescent="0.2">
      <c r="A11829" s="28">
        <v>43119</v>
      </c>
      <c r="B11829" t="s">
        <v>440</v>
      </c>
      <c r="C11829" t="s">
        <v>58</v>
      </c>
      <c r="D11829" t="s">
        <v>58</v>
      </c>
      <c r="E11829" s="30">
        <v>3</v>
      </c>
      <c r="F11829">
        <f t="shared" si="190"/>
        <v>1</v>
      </c>
    </row>
    <row r="11830" spans="1:6" x14ac:dyDescent="0.2">
      <c r="A11830" s="28">
        <v>43119</v>
      </c>
      <c r="B11830" t="s">
        <v>440</v>
      </c>
      <c r="C11830" t="s">
        <v>59</v>
      </c>
      <c r="D11830" t="s">
        <v>59</v>
      </c>
      <c r="E11830" s="30">
        <v>1</v>
      </c>
      <c r="F11830">
        <f t="shared" si="190"/>
        <v>1</v>
      </c>
    </row>
    <row r="11831" spans="1:6" x14ac:dyDescent="0.2">
      <c r="A11831" s="28">
        <v>43120</v>
      </c>
      <c r="B11831" t="s">
        <v>441</v>
      </c>
      <c r="C11831" t="s">
        <v>52</v>
      </c>
      <c r="D11831" t="s">
        <v>52</v>
      </c>
      <c r="E11831" s="30">
        <v>2.66</v>
      </c>
      <c r="F11831">
        <f t="shared" si="190"/>
        <v>1</v>
      </c>
    </row>
    <row r="11832" spans="1:6" x14ac:dyDescent="0.2">
      <c r="A11832" s="28">
        <v>43120</v>
      </c>
      <c r="B11832" t="s">
        <v>441</v>
      </c>
      <c r="C11832" t="s">
        <v>53</v>
      </c>
      <c r="D11832" t="s">
        <v>53</v>
      </c>
      <c r="E11832" s="30">
        <v>2.3199999999999998</v>
      </c>
      <c r="F11832">
        <f t="shared" si="190"/>
        <v>1</v>
      </c>
    </row>
    <row r="11833" spans="1:6" x14ac:dyDescent="0.2">
      <c r="A11833" s="28">
        <v>43120</v>
      </c>
      <c r="B11833" t="s">
        <v>441</v>
      </c>
      <c r="C11833" t="s">
        <v>54</v>
      </c>
      <c r="D11833" t="s">
        <v>54</v>
      </c>
      <c r="E11833" s="30">
        <v>2</v>
      </c>
      <c r="F11833">
        <f t="shared" si="190"/>
        <v>1</v>
      </c>
    </row>
    <row r="11834" spans="1:6" x14ac:dyDescent="0.2">
      <c r="A11834" s="28">
        <v>43120</v>
      </c>
      <c r="B11834" t="s">
        <v>441</v>
      </c>
      <c r="C11834" t="s">
        <v>55</v>
      </c>
      <c r="D11834" t="s">
        <v>55</v>
      </c>
      <c r="E11834" s="30">
        <v>38</v>
      </c>
      <c r="F11834">
        <f t="shared" si="190"/>
        <v>1</v>
      </c>
    </row>
    <row r="11835" spans="1:6" x14ac:dyDescent="0.2">
      <c r="A11835" s="28">
        <v>43120</v>
      </c>
      <c r="B11835" t="s">
        <v>441</v>
      </c>
      <c r="C11835" t="s">
        <v>56</v>
      </c>
      <c r="D11835" t="s">
        <v>56</v>
      </c>
      <c r="E11835" s="30">
        <v>2</v>
      </c>
      <c r="F11835">
        <f t="shared" si="190"/>
        <v>1</v>
      </c>
    </row>
    <row r="11836" spans="1:6" x14ac:dyDescent="0.2">
      <c r="A11836" s="28">
        <v>43120</v>
      </c>
      <c r="B11836" t="s">
        <v>441</v>
      </c>
      <c r="C11836" t="s">
        <v>57</v>
      </c>
      <c r="D11836" t="s">
        <v>57</v>
      </c>
      <c r="E11836" s="30">
        <v>0</v>
      </c>
      <c r="F11836">
        <f t="shared" si="190"/>
        <v>1</v>
      </c>
    </row>
    <row r="11837" spans="1:6" x14ac:dyDescent="0.2">
      <c r="A11837" s="28">
        <v>43120</v>
      </c>
      <c r="B11837" t="s">
        <v>441</v>
      </c>
      <c r="C11837" t="s">
        <v>58</v>
      </c>
      <c r="D11837" t="s">
        <v>58</v>
      </c>
      <c r="E11837" s="30">
        <v>5</v>
      </c>
      <c r="F11837">
        <f t="shared" si="190"/>
        <v>1</v>
      </c>
    </row>
    <row r="11838" spans="1:6" x14ac:dyDescent="0.2">
      <c r="A11838" s="28">
        <v>43120</v>
      </c>
      <c r="B11838" t="s">
        <v>441</v>
      </c>
      <c r="C11838" t="s">
        <v>59</v>
      </c>
      <c r="D11838" t="s">
        <v>59</v>
      </c>
      <c r="E11838" s="30">
        <v>0</v>
      </c>
      <c r="F11838">
        <f t="shared" si="190"/>
        <v>1</v>
      </c>
    </row>
    <row r="11839" spans="1:6" x14ac:dyDescent="0.2">
      <c r="A11839" s="28">
        <v>43121</v>
      </c>
      <c r="B11839" t="s">
        <v>447</v>
      </c>
      <c r="C11839" t="s">
        <v>52</v>
      </c>
      <c r="D11839" t="s">
        <v>52</v>
      </c>
      <c r="E11839" s="30">
        <v>3.33</v>
      </c>
      <c r="F11839">
        <f t="shared" si="190"/>
        <v>1</v>
      </c>
    </row>
    <row r="11840" spans="1:6" x14ac:dyDescent="0.2">
      <c r="A11840" s="28">
        <v>43121</v>
      </c>
      <c r="B11840" t="s">
        <v>447</v>
      </c>
      <c r="C11840" t="s">
        <v>53</v>
      </c>
      <c r="D11840" t="s">
        <v>53</v>
      </c>
      <c r="E11840" s="30">
        <v>3.53</v>
      </c>
      <c r="F11840">
        <f t="shared" si="190"/>
        <v>1</v>
      </c>
    </row>
    <row r="11841" spans="1:6" x14ac:dyDescent="0.2">
      <c r="A11841" s="28">
        <v>43121</v>
      </c>
      <c r="B11841" t="s">
        <v>447</v>
      </c>
      <c r="C11841" t="s">
        <v>54</v>
      </c>
      <c r="D11841" t="s">
        <v>54</v>
      </c>
      <c r="E11841" s="30">
        <v>3.4</v>
      </c>
      <c r="F11841">
        <f t="shared" si="190"/>
        <v>1</v>
      </c>
    </row>
    <row r="11842" spans="1:6" x14ac:dyDescent="0.2">
      <c r="A11842" s="28">
        <v>43121</v>
      </c>
      <c r="B11842" t="s">
        <v>447</v>
      </c>
      <c r="C11842" t="s">
        <v>55</v>
      </c>
      <c r="D11842" t="s">
        <v>55</v>
      </c>
      <c r="E11842" s="30">
        <v>32.799999999999997</v>
      </c>
      <c r="F11842">
        <f t="shared" si="190"/>
        <v>1</v>
      </c>
    </row>
    <row r="11843" spans="1:6" x14ac:dyDescent="0.2">
      <c r="A11843" s="28">
        <v>43121</v>
      </c>
      <c r="B11843" t="s">
        <v>447</v>
      </c>
      <c r="C11843" t="s">
        <v>56</v>
      </c>
      <c r="D11843" t="s">
        <v>56</v>
      </c>
      <c r="E11843" s="30">
        <v>6</v>
      </c>
      <c r="F11843">
        <f t="shared" si="190"/>
        <v>1</v>
      </c>
    </row>
    <row r="11844" spans="1:6" x14ac:dyDescent="0.2">
      <c r="A11844" s="28">
        <v>43121</v>
      </c>
      <c r="B11844" t="s">
        <v>447</v>
      </c>
      <c r="C11844" t="s">
        <v>57</v>
      </c>
      <c r="D11844" t="s">
        <v>57</v>
      </c>
      <c r="E11844" s="30">
        <v>0</v>
      </c>
      <c r="F11844">
        <f t="shared" si="190"/>
        <v>1</v>
      </c>
    </row>
    <row r="11845" spans="1:6" x14ac:dyDescent="0.2">
      <c r="A11845" s="28">
        <v>43121</v>
      </c>
      <c r="B11845" t="s">
        <v>447</v>
      </c>
      <c r="C11845" t="s">
        <v>58</v>
      </c>
      <c r="D11845" t="s">
        <v>58</v>
      </c>
      <c r="E11845" s="30">
        <v>1</v>
      </c>
      <c r="F11845">
        <f t="shared" si="190"/>
        <v>1</v>
      </c>
    </row>
    <row r="11846" spans="1:6" x14ac:dyDescent="0.2">
      <c r="A11846" s="28">
        <v>43121</v>
      </c>
      <c r="B11846" t="s">
        <v>447</v>
      </c>
      <c r="C11846" t="s">
        <v>59</v>
      </c>
      <c r="D11846" t="s">
        <v>59</v>
      </c>
      <c r="E11846" s="30">
        <v>3.5</v>
      </c>
      <c r="F11846">
        <f t="shared" si="190"/>
        <v>1</v>
      </c>
    </row>
    <row r="11847" spans="1:6" x14ac:dyDescent="0.2">
      <c r="A11847" s="28">
        <v>43122</v>
      </c>
      <c r="B11847" t="s">
        <v>443</v>
      </c>
      <c r="C11847" t="s">
        <v>52</v>
      </c>
      <c r="D11847" t="s">
        <v>52</v>
      </c>
      <c r="E11847" s="30">
        <v>6</v>
      </c>
      <c r="F11847">
        <f t="shared" ref="F11847:F11910" si="191">SUBTOTAL(103,E11847)</f>
        <v>1</v>
      </c>
    </row>
    <row r="11848" spans="1:6" x14ac:dyDescent="0.2">
      <c r="A11848" s="28">
        <v>43122</v>
      </c>
      <c r="B11848" t="s">
        <v>443</v>
      </c>
      <c r="C11848" t="s">
        <v>53</v>
      </c>
      <c r="D11848" t="s">
        <v>53</v>
      </c>
      <c r="E11848" s="30">
        <v>3.3959999999999999</v>
      </c>
      <c r="F11848">
        <f t="shared" si="191"/>
        <v>1</v>
      </c>
    </row>
    <row r="11849" spans="1:6" x14ac:dyDescent="0.2">
      <c r="A11849" s="28">
        <v>43122</v>
      </c>
      <c r="B11849" t="s">
        <v>443</v>
      </c>
      <c r="C11849" t="s">
        <v>54</v>
      </c>
      <c r="D11849" t="s">
        <v>54</v>
      </c>
      <c r="E11849" s="30">
        <v>6</v>
      </c>
      <c r="F11849">
        <f t="shared" si="191"/>
        <v>1</v>
      </c>
    </row>
    <row r="11850" spans="1:6" x14ac:dyDescent="0.2">
      <c r="A11850" s="28">
        <v>43122</v>
      </c>
      <c r="B11850" t="s">
        <v>443</v>
      </c>
      <c r="C11850" t="s">
        <v>55</v>
      </c>
      <c r="D11850" t="s">
        <v>55</v>
      </c>
      <c r="E11850" s="30">
        <v>29</v>
      </c>
      <c r="F11850">
        <f t="shared" si="191"/>
        <v>1</v>
      </c>
    </row>
    <row r="11851" spans="1:6" x14ac:dyDescent="0.2">
      <c r="A11851" s="28">
        <v>43122</v>
      </c>
      <c r="B11851" t="s">
        <v>443</v>
      </c>
      <c r="C11851" t="s">
        <v>56</v>
      </c>
      <c r="D11851" t="s">
        <v>56</v>
      </c>
      <c r="E11851" s="30">
        <v>5</v>
      </c>
      <c r="F11851">
        <f t="shared" si="191"/>
        <v>1</v>
      </c>
    </row>
    <row r="11852" spans="1:6" x14ac:dyDescent="0.2">
      <c r="A11852" s="28">
        <v>43122</v>
      </c>
      <c r="B11852" t="s">
        <v>443</v>
      </c>
      <c r="C11852" t="s">
        <v>57</v>
      </c>
      <c r="D11852" t="s">
        <v>57</v>
      </c>
      <c r="E11852" s="30">
        <v>0</v>
      </c>
      <c r="F11852">
        <f t="shared" si="191"/>
        <v>1</v>
      </c>
    </row>
    <row r="11853" spans="1:6" x14ac:dyDescent="0.2">
      <c r="A11853" s="28">
        <v>43122</v>
      </c>
      <c r="B11853" t="s">
        <v>443</v>
      </c>
      <c r="C11853" t="s">
        <v>58</v>
      </c>
      <c r="D11853" t="s">
        <v>58</v>
      </c>
      <c r="E11853" s="30">
        <v>6</v>
      </c>
      <c r="F11853">
        <f t="shared" si="191"/>
        <v>1</v>
      </c>
    </row>
    <row r="11854" spans="1:6" x14ac:dyDescent="0.2">
      <c r="A11854" s="28">
        <v>43122</v>
      </c>
      <c r="B11854" t="s">
        <v>443</v>
      </c>
      <c r="C11854" t="s">
        <v>59</v>
      </c>
      <c r="D11854" t="s">
        <v>59</v>
      </c>
      <c r="E11854" s="30">
        <v>1</v>
      </c>
      <c r="F11854">
        <f t="shared" si="191"/>
        <v>1</v>
      </c>
    </row>
    <row r="11855" spans="1:6" x14ac:dyDescent="0.2">
      <c r="A11855" s="28">
        <v>43123</v>
      </c>
      <c r="B11855" t="s">
        <v>444</v>
      </c>
      <c r="C11855" t="s">
        <v>52</v>
      </c>
      <c r="D11855" t="s">
        <v>52</v>
      </c>
      <c r="E11855" s="30">
        <v>1</v>
      </c>
      <c r="F11855">
        <f t="shared" si="191"/>
        <v>1</v>
      </c>
    </row>
    <row r="11856" spans="1:6" x14ac:dyDescent="0.2">
      <c r="A11856" s="28">
        <v>43123</v>
      </c>
      <c r="B11856" t="s">
        <v>444</v>
      </c>
      <c r="C11856" t="s">
        <v>53</v>
      </c>
      <c r="D11856" t="s">
        <v>53</v>
      </c>
      <c r="E11856" s="30">
        <v>1.0660000000000001</v>
      </c>
      <c r="F11856">
        <f t="shared" si="191"/>
        <v>1</v>
      </c>
    </row>
    <row r="11857" spans="1:6" x14ac:dyDescent="0.2">
      <c r="A11857" s="28">
        <v>43123</v>
      </c>
      <c r="B11857" t="s">
        <v>444</v>
      </c>
      <c r="C11857" t="s">
        <v>54</v>
      </c>
      <c r="D11857" t="s">
        <v>54</v>
      </c>
      <c r="E11857" s="30">
        <v>4.5999999999999996</v>
      </c>
      <c r="F11857">
        <f t="shared" si="191"/>
        <v>1</v>
      </c>
    </row>
    <row r="11858" spans="1:6" x14ac:dyDescent="0.2">
      <c r="A11858" s="28">
        <v>43123</v>
      </c>
      <c r="B11858" t="s">
        <v>444</v>
      </c>
      <c r="C11858" t="s">
        <v>55</v>
      </c>
      <c r="D11858" t="s">
        <v>55</v>
      </c>
      <c r="E11858" s="30">
        <v>38.6</v>
      </c>
      <c r="F11858">
        <f t="shared" si="191"/>
        <v>1</v>
      </c>
    </row>
    <row r="11859" spans="1:6" x14ac:dyDescent="0.2">
      <c r="A11859" s="28">
        <v>43123</v>
      </c>
      <c r="B11859" t="s">
        <v>444</v>
      </c>
      <c r="C11859" t="s">
        <v>56</v>
      </c>
      <c r="D11859" t="s">
        <v>56</v>
      </c>
      <c r="E11859" s="30">
        <v>4</v>
      </c>
      <c r="F11859">
        <f t="shared" si="191"/>
        <v>1</v>
      </c>
    </row>
    <row r="11860" spans="1:6" x14ac:dyDescent="0.2">
      <c r="A11860" s="28">
        <v>43123</v>
      </c>
      <c r="B11860" t="s">
        <v>444</v>
      </c>
      <c r="C11860" t="s">
        <v>57</v>
      </c>
      <c r="D11860" t="s">
        <v>57</v>
      </c>
      <c r="E11860" s="30">
        <v>0</v>
      </c>
      <c r="F11860">
        <f t="shared" si="191"/>
        <v>1</v>
      </c>
    </row>
    <row r="11861" spans="1:6" x14ac:dyDescent="0.2">
      <c r="A11861" s="28">
        <v>43123</v>
      </c>
      <c r="B11861" t="s">
        <v>444</v>
      </c>
      <c r="C11861" t="s">
        <v>58</v>
      </c>
      <c r="D11861" t="s">
        <v>58</v>
      </c>
      <c r="E11861" s="30">
        <v>5</v>
      </c>
      <c r="F11861">
        <f t="shared" si="191"/>
        <v>1</v>
      </c>
    </row>
    <row r="11862" spans="1:6" x14ac:dyDescent="0.2">
      <c r="A11862" s="28">
        <v>43123</v>
      </c>
      <c r="B11862" t="s">
        <v>444</v>
      </c>
      <c r="C11862" t="s">
        <v>59</v>
      </c>
      <c r="D11862" t="s">
        <v>59</v>
      </c>
      <c r="E11862" s="30">
        <v>1</v>
      </c>
      <c r="F11862">
        <f t="shared" si="191"/>
        <v>1</v>
      </c>
    </row>
    <row r="11863" spans="1:6" x14ac:dyDescent="0.2">
      <c r="A11863" s="28">
        <v>43124</v>
      </c>
      <c r="B11863" t="s">
        <v>445</v>
      </c>
      <c r="C11863" t="s">
        <v>52</v>
      </c>
      <c r="D11863" t="s">
        <v>52</v>
      </c>
      <c r="E11863" s="30">
        <v>7.33</v>
      </c>
      <c r="F11863">
        <f t="shared" si="191"/>
        <v>1</v>
      </c>
    </row>
    <row r="11864" spans="1:6" x14ac:dyDescent="0.2">
      <c r="A11864" s="28">
        <v>43124</v>
      </c>
      <c r="B11864" t="s">
        <v>445</v>
      </c>
      <c r="C11864" t="s">
        <v>53</v>
      </c>
      <c r="D11864" t="s">
        <v>53</v>
      </c>
      <c r="E11864" s="30">
        <v>6.67</v>
      </c>
      <c r="F11864">
        <f t="shared" si="191"/>
        <v>1</v>
      </c>
    </row>
    <row r="11865" spans="1:6" x14ac:dyDescent="0.2">
      <c r="A11865" s="28">
        <v>43124</v>
      </c>
      <c r="B11865" t="s">
        <v>445</v>
      </c>
      <c r="C11865" t="s">
        <v>54</v>
      </c>
      <c r="D11865" t="s">
        <v>54</v>
      </c>
      <c r="E11865" s="30">
        <v>4</v>
      </c>
      <c r="F11865">
        <f t="shared" si="191"/>
        <v>1</v>
      </c>
    </row>
    <row r="11866" spans="1:6" x14ac:dyDescent="0.2">
      <c r="A11866" s="28">
        <v>43124</v>
      </c>
      <c r="B11866" t="s">
        <v>445</v>
      </c>
      <c r="C11866" t="s">
        <v>55</v>
      </c>
      <c r="D11866" t="s">
        <v>55</v>
      </c>
      <c r="E11866" s="30">
        <v>32</v>
      </c>
      <c r="F11866">
        <f t="shared" si="191"/>
        <v>1</v>
      </c>
    </row>
    <row r="11867" spans="1:6" x14ac:dyDescent="0.2">
      <c r="A11867" s="28">
        <v>43124</v>
      </c>
      <c r="B11867" t="s">
        <v>445</v>
      </c>
      <c r="C11867" t="s">
        <v>56</v>
      </c>
      <c r="D11867" t="s">
        <v>56</v>
      </c>
      <c r="E11867" s="30">
        <v>13</v>
      </c>
      <c r="F11867">
        <f t="shared" si="191"/>
        <v>1</v>
      </c>
    </row>
    <row r="11868" spans="1:6" x14ac:dyDescent="0.2">
      <c r="A11868" s="28">
        <v>43124</v>
      </c>
      <c r="B11868" t="s">
        <v>445</v>
      </c>
      <c r="C11868" t="s">
        <v>57</v>
      </c>
      <c r="D11868" t="s">
        <v>57</v>
      </c>
      <c r="E11868" s="30">
        <v>0</v>
      </c>
      <c r="F11868">
        <f t="shared" si="191"/>
        <v>1</v>
      </c>
    </row>
    <row r="11869" spans="1:6" x14ac:dyDescent="0.2">
      <c r="A11869" s="28">
        <v>43124</v>
      </c>
      <c r="B11869" t="s">
        <v>445</v>
      </c>
      <c r="C11869" t="s">
        <v>58</v>
      </c>
      <c r="D11869" t="s">
        <v>58</v>
      </c>
      <c r="E11869" s="30">
        <v>4</v>
      </c>
      <c r="F11869">
        <f t="shared" si="191"/>
        <v>1</v>
      </c>
    </row>
    <row r="11870" spans="1:6" x14ac:dyDescent="0.2">
      <c r="A11870" s="28">
        <v>43124</v>
      </c>
      <c r="B11870" t="s">
        <v>445</v>
      </c>
      <c r="C11870" t="s">
        <v>59</v>
      </c>
      <c r="D11870" t="s">
        <v>59</v>
      </c>
      <c r="E11870" s="30">
        <v>1</v>
      </c>
      <c r="F11870">
        <f t="shared" si="191"/>
        <v>1</v>
      </c>
    </row>
    <row r="11871" spans="1:6" x14ac:dyDescent="0.2">
      <c r="A11871" s="28">
        <v>43125</v>
      </c>
      <c r="B11871" t="s">
        <v>446</v>
      </c>
      <c r="C11871" t="s">
        <v>52</v>
      </c>
      <c r="D11871" t="s">
        <v>52</v>
      </c>
      <c r="E11871" s="30">
        <v>3.66</v>
      </c>
      <c r="F11871">
        <f t="shared" si="191"/>
        <v>1</v>
      </c>
    </row>
    <row r="11872" spans="1:6" x14ac:dyDescent="0.2">
      <c r="A11872" s="28">
        <v>43125</v>
      </c>
      <c r="B11872" t="s">
        <v>446</v>
      </c>
      <c r="C11872" t="s">
        <v>53</v>
      </c>
      <c r="D11872" t="s">
        <v>53</v>
      </c>
      <c r="E11872" s="30">
        <v>5.1319999999999997</v>
      </c>
      <c r="F11872">
        <f t="shared" si="191"/>
        <v>1</v>
      </c>
    </row>
    <row r="11873" spans="1:6" x14ac:dyDescent="0.2">
      <c r="A11873" s="28">
        <v>43125</v>
      </c>
      <c r="B11873" t="s">
        <v>446</v>
      </c>
      <c r="C11873" t="s">
        <v>54</v>
      </c>
      <c r="D11873" t="s">
        <v>54</v>
      </c>
      <c r="E11873" s="30">
        <v>4.2</v>
      </c>
      <c r="F11873">
        <f t="shared" si="191"/>
        <v>1</v>
      </c>
    </row>
    <row r="11874" spans="1:6" x14ac:dyDescent="0.2">
      <c r="A11874" s="28">
        <v>43125</v>
      </c>
      <c r="B11874" t="s">
        <v>446</v>
      </c>
      <c r="C11874" t="s">
        <v>55</v>
      </c>
      <c r="D11874" t="s">
        <v>55</v>
      </c>
      <c r="E11874" s="30">
        <v>36.799999999999997</v>
      </c>
      <c r="F11874">
        <f t="shared" si="191"/>
        <v>1</v>
      </c>
    </row>
    <row r="11875" spans="1:6" x14ac:dyDescent="0.2">
      <c r="A11875" s="28">
        <v>43125</v>
      </c>
      <c r="B11875" t="s">
        <v>446</v>
      </c>
      <c r="C11875" t="s">
        <v>56</v>
      </c>
      <c r="D11875" t="s">
        <v>56</v>
      </c>
      <c r="E11875" s="30">
        <v>15</v>
      </c>
      <c r="F11875">
        <f t="shared" si="191"/>
        <v>1</v>
      </c>
    </row>
    <row r="11876" spans="1:6" x14ac:dyDescent="0.2">
      <c r="A11876" s="28">
        <v>43125</v>
      </c>
      <c r="B11876" t="s">
        <v>446</v>
      </c>
      <c r="C11876" t="s">
        <v>57</v>
      </c>
      <c r="D11876" t="s">
        <v>57</v>
      </c>
      <c r="E11876" s="30">
        <v>0</v>
      </c>
      <c r="F11876">
        <f t="shared" si="191"/>
        <v>1</v>
      </c>
    </row>
    <row r="11877" spans="1:6" x14ac:dyDescent="0.2">
      <c r="A11877" s="28">
        <v>43125</v>
      </c>
      <c r="B11877" t="s">
        <v>446</v>
      </c>
      <c r="C11877" t="s">
        <v>58</v>
      </c>
      <c r="D11877" t="s">
        <v>58</v>
      </c>
      <c r="E11877" s="30">
        <v>7</v>
      </c>
      <c r="F11877">
        <f t="shared" si="191"/>
        <v>1</v>
      </c>
    </row>
    <row r="11878" spans="1:6" x14ac:dyDescent="0.2">
      <c r="A11878" s="28">
        <v>43125</v>
      </c>
      <c r="B11878" t="s">
        <v>446</v>
      </c>
      <c r="C11878" t="s">
        <v>59</v>
      </c>
      <c r="D11878" t="s">
        <v>59</v>
      </c>
      <c r="E11878" s="30">
        <v>3</v>
      </c>
      <c r="F11878">
        <f t="shared" si="191"/>
        <v>1</v>
      </c>
    </row>
    <row r="11879" spans="1:6" x14ac:dyDescent="0.2">
      <c r="A11879" s="28">
        <v>43126</v>
      </c>
      <c r="B11879" t="s">
        <v>440</v>
      </c>
      <c r="C11879" t="s">
        <v>52</v>
      </c>
      <c r="D11879" t="s">
        <v>52</v>
      </c>
      <c r="E11879" s="30">
        <v>3</v>
      </c>
      <c r="F11879">
        <f t="shared" si="191"/>
        <v>1</v>
      </c>
    </row>
    <row r="11880" spans="1:6" x14ac:dyDescent="0.2">
      <c r="A11880" s="28">
        <v>43126</v>
      </c>
      <c r="B11880" t="s">
        <v>440</v>
      </c>
      <c r="C11880" t="s">
        <v>53</v>
      </c>
      <c r="D11880" t="s">
        <v>53</v>
      </c>
      <c r="E11880" s="30">
        <v>3.0230000000000001</v>
      </c>
      <c r="F11880">
        <f t="shared" si="191"/>
        <v>1</v>
      </c>
    </row>
    <row r="11881" spans="1:6" x14ac:dyDescent="0.2">
      <c r="A11881" s="28">
        <v>43126</v>
      </c>
      <c r="B11881" t="s">
        <v>440</v>
      </c>
      <c r="C11881" t="s">
        <v>54</v>
      </c>
      <c r="D11881" t="s">
        <v>54</v>
      </c>
      <c r="E11881" s="30">
        <v>0.4</v>
      </c>
      <c r="F11881">
        <f t="shared" si="191"/>
        <v>1</v>
      </c>
    </row>
    <row r="11882" spans="1:6" x14ac:dyDescent="0.2">
      <c r="A11882" s="28">
        <v>43126</v>
      </c>
      <c r="B11882" t="s">
        <v>440</v>
      </c>
      <c r="C11882" t="s">
        <v>55</v>
      </c>
      <c r="D11882" t="s">
        <v>55</v>
      </c>
      <c r="E11882" s="30">
        <v>62.2</v>
      </c>
      <c r="F11882">
        <f t="shared" si="191"/>
        <v>1</v>
      </c>
    </row>
    <row r="11883" spans="1:6" x14ac:dyDescent="0.2">
      <c r="A11883" s="28">
        <v>43126</v>
      </c>
      <c r="B11883" t="s">
        <v>440</v>
      </c>
      <c r="C11883" t="s">
        <v>56</v>
      </c>
      <c r="D11883" t="s">
        <v>56</v>
      </c>
      <c r="E11883" s="30">
        <v>9</v>
      </c>
      <c r="F11883">
        <f t="shared" si="191"/>
        <v>1</v>
      </c>
    </row>
    <row r="11884" spans="1:6" x14ac:dyDescent="0.2">
      <c r="A11884" s="28">
        <v>43126</v>
      </c>
      <c r="B11884" t="s">
        <v>440</v>
      </c>
      <c r="C11884" t="s">
        <v>57</v>
      </c>
      <c r="D11884" t="s">
        <v>57</v>
      </c>
      <c r="E11884" s="30">
        <v>0</v>
      </c>
      <c r="F11884">
        <f t="shared" si="191"/>
        <v>1</v>
      </c>
    </row>
    <row r="11885" spans="1:6" x14ac:dyDescent="0.2">
      <c r="A11885" s="28">
        <v>43126</v>
      </c>
      <c r="B11885" t="s">
        <v>440</v>
      </c>
      <c r="C11885" t="s">
        <v>58</v>
      </c>
      <c r="D11885" t="s">
        <v>58</v>
      </c>
      <c r="E11885" s="30">
        <v>12</v>
      </c>
      <c r="F11885">
        <f t="shared" si="191"/>
        <v>1</v>
      </c>
    </row>
    <row r="11886" spans="1:6" x14ac:dyDescent="0.2">
      <c r="A11886" s="28">
        <v>43126</v>
      </c>
      <c r="B11886" t="s">
        <v>440</v>
      </c>
      <c r="C11886" t="s">
        <v>59</v>
      </c>
      <c r="D11886" t="s">
        <v>59</v>
      </c>
      <c r="E11886" s="30">
        <v>1</v>
      </c>
      <c r="F11886">
        <f t="shared" si="191"/>
        <v>1</v>
      </c>
    </row>
    <row r="11887" spans="1:6" x14ac:dyDescent="0.2">
      <c r="A11887" s="28">
        <v>43127</v>
      </c>
      <c r="B11887" t="s">
        <v>441</v>
      </c>
      <c r="C11887" t="s">
        <v>52</v>
      </c>
      <c r="D11887" t="s">
        <v>52</v>
      </c>
      <c r="E11887" s="30">
        <v>3.34</v>
      </c>
      <c r="F11887">
        <f t="shared" si="191"/>
        <v>1</v>
      </c>
    </row>
    <row r="11888" spans="1:6" x14ac:dyDescent="0.2">
      <c r="A11888" s="28">
        <v>43127</v>
      </c>
      <c r="B11888" t="s">
        <v>441</v>
      </c>
      <c r="C11888" t="s">
        <v>53</v>
      </c>
      <c r="D11888" t="s">
        <v>53</v>
      </c>
      <c r="E11888" s="30">
        <v>7.33</v>
      </c>
      <c r="F11888">
        <f t="shared" si="191"/>
        <v>1</v>
      </c>
    </row>
    <row r="11889" spans="1:6" x14ac:dyDescent="0.2">
      <c r="A11889" s="28">
        <v>43127</v>
      </c>
      <c r="B11889" t="s">
        <v>441</v>
      </c>
      <c r="C11889" t="s">
        <v>54</v>
      </c>
      <c r="D11889" t="s">
        <v>54</v>
      </c>
      <c r="E11889" s="30">
        <v>3</v>
      </c>
      <c r="F11889">
        <f t="shared" si="191"/>
        <v>1</v>
      </c>
    </row>
    <row r="11890" spans="1:6" x14ac:dyDescent="0.2">
      <c r="A11890" s="28">
        <v>43127</v>
      </c>
      <c r="B11890" t="s">
        <v>441</v>
      </c>
      <c r="C11890" t="s">
        <v>55</v>
      </c>
      <c r="D11890" t="s">
        <v>55</v>
      </c>
      <c r="E11890" s="30">
        <v>52.9</v>
      </c>
      <c r="F11890">
        <f t="shared" si="191"/>
        <v>1</v>
      </c>
    </row>
    <row r="11891" spans="1:6" x14ac:dyDescent="0.2">
      <c r="A11891" s="28">
        <v>43127</v>
      </c>
      <c r="B11891" t="s">
        <v>441</v>
      </c>
      <c r="C11891" t="s">
        <v>56</v>
      </c>
      <c r="D11891" t="s">
        <v>56</v>
      </c>
      <c r="E11891" s="30">
        <v>7</v>
      </c>
      <c r="F11891">
        <f t="shared" si="191"/>
        <v>1</v>
      </c>
    </row>
    <row r="11892" spans="1:6" x14ac:dyDescent="0.2">
      <c r="A11892" s="28">
        <v>43127</v>
      </c>
      <c r="B11892" t="s">
        <v>441</v>
      </c>
      <c r="C11892" t="s">
        <v>57</v>
      </c>
      <c r="D11892" t="s">
        <v>57</v>
      </c>
      <c r="E11892" s="30">
        <v>0</v>
      </c>
      <c r="F11892">
        <f t="shared" si="191"/>
        <v>1</v>
      </c>
    </row>
    <row r="11893" spans="1:6" x14ac:dyDescent="0.2">
      <c r="A11893" s="28">
        <v>43127</v>
      </c>
      <c r="B11893" t="s">
        <v>441</v>
      </c>
      <c r="C11893" t="s">
        <v>58</v>
      </c>
      <c r="D11893" t="s">
        <v>58</v>
      </c>
      <c r="E11893" s="30">
        <v>3</v>
      </c>
      <c r="F11893">
        <f t="shared" si="191"/>
        <v>1</v>
      </c>
    </row>
    <row r="11894" spans="1:6" x14ac:dyDescent="0.2">
      <c r="A11894" s="28">
        <v>43127</v>
      </c>
      <c r="B11894" t="s">
        <v>441</v>
      </c>
      <c r="C11894" t="s">
        <v>59</v>
      </c>
      <c r="D11894" t="s">
        <v>59</v>
      </c>
      <c r="E11894" s="30">
        <v>4</v>
      </c>
      <c r="F11894">
        <f t="shared" si="191"/>
        <v>1</v>
      </c>
    </row>
    <row r="11895" spans="1:6" x14ac:dyDescent="0.2">
      <c r="A11895" s="28">
        <v>43128</v>
      </c>
      <c r="B11895" t="s">
        <v>447</v>
      </c>
      <c r="C11895" t="s">
        <v>52</v>
      </c>
      <c r="D11895" t="s">
        <v>52</v>
      </c>
      <c r="E11895" s="30">
        <v>1.5</v>
      </c>
      <c r="F11895">
        <f t="shared" si="191"/>
        <v>1</v>
      </c>
    </row>
    <row r="11896" spans="1:6" x14ac:dyDescent="0.2">
      <c r="A11896" s="28">
        <v>43128</v>
      </c>
      <c r="B11896" t="s">
        <v>447</v>
      </c>
      <c r="C11896" t="s">
        <v>53</v>
      </c>
      <c r="D11896" t="s">
        <v>53</v>
      </c>
      <c r="E11896" s="30">
        <v>2.35</v>
      </c>
      <c r="F11896">
        <f t="shared" si="191"/>
        <v>1</v>
      </c>
    </row>
    <row r="11897" spans="1:6" x14ac:dyDescent="0.2">
      <c r="A11897" s="28">
        <v>43128</v>
      </c>
      <c r="B11897" t="s">
        <v>447</v>
      </c>
      <c r="C11897" t="s">
        <v>54</v>
      </c>
      <c r="D11897" t="s">
        <v>54</v>
      </c>
      <c r="E11897" s="30">
        <v>5.65</v>
      </c>
      <c r="F11897">
        <f t="shared" si="191"/>
        <v>1</v>
      </c>
    </row>
    <row r="11898" spans="1:6" x14ac:dyDescent="0.2">
      <c r="A11898" s="28">
        <v>43128</v>
      </c>
      <c r="B11898" t="s">
        <v>447</v>
      </c>
      <c r="C11898" t="s">
        <v>55</v>
      </c>
      <c r="D11898" t="s">
        <v>55</v>
      </c>
      <c r="E11898" s="30">
        <v>55</v>
      </c>
      <c r="F11898">
        <f t="shared" si="191"/>
        <v>1</v>
      </c>
    </row>
    <row r="11899" spans="1:6" x14ac:dyDescent="0.2">
      <c r="A11899" s="28">
        <v>43128</v>
      </c>
      <c r="B11899" t="s">
        <v>447</v>
      </c>
      <c r="C11899" t="s">
        <v>56</v>
      </c>
      <c r="D11899" t="s">
        <v>56</v>
      </c>
      <c r="E11899" s="30">
        <v>11</v>
      </c>
      <c r="F11899">
        <f t="shared" si="191"/>
        <v>1</v>
      </c>
    </row>
    <row r="11900" spans="1:6" x14ac:dyDescent="0.2">
      <c r="A11900" s="28">
        <v>43128</v>
      </c>
      <c r="B11900" t="s">
        <v>447</v>
      </c>
      <c r="C11900" t="s">
        <v>57</v>
      </c>
      <c r="D11900" t="s">
        <v>57</v>
      </c>
      <c r="E11900" s="30">
        <v>0</v>
      </c>
      <c r="F11900">
        <f t="shared" si="191"/>
        <v>1</v>
      </c>
    </row>
    <row r="11901" spans="1:6" x14ac:dyDescent="0.2">
      <c r="A11901" s="28">
        <v>43128</v>
      </c>
      <c r="B11901" t="s">
        <v>447</v>
      </c>
      <c r="C11901" t="s">
        <v>58</v>
      </c>
      <c r="D11901" t="s">
        <v>58</v>
      </c>
      <c r="E11901" s="30">
        <v>10</v>
      </c>
      <c r="F11901">
        <f t="shared" si="191"/>
        <v>1</v>
      </c>
    </row>
    <row r="11902" spans="1:6" x14ac:dyDescent="0.2">
      <c r="A11902" s="28">
        <v>43128</v>
      </c>
      <c r="B11902" t="s">
        <v>447</v>
      </c>
      <c r="C11902" t="s">
        <v>59</v>
      </c>
      <c r="D11902" t="s">
        <v>59</v>
      </c>
      <c r="E11902" s="30">
        <v>2</v>
      </c>
      <c r="F11902">
        <f t="shared" si="191"/>
        <v>1</v>
      </c>
    </row>
    <row r="11903" spans="1:6" x14ac:dyDescent="0.2">
      <c r="A11903" s="28">
        <v>43129</v>
      </c>
      <c r="B11903" t="s">
        <v>443</v>
      </c>
      <c r="C11903" t="s">
        <v>52</v>
      </c>
      <c r="D11903" t="s">
        <v>52</v>
      </c>
      <c r="E11903" s="30">
        <v>2.33</v>
      </c>
      <c r="F11903">
        <f t="shared" si="191"/>
        <v>1</v>
      </c>
    </row>
    <row r="11904" spans="1:6" x14ac:dyDescent="0.2">
      <c r="A11904" s="28">
        <v>43129</v>
      </c>
      <c r="B11904" t="s">
        <v>443</v>
      </c>
      <c r="C11904" t="s">
        <v>53</v>
      </c>
      <c r="D11904" t="s">
        <v>53</v>
      </c>
      <c r="E11904" s="30">
        <v>4.3630000000000004</v>
      </c>
      <c r="F11904">
        <f t="shared" si="191"/>
        <v>1</v>
      </c>
    </row>
    <row r="11905" spans="1:6" x14ac:dyDescent="0.2">
      <c r="A11905" s="28">
        <v>43129</v>
      </c>
      <c r="B11905" t="s">
        <v>443</v>
      </c>
      <c r="C11905" t="s">
        <v>54</v>
      </c>
      <c r="D11905" t="s">
        <v>54</v>
      </c>
      <c r="E11905" s="30">
        <v>4.25</v>
      </c>
      <c r="F11905">
        <f t="shared" si="191"/>
        <v>1</v>
      </c>
    </row>
    <row r="11906" spans="1:6" x14ac:dyDescent="0.2">
      <c r="A11906" s="28">
        <v>43129</v>
      </c>
      <c r="B11906" t="s">
        <v>443</v>
      </c>
      <c r="C11906" t="s">
        <v>55</v>
      </c>
      <c r="D11906" t="s">
        <v>55</v>
      </c>
      <c r="E11906" s="30">
        <v>47.9</v>
      </c>
      <c r="F11906">
        <f t="shared" si="191"/>
        <v>1</v>
      </c>
    </row>
    <row r="11907" spans="1:6" x14ac:dyDescent="0.2">
      <c r="A11907" s="28">
        <v>43129</v>
      </c>
      <c r="B11907" t="s">
        <v>443</v>
      </c>
      <c r="C11907" t="s">
        <v>56</v>
      </c>
      <c r="D11907" t="s">
        <v>56</v>
      </c>
      <c r="E11907" s="30">
        <v>10</v>
      </c>
      <c r="F11907">
        <f t="shared" si="191"/>
        <v>1</v>
      </c>
    </row>
    <row r="11908" spans="1:6" x14ac:dyDescent="0.2">
      <c r="A11908" s="28">
        <v>43129</v>
      </c>
      <c r="B11908" t="s">
        <v>443</v>
      </c>
      <c r="C11908" t="s">
        <v>57</v>
      </c>
      <c r="D11908" t="s">
        <v>57</v>
      </c>
      <c r="E11908" s="30">
        <v>3</v>
      </c>
      <c r="F11908">
        <f t="shared" si="191"/>
        <v>1</v>
      </c>
    </row>
    <row r="11909" spans="1:6" x14ac:dyDescent="0.2">
      <c r="A11909" s="28">
        <v>43129</v>
      </c>
      <c r="B11909" t="s">
        <v>443</v>
      </c>
      <c r="C11909" t="s">
        <v>58</v>
      </c>
      <c r="D11909" t="s">
        <v>58</v>
      </c>
      <c r="E11909" s="30">
        <v>4</v>
      </c>
      <c r="F11909">
        <f t="shared" si="191"/>
        <v>1</v>
      </c>
    </row>
    <row r="11910" spans="1:6" x14ac:dyDescent="0.2">
      <c r="A11910" s="28">
        <v>43129</v>
      </c>
      <c r="B11910" t="s">
        <v>443</v>
      </c>
      <c r="C11910" t="s">
        <v>59</v>
      </c>
      <c r="D11910" t="s">
        <v>59</v>
      </c>
      <c r="E11910" s="30">
        <v>1</v>
      </c>
      <c r="F11910">
        <f t="shared" si="191"/>
        <v>1</v>
      </c>
    </row>
    <row r="11911" spans="1:6" x14ac:dyDescent="0.2">
      <c r="A11911" s="28">
        <v>43130</v>
      </c>
      <c r="B11911" t="s">
        <v>444</v>
      </c>
      <c r="C11911" t="s">
        <v>52</v>
      </c>
      <c r="D11911" t="s">
        <v>52</v>
      </c>
      <c r="E11911" s="30">
        <v>4.33</v>
      </c>
      <c r="F11911">
        <f t="shared" ref="F11911:F11974" si="192">SUBTOTAL(103,E11911)</f>
        <v>1</v>
      </c>
    </row>
    <row r="11912" spans="1:6" x14ac:dyDescent="0.2">
      <c r="A11912" s="28">
        <v>43130</v>
      </c>
      <c r="B11912" t="s">
        <v>444</v>
      </c>
      <c r="C11912" t="s">
        <v>53</v>
      </c>
      <c r="D11912" t="s">
        <v>53</v>
      </c>
      <c r="E11912" s="30">
        <v>3.76</v>
      </c>
      <c r="F11912">
        <f t="shared" si="192"/>
        <v>1</v>
      </c>
    </row>
    <row r="11913" spans="1:6" x14ac:dyDescent="0.2">
      <c r="A11913" s="28">
        <v>43130</v>
      </c>
      <c r="B11913" t="s">
        <v>444</v>
      </c>
      <c r="C11913" t="s">
        <v>54</v>
      </c>
      <c r="D11913" t="s">
        <v>54</v>
      </c>
      <c r="E11913" s="30">
        <v>3</v>
      </c>
      <c r="F11913">
        <f t="shared" si="192"/>
        <v>1</v>
      </c>
    </row>
    <row r="11914" spans="1:6" x14ac:dyDescent="0.2">
      <c r="A11914" s="28">
        <v>43130</v>
      </c>
      <c r="B11914" t="s">
        <v>444</v>
      </c>
      <c r="C11914" t="s">
        <v>55</v>
      </c>
      <c r="D11914" t="s">
        <v>55</v>
      </c>
      <c r="E11914" s="30">
        <v>37</v>
      </c>
      <c r="F11914">
        <f t="shared" si="192"/>
        <v>1</v>
      </c>
    </row>
    <row r="11915" spans="1:6" x14ac:dyDescent="0.2">
      <c r="A11915" s="28">
        <v>43130</v>
      </c>
      <c r="B11915" t="s">
        <v>444</v>
      </c>
      <c r="C11915" t="s">
        <v>56</v>
      </c>
      <c r="D11915" t="s">
        <v>56</v>
      </c>
      <c r="E11915" s="30">
        <v>11</v>
      </c>
      <c r="F11915">
        <f t="shared" si="192"/>
        <v>1</v>
      </c>
    </row>
    <row r="11916" spans="1:6" x14ac:dyDescent="0.2">
      <c r="A11916" s="28">
        <v>43130</v>
      </c>
      <c r="B11916" t="s">
        <v>444</v>
      </c>
      <c r="C11916" t="s">
        <v>57</v>
      </c>
      <c r="D11916" t="s">
        <v>57</v>
      </c>
      <c r="E11916" s="30">
        <v>0</v>
      </c>
      <c r="F11916">
        <f t="shared" si="192"/>
        <v>1</v>
      </c>
    </row>
    <row r="11917" spans="1:6" x14ac:dyDescent="0.2">
      <c r="A11917" s="28">
        <v>43130</v>
      </c>
      <c r="B11917" t="s">
        <v>444</v>
      </c>
      <c r="C11917" t="s">
        <v>58</v>
      </c>
      <c r="D11917" t="s">
        <v>58</v>
      </c>
      <c r="E11917" s="30">
        <v>4</v>
      </c>
      <c r="F11917">
        <f t="shared" si="192"/>
        <v>1</v>
      </c>
    </row>
    <row r="11918" spans="1:6" x14ac:dyDescent="0.2">
      <c r="A11918" s="28">
        <v>43130</v>
      </c>
      <c r="B11918" t="s">
        <v>444</v>
      </c>
      <c r="C11918" t="s">
        <v>59</v>
      </c>
      <c r="D11918" t="s">
        <v>59</v>
      </c>
      <c r="E11918" s="30">
        <v>3</v>
      </c>
      <c r="F11918">
        <f t="shared" si="192"/>
        <v>1</v>
      </c>
    </row>
    <row r="11919" spans="1:6" x14ac:dyDescent="0.2">
      <c r="A11919" s="28">
        <v>43131</v>
      </c>
      <c r="B11919" t="s">
        <v>445</v>
      </c>
      <c r="C11919" t="s">
        <v>52</v>
      </c>
      <c r="D11919" t="s">
        <v>52</v>
      </c>
      <c r="E11919" s="30">
        <v>0.33</v>
      </c>
      <c r="F11919">
        <f t="shared" si="192"/>
        <v>1</v>
      </c>
    </row>
    <row r="11920" spans="1:6" x14ac:dyDescent="0.2">
      <c r="A11920" s="28">
        <v>43131</v>
      </c>
      <c r="B11920" t="s">
        <v>445</v>
      </c>
      <c r="C11920" t="s">
        <v>53</v>
      </c>
      <c r="D11920" t="s">
        <v>53</v>
      </c>
      <c r="E11920" s="30">
        <v>5.0759999999999996</v>
      </c>
      <c r="F11920">
        <f t="shared" si="192"/>
        <v>1</v>
      </c>
    </row>
    <row r="11921" spans="1:6" x14ac:dyDescent="0.2">
      <c r="A11921" s="28">
        <v>43131</v>
      </c>
      <c r="B11921" t="s">
        <v>445</v>
      </c>
      <c r="C11921" t="s">
        <v>54</v>
      </c>
      <c r="D11921" t="s">
        <v>54</v>
      </c>
      <c r="E11921" s="30">
        <v>4</v>
      </c>
      <c r="F11921">
        <f t="shared" si="192"/>
        <v>1</v>
      </c>
    </row>
    <row r="11922" spans="1:6" x14ac:dyDescent="0.2">
      <c r="A11922" s="28">
        <v>43131</v>
      </c>
      <c r="B11922" t="s">
        <v>445</v>
      </c>
      <c r="C11922" t="s">
        <v>55</v>
      </c>
      <c r="D11922" t="s">
        <v>55</v>
      </c>
      <c r="E11922" s="30">
        <v>30.4</v>
      </c>
      <c r="F11922">
        <f t="shared" si="192"/>
        <v>1</v>
      </c>
    </row>
    <row r="11923" spans="1:6" x14ac:dyDescent="0.2">
      <c r="A11923" s="28">
        <v>43131</v>
      </c>
      <c r="B11923" t="s">
        <v>445</v>
      </c>
      <c r="C11923" t="s">
        <v>56</v>
      </c>
      <c r="D11923" t="s">
        <v>56</v>
      </c>
      <c r="E11923" s="30">
        <v>12</v>
      </c>
      <c r="F11923">
        <f t="shared" si="192"/>
        <v>1</v>
      </c>
    </row>
    <row r="11924" spans="1:6" x14ac:dyDescent="0.2">
      <c r="A11924" s="28">
        <v>43131</v>
      </c>
      <c r="B11924" t="s">
        <v>445</v>
      </c>
      <c r="C11924" t="s">
        <v>57</v>
      </c>
      <c r="D11924" t="s">
        <v>57</v>
      </c>
      <c r="E11924" s="30">
        <v>0</v>
      </c>
      <c r="F11924">
        <f t="shared" si="192"/>
        <v>1</v>
      </c>
    </row>
    <row r="11925" spans="1:6" x14ac:dyDescent="0.2">
      <c r="A11925" s="28">
        <v>43131</v>
      </c>
      <c r="B11925" t="s">
        <v>445</v>
      </c>
      <c r="C11925" t="s">
        <v>58</v>
      </c>
      <c r="D11925" t="s">
        <v>58</v>
      </c>
      <c r="E11925" s="30">
        <v>6</v>
      </c>
      <c r="F11925">
        <f t="shared" si="192"/>
        <v>1</v>
      </c>
    </row>
    <row r="11926" spans="1:6" x14ac:dyDescent="0.2">
      <c r="A11926" s="28">
        <v>43131</v>
      </c>
      <c r="B11926" t="s">
        <v>445</v>
      </c>
      <c r="C11926" t="s">
        <v>59</v>
      </c>
      <c r="D11926" t="s">
        <v>59</v>
      </c>
      <c r="E11926" s="30">
        <v>1</v>
      </c>
      <c r="F11926">
        <f t="shared" si="192"/>
        <v>1</v>
      </c>
    </row>
    <row r="11927" spans="1:6" x14ac:dyDescent="0.2">
      <c r="A11927" s="28">
        <v>43132</v>
      </c>
      <c r="B11927" t="s">
        <v>446</v>
      </c>
      <c r="C11927" t="s">
        <v>52</v>
      </c>
      <c r="D11927" t="s">
        <v>52</v>
      </c>
      <c r="E11927" s="30">
        <v>5.34</v>
      </c>
      <c r="F11927">
        <f t="shared" si="192"/>
        <v>1</v>
      </c>
    </row>
    <row r="11928" spans="1:6" x14ac:dyDescent="0.2">
      <c r="A11928" s="28">
        <v>43132</v>
      </c>
      <c r="B11928" t="s">
        <v>446</v>
      </c>
      <c r="C11928" t="s">
        <v>53</v>
      </c>
      <c r="D11928" t="s">
        <v>53</v>
      </c>
      <c r="E11928" s="30">
        <v>4.33</v>
      </c>
      <c r="F11928">
        <f t="shared" si="192"/>
        <v>1</v>
      </c>
    </row>
    <row r="11929" spans="1:6" x14ac:dyDescent="0.2">
      <c r="A11929" s="28">
        <v>43132</v>
      </c>
      <c r="B11929" t="s">
        <v>446</v>
      </c>
      <c r="C11929" t="s">
        <v>54</v>
      </c>
      <c r="D11929" t="s">
        <v>54</v>
      </c>
      <c r="E11929" s="30">
        <v>6</v>
      </c>
      <c r="F11929">
        <f t="shared" si="192"/>
        <v>1</v>
      </c>
    </row>
    <row r="11930" spans="1:6" x14ac:dyDescent="0.2">
      <c r="A11930" s="28">
        <v>43132</v>
      </c>
      <c r="B11930" t="s">
        <v>446</v>
      </c>
      <c r="C11930" t="s">
        <v>55</v>
      </c>
      <c r="D11930" t="s">
        <v>55</v>
      </c>
      <c r="E11930" s="30">
        <v>30.5</v>
      </c>
      <c r="F11930">
        <f t="shared" si="192"/>
        <v>1</v>
      </c>
    </row>
    <row r="11931" spans="1:6" x14ac:dyDescent="0.2">
      <c r="A11931" s="28">
        <v>43132</v>
      </c>
      <c r="B11931" t="s">
        <v>446</v>
      </c>
      <c r="C11931" t="s">
        <v>56</v>
      </c>
      <c r="D11931" t="s">
        <v>56</v>
      </c>
      <c r="E11931" s="30">
        <v>7</v>
      </c>
      <c r="F11931">
        <f t="shared" si="192"/>
        <v>1</v>
      </c>
    </row>
    <row r="11932" spans="1:6" x14ac:dyDescent="0.2">
      <c r="A11932" s="28">
        <v>43132</v>
      </c>
      <c r="B11932" t="s">
        <v>446</v>
      </c>
      <c r="C11932" t="s">
        <v>57</v>
      </c>
      <c r="D11932" t="s">
        <v>57</v>
      </c>
      <c r="E11932" s="30">
        <v>0</v>
      </c>
      <c r="F11932">
        <f t="shared" si="192"/>
        <v>1</v>
      </c>
    </row>
    <row r="11933" spans="1:6" x14ac:dyDescent="0.2">
      <c r="A11933" s="28">
        <v>43132</v>
      </c>
      <c r="B11933" t="s">
        <v>446</v>
      </c>
      <c r="C11933" t="s">
        <v>58</v>
      </c>
      <c r="D11933" t="s">
        <v>58</v>
      </c>
      <c r="E11933" s="30">
        <v>6</v>
      </c>
      <c r="F11933">
        <f t="shared" si="192"/>
        <v>1</v>
      </c>
    </row>
    <row r="11934" spans="1:6" x14ac:dyDescent="0.2">
      <c r="A11934" s="28">
        <v>43132</v>
      </c>
      <c r="B11934" t="s">
        <v>446</v>
      </c>
      <c r="C11934" t="s">
        <v>59</v>
      </c>
      <c r="D11934" t="s">
        <v>59</v>
      </c>
      <c r="E11934" s="30">
        <v>3</v>
      </c>
      <c r="F11934">
        <f t="shared" si="192"/>
        <v>1</v>
      </c>
    </row>
    <row r="11935" spans="1:6" x14ac:dyDescent="0.2">
      <c r="A11935" s="28">
        <v>43133</v>
      </c>
      <c r="B11935" t="s">
        <v>440</v>
      </c>
      <c r="C11935" t="s">
        <v>52</v>
      </c>
      <c r="D11935" t="s">
        <v>52</v>
      </c>
      <c r="E11935" s="30">
        <v>2.33</v>
      </c>
      <c r="F11935">
        <f t="shared" si="192"/>
        <v>1</v>
      </c>
    </row>
    <row r="11936" spans="1:6" x14ac:dyDescent="0.2">
      <c r="A11936" s="28">
        <v>43133</v>
      </c>
      <c r="B11936" t="s">
        <v>440</v>
      </c>
      <c r="C11936" t="s">
        <v>53</v>
      </c>
      <c r="D11936" t="s">
        <v>53</v>
      </c>
      <c r="E11936" s="30">
        <v>4.99</v>
      </c>
      <c r="F11936">
        <f t="shared" si="192"/>
        <v>1</v>
      </c>
    </row>
    <row r="11937" spans="1:6" x14ac:dyDescent="0.2">
      <c r="A11937" s="28">
        <v>43133</v>
      </c>
      <c r="B11937" t="s">
        <v>440</v>
      </c>
      <c r="C11937" t="s">
        <v>54</v>
      </c>
      <c r="D11937" t="s">
        <v>54</v>
      </c>
      <c r="E11937" s="30">
        <v>4</v>
      </c>
      <c r="F11937">
        <f t="shared" si="192"/>
        <v>1</v>
      </c>
    </row>
    <row r="11938" spans="1:6" x14ac:dyDescent="0.2">
      <c r="A11938" s="28">
        <v>43133</v>
      </c>
      <c r="B11938" t="s">
        <v>440</v>
      </c>
      <c r="C11938" t="s">
        <v>55</v>
      </c>
      <c r="D11938" t="s">
        <v>55</v>
      </c>
      <c r="E11938" s="30">
        <v>54.6</v>
      </c>
      <c r="F11938">
        <f t="shared" si="192"/>
        <v>1</v>
      </c>
    </row>
    <row r="11939" spans="1:6" x14ac:dyDescent="0.2">
      <c r="A11939" s="28">
        <v>43133</v>
      </c>
      <c r="B11939" t="s">
        <v>440</v>
      </c>
      <c r="C11939" t="s">
        <v>56</v>
      </c>
      <c r="D11939" t="s">
        <v>56</v>
      </c>
      <c r="E11939" s="30">
        <v>6</v>
      </c>
      <c r="F11939">
        <f t="shared" si="192"/>
        <v>1</v>
      </c>
    </row>
    <row r="11940" spans="1:6" x14ac:dyDescent="0.2">
      <c r="A11940" s="28">
        <v>43133</v>
      </c>
      <c r="B11940" t="s">
        <v>440</v>
      </c>
      <c r="C11940" t="s">
        <v>57</v>
      </c>
      <c r="D11940" t="s">
        <v>57</v>
      </c>
      <c r="E11940" s="30">
        <v>0</v>
      </c>
      <c r="F11940">
        <f t="shared" si="192"/>
        <v>1</v>
      </c>
    </row>
    <row r="11941" spans="1:6" x14ac:dyDescent="0.2">
      <c r="A11941" s="28">
        <v>43133</v>
      </c>
      <c r="B11941" t="s">
        <v>440</v>
      </c>
      <c r="C11941" t="s">
        <v>58</v>
      </c>
      <c r="D11941" t="s">
        <v>58</v>
      </c>
      <c r="E11941" s="30">
        <v>6</v>
      </c>
      <c r="F11941">
        <f t="shared" si="192"/>
        <v>1</v>
      </c>
    </row>
    <row r="11942" spans="1:6" x14ac:dyDescent="0.2">
      <c r="A11942" s="28">
        <v>43133</v>
      </c>
      <c r="B11942" t="s">
        <v>440</v>
      </c>
      <c r="C11942" t="s">
        <v>59</v>
      </c>
      <c r="D11942" t="s">
        <v>59</v>
      </c>
      <c r="E11942" s="30">
        <v>4.4000000000000004</v>
      </c>
      <c r="F11942">
        <f t="shared" si="192"/>
        <v>1</v>
      </c>
    </row>
    <row r="11943" spans="1:6" x14ac:dyDescent="0.2">
      <c r="A11943" s="28">
        <v>43134</v>
      </c>
      <c r="B11943" t="s">
        <v>441</v>
      </c>
      <c r="C11943" t="s">
        <v>52</v>
      </c>
      <c r="D11943" t="s">
        <v>52</v>
      </c>
      <c r="E11943" s="30">
        <v>4.33</v>
      </c>
      <c r="F11943">
        <f t="shared" si="192"/>
        <v>1</v>
      </c>
    </row>
    <row r="11944" spans="1:6" x14ac:dyDescent="0.2">
      <c r="A11944" s="28">
        <v>43134</v>
      </c>
      <c r="B11944" t="s">
        <v>441</v>
      </c>
      <c r="C11944" t="s">
        <v>53</v>
      </c>
      <c r="D11944" t="s">
        <v>53</v>
      </c>
      <c r="E11944" s="30">
        <v>7.13</v>
      </c>
      <c r="F11944">
        <f t="shared" si="192"/>
        <v>1</v>
      </c>
    </row>
    <row r="11945" spans="1:6" x14ac:dyDescent="0.2">
      <c r="A11945" s="28">
        <v>43134</v>
      </c>
      <c r="B11945" t="s">
        <v>441</v>
      </c>
      <c r="C11945" t="s">
        <v>54</v>
      </c>
      <c r="D11945" t="s">
        <v>54</v>
      </c>
      <c r="E11945" s="30">
        <v>3.3</v>
      </c>
      <c r="F11945">
        <f t="shared" si="192"/>
        <v>1</v>
      </c>
    </row>
    <row r="11946" spans="1:6" x14ac:dyDescent="0.2">
      <c r="A11946" s="28">
        <v>43134</v>
      </c>
      <c r="B11946" t="s">
        <v>441</v>
      </c>
      <c r="C11946" t="s">
        <v>55</v>
      </c>
      <c r="D11946" t="s">
        <v>55</v>
      </c>
      <c r="E11946" s="30">
        <v>67.099999999999994</v>
      </c>
      <c r="F11946">
        <f t="shared" si="192"/>
        <v>1</v>
      </c>
    </row>
    <row r="11947" spans="1:6" x14ac:dyDescent="0.2">
      <c r="A11947" s="28">
        <v>43134</v>
      </c>
      <c r="B11947" t="s">
        <v>441</v>
      </c>
      <c r="C11947" t="s">
        <v>56</v>
      </c>
      <c r="D11947" t="s">
        <v>56</v>
      </c>
      <c r="E11947" s="30">
        <v>12</v>
      </c>
      <c r="F11947">
        <f t="shared" si="192"/>
        <v>1</v>
      </c>
    </row>
    <row r="11948" spans="1:6" x14ac:dyDescent="0.2">
      <c r="A11948" s="28">
        <v>43134</v>
      </c>
      <c r="B11948" t="s">
        <v>441</v>
      </c>
      <c r="C11948" t="s">
        <v>57</v>
      </c>
      <c r="D11948" t="s">
        <v>57</v>
      </c>
      <c r="E11948" s="30">
        <v>0</v>
      </c>
      <c r="F11948">
        <f t="shared" si="192"/>
        <v>1</v>
      </c>
    </row>
    <row r="11949" spans="1:6" x14ac:dyDescent="0.2">
      <c r="A11949" s="28">
        <v>43134</v>
      </c>
      <c r="B11949" t="s">
        <v>441</v>
      </c>
      <c r="C11949" t="s">
        <v>58</v>
      </c>
      <c r="D11949" t="s">
        <v>58</v>
      </c>
      <c r="E11949" s="30">
        <v>5</v>
      </c>
      <c r="F11949">
        <f t="shared" si="192"/>
        <v>1</v>
      </c>
    </row>
    <row r="11950" spans="1:6" x14ac:dyDescent="0.2">
      <c r="A11950" s="28">
        <v>43134</v>
      </c>
      <c r="B11950" t="s">
        <v>441</v>
      </c>
      <c r="C11950" t="s">
        <v>59</v>
      </c>
      <c r="D11950" t="s">
        <v>59</v>
      </c>
      <c r="E11950" s="30">
        <v>2</v>
      </c>
      <c r="F11950">
        <f t="shared" si="192"/>
        <v>1</v>
      </c>
    </row>
    <row r="11951" spans="1:6" x14ac:dyDescent="0.2">
      <c r="A11951" s="28">
        <v>43135</v>
      </c>
      <c r="B11951" t="s">
        <v>447</v>
      </c>
      <c r="C11951" t="s">
        <v>52</v>
      </c>
      <c r="D11951" t="s">
        <v>52</v>
      </c>
      <c r="E11951" s="30">
        <v>7.99</v>
      </c>
      <c r="F11951">
        <f t="shared" si="192"/>
        <v>1</v>
      </c>
    </row>
    <row r="11952" spans="1:6" x14ac:dyDescent="0.2">
      <c r="A11952" s="28">
        <v>43135</v>
      </c>
      <c r="B11952" t="s">
        <v>447</v>
      </c>
      <c r="C11952" t="s">
        <v>53</v>
      </c>
      <c r="D11952" t="s">
        <v>53</v>
      </c>
      <c r="E11952" s="30">
        <v>9.0660000000000007</v>
      </c>
      <c r="F11952">
        <f t="shared" si="192"/>
        <v>1</v>
      </c>
    </row>
    <row r="11953" spans="1:6" x14ac:dyDescent="0.2">
      <c r="A11953" s="28">
        <v>43135</v>
      </c>
      <c r="B11953" t="s">
        <v>447</v>
      </c>
      <c r="C11953" t="s">
        <v>54</v>
      </c>
      <c r="D11953" t="s">
        <v>54</v>
      </c>
      <c r="E11953" s="30">
        <v>2</v>
      </c>
      <c r="F11953">
        <f t="shared" si="192"/>
        <v>1</v>
      </c>
    </row>
    <row r="11954" spans="1:6" x14ac:dyDescent="0.2">
      <c r="A11954" s="28">
        <v>43135</v>
      </c>
      <c r="B11954" t="s">
        <v>447</v>
      </c>
      <c r="C11954" t="s">
        <v>55</v>
      </c>
      <c r="D11954" t="s">
        <v>55</v>
      </c>
      <c r="E11954" s="30">
        <v>50.6</v>
      </c>
      <c r="F11954">
        <f t="shared" si="192"/>
        <v>1</v>
      </c>
    </row>
    <row r="11955" spans="1:6" x14ac:dyDescent="0.2">
      <c r="A11955" s="28">
        <v>43135</v>
      </c>
      <c r="B11955" t="s">
        <v>447</v>
      </c>
      <c r="C11955" t="s">
        <v>56</v>
      </c>
      <c r="D11955" t="s">
        <v>56</v>
      </c>
      <c r="E11955" s="30">
        <v>6</v>
      </c>
      <c r="F11955">
        <f t="shared" si="192"/>
        <v>1</v>
      </c>
    </row>
    <row r="11956" spans="1:6" x14ac:dyDescent="0.2">
      <c r="A11956" s="28">
        <v>43135</v>
      </c>
      <c r="B11956" t="s">
        <v>447</v>
      </c>
      <c r="C11956" t="s">
        <v>57</v>
      </c>
      <c r="D11956" t="s">
        <v>57</v>
      </c>
      <c r="E11956" s="30">
        <v>0</v>
      </c>
      <c r="F11956">
        <f t="shared" si="192"/>
        <v>1</v>
      </c>
    </row>
    <row r="11957" spans="1:6" x14ac:dyDescent="0.2">
      <c r="A11957" s="28">
        <v>43135</v>
      </c>
      <c r="B11957" t="s">
        <v>447</v>
      </c>
      <c r="C11957" t="s">
        <v>58</v>
      </c>
      <c r="D11957" t="s">
        <v>58</v>
      </c>
      <c r="E11957" s="30">
        <v>3</v>
      </c>
      <c r="F11957">
        <f t="shared" si="192"/>
        <v>1</v>
      </c>
    </row>
    <row r="11958" spans="1:6" x14ac:dyDescent="0.2">
      <c r="A11958" s="28">
        <v>43135</v>
      </c>
      <c r="B11958" t="s">
        <v>447</v>
      </c>
      <c r="C11958" t="s">
        <v>59</v>
      </c>
      <c r="D11958" t="s">
        <v>59</v>
      </c>
      <c r="E11958" s="30">
        <v>3</v>
      </c>
      <c r="F11958">
        <f t="shared" si="192"/>
        <v>1</v>
      </c>
    </row>
    <row r="11959" spans="1:6" x14ac:dyDescent="0.2">
      <c r="A11959" s="28">
        <v>43136</v>
      </c>
      <c r="B11959" t="s">
        <v>443</v>
      </c>
      <c r="C11959" t="s">
        <v>52</v>
      </c>
      <c r="D11959" t="s">
        <v>52</v>
      </c>
      <c r="E11959" s="30">
        <v>7.33</v>
      </c>
      <c r="F11959">
        <f t="shared" si="192"/>
        <v>1</v>
      </c>
    </row>
    <row r="11960" spans="1:6" x14ac:dyDescent="0.2">
      <c r="A11960" s="28">
        <v>43136</v>
      </c>
      <c r="B11960" t="s">
        <v>443</v>
      </c>
      <c r="C11960" t="s">
        <v>53</v>
      </c>
      <c r="D11960" t="s">
        <v>53</v>
      </c>
      <c r="E11960" s="30">
        <v>3.0659999999999998</v>
      </c>
      <c r="F11960">
        <f t="shared" si="192"/>
        <v>1</v>
      </c>
    </row>
    <row r="11961" spans="1:6" x14ac:dyDescent="0.2">
      <c r="A11961" s="28">
        <v>43136</v>
      </c>
      <c r="B11961" t="s">
        <v>443</v>
      </c>
      <c r="C11961" t="s">
        <v>54</v>
      </c>
      <c r="D11961" t="s">
        <v>54</v>
      </c>
      <c r="E11961" s="30">
        <v>3</v>
      </c>
      <c r="F11961">
        <f t="shared" si="192"/>
        <v>1</v>
      </c>
    </row>
    <row r="11962" spans="1:6" x14ac:dyDescent="0.2">
      <c r="A11962" s="28">
        <v>43136</v>
      </c>
      <c r="B11962" t="s">
        <v>443</v>
      </c>
      <c r="C11962" t="s">
        <v>55</v>
      </c>
      <c r="D11962" t="s">
        <v>55</v>
      </c>
      <c r="E11962" s="30">
        <v>53</v>
      </c>
      <c r="F11962">
        <f t="shared" si="192"/>
        <v>1</v>
      </c>
    </row>
    <row r="11963" spans="1:6" x14ac:dyDescent="0.2">
      <c r="A11963" s="28">
        <v>43136</v>
      </c>
      <c r="B11963" t="s">
        <v>443</v>
      </c>
      <c r="C11963" t="s">
        <v>56</v>
      </c>
      <c r="D11963" t="s">
        <v>56</v>
      </c>
      <c r="E11963" s="30">
        <v>18</v>
      </c>
      <c r="F11963">
        <f t="shared" si="192"/>
        <v>1</v>
      </c>
    </row>
    <row r="11964" spans="1:6" x14ac:dyDescent="0.2">
      <c r="A11964" s="28">
        <v>43136</v>
      </c>
      <c r="B11964" t="s">
        <v>443</v>
      </c>
      <c r="C11964" t="s">
        <v>57</v>
      </c>
      <c r="D11964" t="s">
        <v>57</v>
      </c>
      <c r="E11964" s="30">
        <v>0</v>
      </c>
      <c r="F11964">
        <f t="shared" si="192"/>
        <v>1</v>
      </c>
    </row>
    <row r="11965" spans="1:6" x14ac:dyDescent="0.2">
      <c r="A11965" s="28">
        <v>43136</v>
      </c>
      <c r="B11965" t="s">
        <v>443</v>
      </c>
      <c r="C11965" t="s">
        <v>58</v>
      </c>
      <c r="D11965" t="s">
        <v>58</v>
      </c>
      <c r="E11965" s="30">
        <v>6</v>
      </c>
      <c r="F11965">
        <f t="shared" si="192"/>
        <v>1</v>
      </c>
    </row>
    <row r="11966" spans="1:6" x14ac:dyDescent="0.2">
      <c r="A11966" s="28">
        <v>43136</v>
      </c>
      <c r="B11966" t="s">
        <v>443</v>
      </c>
      <c r="C11966" t="s">
        <v>59</v>
      </c>
      <c r="D11966" t="s">
        <v>59</v>
      </c>
      <c r="E11966" s="30">
        <v>0.66</v>
      </c>
      <c r="F11966">
        <f t="shared" si="192"/>
        <v>1</v>
      </c>
    </row>
    <row r="11967" spans="1:6" x14ac:dyDescent="0.2">
      <c r="A11967" s="28">
        <v>43137</v>
      </c>
      <c r="B11967" t="s">
        <v>444</v>
      </c>
      <c r="C11967" t="s">
        <v>52</v>
      </c>
      <c r="D11967" t="s">
        <v>52</v>
      </c>
      <c r="E11967" s="30">
        <v>4.34</v>
      </c>
      <c r="F11967">
        <f t="shared" si="192"/>
        <v>1</v>
      </c>
    </row>
    <row r="11968" spans="1:6" x14ac:dyDescent="0.2">
      <c r="A11968" s="28">
        <v>43137</v>
      </c>
      <c r="B11968" t="s">
        <v>444</v>
      </c>
      <c r="C11968" t="s">
        <v>53</v>
      </c>
      <c r="D11968" t="s">
        <v>53</v>
      </c>
      <c r="E11968" s="30">
        <v>1.87</v>
      </c>
      <c r="F11968">
        <f t="shared" si="192"/>
        <v>1</v>
      </c>
    </row>
    <row r="11969" spans="1:6" x14ac:dyDescent="0.2">
      <c r="A11969" s="28">
        <v>43137</v>
      </c>
      <c r="B11969" t="s">
        <v>444</v>
      </c>
      <c r="C11969" t="s">
        <v>54</v>
      </c>
      <c r="D11969" t="s">
        <v>54</v>
      </c>
      <c r="E11969" s="30">
        <v>6.85</v>
      </c>
      <c r="F11969">
        <f t="shared" si="192"/>
        <v>1</v>
      </c>
    </row>
    <row r="11970" spans="1:6" x14ac:dyDescent="0.2">
      <c r="A11970" s="28">
        <v>43137</v>
      </c>
      <c r="B11970" t="s">
        <v>444</v>
      </c>
      <c r="C11970" t="s">
        <v>55</v>
      </c>
      <c r="D11970" t="s">
        <v>55</v>
      </c>
      <c r="E11970" s="30">
        <v>51.5</v>
      </c>
      <c r="F11970">
        <f t="shared" si="192"/>
        <v>1</v>
      </c>
    </row>
    <row r="11971" spans="1:6" x14ac:dyDescent="0.2">
      <c r="A11971" s="28">
        <v>43137</v>
      </c>
      <c r="B11971" t="s">
        <v>444</v>
      </c>
      <c r="C11971" t="s">
        <v>56</v>
      </c>
      <c r="D11971" t="s">
        <v>56</v>
      </c>
      <c r="E11971" s="30">
        <v>8</v>
      </c>
      <c r="F11971">
        <f t="shared" si="192"/>
        <v>1</v>
      </c>
    </row>
    <row r="11972" spans="1:6" x14ac:dyDescent="0.2">
      <c r="A11972" s="28">
        <v>43137</v>
      </c>
      <c r="B11972" t="s">
        <v>444</v>
      </c>
      <c r="C11972" t="s">
        <v>57</v>
      </c>
      <c r="D11972" t="s">
        <v>57</v>
      </c>
      <c r="E11972" s="30">
        <v>0</v>
      </c>
      <c r="F11972">
        <f t="shared" si="192"/>
        <v>1</v>
      </c>
    </row>
    <row r="11973" spans="1:6" x14ac:dyDescent="0.2">
      <c r="A11973" s="28">
        <v>43137</v>
      </c>
      <c r="B11973" t="s">
        <v>444</v>
      </c>
      <c r="C11973" t="s">
        <v>58</v>
      </c>
      <c r="D11973" t="s">
        <v>58</v>
      </c>
      <c r="E11973" s="30">
        <v>5</v>
      </c>
      <c r="F11973">
        <f t="shared" si="192"/>
        <v>1</v>
      </c>
    </row>
    <row r="11974" spans="1:6" x14ac:dyDescent="0.2">
      <c r="A11974" s="28">
        <v>43137</v>
      </c>
      <c r="B11974" t="s">
        <v>444</v>
      </c>
      <c r="C11974" t="s">
        <v>59</v>
      </c>
      <c r="D11974" t="s">
        <v>59</v>
      </c>
      <c r="E11974" s="30">
        <v>1</v>
      </c>
      <c r="F11974">
        <f t="shared" si="192"/>
        <v>1</v>
      </c>
    </row>
    <row r="11975" spans="1:6" x14ac:dyDescent="0.2">
      <c r="A11975" s="28">
        <v>43138</v>
      </c>
      <c r="B11975" t="s">
        <v>445</v>
      </c>
      <c r="C11975" t="s">
        <v>52</v>
      </c>
      <c r="D11975" t="s">
        <v>52</v>
      </c>
      <c r="E11975" s="30">
        <v>4.84</v>
      </c>
      <c r="F11975">
        <f t="shared" ref="F11975:F12038" si="193">SUBTOTAL(103,E11975)</f>
        <v>1</v>
      </c>
    </row>
    <row r="11976" spans="1:6" x14ac:dyDescent="0.2">
      <c r="A11976" s="28">
        <v>43138</v>
      </c>
      <c r="B11976" t="s">
        <v>445</v>
      </c>
      <c r="C11976" t="s">
        <v>53</v>
      </c>
      <c r="D11976" t="s">
        <v>53</v>
      </c>
      <c r="E11976" s="30">
        <v>8.1319999999999997</v>
      </c>
      <c r="F11976">
        <f t="shared" si="193"/>
        <v>1</v>
      </c>
    </row>
    <row r="11977" spans="1:6" x14ac:dyDescent="0.2">
      <c r="A11977" s="28">
        <v>43138</v>
      </c>
      <c r="B11977" t="s">
        <v>445</v>
      </c>
      <c r="C11977" t="s">
        <v>54</v>
      </c>
      <c r="D11977" t="s">
        <v>54</v>
      </c>
      <c r="E11977" s="30">
        <v>3.2</v>
      </c>
      <c r="F11977">
        <f t="shared" si="193"/>
        <v>1</v>
      </c>
    </row>
    <row r="11978" spans="1:6" x14ac:dyDescent="0.2">
      <c r="A11978" s="28">
        <v>43138</v>
      </c>
      <c r="B11978" t="s">
        <v>445</v>
      </c>
      <c r="C11978" t="s">
        <v>55</v>
      </c>
      <c r="D11978" t="s">
        <v>55</v>
      </c>
      <c r="E11978" s="30">
        <v>44.8</v>
      </c>
      <c r="F11978">
        <f t="shared" si="193"/>
        <v>1</v>
      </c>
    </row>
    <row r="11979" spans="1:6" x14ac:dyDescent="0.2">
      <c r="A11979" s="28">
        <v>43138</v>
      </c>
      <c r="B11979" t="s">
        <v>445</v>
      </c>
      <c r="C11979" t="s">
        <v>56</v>
      </c>
      <c r="D11979" t="s">
        <v>56</v>
      </c>
      <c r="E11979" s="30">
        <v>8</v>
      </c>
      <c r="F11979">
        <f t="shared" si="193"/>
        <v>1</v>
      </c>
    </row>
    <row r="11980" spans="1:6" x14ac:dyDescent="0.2">
      <c r="A11980" s="28">
        <v>43138</v>
      </c>
      <c r="B11980" t="s">
        <v>445</v>
      </c>
      <c r="C11980" t="s">
        <v>57</v>
      </c>
      <c r="D11980" t="s">
        <v>57</v>
      </c>
      <c r="E11980" s="30">
        <v>0</v>
      </c>
      <c r="F11980">
        <f t="shared" si="193"/>
        <v>1</v>
      </c>
    </row>
    <row r="11981" spans="1:6" x14ac:dyDescent="0.2">
      <c r="A11981" s="28">
        <v>43138</v>
      </c>
      <c r="B11981" t="s">
        <v>445</v>
      </c>
      <c r="C11981" t="s">
        <v>58</v>
      </c>
      <c r="D11981" t="s">
        <v>58</v>
      </c>
      <c r="E11981" s="30">
        <v>23</v>
      </c>
      <c r="F11981">
        <f t="shared" si="193"/>
        <v>1</v>
      </c>
    </row>
    <row r="11982" spans="1:6" x14ac:dyDescent="0.2">
      <c r="A11982" s="28">
        <v>43138</v>
      </c>
      <c r="B11982" t="s">
        <v>445</v>
      </c>
      <c r="C11982" t="s">
        <v>59</v>
      </c>
      <c r="D11982" t="s">
        <v>59</v>
      </c>
      <c r="E11982" s="30">
        <v>0</v>
      </c>
      <c r="F11982">
        <f t="shared" si="193"/>
        <v>1</v>
      </c>
    </row>
    <row r="11983" spans="1:6" x14ac:dyDescent="0.2">
      <c r="A11983" s="28">
        <v>43139</v>
      </c>
      <c r="B11983" t="s">
        <v>446</v>
      </c>
      <c r="C11983" t="s">
        <v>52</v>
      </c>
      <c r="D11983" t="s">
        <v>52</v>
      </c>
      <c r="E11983" s="30">
        <v>6.33</v>
      </c>
      <c r="F11983">
        <f t="shared" si="193"/>
        <v>1</v>
      </c>
    </row>
    <row r="11984" spans="1:6" x14ac:dyDescent="0.2">
      <c r="A11984" s="28">
        <v>43139</v>
      </c>
      <c r="B11984" t="s">
        <v>446</v>
      </c>
      <c r="C11984" t="s">
        <v>53</v>
      </c>
      <c r="D11984" t="s">
        <v>53</v>
      </c>
      <c r="E11984" s="30">
        <v>1.34</v>
      </c>
      <c r="F11984">
        <f t="shared" si="193"/>
        <v>1</v>
      </c>
    </row>
    <row r="11985" spans="1:6" x14ac:dyDescent="0.2">
      <c r="A11985" s="28">
        <v>43139</v>
      </c>
      <c r="B11985" t="s">
        <v>446</v>
      </c>
      <c r="C11985" t="s">
        <v>54</v>
      </c>
      <c r="D11985" t="s">
        <v>54</v>
      </c>
      <c r="E11985" s="30">
        <v>3</v>
      </c>
      <c r="F11985">
        <f t="shared" si="193"/>
        <v>1</v>
      </c>
    </row>
    <row r="11986" spans="1:6" x14ac:dyDescent="0.2">
      <c r="A11986" s="28">
        <v>43139</v>
      </c>
      <c r="B11986" t="s">
        <v>446</v>
      </c>
      <c r="C11986" t="s">
        <v>55</v>
      </c>
      <c r="D11986" t="s">
        <v>55</v>
      </c>
      <c r="E11986" s="30">
        <v>47</v>
      </c>
      <c r="F11986">
        <f t="shared" si="193"/>
        <v>1</v>
      </c>
    </row>
    <row r="11987" spans="1:6" x14ac:dyDescent="0.2">
      <c r="A11987" s="28">
        <v>43139</v>
      </c>
      <c r="B11987" t="s">
        <v>446</v>
      </c>
      <c r="C11987" t="s">
        <v>56</v>
      </c>
      <c r="D11987" t="s">
        <v>56</v>
      </c>
      <c r="E11987" s="30">
        <v>7</v>
      </c>
      <c r="F11987">
        <f t="shared" si="193"/>
        <v>1</v>
      </c>
    </row>
    <row r="11988" spans="1:6" x14ac:dyDescent="0.2">
      <c r="A11988" s="28">
        <v>43139</v>
      </c>
      <c r="B11988" t="s">
        <v>446</v>
      </c>
      <c r="C11988" t="s">
        <v>57</v>
      </c>
      <c r="D11988" t="s">
        <v>57</v>
      </c>
      <c r="E11988" s="30">
        <v>0</v>
      </c>
      <c r="F11988">
        <f t="shared" si="193"/>
        <v>1</v>
      </c>
    </row>
    <row r="11989" spans="1:6" x14ac:dyDescent="0.2">
      <c r="A11989" s="28">
        <v>43139</v>
      </c>
      <c r="B11989" t="s">
        <v>446</v>
      </c>
      <c r="C11989" t="s">
        <v>58</v>
      </c>
      <c r="D11989" t="s">
        <v>58</v>
      </c>
      <c r="E11989" s="30">
        <v>1.25</v>
      </c>
      <c r="F11989">
        <f t="shared" si="193"/>
        <v>1</v>
      </c>
    </row>
    <row r="11990" spans="1:6" x14ac:dyDescent="0.2">
      <c r="A11990" s="28">
        <v>43139</v>
      </c>
      <c r="B11990" t="s">
        <v>446</v>
      </c>
      <c r="C11990" t="s">
        <v>59</v>
      </c>
      <c r="D11990" t="s">
        <v>59</v>
      </c>
      <c r="E11990" s="30">
        <v>0</v>
      </c>
      <c r="F11990">
        <f t="shared" si="193"/>
        <v>1</v>
      </c>
    </row>
    <row r="11991" spans="1:6" x14ac:dyDescent="0.2">
      <c r="A11991" s="28">
        <v>43140</v>
      </c>
      <c r="B11991" t="s">
        <v>440</v>
      </c>
      <c r="C11991" t="s">
        <v>52</v>
      </c>
      <c r="D11991" t="s">
        <v>52</v>
      </c>
      <c r="E11991" s="30">
        <v>3</v>
      </c>
      <c r="F11991">
        <f t="shared" si="193"/>
        <v>1</v>
      </c>
    </row>
    <row r="11992" spans="1:6" x14ac:dyDescent="0.2">
      <c r="A11992" s="28">
        <v>43140</v>
      </c>
      <c r="B11992" t="s">
        <v>440</v>
      </c>
      <c r="C11992" t="s">
        <v>53</v>
      </c>
      <c r="D11992" t="s">
        <v>53</v>
      </c>
      <c r="E11992" s="30">
        <v>3.69</v>
      </c>
      <c r="F11992">
        <f t="shared" si="193"/>
        <v>1</v>
      </c>
    </row>
    <row r="11993" spans="1:6" x14ac:dyDescent="0.2">
      <c r="A11993" s="28">
        <v>43140</v>
      </c>
      <c r="B11993" t="s">
        <v>440</v>
      </c>
      <c r="C11993" t="s">
        <v>54</v>
      </c>
      <c r="D11993" t="s">
        <v>54</v>
      </c>
      <c r="E11993" s="30">
        <v>4.25</v>
      </c>
      <c r="F11993">
        <f t="shared" si="193"/>
        <v>1</v>
      </c>
    </row>
    <row r="11994" spans="1:6" x14ac:dyDescent="0.2">
      <c r="A11994" s="28">
        <v>43140</v>
      </c>
      <c r="B11994" t="s">
        <v>440</v>
      </c>
      <c r="C11994" t="s">
        <v>55</v>
      </c>
      <c r="D11994" t="s">
        <v>55</v>
      </c>
      <c r="E11994" s="30">
        <v>47</v>
      </c>
      <c r="F11994">
        <f t="shared" si="193"/>
        <v>1</v>
      </c>
    </row>
    <row r="11995" spans="1:6" x14ac:dyDescent="0.2">
      <c r="A11995" s="28">
        <v>43140</v>
      </c>
      <c r="B11995" t="s">
        <v>440</v>
      </c>
      <c r="C11995" t="s">
        <v>56</v>
      </c>
      <c r="D11995" t="s">
        <v>56</v>
      </c>
      <c r="E11995" s="30">
        <v>17</v>
      </c>
      <c r="F11995">
        <f t="shared" si="193"/>
        <v>1</v>
      </c>
    </row>
    <row r="11996" spans="1:6" x14ac:dyDescent="0.2">
      <c r="A11996" s="28">
        <v>43140</v>
      </c>
      <c r="B11996" t="s">
        <v>440</v>
      </c>
      <c r="C11996" t="s">
        <v>57</v>
      </c>
      <c r="D11996" t="s">
        <v>57</v>
      </c>
      <c r="E11996" s="30">
        <v>0</v>
      </c>
      <c r="F11996">
        <f t="shared" si="193"/>
        <v>1</v>
      </c>
    </row>
    <row r="11997" spans="1:6" x14ac:dyDescent="0.2">
      <c r="A11997" s="28">
        <v>43140</v>
      </c>
      <c r="B11997" t="s">
        <v>440</v>
      </c>
      <c r="C11997" t="s">
        <v>58</v>
      </c>
      <c r="D11997" t="s">
        <v>58</v>
      </c>
      <c r="E11997" s="30">
        <v>11</v>
      </c>
      <c r="F11997">
        <f t="shared" si="193"/>
        <v>1</v>
      </c>
    </row>
    <row r="11998" spans="1:6" x14ac:dyDescent="0.2">
      <c r="A11998" s="28">
        <v>43140</v>
      </c>
      <c r="B11998" t="s">
        <v>440</v>
      </c>
      <c r="C11998" t="s">
        <v>59</v>
      </c>
      <c r="D11998" t="s">
        <v>59</v>
      </c>
      <c r="E11998" s="30">
        <v>0</v>
      </c>
      <c r="F11998">
        <f t="shared" si="193"/>
        <v>1</v>
      </c>
    </row>
    <row r="11999" spans="1:6" x14ac:dyDescent="0.2">
      <c r="A11999" s="28">
        <v>43141</v>
      </c>
      <c r="B11999" t="s">
        <v>441</v>
      </c>
      <c r="C11999" t="s">
        <v>52</v>
      </c>
      <c r="D11999" t="s">
        <v>52</v>
      </c>
      <c r="E11999" s="30">
        <v>10.01</v>
      </c>
      <c r="F11999">
        <f t="shared" si="193"/>
        <v>1</v>
      </c>
    </row>
    <row r="12000" spans="1:6" x14ac:dyDescent="0.2">
      <c r="A12000" s="28">
        <v>43141</v>
      </c>
      <c r="B12000" t="s">
        <v>441</v>
      </c>
      <c r="C12000" t="s">
        <v>53</v>
      </c>
      <c r="D12000" t="s">
        <v>53</v>
      </c>
      <c r="E12000" s="30">
        <v>5.2309999999999999</v>
      </c>
      <c r="F12000">
        <f t="shared" si="193"/>
        <v>1</v>
      </c>
    </row>
    <row r="12001" spans="1:6" x14ac:dyDescent="0.2">
      <c r="A12001" s="28">
        <v>43141</v>
      </c>
      <c r="B12001" t="s">
        <v>441</v>
      </c>
      <c r="C12001" t="s">
        <v>54</v>
      </c>
      <c r="D12001" t="s">
        <v>54</v>
      </c>
      <c r="E12001" s="30">
        <v>3.5</v>
      </c>
      <c r="F12001">
        <f t="shared" si="193"/>
        <v>1</v>
      </c>
    </row>
    <row r="12002" spans="1:6" x14ac:dyDescent="0.2">
      <c r="A12002" s="28">
        <v>43141</v>
      </c>
      <c r="B12002" t="s">
        <v>441</v>
      </c>
      <c r="C12002" t="s">
        <v>55</v>
      </c>
      <c r="D12002" t="s">
        <v>55</v>
      </c>
      <c r="E12002" s="30">
        <v>60.4</v>
      </c>
      <c r="F12002">
        <f t="shared" si="193"/>
        <v>1</v>
      </c>
    </row>
    <row r="12003" spans="1:6" x14ac:dyDescent="0.2">
      <c r="A12003" s="28">
        <v>43141</v>
      </c>
      <c r="B12003" t="s">
        <v>441</v>
      </c>
      <c r="C12003" t="s">
        <v>56</v>
      </c>
      <c r="D12003" t="s">
        <v>56</v>
      </c>
      <c r="E12003" s="30">
        <v>6</v>
      </c>
      <c r="F12003">
        <f t="shared" si="193"/>
        <v>1</v>
      </c>
    </row>
    <row r="12004" spans="1:6" x14ac:dyDescent="0.2">
      <c r="A12004" s="28">
        <v>43141</v>
      </c>
      <c r="B12004" t="s">
        <v>441</v>
      </c>
      <c r="C12004" t="s">
        <v>57</v>
      </c>
      <c r="D12004" t="s">
        <v>57</v>
      </c>
      <c r="E12004" s="30">
        <v>0</v>
      </c>
      <c r="F12004">
        <f t="shared" si="193"/>
        <v>1</v>
      </c>
    </row>
    <row r="12005" spans="1:6" x14ac:dyDescent="0.2">
      <c r="A12005" s="28">
        <v>43141</v>
      </c>
      <c r="B12005" t="s">
        <v>441</v>
      </c>
      <c r="C12005" t="s">
        <v>58</v>
      </c>
      <c r="D12005" t="s">
        <v>58</v>
      </c>
      <c r="E12005" s="30">
        <v>15</v>
      </c>
      <c r="F12005">
        <f t="shared" si="193"/>
        <v>1</v>
      </c>
    </row>
    <row r="12006" spans="1:6" x14ac:dyDescent="0.2">
      <c r="A12006" s="28">
        <v>43141</v>
      </c>
      <c r="B12006" t="s">
        <v>441</v>
      </c>
      <c r="C12006" t="s">
        <v>59</v>
      </c>
      <c r="D12006" t="s">
        <v>59</v>
      </c>
      <c r="E12006" s="30">
        <v>3</v>
      </c>
      <c r="F12006">
        <f t="shared" si="193"/>
        <v>1</v>
      </c>
    </row>
    <row r="12007" spans="1:6" x14ac:dyDescent="0.2">
      <c r="A12007" s="28">
        <v>43142</v>
      </c>
      <c r="B12007" t="s">
        <v>447</v>
      </c>
      <c r="C12007" t="s">
        <v>52</v>
      </c>
      <c r="D12007" t="s">
        <v>52</v>
      </c>
      <c r="E12007" s="30">
        <v>6.33</v>
      </c>
      <c r="F12007">
        <f t="shared" si="193"/>
        <v>1</v>
      </c>
    </row>
    <row r="12008" spans="1:6" x14ac:dyDescent="0.2">
      <c r="A12008" s="28">
        <v>43142</v>
      </c>
      <c r="B12008" t="s">
        <v>447</v>
      </c>
      <c r="C12008" t="s">
        <v>53</v>
      </c>
      <c r="D12008" t="s">
        <v>53</v>
      </c>
      <c r="E12008" s="30">
        <v>5.3959999999999999</v>
      </c>
      <c r="F12008">
        <f t="shared" si="193"/>
        <v>1</v>
      </c>
    </row>
    <row r="12009" spans="1:6" x14ac:dyDescent="0.2">
      <c r="A12009" s="28">
        <v>43142</v>
      </c>
      <c r="B12009" t="s">
        <v>447</v>
      </c>
      <c r="C12009" t="s">
        <v>54</v>
      </c>
      <c r="D12009" t="s">
        <v>54</v>
      </c>
      <c r="E12009" s="30">
        <v>7.8</v>
      </c>
      <c r="F12009">
        <f t="shared" si="193"/>
        <v>1</v>
      </c>
    </row>
    <row r="12010" spans="1:6" x14ac:dyDescent="0.2">
      <c r="A12010" s="28">
        <v>43142</v>
      </c>
      <c r="B12010" t="s">
        <v>447</v>
      </c>
      <c r="C12010" t="s">
        <v>55</v>
      </c>
      <c r="D12010" t="s">
        <v>55</v>
      </c>
      <c r="E12010" s="30">
        <v>63.25</v>
      </c>
      <c r="F12010">
        <f t="shared" si="193"/>
        <v>1</v>
      </c>
    </row>
    <row r="12011" spans="1:6" x14ac:dyDescent="0.2">
      <c r="A12011" s="28">
        <v>43142</v>
      </c>
      <c r="B12011" t="s">
        <v>447</v>
      </c>
      <c r="C12011" t="s">
        <v>56</v>
      </c>
      <c r="D12011" t="s">
        <v>56</v>
      </c>
      <c r="E12011" s="30">
        <v>12</v>
      </c>
      <c r="F12011">
        <f t="shared" si="193"/>
        <v>1</v>
      </c>
    </row>
    <row r="12012" spans="1:6" x14ac:dyDescent="0.2">
      <c r="A12012" s="28">
        <v>43142</v>
      </c>
      <c r="B12012" t="s">
        <v>447</v>
      </c>
      <c r="C12012" t="s">
        <v>57</v>
      </c>
      <c r="D12012" t="s">
        <v>57</v>
      </c>
      <c r="E12012" s="30">
        <v>0</v>
      </c>
      <c r="F12012">
        <f t="shared" si="193"/>
        <v>1</v>
      </c>
    </row>
    <row r="12013" spans="1:6" x14ac:dyDescent="0.2">
      <c r="A12013" s="28">
        <v>43142</v>
      </c>
      <c r="B12013" t="s">
        <v>447</v>
      </c>
      <c r="C12013" t="s">
        <v>58</v>
      </c>
      <c r="D12013" t="s">
        <v>58</v>
      </c>
      <c r="E12013" s="30">
        <v>10</v>
      </c>
      <c r="F12013">
        <f t="shared" si="193"/>
        <v>1</v>
      </c>
    </row>
    <row r="12014" spans="1:6" x14ac:dyDescent="0.2">
      <c r="A12014" s="28">
        <v>43142</v>
      </c>
      <c r="B12014" t="s">
        <v>447</v>
      </c>
      <c r="C12014" t="s">
        <v>59</v>
      </c>
      <c r="D12014" t="s">
        <v>59</v>
      </c>
      <c r="E12014" s="30">
        <v>2</v>
      </c>
      <c r="F12014">
        <f t="shared" si="193"/>
        <v>1</v>
      </c>
    </row>
    <row r="12015" spans="1:6" x14ac:dyDescent="0.2">
      <c r="A12015" s="28">
        <v>43143</v>
      </c>
      <c r="B12015" t="s">
        <v>443</v>
      </c>
      <c r="C12015" t="s">
        <v>52</v>
      </c>
      <c r="D12015" t="s">
        <v>52</v>
      </c>
      <c r="E12015" s="30">
        <v>8</v>
      </c>
      <c r="F12015">
        <f t="shared" si="193"/>
        <v>1</v>
      </c>
    </row>
    <row r="12016" spans="1:6" x14ac:dyDescent="0.2">
      <c r="A12016" s="28">
        <v>43143</v>
      </c>
      <c r="B12016" t="s">
        <v>443</v>
      </c>
      <c r="C12016" t="s">
        <v>53</v>
      </c>
      <c r="D12016" t="s">
        <v>53</v>
      </c>
      <c r="E12016" s="30">
        <v>4.7690000000000001</v>
      </c>
      <c r="F12016">
        <f t="shared" si="193"/>
        <v>1</v>
      </c>
    </row>
    <row r="12017" spans="1:6" x14ac:dyDescent="0.2">
      <c r="A12017" s="28">
        <v>43143</v>
      </c>
      <c r="B12017" t="s">
        <v>443</v>
      </c>
      <c r="C12017" t="s">
        <v>54</v>
      </c>
      <c r="D12017" t="s">
        <v>54</v>
      </c>
      <c r="E12017" s="30">
        <v>10</v>
      </c>
      <c r="F12017">
        <f t="shared" si="193"/>
        <v>1</v>
      </c>
    </row>
    <row r="12018" spans="1:6" x14ac:dyDescent="0.2">
      <c r="A12018" s="28">
        <v>43143</v>
      </c>
      <c r="B12018" t="s">
        <v>443</v>
      </c>
      <c r="C12018" t="s">
        <v>55</v>
      </c>
      <c r="D12018" t="s">
        <v>55</v>
      </c>
      <c r="E12018" s="30">
        <v>36.299999999999997</v>
      </c>
      <c r="F12018">
        <f t="shared" si="193"/>
        <v>1</v>
      </c>
    </row>
    <row r="12019" spans="1:6" x14ac:dyDescent="0.2">
      <c r="A12019" s="28">
        <v>43143</v>
      </c>
      <c r="B12019" t="s">
        <v>443</v>
      </c>
      <c r="C12019" t="s">
        <v>56</v>
      </c>
      <c r="D12019" t="s">
        <v>56</v>
      </c>
      <c r="E12019" s="30">
        <v>14</v>
      </c>
      <c r="F12019">
        <f t="shared" si="193"/>
        <v>1</v>
      </c>
    </row>
    <row r="12020" spans="1:6" x14ac:dyDescent="0.2">
      <c r="A12020" s="28">
        <v>43143</v>
      </c>
      <c r="B12020" t="s">
        <v>443</v>
      </c>
      <c r="C12020" t="s">
        <v>57</v>
      </c>
      <c r="D12020" t="s">
        <v>57</v>
      </c>
      <c r="E12020" s="30">
        <v>1</v>
      </c>
      <c r="F12020">
        <f t="shared" si="193"/>
        <v>1</v>
      </c>
    </row>
    <row r="12021" spans="1:6" x14ac:dyDescent="0.2">
      <c r="A12021" s="28">
        <v>43143</v>
      </c>
      <c r="B12021" t="s">
        <v>443</v>
      </c>
      <c r="C12021" t="s">
        <v>58</v>
      </c>
      <c r="D12021" t="s">
        <v>58</v>
      </c>
      <c r="E12021" s="30">
        <v>1</v>
      </c>
      <c r="F12021">
        <f t="shared" si="193"/>
        <v>1</v>
      </c>
    </row>
    <row r="12022" spans="1:6" x14ac:dyDescent="0.2">
      <c r="A12022" s="28">
        <v>43143</v>
      </c>
      <c r="B12022" t="s">
        <v>443</v>
      </c>
      <c r="C12022" t="s">
        <v>59</v>
      </c>
      <c r="D12022" t="s">
        <v>59</v>
      </c>
      <c r="E12022" s="30">
        <v>1</v>
      </c>
      <c r="F12022">
        <f t="shared" si="193"/>
        <v>1</v>
      </c>
    </row>
    <row r="12023" spans="1:6" x14ac:dyDescent="0.2">
      <c r="A12023" s="28">
        <v>43144</v>
      </c>
      <c r="B12023" t="s">
        <v>444</v>
      </c>
      <c r="C12023" t="s">
        <v>52</v>
      </c>
      <c r="D12023" t="s">
        <v>52</v>
      </c>
      <c r="E12023" s="30">
        <v>6</v>
      </c>
      <c r="F12023">
        <f t="shared" si="193"/>
        <v>1</v>
      </c>
    </row>
    <row r="12024" spans="1:6" x14ac:dyDescent="0.2">
      <c r="A12024" s="28">
        <v>43144</v>
      </c>
      <c r="B12024" t="s">
        <v>444</v>
      </c>
      <c r="C12024" t="s">
        <v>53</v>
      </c>
      <c r="D12024" t="s">
        <v>53</v>
      </c>
      <c r="E12024" s="30">
        <v>8.0329999999999995</v>
      </c>
      <c r="F12024">
        <f t="shared" si="193"/>
        <v>1</v>
      </c>
    </row>
    <row r="12025" spans="1:6" x14ac:dyDescent="0.2">
      <c r="A12025" s="28">
        <v>43144</v>
      </c>
      <c r="B12025" t="s">
        <v>444</v>
      </c>
      <c r="C12025" t="s">
        <v>54</v>
      </c>
      <c r="D12025" t="s">
        <v>54</v>
      </c>
      <c r="E12025" s="30">
        <v>5</v>
      </c>
      <c r="F12025">
        <f t="shared" si="193"/>
        <v>1</v>
      </c>
    </row>
    <row r="12026" spans="1:6" x14ac:dyDescent="0.2">
      <c r="A12026" s="28">
        <v>43144</v>
      </c>
      <c r="B12026" t="s">
        <v>444</v>
      </c>
      <c r="C12026" t="s">
        <v>55</v>
      </c>
      <c r="D12026" t="s">
        <v>55</v>
      </c>
      <c r="E12026" s="30">
        <v>17.8</v>
      </c>
      <c r="F12026">
        <f t="shared" si="193"/>
        <v>1</v>
      </c>
    </row>
    <row r="12027" spans="1:6" x14ac:dyDescent="0.2">
      <c r="A12027" s="28">
        <v>43144</v>
      </c>
      <c r="B12027" t="s">
        <v>444</v>
      </c>
      <c r="C12027" t="s">
        <v>56</v>
      </c>
      <c r="D12027" t="s">
        <v>56</v>
      </c>
      <c r="E12027" s="30">
        <v>10</v>
      </c>
      <c r="F12027">
        <f t="shared" si="193"/>
        <v>1</v>
      </c>
    </row>
    <row r="12028" spans="1:6" x14ac:dyDescent="0.2">
      <c r="A12028" s="28">
        <v>43144</v>
      </c>
      <c r="B12028" t="s">
        <v>444</v>
      </c>
      <c r="C12028" t="s">
        <v>57</v>
      </c>
      <c r="D12028" t="s">
        <v>57</v>
      </c>
      <c r="E12028" s="30">
        <v>0</v>
      </c>
      <c r="F12028">
        <f t="shared" si="193"/>
        <v>1</v>
      </c>
    </row>
    <row r="12029" spans="1:6" x14ac:dyDescent="0.2">
      <c r="A12029" s="28">
        <v>43144</v>
      </c>
      <c r="B12029" t="s">
        <v>444</v>
      </c>
      <c r="C12029" t="s">
        <v>58</v>
      </c>
      <c r="D12029" t="s">
        <v>58</v>
      </c>
      <c r="E12029" s="30">
        <v>10</v>
      </c>
      <c r="F12029">
        <f t="shared" si="193"/>
        <v>1</v>
      </c>
    </row>
    <row r="12030" spans="1:6" x14ac:dyDescent="0.2">
      <c r="A12030" s="28">
        <v>43144</v>
      </c>
      <c r="B12030" t="s">
        <v>444</v>
      </c>
      <c r="C12030" t="s">
        <v>59</v>
      </c>
      <c r="D12030" t="s">
        <v>59</v>
      </c>
      <c r="E12030" s="30">
        <v>3</v>
      </c>
      <c r="F12030">
        <f t="shared" si="193"/>
        <v>1</v>
      </c>
    </row>
    <row r="12031" spans="1:6" x14ac:dyDescent="0.2">
      <c r="A12031" s="28">
        <v>43145</v>
      </c>
      <c r="B12031" t="s">
        <v>445</v>
      </c>
      <c r="C12031" t="s">
        <v>52</v>
      </c>
      <c r="D12031" t="s">
        <v>52</v>
      </c>
      <c r="E12031" s="30">
        <v>1</v>
      </c>
      <c r="F12031">
        <f t="shared" si="193"/>
        <v>1</v>
      </c>
    </row>
    <row r="12032" spans="1:6" x14ac:dyDescent="0.2">
      <c r="A12032" s="28">
        <v>43145</v>
      </c>
      <c r="B12032" t="s">
        <v>445</v>
      </c>
      <c r="C12032" t="s">
        <v>53</v>
      </c>
      <c r="D12032" t="s">
        <v>53</v>
      </c>
      <c r="E12032" s="30">
        <v>6.33</v>
      </c>
      <c r="F12032">
        <f t="shared" si="193"/>
        <v>1</v>
      </c>
    </row>
    <row r="12033" spans="1:6" x14ac:dyDescent="0.2">
      <c r="A12033" s="28">
        <v>43145</v>
      </c>
      <c r="B12033" t="s">
        <v>445</v>
      </c>
      <c r="C12033" t="s">
        <v>54</v>
      </c>
      <c r="D12033" t="s">
        <v>54</v>
      </c>
      <c r="E12033" s="30">
        <v>2.1</v>
      </c>
      <c r="F12033">
        <f t="shared" si="193"/>
        <v>1</v>
      </c>
    </row>
    <row r="12034" spans="1:6" x14ac:dyDescent="0.2">
      <c r="A12034" s="28">
        <v>43145</v>
      </c>
      <c r="B12034" t="s">
        <v>445</v>
      </c>
      <c r="C12034" t="s">
        <v>55</v>
      </c>
      <c r="D12034" t="s">
        <v>55</v>
      </c>
      <c r="E12034" s="30">
        <v>50.3</v>
      </c>
      <c r="F12034">
        <f t="shared" si="193"/>
        <v>1</v>
      </c>
    </row>
    <row r="12035" spans="1:6" x14ac:dyDescent="0.2">
      <c r="A12035" s="28">
        <v>43145</v>
      </c>
      <c r="B12035" t="s">
        <v>445</v>
      </c>
      <c r="C12035" t="s">
        <v>56</v>
      </c>
      <c r="D12035" t="s">
        <v>56</v>
      </c>
      <c r="E12035" s="30">
        <v>15</v>
      </c>
      <c r="F12035">
        <f t="shared" si="193"/>
        <v>1</v>
      </c>
    </row>
    <row r="12036" spans="1:6" x14ac:dyDescent="0.2">
      <c r="A12036" s="28">
        <v>43145</v>
      </c>
      <c r="B12036" t="s">
        <v>445</v>
      </c>
      <c r="C12036" t="s">
        <v>57</v>
      </c>
      <c r="D12036" t="s">
        <v>57</v>
      </c>
      <c r="E12036" s="30">
        <v>0</v>
      </c>
      <c r="F12036">
        <f t="shared" si="193"/>
        <v>1</v>
      </c>
    </row>
    <row r="12037" spans="1:6" x14ac:dyDescent="0.2">
      <c r="A12037" s="28">
        <v>43145</v>
      </c>
      <c r="B12037" t="s">
        <v>445</v>
      </c>
      <c r="C12037" t="s">
        <v>58</v>
      </c>
      <c r="D12037" t="s">
        <v>58</v>
      </c>
      <c r="E12037" s="30">
        <v>14</v>
      </c>
      <c r="F12037">
        <f t="shared" si="193"/>
        <v>1</v>
      </c>
    </row>
    <row r="12038" spans="1:6" x14ac:dyDescent="0.2">
      <c r="A12038" s="28">
        <v>43145</v>
      </c>
      <c r="B12038" t="s">
        <v>445</v>
      </c>
      <c r="C12038" t="s">
        <v>59</v>
      </c>
      <c r="D12038" t="s">
        <v>59</v>
      </c>
      <c r="E12038" s="30">
        <v>0</v>
      </c>
      <c r="F12038">
        <f t="shared" si="193"/>
        <v>1</v>
      </c>
    </row>
    <row r="12039" spans="1:6" x14ac:dyDescent="0.2">
      <c r="A12039" s="28">
        <v>43146</v>
      </c>
      <c r="B12039" t="s">
        <v>446</v>
      </c>
      <c r="C12039" t="s">
        <v>52</v>
      </c>
      <c r="D12039" t="s">
        <v>52</v>
      </c>
      <c r="E12039" s="30">
        <v>1.5</v>
      </c>
      <c r="F12039">
        <f t="shared" ref="F12039:F12102" si="194">SUBTOTAL(103,E12039)</f>
        <v>1</v>
      </c>
    </row>
    <row r="12040" spans="1:6" x14ac:dyDescent="0.2">
      <c r="A12040" s="28">
        <v>43146</v>
      </c>
      <c r="B12040" t="s">
        <v>446</v>
      </c>
      <c r="C12040" t="s">
        <v>53</v>
      </c>
      <c r="D12040" t="s">
        <v>53</v>
      </c>
      <c r="E12040" s="30">
        <v>6.9450000000000003</v>
      </c>
      <c r="F12040">
        <f t="shared" si="194"/>
        <v>1</v>
      </c>
    </row>
    <row r="12041" spans="1:6" x14ac:dyDescent="0.2">
      <c r="A12041" s="28">
        <v>43146</v>
      </c>
      <c r="B12041" t="s">
        <v>446</v>
      </c>
      <c r="C12041" t="s">
        <v>54</v>
      </c>
      <c r="D12041" t="s">
        <v>54</v>
      </c>
      <c r="E12041" s="30">
        <v>0.85</v>
      </c>
      <c r="F12041">
        <f t="shared" si="194"/>
        <v>1</v>
      </c>
    </row>
    <row r="12042" spans="1:6" x14ac:dyDescent="0.2">
      <c r="A12042" s="28">
        <v>43146</v>
      </c>
      <c r="B12042" t="s">
        <v>446</v>
      </c>
      <c r="C12042" t="s">
        <v>55</v>
      </c>
      <c r="D12042" t="s">
        <v>55</v>
      </c>
      <c r="E12042" s="30">
        <v>74.599999999999994</v>
      </c>
      <c r="F12042">
        <f t="shared" si="194"/>
        <v>1</v>
      </c>
    </row>
    <row r="12043" spans="1:6" x14ac:dyDescent="0.2">
      <c r="A12043" s="28">
        <v>43146</v>
      </c>
      <c r="B12043" t="s">
        <v>446</v>
      </c>
      <c r="C12043" t="s">
        <v>56</v>
      </c>
      <c r="D12043" t="s">
        <v>56</v>
      </c>
      <c r="E12043" s="30">
        <v>6</v>
      </c>
      <c r="F12043">
        <f t="shared" si="194"/>
        <v>1</v>
      </c>
    </row>
    <row r="12044" spans="1:6" x14ac:dyDescent="0.2">
      <c r="A12044" s="28">
        <v>43146</v>
      </c>
      <c r="B12044" t="s">
        <v>446</v>
      </c>
      <c r="C12044" t="s">
        <v>57</v>
      </c>
      <c r="D12044" t="s">
        <v>57</v>
      </c>
      <c r="E12044" s="30">
        <v>0</v>
      </c>
      <c r="F12044">
        <f t="shared" si="194"/>
        <v>1</v>
      </c>
    </row>
    <row r="12045" spans="1:6" x14ac:dyDescent="0.2">
      <c r="A12045" s="28">
        <v>43146</v>
      </c>
      <c r="B12045" t="s">
        <v>446</v>
      </c>
      <c r="C12045" t="s">
        <v>58</v>
      </c>
      <c r="D12045" t="s">
        <v>58</v>
      </c>
      <c r="E12045" s="30">
        <v>10</v>
      </c>
      <c r="F12045">
        <f t="shared" si="194"/>
        <v>1</v>
      </c>
    </row>
    <row r="12046" spans="1:6" x14ac:dyDescent="0.2">
      <c r="A12046" s="28">
        <v>43146</v>
      </c>
      <c r="B12046" t="s">
        <v>446</v>
      </c>
      <c r="C12046" t="s">
        <v>59</v>
      </c>
      <c r="D12046" t="s">
        <v>59</v>
      </c>
      <c r="E12046" s="30">
        <v>0</v>
      </c>
      <c r="F12046">
        <f t="shared" si="194"/>
        <v>1</v>
      </c>
    </row>
    <row r="12047" spans="1:6" x14ac:dyDescent="0.2">
      <c r="A12047" s="28">
        <v>43147</v>
      </c>
      <c r="B12047" t="s">
        <v>440</v>
      </c>
      <c r="C12047" t="s">
        <v>52</v>
      </c>
      <c r="D12047" t="s">
        <v>52</v>
      </c>
      <c r="E12047" s="30">
        <v>7.68</v>
      </c>
      <c r="F12047">
        <f t="shared" si="194"/>
        <v>1</v>
      </c>
    </row>
    <row r="12048" spans="1:6" x14ac:dyDescent="0.2">
      <c r="A12048" s="28">
        <v>43147</v>
      </c>
      <c r="B12048" t="s">
        <v>440</v>
      </c>
      <c r="C12048" t="s">
        <v>53</v>
      </c>
      <c r="D12048" t="s">
        <v>53</v>
      </c>
      <c r="E12048" s="30">
        <v>7.1749999999999998</v>
      </c>
      <c r="F12048">
        <f t="shared" si="194"/>
        <v>1</v>
      </c>
    </row>
    <row r="12049" spans="1:6" x14ac:dyDescent="0.2">
      <c r="A12049" s="28">
        <v>43147</v>
      </c>
      <c r="B12049" t="s">
        <v>440</v>
      </c>
      <c r="C12049" t="s">
        <v>54</v>
      </c>
      <c r="D12049" t="s">
        <v>54</v>
      </c>
      <c r="E12049" s="30">
        <v>1.2</v>
      </c>
      <c r="F12049">
        <f t="shared" si="194"/>
        <v>1</v>
      </c>
    </row>
    <row r="12050" spans="1:6" x14ac:dyDescent="0.2">
      <c r="A12050" s="28">
        <v>43147</v>
      </c>
      <c r="B12050" t="s">
        <v>440</v>
      </c>
      <c r="C12050" t="s">
        <v>55</v>
      </c>
      <c r="D12050" t="s">
        <v>55</v>
      </c>
      <c r="E12050" s="30">
        <v>65.162000000000006</v>
      </c>
      <c r="F12050">
        <f t="shared" si="194"/>
        <v>1</v>
      </c>
    </row>
    <row r="12051" spans="1:6" x14ac:dyDescent="0.2">
      <c r="A12051" s="28">
        <v>43147</v>
      </c>
      <c r="B12051" t="s">
        <v>440</v>
      </c>
      <c r="C12051" t="s">
        <v>56</v>
      </c>
      <c r="D12051" t="s">
        <v>56</v>
      </c>
      <c r="E12051" s="30">
        <v>10</v>
      </c>
      <c r="F12051">
        <f t="shared" si="194"/>
        <v>1</v>
      </c>
    </row>
    <row r="12052" spans="1:6" x14ac:dyDescent="0.2">
      <c r="A12052" s="28">
        <v>43147</v>
      </c>
      <c r="B12052" t="s">
        <v>440</v>
      </c>
      <c r="C12052" t="s">
        <v>57</v>
      </c>
      <c r="D12052" t="s">
        <v>57</v>
      </c>
      <c r="E12052" s="30">
        <v>0</v>
      </c>
      <c r="F12052">
        <f t="shared" si="194"/>
        <v>1</v>
      </c>
    </row>
    <row r="12053" spans="1:6" x14ac:dyDescent="0.2">
      <c r="A12053" s="28">
        <v>43147</v>
      </c>
      <c r="B12053" t="s">
        <v>440</v>
      </c>
      <c r="C12053" t="s">
        <v>58</v>
      </c>
      <c r="D12053" t="s">
        <v>58</v>
      </c>
      <c r="E12053" s="30">
        <v>0</v>
      </c>
      <c r="F12053">
        <f t="shared" si="194"/>
        <v>1</v>
      </c>
    </row>
    <row r="12054" spans="1:6" x14ac:dyDescent="0.2">
      <c r="A12054" s="28">
        <v>43147</v>
      </c>
      <c r="B12054" t="s">
        <v>440</v>
      </c>
      <c r="C12054" t="s">
        <v>59</v>
      </c>
      <c r="D12054" t="s">
        <v>59</v>
      </c>
      <c r="E12054" s="30">
        <v>1</v>
      </c>
      <c r="F12054">
        <f t="shared" si="194"/>
        <v>1</v>
      </c>
    </row>
    <row r="12055" spans="1:6" x14ac:dyDescent="0.2">
      <c r="A12055" s="28">
        <v>43148</v>
      </c>
      <c r="B12055" t="s">
        <v>441</v>
      </c>
      <c r="C12055" t="s">
        <v>52</v>
      </c>
      <c r="D12055" t="s">
        <v>52</v>
      </c>
      <c r="E12055" s="30">
        <v>1.33</v>
      </c>
      <c r="F12055">
        <f t="shared" si="194"/>
        <v>1</v>
      </c>
    </row>
    <row r="12056" spans="1:6" x14ac:dyDescent="0.2">
      <c r="A12056" s="28">
        <v>43148</v>
      </c>
      <c r="B12056" t="s">
        <v>441</v>
      </c>
      <c r="C12056" t="s">
        <v>53</v>
      </c>
      <c r="D12056" t="s">
        <v>53</v>
      </c>
      <c r="E12056" s="30">
        <v>3.64</v>
      </c>
      <c r="F12056">
        <f t="shared" si="194"/>
        <v>1</v>
      </c>
    </row>
    <row r="12057" spans="1:6" x14ac:dyDescent="0.2">
      <c r="A12057" s="28">
        <v>43148</v>
      </c>
      <c r="B12057" t="s">
        <v>441</v>
      </c>
      <c r="C12057" t="s">
        <v>54</v>
      </c>
      <c r="D12057" t="s">
        <v>54</v>
      </c>
      <c r="E12057" s="30">
        <v>2</v>
      </c>
      <c r="F12057">
        <f t="shared" si="194"/>
        <v>1</v>
      </c>
    </row>
    <row r="12058" spans="1:6" x14ac:dyDescent="0.2">
      <c r="A12058" s="28">
        <v>43148</v>
      </c>
      <c r="B12058" t="s">
        <v>441</v>
      </c>
      <c r="C12058" t="s">
        <v>55</v>
      </c>
      <c r="D12058" t="s">
        <v>55</v>
      </c>
      <c r="E12058" s="30">
        <v>50.4</v>
      </c>
      <c r="F12058">
        <f t="shared" si="194"/>
        <v>1</v>
      </c>
    </row>
    <row r="12059" spans="1:6" x14ac:dyDescent="0.2">
      <c r="A12059" s="28">
        <v>43148</v>
      </c>
      <c r="B12059" t="s">
        <v>441</v>
      </c>
      <c r="C12059" t="s">
        <v>56</v>
      </c>
      <c r="D12059" t="s">
        <v>56</v>
      </c>
      <c r="E12059" s="30">
        <v>5</v>
      </c>
      <c r="F12059">
        <f t="shared" si="194"/>
        <v>1</v>
      </c>
    </row>
    <row r="12060" spans="1:6" x14ac:dyDescent="0.2">
      <c r="A12060" s="28">
        <v>43148</v>
      </c>
      <c r="B12060" t="s">
        <v>441</v>
      </c>
      <c r="C12060" t="s">
        <v>57</v>
      </c>
      <c r="D12060" t="s">
        <v>57</v>
      </c>
      <c r="E12060" s="30">
        <v>0</v>
      </c>
      <c r="F12060">
        <f t="shared" si="194"/>
        <v>1</v>
      </c>
    </row>
    <row r="12061" spans="1:6" x14ac:dyDescent="0.2">
      <c r="A12061" s="28">
        <v>43148</v>
      </c>
      <c r="B12061" t="s">
        <v>441</v>
      </c>
      <c r="C12061" t="s">
        <v>58</v>
      </c>
      <c r="D12061" t="s">
        <v>58</v>
      </c>
      <c r="E12061" s="30">
        <v>9</v>
      </c>
      <c r="F12061">
        <f t="shared" si="194"/>
        <v>1</v>
      </c>
    </row>
    <row r="12062" spans="1:6" x14ac:dyDescent="0.2">
      <c r="A12062" s="28">
        <v>43148</v>
      </c>
      <c r="B12062" t="s">
        <v>441</v>
      </c>
      <c r="C12062" t="s">
        <v>59</v>
      </c>
      <c r="D12062" t="s">
        <v>59</v>
      </c>
      <c r="E12062" s="30">
        <v>0</v>
      </c>
      <c r="F12062">
        <f t="shared" si="194"/>
        <v>1</v>
      </c>
    </row>
    <row r="12063" spans="1:6" x14ac:dyDescent="0.2">
      <c r="A12063" s="28">
        <v>43149</v>
      </c>
      <c r="B12063" t="s">
        <v>447</v>
      </c>
      <c r="C12063" t="s">
        <v>52</v>
      </c>
      <c r="D12063" t="s">
        <v>52</v>
      </c>
      <c r="E12063" s="30">
        <v>6</v>
      </c>
      <c r="F12063">
        <f t="shared" si="194"/>
        <v>1</v>
      </c>
    </row>
    <row r="12064" spans="1:6" x14ac:dyDescent="0.2">
      <c r="A12064" s="28">
        <v>43149</v>
      </c>
      <c r="B12064" t="s">
        <v>447</v>
      </c>
      <c r="C12064" t="s">
        <v>53</v>
      </c>
      <c r="D12064" t="s">
        <v>53</v>
      </c>
      <c r="E12064" s="30">
        <v>6.726</v>
      </c>
      <c r="F12064">
        <f t="shared" si="194"/>
        <v>1</v>
      </c>
    </row>
    <row r="12065" spans="1:6" x14ac:dyDescent="0.2">
      <c r="A12065" s="28">
        <v>43149</v>
      </c>
      <c r="B12065" t="s">
        <v>447</v>
      </c>
      <c r="C12065" t="s">
        <v>54</v>
      </c>
      <c r="D12065" t="s">
        <v>54</v>
      </c>
      <c r="E12065" s="30">
        <v>7.55</v>
      </c>
      <c r="F12065">
        <f t="shared" si="194"/>
        <v>1</v>
      </c>
    </row>
    <row r="12066" spans="1:6" x14ac:dyDescent="0.2">
      <c r="A12066" s="28">
        <v>43149</v>
      </c>
      <c r="B12066" t="s">
        <v>447</v>
      </c>
      <c r="C12066" t="s">
        <v>55</v>
      </c>
      <c r="D12066" t="s">
        <v>55</v>
      </c>
      <c r="E12066" s="30">
        <v>44</v>
      </c>
      <c r="F12066">
        <f t="shared" si="194"/>
        <v>1</v>
      </c>
    </row>
    <row r="12067" spans="1:6" x14ac:dyDescent="0.2">
      <c r="A12067" s="28">
        <v>43149</v>
      </c>
      <c r="B12067" t="s">
        <v>447</v>
      </c>
      <c r="C12067" t="s">
        <v>56</v>
      </c>
      <c r="D12067" t="s">
        <v>56</v>
      </c>
      <c r="E12067" s="30">
        <v>2</v>
      </c>
      <c r="F12067">
        <f t="shared" si="194"/>
        <v>1</v>
      </c>
    </row>
    <row r="12068" spans="1:6" x14ac:dyDescent="0.2">
      <c r="A12068" s="28">
        <v>43149</v>
      </c>
      <c r="B12068" t="s">
        <v>447</v>
      </c>
      <c r="C12068" t="s">
        <v>57</v>
      </c>
      <c r="D12068" t="s">
        <v>57</v>
      </c>
      <c r="E12068" s="30">
        <v>0</v>
      </c>
      <c r="F12068">
        <f t="shared" si="194"/>
        <v>1</v>
      </c>
    </row>
    <row r="12069" spans="1:6" x14ac:dyDescent="0.2">
      <c r="A12069" s="28">
        <v>43149</v>
      </c>
      <c r="B12069" t="s">
        <v>447</v>
      </c>
      <c r="C12069" t="s">
        <v>58</v>
      </c>
      <c r="D12069" t="s">
        <v>58</v>
      </c>
      <c r="E12069" s="30">
        <v>4</v>
      </c>
      <c r="F12069">
        <f t="shared" si="194"/>
        <v>1</v>
      </c>
    </row>
    <row r="12070" spans="1:6" x14ac:dyDescent="0.2">
      <c r="A12070" s="28">
        <v>43149</v>
      </c>
      <c r="B12070" t="s">
        <v>447</v>
      </c>
      <c r="C12070" t="s">
        <v>59</v>
      </c>
      <c r="D12070" t="s">
        <v>59</v>
      </c>
      <c r="E12070" s="30">
        <v>1</v>
      </c>
      <c r="F12070">
        <f t="shared" si="194"/>
        <v>1</v>
      </c>
    </row>
    <row r="12071" spans="1:6" x14ac:dyDescent="0.2">
      <c r="A12071" s="28">
        <v>43150</v>
      </c>
      <c r="B12071" t="s">
        <v>443</v>
      </c>
      <c r="C12071" t="s">
        <v>52</v>
      </c>
      <c r="D12071" t="s">
        <v>52</v>
      </c>
      <c r="E12071" s="30">
        <v>1</v>
      </c>
      <c r="F12071">
        <f t="shared" si="194"/>
        <v>1</v>
      </c>
    </row>
    <row r="12072" spans="1:6" x14ac:dyDescent="0.2">
      <c r="A12072" s="28">
        <v>43150</v>
      </c>
      <c r="B12072" t="s">
        <v>443</v>
      </c>
      <c r="C12072" t="s">
        <v>53</v>
      </c>
      <c r="D12072" t="s">
        <v>53</v>
      </c>
      <c r="E12072" s="30">
        <v>3.34</v>
      </c>
      <c r="F12072">
        <f t="shared" si="194"/>
        <v>1</v>
      </c>
    </row>
    <row r="12073" spans="1:6" x14ac:dyDescent="0.2">
      <c r="A12073" s="28">
        <v>43150</v>
      </c>
      <c r="B12073" t="s">
        <v>443</v>
      </c>
      <c r="C12073" t="s">
        <v>54</v>
      </c>
      <c r="D12073" t="s">
        <v>54</v>
      </c>
      <c r="E12073" s="30">
        <v>1.7</v>
      </c>
      <c r="F12073">
        <f t="shared" si="194"/>
        <v>1</v>
      </c>
    </row>
    <row r="12074" spans="1:6" x14ac:dyDescent="0.2">
      <c r="A12074" s="28">
        <v>43150</v>
      </c>
      <c r="B12074" t="s">
        <v>443</v>
      </c>
      <c r="C12074" t="s">
        <v>55</v>
      </c>
      <c r="D12074" t="s">
        <v>55</v>
      </c>
      <c r="E12074" s="30">
        <v>27</v>
      </c>
      <c r="F12074">
        <f t="shared" si="194"/>
        <v>1</v>
      </c>
    </row>
    <row r="12075" spans="1:6" x14ac:dyDescent="0.2">
      <c r="A12075" s="28">
        <v>43150</v>
      </c>
      <c r="B12075" t="s">
        <v>443</v>
      </c>
      <c r="C12075" t="s">
        <v>56</v>
      </c>
      <c r="D12075" t="s">
        <v>56</v>
      </c>
      <c r="E12075" s="30">
        <v>6</v>
      </c>
      <c r="F12075">
        <f t="shared" si="194"/>
        <v>1</v>
      </c>
    </row>
    <row r="12076" spans="1:6" x14ac:dyDescent="0.2">
      <c r="A12076" s="28">
        <v>43150</v>
      </c>
      <c r="B12076" t="s">
        <v>443</v>
      </c>
      <c r="C12076" t="s">
        <v>57</v>
      </c>
      <c r="D12076" t="s">
        <v>57</v>
      </c>
      <c r="E12076" s="30">
        <v>0</v>
      </c>
      <c r="F12076">
        <f t="shared" si="194"/>
        <v>1</v>
      </c>
    </row>
    <row r="12077" spans="1:6" x14ac:dyDescent="0.2">
      <c r="A12077" s="28">
        <v>43150</v>
      </c>
      <c r="B12077" t="s">
        <v>443</v>
      </c>
      <c r="C12077" t="s">
        <v>58</v>
      </c>
      <c r="D12077" t="s">
        <v>58</v>
      </c>
      <c r="E12077" s="30">
        <v>12</v>
      </c>
      <c r="F12077">
        <f t="shared" si="194"/>
        <v>1</v>
      </c>
    </row>
    <row r="12078" spans="1:6" x14ac:dyDescent="0.2">
      <c r="A12078" s="28">
        <v>43150</v>
      </c>
      <c r="B12078" t="s">
        <v>443</v>
      </c>
      <c r="C12078" t="s">
        <v>59</v>
      </c>
      <c r="D12078" t="s">
        <v>59</v>
      </c>
      <c r="E12078" s="30">
        <v>2</v>
      </c>
      <c r="F12078">
        <f t="shared" si="194"/>
        <v>1</v>
      </c>
    </row>
    <row r="12079" spans="1:6" x14ac:dyDescent="0.2">
      <c r="A12079" s="28">
        <v>43151</v>
      </c>
      <c r="B12079" t="s">
        <v>444</v>
      </c>
      <c r="C12079" t="s">
        <v>52</v>
      </c>
      <c r="D12079" t="s">
        <v>52</v>
      </c>
      <c r="E12079" s="30">
        <v>4.18</v>
      </c>
      <c r="F12079">
        <f t="shared" si="194"/>
        <v>1</v>
      </c>
    </row>
    <row r="12080" spans="1:6" x14ac:dyDescent="0.2">
      <c r="A12080" s="28">
        <v>43151</v>
      </c>
      <c r="B12080" t="s">
        <v>444</v>
      </c>
      <c r="C12080" t="s">
        <v>53</v>
      </c>
      <c r="D12080" t="s">
        <v>53</v>
      </c>
      <c r="E12080" s="30">
        <v>2.286</v>
      </c>
      <c r="F12080">
        <f t="shared" si="194"/>
        <v>1</v>
      </c>
    </row>
    <row r="12081" spans="1:6" x14ac:dyDescent="0.2">
      <c r="A12081" s="28">
        <v>43151</v>
      </c>
      <c r="B12081" t="s">
        <v>444</v>
      </c>
      <c r="C12081" t="s">
        <v>54</v>
      </c>
      <c r="D12081" t="s">
        <v>54</v>
      </c>
      <c r="E12081" s="30">
        <v>4.2</v>
      </c>
      <c r="F12081">
        <f t="shared" si="194"/>
        <v>1</v>
      </c>
    </row>
    <row r="12082" spans="1:6" x14ac:dyDescent="0.2">
      <c r="A12082" s="28">
        <v>43151</v>
      </c>
      <c r="B12082" t="s">
        <v>444</v>
      </c>
      <c r="C12082" t="s">
        <v>55</v>
      </c>
      <c r="D12082" t="s">
        <v>55</v>
      </c>
      <c r="E12082" s="30">
        <v>30.2</v>
      </c>
      <c r="F12082">
        <f t="shared" si="194"/>
        <v>1</v>
      </c>
    </row>
    <row r="12083" spans="1:6" x14ac:dyDescent="0.2">
      <c r="A12083" s="28">
        <v>43151</v>
      </c>
      <c r="B12083" t="s">
        <v>444</v>
      </c>
      <c r="C12083" t="s">
        <v>56</v>
      </c>
      <c r="D12083" t="s">
        <v>56</v>
      </c>
      <c r="E12083" s="30">
        <v>6</v>
      </c>
      <c r="F12083">
        <f t="shared" si="194"/>
        <v>1</v>
      </c>
    </row>
    <row r="12084" spans="1:6" x14ac:dyDescent="0.2">
      <c r="A12084" s="28">
        <v>43151</v>
      </c>
      <c r="B12084" t="s">
        <v>444</v>
      </c>
      <c r="C12084" t="s">
        <v>57</v>
      </c>
      <c r="D12084" t="s">
        <v>57</v>
      </c>
      <c r="E12084" s="30">
        <v>0</v>
      </c>
      <c r="F12084">
        <f t="shared" si="194"/>
        <v>1</v>
      </c>
    </row>
    <row r="12085" spans="1:6" x14ac:dyDescent="0.2">
      <c r="A12085" s="28">
        <v>43151</v>
      </c>
      <c r="B12085" t="s">
        <v>444</v>
      </c>
      <c r="C12085" t="s">
        <v>58</v>
      </c>
      <c r="D12085" t="s">
        <v>58</v>
      </c>
      <c r="E12085" s="30">
        <v>2</v>
      </c>
      <c r="F12085">
        <f t="shared" si="194"/>
        <v>1</v>
      </c>
    </row>
    <row r="12086" spans="1:6" x14ac:dyDescent="0.2">
      <c r="A12086" s="28">
        <v>43151</v>
      </c>
      <c r="B12086" t="s">
        <v>444</v>
      </c>
      <c r="C12086" t="s">
        <v>59</v>
      </c>
      <c r="D12086" t="s">
        <v>59</v>
      </c>
      <c r="E12086" s="30">
        <v>3</v>
      </c>
      <c r="F12086">
        <f t="shared" si="194"/>
        <v>1</v>
      </c>
    </row>
    <row r="12087" spans="1:6" x14ac:dyDescent="0.2">
      <c r="A12087" s="28">
        <v>43152</v>
      </c>
      <c r="B12087" t="s">
        <v>445</v>
      </c>
      <c r="C12087" t="s">
        <v>52</v>
      </c>
      <c r="D12087" t="s">
        <v>52</v>
      </c>
      <c r="E12087" s="30">
        <v>1.34</v>
      </c>
      <c r="F12087">
        <f t="shared" si="194"/>
        <v>1</v>
      </c>
    </row>
    <row r="12088" spans="1:6" x14ac:dyDescent="0.2">
      <c r="A12088" s="28">
        <v>43152</v>
      </c>
      <c r="B12088" t="s">
        <v>445</v>
      </c>
      <c r="C12088" t="s">
        <v>53</v>
      </c>
      <c r="D12088" t="s">
        <v>53</v>
      </c>
      <c r="E12088" s="30">
        <v>7.01</v>
      </c>
      <c r="F12088">
        <f t="shared" si="194"/>
        <v>1</v>
      </c>
    </row>
    <row r="12089" spans="1:6" x14ac:dyDescent="0.2">
      <c r="A12089" s="28">
        <v>43152</v>
      </c>
      <c r="B12089" t="s">
        <v>445</v>
      </c>
      <c r="C12089" t="s">
        <v>54</v>
      </c>
      <c r="D12089" t="s">
        <v>54</v>
      </c>
      <c r="E12089" s="30">
        <v>9.5</v>
      </c>
      <c r="F12089">
        <f t="shared" si="194"/>
        <v>1</v>
      </c>
    </row>
    <row r="12090" spans="1:6" x14ac:dyDescent="0.2">
      <c r="A12090" s="28">
        <v>43152</v>
      </c>
      <c r="B12090" t="s">
        <v>445</v>
      </c>
      <c r="C12090" t="s">
        <v>55</v>
      </c>
      <c r="D12090" t="s">
        <v>55</v>
      </c>
      <c r="E12090" s="30">
        <v>27.4</v>
      </c>
      <c r="F12090">
        <f t="shared" si="194"/>
        <v>1</v>
      </c>
    </row>
    <row r="12091" spans="1:6" x14ac:dyDescent="0.2">
      <c r="A12091" s="28">
        <v>43152</v>
      </c>
      <c r="B12091" t="s">
        <v>445</v>
      </c>
      <c r="C12091" t="s">
        <v>56</v>
      </c>
      <c r="D12091" t="s">
        <v>56</v>
      </c>
      <c r="E12091" s="30">
        <v>5</v>
      </c>
      <c r="F12091">
        <f t="shared" si="194"/>
        <v>1</v>
      </c>
    </row>
    <row r="12092" spans="1:6" x14ac:dyDescent="0.2">
      <c r="A12092" s="28">
        <v>43152</v>
      </c>
      <c r="B12092" t="s">
        <v>445</v>
      </c>
      <c r="C12092" t="s">
        <v>57</v>
      </c>
      <c r="D12092" t="s">
        <v>57</v>
      </c>
      <c r="E12092" s="30">
        <v>0</v>
      </c>
      <c r="F12092">
        <f t="shared" si="194"/>
        <v>1</v>
      </c>
    </row>
    <row r="12093" spans="1:6" x14ac:dyDescent="0.2">
      <c r="A12093" s="28">
        <v>43152</v>
      </c>
      <c r="B12093" t="s">
        <v>445</v>
      </c>
      <c r="C12093" t="s">
        <v>58</v>
      </c>
      <c r="D12093" t="s">
        <v>58</v>
      </c>
      <c r="E12093" s="30">
        <v>6</v>
      </c>
      <c r="F12093">
        <f t="shared" si="194"/>
        <v>1</v>
      </c>
    </row>
    <row r="12094" spans="1:6" x14ac:dyDescent="0.2">
      <c r="A12094" s="28">
        <v>43152</v>
      </c>
      <c r="B12094" t="s">
        <v>445</v>
      </c>
      <c r="C12094" t="s">
        <v>59</v>
      </c>
      <c r="D12094" t="s">
        <v>59</v>
      </c>
      <c r="E12094" s="30">
        <v>1</v>
      </c>
      <c r="F12094">
        <f t="shared" si="194"/>
        <v>1</v>
      </c>
    </row>
    <row r="12095" spans="1:6" x14ac:dyDescent="0.2">
      <c r="A12095" s="28">
        <v>43153</v>
      </c>
      <c r="B12095" t="s">
        <v>446</v>
      </c>
      <c r="C12095" t="s">
        <v>52</v>
      </c>
      <c r="D12095" t="s">
        <v>52</v>
      </c>
      <c r="E12095" s="30">
        <v>5</v>
      </c>
      <c r="F12095">
        <f t="shared" si="194"/>
        <v>1</v>
      </c>
    </row>
    <row r="12096" spans="1:6" x14ac:dyDescent="0.2">
      <c r="A12096" s="28">
        <v>43153</v>
      </c>
      <c r="B12096" t="s">
        <v>446</v>
      </c>
      <c r="C12096" t="s">
        <v>53</v>
      </c>
      <c r="D12096" t="s">
        <v>53</v>
      </c>
      <c r="E12096" s="30">
        <v>6.33</v>
      </c>
      <c r="F12096">
        <f t="shared" si="194"/>
        <v>1</v>
      </c>
    </row>
    <row r="12097" spans="1:6" x14ac:dyDescent="0.2">
      <c r="A12097" s="28">
        <v>43153</v>
      </c>
      <c r="B12097" t="s">
        <v>446</v>
      </c>
      <c r="C12097" t="s">
        <v>54</v>
      </c>
      <c r="D12097" t="s">
        <v>54</v>
      </c>
      <c r="E12097" s="30">
        <v>3.15</v>
      </c>
      <c r="F12097">
        <f t="shared" si="194"/>
        <v>1</v>
      </c>
    </row>
    <row r="12098" spans="1:6" x14ac:dyDescent="0.2">
      <c r="A12098" s="28">
        <v>43153</v>
      </c>
      <c r="B12098" t="s">
        <v>446</v>
      </c>
      <c r="C12098" t="s">
        <v>55</v>
      </c>
      <c r="D12098" t="s">
        <v>55</v>
      </c>
      <c r="E12098" s="30">
        <v>30</v>
      </c>
      <c r="F12098">
        <f t="shared" si="194"/>
        <v>1</v>
      </c>
    </row>
    <row r="12099" spans="1:6" x14ac:dyDescent="0.2">
      <c r="A12099" s="28">
        <v>43153</v>
      </c>
      <c r="B12099" t="s">
        <v>446</v>
      </c>
      <c r="C12099" t="s">
        <v>56</v>
      </c>
      <c r="D12099" t="s">
        <v>56</v>
      </c>
      <c r="E12099" s="30">
        <v>6</v>
      </c>
      <c r="F12099">
        <f t="shared" si="194"/>
        <v>1</v>
      </c>
    </row>
    <row r="12100" spans="1:6" x14ac:dyDescent="0.2">
      <c r="A12100" s="28">
        <v>43153</v>
      </c>
      <c r="B12100" t="s">
        <v>446</v>
      </c>
      <c r="C12100" t="s">
        <v>57</v>
      </c>
      <c r="D12100" t="s">
        <v>57</v>
      </c>
      <c r="E12100" s="30">
        <v>0</v>
      </c>
      <c r="F12100">
        <f t="shared" si="194"/>
        <v>1</v>
      </c>
    </row>
    <row r="12101" spans="1:6" x14ac:dyDescent="0.2">
      <c r="A12101" s="28">
        <v>43153</v>
      </c>
      <c r="B12101" t="s">
        <v>446</v>
      </c>
      <c r="C12101" t="s">
        <v>58</v>
      </c>
      <c r="D12101" t="s">
        <v>58</v>
      </c>
      <c r="E12101" s="30">
        <v>20</v>
      </c>
      <c r="F12101">
        <f t="shared" si="194"/>
        <v>1</v>
      </c>
    </row>
    <row r="12102" spans="1:6" x14ac:dyDescent="0.2">
      <c r="A12102" s="28">
        <v>43153</v>
      </c>
      <c r="B12102" t="s">
        <v>446</v>
      </c>
      <c r="C12102" t="s">
        <v>59</v>
      </c>
      <c r="D12102" t="s">
        <v>59</v>
      </c>
      <c r="E12102" s="30">
        <v>0</v>
      </c>
      <c r="F12102">
        <f t="shared" si="194"/>
        <v>1</v>
      </c>
    </row>
    <row r="12103" spans="1:6" x14ac:dyDescent="0.2">
      <c r="A12103" s="28">
        <v>43154</v>
      </c>
      <c r="B12103" t="s">
        <v>440</v>
      </c>
      <c r="C12103" t="s">
        <v>52</v>
      </c>
      <c r="D12103" t="s">
        <v>52</v>
      </c>
      <c r="E12103" s="30">
        <v>5.83</v>
      </c>
      <c r="F12103">
        <f t="shared" ref="F12103:F12166" si="195">SUBTOTAL(103,E12103)</f>
        <v>1</v>
      </c>
    </row>
    <row r="12104" spans="1:6" x14ac:dyDescent="0.2">
      <c r="A12104" s="28">
        <v>43154</v>
      </c>
      <c r="B12104" t="s">
        <v>440</v>
      </c>
      <c r="C12104" t="s">
        <v>53</v>
      </c>
      <c r="D12104" t="s">
        <v>53</v>
      </c>
      <c r="E12104" s="30">
        <v>2.9790000000000001</v>
      </c>
      <c r="F12104">
        <f t="shared" si="195"/>
        <v>1</v>
      </c>
    </row>
    <row r="12105" spans="1:6" x14ac:dyDescent="0.2">
      <c r="A12105" s="28">
        <v>43154</v>
      </c>
      <c r="B12105" t="s">
        <v>440</v>
      </c>
      <c r="C12105" t="s">
        <v>54</v>
      </c>
      <c r="D12105" t="s">
        <v>54</v>
      </c>
      <c r="E12105" s="30">
        <v>1</v>
      </c>
      <c r="F12105">
        <f t="shared" si="195"/>
        <v>1</v>
      </c>
    </row>
    <row r="12106" spans="1:6" x14ac:dyDescent="0.2">
      <c r="A12106" s="28">
        <v>43154</v>
      </c>
      <c r="B12106" t="s">
        <v>440</v>
      </c>
      <c r="C12106" t="s">
        <v>55</v>
      </c>
      <c r="D12106" t="s">
        <v>55</v>
      </c>
      <c r="E12106" s="30">
        <v>34.200000000000003</v>
      </c>
      <c r="F12106">
        <f t="shared" si="195"/>
        <v>1</v>
      </c>
    </row>
    <row r="12107" spans="1:6" x14ac:dyDescent="0.2">
      <c r="A12107" s="28">
        <v>43154</v>
      </c>
      <c r="B12107" t="s">
        <v>440</v>
      </c>
      <c r="C12107" t="s">
        <v>56</v>
      </c>
      <c r="D12107" t="s">
        <v>56</v>
      </c>
      <c r="E12107" s="30">
        <v>6</v>
      </c>
      <c r="F12107">
        <f t="shared" si="195"/>
        <v>1</v>
      </c>
    </row>
    <row r="12108" spans="1:6" x14ac:dyDescent="0.2">
      <c r="A12108" s="28">
        <v>43154</v>
      </c>
      <c r="B12108" t="s">
        <v>440</v>
      </c>
      <c r="C12108" t="s">
        <v>57</v>
      </c>
      <c r="D12108" t="s">
        <v>57</v>
      </c>
      <c r="E12108" s="30">
        <v>0</v>
      </c>
      <c r="F12108">
        <f t="shared" si="195"/>
        <v>1</v>
      </c>
    </row>
    <row r="12109" spans="1:6" x14ac:dyDescent="0.2">
      <c r="A12109" s="28">
        <v>43154</v>
      </c>
      <c r="B12109" t="s">
        <v>440</v>
      </c>
      <c r="C12109" t="s">
        <v>58</v>
      </c>
      <c r="D12109" t="s">
        <v>58</v>
      </c>
      <c r="E12109" s="30">
        <v>12</v>
      </c>
      <c r="F12109">
        <f t="shared" si="195"/>
        <v>1</v>
      </c>
    </row>
    <row r="12110" spans="1:6" x14ac:dyDescent="0.2">
      <c r="A12110" s="28">
        <v>43154</v>
      </c>
      <c r="B12110" t="s">
        <v>440</v>
      </c>
      <c r="C12110" t="s">
        <v>59</v>
      </c>
      <c r="D12110" t="s">
        <v>59</v>
      </c>
      <c r="E12110" s="30">
        <v>0</v>
      </c>
      <c r="F12110">
        <f t="shared" si="195"/>
        <v>1</v>
      </c>
    </row>
    <row r="12111" spans="1:6" x14ac:dyDescent="0.2">
      <c r="A12111" s="28">
        <v>43155</v>
      </c>
      <c r="B12111" t="s">
        <v>441</v>
      </c>
      <c r="C12111" t="s">
        <v>52</v>
      </c>
      <c r="D12111" t="s">
        <v>52</v>
      </c>
      <c r="E12111" s="30">
        <v>8</v>
      </c>
      <c r="F12111">
        <f t="shared" si="195"/>
        <v>1</v>
      </c>
    </row>
    <row r="12112" spans="1:6" x14ac:dyDescent="0.2">
      <c r="A12112" s="28">
        <v>43155</v>
      </c>
      <c r="B12112" t="s">
        <v>441</v>
      </c>
      <c r="C12112" t="s">
        <v>53</v>
      </c>
      <c r="D12112" t="s">
        <v>53</v>
      </c>
      <c r="E12112" s="30">
        <v>5.68</v>
      </c>
      <c r="F12112">
        <f t="shared" si="195"/>
        <v>1</v>
      </c>
    </row>
    <row r="12113" spans="1:6" x14ac:dyDescent="0.2">
      <c r="A12113" s="28">
        <v>43155</v>
      </c>
      <c r="B12113" t="s">
        <v>441</v>
      </c>
      <c r="C12113" t="s">
        <v>54</v>
      </c>
      <c r="D12113" t="s">
        <v>54</v>
      </c>
      <c r="E12113" s="30">
        <v>7</v>
      </c>
      <c r="F12113">
        <f t="shared" si="195"/>
        <v>1</v>
      </c>
    </row>
    <row r="12114" spans="1:6" x14ac:dyDescent="0.2">
      <c r="A12114" s="28">
        <v>43155</v>
      </c>
      <c r="B12114" t="s">
        <v>441</v>
      </c>
      <c r="C12114" t="s">
        <v>55</v>
      </c>
      <c r="D12114" t="s">
        <v>55</v>
      </c>
      <c r="E12114" s="30">
        <v>43.5</v>
      </c>
      <c r="F12114">
        <f t="shared" si="195"/>
        <v>1</v>
      </c>
    </row>
    <row r="12115" spans="1:6" x14ac:dyDescent="0.2">
      <c r="A12115" s="28">
        <v>43155</v>
      </c>
      <c r="B12115" t="s">
        <v>441</v>
      </c>
      <c r="C12115" t="s">
        <v>56</v>
      </c>
      <c r="D12115" t="s">
        <v>56</v>
      </c>
      <c r="E12115" s="30">
        <v>10</v>
      </c>
      <c r="F12115">
        <f t="shared" si="195"/>
        <v>1</v>
      </c>
    </row>
    <row r="12116" spans="1:6" x14ac:dyDescent="0.2">
      <c r="A12116" s="28">
        <v>43155</v>
      </c>
      <c r="B12116" t="s">
        <v>441</v>
      </c>
      <c r="C12116" t="s">
        <v>57</v>
      </c>
      <c r="D12116" t="s">
        <v>57</v>
      </c>
      <c r="E12116" s="30">
        <v>0</v>
      </c>
      <c r="F12116">
        <f t="shared" si="195"/>
        <v>1</v>
      </c>
    </row>
    <row r="12117" spans="1:6" x14ac:dyDescent="0.2">
      <c r="A12117" s="28">
        <v>43155</v>
      </c>
      <c r="B12117" t="s">
        <v>441</v>
      </c>
      <c r="C12117" t="s">
        <v>58</v>
      </c>
      <c r="D12117" t="s">
        <v>58</v>
      </c>
      <c r="E12117" s="30">
        <v>8</v>
      </c>
      <c r="F12117">
        <f t="shared" si="195"/>
        <v>1</v>
      </c>
    </row>
    <row r="12118" spans="1:6" x14ac:dyDescent="0.2">
      <c r="A12118" s="28">
        <v>43155</v>
      </c>
      <c r="B12118" t="s">
        <v>441</v>
      </c>
      <c r="C12118" t="s">
        <v>59</v>
      </c>
      <c r="D12118" t="s">
        <v>59</v>
      </c>
      <c r="E12118" s="30">
        <v>3</v>
      </c>
      <c r="F12118">
        <f t="shared" si="195"/>
        <v>1</v>
      </c>
    </row>
    <row r="12119" spans="1:6" x14ac:dyDescent="0.2">
      <c r="A12119" s="28">
        <v>43156</v>
      </c>
      <c r="B12119" t="s">
        <v>447</v>
      </c>
      <c r="C12119" t="s">
        <v>52</v>
      </c>
      <c r="D12119" t="s">
        <v>52</v>
      </c>
      <c r="E12119" s="30">
        <v>4</v>
      </c>
      <c r="F12119">
        <f t="shared" si="195"/>
        <v>1</v>
      </c>
    </row>
    <row r="12120" spans="1:6" x14ac:dyDescent="0.2">
      <c r="A12120" s="28">
        <v>43156</v>
      </c>
      <c r="B12120" t="s">
        <v>447</v>
      </c>
      <c r="C12120" t="s">
        <v>53</v>
      </c>
      <c r="D12120" t="s">
        <v>53</v>
      </c>
      <c r="E12120" s="30">
        <v>1.68</v>
      </c>
      <c r="F12120">
        <f t="shared" si="195"/>
        <v>1</v>
      </c>
    </row>
    <row r="12121" spans="1:6" x14ac:dyDescent="0.2">
      <c r="A12121" s="28">
        <v>43156</v>
      </c>
      <c r="B12121" t="s">
        <v>447</v>
      </c>
      <c r="C12121" t="s">
        <v>54</v>
      </c>
      <c r="D12121" t="s">
        <v>54</v>
      </c>
      <c r="E12121" s="30">
        <v>2</v>
      </c>
      <c r="F12121">
        <f t="shared" si="195"/>
        <v>1</v>
      </c>
    </row>
    <row r="12122" spans="1:6" x14ac:dyDescent="0.2">
      <c r="A12122" s="28">
        <v>43156</v>
      </c>
      <c r="B12122" t="s">
        <v>447</v>
      </c>
      <c r="C12122" t="s">
        <v>55</v>
      </c>
      <c r="D12122" t="s">
        <v>55</v>
      </c>
      <c r="E12122" s="30">
        <v>36.799999999999997</v>
      </c>
      <c r="F12122">
        <f t="shared" si="195"/>
        <v>1</v>
      </c>
    </row>
    <row r="12123" spans="1:6" x14ac:dyDescent="0.2">
      <c r="A12123" s="28">
        <v>43156</v>
      </c>
      <c r="B12123" t="s">
        <v>447</v>
      </c>
      <c r="C12123" t="s">
        <v>56</v>
      </c>
      <c r="D12123" t="s">
        <v>56</v>
      </c>
      <c r="E12123" s="30">
        <v>10</v>
      </c>
      <c r="F12123">
        <f t="shared" si="195"/>
        <v>1</v>
      </c>
    </row>
    <row r="12124" spans="1:6" x14ac:dyDescent="0.2">
      <c r="A12124" s="28">
        <v>43156</v>
      </c>
      <c r="B12124" t="s">
        <v>447</v>
      </c>
      <c r="C12124" t="s">
        <v>57</v>
      </c>
      <c r="D12124" t="s">
        <v>57</v>
      </c>
      <c r="E12124" s="30">
        <v>0</v>
      </c>
      <c r="F12124">
        <f t="shared" si="195"/>
        <v>1</v>
      </c>
    </row>
    <row r="12125" spans="1:6" x14ac:dyDescent="0.2">
      <c r="A12125" s="28">
        <v>43156</v>
      </c>
      <c r="B12125" t="s">
        <v>447</v>
      </c>
      <c r="C12125" t="s">
        <v>58</v>
      </c>
      <c r="D12125" t="s">
        <v>58</v>
      </c>
      <c r="E12125" s="30">
        <v>10</v>
      </c>
      <c r="F12125">
        <f t="shared" si="195"/>
        <v>1</v>
      </c>
    </row>
    <row r="12126" spans="1:6" x14ac:dyDescent="0.2">
      <c r="A12126" s="28">
        <v>43156</v>
      </c>
      <c r="B12126" t="s">
        <v>447</v>
      </c>
      <c r="C12126" t="s">
        <v>59</v>
      </c>
      <c r="D12126" t="s">
        <v>59</v>
      </c>
      <c r="E12126" s="30">
        <v>2</v>
      </c>
      <c r="F12126">
        <f t="shared" si="195"/>
        <v>1</v>
      </c>
    </row>
    <row r="12127" spans="1:6" x14ac:dyDescent="0.2">
      <c r="A12127" s="28">
        <v>43157</v>
      </c>
      <c r="B12127" t="s">
        <v>443</v>
      </c>
      <c r="C12127" t="s">
        <v>52</v>
      </c>
      <c r="D12127" t="s">
        <v>52</v>
      </c>
      <c r="E12127" s="30">
        <v>1</v>
      </c>
      <c r="F12127">
        <f t="shared" si="195"/>
        <v>1</v>
      </c>
    </row>
    <row r="12128" spans="1:6" x14ac:dyDescent="0.2">
      <c r="A12128" s="28">
        <v>43157</v>
      </c>
      <c r="B12128" t="s">
        <v>443</v>
      </c>
      <c r="C12128" t="s">
        <v>53</v>
      </c>
      <c r="D12128" t="s">
        <v>53</v>
      </c>
      <c r="E12128" s="30">
        <v>0.66</v>
      </c>
      <c r="F12128">
        <f t="shared" si="195"/>
        <v>1</v>
      </c>
    </row>
    <row r="12129" spans="1:6" x14ac:dyDescent="0.2">
      <c r="A12129" s="28">
        <v>43157</v>
      </c>
      <c r="B12129" t="s">
        <v>443</v>
      </c>
      <c r="C12129" t="s">
        <v>54</v>
      </c>
      <c r="D12129" t="s">
        <v>54</v>
      </c>
      <c r="E12129" s="30">
        <v>2</v>
      </c>
      <c r="F12129">
        <f t="shared" si="195"/>
        <v>1</v>
      </c>
    </row>
    <row r="12130" spans="1:6" x14ac:dyDescent="0.2">
      <c r="A12130" s="28">
        <v>43157</v>
      </c>
      <c r="B12130" t="s">
        <v>443</v>
      </c>
      <c r="C12130" t="s">
        <v>55</v>
      </c>
      <c r="D12130" t="s">
        <v>55</v>
      </c>
      <c r="E12130" s="30">
        <v>46.6</v>
      </c>
      <c r="F12130">
        <f t="shared" si="195"/>
        <v>1</v>
      </c>
    </row>
    <row r="12131" spans="1:6" x14ac:dyDescent="0.2">
      <c r="A12131" s="28">
        <v>43157</v>
      </c>
      <c r="B12131" t="s">
        <v>443</v>
      </c>
      <c r="C12131" t="s">
        <v>56</v>
      </c>
      <c r="D12131" t="s">
        <v>56</v>
      </c>
      <c r="E12131" s="30">
        <v>9</v>
      </c>
      <c r="F12131">
        <f t="shared" si="195"/>
        <v>1</v>
      </c>
    </row>
    <row r="12132" spans="1:6" x14ac:dyDescent="0.2">
      <c r="A12132" s="28">
        <v>43157</v>
      </c>
      <c r="B12132" t="s">
        <v>443</v>
      </c>
      <c r="C12132" t="s">
        <v>57</v>
      </c>
      <c r="D12132" t="s">
        <v>57</v>
      </c>
      <c r="E12132" s="30">
        <v>0</v>
      </c>
      <c r="F12132">
        <f t="shared" si="195"/>
        <v>1</v>
      </c>
    </row>
    <row r="12133" spans="1:6" x14ac:dyDescent="0.2">
      <c r="A12133" s="28">
        <v>43157</v>
      </c>
      <c r="B12133" t="s">
        <v>443</v>
      </c>
      <c r="C12133" t="s">
        <v>58</v>
      </c>
      <c r="D12133" t="s">
        <v>58</v>
      </c>
      <c r="E12133" s="30">
        <v>7</v>
      </c>
      <c r="F12133">
        <f t="shared" si="195"/>
        <v>1</v>
      </c>
    </row>
    <row r="12134" spans="1:6" x14ac:dyDescent="0.2">
      <c r="A12134" s="28">
        <v>43157</v>
      </c>
      <c r="B12134" t="s">
        <v>443</v>
      </c>
      <c r="C12134" t="s">
        <v>59</v>
      </c>
      <c r="D12134" t="s">
        <v>59</v>
      </c>
      <c r="E12134" s="30">
        <v>1</v>
      </c>
      <c r="F12134">
        <f t="shared" si="195"/>
        <v>1</v>
      </c>
    </row>
    <row r="12135" spans="1:6" x14ac:dyDescent="0.2">
      <c r="A12135" s="28">
        <v>43158</v>
      </c>
      <c r="B12135" t="s">
        <v>444</v>
      </c>
      <c r="C12135" t="s">
        <v>52</v>
      </c>
      <c r="D12135" t="s">
        <v>52</v>
      </c>
      <c r="E12135" s="30">
        <v>3.33</v>
      </c>
      <c r="F12135">
        <f t="shared" si="195"/>
        <v>1</v>
      </c>
    </row>
    <row r="12136" spans="1:6" x14ac:dyDescent="0.2">
      <c r="A12136" s="28">
        <v>43158</v>
      </c>
      <c r="B12136" t="s">
        <v>444</v>
      </c>
      <c r="C12136" t="s">
        <v>53</v>
      </c>
      <c r="D12136" t="s">
        <v>53</v>
      </c>
      <c r="E12136" s="30">
        <v>2.65</v>
      </c>
      <c r="F12136">
        <f t="shared" si="195"/>
        <v>1</v>
      </c>
    </row>
    <row r="12137" spans="1:6" x14ac:dyDescent="0.2">
      <c r="A12137" s="28">
        <v>43158</v>
      </c>
      <c r="B12137" t="s">
        <v>444</v>
      </c>
      <c r="C12137" t="s">
        <v>54</v>
      </c>
      <c r="D12137" t="s">
        <v>54</v>
      </c>
      <c r="E12137" s="30">
        <v>3.4</v>
      </c>
      <c r="F12137">
        <f t="shared" si="195"/>
        <v>1</v>
      </c>
    </row>
    <row r="12138" spans="1:6" x14ac:dyDescent="0.2">
      <c r="A12138" s="28">
        <v>43158</v>
      </c>
      <c r="B12138" t="s">
        <v>444</v>
      </c>
      <c r="C12138" t="s">
        <v>55</v>
      </c>
      <c r="D12138" t="s">
        <v>55</v>
      </c>
      <c r="E12138" s="30">
        <v>26.7</v>
      </c>
      <c r="F12138">
        <f t="shared" si="195"/>
        <v>1</v>
      </c>
    </row>
    <row r="12139" spans="1:6" x14ac:dyDescent="0.2">
      <c r="A12139" s="28">
        <v>43158</v>
      </c>
      <c r="B12139" t="s">
        <v>444</v>
      </c>
      <c r="C12139" t="s">
        <v>56</v>
      </c>
      <c r="D12139" t="s">
        <v>56</v>
      </c>
      <c r="E12139" s="30">
        <v>20</v>
      </c>
      <c r="F12139">
        <f t="shared" si="195"/>
        <v>1</v>
      </c>
    </row>
    <row r="12140" spans="1:6" x14ac:dyDescent="0.2">
      <c r="A12140" s="28">
        <v>43158</v>
      </c>
      <c r="B12140" t="s">
        <v>444</v>
      </c>
      <c r="C12140" t="s">
        <v>57</v>
      </c>
      <c r="D12140" t="s">
        <v>57</v>
      </c>
      <c r="E12140" s="30">
        <v>9</v>
      </c>
      <c r="F12140">
        <f t="shared" si="195"/>
        <v>1</v>
      </c>
    </row>
    <row r="12141" spans="1:6" x14ac:dyDescent="0.2">
      <c r="A12141" s="28">
        <v>43158</v>
      </c>
      <c r="B12141" t="s">
        <v>444</v>
      </c>
      <c r="C12141" t="s">
        <v>58</v>
      </c>
      <c r="D12141" t="s">
        <v>58</v>
      </c>
      <c r="E12141" s="30">
        <v>8</v>
      </c>
      <c r="F12141">
        <f t="shared" si="195"/>
        <v>1</v>
      </c>
    </row>
    <row r="12142" spans="1:6" x14ac:dyDescent="0.2">
      <c r="A12142" s="28">
        <v>43158</v>
      </c>
      <c r="B12142" t="s">
        <v>444</v>
      </c>
      <c r="C12142" t="s">
        <v>59</v>
      </c>
      <c r="D12142" t="s">
        <v>59</v>
      </c>
      <c r="E12142" s="30">
        <v>1</v>
      </c>
      <c r="F12142">
        <f t="shared" si="195"/>
        <v>1</v>
      </c>
    </row>
    <row r="12143" spans="1:6" x14ac:dyDescent="0.2">
      <c r="A12143" s="28">
        <v>43159</v>
      </c>
      <c r="B12143" t="s">
        <v>445</v>
      </c>
      <c r="C12143" t="s">
        <v>52</v>
      </c>
      <c r="D12143" t="s">
        <v>52</v>
      </c>
      <c r="E12143" s="30">
        <v>1</v>
      </c>
      <c r="F12143">
        <f t="shared" si="195"/>
        <v>1</v>
      </c>
    </row>
    <row r="12144" spans="1:6" x14ac:dyDescent="0.2">
      <c r="A12144" s="28">
        <v>43159</v>
      </c>
      <c r="B12144" t="s">
        <v>445</v>
      </c>
      <c r="C12144" t="s">
        <v>53</v>
      </c>
      <c r="D12144" t="s">
        <v>53</v>
      </c>
      <c r="E12144" s="30">
        <v>2.33</v>
      </c>
      <c r="F12144">
        <f t="shared" si="195"/>
        <v>1</v>
      </c>
    </row>
    <row r="12145" spans="1:6" x14ac:dyDescent="0.2">
      <c r="A12145" s="28">
        <v>43159</v>
      </c>
      <c r="B12145" t="s">
        <v>445</v>
      </c>
      <c r="C12145" t="s">
        <v>54</v>
      </c>
      <c r="D12145" t="s">
        <v>54</v>
      </c>
      <c r="E12145" s="30">
        <v>5.0999999999999996</v>
      </c>
      <c r="F12145">
        <f t="shared" si="195"/>
        <v>1</v>
      </c>
    </row>
    <row r="12146" spans="1:6" x14ac:dyDescent="0.2">
      <c r="A12146" s="28">
        <v>43159</v>
      </c>
      <c r="B12146" t="s">
        <v>445</v>
      </c>
      <c r="C12146" t="s">
        <v>55</v>
      </c>
      <c r="D12146" t="s">
        <v>55</v>
      </c>
      <c r="E12146" s="30">
        <v>44.661999999999999</v>
      </c>
      <c r="F12146">
        <f t="shared" si="195"/>
        <v>1</v>
      </c>
    </row>
    <row r="12147" spans="1:6" x14ac:dyDescent="0.2">
      <c r="A12147" s="28">
        <v>43159</v>
      </c>
      <c r="B12147" t="s">
        <v>445</v>
      </c>
      <c r="C12147" t="s">
        <v>56</v>
      </c>
      <c r="D12147" t="s">
        <v>56</v>
      </c>
      <c r="E12147" s="30">
        <v>21</v>
      </c>
      <c r="F12147">
        <f t="shared" si="195"/>
        <v>1</v>
      </c>
    </row>
    <row r="12148" spans="1:6" x14ac:dyDescent="0.2">
      <c r="A12148" s="28">
        <v>43159</v>
      </c>
      <c r="B12148" t="s">
        <v>445</v>
      </c>
      <c r="C12148" t="s">
        <v>57</v>
      </c>
      <c r="D12148" t="s">
        <v>57</v>
      </c>
      <c r="E12148" s="30">
        <v>2</v>
      </c>
      <c r="F12148">
        <f t="shared" si="195"/>
        <v>1</v>
      </c>
    </row>
    <row r="12149" spans="1:6" x14ac:dyDescent="0.2">
      <c r="A12149" s="28">
        <v>43159</v>
      </c>
      <c r="B12149" t="s">
        <v>445</v>
      </c>
      <c r="C12149" t="s">
        <v>58</v>
      </c>
      <c r="D12149" t="s">
        <v>58</v>
      </c>
      <c r="E12149" s="30">
        <v>0</v>
      </c>
      <c r="F12149">
        <f t="shared" si="195"/>
        <v>1</v>
      </c>
    </row>
    <row r="12150" spans="1:6" x14ac:dyDescent="0.2">
      <c r="A12150" s="28">
        <v>43159</v>
      </c>
      <c r="B12150" t="s">
        <v>445</v>
      </c>
      <c r="C12150" t="s">
        <v>59</v>
      </c>
      <c r="D12150" t="s">
        <v>59</v>
      </c>
      <c r="E12150" s="30">
        <v>1</v>
      </c>
      <c r="F12150">
        <f t="shared" si="195"/>
        <v>1</v>
      </c>
    </row>
    <row r="12151" spans="1:6" x14ac:dyDescent="0.2">
      <c r="A12151" s="28">
        <v>43160</v>
      </c>
      <c r="B12151" t="s">
        <v>446</v>
      </c>
      <c r="C12151" t="s">
        <v>52</v>
      </c>
      <c r="D12151" t="s">
        <v>52</v>
      </c>
      <c r="E12151" s="30">
        <v>1</v>
      </c>
      <c r="F12151">
        <f t="shared" si="195"/>
        <v>1</v>
      </c>
    </row>
    <row r="12152" spans="1:6" x14ac:dyDescent="0.2">
      <c r="A12152" s="28">
        <v>43160</v>
      </c>
      <c r="B12152" t="s">
        <v>446</v>
      </c>
      <c r="C12152" t="s">
        <v>53</v>
      </c>
      <c r="D12152" t="s">
        <v>53</v>
      </c>
      <c r="E12152" s="30">
        <v>6.0330000000000004</v>
      </c>
      <c r="F12152">
        <f t="shared" si="195"/>
        <v>1</v>
      </c>
    </row>
    <row r="12153" spans="1:6" x14ac:dyDescent="0.2">
      <c r="A12153" s="28">
        <v>43160</v>
      </c>
      <c r="B12153" t="s">
        <v>446</v>
      </c>
      <c r="C12153" t="s">
        <v>54</v>
      </c>
      <c r="D12153" t="s">
        <v>54</v>
      </c>
      <c r="E12153" s="30">
        <v>1.05</v>
      </c>
      <c r="F12153">
        <f t="shared" si="195"/>
        <v>1</v>
      </c>
    </row>
    <row r="12154" spans="1:6" x14ac:dyDescent="0.2">
      <c r="A12154" s="28">
        <v>43160</v>
      </c>
      <c r="B12154" t="s">
        <v>446</v>
      </c>
      <c r="C12154" t="s">
        <v>55</v>
      </c>
      <c r="D12154" t="s">
        <v>55</v>
      </c>
      <c r="E12154" s="30">
        <v>26.4</v>
      </c>
      <c r="F12154">
        <f t="shared" si="195"/>
        <v>1</v>
      </c>
    </row>
    <row r="12155" spans="1:6" x14ac:dyDescent="0.2">
      <c r="A12155" s="28">
        <v>43160</v>
      </c>
      <c r="B12155" t="s">
        <v>446</v>
      </c>
      <c r="C12155" t="s">
        <v>56</v>
      </c>
      <c r="D12155" t="s">
        <v>56</v>
      </c>
      <c r="E12155" s="30">
        <v>26</v>
      </c>
      <c r="F12155">
        <f t="shared" si="195"/>
        <v>1</v>
      </c>
    </row>
    <row r="12156" spans="1:6" x14ac:dyDescent="0.2">
      <c r="A12156" s="28">
        <v>43160</v>
      </c>
      <c r="B12156" t="s">
        <v>446</v>
      </c>
      <c r="C12156" t="s">
        <v>57</v>
      </c>
      <c r="D12156" t="s">
        <v>57</v>
      </c>
      <c r="E12156" s="30">
        <v>1</v>
      </c>
      <c r="F12156">
        <f t="shared" si="195"/>
        <v>1</v>
      </c>
    </row>
    <row r="12157" spans="1:6" x14ac:dyDescent="0.2">
      <c r="A12157" s="28">
        <v>43160</v>
      </c>
      <c r="B12157" t="s">
        <v>446</v>
      </c>
      <c r="C12157" t="s">
        <v>58</v>
      </c>
      <c r="D12157" t="s">
        <v>58</v>
      </c>
      <c r="E12157" s="30">
        <v>12</v>
      </c>
      <c r="F12157">
        <f t="shared" si="195"/>
        <v>1</v>
      </c>
    </row>
    <row r="12158" spans="1:6" x14ac:dyDescent="0.2">
      <c r="A12158" s="28">
        <v>43160</v>
      </c>
      <c r="B12158" t="s">
        <v>446</v>
      </c>
      <c r="C12158" t="s">
        <v>59</v>
      </c>
      <c r="D12158" t="s">
        <v>59</v>
      </c>
      <c r="E12158" s="30">
        <v>1</v>
      </c>
      <c r="F12158">
        <f t="shared" si="195"/>
        <v>1</v>
      </c>
    </row>
    <row r="12159" spans="1:6" x14ac:dyDescent="0.2">
      <c r="A12159" s="28">
        <v>43161</v>
      </c>
      <c r="B12159" t="s">
        <v>440</v>
      </c>
      <c r="C12159" t="s">
        <v>52</v>
      </c>
      <c r="D12159" t="s">
        <v>52</v>
      </c>
      <c r="E12159" s="30">
        <v>4</v>
      </c>
      <c r="F12159">
        <f t="shared" si="195"/>
        <v>1</v>
      </c>
    </row>
    <row r="12160" spans="1:6" x14ac:dyDescent="0.2">
      <c r="A12160" s="28">
        <v>43161</v>
      </c>
      <c r="B12160" t="s">
        <v>440</v>
      </c>
      <c r="C12160" t="s">
        <v>53</v>
      </c>
      <c r="D12160" t="s">
        <v>53</v>
      </c>
      <c r="E12160" s="30">
        <v>3</v>
      </c>
      <c r="F12160">
        <f t="shared" si="195"/>
        <v>1</v>
      </c>
    </row>
    <row r="12161" spans="1:6" x14ac:dyDescent="0.2">
      <c r="A12161" s="28">
        <v>43161</v>
      </c>
      <c r="B12161" t="s">
        <v>440</v>
      </c>
      <c r="C12161" t="s">
        <v>54</v>
      </c>
      <c r="D12161" t="s">
        <v>54</v>
      </c>
      <c r="E12161" s="30">
        <v>9.5</v>
      </c>
      <c r="F12161">
        <f t="shared" si="195"/>
        <v>1</v>
      </c>
    </row>
    <row r="12162" spans="1:6" x14ac:dyDescent="0.2">
      <c r="A12162" s="28">
        <v>43161</v>
      </c>
      <c r="B12162" t="s">
        <v>440</v>
      </c>
      <c r="C12162" t="s">
        <v>55</v>
      </c>
      <c r="D12162" t="s">
        <v>55</v>
      </c>
      <c r="E12162" s="30">
        <v>38.4</v>
      </c>
      <c r="F12162">
        <f t="shared" si="195"/>
        <v>1</v>
      </c>
    </row>
    <row r="12163" spans="1:6" x14ac:dyDescent="0.2">
      <c r="A12163" s="28">
        <v>43161</v>
      </c>
      <c r="B12163" t="s">
        <v>440</v>
      </c>
      <c r="C12163" t="s">
        <v>56</v>
      </c>
      <c r="D12163" t="s">
        <v>56</v>
      </c>
      <c r="E12163" s="30">
        <v>24</v>
      </c>
      <c r="F12163">
        <f t="shared" si="195"/>
        <v>1</v>
      </c>
    </row>
    <row r="12164" spans="1:6" x14ac:dyDescent="0.2">
      <c r="A12164" s="28">
        <v>43161</v>
      </c>
      <c r="B12164" t="s">
        <v>440</v>
      </c>
      <c r="C12164" t="s">
        <v>57</v>
      </c>
      <c r="D12164" t="s">
        <v>57</v>
      </c>
      <c r="E12164" s="30">
        <v>3</v>
      </c>
      <c r="F12164">
        <f t="shared" si="195"/>
        <v>1</v>
      </c>
    </row>
    <row r="12165" spans="1:6" x14ac:dyDescent="0.2">
      <c r="A12165" s="28">
        <v>43161</v>
      </c>
      <c r="B12165" t="s">
        <v>440</v>
      </c>
      <c r="C12165" t="s">
        <v>58</v>
      </c>
      <c r="D12165" t="s">
        <v>58</v>
      </c>
      <c r="E12165" s="30">
        <v>17</v>
      </c>
      <c r="F12165">
        <f t="shared" si="195"/>
        <v>1</v>
      </c>
    </row>
    <row r="12166" spans="1:6" x14ac:dyDescent="0.2">
      <c r="A12166" s="28">
        <v>43161</v>
      </c>
      <c r="B12166" t="s">
        <v>440</v>
      </c>
      <c r="C12166" t="s">
        <v>59</v>
      </c>
      <c r="D12166" t="s">
        <v>59</v>
      </c>
      <c r="E12166" s="30">
        <v>5.5</v>
      </c>
      <c r="F12166">
        <f t="shared" si="195"/>
        <v>1</v>
      </c>
    </row>
    <row r="12167" spans="1:6" x14ac:dyDescent="0.2">
      <c r="A12167" s="28">
        <v>43162</v>
      </c>
      <c r="B12167" t="s">
        <v>441</v>
      </c>
      <c r="C12167" t="s">
        <v>52</v>
      </c>
      <c r="D12167" t="s">
        <v>52</v>
      </c>
      <c r="E12167" s="30">
        <v>8</v>
      </c>
      <c r="F12167">
        <f t="shared" ref="F12167:F12230" si="196">SUBTOTAL(103,E12167)</f>
        <v>1</v>
      </c>
    </row>
    <row r="12168" spans="1:6" x14ac:dyDescent="0.2">
      <c r="A12168" s="28">
        <v>43162</v>
      </c>
      <c r="B12168" t="s">
        <v>441</v>
      </c>
      <c r="C12168" t="s">
        <v>53</v>
      </c>
      <c r="D12168" t="s">
        <v>53</v>
      </c>
      <c r="E12168" s="30">
        <v>2.363</v>
      </c>
      <c r="F12168">
        <f t="shared" si="196"/>
        <v>1</v>
      </c>
    </row>
    <row r="12169" spans="1:6" x14ac:dyDescent="0.2">
      <c r="A12169" s="28">
        <v>43162</v>
      </c>
      <c r="B12169" t="s">
        <v>441</v>
      </c>
      <c r="C12169" t="s">
        <v>54</v>
      </c>
      <c r="D12169" t="s">
        <v>54</v>
      </c>
      <c r="E12169" s="30">
        <v>8.15</v>
      </c>
      <c r="F12169">
        <f t="shared" si="196"/>
        <v>1</v>
      </c>
    </row>
    <row r="12170" spans="1:6" x14ac:dyDescent="0.2">
      <c r="A12170" s="28">
        <v>43162</v>
      </c>
      <c r="B12170" t="s">
        <v>441</v>
      </c>
      <c r="C12170" t="s">
        <v>55</v>
      </c>
      <c r="D12170" t="s">
        <v>55</v>
      </c>
      <c r="E12170" s="30">
        <v>40.186999999999998</v>
      </c>
      <c r="F12170">
        <f t="shared" si="196"/>
        <v>1</v>
      </c>
    </row>
    <row r="12171" spans="1:6" x14ac:dyDescent="0.2">
      <c r="A12171" s="28">
        <v>43162</v>
      </c>
      <c r="B12171" t="s">
        <v>441</v>
      </c>
      <c r="C12171" t="s">
        <v>56</v>
      </c>
      <c r="D12171" t="s">
        <v>56</v>
      </c>
      <c r="E12171" s="30">
        <v>12</v>
      </c>
      <c r="F12171">
        <f t="shared" si="196"/>
        <v>1</v>
      </c>
    </row>
    <row r="12172" spans="1:6" x14ac:dyDescent="0.2">
      <c r="A12172" s="28">
        <v>43162</v>
      </c>
      <c r="B12172" t="s">
        <v>441</v>
      </c>
      <c r="C12172" t="s">
        <v>57</v>
      </c>
      <c r="D12172" t="s">
        <v>57</v>
      </c>
      <c r="E12172" s="30">
        <v>1</v>
      </c>
      <c r="F12172">
        <f t="shared" si="196"/>
        <v>1</v>
      </c>
    </row>
    <row r="12173" spans="1:6" x14ac:dyDescent="0.2">
      <c r="A12173" s="28">
        <v>43162</v>
      </c>
      <c r="B12173" t="s">
        <v>441</v>
      </c>
      <c r="C12173" t="s">
        <v>58</v>
      </c>
      <c r="D12173" t="s">
        <v>58</v>
      </c>
      <c r="E12173" s="30">
        <v>10</v>
      </c>
      <c r="F12173">
        <f t="shared" si="196"/>
        <v>1</v>
      </c>
    </row>
    <row r="12174" spans="1:6" x14ac:dyDescent="0.2">
      <c r="A12174" s="28">
        <v>43162</v>
      </c>
      <c r="B12174" t="s">
        <v>441</v>
      </c>
      <c r="C12174" t="s">
        <v>59</v>
      </c>
      <c r="D12174" t="s">
        <v>59</v>
      </c>
      <c r="E12174" s="30">
        <v>4</v>
      </c>
      <c r="F12174">
        <f t="shared" si="196"/>
        <v>1</v>
      </c>
    </row>
    <row r="12175" spans="1:6" x14ac:dyDescent="0.2">
      <c r="A12175" s="28">
        <v>43163</v>
      </c>
      <c r="B12175" t="s">
        <v>447</v>
      </c>
      <c r="C12175" t="s">
        <v>52</v>
      </c>
      <c r="D12175" t="s">
        <v>52</v>
      </c>
      <c r="E12175" s="30">
        <v>1</v>
      </c>
      <c r="F12175">
        <f t="shared" si="196"/>
        <v>1</v>
      </c>
    </row>
    <row r="12176" spans="1:6" x14ac:dyDescent="0.2">
      <c r="A12176" s="28">
        <v>43163</v>
      </c>
      <c r="B12176" t="s">
        <v>447</v>
      </c>
      <c r="C12176" t="s">
        <v>53</v>
      </c>
      <c r="D12176" t="s">
        <v>53</v>
      </c>
      <c r="E12176" s="30">
        <v>3.7360000000000002</v>
      </c>
      <c r="F12176">
        <f t="shared" si="196"/>
        <v>1</v>
      </c>
    </row>
    <row r="12177" spans="1:6" x14ac:dyDescent="0.2">
      <c r="A12177" s="28">
        <v>43163</v>
      </c>
      <c r="B12177" t="s">
        <v>447</v>
      </c>
      <c r="C12177" t="s">
        <v>54</v>
      </c>
      <c r="D12177" t="s">
        <v>54</v>
      </c>
      <c r="E12177" s="30">
        <v>4</v>
      </c>
      <c r="F12177">
        <f t="shared" si="196"/>
        <v>1</v>
      </c>
    </row>
    <row r="12178" spans="1:6" x14ac:dyDescent="0.2">
      <c r="A12178" s="28">
        <v>43163</v>
      </c>
      <c r="B12178" t="s">
        <v>447</v>
      </c>
      <c r="C12178" t="s">
        <v>55</v>
      </c>
      <c r="D12178" t="s">
        <v>55</v>
      </c>
      <c r="E12178" s="30">
        <v>33.6</v>
      </c>
      <c r="F12178">
        <f t="shared" si="196"/>
        <v>1</v>
      </c>
    </row>
    <row r="12179" spans="1:6" x14ac:dyDescent="0.2">
      <c r="A12179" s="28">
        <v>43163</v>
      </c>
      <c r="B12179" t="s">
        <v>447</v>
      </c>
      <c r="C12179" t="s">
        <v>56</v>
      </c>
      <c r="D12179" t="s">
        <v>56</v>
      </c>
      <c r="E12179" s="30">
        <v>3</v>
      </c>
      <c r="F12179">
        <f t="shared" si="196"/>
        <v>1</v>
      </c>
    </row>
    <row r="12180" spans="1:6" x14ac:dyDescent="0.2">
      <c r="A12180" s="28">
        <v>43163</v>
      </c>
      <c r="B12180" t="s">
        <v>447</v>
      </c>
      <c r="C12180" t="s">
        <v>57</v>
      </c>
      <c r="D12180" t="s">
        <v>57</v>
      </c>
      <c r="E12180" s="30">
        <v>0</v>
      </c>
      <c r="F12180">
        <f t="shared" si="196"/>
        <v>1</v>
      </c>
    </row>
    <row r="12181" spans="1:6" x14ac:dyDescent="0.2">
      <c r="A12181" s="28">
        <v>43163</v>
      </c>
      <c r="B12181" t="s">
        <v>447</v>
      </c>
      <c r="C12181" t="s">
        <v>58</v>
      </c>
      <c r="D12181" t="s">
        <v>58</v>
      </c>
      <c r="E12181" s="30">
        <v>14</v>
      </c>
      <c r="F12181">
        <f t="shared" si="196"/>
        <v>1</v>
      </c>
    </row>
    <row r="12182" spans="1:6" x14ac:dyDescent="0.2">
      <c r="A12182" s="28">
        <v>43163</v>
      </c>
      <c r="B12182" t="s">
        <v>447</v>
      </c>
      <c r="C12182" t="s">
        <v>59</v>
      </c>
      <c r="D12182" t="s">
        <v>59</v>
      </c>
      <c r="E12182" s="30">
        <v>1</v>
      </c>
      <c r="F12182">
        <f t="shared" si="196"/>
        <v>1</v>
      </c>
    </row>
    <row r="12183" spans="1:6" x14ac:dyDescent="0.2">
      <c r="A12183" s="28">
        <v>43164</v>
      </c>
      <c r="B12183" t="s">
        <v>443</v>
      </c>
      <c r="C12183" t="s">
        <v>52</v>
      </c>
      <c r="D12183" t="s">
        <v>52</v>
      </c>
      <c r="E12183" s="30">
        <v>4.33</v>
      </c>
      <c r="F12183">
        <f t="shared" si="196"/>
        <v>1</v>
      </c>
    </row>
    <row r="12184" spans="1:6" x14ac:dyDescent="0.2">
      <c r="A12184" s="28">
        <v>43164</v>
      </c>
      <c r="B12184" t="s">
        <v>443</v>
      </c>
      <c r="C12184" t="s">
        <v>53</v>
      </c>
      <c r="D12184" t="s">
        <v>53</v>
      </c>
      <c r="E12184" s="30">
        <v>5.33</v>
      </c>
      <c r="F12184">
        <f t="shared" si="196"/>
        <v>1</v>
      </c>
    </row>
    <row r="12185" spans="1:6" x14ac:dyDescent="0.2">
      <c r="A12185" s="28">
        <v>43164</v>
      </c>
      <c r="B12185" t="s">
        <v>443</v>
      </c>
      <c r="C12185" t="s">
        <v>54</v>
      </c>
      <c r="D12185" t="s">
        <v>54</v>
      </c>
      <c r="E12185" s="30">
        <v>6.1</v>
      </c>
      <c r="F12185">
        <f t="shared" si="196"/>
        <v>1</v>
      </c>
    </row>
    <row r="12186" spans="1:6" x14ac:dyDescent="0.2">
      <c r="A12186" s="28">
        <v>43164</v>
      </c>
      <c r="B12186" t="s">
        <v>443</v>
      </c>
      <c r="C12186" t="s">
        <v>55</v>
      </c>
      <c r="D12186" t="s">
        <v>55</v>
      </c>
      <c r="E12186" s="30">
        <v>25</v>
      </c>
      <c r="F12186">
        <f t="shared" si="196"/>
        <v>1</v>
      </c>
    </row>
    <row r="12187" spans="1:6" x14ac:dyDescent="0.2">
      <c r="A12187" s="28">
        <v>43164</v>
      </c>
      <c r="B12187" t="s">
        <v>443</v>
      </c>
      <c r="C12187" t="s">
        <v>56</v>
      </c>
      <c r="D12187" t="s">
        <v>56</v>
      </c>
      <c r="E12187" s="30">
        <v>6</v>
      </c>
      <c r="F12187">
        <f t="shared" si="196"/>
        <v>1</v>
      </c>
    </row>
    <row r="12188" spans="1:6" x14ac:dyDescent="0.2">
      <c r="A12188" s="28">
        <v>43164</v>
      </c>
      <c r="B12188" t="s">
        <v>443</v>
      </c>
      <c r="C12188" t="s">
        <v>57</v>
      </c>
      <c r="D12188" t="s">
        <v>57</v>
      </c>
      <c r="E12188" s="30">
        <v>0</v>
      </c>
      <c r="F12188">
        <f t="shared" si="196"/>
        <v>1</v>
      </c>
    </row>
    <row r="12189" spans="1:6" x14ac:dyDescent="0.2">
      <c r="A12189" s="28">
        <v>43164</v>
      </c>
      <c r="B12189" t="s">
        <v>443</v>
      </c>
      <c r="C12189" t="s">
        <v>58</v>
      </c>
      <c r="D12189" t="s">
        <v>58</v>
      </c>
      <c r="E12189" s="30">
        <v>17</v>
      </c>
      <c r="F12189">
        <f t="shared" si="196"/>
        <v>1</v>
      </c>
    </row>
    <row r="12190" spans="1:6" x14ac:dyDescent="0.2">
      <c r="A12190" s="28">
        <v>43164</v>
      </c>
      <c r="B12190" t="s">
        <v>443</v>
      </c>
      <c r="C12190" t="s">
        <v>59</v>
      </c>
      <c r="D12190" t="s">
        <v>59</v>
      </c>
      <c r="E12190" s="30">
        <v>1</v>
      </c>
      <c r="F12190">
        <f t="shared" si="196"/>
        <v>1</v>
      </c>
    </row>
    <row r="12191" spans="1:6" x14ac:dyDescent="0.2">
      <c r="A12191" s="28">
        <v>43165</v>
      </c>
      <c r="B12191" t="s">
        <v>444</v>
      </c>
      <c r="C12191" t="s">
        <v>52</v>
      </c>
      <c r="D12191" t="s">
        <v>52</v>
      </c>
      <c r="E12191" s="30">
        <v>9.5</v>
      </c>
      <c r="F12191">
        <f t="shared" si="196"/>
        <v>1</v>
      </c>
    </row>
    <row r="12192" spans="1:6" x14ac:dyDescent="0.2">
      <c r="A12192" s="28">
        <v>43165</v>
      </c>
      <c r="B12192" t="s">
        <v>444</v>
      </c>
      <c r="C12192" t="s">
        <v>53</v>
      </c>
      <c r="D12192" t="s">
        <v>53</v>
      </c>
      <c r="E12192" s="30">
        <v>6.33</v>
      </c>
      <c r="F12192">
        <f t="shared" si="196"/>
        <v>1</v>
      </c>
    </row>
    <row r="12193" spans="1:6" x14ac:dyDescent="0.2">
      <c r="A12193" s="28">
        <v>43165</v>
      </c>
      <c r="B12193" t="s">
        <v>444</v>
      </c>
      <c r="C12193" t="s">
        <v>54</v>
      </c>
      <c r="D12193" t="s">
        <v>54</v>
      </c>
      <c r="E12193" s="30">
        <v>5.85</v>
      </c>
      <c r="F12193">
        <f t="shared" si="196"/>
        <v>1</v>
      </c>
    </row>
    <row r="12194" spans="1:6" x14ac:dyDescent="0.2">
      <c r="A12194" s="28">
        <v>43165</v>
      </c>
      <c r="B12194" t="s">
        <v>444</v>
      </c>
      <c r="C12194" t="s">
        <v>55</v>
      </c>
      <c r="D12194" t="s">
        <v>55</v>
      </c>
      <c r="E12194" s="30">
        <v>22.2</v>
      </c>
      <c r="F12194">
        <f t="shared" si="196"/>
        <v>1</v>
      </c>
    </row>
    <row r="12195" spans="1:6" x14ac:dyDescent="0.2">
      <c r="A12195" s="28">
        <v>43165</v>
      </c>
      <c r="B12195" t="s">
        <v>444</v>
      </c>
      <c r="C12195" t="s">
        <v>56</v>
      </c>
      <c r="D12195" t="s">
        <v>56</v>
      </c>
      <c r="E12195" s="30">
        <v>22</v>
      </c>
      <c r="F12195">
        <f t="shared" si="196"/>
        <v>1</v>
      </c>
    </row>
    <row r="12196" spans="1:6" x14ac:dyDescent="0.2">
      <c r="A12196" s="28">
        <v>43165</v>
      </c>
      <c r="B12196" t="s">
        <v>444</v>
      </c>
      <c r="C12196" t="s">
        <v>57</v>
      </c>
      <c r="D12196" t="s">
        <v>57</v>
      </c>
      <c r="E12196" s="30">
        <v>8</v>
      </c>
      <c r="F12196">
        <f t="shared" si="196"/>
        <v>1</v>
      </c>
    </row>
    <row r="12197" spans="1:6" x14ac:dyDescent="0.2">
      <c r="A12197" s="28">
        <v>43165</v>
      </c>
      <c r="B12197" t="s">
        <v>444</v>
      </c>
      <c r="C12197" t="s">
        <v>58</v>
      </c>
      <c r="D12197" t="s">
        <v>58</v>
      </c>
      <c r="E12197" s="30">
        <v>2</v>
      </c>
      <c r="F12197">
        <f t="shared" si="196"/>
        <v>1</v>
      </c>
    </row>
    <row r="12198" spans="1:6" x14ac:dyDescent="0.2">
      <c r="A12198" s="28">
        <v>43165</v>
      </c>
      <c r="B12198" t="s">
        <v>444</v>
      </c>
      <c r="C12198" t="s">
        <v>59</v>
      </c>
      <c r="D12198" t="s">
        <v>59</v>
      </c>
      <c r="E12198" s="30">
        <v>1</v>
      </c>
      <c r="F12198">
        <f t="shared" si="196"/>
        <v>1</v>
      </c>
    </row>
    <row r="12199" spans="1:6" x14ac:dyDescent="0.2">
      <c r="A12199" s="28">
        <v>43166</v>
      </c>
      <c r="B12199" t="s">
        <v>445</v>
      </c>
      <c r="C12199" t="s">
        <v>52</v>
      </c>
      <c r="D12199" t="s">
        <v>52</v>
      </c>
      <c r="E12199" s="30">
        <v>4.5</v>
      </c>
      <c r="F12199">
        <f t="shared" si="196"/>
        <v>1</v>
      </c>
    </row>
    <row r="12200" spans="1:6" x14ac:dyDescent="0.2">
      <c r="A12200" s="28">
        <v>43166</v>
      </c>
      <c r="B12200" t="s">
        <v>445</v>
      </c>
      <c r="C12200" t="s">
        <v>53</v>
      </c>
      <c r="D12200" t="s">
        <v>53</v>
      </c>
      <c r="E12200" s="30">
        <v>1.67</v>
      </c>
      <c r="F12200">
        <f t="shared" si="196"/>
        <v>1</v>
      </c>
    </row>
    <row r="12201" spans="1:6" x14ac:dyDescent="0.2">
      <c r="A12201" s="28">
        <v>43166</v>
      </c>
      <c r="B12201" t="s">
        <v>445</v>
      </c>
      <c r="C12201" t="s">
        <v>54</v>
      </c>
      <c r="D12201" t="s">
        <v>54</v>
      </c>
      <c r="E12201" s="30">
        <v>4</v>
      </c>
      <c r="F12201">
        <f t="shared" si="196"/>
        <v>1</v>
      </c>
    </row>
    <row r="12202" spans="1:6" x14ac:dyDescent="0.2">
      <c r="A12202" s="28">
        <v>43166</v>
      </c>
      <c r="B12202" t="s">
        <v>445</v>
      </c>
      <c r="C12202" t="s">
        <v>55</v>
      </c>
      <c r="D12202" t="s">
        <v>55</v>
      </c>
      <c r="E12202" s="30">
        <v>20.2</v>
      </c>
      <c r="F12202">
        <f t="shared" si="196"/>
        <v>1</v>
      </c>
    </row>
    <row r="12203" spans="1:6" x14ac:dyDescent="0.2">
      <c r="A12203" s="28">
        <v>43166</v>
      </c>
      <c r="B12203" t="s">
        <v>445</v>
      </c>
      <c r="C12203" t="s">
        <v>56</v>
      </c>
      <c r="D12203" t="s">
        <v>56</v>
      </c>
      <c r="E12203" s="30">
        <v>31</v>
      </c>
      <c r="F12203">
        <f t="shared" si="196"/>
        <v>1</v>
      </c>
    </row>
    <row r="12204" spans="1:6" x14ac:dyDescent="0.2">
      <c r="A12204" s="28">
        <v>43166</v>
      </c>
      <c r="B12204" t="s">
        <v>445</v>
      </c>
      <c r="C12204" t="s">
        <v>57</v>
      </c>
      <c r="D12204" t="s">
        <v>57</v>
      </c>
      <c r="E12204" s="30">
        <v>5</v>
      </c>
      <c r="F12204">
        <f t="shared" si="196"/>
        <v>1</v>
      </c>
    </row>
    <row r="12205" spans="1:6" x14ac:dyDescent="0.2">
      <c r="A12205" s="28">
        <v>43166</v>
      </c>
      <c r="B12205" t="s">
        <v>445</v>
      </c>
      <c r="C12205" t="s">
        <v>58</v>
      </c>
      <c r="D12205" t="s">
        <v>58</v>
      </c>
      <c r="E12205" s="30">
        <v>11</v>
      </c>
      <c r="F12205">
        <f t="shared" si="196"/>
        <v>1</v>
      </c>
    </row>
    <row r="12206" spans="1:6" x14ac:dyDescent="0.2">
      <c r="A12206" s="28">
        <v>43166</v>
      </c>
      <c r="B12206" t="s">
        <v>445</v>
      </c>
      <c r="C12206" t="s">
        <v>59</v>
      </c>
      <c r="D12206" t="s">
        <v>59</v>
      </c>
      <c r="E12206" s="30">
        <v>1.4</v>
      </c>
      <c r="F12206">
        <f t="shared" si="196"/>
        <v>1</v>
      </c>
    </row>
    <row r="12207" spans="1:6" x14ac:dyDescent="0.2">
      <c r="A12207" s="28">
        <v>43167</v>
      </c>
      <c r="B12207" t="s">
        <v>446</v>
      </c>
      <c r="C12207" t="s">
        <v>52</v>
      </c>
      <c r="D12207" t="s">
        <v>52</v>
      </c>
      <c r="E12207" s="30">
        <v>1.33</v>
      </c>
      <c r="F12207">
        <f t="shared" si="196"/>
        <v>1</v>
      </c>
    </row>
    <row r="12208" spans="1:6" x14ac:dyDescent="0.2">
      <c r="A12208" s="28">
        <v>43167</v>
      </c>
      <c r="B12208" t="s">
        <v>446</v>
      </c>
      <c r="C12208" t="s">
        <v>53</v>
      </c>
      <c r="D12208" t="s">
        <v>53</v>
      </c>
      <c r="E12208" s="30">
        <v>2.7690000000000001</v>
      </c>
      <c r="F12208">
        <f t="shared" si="196"/>
        <v>1</v>
      </c>
    </row>
    <row r="12209" spans="1:6" x14ac:dyDescent="0.2">
      <c r="A12209" s="28">
        <v>43167</v>
      </c>
      <c r="B12209" t="s">
        <v>446</v>
      </c>
      <c r="C12209" t="s">
        <v>54</v>
      </c>
      <c r="D12209" t="s">
        <v>54</v>
      </c>
      <c r="E12209" s="30">
        <v>4</v>
      </c>
      <c r="F12209">
        <f t="shared" si="196"/>
        <v>1</v>
      </c>
    </row>
    <row r="12210" spans="1:6" x14ac:dyDescent="0.2">
      <c r="A12210" s="28">
        <v>43167</v>
      </c>
      <c r="B12210" t="s">
        <v>446</v>
      </c>
      <c r="C12210" t="s">
        <v>55</v>
      </c>
      <c r="D12210" t="s">
        <v>55</v>
      </c>
      <c r="E12210" s="30">
        <v>25.8</v>
      </c>
      <c r="F12210">
        <f t="shared" si="196"/>
        <v>1</v>
      </c>
    </row>
    <row r="12211" spans="1:6" x14ac:dyDescent="0.2">
      <c r="A12211" s="28">
        <v>43167</v>
      </c>
      <c r="B12211" t="s">
        <v>446</v>
      </c>
      <c r="C12211" t="s">
        <v>56</v>
      </c>
      <c r="D12211" t="s">
        <v>56</v>
      </c>
      <c r="E12211" s="30">
        <v>10</v>
      </c>
      <c r="F12211">
        <f t="shared" si="196"/>
        <v>1</v>
      </c>
    </row>
    <row r="12212" spans="1:6" x14ac:dyDescent="0.2">
      <c r="A12212" s="28">
        <v>43167</v>
      </c>
      <c r="B12212" t="s">
        <v>446</v>
      </c>
      <c r="C12212" t="s">
        <v>57</v>
      </c>
      <c r="D12212" t="s">
        <v>57</v>
      </c>
      <c r="E12212" s="30">
        <v>0</v>
      </c>
      <c r="F12212">
        <f t="shared" si="196"/>
        <v>1</v>
      </c>
    </row>
    <row r="12213" spans="1:6" x14ac:dyDescent="0.2">
      <c r="A12213" s="28">
        <v>43167</v>
      </c>
      <c r="B12213" t="s">
        <v>446</v>
      </c>
      <c r="C12213" t="s">
        <v>58</v>
      </c>
      <c r="D12213" t="s">
        <v>58</v>
      </c>
      <c r="E12213" s="30">
        <v>0</v>
      </c>
      <c r="F12213">
        <f t="shared" si="196"/>
        <v>1</v>
      </c>
    </row>
    <row r="12214" spans="1:6" x14ac:dyDescent="0.2">
      <c r="A12214" s="28">
        <v>43167</v>
      </c>
      <c r="B12214" t="s">
        <v>446</v>
      </c>
      <c r="C12214" t="s">
        <v>59</v>
      </c>
      <c r="D12214" t="s">
        <v>59</v>
      </c>
      <c r="E12214" s="30">
        <v>4</v>
      </c>
      <c r="F12214">
        <f t="shared" si="196"/>
        <v>1</v>
      </c>
    </row>
    <row r="12215" spans="1:6" x14ac:dyDescent="0.2">
      <c r="A12215" s="28">
        <v>43168</v>
      </c>
      <c r="B12215" t="s">
        <v>440</v>
      </c>
      <c r="C12215" t="s">
        <v>52</v>
      </c>
      <c r="D12215" t="s">
        <v>52</v>
      </c>
      <c r="E12215" s="30">
        <v>6.33</v>
      </c>
      <c r="F12215">
        <f t="shared" si="196"/>
        <v>1</v>
      </c>
    </row>
    <row r="12216" spans="1:6" x14ac:dyDescent="0.2">
      <c r="A12216" s="28">
        <v>43168</v>
      </c>
      <c r="B12216" t="s">
        <v>440</v>
      </c>
      <c r="C12216" t="s">
        <v>53</v>
      </c>
      <c r="D12216" t="s">
        <v>53</v>
      </c>
      <c r="E12216" s="30">
        <v>2.1800000000000002</v>
      </c>
      <c r="F12216">
        <f t="shared" si="196"/>
        <v>1</v>
      </c>
    </row>
    <row r="12217" spans="1:6" x14ac:dyDescent="0.2">
      <c r="A12217" s="28">
        <v>43168</v>
      </c>
      <c r="B12217" t="s">
        <v>440</v>
      </c>
      <c r="C12217" t="s">
        <v>54</v>
      </c>
      <c r="D12217" t="s">
        <v>54</v>
      </c>
      <c r="E12217" s="30">
        <v>4.2</v>
      </c>
      <c r="F12217">
        <f t="shared" si="196"/>
        <v>1</v>
      </c>
    </row>
    <row r="12218" spans="1:6" x14ac:dyDescent="0.2">
      <c r="A12218" s="28">
        <v>43168</v>
      </c>
      <c r="B12218" t="s">
        <v>440</v>
      </c>
      <c r="C12218" t="s">
        <v>55</v>
      </c>
      <c r="D12218" t="s">
        <v>55</v>
      </c>
      <c r="E12218" s="30">
        <v>41</v>
      </c>
      <c r="F12218">
        <f t="shared" si="196"/>
        <v>1</v>
      </c>
    </row>
    <row r="12219" spans="1:6" x14ac:dyDescent="0.2">
      <c r="A12219" s="28">
        <v>43168</v>
      </c>
      <c r="B12219" t="s">
        <v>440</v>
      </c>
      <c r="C12219" t="s">
        <v>56</v>
      </c>
      <c r="D12219" t="s">
        <v>56</v>
      </c>
      <c r="E12219" s="30">
        <v>11</v>
      </c>
      <c r="F12219">
        <f t="shared" si="196"/>
        <v>1</v>
      </c>
    </row>
    <row r="12220" spans="1:6" x14ac:dyDescent="0.2">
      <c r="A12220" s="28">
        <v>43168</v>
      </c>
      <c r="B12220" t="s">
        <v>440</v>
      </c>
      <c r="C12220" t="s">
        <v>57</v>
      </c>
      <c r="D12220" t="s">
        <v>57</v>
      </c>
      <c r="E12220" s="30">
        <v>1</v>
      </c>
      <c r="F12220">
        <f t="shared" si="196"/>
        <v>1</v>
      </c>
    </row>
    <row r="12221" spans="1:6" x14ac:dyDescent="0.2">
      <c r="A12221" s="28">
        <v>43168</v>
      </c>
      <c r="B12221" t="s">
        <v>440</v>
      </c>
      <c r="C12221" t="s">
        <v>58</v>
      </c>
      <c r="D12221" t="s">
        <v>58</v>
      </c>
      <c r="E12221" s="30">
        <v>10</v>
      </c>
      <c r="F12221">
        <f t="shared" si="196"/>
        <v>1</v>
      </c>
    </row>
    <row r="12222" spans="1:6" x14ac:dyDescent="0.2">
      <c r="A12222" s="28">
        <v>43168</v>
      </c>
      <c r="B12222" t="s">
        <v>440</v>
      </c>
      <c r="C12222" t="s">
        <v>59</v>
      </c>
      <c r="D12222" t="s">
        <v>59</v>
      </c>
      <c r="E12222" s="30">
        <v>0</v>
      </c>
      <c r="F12222">
        <f t="shared" si="196"/>
        <v>1</v>
      </c>
    </row>
    <row r="12223" spans="1:6" x14ac:dyDescent="0.2">
      <c r="A12223" s="28">
        <v>43169</v>
      </c>
      <c r="B12223" t="s">
        <v>441</v>
      </c>
      <c r="C12223" t="s">
        <v>52</v>
      </c>
      <c r="D12223" t="s">
        <v>52</v>
      </c>
      <c r="E12223" s="30">
        <v>6</v>
      </c>
      <c r="F12223">
        <f t="shared" si="196"/>
        <v>1</v>
      </c>
    </row>
    <row r="12224" spans="1:6" x14ac:dyDescent="0.2">
      <c r="A12224" s="28">
        <v>43169</v>
      </c>
      <c r="B12224" t="s">
        <v>441</v>
      </c>
      <c r="C12224" t="s">
        <v>53</v>
      </c>
      <c r="D12224" t="s">
        <v>53</v>
      </c>
      <c r="E12224" s="30">
        <v>4.109</v>
      </c>
      <c r="F12224">
        <f t="shared" si="196"/>
        <v>1</v>
      </c>
    </row>
    <row r="12225" spans="1:6" x14ac:dyDescent="0.2">
      <c r="A12225" s="28">
        <v>43169</v>
      </c>
      <c r="B12225" t="s">
        <v>441</v>
      </c>
      <c r="C12225" t="s">
        <v>54</v>
      </c>
      <c r="D12225" t="s">
        <v>54</v>
      </c>
      <c r="E12225" s="30">
        <v>4</v>
      </c>
      <c r="F12225">
        <f t="shared" si="196"/>
        <v>1</v>
      </c>
    </row>
    <row r="12226" spans="1:6" x14ac:dyDescent="0.2">
      <c r="A12226" s="28">
        <v>43169</v>
      </c>
      <c r="B12226" t="s">
        <v>441</v>
      </c>
      <c r="C12226" t="s">
        <v>55</v>
      </c>
      <c r="D12226" t="s">
        <v>55</v>
      </c>
      <c r="E12226" s="30">
        <v>21.7</v>
      </c>
      <c r="F12226">
        <f t="shared" si="196"/>
        <v>1</v>
      </c>
    </row>
    <row r="12227" spans="1:6" x14ac:dyDescent="0.2">
      <c r="A12227" s="28">
        <v>43169</v>
      </c>
      <c r="B12227" t="s">
        <v>441</v>
      </c>
      <c r="C12227" t="s">
        <v>56</v>
      </c>
      <c r="D12227" t="s">
        <v>56</v>
      </c>
      <c r="E12227" s="30">
        <v>11</v>
      </c>
      <c r="F12227">
        <f t="shared" si="196"/>
        <v>1</v>
      </c>
    </row>
    <row r="12228" spans="1:6" x14ac:dyDescent="0.2">
      <c r="A12228" s="28">
        <v>43169</v>
      </c>
      <c r="B12228" t="s">
        <v>441</v>
      </c>
      <c r="C12228" t="s">
        <v>57</v>
      </c>
      <c r="D12228" t="s">
        <v>57</v>
      </c>
      <c r="E12228" s="30">
        <v>3</v>
      </c>
      <c r="F12228">
        <f t="shared" si="196"/>
        <v>1</v>
      </c>
    </row>
    <row r="12229" spans="1:6" x14ac:dyDescent="0.2">
      <c r="A12229" s="28">
        <v>43169</v>
      </c>
      <c r="B12229" t="s">
        <v>441</v>
      </c>
      <c r="C12229" t="s">
        <v>58</v>
      </c>
      <c r="D12229" t="s">
        <v>58</v>
      </c>
      <c r="E12229" s="30">
        <v>17</v>
      </c>
      <c r="F12229">
        <f t="shared" si="196"/>
        <v>1</v>
      </c>
    </row>
    <row r="12230" spans="1:6" x14ac:dyDescent="0.2">
      <c r="A12230" s="28">
        <v>43169</v>
      </c>
      <c r="B12230" t="s">
        <v>441</v>
      </c>
      <c r="C12230" t="s">
        <v>59</v>
      </c>
      <c r="D12230" t="s">
        <v>59</v>
      </c>
      <c r="E12230" s="30">
        <v>6</v>
      </c>
      <c r="F12230">
        <f t="shared" si="196"/>
        <v>1</v>
      </c>
    </row>
    <row r="12231" spans="1:6" x14ac:dyDescent="0.2">
      <c r="A12231" s="28">
        <v>43170</v>
      </c>
      <c r="B12231" t="s">
        <v>447</v>
      </c>
      <c r="C12231" t="s">
        <v>52</v>
      </c>
      <c r="D12231" t="s">
        <v>52</v>
      </c>
      <c r="E12231" s="30">
        <v>4.66</v>
      </c>
      <c r="F12231">
        <f t="shared" ref="F12231:F12294" si="197">SUBTOTAL(103,E12231)</f>
        <v>1</v>
      </c>
    </row>
    <row r="12232" spans="1:6" x14ac:dyDescent="0.2">
      <c r="A12232" s="28">
        <v>43170</v>
      </c>
      <c r="B12232" t="s">
        <v>447</v>
      </c>
      <c r="C12232" t="s">
        <v>53</v>
      </c>
      <c r="D12232" t="s">
        <v>53</v>
      </c>
      <c r="E12232" s="30">
        <v>7.54</v>
      </c>
      <c r="F12232">
        <f t="shared" si="197"/>
        <v>1</v>
      </c>
    </row>
    <row r="12233" spans="1:6" x14ac:dyDescent="0.2">
      <c r="A12233" s="28">
        <v>43170</v>
      </c>
      <c r="B12233" t="s">
        <v>447</v>
      </c>
      <c r="C12233" t="s">
        <v>54</v>
      </c>
      <c r="D12233" t="s">
        <v>54</v>
      </c>
      <c r="E12233" s="30">
        <v>5.6</v>
      </c>
      <c r="F12233">
        <f t="shared" si="197"/>
        <v>1</v>
      </c>
    </row>
    <row r="12234" spans="1:6" x14ac:dyDescent="0.2">
      <c r="A12234" s="28">
        <v>43170</v>
      </c>
      <c r="B12234" t="s">
        <v>447</v>
      </c>
      <c r="C12234" t="s">
        <v>55</v>
      </c>
      <c r="D12234" t="s">
        <v>55</v>
      </c>
      <c r="E12234" s="30">
        <v>68</v>
      </c>
      <c r="F12234">
        <f t="shared" si="197"/>
        <v>1</v>
      </c>
    </row>
    <row r="12235" spans="1:6" x14ac:dyDescent="0.2">
      <c r="A12235" s="28">
        <v>43170</v>
      </c>
      <c r="B12235" t="s">
        <v>447</v>
      </c>
      <c r="C12235" t="s">
        <v>56</v>
      </c>
      <c r="D12235" t="s">
        <v>56</v>
      </c>
      <c r="E12235" s="30">
        <v>0</v>
      </c>
      <c r="F12235">
        <f t="shared" si="197"/>
        <v>1</v>
      </c>
    </row>
    <row r="12236" spans="1:6" x14ac:dyDescent="0.2">
      <c r="A12236" s="28">
        <v>43170</v>
      </c>
      <c r="B12236" t="s">
        <v>447</v>
      </c>
      <c r="C12236" t="s">
        <v>57</v>
      </c>
      <c r="D12236" t="s">
        <v>57</v>
      </c>
      <c r="E12236" s="30">
        <v>0</v>
      </c>
      <c r="F12236">
        <f t="shared" si="197"/>
        <v>1</v>
      </c>
    </row>
    <row r="12237" spans="1:6" x14ac:dyDescent="0.2">
      <c r="A12237" s="28">
        <v>43170</v>
      </c>
      <c r="B12237" t="s">
        <v>447</v>
      </c>
      <c r="C12237" t="s">
        <v>58</v>
      </c>
      <c r="D12237" t="s">
        <v>58</v>
      </c>
      <c r="E12237" s="30">
        <v>11</v>
      </c>
      <c r="F12237">
        <f t="shared" si="197"/>
        <v>1</v>
      </c>
    </row>
    <row r="12238" spans="1:6" x14ac:dyDescent="0.2">
      <c r="A12238" s="28">
        <v>43170</v>
      </c>
      <c r="B12238" t="s">
        <v>447</v>
      </c>
      <c r="C12238" t="s">
        <v>59</v>
      </c>
      <c r="D12238" t="s">
        <v>59</v>
      </c>
      <c r="E12238" s="30">
        <v>3</v>
      </c>
      <c r="F12238">
        <f t="shared" si="197"/>
        <v>1</v>
      </c>
    </row>
    <row r="12239" spans="1:6" x14ac:dyDescent="0.2">
      <c r="A12239" s="28">
        <v>43171</v>
      </c>
      <c r="B12239" t="s">
        <v>443</v>
      </c>
      <c r="C12239" t="s">
        <v>52</v>
      </c>
      <c r="D12239" t="s">
        <v>52</v>
      </c>
      <c r="E12239" s="30">
        <v>9</v>
      </c>
      <c r="F12239">
        <f t="shared" si="197"/>
        <v>1</v>
      </c>
    </row>
    <row r="12240" spans="1:6" x14ac:dyDescent="0.2">
      <c r="A12240" s="28">
        <v>43171</v>
      </c>
      <c r="B12240" t="s">
        <v>443</v>
      </c>
      <c r="C12240" t="s">
        <v>53</v>
      </c>
      <c r="D12240" t="s">
        <v>53</v>
      </c>
      <c r="E12240" s="30">
        <v>4.3449999999999998</v>
      </c>
      <c r="F12240">
        <f t="shared" si="197"/>
        <v>1</v>
      </c>
    </row>
    <row r="12241" spans="1:6" x14ac:dyDescent="0.2">
      <c r="A12241" s="28">
        <v>43171</v>
      </c>
      <c r="B12241" t="s">
        <v>443</v>
      </c>
      <c r="C12241" t="s">
        <v>54</v>
      </c>
      <c r="D12241" t="s">
        <v>54</v>
      </c>
      <c r="E12241" s="30">
        <v>3</v>
      </c>
      <c r="F12241">
        <f t="shared" si="197"/>
        <v>1</v>
      </c>
    </row>
    <row r="12242" spans="1:6" x14ac:dyDescent="0.2">
      <c r="A12242" s="28">
        <v>43171</v>
      </c>
      <c r="B12242" t="s">
        <v>443</v>
      </c>
      <c r="C12242" t="s">
        <v>55</v>
      </c>
      <c r="D12242" t="s">
        <v>55</v>
      </c>
      <c r="E12242" s="30">
        <v>22.2</v>
      </c>
      <c r="F12242">
        <f t="shared" si="197"/>
        <v>1</v>
      </c>
    </row>
    <row r="12243" spans="1:6" x14ac:dyDescent="0.2">
      <c r="A12243" s="28">
        <v>43171</v>
      </c>
      <c r="B12243" t="s">
        <v>443</v>
      </c>
      <c r="C12243" t="s">
        <v>56</v>
      </c>
      <c r="D12243" t="s">
        <v>56</v>
      </c>
      <c r="E12243" s="30">
        <v>9</v>
      </c>
      <c r="F12243">
        <f t="shared" si="197"/>
        <v>1</v>
      </c>
    </row>
    <row r="12244" spans="1:6" x14ac:dyDescent="0.2">
      <c r="A12244" s="28">
        <v>43171</v>
      </c>
      <c r="B12244" t="s">
        <v>443</v>
      </c>
      <c r="C12244" t="s">
        <v>57</v>
      </c>
      <c r="D12244" t="s">
        <v>57</v>
      </c>
      <c r="E12244" s="30">
        <v>0</v>
      </c>
      <c r="F12244">
        <f t="shared" si="197"/>
        <v>1</v>
      </c>
    </row>
    <row r="12245" spans="1:6" x14ac:dyDescent="0.2">
      <c r="A12245" s="28">
        <v>43171</v>
      </c>
      <c r="B12245" t="s">
        <v>443</v>
      </c>
      <c r="C12245" t="s">
        <v>58</v>
      </c>
      <c r="D12245" t="s">
        <v>58</v>
      </c>
      <c r="E12245" s="30">
        <v>13</v>
      </c>
      <c r="F12245">
        <f t="shared" si="197"/>
        <v>1</v>
      </c>
    </row>
    <row r="12246" spans="1:6" x14ac:dyDescent="0.2">
      <c r="A12246" s="28">
        <v>43171</v>
      </c>
      <c r="B12246" t="s">
        <v>443</v>
      </c>
      <c r="C12246" t="s">
        <v>59</v>
      </c>
      <c r="D12246" t="s">
        <v>59</v>
      </c>
      <c r="E12246" s="30">
        <v>8</v>
      </c>
      <c r="F12246">
        <f t="shared" si="197"/>
        <v>1</v>
      </c>
    </row>
    <row r="12247" spans="1:6" x14ac:dyDescent="0.2">
      <c r="A12247" s="28">
        <v>43172</v>
      </c>
      <c r="B12247" t="s">
        <v>444</v>
      </c>
      <c r="C12247" t="s">
        <v>52</v>
      </c>
      <c r="D12247" t="s">
        <v>52</v>
      </c>
      <c r="E12247" s="30">
        <v>2</v>
      </c>
      <c r="F12247">
        <f t="shared" si="197"/>
        <v>1</v>
      </c>
    </row>
    <row r="12248" spans="1:6" x14ac:dyDescent="0.2">
      <c r="A12248" s="28">
        <v>43172</v>
      </c>
      <c r="B12248" t="s">
        <v>444</v>
      </c>
      <c r="C12248" t="s">
        <v>53</v>
      </c>
      <c r="D12248" t="s">
        <v>53</v>
      </c>
      <c r="E12248" s="30">
        <v>5.0659999999999998</v>
      </c>
      <c r="F12248">
        <f t="shared" si="197"/>
        <v>1</v>
      </c>
    </row>
    <row r="12249" spans="1:6" x14ac:dyDescent="0.2">
      <c r="A12249" s="28">
        <v>43172</v>
      </c>
      <c r="B12249" t="s">
        <v>444</v>
      </c>
      <c r="C12249" t="s">
        <v>54</v>
      </c>
      <c r="D12249" t="s">
        <v>54</v>
      </c>
      <c r="E12249" s="30">
        <v>5.2</v>
      </c>
      <c r="F12249">
        <f t="shared" si="197"/>
        <v>1</v>
      </c>
    </row>
    <row r="12250" spans="1:6" x14ac:dyDescent="0.2">
      <c r="A12250" s="28">
        <v>43172</v>
      </c>
      <c r="B12250" t="s">
        <v>444</v>
      </c>
      <c r="C12250" t="s">
        <v>55</v>
      </c>
      <c r="D12250" t="s">
        <v>55</v>
      </c>
      <c r="E12250" s="30">
        <v>15.2</v>
      </c>
      <c r="F12250">
        <f t="shared" si="197"/>
        <v>1</v>
      </c>
    </row>
    <row r="12251" spans="1:6" x14ac:dyDescent="0.2">
      <c r="A12251" s="28">
        <v>43172</v>
      </c>
      <c r="B12251" t="s">
        <v>444</v>
      </c>
      <c r="C12251" t="s">
        <v>56</v>
      </c>
      <c r="D12251" t="s">
        <v>56</v>
      </c>
      <c r="E12251" s="30">
        <v>18</v>
      </c>
      <c r="F12251">
        <f t="shared" si="197"/>
        <v>1</v>
      </c>
    </row>
    <row r="12252" spans="1:6" x14ac:dyDescent="0.2">
      <c r="A12252" s="28">
        <v>43172</v>
      </c>
      <c r="B12252" t="s">
        <v>444</v>
      </c>
      <c r="C12252" t="s">
        <v>57</v>
      </c>
      <c r="D12252" t="s">
        <v>57</v>
      </c>
      <c r="E12252" s="30">
        <v>0</v>
      </c>
      <c r="F12252">
        <f t="shared" si="197"/>
        <v>1</v>
      </c>
    </row>
    <row r="12253" spans="1:6" x14ac:dyDescent="0.2">
      <c r="A12253" s="28">
        <v>43172</v>
      </c>
      <c r="B12253" t="s">
        <v>444</v>
      </c>
      <c r="C12253" t="s">
        <v>58</v>
      </c>
      <c r="D12253" t="s">
        <v>58</v>
      </c>
      <c r="E12253" s="30">
        <v>21</v>
      </c>
      <c r="F12253">
        <f t="shared" si="197"/>
        <v>1</v>
      </c>
    </row>
    <row r="12254" spans="1:6" x14ac:dyDescent="0.2">
      <c r="A12254" s="28">
        <v>43172</v>
      </c>
      <c r="B12254" t="s">
        <v>444</v>
      </c>
      <c r="C12254" t="s">
        <v>59</v>
      </c>
      <c r="D12254" t="s">
        <v>59</v>
      </c>
      <c r="E12254" s="30">
        <v>5</v>
      </c>
      <c r="F12254">
        <f t="shared" si="197"/>
        <v>1</v>
      </c>
    </row>
    <row r="12255" spans="1:6" x14ac:dyDescent="0.2">
      <c r="A12255" s="28">
        <v>43173</v>
      </c>
      <c r="B12255" t="s">
        <v>445</v>
      </c>
      <c r="C12255" t="s">
        <v>52</v>
      </c>
      <c r="D12255" t="s">
        <v>52</v>
      </c>
      <c r="E12255" s="30">
        <v>2.34</v>
      </c>
      <c r="F12255">
        <f t="shared" si="197"/>
        <v>1</v>
      </c>
    </row>
    <row r="12256" spans="1:6" x14ac:dyDescent="0.2">
      <c r="A12256" s="28">
        <v>43173</v>
      </c>
      <c r="B12256" t="s">
        <v>445</v>
      </c>
      <c r="C12256" t="s">
        <v>53</v>
      </c>
      <c r="D12256" t="s">
        <v>53</v>
      </c>
      <c r="E12256" s="30">
        <v>2.34</v>
      </c>
      <c r="F12256">
        <f t="shared" si="197"/>
        <v>1</v>
      </c>
    </row>
    <row r="12257" spans="1:6" x14ac:dyDescent="0.2">
      <c r="A12257" s="28">
        <v>43173</v>
      </c>
      <c r="B12257" t="s">
        <v>445</v>
      </c>
      <c r="C12257" t="s">
        <v>54</v>
      </c>
      <c r="D12257" t="s">
        <v>54</v>
      </c>
      <c r="E12257" s="30">
        <v>0</v>
      </c>
      <c r="F12257">
        <f t="shared" si="197"/>
        <v>1</v>
      </c>
    </row>
    <row r="12258" spans="1:6" x14ac:dyDescent="0.2">
      <c r="A12258" s="28">
        <v>43173</v>
      </c>
      <c r="B12258" t="s">
        <v>445</v>
      </c>
      <c r="C12258" t="s">
        <v>55</v>
      </c>
      <c r="D12258" t="s">
        <v>55</v>
      </c>
      <c r="E12258" s="30">
        <v>31</v>
      </c>
      <c r="F12258">
        <f t="shared" si="197"/>
        <v>1</v>
      </c>
    </row>
    <row r="12259" spans="1:6" x14ac:dyDescent="0.2">
      <c r="A12259" s="28">
        <v>43173</v>
      </c>
      <c r="B12259" t="s">
        <v>445</v>
      </c>
      <c r="C12259" t="s">
        <v>56</v>
      </c>
      <c r="D12259" t="s">
        <v>56</v>
      </c>
      <c r="E12259" s="30">
        <v>14</v>
      </c>
      <c r="F12259">
        <f t="shared" si="197"/>
        <v>1</v>
      </c>
    </row>
    <row r="12260" spans="1:6" x14ac:dyDescent="0.2">
      <c r="A12260" s="28">
        <v>43173</v>
      </c>
      <c r="B12260" t="s">
        <v>445</v>
      </c>
      <c r="C12260" t="s">
        <v>57</v>
      </c>
      <c r="D12260" t="s">
        <v>57</v>
      </c>
      <c r="E12260" s="30">
        <v>2</v>
      </c>
      <c r="F12260">
        <f t="shared" si="197"/>
        <v>1</v>
      </c>
    </row>
    <row r="12261" spans="1:6" x14ac:dyDescent="0.2">
      <c r="A12261" s="28">
        <v>43173</v>
      </c>
      <c r="B12261" t="s">
        <v>445</v>
      </c>
      <c r="C12261" t="s">
        <v>58</v>
      </c>
      <c r="D12261" t="s">
        <v>58</v>
      </c>
      <c r="E12261" s="30">
        <v>8</v>
      </c>
      <c r="F12261">
        <f t="shared" si="197"/>
        <v>1</v>
      </c>
    </row>
    <row r="12262" spans="1:6" x14ac:dyDescent="0.2">
      <c r="A12262" s="28">
        <v>43173</v>
      </c>
      <c r="B12262" t="s">
        <v>445</v>
      </c>
      <c r="C12262" t="s">
        <v>59</v>
      </c>
      <c r="D12262" t="s">
        <v>59</v>
      </c>
      <c r="E12262" s="30">
        <v>4</v>
      </c>
      <c r="F12262">
        <f t="shared" si="197"/>
        <v>1</v>
      </c>
    </row>
    <row r="12263" spans="1:6" x14ac:dyDescent="0.2">
      <c r="A12263" s="28">
        <v>43174</v>
      </c>
      <c r="B12263" t="s">
        <v>446</v>
      </c>
      <c r="C12263" t="s">
        <v>52</v>
      </c>
      <c r="D12263" t="s">
        <v>52</v>
      </c>
      <c r="E12263" s="30">
        <v>3.34</v>
      </c>
      <c r="F12263">
        <f t="shared" si="197"/>
        <v>1</v>
      </c>
    </row>
    <row r="12264" spans="1:6" x14ac:dyDescent="0.2">
      <c r="A12264" s="28">
        <v>43174</v>
      </c>
      <c r="B12264" t="s">
        <v>446</v>
      </c>
      <c r="C12264" t="s">
        <v>53</v>
      </c>
      <c r="D12264" t="s">
        <v>53</v>
      </c>
      <c r="E12264" s="30">
        <v>2.1320000000000001</v>
      </c>
      <c r="F12264">
        <f t="shared" si="197"/>
        <v>1</v>
      </c>
    </row>
    <row r="12265" spans="1:6" x14ac:dyDescent="0.2">
      <c r="A12265" s="28">
        <v>43174</v>
      </c>
      <c r="B12265" t="s">
        <v>446</v>
      </c>
      <c r="C12265" t="s">
        <v>54</v>
      </c>
      <c r="D12265" t="s">
        <v>54</v>
      </c>
      <c r="E12265" s="30">
        <v>3</v>
      </c>
      <c r="F12265">
        <f t="shared" si="197"/>
        <v>1</v>
      </c>
    </row>
    <row r="12266" spans="1:6" x14ac:dyDescent="0.2">
      <c r="A12266" s="28">
        <v>43174</v>
      </c>
      <c r="B12266" t="s">
        <v>446</v>
      </c>
      <c r="C12266" t="s">
        <v>55</v>
      </c>
      <c r="D12266" t="s">
        <v>55</v>
      </c>
      <c r="E12266" s="30">
        <v>23.9</v>
      </c>
      <c r="F12266">
        <f t="shared" si="197"/>
        <v>1</v>
      </c>
    </row>
    <row r="12267" spans="1:6" x14ac:dyDescent="0.2">
      <c r="A12267" s="28">
        <v>43174</v>
      </c>
      <c r="B12267" t="s">
        <v>446</v>
      </c>
      <c r="C12267" t="s">
        <v>56</v>
      </c>
      <c r="D12267" t="s">
        <v>56</v>
      </c>
      <c r="E12267" s="30">
        <v>10</v>
      </c>
      <c r="F12267">
        <f t="shared" si="197"/>
        <v>1</v>
      </c>
    </row>
    <row r="12268" spans="1:6" x14ac:dyDescent="0.2">
      <c r="A12268" s="28">
        <v>43174</v>
      </c>
      <c r="B12268" t="s">
        <v>446</v>
      </c>
      <c r="C12268" t="s">
        <v>57</v>
      </c>
      <c r="D12268" t="s">
        <v>57</v>
      </c>
      <c r="E12268" s="30">
        <v>0</v>
      </c>
      <c r="F12268">
        <f t="shared" si="197"/>
        <v>1</v>
      </c>
    </row>
    <row r="12269" spans="1:6" x14ac:dyDescent="0.2">
      <c r="A12269" s="28">
        <v>43174</v>
      </c>
      <c r="B12269" t="s">
        <v>446</v>
      </c>
      <c r="C12269" t="s">
        <v>58</v>
      </c>
      <c r="D12269" t="s">
        <v>58</v>
      </c>
      <c r="E12269" s="30">
        <v>10</v>
      </c>
      <c r="F12269">
        <f t="shared" si="197"/>
        <v>1</v>
      </c>
    </row>
    <row r="12270" spans="1:6" x14ac:dyDescent="0.2">
      <c r="A12270" s="28">
        <v>43174</v>
      </c>
      <c r="B12270" t="s">
        <v>446</v>
      </c>
      <c r="C12270" t="s">
        <v>59</v>
      </c>
      <c r="D12270" t="s">
        <v>59</v>
      </c>
      <c r="E12270" s="30">
        <v>0</v>
      </c>
      <c r="F12270">
        <f t="shared" si="197"/>
        <v>1</v>
      </c>
    </row>
    <row r="12271" spans="1:6" x14ac:dyDescent="0.2">
      <c r="A12271" s="28">
        <v>43175</v>
      </c>
      <c r="B12271" t="s">
        <v>440</v>
      </c>
      <c r="C12271" t="s">
        <v>52</v>
      </c>
      <c r="D12271" t="s">
        <v>52</v>
      </c>
      <c r="E12271" s="30">
        <v>3.33</v>
      </c>
      <c r="F12271">
        <f t="shared" si="197"/>
        <v>1</v>
      </c>
    </row>
    <row r="12272" spans="1:6" x14ac:dyDescent="0.2">
      <c r="A12272" s="28">
        <v>43175</v>
      </c>
      <c r="B12272" t="s">
        <v>440</v>
      </c>
      <c r="C12272" t="s">
        <v>53</v>
      </c>
      <c r="D12272" t="s">
        <v>53</v>
      </c>
      <c r="E12272" s="30">
        <v>3.0659999999999998</v>
      </c>
      <c r="F12272">
        <f t="shared" si="197"/>
        <v>1</v>
      </c>
    </row>
    <row r="12273" spans="1:6" x14ac:dyDescent="0.2">
      <c r="A12273" s="28">
        <v>43175</v>
      </c>
      <c r="B12273" t="s">
        <v>440</v>
      </c>
      <c r="C12273" t="s">
        <v>54</v>
      </c>
      <c r="D12273" t="s">
        <v>54</v>
      </c>
      <c r="E12273" s="30">
        <v>1</v>
      </c>
      <c r="F12273">
        <f t="shared" si="197"/>
        <v>1</v>
      </c>
    </row>
    <row r="12274" spans="1:6" x14ac:dyDescent="0.2">
      <c r="A12274" s="28">
        <v>43175</v>
      </c>
      <c r="B12274" t="s">
        <v>440</v>
      </c>
      <c r="C12274" t="s">
        <v>55</v>
      </c>
      <c r="D12274" t="s">
        <v>55</v>
      </c>
      <c r="E12274" s="30">
        <v>29</v>
      </c>
      <c r="F12274">
        <f t="shared" si="197"/>
        <v>1</v>
      </c>
    </row>
    <row r="12275" spans="1:6" x14ac:dyDescent="0.2">
      <c r="A12275" s="28">
        <v>43175</v>
      </c>
      <c r="B12275" t="s">
        <v>440</v>
      </c>
      <c r="C12275" t="s">
        <v>56</v>
      </c>
      <c r="D12275" t="s">
        <v>56</v>
      </c>
      <c r="E12275" s="30">
        <v>7</v>
      </c>
      <c r="F12275">
        <f t="shared" si="197"/>
        <v>1</v>
      </c>
    </row>
    <row r="12276" spans="1:6" x14ac:dyDescent="0.2">
      <c r="A12276" s="28">
        <v>43175</v>
      </c>
      <c r="B12276" t="s">
        <v>440</v>
      </c>
      <c r="C12276" t="s">
        <v>57</v>
      </c>
      <c r="D12276" t="s">
        <v>57</v>
      </c>
      <c r="E12276" s="30">
        <v>0</v>
      </c>
      <c r="F12276">
        <f t="shared" si="197"/>
        <v>1</v>
      </c>
    </row>
    <row r="12277" spans="1:6" x14ac:dyDescent="0.2">
      <c r="A12277" s="28">
        <v>43175</v>
      </c>
      <c r="B12277" t="s">
        <v>440</v>
      </c>
      <c r="C12277" t="s">
        <v>58</v>
      </c>
      <c r="D12277" t="s">
        <v>58</v>
      </c>
      <c r="E12277" s="30">
        <v>2</v>
      </c>
      <c r="F12277">
        <f t="shared" si="197"/>
        <v>1</v>
      </c>
    </row>
    <row r="12278" spans="1:6" x14ac:dyDescent="0.2">
      <c r="A12278" s="28">
        <v>43175</v>
      </c>
      <c r="B12278" t="s">
        <v>440</v>
      </c>
      <c r="C12278" t="s">
        <v>59</v>
      </c>
      <c r="D12278" t="s">
        <v>59</v>
      </c>
      <c r="E12278" s="30">
        <v>1</v>
      </c>
      <c r="F12278">
        <f t="shared" si="197"/>
        <v>1</v>
      </c>
    </row>
    <row r="12279" spans="1:6" x14ac:dyDescent="0.2">
      <c r="A12279" s="28">
        <v>43176</v>
      </c>
      <c r="B12279" t="s">
        <v>441</v>
      </c>
      <c r="C12279" t="s">
        <v>52</v>
      </c>
      <c r="D12279" t="s">
        <v>52</v>
      </c>
      <c r="E12279" s="30">
        <v>3.99</v>
      </c>
      <c r="F12279">
        <f t="shared" si="197"/>
        <v>1</v>
      </c>
    </row>
    <row r="12280" spans="1:6" x14ac:dyDescent="0.2">
      <c r="A12280" s="28">
        <v>43176</v>
      </c>
      <c r="B12280" t="s">
        <v>441</v>
      </c>
      <c r="C12280" t="s">
        <v>53</v>
      </c>
      <c r="D12280" t="s">
        <v>53</v>
      </c>
      <c r="E12280" s="30">
        <v>1.66</v>
      </c>
      <c r="F12280">
        <f t="shared" si="197"/>
        <v>1</v>
      </c>
    </row>
    <row r="12281" spans="1:6" x14ac:dyDescent="0.2">
      <c r="A12281" s="28">
        <v>43176</v>
      </c>
      <c r="B12281" t="s">
        <v>441</v>
      </c>
      <c r="C12281" t="s">
        <v>54</v>
      </c>
      <c r="D12281" t="s">
        <v>54</v>
      </c>
      <c r="E12281" s="30">
        <v>3.15</v>
      </c>
      <c r="F12281">
        <f t="shared" si="197"/>
        <v>1</v>
      </c>
    </row>
    <row r="12282" spans="1:6" x14ac:dyDescent="0.2">
      <c r="A12282" s="28">
        <v>43176</v>
      </c>
      <c r="B12282" t="s">
        <v>441</v>
      </c>
      <c r="C12282" t="s">
        <v>55</v>
      </c>
      <c r="D12282" t="s">
        <v>55</v>
      </c>
      <c r="E12282" s="30">
        <v>65</v>
      </c>
      <c r="F12282">
        <f t="shared" si="197"/>
        <v>1</v>
      </c>
    </row>
    <row r="12283" spans="1:6" x14ac:dyDescent="0.2">
      <c r="A12283" s="28">
        <v>43176</v>
      </c>
      <c r="B12283" t="s">
        <v>441</v>
      </c>
      <c r="C12283" t="s">
        <v>56</v>
      </c>
      <c r="D12283" t="s">
        <v>56</v>
      </c>
      <c r="E12283" s="30">
        <v>11</v>
      </c>
      <c r="F12283">
        <f t="shared" si="197"/>
        <v>1</v>
      </c>
    </row>
    <row r="12284" spans="1:6" x14ac:dyDescent="0.2">
      <c r="A12284" s="28">
        <v>43176</v>
      </c>
      <c r="B12284" t="s">
        <v>441</v>
      </c>
      <c r="C12284" t="s">
        <v>57</v>
      </c>
      <c r="D12284" t="s">
        <v>57</v>
      </c>
      <c r="E12284" s="30">
        <v>0</v>
      </c>
      <c r="F12284">
        <f t="shared" si="197"/>
        <v>1</v>
      </c>
    </row>
    <row r="12285" spans="1:6" x14ac:dyDescent="0.2">
      <c r="A12285" s="28">
        <v>43176</v>
      </c>
      <c r="B12285" t="s">
        <v>441</v>
      </c>
      <c r="C12285" t="s">
        <v>58</v>
      </c>
      <c r="D12285" t="s">
        <v>58</v>
      </c>
      <c r="E12285" s="30">
        <v>5</v>
      </c>
      <c r="F12285">
        <f t="shared" si="197"/>
        <v>1</v>
      </c>
    </row>
    <row r="12286" spans="1:6" x14ac:dyDescent="0.2">
      <c r="A12286" s="28">
        <v>43176</v>
      </c>
      <c r="B12286" t="s">
        <v>441</v>
      </c>
      <c r="C12286" t="s">
        <v>59</v>
      </c>
      <c r="D12286" t="s">
        <v>59</v>
      </c>
      <c r="E12286" s="30">
        <v>4</v>
      </c>
      <c r="F12286">
        <f t="shared" si="197"/>
        <v>1</v>
      </c>
    </row>
    <row r="12287" spans="1:6" x14ac:dyDescent="0.2">
      <c r="A12287" s="28">
        <v>43177</v>
      </c>
      <c r="B12287" t="s">
        <v>447</v>
      </c>
      <c r="C12287" t="s">
        <v>52</v>
      </c>
      <c r="D12287" t="s">
        <v>52</v>
      </c>
      <c r="E12287" s="30">
        <v>7.33</v>
      </c>
      <c r="F12287">
        <f t="shared" si="197"/>
        <v>1</v>
      </c>
    </row>
    <row r="12288" spans="1:6" x14ac:dyDescent="0.2">
      <c r="A12288" s="28">
        <v>43177</v>
      </c>
      <c r="B12288" t="s">
        <v>447</v>
      </c>
      <c r="C12288" t="s">
        <v>53</v>
      </c>
      <c r="D12288" t="s">
        <v>53</v>
      </c>
      <c r="E12288" s="30">
        <v>2.9289999999999998</v>
      </c>
      <c r="F12288">
        <f t="shared" si="197"/>
        <v>1</v>
      </c>
    </row>
    <row r="12289" spans="1:6" x14ac:dyDescent="0.2">
      <c r="A12289" s="28">
        <v>43177</v>
      </c>
      <c r="B12289" t="s">
        <v>447</v>
      </c>
      <c r="C12289" t="s">
        <v>54</v>
      </c>
      <c r="D12289" t="s">
        <v>54</v>
      </c>
      <c r="E12289" s="30">
        <v>4.3</v>
      </c>
      <c r="F12289">
        <f t="shared" si="197"/>
        <v>1</v>
      </c>
    </row>
    <row r="12290" spans="1:6" x14ac:dyDescent="0.2">
      <c r="A12290" s="28">
        <v>43177</v>
      </c>
      <c r="B12290" t="s">
        <v>447</v>
      </c>
      <c r="C12290" t="s">
        <v>55</v>
      </c>
      <c r="D12290" t="s">
        <v>55</v>
      </c>
      <c r="E12290" s="30">
        <v>21.5</v>
      </c>
      <c r="F12290">
        <f t="shared" si="197"/>
        <v>1</v>
      </c>
    </row>
    <row r="12291" spans="1:6" x14ac:dyDescent="0.2">
      <c r="A12291" s="28">
        <v>43177</v>
      </c>
      <c r="B12291" t="s">
        <v>447</v>
      </c>
      <c r="C12291" t="s">
        <v>56</v>
      </c>
      <c r="D12291" t="s">
        <v>56</v>
      </c>
      <c r="E12291" s="30">
        <v>8</v>
      </c>
      <c r="F12291">
        <f t="shared" si="197"/>
        <v>1</v>
      </c>
    </row>
    <row r="12292" spans="1:6" x14ac:dyDescent="0.2">
      <c r="A12292" s="28">
        <v>43177</v>
      </c>
      <c r="B12292" t="s">
        <v>447</v>
      </c>
      <c r="C12292" t="s">
        <v>57</v>
      </c>
      <c r="D12292" t="s">
        <v>57</v>
      </c>
      <c r="E12292" s="30">
        <v>0</v>
      </c>
      <c r="F12292">
        <f t="shared" si="197"/>
        <v>1</v>
      </c>
    </row>
    <row r="12293" spans="1:6" x14ac:dyDescent="0.2">
      <c r="A12293" s="28">
        <v>43177</v>
      </c>
      <c r="B12293" t="s">
        <v>447</v>
      </c>
      <c r="C12293" t="s">
        <v>58</v>
      </c>
      <c r="D12293" t="s">
        <v>58</v>
      </c>
      <c r="E12293" s="30">
        <v>2</v>
      </c>
      <c r="F12293">
        <f t="shared" si="197"/>
        <v>1</v>
      </c>
    </row>
    <row r="12294" spans="1:6" x14ac:dyDescent="0.2">
      <c r="A12294" s="28">
        <v>43177</v>
      </c>
      <c r="B12294" t="s">
        <v>447</v>
      </c>
      <c r="C12294" t="s">
        <v>59</v>
      </c>
      <c r="D12294" t="s">
        <v>59</v>
      </c>
      <c r="E12294" s="30">
        <v>2</v>
      </c>
      <c r="F12294">
        <f t="shared" si="197"/>
        <v>1</v>
      </c>
    </row>
    <row r="12295" spans="1:6" x14ac:dyDescent="0.2">
      <c r="A12295" s="28">
        <v>43178</v>
      </c>
      <c r="B12295" t="s">
        <v>443</v>
      </c>
      <c r="C12295" t="s">
        <v>52</v>
      </c>
      <c r="D12295" t="s">
        <v>52</v>
      </c>
      <c r="E12295" s="30">
        <v>4.34</v>
      </c>
      <c r="F12295">
        <f t="shared" ref="F12295:F12358" si="198">SUBTOTAL(103,E12295)</f>
        <v>1</v>
      </c>
    </row>
    <row r="12296" spans="1:6" x14ac:dyDescent="0.2">
      <c r="A12296" s="28">
        <v>43178</v>
      </c>
      <c r="B12296" t="s">
        <v>443</v>
      </c>
      <c r="C12296" t="s">
        <v>53</v>
      </c>
      <c r="D12296" t="s">
        <v>53</v>
      </c>
      <c r="E12296" s="30">
        <v>1</v>
      </c>
      <c r="F12296">
        <f t="shared" si="198"/>
        <v>1</v>
      </c>
    </row>
    <row r="12297" spans="1:6" x14ac:dyDescent="0.2">
      <c r="A12297" s="28">
        <v>43178</v>
      </c>
      <c r="B12297" t="s">
        <v>443</v>
      </c>
      <c r="C12297" t="s">
        <v>54</v>
      </c>
      <c r="D12297" t="s">
        <v>54</v>
      </c>
      <c r="E12297" s="30">
        <v>0</v>
      </c>
      <c r="F12297">
        <f t="shared" si="198"/>
        <v>1</v>
      </c>
    </row>
    <row r="12298" spans="1:6" x14ac:dyDescent="0.2">
      <c r="A12298" s="28">
        <v>43178</v>
      </c>
      <c r="B12298" t="s">
        <v>443</v>
      </c>
      <c r="C12298" t="s">
        <v>55</v>
      </c>
      <c r="D12298" t="s">
        <v>55</v>
      </c>
      <c r="E12298" s="30">
        <v>19.600000000000001</v>
      </c>
      <c r="F12298">
        <f t="shared" si="198"/>
        <v>1</v>
      </c>
    </row>
    <row r="12299" spans="1:6" x14ac:dyDescent="0.2">
      <c r="A12299" s="28">
        <v>43178</v>
      </c>
      <c r="B12299" t="s">
        <v>443</v>
      </c>
      <c r="C12299" t="s">
        <v>56</v>
      </c>
      <c r="D12299" t="s">
        <v>56</v>
      </c>
      <c r="E12299" s="30">
        <v>11</v>
      </c>
      <c r="F12299">
        <f t="shared" si="198"/>
        <v>1</v>
      </c>
    </row>
    <row r="12300" spans="1:6" x14ac:dyDescent="0.2">
      <c r="A12300" s="28">
        <v>43178</v>
      </c>
      <c r="B12300" t="s">
        <v>443</v>
      </c>
      <c r="C12300" t="s">
        <v>57</v>
      </c>
      <c r="D12300" t="s">
        <v>57</v>
      </c>
      <c r="E12300" s="30">
        <v>2</v>
      </c>
      <c r="F12300">
        <f t="shared" si="198"/>
        <v>1</v>
      </c>
    </row>
    <row r="12301" spans="1:6" x14ac:dyDescent="0.2">
      <c r="A12301" s="28">
        <v>43178</v>
      </c>
      <c r="B12301" t="s">
        <v>443</v>
      </c>
      <c r="C12301" t="s">
        <v>58</v>
      </c>
      <c r="D12301" t="s">
        <v>58</v>
      </c>
      <c r="E12301" s="30">
        <v>18</v>
      </c>
      <c r="F12301">
        <f t="shared" si="198"/>
        <v>1</v>
      </c>
    </row>
    <row r="12302" spans="1:6" x14ac:dyDescent="0.2">
      <c r="A12302" s="28">
        <v>43178</v>
      </c>
      <c r="B12302" t="s">
        <v>443</v>
      </c>
      <c r="C12302" t="s">
        <v>59</v>
      </c>
      <c r="D12302" t="s">
        <v>59</v>
      </c>
      <c r="E12302" s="30">
        <v>1</v>
      </c>
      <c r="F12302">
        <f t="shared" si="198"/>
        <v>1</v>
      </c>
    </row>
    <row r="12303" spans="1:6" x14ac:dyDescent="0.2">
      <c r="A12303" s="28">
        <v>43179</v>
      </c>
      <c r="B12303" t="s">
        <v>444</v>
      </c>
      <c r="C12303" t="s">
        <v>52</v>
      </c>
      <c r="D12303" t="s">
        <v>52</v>
      </c>
      <c r="E12303" s="30">
        <v>2.67</v>
      </c>
      <c r="F12303">
        <f t="shared" si="198"/>
        <v>1</v>
      </c>
    </row>
    <row r="12304" spans="1:6" x14ac:dyDescent="0.2">
      <c r="A12304" s="28">
        <v>43179</v>
      </c>
      <c r="B12304" t="s">
        <v>444</v>
      </c>
      <c r="C12304" t="s">
        <v>53</v>
      </c>
      <c r="D12304" t="s">
        <v>53</v>
      </c>
      <c r="E12304" s="30">
        <v>3.67</v>
      </c>
      <c r="F12304">
        <f t="shared" si="198"/>
        <v>1</v>
      </c>
    </row>
    <row r="12305" spans="1:6" x14ac:dyDescent="0.2">
      <c r="A12305" s="28">
        <v>43179</v>
      </c>
      <c r="B12305" t="s">
        <v>444</v>
      </c>
      <c r="C12305" t="s">
        <v>54</v>
      </c>
      <c r="D12305" t="s">
        <v>54</v>
      </c>
      <c r="E12305" s="30">
        <v>9</v>
      </c>
      <c r="F12305">
        <f t="shared" si="198"/>
        <v>1</v>
      </c>
    </row>
    <row r="12306" spans="1:6" x14ac:dyDescent="0.2">
      <c r="A12306" s="28">
        <v>43179</v>
      </c>
      <c r="B12306" t="s">
        <v>444</v>
      </c>
      <c r="C12306" t="s">
        <v>55</v>
      </c>
      <c r="D12306" t="s">
        <v>55</v>
      </c>
      <c r="E12306" s="30">
        <v>48.6</v>
      </c>
      <c r="F12306">
        <f t="shared" si="198"/>
        <v>1</v>
      </c>
    </row>
    <row r="12307" spans="1:6" x14ac:dyDescent="0.2">
      <c r="A12307" s="28">
        <v>43179</v>
      </c>
      <c r="B12307" t="s">
        <v>444</v>
      </c>
      <c r="C12307" t="s">
        <v>56</v>
      </c>
      <c r="D12307" t="s">
        <v>56</v>
      </c>
      <c r="E12307" s="30">
        <v>7</v>
      </c>
      <c r="F12307">
        <f t="shared" si="198"/>
        <v>1</v>
      </c>
    </row>
    <row r="12308" spans="1:6" x14ac:dyDescent="0.2">
      <c r="A12308" s="28">
        <v>43179</v>
      </c>
      <c r="B12308" t="s">
        <v>444</v>
      </c>
      <c r="C12308" t="s">
        <v>57</v>
      </c>
      <c r="D12308" t="s">
        <v>57</v>
      </c>
      <c r="E12308" s="30">
        <v>0</v>
      </c>
      <c r="F12308">
        <f t="shared" si="198"/>
        <v>1</v>
      </c>
    </row>
    <row r="12309" spans="1:6" x14ac:dyDescent="0.2">
      <c r="A12309" s="28">
        <v>43179</v>
      </c>
      <c r="B12309" t="s">
        <v>444</v>
      </c>
      <c r="C12309" t="s">
        <v>58</v>
      </c>
      <c r="D12309" t="s">
        <v>58</v>
      </c>
      <c r="E12309" s="30">
        <v>15</v>
      </c>
      <c r="F12309">
        <f t="shared" si="198"/>
        <v>1</v>
      </c>
    </row>
    <row r="12310" spans="1:6" x14ac:dyDescent="0.2">
      <c r="A12310" s="28">
        <v>43179</v>
      </c>
      <c r="B12310" t="s">
        <v>444</v>
      </c>
      <c r="C12310" t="s">
        <v>59</v>
      </c>
      <c r="D12310" t="s">
        <v>59</v>
      </c>
      <c r="E12310" s="30">
        <v>5</v>
      </c>
      <c r="F12310">
        <f t="shared" si="198"/>
        <v>1</v>
      </c>
    </row>
    <row r="12311" spans="1:6" x14ac:dyDescent="0.2">
      <c r="A12311" s="28">
        <v>43180</v>
      </c>
      <c r="B12311" t="s">
        <v>445</v>
      </c>
      <c r="C12311" t="s">
        <v>52</v>
      </c>
      <c r="D12311" t="s">
        <v>52</v>
      </c>
      <c r="E12311" s="30">
        <v>2</v>
      </c>
      <c r="F12311">
        <f t="shared" si="198"/>
        <v>1</v>
      </c>
    </row>
    <row r="12312" spans="1:6" x14ac:dyDescent="0.2">
      <c r="A12312" s="28">
        <v>43180</v>
      </c>
      <c r="B12312" t="s">
        <v>445</v>
      </c>
      <c r="C12312" t="s">
        <v>53</v>
      </c>
      <c r="D12312" t="s">
        <v>53</v>
      </c>
      <c r="E12312" s="30">
        <v>2</v>
      </c>
      <c r="F12312">
        <f t="shared" si="198"/>
        <v>1</v>
      </c>
    </row>
    <row r="12313" spans="1:6" x14ac:dyDescent="0.2">
      <c r="A12313" s="28">
        <v>43180</v>
      </c>
      <c r="B12313" t="s">
        <v>445</v>
      </c>
      <c r="C12313" t="s">
        <v>54</v>
      </c>
      <c r="D12313" t="s">
        <v>54</v>
      </c>
      <c r="E12313" s="30">
        <v>2</v>
      </c>
      <c r="F12313">
        <f t="shared" si="198"/>
        <v>1</v>
      </c>
    </row>
    <row r="12314" spans="1:6" x14ac:dyDescent="0.2">
      <c r="A12314" s="28">
        <v>43180</v>
      </c>
      <c r="B12314" t="s">
        <v>445</v>
      </c>
      <c r="C12314" t="s">
        <v>55</v>
      </c>
      <c r="D12314" t="s">
        <v>55</v>
      </c>
      <c r="E12314" s="30">
        <v>27</v>
      </c>
      <c r="F12314">
        <f t="shared" si="198"/>
        <v>1</v>
      </c>
    </row>
    <row r="12315" spans="1:6" x14ac:dyDescent="0.2">
      <c r="A12315" s="28">
        <v>43180</v>
      </c>
      <c r="B12315" t="s">
        <v>445</v>
      </c>
      <c r="C12315" t="s">
        <v>56</v>
      </c>
      <c r="D12315" t="s">
        <v>56</v>
      </c>
      <c r="E12315" s="30">
        <v>4</v>
      </c>
      <c r="F12315">
        <f t="shared" si="198"/>
        <v>1</v>
      </c>
    </row>
    <row r="12316" spans="1:6" x14ac:dyDescent="0.2">
      <c r="A12316" s="28">
        <v>43180</v>
      </c>
      <c r="B12316" t="s">
        <v>445</v>
      </c>
      <c r="C12316" t="s">
        <v>57</v>
      </c>
      <c r="D12316" t="s">
        <v>57</v>
      </c>
      <c r="E12316" s="30">
        <v>0</v>
      </c>
      <c r="F12316">
        <f t="shared" si="198"/>
        <v>1</v>
      </c>
    </row>
    <row r="12317" spans="1:6" x14ac:dyDescent="0.2">
      <c r="A12317" s="28">
        <v>43180</v>
      </c>
      <c r="B12317" t="s">
        <v>445</v>
      </c>
      <c r="C12317" t="s">
        <v>58</v>
      </c>
      <c r="D12317" t="s">
        <v>58</v>
      </c>
      <c r="E12317" s="30">
        <v>9</v>
      </c>
      <c r="F12317">
        <f t="shared" si="198"/>
        <v>1</v>
      </c>
    </row>
    <row r="12318" spans="1:6" x14ac:dyDescent="0.2">
      <c r="A12318" s="28">
        <v>43180</v>
      </c>
      <c r="B12318" t="s">
        <v>445</v>
      </c>
      <c r="C12318" t="s">
        <v>59</v>
      </c>
      <c r="D12318" t="s">
        <v>59</v>
      </c>
      <c r="E12318" s="30">
        <v>0</v>
      </c>
      <c r="F12318">
        <f t="shared" si="198"/>
        <v>1</v>
      </c>
    </row>
    <row r="12319" spans="1:6" x14ac:dyDescent="0.2">
      <c r="A12319" s="28">
        <v>43181</v>
      </c>
      <c r="B12319" t="s">
        <v>446</v>
      </c>
      <c r="C12319" t="s">
        <v>52</v>
      </c>
      <c r="D12319" t="s">
        <v>52</v>
      </c>
      <c r="E12319" s="30">
        <v>3</v>
      </c>
      <c r="F12319">
        <f t="shared" si="198"/>
        <v>1</v>
      </c>
    </row>
    <row r="12320" spans="1:6" x14ac:dyDescent="0.2">
      <c r="A12320" s="28">
        <v>43181</v>
      </c>
      <c r="B12320" t="s">
        <v>446</v>
      </c>
      <c r="C12320" t="s">
        <v>53</v>
      </c>
      <c r="D12320" t="s">
        <v>53</v>
      </c>
      <c r="E12320" s="30">
        <v>3.67</v>
      </c>
      <c r="F12320">
        <f t="shared" si="198"/>
        <v>1</v>
      </c>
    </row>
    <row r="12321" spans="1:6" x14ac:dyDescent="0.2">
      <c r="A12321" s="28">
        <v>43181</v>
      </c>
      <c r="B12321" t="s">
        <v>446</v>
      </c>
      <c r="C12321" t="s">
        <v>54</v>
      </c>
      <c r="D12321" t="s">
        <v>54</v>
      </c>
      <c r="E12321" s="30">
        <v>1.55</v>
      </c>
      <c r="F12321">
        <f t="shared" si="198"/>
        <v>1</v>
      </c>
    </row>
    <row r="12322" spans="1:6" x14ac:dyDescent="0.2">
      <c r="A12322" s="28">
        <v>43181</v>
      </c>
      <c r="B12322" t="s">
        <v>446</v>
      </c>
      <c r="C12322" t="s">
        <v>55</v>
      </c>
      <c r="D12322" t="s">
        <v>55</v>
      </c>
      <c r="E12322" s="30">
        <v>24.6</v>
      </c>
      <c r="F12322">
        <f t="shared" si="198"/>
        <v>1</v>
      </c>
    </row>
    <row r="12323" spans="1:6" x14ac:dyDescent="0.2">
      <c r="A12323" s="28">
        <v>43181</v>
      </c>
      <c r="B12323" t="s">
        <v>446</v>
      </c>
      <c r="C12323" t="s">
        <v>56</v>
      </c>
      <c r="D12323" t="s">
        <v>56</v>
      </c>
      <c r="E12323" s="30">
        <v>4</v>
      </c>
      <c r="F12323">
        <f t="shared" si="198"/>
        <v>1</v>
      </c>
    </row>
    <row r="12324" spans="1:6" x14ac:dyDescent="0.2">
      <c r="A12324" s="28">
        <v>43181</v>
      </c>
      <c r="B12324" t="s">
        <v>446</v>
      </c>
      <c r="C12324" t="s">
        <v>57</v>
      </c>
      <c r="D12324" t="s">
        <v>57</v>
      </c>
      <c r="E12324" s="30">
        <v>0</v>
      </c>
      <c r="F12324">
        <f t="shared" si="198"/>
        <v>1</v>
      </c>
    </row>
    <row r="12325" spans="1:6" x14ac:dyDescent="0.2">
      <c r="A12325" s="28">
        <v>43181</v>
      </c>
      <c r="B12325" t="s">
        <v>446</v>
      </c>
      <c r="C12325" t="s">
        <v>58</v>
      </c>
      <c r="D12325" t="s">
        <v>58</v>
      </c>
      <c r="E12325" s="30">
        <v>0</v>
      </c>
      <c r="F12325">
        <f t="shared" si="198"/>
        <v>1</v>
      </c>
    </row>
    <row r="12326" spans="1:6" x14ac:dyDescent="0.2">
      <c r="A12326" s="28">
        <v>43181</v>
      </c>
      <c r="B12326" t="s">
        <v>446</v>
      </c>
      <c r="C12326" t="s">
        <v>59</v>
      </c>
      <c r="D12326" t="s">
        <v>59</v>
      </c>
      <c r="E12326" s="30">
        <v>1</v>
      </c>
      <c r="F12326">
        <f t="shared" si="198"/>
        <v>1</v>
      </c>
    </row>
    <row r="12327" spans="1:6" x14ac:dyDescent="0.2">
      <c r="A12327" s="28">
        <v>43182</v>
      </c>
      <c r="B12327" t="s">
        <v>440</v>
      </c>
      <c r="C12327" t="s">
        <v>52</v>
      </c>
      <c r="D12327" t="s">
        <v>52</v>
      </c>
      <c r="E12327" s="30">
        <v>5</v>
      </c>
      <c r="F12327">
        <f t="shared" si="198"/>
        <v>1</v>
      </c>
    </row>
    <row r="12328" spans="1:6" x14ac:dyDescent="0.2">
      <c r="A12328" s="28">
        <v>43182</v>
      </c>
      <c r="B12328" t="s">
        <v>440</v>
      </c>
      <c r="C12328" t="s">
        <v>53</v>
      </c>
      <c r="D12328" t="s">
        <v>53</v>
      </c>
      <c r="E12328" s="30">
        <v>5.3959999999999999</v>
      </c>
      <c r="F12328">
        <f t="shared" si="198"/>
        <v>1</v>
      </c>
    </row>
    <row r="12329" spans="1:6" x14ac:dyDescent="0.2">
      <c r="A12329" s="28">
        <v>43182</v>
      </c>
      <c r="B12329" t="s">
        <v>440</v>
      </c>
      <c r="C12329" t="s">
        <v>54</v>
      </c>
      <c r="D12329" t="s">
        <v>54</v>
      </c>
      <c r="E12329" s="30">
        <v>5.15</v>
      </c>
      <c r="F12329">
        <f t="shared" si="198"/>
        <v>1</v>
      </c>
    </row>
    <row r="12330" spans="1:6" x14ac:dyDescent="0.2">
      <c r="A12330" s="28">
        <v>43182</v>
      </c>
      <c r="B12330" t="s">
        <v>440</v>
      </c>
      <c r="C12330" t="s">
        <v>55</v>
      </c>
      <c r="D12330" t="s">
        <v>55</v>
      </c>
      <c r="E12330" s="30">
        <v>34</v>
      </c>
      <c r="F12330">
        <f t="shared" si="198"/>
        <v>1</v>
      </c>
    </row>
    <row r="12331" spans="1:6" x14ac:dyDescent="0.2">
      <c r="A12331" s="28">
        <v>43182</v>
      </c>
      <c r="B12331" t="s">
        <v>440</v>
      </c>
      <c r="C12331" t="s">
        <v>56</v>
      </c>
      <c r="D12331" t="s">
        <v>56</v>
      </c>
      <c r="E12331" s="30">
        <v>8</v>
      </c>
      <c r="F12331">
        <f t="shared" si="198"/>
        <v>1</v>
      </c>
    </row>
    <row r="12332" spans="1:6" x14ac:dyDescent="0.2">
      <c r="A12332" s="28">
        <v>43182</v>
      </c>
      <c r="B12332" t="s">
        <v>440</v>
      </c>
      <c r="C12332" t="s">
        <v>57</v>
      </c>
      <c r="D12332" t="s">
        <v>57</v>
      </c>
      <c r="E12332" s="30">
        <v>0</v>
      </c>
      <c r="F12332">
        <f t="shared" si="198"/>
        <v>1</v>
      </c>
    </row>
    <row r="12333" spans="1:6" x14ac:dyDescent="0.2">
      <c r="A12333" s="28">
        <v>43182</v>
      </c>
      <c r="B12333" t="s">
        <v>440</v>
      </c>
      <c r="C12333" t="s">
        <v>58</v>
      </c>
      <c r="D12333" t="s">
        <v>58</v>
      </c>
      <c r="E12333" s="30">
        <v>11</v>
      </c>
      <c r="F12333">
        <f t="shared" si="198"/>
        <v>1</v>
      </c>
    </row>
    <row r="12334" spans="1:6" x14ac:dyDescent="0.2">
      <c r="A12334" s="28">
        <v>43182</v>
      </c>
      <c r="B12334" t="s">
        <v>440</v>
      </c>
      <c r="C12334" t="s">
        <v>59</v>
      </c>
      <c r="D12334" t="s">
        <v>59</v>
      </c>
      <c r="E12334" s="30">
        <v>8.5</v>
      </c>
      <c r="F12334">
        <f t="shared" si="198"/>
        <v>1</v>
      </c>
    </row>
    <row r="12335" spans="1:6" x14ac:dyDescent="0.2">
      <c r="A12335" s="28">
        <v>43183</v>
      </c>
      <c r="B12335" t="s">
        <v>441</v>
      </c>
      <c r="C12335" t="s">
        <v>52</v>
      </c>
      <c r="D12335" t="s">
        <v>52</v>
      </c>
      <c r="E12335" s="30">
        <v>7</v>
      </c>
      <c r="F12335">
        <f t="shared" si="198"/>
        <v>1</v>
      </c>
    </row>
    <row r="12336" spans="1:6" x14ac:dyDescent="0.2">
      <c r="A12336" s="28">
        <v>43183</v>
      </c>
      <c r="B12336" t="s">
        <v>441</v>
      </c>
      <c r="C12336" t="s">
        <v>53</v>
      </c>
      <c r="D12336" t="s">
        <v>53</v>
      </c>
      <c r="E12336" s="30">
        <v>2.34</v>
      </c>
      <c r="F12336">
        <f t="shared" si="198"/>
        <v>1</v>
      </c>
    </row>
    <row r="12337" spans="1:6" x14ac:dyDescent="0.2">
      <c r="A12337" s="28">
        <v>43183</v>
      </c>
      <c r="B12337" t="s">
        <v>441</v>
      </c>
      <c r="C12337" t="s">
        <v>54</v>
      </c>
      <c r="D12337" t="s">
        <v>54</v>
      </c>
      <c r="E12337" s="30">
        <v>5</v>
      </c>
      <c r="F12337">
        <f t="shared" si="198"/>
        <v>1</v>
      </c>
    </row>
    <row r="12338" spans="1:6" x14ac:dyDescent="0.2">
      <c r="A12338" s="28">
        <v>43183</v>
      </c>
      <c r="B12338" t="s">
        <v>441</v>
      </c>
      <c r="C12338" t="s">
        <v>55</v>
      </c>
      <c r="D12338" t="s">
        <v>55</v>
      </c>
      <c r="E12338" s="30">
        <v>40</v>
      </c>
      <c r="F12338">
        <f t="shared" si="198"/>
        <v>1</v>
      </c>
    </row>
    <row r="12339" spans="1:6" x14ac:dyDescent="0.2">
      <c r="A12339" s="28">
        <v>43183</v>
      </c>
      <c r="B12339" t="s">
        <v>441</v>
      </c>
      <c r="C12339" t="s">
        <v>56</v>
      </c>
      <c r="D12339" t="s">
        <v>56</v>
      </c>
      <c r="E12339" s="30">
        <v>7</v>
      </c>
      <c r="F12339">
        <f t="shared" si="198"/>
        <v>1</v>
      </c>
    </row>
    <row r="12340" spans="1:6" x14ac:dyDescent="0.2">
      <c r="A12340" s="28">
        <v>43183</v>
      </c>
      <c r="B12340" t="s">
        <v>441</v>
      </c>
      <c r="C12340" t="s">
        <v>57</v>
      </c>
      <c r="D12340" t="s">
        <v>57</v>
      </c>
      <c r="E12340" s="30">
        <v>1</v>
      </c>
      <c r="F12340">
        <f t="shared" si="198"/>
        <v>1</v>
      </c>
    </row>
    <row r="12341" spans="1:6" x14ac:dyDescent="0.2">
      <c r="A12341" s="28">
        <v>43183</v>
      </c>
      <c r="B12341" t="s">
        <v>441</v>
      </c>
      <c r="C12341" t="s">
        <v>58</v>
      </c>
      <c r="D12341" t="s">
        <v>58</v>
      </c>
      <c r="E12341" s="30">
        <v>2</v>
      </c>
      <c r="F12341">
        <f t="shared" si="198"/>
        <v>1</v>
      </c>
    </row>
    <row r="12342" spans="1:6" x14ac:dyDescent="0.2">
      <c r="A12342" s="28">
        <v>43183</v>
      </c>
      <c r="B12342" t="s">
        <v>441</v>
      </c>
      <c r="C12342" t="s">
        <v>59</v>
      </c>
      <c r="D12342" t="s">
        <v>59</v>
      </c>
      <c r="E12342" s="30">
        <v>0</v>
      </c>
      <c r="F12342">
        <f t="shared" si="198"/>
        <v>1</v>
      </c>
    </row>
    <row r="12343" spans="1:6" x14ac:dyDescent="0.2">
      <c r="A12343" s="28">
        <v>43184</v>
      </c>
      <c r="B12343" t="s">
        <v>447</v>
      </c>
      <c r="C12343" t="s">
        <v>52</v>
      </c>
      <c r="D12343" t="s">
        <v>52</v>
      </c>
      <c r="E12343" s="30">
        <v>4</v>
      </c>
      <c r="F12343">
        <f t="shared" si="198"/>
        <v>1</v>
      </c>
    </row>
    <row r="12344" spans="1:6" x14ac:dyDescent="0.2">
      <c r="A12344" s="28">
        <v>43184</v>
      </c>
      <c r="B12344" t="s">
        <v>447</v>
      </c>
      <c r="C12344" t="s">
        <v>53</v>
      </c>
      <c r="D12344" t="s">
        <v>53</v>
      </c>
      <c r="E12344" s="30">
        <v>2.66</v>
      </c>
      <c r="F12344">
        <f t="shared" si="198"/>
        <v>1</v>
      </c>
    </row>
    <row r="12345" spans="1:6" x14ac:dyDescent="0.2">
      <c r="A12345" s="28">
        <v>43184</v>
      </c>
      <c r="B12345" t="s">
        <v>447</v>
      </c>
      <c r="C12345" t="s">
        <v>54</v>
      </c>
      <c r="D12345" t="s">
        <v>54</v>
      </c>
      <c r="E12345" s="30">
        <v>3.2</v>
      </c>
      <c r="F12345">
        <f t="shared" si="198"/>
        <v>1</v>
      </c>
    </row>
    <row r="12346" spans="1:6" x14ac:dyDescent="0.2">
      <c r="A12346" s="28">
        <v>43184</v>
      </c>
      <c r="B12346" t="s">
        <v>447</v>
      </c>
      <c r="C12346" t="s">
        <v>55</v>
      </c>
      <c r="D12346" t="s">
        <v>55</v>
      </c>
      <c r="E12346" s="30">
        <v>47.311999999999998</v>
      </c>
      <c r="F12346">
        <f t="shared" si="198"/>
        <v>1</v>
      </c>
    </row>
    <row r="12347" spans="1:6" x14ac:dyDescent="0.2">
      <c r="A12347" s="28">
        <v>43184</v>
      </c>
      <c r="B12347" t="s">
        <v>447</v>
      </c>
      <c r="C12347" t="s">
        <v>56</v>
      </c>
      <c r="D12347" t="s">
        <v>56</v>
      </c>
      <c r="E12347" s="30">
        <v>9</v>
      </c>
      <c r="F12347">
        <f t="shared" si="198"/>
        <v>1</v>
      </c>
    </row>
    <row r="12348" spans="1:6" x14ac:dyDescent="0.2">
      <c r="A12348" s="28">
        <v>43184</v>
      </c>
      <c r="B12348" t="s">
        <v>447</v>
      </c>
      <c r="C12348" t="s">
        <v>57</v>
      </c>
      <c r="D12348" t="s">
        <v>57</v>
      </c>
      <c r="E12348" s="30">
        <v>0</v>
      </c>
      <c r="F12348">
        <f t="shared" si="198"/>
        <v>1</v>
      </c>
    </row>
    <row r="12349" spans="1:6" x14ac:dyDescent="0.2">
      <c r="A12349" s="28">
        <v>43184</v>
      </c>
      <c r="B12349" t="s">
        <v>447</v>
      </c>
      <c r="C12349" t="s">
        <v>58</v>
      </c>
      <c r="D12349" t="s">
        <v>58</v>
      </c>
      <c r="E12349" s="30">
        <v>3</v>
      </c>
      <c r="F12349">
        <f t="shared" si="198"/>
        <v>1</v>
      </c>
    </row>
    <row r="12350" spans="1:6" x14ac:dyDescent="0.2">
      <c r="A12350" s="28">
        <v>43184</v>
      </c>
      <c r="B12350" t="s">
        <v>447</v>
      </c>
      <c r="C12350" t="s">
        <v>59</v>
      </c>
      <c r="D12350" t="s">
        <v>59</v>
      </c>
      <c r="E12350" s="30">
        <v>2</v>
      </c>
      <c r="F12350">
        <f t="shared" si="198"/>
        <v>1</v>
      </c>
    </row>
    <row r="12351" spans="1:6" x14ac:dyDescent="0.2">
      <c r="A12351" s="28">
        <v>43185</v>
      </c>
      <c r="B12351" t="s">
        <v>443</v>
      </c>
      <c r="C12351" t="s">
        <v>52</v>
      </c>
      <c r="D12351" t="s">
        <v>52</v>
      </c>
      <c r="E12351" s="30">
        <v>5</v>
      </c>
      <c r="F12351">
        <f t="shared" si="198"/>
        <v>1</v>
      </c>
    </row>
    <row r="12352" spans="1:6" x14ac:dyDescent="0.2">
      <c r="A12352" s="28">
        <v>43185</v>
      </c>
      <c r="B12352" t="s">
        <v>443</v>
      </c>
      <c r="C12352" t="s">
        <v>53</v>
      </c>
      <c r="D12352" t="s">
        <v>53</v>
      </c>
      <c r="E12352" s="30">
        <v>9.66</v>
      </c>
      <c r="F12352">
        <f t="shared" si="198"/>
        <v>1</v>
      </c>
    </row>
    <row r="12353" spans="1:6" x14ac:dyDescent="0.2">
      <c r="A12353" s="28">
        <v>43185</v>
      </c>
      <c r="B12353" t="s">
        <v>443</v>
      </c>
      <c r="C12353" t="s">
        <v>54</v>
      </c>
      <c r="D12353" t="s">
        <v>54</v>
      </c>
      <c r="E12353" s="30">
        <v>0.2</v>
      </c>
      <c r="F12353">
        <f t="shared" si="198"/>
        <v>1</v>
      </c>
    </row>
    <row r="12354" spans="1:6" x14ac:dyDescent="0.2">
      <c r="A12354" s="28">
        <v>43185</v>
      </c>
      <c r="B12354" t="s">
        <v>443</v>
      </c>
      <c r="C12354" t="s">
        <v>55</v>
      </c>
      <c r="D12354" t="s">
        <v>55</v>
      </c>
      <c r="E12354" s="30">
        <v>27.6</v>
      </c>
      <c r="F12354">
        <f t="shared" si="198"/>
        <v>1</v>
      </c>
    </row>
    <row r="12355" spans="1:6" x14ac:dyDescent="0.2">
      <c r="A12355" s="28">
        <v>43185</v>
      </c>
      <c r="B12355" t="s">
        <v>443</v>
      </c>
      <c r="C12355" t="s">
        <v>56</v>
      </c>
      <c r="D12355" t="s">
        <v>56</v>
      </c>
      <c r="E12355" s="30">
        <v>15</v>
      </c>
      <c r="F12355">
        <f t="shared" si="198"/>
        <v>1</v>
      </c>
    </row>
    <row r="12356" spans="1:6" x14ac:dyDescent="0.2">
      <c r="A12356" s="28">
        <v>43185</v>
      </c>
      <c r="B12356" t="s">
        <v>443</v>
      </c>
      <c r="C12356" t="s">
        <v>57</v>
      </c>
      <c r="D12356" t="s">
        <v>57</v>
      </c>
      <c r="E12356" s="30">
        <v>4</v>
      </c>
      <c r="F12356">
        <f t="shared" si="198"/>
        <v>1</v>
      </c>
    </row>
    <row r="12357" spans="1:6" x14ac:dyDescent="0.2">
      <c r="A12357" s="28">
        <v>43185</v>
      </c>
      <c r="B12357" t="s">
        <v>443</v>
      </c>
      <c r="C12357" t="s">
        <v>58</v>
      </c>
      <c r="D12357" t="s">
        <v>58</v>
      </c>
      <c r="E12357" s="30">
        <v>5</v>
      </c>
      <c r="F12357">
        <f t="shared" si="198"/>
        <v>1</v>
      </c>
    </row>
    <row r="12358" spans="1:6" x14ac:dyDescent="0.2">
      <c r="A12358" s="28">
        <v>43185</v>
      </c>
      <c r="B12358" t="s">
        <v>443</v>
      </c>
      <c r="C12358" t="s">
        <v>59</v>
      </c>
      <c r="D12358" t="s">
        <v>59</v>
      </c>
      <c r="E12358" s="30">
        <v>3.3</v>
      </c>
      <c r="F12358">
        <f t="shared" si="198"/>
        <v>1</v>
      </c>
    </row>
    <row r="12359" spans="1:6" x14ac:dyDescent="0.2">
      <c r="A12359" s="28">
        <v>43186</v>
      </c>
      <c r="B12359" t="s">
        <v>444</v>
      </c>
      <c r="C12359" t="s">
        <v>52</v>
      </c>
      <c r="D12359" t="s">
        <v>52</v>
      </c>
      <c r="E12359" s="30">
        <v>4.34</v>
      </c>
      <c r="F12359">
        <f t="shared" ref="F12359:F12422" si="199">SUBTOTAL(103,E12359)</f>
        <v>1</v>
      </c>
    </row>
    <row r="12360" spans="1:6" x14ac:dyDescent="0.2">
      <c r="A12360" s="28">
        <v>43186</v>
      </c>
      <c r="B12360" t="s">
        <v>444</v>
      </c>
      <c r="C12360" t="s">
        <v>53</v>
      </c>
      <c r="D12360" t="s">
        <v>53</v>
      </c>
      <c r="E12360" s="30">
        <v>3.33</v>
      </c>
      <c r="F12360">
        <f t="shared" si="199"/>
        <v>1</v>
      </c>
    </row>
    <row r="12361" spans="1:6" x14ac:dyDescent="0.2">
      <c r="A12361" s="28">
        <v>43186</v>
      </c>
      <c r="B12361" t="s">
        <v>444</v>
      </c>
      <c r="C12361" t="s">
        <v>54</v>
      </c>
      <c r="D12361" t="s">
        <v>54</v>
      </c>
      <c r="E12361" s="30">
        <v>5.0999999999999996</v>
      </c>
      <c r="F12361">
        <f t="shared" si="199"/>
        <v>1</v>
      </c>
    </row>
    <row r="12362" spans="1:6" x14ac:dyDescent="0.2">
      <c r="A12362" s="28">
        <v>43186</v>
      </c>
      <c r="B12362" t="s">
        <v>444</v>
      </c>
      <c r="C12362" t="s">
        <v>55</v>
      </c>
      <c r="D12362" t="s">
        <v>55</v>
      </c>
      <c r="E12362" s="30">
        <v>28</v>
      </c>
      <c r="F12362">
        <f t="shared" si="199"/>
        <v>1</v>
      </c>
    </row>
    <row r="12363" spans="1:6" x14ac:dyDescent="0.2">
      <c r="A12363" s="28">
        <v>43186</v>
      </c>
      <c r="B12363" t="s">
        <v>444</v>
      </c>
      <c r="C12363" t="s">
        <v>56</v>
      </c>
      <c r="D12363" t="s">
        <v>56</v>
      </c>
      <c r="E12363" s="30">
        <v>14</v>
      </c>
      <c r="F12363">
        <f t="shared" si="199"/>
        <v>1</v>
      </c>
    </row>
    <row r="12364" spans="1:6" x14ac:dyDescent="0.2">
      <c r="A12364" s="28">
        <v>43186</v>
      </c>
      <c r="B12364" t="s">
        <v>444</v>
      </c>
      <c r="C12364" t="s">
        <v>57</v>
      </c>
      <c r="D12364" t="s">
        <v>57</v>
      </c>
      <c r="E12364" s="30">
        <v>1</v>
      </c>
      <c r="F12364">
        <f t="shared" si="199"/>
        <v>1</v>
      </c>
    </row>
    <row r="12365" spans="1:6" x14ac:dyDescent="0.2">
      <c r="A12365" s="28">
        <v>43186</v>
      </c>
      <c r="B12365" t="s">
        <v>444</v>
      </c>
      <c r="C12365" t="s">
        <v>58</v>
      </c>
      <c r="D12365" t="s">
        <v>58</v>
      </c>
      <c r="E12365" s="30">
        <v>5</v>
      </c>
      <c r="F12365">
        <f t="shared" si="199"/>
        <v>1</v>
      </c>
    </row>
    <row r="12366" spans="1:6" x14ac:dyDescent="0.2">
      <c r="A12366" s="28">
        <v>43186</v>
      </c>
      <c r="B12366" t="s">
        <v>444</v>
      </c>
      <c r="C12366" t="s">
        <v>59</v>
      </c>
      <c r="D12366" t="s">
        <v>59</v>
      </c>
      <c r="E12366" s="30">
        <v>2</v>
      </c>
      <c r="F12366">
        <f t="shared" si="199"/>
        <v>1</v>
      </c>
    </row>
    <row r="12367" spans="1:6" x14ac:dyDescent="0.2">
      <c r="A12367" s="28">
        <v>43187</v>
      </c>
      <c r="B12367" t="s">
        <v>445</v>
      </c>
      <c r="C12367" t="s">
        <v>52</v>
      </c>
      <c r="D12367" t="s">
        <v>52</v>
      </c>
      <c r="E12367" s="30">
        <v>5.5</v>
      </c>
      <c r="F12367">
        <f t="shared" si="199"/>
        <v>1</v>
      </c>
    </row>
    <row r="12368" spans="1:6" x14ac:dyDescent="0.2">
      <c r="A12368" s="28">
        <v>43187</v>
      </c>
      <c r="B12368" t="s">
        <v>445</v>
      </c>
      <c r="C12368" t="s">
        <v>53</v>
      </c>
      <c r="D12368" t="s">
        <v>53</v>
      </c>
      <c r="E12368" s="30">
        <v>1.66</v>
      </c>
      <c r="F12368">
        <f t="shared" si="199"/>
        <v>1</v>
      </c>
    </row>
    <row r="12369" spans="1:6" x14ac:dyDescent="0.2">
      <c r="A12369" s="28">
        <v>43187</v>
      </c>
      <c r="B12369" t="s">
        <v>445</v>
      </c>
      <c r="C12369" t="s">
        <v>54</v>
      </c>
      <c r="D12369" t="s">
        <v>54</v>
      </c>
      <c r="E12369" s="30">
        <v>1</v>
      </c>
      <c r="F12369">
        <f t="shared" si="199"/>
        <v>1</v>
      </c>
    </row>
    <row r="12370" spans="1:6" x14ac:dyDescent="0.2">
      <c r="A12370" s="28">
        <v>43187</v>
      </c>
      <c r="B12370" t="s">
        <v>445</v>
      </c>
      <c r="C12370" t="s">
        <v>55</v>
      </c>
      <c r="D12370" t="s">
        <v>55</v>
      </c>
      <c r="E12370" s="30">
        <v>11.923999999999999</v>
      </c>
      <c r="F12370">
        <f t="shared" si="199"/>
        <v>1</v>
      </c>
    </row>
    <row r="12371" spans="1:6" x14ac:dyDescent="0.2">
      <c r="A12371" s="28">
        <v>43187</v>
      </c>
      <c r="B12371" t="s">
        <v>445</v>
      </c>
      <c r="C12371" t="s">
        <v>56</v>
      </c>
      <c r="D12371" t="s">
        <v>56</v>
      </c>
      <c r="E12371" s="30">
        <v>23</v>
      </c>
      <c r="F12371">
        <f t="shared" si="199"/>
        <v>1</v>
      </c>
    </row>
    <row r="12372" spans="1:6" x14ac:dyDescent="0.2">
      <c r="A12372" s="28">
        <v>43187</v>
      </c>
      <c r="B12372" t="s">
        <v>445</v>
      </c>
      <c r="C12372" t="s">
        <v>57</v>
      </c>
      <c r="D12372" t="s">
        <v>57</v>
      </c>
      <c r="E12372" s="30">
        <v>2</v>
      </c>
      <c r="F12372">
        <f t="shared" si="199"/>
        <v>1</v>
      </c>
    </row>
    <row r="12373" spans="1:6" x14ac:dyDescent="0.2">
      <c r="A12373" s="28">
        <v>43187</v>
      </c>
      <c r="B12373" t="s">
        <v>445</v>
      </c>
      <c r="C12373" t="s">
        <v>58</v>
      </c>
      <c r="D12373" t="s">
        <v>58</v>
      </c>
      <c r="E12373" s="30">
        <v>6</v>
      </c>
      <c r="F12373">
        <f t="shared" si="199"/>
        <v>1</v>
      </c>
    </row>
    <row r="12374" spans="1:6" x14ac:dyDescent="0.2">
      <c r="A12374" s="28">
        <v>43187</v>
      </c>
      <c r="B12374" t="s">
        <v>445</v>
      </c>
      <c r="C12374" t="s">
        <v>59</v>
      </c>
      <c r="D12374" t="s">
        <v>59</v>
      </c>
      <c r="E12374" s="30">
        <v>1.5</v>
      </c>
      <c r="F12374">
        <f t="shared" si="199"/>
        <v>1</v>
      </c>
    </row>
    <row r="12375" spans="1:6" x14ac:dyDescent="0.2">
      <c r="A12375" s="28">
        <v>43188</v>
      </c>
      <c r="B12375" t="s">
        <v>446</v>
      </c>
      <c r="C12375" t="s">
        <v>52</v>
      </c>
      <c r="D12375" t="s">
        <v>52</v>
      </c>
      <c r="E12375" s="30">
        <v>7</v>
      </c>
      <c r="F12375">
        <f t="shared" si="199"/>
        <v>1</v>
      </c>
    </row>
    <row r="12376" spans="1:6" x14ac:dyDescent="0.2">
      <c r="A12376" s="28">
        <v>43188</v>
      </c>
      <c r="B12376" t="s">
        <v>446</v>
      </c>
      <c r="C12376" t="s">
        <v>53</v>
      </c>
      <c r="D12376" t="s">
        <v>53</v>
      </c>
      <c r="E12376" s="30">
        <v>2.33</v>
      </c>
      <c r="F12376">
        <f t="shared" si="199"/>
        <v>1</v>
      </c>
    </row>
    <row r="12377" spans="1:6" x14ac:dyDescent="0.2">
      <c r="A12377" s="28">
        <v>43188</v>
      </c>
      <c r="B12377" t="s">
        <v>446</v>
      </c>
      <c r="C12377" t="s">
        <v>54</v>
      </c>
      <c r="D12377" t="s">
        <v>54</v>
      </c>
      <c r="E12377" s="30">
        <v>3</v>
      </c>
      <c r="F12377">
        <f t="shared" si="199"/>
        <v>1</v>
      </c>
    </row>
    <row r="12378" spans="1:6" x14ac:dyDescent="0.2">
      <c r="A12378" s="28">
        <v>43188</v>
      </c>
      <c r="B12378" t="s">
        <v>446</v>
      </c>
      <c r="C12378" t="s">
        <v>55</v>
      </c>
      <c r="D12378" t="s">
        <v>55</v>
      </c>
      <c r="E12378" s="30">
        <v>28.2</v>
      </c>
      <c r="F12378">
        <f t="shared" si="199"/>
        <v>1</v>
      </c>
    </row>
    <row r="12379" spans="1:6" x14ac:dyDescent="0.2">
      <c r="A12379" s="28">
        <v>43188</v>
      </c>
      <c r="B12379" t="s">
        <v>446</v>
      </c>
      <c r="C12379" t="s">
        <v>56</v>
      </c>
      <c r="D12379" t="s">
        <v>56</v>
      </c>
      <c r="E12379" s="30">
        <v>5</v>
      </c>
      <c r="F12379">
        <f t="shared" si="199"/>
        <v>1</v>
      </c>
    </row>
    <row r="12380" spans="1:6" x14ac:dyDescent="0.2">
      <c r="A12380" s="28">
        <v>43188</v>
      </c>
      <c r="B12380" t="s">
        <v>446</v>
      </c>
      <c r="C12380" t="s">
        <v>57</v>
      </c>
      <c r="D12380" t="s">
        <v>57</v>
      </c>
      <c r="E12380" s="30">
        <v>0</v>
      </c>
      <c r="F12380">
        <f t="shared" si="199"/>
        <v>1</v>
      </c>
    </row>
    <row r="12381" spans="1:6" x14ac:dyDescent="0.2">
      <c r="A12381" s="28">
        <v>43188</v>
      </c>
      <c r="B12381" t="s">
        <v>446</v>
      </c>
      <c r="C12381" t="s">
        <v>58</v>
      </c>
      <c r="D12381" t="s">
        <v>58</v>
      </c>
      <c r="E12381" s="30">
        <v>7</v>
      </c>
      <c r="F12381">
        <f t="shared" si="199"/>
        <v>1</v>
      </c>
    </row>
    <row r="12382" spans="1:6" x14ac:dyDescent="0.2">
      <c r="A12382" s="28">
        <v>43188</v>
      </c>
      <c r="B12382" t="s">
        <v>446</v>
      </c>
      <c r="C12382" t="s">
        <v>59</v>
      </c>
      <c r="D12382" t="s">
        <v>59</v>
      </c>
      <c r="E12382" s="30">
        <v>3.3</v>
      </c>
      <c r="F12382">
        <f t="shared" si="199"/>
        <v>1</v>
      </c>
    </row>
    <row r="12383" spans="1:6" x14ac:dyDescent="0.2">
      <c r="A12383" s="28">
        <v>43189</v>
      </c>
      <c r="B12383" t="s">
        <v>440</v>
      </c>
      <c r="C12383" t="s">
        <v>52</v>
      </c>
      <c r="D12383" t="s">
        <v>52</v>
      </c>
      <c r="E12383" s="30">
        <v>5.33</v>
      </c>
      <c r="F12383">
        <f t="shared" si="199"/>
        <v>1</v>
      </c>
    </row>
    <row r="12384" spans="1:6" x14ac:dyDescent="0.2">
      <c r="A12384" s="28">
        <v>43189</v>
      </c>
      <c r="B12384" t="s">
        <v>440</v>
      </c>
      <c r="C12384" t="s">
        <v>53</v>
      </c>
      <c r="D12384" t="s">
        <v>53</v>
      </c>
      <c r="E12384" s="30">
        <v>4.46</v>
      </c>
      <c r="F12384">
        <f t="shared" si="199"/>
        <v>1</v>
      </c>
    </row>
    <row r="12385" spans="1:6" x14ac:dyDescent="0.2">
      <c r="A12385" s="28">
        <v>43189</v>
      </c>
      <c r="B12385" t="s">
        <v>440</v>
      </c>
      <c r="C12385" t="s">
        <v>54</v>
      </c>
      <c r="D12385" t="s">
        <v>54</v>
      </c>
      <c r="E12385" s="30">
        <v>9</v>
      </c>
      <c r="F12385">
        <f t="shared" si="199"/>
        <v>1</v>
      </c>
    </row>
    <row r="12386" spans="1:6" x14ac:dyDescent="0.2">
      <c r="A12386" s="28">
        <v>43189</v>
      </c>
      <c r="B12386" t="s">
        <v>440</v>
      </c>
      <c r="C12386" t="s">
        <v>55</v>
      </c>
      <c r="D12386" t="s">
        <v>55</v>
      </c>
      <c r="E12386" s="30">
        <v>42</v>
      </c>
      <c r="F12386">
        <f t="shared" si="199"/>
        <v>1</v>
      </c>
    </row>
    <row r="12387" spans="1:6" x14ac:dyDescent="0.2">
      <c r="A12387" s="28">
        <v>43189</v>
      </c>
      <c r="B12387" t="s">
        <v>440</v>
      </c>
      <c r="C12387" t="s">
        <v>56</v>
      </c>
      <c r="D12387" t="s">
        <v>56</v>
      </c>
      <c r="E12387" s="30">
        <v>33</v>
      </c>
      <c r="F12387">
        <f t="shared" si="199"/>
        <v>1</v>
      </c>
    </row>
    <row r="12388" spans="1:6" x14ac:dyDescent="0.2">
      <c r="A12388" s="28">
        <v>43189</v>
      </c>
      <c r="B12388" t="s">
        <v>440</v>
      </c>
      <c r="C12388" t="s">
        <v>57</v>
      </c>
      <c r="D12388" t="s">
        <v>57</v>
      </c>
      <c r="E12388" s="30">
        <v>8</v>
      </c>
      <c r="F12388">
        <f t="shared" si="199"/>
        <v>1</v>
      </c>
    </row>
    <row r="12389" spans="1:6" x14ac:dyDescent="0.2">
      <c r="A12389" s="28">
        <v>43189</v>
      </c>
      <c r="B12389" t="s">
        <v>440</v>
      </c>
      <c r="C12389" t="s">
        <v>58</v>
      </c>
      <c r="D12389" t="s">
        <v>58</v>
      </c>
      <c r="E12389" s="30">
        <v>3</v>
      </c>
      <c r="F12389">
        <f t="shared" si="199"/>
        <v>1</v>
      </c>
    </row>
    <row r="12390" spans="1:6" x14ac:dyDescent="0.2">
      <c r="A12390" s="28">
        <v>43189</v>
      </c>
      <c r="B12390" t="s">
        <v>440</v>
      </c>
      <c r="C12390" t="s">
        <v>59</v>
      </c>
      <c r="D12390" t="s">
        <v>59</v>
      </c>
      <c r="E12390" s="30">
        <v>2</v>
      </c>
      <c r="F12390">
        <f t="shared" si="199"/>
        <v>1</v>
      </c>
    </row>
    <row r="12391" spans="1:6" x14ac:dyDescent="0.2">
      <c r="A12391" s="28">
        <v>43190</v>
      </c>
      <c r="B12391" t="s">
        <v>441</v>
      </c>
      <c r="C12391" t="s">
        <v>52</v>
      </c>
      <c r="D12391" t="s">
        <v>52</v>
      </c>
      <c r="E12391" s="30">
        <v>9</v>
      </c>
      <c r="F12391">
        <f t="shared" si="199"/>
        <v>1</v>
      </c>
    </row>
    <row r="12392" spans="1:6" x14ac:dyDescent="0.2">
      <c r="A12392" s="28">
        <v>43190</v>
      </c>
      <c r="B12392" t="s">
        <v>441</v>
      </c>
      <c r="C12392" t="s">
        <v>53</v>
      </c>
      <c r="D12392" t="s">
        <v>53</v>
      </c>
      <c r="E12392" s="30">
        <v>2.99</v>
      </c>
      <c r="F12392">
        <f t="shared" si="199"/>
        <v>1</v>
      </c>
    </row>
    <row r="12393" spans="1:6" x14ac:dyDescent="0.2">
      <c r="A12393" s="28">
        <v>43190</v>
      </c>
      <c r="B12393" t="s">
        <v>441</v>
      </c>
      <c r="C12393" t="s">
        <v>54</v>
      </c>
      <c r="D12393" t="s">
        <v>54</v>
      </c>
      <c r="E12393" s="30">
        <v>2</v>
      </c>
      <c r="F12393">
        <f t="shared" si="199"/>
        <v>1</v>
      </c>
    </row>
    <row r="12394" spans="1:6" x14ac:dyDescent="0.2">
      <c r="A12394" s="28">
        <v>43190</v>
      </c>
      <c r="B12394" t="s">
        <v>441</v>
      </c>
      <c r="C12394" t="s">
        <v>55</v>
      </c>
      <c r="D12394" t="s">
        <v>55</v>
      </c>
      <c r="E12394" s="30">
        <v>50</v>
      </c>
      <c r="F12394">
        <f t="shared" si="199"/>
        <v>1</v>
      </c>
    </row>
    <row r="12395" spans="1:6" x14ac:dyDescent="0.2">
      <c r="A12395" s="28">
        <v>43190</v>
      </c>
      <c r="B12395" t="s">
        <v>441</v>
      </c>
      <c r="C12395" t="s">
        <v>56</v>
      </c>
      <c r="D12395" t="s">
        <v>56</v>
      </c>
      <c r="E12395" s="30">
        <v>8</v>
      </c>
      <c r="F12395">
        <f t="shared" si="199"/>
        <v>1</v>
      </c>
    </row>
    <row r="12396" spans="1:6" x14ac:dyDescent="0.2">
      <c r="A12396" s="28">
        <v>43190</v>
      </c>
      <c r="B12396" t="s">
        <v>441</v>
      </c>
      <c r="C12396" t="s">
        <v>57</v>
      </c>
      <c r="D12396" t="s">
        <v>57</v>
      </c>
      <c r="E12396" s="30">
        <v>0</v>
      </c>
      <c r="F12396">
        <f t="shared" si="199"/>
        <v>1</v>
      </c>
    </row>
    <row r="12397" spans="1:6" x14ac:dyDescent="0.2">
      <c r="A12397" s="28">
        <v>43190</v>
      </c>
      <c r="B12397" t="s">
        <v>441</v>
      </c>
      <c r="C12397" t="s">
        <v>58</v>
      </c>
      <c r="D12397" t="s">
        <v>58</v>
      </c>
      <c r="E12397" s="30">
        <v>3</v>
      </c>
      <c r="F12397">
        <f t="shared" si="199"/>
        <v>1</v>
      </c>
    </row>
    <row r="12398" spans="1:6" x14ac:dyDescent="0.2">
      <c r="A12398" s="28">
        <v>43190</v>
      </c>
      <c r="B12398" t="s">
        <v>441</v>
      </c>
      <c r="C12398" t="s">
        <v>59</v>
      </c>
      <c r="D12398" t="s">
        <v>59</v>
      </c>
      <c r="E12398" s="30">
        <v>4</v>
      </c>
      <c r="F12398">
        <f t="shared" si="199"/>
        <v>1</v>
      </c>
    </row>
    <row r="12399" spans="1:6" x14ac:dyDescent="0.2">
      <c r="A12399" s="28">
        <v>43191</v>
      </c>
      <c r="B12399" t="s">
        <v>447</v>
      </c>
      <c r="C12399" t="s">
        <v>52</v>
      </c>
      <c r="D12399" t="s">
        <v>52</v>
      </c>
      <c r="E12399" s="30">
        <v>6.83</v>
      </c>
      <c r="F12399">
        <f t="shared" si="199"/>
        <v>1</v>
      </c>
    </row>
    <row r="12400" spans="1:6" x14ac:dyDescent="0.2">
      <c r="A12400" s="28">
        <v>43191</v>
      </c>
      <c r="B12400" t="s">
        <v>447</v>
      </c>
      <c r="C12400" t="s">
        <v>53</v>
      </c>
      <c r="D12400" t="s">
        <v>53</v>
      </c>
      <c r="E12400" s="30">
        <v>3.34</v>
      </c>
      <c r="F12400">
        <f t="shared" si="199"/>
        <v>1</v>
      </c>
    </row>
    <row r="12401" spans="1:6" x14ac:dyDescent="0.2">
      <c r="A12401" s="28">
        <v>43191</v>
      </c>
      <c r="B12401" t="s">
        <v>447</v>
      </c>
      <c r="C12401" t="s">
        <v>54</v>
      </c>
      <c r="D12401" t="s">
        <v>54</v>
      </c>
      <c r="E12401" s="30">
        <v>0</v>
      </c>
      <c r="F12401">
        <f t="shared" si="199"/>
        <v>1</v>
      </c>
    </row>
    <row r="12402" spans="1:6" x14ac:dyDescent="0.2">
      <c r="A12402" s="28">
        <v>43191</v>
      </c>
      <c r="B12402" t="s">
        <v>447</v>
      </c>
      <c r="C12402" t="s">
        <v>55</v>
      </c>
      <c r="D12402" t="s">
        <v>55</v>
      </c>
      <c r="E12402" s="30">
        <v>37</v>
      </c>
      <c r="F12402">
        <f t="shared" si="199"/>
        <v>1</v>
      </c>
    </row>
    <row r="12403" spans="1:6" x14ac:dyDescent="0.2">
      <c r="A12403" s="28">
        <v>43191</v>
      </c>
      <c r="B12403" t="s">
        <v>447</v>
      </c>
      <c r="C12403" t="s">
        <v>56</v>
      </c>
      <c r="D12403" t="s">
        <v>56</v>
      </c>
      <c r="E12403" s="30">
        <v>19</v>
      </c>
      <c r="F12403">
        <f t="shared" si="199"/>
        <v>1</v>
      </c>
    </row>
    <row r="12404" spans="1:6" x14ac:dyDescent="0.2">
      <c r="A12404" s="28">
        <v>43191</v>
      </c>
      <c r="B12404" t="s">
        <v>447</v>
      </c>
      <c r="C12404" t="s">
        <v>57</v>
      </c>
      <c r="D12404" t="s">
        <v>57</v>
      </c>
      <c r="E12404" s="30">
        <v>1</v>
      </c>
      <c r="F12404">
        <f t="shared" si="199"/>
        <v>1</v>
      </c>
    </row>
    <row r="12405" spans="1:6" x14ac:dyDescent="0.2">
      <c r="A12405" s="28">
        <v>43191</v>
      </c>
      <c r="B12405" t="s">
        <v>447</v>
      </c>
      <c r="C12405" t="s">
        <v>58</v>
      </c>
      <c r="D12405" t="s">
        <v>58</v>
      </c>
      <c r="E12405" s="30">
        <v>22</v>
      </c>
      <c r="F12405">
        <f t="shared" si="199"/>
        <v>1</v>
      </c>
    </row>
    <row r="12406" spans="1:6" x14ac:dyDescent="0.2">
      <c r="A12406" s="28">
        <v>43191</v>
      </c>
      <c r="B12406" t="s">
        <v>447</v>
      </c>
      <c r="C12406" t="s">
        <v>59</v>
      </c>
      <c r="D12406" t="s">
        <v>59</v>
      </c>
      <c r="E12406" s="30">
        <v>5</v>
      </c>
      <c r="F12406">
        <f t="shared" si="199"/>
        <v>1</v>
      </c>
    </row>
    <row r="12407" spans="1:6" x14ac:dyDescent="0.2">
      <c r="A12407" s="28">
        <v>43192</v>
      </c>
      <c r="B12407" t="s">
        <v>443</v>
      </c>
      <c r="C12407" t="s">
        <v>52</v>
      </c>
      <c r="D12407" t="s">
        <v>52</v>
      </c>
      <c r="E12407" s="30">
        <v>5.66</v>
      </c>
      <c r="F12407">
        <f t="shared" si="199"/>
        <v>1</v>
      </c>
    </row>
    <row r="12408" spans="1:6" x14ac:dyDescent="0.2">
      <c r="A12408" s="28">
        <v>43192</v>
      </c>
      <c r="B12408" t="s">
        <v>443</v>
      </c>
      <c r="C12408" t="s">
        <v>53</v>
      </c>
      <c r="D12408" t="s">
        <v>53</v>
      </c>
      <c r="E12408" s="30">
        <v>4.3959999999999999</v>
      </c>
      <c r="F12408">
        <f t="shared" si="199"/>
        <v>1</v>
      </c>
    </row>
    <row r="12409" spans="1:6" x14ac:dyDescent="0.2">
      <c r="A12409" s="28">
        <v>43192</v>
      </c>
      <c r="B12409" t="s">
        <v>443</v>
      </c>
      <c r="C12409" t="s">
        <v>54</v>
      </c>
      <c r="D12409" t="s">
        <v>54</v>
      </c>
      <c r="E12409" s="30">
        <v>6.3</v>
      </c>
      <c r="F12409">
        <f t="shared" si="199"/>
        <v>1</v>
      </c>
    </row>
    <row r="12410" spans="1:6" x14ac:dyDescent="0.2">
      <c r="A12410" s="28">
        <v>43192</v>
      </c>
      <c r="B12410" t="s">
        <v>443</v>
      </c>
      <c r="C12410" t="s">
        <v>55</v>
      </c>
      <c r="D12410" t="s">
        <v>55</v>
      </c>
      <c r="E12410" s="30">
        <v>30</v>
      </c>
      <c r="F12410">
        <f t="shared" si="199"/>
        <v>1</v>
      </c>
    </row>
    <row r="12411" spans="1:6" x14ac:dyDescent="0.2">
      <c r="A12411" s="28">
        <v>43192</v>
      </c>
      <c r="B12411" t="s">
        <v>443</v>
      </c>
      <c r="C12411" t="s">
        <v>56</v>
      </c>
      <c r="D12411" t="s">
        <v>56</v>
      </c>
      <c r="E12411" s="30">
        <v>31</v>
      </c>
      <c r="F12411">
        <f t="shared" si="199"/>
        <v>1</v>
      </c>
    </row>
    <row r="12412" spans="1:6" x14ac:dyDescent="0.2">
      <c r="A12412" s="28">
        <v>43192</v>
      </c>
      <c r="B12412" t="s">
        <v>443</v>
      </c>
      <c r="C12412" t="s">
        <v>57</v>
      </c>
      <c r="D12412" t="s">
        <v>57</v>
      </c>
      <c r="E12412" s="30">
        <v>0</v>
      </c>
      <c r="F12412">
        <f t="shared" si="199"/>
        <v>1</v>
      </c>
    </row>
    <row r="12413" spans="1:6" x14ac:dyDescent="0.2">
      <c r="A12413" s="28">
        <v>43192</v>
      </c>
      <c r="B12413" t="s">
        <v>443</v>
      </c>
      <c r="C12413" t="s">
        <v>58</v>
      </c>
      <c r="D12413" t="s">
        <v>58</v>
      </c>
      <c r="E12413" s="30">
        <v>10</v>
      </c>
      <c r="F12413">
        <f t="shared" si="199"/>
        <v>1</v>
      </c>
    </row>
    <row r="12414" spans="1:6" x14ac:dyDescent="0.2">
      <c r="A12414" s="28">
        <v>43192</v>
      </c>
      <c r="B12414" t="s">
        <v>443</v>
      </c>
      <c r="C12414" t="s">
        <v>59</v>
      </c>
      <c r="D12414" t="s">
        <v>59</v>
      </c>
      <c r="E12414" s="30">
        <v>10</v>
      </c>
      <c r="F12414">
        <f t="shared" si="199"/>
        <v>1</v>
      </c>
    </row>
    <row r="12415" spans="1:6" x14ac:dyDescent="0.2">
      <c r="A12415" s="28">
        <v>43193</v>
      </c>
      <c r="B12415" t="s">
        <v>444</v>
      </c>
      <c r="C12415" t="s">
        <v>52</v>
      </c>
      <c r="D12415" t="s">
        <v>52</v>
      </c>
      <c r="E12415" s="30">
        <v>1</v>
      </c>
      <c r="F12415">
        <f t="shared" si="199"/>
        <v>1</v>
      </c>
    </row>
    <row r="12416" spans="1:6" x14ac:dyDescent="0.2">
      <c r="A12416" s="28">
        <v>43193</v>
      </c>
      <c r="B12416" t="s">
        <v>444</v>
      </c>
      <c r="C12416" t="s">
        <v>53</v>
      </c>
      <c r="D12416" t="s">
        <v>53</v>
      </c>
      <c r="E12416" s="30">
        <v>2.5289999999999999</v>
      </c>
      <c r="F12416">
        <f t="shared" si="199"/>
        <v>1</v>
      </c>
    </row>
    <row r="12417" spans="1:6" x14ac:dyDescent="0.2">
      <c r="A12417" s="28">
        <v>43193</v>
      </c>
      <c r="B12417" t="s">
        <v>444</v>
      </c>
      <c r="C12417" t="s">
        <v>54</v>
      </c>
      <c r="D12417" t="s">
        <v>54</v>
      </c>
      <c r="E12417" s="30">
        <v>2</v>
      </c>
      <c r="F12417">
        <f t="shared" si="199"/>
        <v>1</v>
      </c>
    </row>
    <row r="12418" spans="1:6" x14ac:dyDescent="0.2">
      <c r="A12418" s="28">
        <v>43193</v>
      </c>
      <c r="B12418" t="s">
        <v>444</v>
      </c>
      <c r="C12418" t="s">
        <v>55</v>
      </c>
      <c r="D12418" t="s">
        <v>55</v>
      </c>
      <c r="E12418" s="30">
        <v>38</v>
      </c>
      <c r="F12418">
        <f t="shared" si="199"/>
        <v>1</v>
      </c>
    </row>
    <row r="12419" spans="1:6" x14ac:dyDescent="0.2">
      <c r="A12419" s="28">
        <v>43193</v>
      </c>
      <c r="B12419" t="s">
        <v>444</v>
      </c>
      <c r="C12419" t="s">
        <v>56</v>
      </c>
      <c r="D12419" t="s">
        <v>56</v>
      </c>
      <c r="E12419" s="30">
        <v>10</v>
      </c>
      <c r="F12419">
        <f t="shared" si="199"/>
        <v>1</v>
      </c>
    </row>
    <row r="12420" spans="1:6" x14ac:dyDescent="0.2">
      <c r="A12420" s="28">
        <v>43193</v>
      </c>
      <c r="B12420" t="s">
        <v>444</v>
      </c>
      <c r="C12420" t="s">
        <v>57</v>
      </c>
      <c r="D12420" t="s">
        <v>57</v>
      </c>
      <c r="E12420" s="30">
        <v>6</v>
      </c>
      <c r="F12420">
        <f t="shared" si="199"/>
        <v>1</v>
      </c>
    </row>
    <row r="12421" spans="1:6" x14ac:dyDescent="0.2">
      <c r="A12421" s="28">
        <v>43193</v>
      </c>
      <c r="B12421" t="s">
        <v>444</v>
      </c>
      <c r="C12421" t="s">
        <v>58</v>
      </c>
      <c r="D12421" t="s">
        <v>58</v>
      </c>
      <c r="E12421" s="30">
        <v>5</v>
      </c>
      <c r="F12421">
        <f t="shared" si="199"/>
        <v>1</v>
      </c>
    </row>
    <row r="12422" spans="1:6" x14ac:dyDescent="0.2">
      <c r="A12422" s="28">
        <v>43193</v>
      </c>
      <c r="B12422" t="s">
        <v>444</v>
      </c>
      <c r="C12422" t="s">
        <v>59</v>
      </c>
      <c r="D12422" t="s">
        <v>59</v>
      </c>
      <c r="E12422" s="30">
        <v>3.5</v>
      </c>
      <c r="F12422">
        <f t="shared" si="199"/>
        <v>1</v>
      </c>
    </row>
    <row r="12423" spans="1:6" x14ac:dyDescent="0.2">
      <c r="A12423" s="28">
        <v>43194</v>
      </c>
      <c r="B12423" t="s">
        <v>445</v>
      </c>
      <c r="C12423" t="s">
        <v>52</v>
      </c>
      <c r="D12423" t="s">
        <v>52</v>
      </c>
      <c r="E12423" s="30">
        <v>6.01</v>
      </c>
      <c r="F12423">
        <f t="shared" ref="F12423:F12486" si="200">SUBTOTAL(103,E12423)</f>
        <v>1</v>
      </c>
    </row>
    <row r="12424" spans="1:6" x14ac:dyDescent="0.2">
      <c r="A12424" s="28">
        <v>43194</v>
      </c>
      <c r="B12424" t="s">
        <v>445</v>
      </c>
      <c r="C12424" t="s">
        <v>53</v>
      </c>
      <c r="D12424" t="s">
        <v>53</v>
      </c>
      <c r="E12424" s="30">
        <v>5.2</v>
      </c>
      <c r="F12424">
        <f t="shared" si="200"/>
        <v>1</v>
      </c>
    </row>
    <row r="12425" spans="1:6" x14ac:dyDescent="0.2">
      <c r="A12425" s="28">
        <v>43194</v>
      </c>
      <c r="B12425" t="s">
        <v>445</v>
      </c>
      <c r="C12425" t="s">
        <v>54</v>
      </c>
      <c r="D12425" t="s">
        <v>54</v>
      </c>
      <c r="E12425" s="30">
        <v>3</v>
      </c>
      <c r="F12425">
        <f t="shared" si="200"/>
        <v>1</v>
      </c>
    </row>
    <row r="12426" spans="1:6" x14ac:dyDescent="0.2">
      <c r="A12426" s="28">
        <v>43194</v>
      </c>
      <c r="B12426" t="s">
        <v>445</v>
      </c>
      <c r="C12426" t="s">
        <v>55</v>
      </c>
      <c r="D12426" t="s">
        <v>55</v>
      </c>
      <c r="E12426" s="30">
        <v>29</v>
      </c>
      <c r="F12426">
        <f t="shared" si="200"/>
        <v>1</v>
      </c>
    </row>
    <row r="12427" spans="1:6" x14ac:dyDescent="0.2">
      <c r="A12427" s="28">
        <v>43194</v>
      </c>
      <c r="B12427" t="s">
        <v>445</v>
      </c>
      <c r="C12427" t="s">
        <v>56</v>
      </c>
      <c r="D12427" t="s">
        <v>56</v>
      </c>
      <c r="E12427" s="30">
        <v>9</v>
      </c>
      <c r="F12427">
        <f t="shared" si="200"/>
        <v>1</v>
      </c>
    </row>
    <row r="12428" spans="1:6" x14ac:dyDescent="0.2">
      <c r="A12428" s="28">
        <v>43194</v>
      </c>
      <c r="B12428" t="s">
        <v>445</v>
      </c>
      <c r="C12428" t="s">
        <v>57</v>
      </c>
      <c r="D12428" t="s">
        <v>57</v>
      </c>
      <c r="E12428" s="30">
        <v>0</v>
      </c>
      <c r="F12428">
        <f t="shared" si="200"/>
        <v>1</v>
      </c>
    </row>
    <row r="12429" spans="1:6" x14ac:dyDescent="0.2">
      <c r="A12429" s="28">
        <v>43194</v>
      </c>
      <c r="B12429" t="s">
        <v>445</v>
      </c>
      <c r="C12429" t="s">
        <v>58</v>
      </c>
      <c r="D12429" t="s">
        <v>58</v>
      </c>
      <c r="E12429" s="30">
        <v>1</v>
      </c>
      <c r="F12429">
        <f t="shared" si="200"/>
        <v>1</v>
      </c>
    </row>
    <row r="12430" spans="1:6" x14ac:dyDescent="0.2">
      <c r="A12430" s="28">
        <v>43194</v>
      </c>
      <c r="B12430" t="s">
        <v>445</v>
      </c>
      <c r="C12430" t="s">
        <v>59</v>
      </c>
      <c r="D12430" t="s">
        <v>59</v>
      </c>
      <c r="E12430" s="30">
        <v>8</v>
      </c>
      <c r="F12430">
        <f t="shared" si="200"/>
        <v>1</v>
      </c>
    </row>
    <row r="12431" spans="1:6" x14ac:dyDescent="0.2">
      <c r="A12431" s="28">
        <v>43195</v>
      </c>
      <c r="B12431" t="s">
        <v>446</v>
      </c>
      <c r="C12431" t="s">
        <v>52</v>
      </c>
      <c r="D12431" t="s">
        <v>52</v>
      </c>
      <c r="E12431" s="30">
        <v>6.33</v>
      </c>
      <c r="F12431">
        <f t="shared" si="200"/>
        <v>1</v>
      </c>
    </row>
    <row r="12432" spans="1:6" x14ac:dyDescent="0.2">
      <c r="A12432" s="28">
        <v>43195</v>
      </c>
      <c r="B12432" t="s">
        <v>446</v>
      </c>
      <c r="C12432" t="s">
        <v>53</v>
      </c>
      <c r="D12432" t="s">
        <v>53</v>
      </c>
      <c r="E12432" s="30">
        <v>3.67</v>
      </c>
      <c r="F12432">
        <f t="shared" si="200"/>
        <v>1</v>
      </c>
    </row>
    <row r="12433" spans="1:6" x14ac:dyDescent="0.2">
      <c r="A12433" s="28">
        <v>43195</v>
      </c>
      <c r="B12433" t="s">
        <v>446</v>
      </c>
      <c r="C12433" t="s">
        <v>54</v>
      </c>
      <c r="D12433" t="s">
        <v>54</v>
      </c>
      <c r="E12433" s="30">
        <v>5.4</v>
      </c>
      <c r="F12433">
        <f t="shared" si="200"/>
        <v>1</v>
      </c>
    </row>
    <row r="12434" spans="1:6" x14ac:dyDescent="0.2">
      <c r="A12434" s="28">
        <v>43195</v>
      </c>
      <c r="B12434" t="s">
        <v>446</v>
      </c>
      <c r="C12434" t="s">
        <v>55</v>
      </c>
      <c r="D12434" t="s">
        <v>55</v>
      </c>
      <c r="E12434" s="30">
        <v>39</v>
      </c>
      <c r="F12434">
        <f t="shared" si="200"/>
        <v>1</v>
      </c>
    </row>
    <row r="12435" spans="1:6" x14ac:dyDescent="0.2">
      <c r="A12435" s="28">
        <v>43195</v>
      </c>
      <c r="B12435" t="s">
        <v>446</v>
      </c>
      <c r="C12435" t="s">
        <v>56</v>
      </c>
      <c r="D12435" t="s">
        <v>56</v>
      </c>
      <c r="E12435" s="30">
        <v>16</v>
      </c>
      <c r="F12435">
        <f t="shared" si="200"/>
        <v>1</v>
      </c>
    </row>
    <row r="12436" spans="1:6" x14ac:dyDescent="0.2">
      <c r="A12436" s="28">
        <v>43195</v>
      </c>
      <c r="B12436" t="s">
        <v>446</v>
      </c>
      <c r="C12436" t="s">
        <v>57</v>
      </c>
      <c r="D12436" t="s">
        <v>57</v>
      </c>
      <c r="E12436" s="30">
        <v>1</v>
      </c>
      <c r="F12436">
        <f t="shared" si="200"/>
        <v>1</v>
      </c>
    </row>
    <row r="12437" spans="1:6" x14ac:dyDescent="0.2">
      <c r="A12437" s="28">
        <v>43195</v>
      </c>
      <c r="B12437" t="s">
        <v>446</v>
      </c>
      <c r="C12437" t="s">
        <v>58</v>
      </c>
      <c r="D12437" t="s">
        <v>58</v>
      </c>
      <c r="E12437" s="30">
        <v>16</v>
      </c>
      <c r="F12437">
        <f t="shared" si="200"/>
        <v>1</v>
      </c>
    </row>
    <row r="12438" spans="1:6" x14ac:dyDescent="0.2">
      <c r="A12438" s="28">
        <v>43195</v>
      </c>
      <c r="B12438" t="s">
        <v>446</v>
      </c>
      <c r="C12438" t="s">
        <v>59</v>
      </c>
      <c r="D12438" t="s">
        <v>59</v>
      </c>
      <c r="E12438" s="30">
        <v>3</v>
      </c>
      <c r="F12438">
        <f t="shared" si="200"/>
        <v>1</v>
      </c>
    </row>
    <row r="12439" spans="1:6" x14ac:dyDescent="0.2">
      <c r="A12439" s="28">
        <v>43196</v>
      </c>
      <c r="B12439" t="s">
        <v>440</v>
      </c>
      <c r="C12439" t="s">
        <v>52</v>
      </c>
      <c r="D12439" t="s">
        <v>52</v>
      </c>
      <c r="E12439" s="30">
        <v>3.67</v>
      </c>
      <c r="F12439">
        <f t="shared" si="200"/>
        <v>1</v>
      </c>
    </row>
    <row r="12440" spans="1:6" x14ac:dyDescent="0.2">
      <c r="A12440" s="28">
        <v>43196</v>
      </c>
      <c r="B12440" t="s">
        <v>440</v>
      </c>
      <c r="C12440" t="s">
        <v>53</v>
      </c>
      <c r="D12440" t="s">
        <v>53</v>
      </c>
      <c r="E12440" s="30">
        <v>3</v>
      </c>
      <c r="F12440">
        <f t="shared" si="200"/>
        <v>1</v>
      </c>
    </row>
    <row r="12441" spans="1:6" x14ac:dyDescent="0.2">
      <c r="A12441" s="28">
        <v>43196</v>
      </c>
      <c r="B12441" t="s">
        <v>440</v>
      </c>
      <c r="C12441" t="s">
        <v>54</v>
      </c>
      <c r="D12441" t="s">
        <v>54</v>
      </c>
      <c r="E12441" s="30">
        <v>4.2</v>
      </c>
      <c r="F12441">
        <f t="shared" si="200"/>
        <v>1</v>
      </c>
    </row>
    <row r="12442" spans="1:6" x14ac:dyDescent="0.2">
      <c r="A12442" s="28">
        <v>43196</v>
      </c>
      <c r="B12442" t="s">
        <v>440</v>
      </c>
      <c r="C12442" t="s">
        <v>55</v>
      </c>
      <c r="D12442" t="s">
        <v>55</v>
      </c>
      <c r="E12442" s="30">
        <v>33.524999999999999</v>
      </c>
      <c r="F12442">
        <f t="shared" si="200"/>
        <v>1</v>
      </c>
    </row>
    <row r="12443" spans="1:6" x14ac:dyDescent="0.2">
      <c r="A12443" s="28">
        <v>43196</v>
      </c>
      <c r="B12443" t="s">
        <v>440</v>
      </c>
      <c r="C12443" t="s">
        <v>56</v>
      </c>
      <c r="D12443" t="s">
        <v>56</v>
      </c>
      <c r="E12443" s="30">
        <v>13</v>
      </c>
      <c r="F12443">
        <f t="shared" si="200"/>
        <v>1</v>
      </c>
    </row>
    <row r="12444" spans="1:6" x14ac:dyDescent="0.2">
      <c r="A12444" s="28">
        <v>43196</v>
      </c>
      <c r="B12444" t="s">
        <v>440</v>
      </c>
      <c r="C12444" t="s">
        <v>57</v>
      </c>
      <c r="D12444" t="s">
        <v>57</v>
      </c>
      <c r="E12444" s="30">
        <v>0</v>
      </c>
      <c r="F12444">
        <f t="shared" si="200"/>
        <v>1</v>
      </c>
    </row>
    <row r="12445" spans="1:6" x14ac:dyDescent="0.2">
      <c r="A12445" s="28">
        <v>43196</v>
      </c>
      <c r="B12445" t="s">
        <v>440</v>
      </c>
      <c r="C12445" t="s">
        <v>58</v>
      </c>
      <c r="D12445" t="s">
        <v>58</v>
      </c>
      <c r="E12445" s="30">
        <v>23</v>
      </c>
      <c r="F12445">
        <f t="shared" si="200"/>
        <v>1</v>
      </c>
    </row>
    <row r="12446" spans="1:6" x14ac:dyDescent="0.2">
      <c r="A12446" s="28">
        <v>43196</v>
      </c>
      <c r="B12446" t="s">
        <v>440</v>
      </c>
      <c r="C12446" t="s">
        <v>59</v>
      </c>
      <c r="D12446" t="s">
        <v>59</v>
      </c>
      <c r="E12446" s="30">
        <v>5</v>
      </c>
      <c r="F12446">
        <f t="shared" si="200"/>
        <v>1</v>
      </c>
    </row>
    <row r="12447" spans="1:6" x14ac:dyDescent="0.2">
      <c r="A12447" s="28">
        <v>43197</v>
      </c>
      <c r="B12447" t="s">
        <v>441</v>
      </c>
      <c r="C12447" t="s">
        <v>52</v>
      </c>
      <c r="D12447" t="s">
        <v>52</v>
      </c>
      <c r="E12447" s="30">
        <v>16.18</v>
      </c>
      <c r="F12447">
        <f t="shared" si="200"/>
        <v>1</v>
      </c>
    </row>
    <row r="12448" spans="1:6" x14ac:dyDescent="0.2">
      <c r="A12448" s="28">
        <v>43197</v>
      </c>
      <c r="B12448" t="s">
        <v>441</v>
      </c>
      <c r="C12448" t="s">
        <v>53</v>
      </c>
      <c r="D12448" t="s">
        <v>53</v>
      </c>
      <c r="E12448" s="30">
        <v>4.5060000000000002</v>
      </c>
      <c r="F12448">
        <f t="shared" si="200"/>
        <v>1</v>
      </c>
    </row>
    <row r="12449" spans="1:6" x14ac:dyDescent="0.2">
      <c r="A12449" s="28">
        <v>43197</v>
      </c>
      <c r="B12449" t="s">
        <v>441</v>
      </c>
      <c r="C12449" t="s">
        <v>54</v>
      </c>
      <c r="D12449" t="s">
        <v>54</v>
      </c>
      <c r="E12449" s="30">
        <v>2</v>
      </c>
      <c r="F12449">
        <f t="shared" si="200"/>
        <v>1</v>
      </c>
    </row>
    <row r="12450" spans="1:6" x14ac:dyDescent="0.2">
      <c r="A12450" s="28">
        <v>43197</v>
      </c>
      <c r="B12450" t="s">
        <v>441</v>
      </c>
      <c r="C12450" t="s">
        <v>55</v>
      </c>
      <c r="D12450" t="s">
        <v>55</v>
      </c>
      <c r="E12450" s="30">
        <v>40</v>
      </c>
      <c r="F12450">
        <f t="shared" si="200"/>
        <v>1</v>
      </c>
    </row>
    <row r="12451" spans="1:6" x14ac:dyDescent="0.2">
      <c r="A12451" s="28">
        <v>43197</v>
      </c>
      <c r="B12451" t="s">
        <v>441</v>
      </c>
      <c r="C12451" t="s">
        <v>56</v>
      </c>
      <c r="D12451" t="s">
        <v>56</v>
      </c>
      <c r="E12451" s="30">
        <v>4</v>
      </c>
      <c r="F12451">
        <f t="shared" si="200"/>
        <v>1</v>
      </c>
    </row>
    <row r="12452" spans="1:6" x14ac:dyDescent="0.2">
      <c r="A12452" s="28">
        <v>43197</v>
      </c>
      <c r="B12452" t="s">
        <v>441</v>
      </c>
      <c r="C12452" t="s">
        <v>57</v>
      </c>
      <c r="D12452" t="s">
        <v>57</v>
      </c>
      <c r="E12452" s="30">
        <v>0</v>
      </c>
      <c r="F12452">
        <f t="shared" si="200"/>
        <v>1</v>
      </c>
    </row>
    <row r="12453" spans="1:6" x14ac:dyDescent="0.2">
      <c r="A12453" s="28">
        <v>43197</v>
      </c>
      <c r="B12453" t="s">
        <v>441</v>
      </c>
      <c r="C12453" t="s">
        <v>58</v>
      </c>
      <c r="D12453" t="s">
        <v>58</v>
      </c>
      <c r="E12453" s="30">
        <v>5</v>
      </c>
      <c r="F12453">
        <f t="shared" si="200"/>
        <v>1</v>
      </c>
    </row>
    <row r="12454" spans="1:6" x14ac:dyDescent="0.2">
      <c r="A12454" s="28">
        <v>43197</v>
      </c>
      <c r="B12454" t="s">
        <v>441</v>
      </c>
      <c r="C12454" t="s">
        <v>59</v>
      </c>
      <c r="D12454" t="s">
        <v>59</v>
      </c>
      <c r="E12454" s="30">
        <v>7</v>
      </c>
      <c r="F12454">
        <f t="shared" si="200"/>
        <v>1</v>
      </c>
    </row>
    <row r="12455" spans="1:6" x14ac:dyDescent="0.2">
      <c r="A12455" s="28">
        <v>43198</v>
      </c>
      <c r="B12455" t="s">
        <v>447</v>
      </c>
      <c r="C12455" t="s">
        <v>52</v>
      </c>
      <c r="D12455" t="s">
        <v>52</v>
      </c>
      <c r="E12455" s="30">
        <v>1</v>
      </c>
      <c r="F12455">
        <f t="shared" si="200"/>
        <v>1</v>
      </c>
    </row>
    <row r="12456" spans="1:6" x14ac:dyDescent="0.2">
      <c r="A12456" s="28">
        <v>43198</v>
      </c>
      <c r="B12456" t="s">
        <v>447</v>
      </c>
      <c r="C12456" t="s">
        <v>53</v>
      </c>
      <c r="D12456" t="s">
        <v>53</v>
      </c>
      <c r="E12456" s="30">
        <v>2.7589999999999999</v>
      </c>
      <c r="F12456">
        <f t="shared" si="200"/>
        <v>1</v>
      </c>
    </row>
    <row r="12457" spans="1:6" x14ac:dyDescent="0.2">
      <c r="A12457" s="28">
        <v>43198</v>
      </c>
      <c r="B12457" t="s">
        <v>447</v>
      </c>
      <c r="C12457" t="s">
        <v>54</v>
      </c>
      <c r="D12457" t="s">
        <v>54</v>
      </c>
      <c r="E12457" s="30">
        <v>1</v>
      </c>
      <c r="F12457">
        <f t="shared" si="200"/>
        <v>1</v>
      </c>
    </row>
    <row r="12458" spans="1:6" x14ac:dyDescent="0.2">
      <c r="A12458" s="28">
        <v>43198</v>
      </c>
      <c r="B12458" t="s">
        <v>447</v>
      </c>
      <c r="C12458" t="s">
        <v>55</v>
      </c>
      <c r="D12458" t="s">
        <v>55</v>
      </c>
      <c r="E12458" s="30">
        <v>18.2</v>
      </c>
      <c r="F12458">
        <f t="shared" si="200"/>
        <v>1</v>
      </c>
    </row>
    <row r="12459" spans="1:6" x14ac:dyDescent="0.2">
      <c r="A12459" s="28">
        <v>43198</v>
      </c>
      <c r="B12459" t="s">
        <v>447</v>
      </c>
      <c r="C12459" t="s">
        <v>56</v>
      </c>
      <c r="D12459" t="s">
        <v>56</v>
      </c>
      <c r="E12459" s="30">
        <v>8</v>
      </c>
      <c r="F12459">
        <f t="shared" si="200"/>
        <v>1</v>
      </c>
    </row>
    <row r="12460" spans="1:6" x14ac:dyDescent="0.2">
      <c r="A12460" s="28">
        <v>43198</v>
      </c>
      <c r="B12460" t="s">
        <v>447</v>
      </c>
      <c r="C12460" t="s">
        <v>57</v>
      </c>
      <c r="D12460" t="s">
        <v>57</v>
      </c>
      <c r="E12460" s="30">
        <v>1</v>
      </c>
      <c r="F12460">
        <f t="shared" si="200"/>
        <v>1</v>
      </c>
    </row>
    <row r="12461" spans="1:6" x14ac:dyDescent="0.2">
      <c r="A12461" s="28">
        <v>43198</v>
      </c>
      <c r="B12461" t="s">
        <v>447</v>
      </c>
      <c r="C12461" t="s">
        <v>58</v>
      </c>
      <c r="D12461" t="s">
        <v>58</v>
      </c>
      <c r="E12461" s="30">
        <v>0</v>
      </c>
      <c r="F12461">
        <f t="shared" si="200"/>
        <v>1</v>
      </c>
    </row>
    <row r="12462" spans="1:6" x14ac:dyDescent="0.2">
      <c r="A12462" s="28">
        <v>43198</v>
      </c>
      <c r="B12462" t="s">
        <v>447</v>
      </c>
      <c r="C12462" t="s">
        <v>59</v>
      </c>
      <c r="D12462" t="s">
        <v>59</v>
      </c>
      <c r="E12462" s="30">
        <v>4</v>
      </c>
      <c r="F12462">
        <f t="shared" si="200"/>
        <v>1</v>
      </c>
    </row>
    <row r="12463" spans="1:6" x14ac:dyDescent="0.2">
      <c r="A12463" s="28">
        <v>43199</v>
      </c>
      <c r="B12463" t="s">
        <v>443</v>
      </c>
      <c r="C12463" t="s">
        <v>52</v>
      </c>
      <c r="D12463" t="s">
        <v>52</v>
      </c>
      <c r="E12463" s="30">
        <v>5</v>
      </c>
      <c r="F12463">
        <f t="shared" si="200"/>
        <v>1</v>
      </c>
    </row>
    <row r="12464" spans="1:6" x14ac:dyDescent="0.2">
      <c r="A12464" s="28">
        <v>43199</v>
      </c>
      <c r="B12464" t="s">
        <v>443</v>
      </c>
      <c r="C12464" t="s">
        <v>53</v>
      </c>
      <c r="D12464" t="s">
        <v>53</v>
      </c>
      <c r="E12464" s="30">
        <v>3</v>
      </c>
      <c r="F12464">
        <f t="shared" si="200"/>
        <v>1</v>
      </c>
    </row>
    <row r="12465" spans="1:6" x14ac:dyDescent="0.2">
      <c r="A12465" s="28">
        <v>43199</v>
      </c>
      <c r="B12465" t="s">
        <v>443</v>
      </c>
      <c r="C12465" t="s">
        <v>54</v>
      </c>
      <c r="D12465" t="s">
        <v>54</v>
      </c>
      <c r="E12465" s="30">
        <v>6</v>
      </c>
      <c r="F12465">
        <f t="shared" si="200"/>
        <v>1</v>
      </c>
    </row>
    <row r="12466" spans="1:6" x14ac:dyDescent="0.2">
      <c r="A12466" s="28">
        <v>43199</v>
      </c>
      <c r="B12466" t="s">
        <v>443</v>
      </c>
      <c r="C12466" t="s">
        <v>55</v>
      </c>
      <c r="D12466" t="s">
        <v>55</v>
      </c>
      <c r="E12466" s="30">
        <v>25</v>
      </c>
      <c r="F12466">
        <f t="shared" si="200"/>
        <v>1</v>
      </c>
    </row>
    <row r="12467" spans="1:6" x14ac:dyDescent="0.2">
      <c r="A12467" s="28">
        <v>43199</v>
      </c>
      <c r="B12467" t="s">
        <v>443</v>
      </c>
      <c r="C12467" t="s">
        <v>56</v>
      </c>
      <c r="D12467" t="s">
        <v>56</v>
      </c>
      <c r="E12467" s="30">
        <v>6</v>
      </c>
      <c r="F12467">
        <f t="shared" si="200"/>
        <v>1</v>
      </c>
    </row>
    <row r="12468" spans="1:6" x14ac:dyDescent="0.2">
      <c r="A12468" s="28">
        <v>43199</v>
      </c>
      <c r="B12468" t="s">
        <v>443</v>
      </c>
      <c r="C12468" t="s">
        <v>57</v>
      </c>
      <c r="D12468" t="s">
        <v>57</v>
      </c>
      <c r="E12468" s="30">
        <v>0</v>
      </c>
      <c r="F12468">
        <f t="shared" si="200"/>
        <v>1</v>
      </c>
    </row>
    <row r="12469" spans="1:6" x14ac:dyDescent="0.2">
      <c r="A12469" s="28">
        <v>43199</v>
      </c>
      <c r="B12469" t="s">
        <v>443</v>
      </c>
      <c r="C12469" t="s">
        <v>58</v>
      </c>
      <c r="D12469" t="s">
        <v>58</v>
      </c>
      <c r="E12469" s="30">
        <v>10</v>
      </c>
      <c r="F12469">
        <f t="shared" si="200"/>
        <v>1</v>
      </c>
    </row>
    <row r="12470" spans="1:6" x14ac:dyDescent="0.2">
      <c r="A12470" s="28">
        <v>43199</v>
      </c>
      <c r="B12470" t="s">
        <v>443</v>
      </c>
      <c r="C12470" t="s">
        <v>59</v>
      </c>
      <c r="D12470" t="s">
        <v>59</v>
      </c>
      <c r="E12470" s="30">
        <v>6</v>
      </c>
      <c r="F12470">
        <f t="shared" si="200"/>
        <v>1</v>
      </c>
    </row>
    <row r="12471" spans="1:6" x14ac:dyDescent="0.2">
      <c r="A12471" s="28">
        <v>43200</v>
      </c>
      <c r="B12471" t="s">
        <v>444</v>
      </c>
      <c r="C12471" t="s">
        <v>52</v>
      </c>
      <c r="D12471" t="s">
        <v>52</v>
      </c>
      <c r="E12471" s="30">
        <v>2</v>
      </c>
      <c r="F12471">
        <f t="shared" si="200"/>
        <v>1</v>
      </c>
    </row>
    <row r="12472" spans="1:6" x14ac:dyDescent="0.2">
      <c r="A12472" s="28">
        <v>43200</v>
      </c>
      <c r="B12472" t="s">
        <v>444</v>
      </c>
      <c r="C12472" t="s">
        <v>53</v>
      </c>
      <c r="D12472" t="s">
        <v>53</v>
      </c>
      <c r="E12472" s="30">
        <v>3.0670000000000002</v>
      </c>
      <c r="F12472">
        <f t="shared" si="200"/>
        <v>1</v>
      </c>
    </row>
    <row r="12473" spans="1:6" x14ac:dyDescent="0.2">
      <c r="A12473" s="28">
        <v>43200</v>
      </c>
      <c r="B12473" t="s">
        <v>444</v>
      </c>
      <c r="C12473" t="s">
        <v>54</v>
      </c>
      <c r="D12473" t="s">
        <v>54</v>
      </c>
      <c r="E12473" s="30">
        <v>2</v>
      </c>
      <c r="F12473">
        <f t="shared" si="200"/>
        <v>1</v>
      </c>
    </row>
    <row r="12474" spans="1:6" x14ac:dyDescent="0.2">
      <c r="A12474" s="28">
        <v>43200</v>
      </c>
      <c r="B12474" t="s">
        <v>444</v>
      </c>
      <c r="C12474" t="s">
        <v>55</v>
      </c>
      <c r="D12474" t="s">
        <v>55</v>
      </c>
      <c r="E12474" s="30">
        <v>38.299999999999997</v>
      </c>
      <c r="F12474">
        <f t="shared" si="200"/>
        <v>1</v>
      </c>
    </row>
    <row r="12475" spans="1:6" x14ac:dyDescent="0.2">
      <c r="A12475" s="28">
        <v>43200</v>
      </c>
      <c r="B12475" t="s">
        <v>444</v>
      </c>
      <c r="C12475" t="s">
        <v>56</v>
      </c>
      <c r="D12475" t="s">
        <v>56</v>
      </c>
      <c r="E12475" s="30">
        <v>18</v>
      </c>
      <c r="F12475">
        <f t="shared" si="200"/>
        <v>1</v>
      </c>
    </row>
    <row r="12476" spans="1:6" x14ac:dyDescent="0.2">
      <c r="A12476" s="28">
        <v>43200</v>
      </c>
      <c r="B12476" t="s">
        <v>444</v>
      </c>
      <c r="C12476" t="s">
        <v>57</v>
      </c>
      <c r="D12476" t="s">
        <v>57</v>
      </c>
      <c r="E12476" s="30">
        <v>3</v>
      </c>
      <c r="F12476">
        <f t="shared" si="200"/>
        <v>1</v>
      </c>
    </row>
    <row r="12477" spans="1:6" x14ac:dyDescent="0.2">
      <c r="A12477" s="28">
        <v>43200</v>
      </c>
      <c r="B12477" t="s">
        <v>444</v>
      </c>
      <c r="C12477" t="s">
        <v>58</v>
      </c>
      <c r="D12477" t="s">
        <v>58</v>
      </c>
      <c r="E12477" s="30">
        <v>7</v>
      </c>
      <c r="F12477">
        <f t="shared" si="200"/>
        <v>1</v>
      </c>
    </row>
    <row r="12478" spans="1:6" x14ac:dyDescent="0.2">
      <c r="A12478" s="28">
        <v>43200</v>
      </c>
      <c r="B12478" t="s">
        <v>444</v>
      </c>
      <c r="C12478" t="s">
        <v>59</v>
      </c>
      <c r="D12478" t="s">
        <v>59</v>
      </c>
      <c r="E12478" s="30">
        <v>10</v>
      </c>
      <c r="F12478">
        <f t="shared" si="200"/>
        <v>1</v>
      </c>
    </row>
    <row r="12479" spans="1:6" x14ac:dyDescent="0.2">
      <c r="A12479" s="28">
        <v>43201</v>
      </c>
      <c r="B12479" t="s">
        <v>445</v>
      </c>
      <c r="C12479" t="s">
        <v>52</v>
      </c>
      <c r="D12479" t="s">
        <v>52</v>
      </c>
      <c r="E12479" s="30">
        <v>6.67</v>
      </c>
      <c r="F12479">
        <f t="shared" si="200"/>
        <v>1</v>
      </c>
    </row>
    <row r="12480" spans="1:6" x14ac:dyDescent="0.2">
      <c r="A12480" s="28">
        <v>43201</v>
      </c>
      <c r="B12480" t="s">
        <v>445</v>
      </c>
      <c r="C12480" t="s">
        <v>53</v>
      </c>
      <c r="D12480" t="s">
        <v>53</v>
      </c>
      <c r="E12480" s="30">
        <v>3.01</v>
      </c>
      <c r="F12480">
        <f t="shared" si="200"/>
        <v>1</v>
      </c>
    </row>
    <row r="12481" spans="1:6" x14ac:dyDescent="0.2">
      <c r="A12481" s="28">
        <v>43201</v>
      </c>
      <c r="B12481" t="s">
        <v>445</v>
      </c>
      <c r="C12481" t="s">
        <v>54</v>
      </c>
      <c r="D12481" t="s">
        <v>54</v>
      </c>
      <c r="E12481" s="30">
        <v>2</v>
      </c>
      <c r="F12481">
        <f t="shared" si="200"/>
        <v>1</v>
      </c>
    </row>
    <row r="12482" spans="1:6" x14ac:dyDescent="0.2">
      <c r="A12482" s="28">
        <v>43201</v>
      </c>
      <c r="B12482" t="s">
        <v>445</v>
      </c>
      <c r="C12482" t="s">
        <v>55</v>
      </c>
      <c r="D12482" t="s">
        <v>55</v>
      </c>
      <c r="E12482" s="30">
        <v>28</v>
      </c>
      <c r="F12482">
        <f t="shared" si="200"/>
        <v>1</v>
      </c>
    </row>
    <row r="12483" spans="1:6" x14ac:dyDescent="0.2">
      <c r="A12483" s="28">
        <v>43201</v>
      </c>
      <c r="B12483" t="s">
        <v>445</v>
      </c>
      <c r="C12483" t="s">
        <v>56</v>
      </c>
      <c r="D12483" t="s">
        <v>56</v>
      </c>
      <c r="E12483" s="30">
        <v>12</v>
      </c>
      <c r="F12483">
        <f t="shared" si="200"/>
        <v>1</v>
      </c>
    </row>
    <row r="12484" spans="1:6" x14ac:dyDescent="0.2">
      <c r="A12484" s="28">
        <v>43201</v>
      </c>
      <c r="B12484" t="s">
        <v>445</v>
      </c>
      <c r="C12484" t="s">
        <v>57</v>
      </c>
      <c r="D12484" t="s">
        <v>57</v>
      </c>
      <c r="E12484" s="30">
        <v>0</v>
      </c>
      <c r="F12484">
        <f t="shared" si="200"/>
        <v>1</v>
      </c>
    </row>
    <row r="12485" spans="1:6" x14ac:dyDescent="0.2">
      <c r="A12485" s="28">
        <v>43201</v>
      </c>
      <c r="B12485" t="s">
        <v>445</v>
      </c>
      <c r="C12485" t="s">
        <v>58</v>
      </c>
      <c r="D12485" t="s">
        <v>58</v>
      </c>
      <c r="E12485" s="30">
        <v>3</v>
      </c>
      <c r="F12485">
        <f t="shared" si="200"/>
        <v>1</v>
      </c>
    </row>
    <row r="12486" spans="1:6" x14ac:dyDescent="0.2">
      <c r="A12486" s="28">
        <v>43201</v>
      </c>
      <c r="B12486" t="s">
        <v>445</v>
      </c>
      <c r="C12486" t="s">
        <v>59</v>
      </c>
      <c r="D12486" t="s">
        <v>59</v>
      </c>
      <c r="E12486" s="30">
        <v>11</v>
      </c>
      <c r="F12486">
        <f t="shared" si="200"/>
        <v>1</v>
      </c>
    </row>
    <row r="12487" spans="1:6" x14ac:dyDescent="0.2">
      <c r="A12487" s="28">
        <v>43202</v>
      </c>
      <c r="B12487" t="s">
        <v>446</v>
      </c>
      <c r="C12487" t="s">
        <v>52</v>
      </c>
      <c r="D12487" t="s">
        <v>52</v>
      </c>
      <c r="E12487" s="30">
        <v>5</v>
      </c>
      <c r="F12487">
        <f t="shared" ref="F12487:F12550" si="201">SUBTOTAL(103,E12487)</f>
        <v>1</v>
      </c>
    </row>
    <row r="12488" spans="1:6" x14ac:dyDescent="0.2">
      <c r="A12488" s="28">
        <v>43202</v>
      </c>
      <c r="B12488" t="s">
        <v>446</v>
      </c>
      <c r="C12488" t="s">
        <v>53</v>
      </c>
      <c r="D12488" t="s">
        <v>53</v>
      </c>
      <c r="E12488" s="30">
        <v>4.7590000000000003</v>
      </c>
      <c r="F12488">
        <f t="shared" si="201"/>
        <v>1</v>
      </c>
    </row>
    <row r="12489" spans="1:6" x14ac:dyDescent="0.2">
      <c r="A12489" s="28">
        <v>43202</v>
      </c>
      <c r="B12489" t="s">
        <v>446</v>
      </c>
      <c r="C12489" t="s">
        <v>54</v>
      </c>
      <c r="D12489" t="s">
        <v>54</v>
      </c>
      <c r="E12489" s="30">
        <v>3.5</v>
      </c>
      <c r="F12489">
        <f t="shared" si="201"/>
        <v>1</v>
      </c>
    </row>
    <row r="12490" spans="1:6" x14ac:dyDescent="0.2">
      <c r="A12490" s="28">
        <v>43202</v>
      </c>
      <c r="B12490" t="s">
        <v>446</v>
      </c>
      <c r="C12490" t="s">
        <v>55</v>
      </c>
      <c r="D12490" t="s">
        <v>55</v>
      </c>
      <c r="E12490" s="30">
        <v>17.399999999999999</v>
      </c>
      <c r="F12490">
        <f t="shared" si="201"/>
        <v>1</v>
      </c>
    </row>
    <row r="12491" spans="1:6" x14ac:dyDescent="0.2">
      <c r="A12491" s="28">
        <v>43202</v>
      </c>
      <c r="B12491" t="s">
        <v>446</v>
      </c>
      <c r="C12491" t="s">
        <v>56</v>
      </c>
      <c r="D12491" t="s">
        <v>56</v>
      </c>
      <c r="E12491" s="30">
        <v>9</v>
      </c>
      <c r="F12491">
        <f t="shared" si="201"/>
        <v>1</v>
      </c>
    </row>
    <row r="12492" spans="1:6" x14ac:dyDescent="0.2">
      <c r="A12492" s="28">
        <v>43202</v>
      </c>
      <c r="B12492" t="s">
        <v>446</v>
      </c>
      <c r="C12492" t="s">
        <v>57</v>
      </c>
      <c r="D12492" t="s">
        <v>57</v>
      </c>
      <c r="E12492" s="30">
        <v>0</v>
      </c>
      <c r="F12492">
        <f t="shared" si="201"/>
        <v>1</v>
      </c>
    </row>
    <row r="12493" spans="1:6" x14ac:dyDescent="0.2">
      <c r="A12493" s="28">
        <v>43202</v>
      </c>
      <c r="B12493" t="s">
        <v>446</v>
      </c>
      <c r="C12493" t="s">
        <v>58</v>
      </c>
      <c r="D12493" t="s">
        <v>58</v>
      </c>
      <c r="E12493" s="30">
        <v>6</v>
      </c>
      <c r="F12493">
        <f t="shared" si="201"/>
        <v>1</v>
      </c>
    </row>
    <row r="12494" spans="1:6" x14ac:dyDescent="0.2">
      <c r="A12494" s="28">
        <v>43202</v>
      </c>
      <c r="B12494" t="s">
        <v>446</v>
      </c>
      <c r="C12494" t="s">
        <v>59</v>
      </c>
      <c r="D12494" t="s">
        <v>59</v>
      </c>
      <c r="E12494" s="30">
        <v>4.5</v>
      </c>
      <c r="F12494">
        <f t="shared" si="201"/>
        <v>1</v>
      </c>
    </row>
    <row r="12495" spans="1:6" x14ac:dyDescent="0.2">
      <c r="A12495" s="28">
        <v>43203</v>
      </c>
      <c r="B12495" t="s">
        <v>440</v>
      </c>
      <c r="C12495" t="s">
        <v>52</v>
      </c>
      <c r="D12495" t="s">
        <v>52</v>
      </c>
      <c r="E12495" s="30">
        <v>4.5</v>
      </c>
      <c r="F12495">
        <f t="shared" si="201"/>
        <v>1</v>
      </c>
    </row>
    <row r="12496" spans="1:6" x14ac:dyDescent="0.2">
      <c r="A12496" s="28">
        <v>43203</v>
      </c>
      <c r="B12496" t="s">
        <v>440</v>
      </c>
      <c r="C12496" t="s">
        <v>53</v>
      </c>
      <c r="D12496" t="s">
        <v>53</v>
      </c>
      <c r="E12496" s="30">
        <v>2.0329999999999999</v>
      </c>
      <c r="F12496">
        <f t="shared" si="201"/>
        <v>1</v>
      </c>
    </row>
    <row r="12497" spans="1:6" x14ac:dyDescent="0.2">
      <c r="A12497" s="28">
        <v>43203</v>
      </c>
      <c r="B12497" t="s">
        <v>440</v>
      </c>
      <c r="C12497" t="s">
        <v>54</v>
      </c>
      <c r="D12497" t="s">
        <v>54</v>
      </c>
      <c r="E12497" s="30">
        <v>5</v>
      </c>
      <c r="F12497">
        <f t="shared" si="201"/>
        <v>1</v>
      </c>
    </row>
    <row r="12498" spans="1:6" x14ac:dyDescent="0.2">
      <c r="A12498" s="28">
        <v>43203</v>
      </c>
      <c r="B12498" t="s">
        <v>440</v>
      </c>
      <c r="C12498" t="s">
        <v>55</v>
      </c>
      <c r="D12498" t="s">
        <v>55</v>
      </c>
      <c r="E12498" s="30">
        <v>23</v>
      </c>
      <c r="F12498">
        <f t="shared" si="201"/>
        <v>1</v>
      </c>
    </row>
    <row r="12499" spans="1:6" x14ac:dyDescent="0.2">
      <c r="A12499" s="28">
        <v>43203</v>
      </c>
      <c r="B12499" t="s">
        <v>440</v>
      </c>
      <c r="C12499" t="s">
        <v>56</v>
      </c>
      <c r="D12499" t="s">
        <v>56</v>
      </c>
      <c r="E12499" s="30">
        <v>12</v>
      </c>
      <c r="F12499">
        <f t="shared" si="201"/>
        <v>1</v>
      </c>
    </row>
    <row r="12500" spans="1:6" x14ac:dyDescent="0.2">
      <c r="A12500" s="28">
        <v>43203</v>
      </c>
      <c r="B12500" t="s">
        <v>440</v>
      </c>
      <c r="C12500" t="s">
        <v>57</v>
      </c>
      <c r="D12500" t="s">
        <v>57</v>
      </c>
      <c r="E12500" s="30">
        <v>0</v>
      </c>
      <c r="F12500">
        <f t="shared" si="201"/>
        <v>1</v>
      </c>
    </row>
    <row r="12501" spans="1:6" x14ac:dyDescent="0.2">
      <c r="A12501" s="28">
        <v>43203</v>
      </c>
      <c r="B12501" t="s">
        <v>440</v>
      </c>
      <c r="C12501" t="s">
        <v>58</v>
      </c>
      <c r="D12501" t="s">
        <v>58</v>
      </c>
      <c r="E12501" s="30">
        <v>23</v>
      </c>
      <c r="F12501">
        <f t="shared" si="201"/>
        <v>1</v>
      </c>
    </row>
    <row r="12502" spans="1:6" x14ac:dyDescent="0.2">
      <c r="A12502" s="28">
        <v>43203</v>
      </c>
      <c r="B12502" t="s">
        <v>440</v>
      </c>
      <c r="C12502" t="s">
        <v>59</v>
      </c>
      <c r="D12502" t="s">
        <v>59</v>
      </c>
      <c r="E12502" s="30">
        <v>4</v>
      </c>
      <c r="F12502">
        <f t="shared" si="201"/>
        <v>1</v>
      </c>
    </row>
    <row r="12503" spans="1:6" x14ac:dyDescent="0.2">
      <c r="A12503" s="28">
        <v>43204</v>
      </c>
      <c r="B12503" t="s">
        <v>441</v>
      </c>
      <c r="C12503" t="s">
        <v>52</v>
      </c>
      <c r="D12503" t="s">
        <v>52</v>
      </c>
      <c r="E12503" s="30">
        <v>8</v>
      </c>
      <c r="F12503">
        <f t="shared" si="201"/>
        <v>1</v>
      </c>
    </row>
    <row r="12504" spans="1:6" x14ac:dyDescent="0.2">
      <c r="A12504" s="28">
        <v>43204</v>
      </c>
      <c r="B12504" t="s">
        <v>441</v>
      </c>
      <c r="C12504" t="s">
        <v>53</v>
      </c>
      <c r="D12504" t="s">
        <v>53</v>
      </c>
      <c r="E12504" s="30">
        <v>3.68</v>
      </c>
      <c r="F12504">
        <f t="shared" si="201"/>
        <v>1</v>
      </c>
    </row>
    <row r="12505" spans="1:6" x14ac:dyDescent="0.2">
      <c r="A12505" s="28">
        <v>43204</v>
      </c>
      <c r="B12505" t="s">
        <v>441</v>
      </c>
      <c r="C12505" t="s">
        <v>54</v>
      </c>
      <c r="D12505" t="s">
        <v>54</v>
      </c>
      <c r="E12505" s="30">
        <v>2</v>
      </c>
      <c r="F12505">
        <f t="shared" si="201"/>
        <v>1</v>
      </c>
    </row>
    <row r="12506" spans="1:6" x14ac:dyDescent="0.2">
      <c r="A12506" s="28">
        <v>43204</v>
      </c>
      <c r="B12506" t="s">
        <v>441</v>
      </c>
      <c r="C12506" t="s">
        <v>55</v>
      </c>
      <c r="D12506" t="s">
        <v>55</v>
      </c>
      <c r="E12506" s="30">
        <v>24</v>
      </c>
      <c r="F12506">
        <f t="shared" si="201"/>
        <v>1</v>
      </c>
    </row>
    <row r="12507" spans="1:6" x14ac:dyDescent="0.2">
      <c r="A12507" s="28">
        <v>43204</v>
      </c>
      <c r="B12507" t="s">
        <v>441</v>
      </c>
      <c r="C12507" t="s">
        <v>56</v>
      </c>
      <c r="D12507" t="s">
        <v>56</v>
      </c>
      <c r="E12507" s="30">
        <v>2</v>
      </c>
      <c r="F12507">
        <f t="shared" si="201"/>
        <v>1</v>
      </c>
    </row>
    <row r="12508" spans="1:6" x14ac:dyDescent="0.2">
      <c r="A12508" s="28">
        <v>43204</v>
      </c>
      <c r="B12508" t="s">
        <v>441</v>
      </c>
      <c r="C12508" t="s">
        <v>57</v>
      </c>
      <c r="D12508" t="s">
        <v>57</v>
      </c>
      <c r="E12508" s="30">
        <v>0</v>
      </c>
      <c r="F12508">
        <f t="shared" si="201"/>
        <v>1</v>
      </c>
    </row>
    <row r="12509" spans="1:6" x14ac:dyDescent="0.2">
      <c r="A12509" s="28">
        <v>43204</v>
      </c>
      <c r="B12509" t="s">
        <v>441</v>
      </c>
      <c r="C12509" t="s">
        <v>58</v>
      </c>
      <c r="D12509" t="s">
        <v>58</v>
      </c>
      <c r="E12509" s="30">
        <v>3</v>
      </c>
      <c r="F12509">
        <f t="shared" si="201"/>
        <v>1</v>
      </c>
    </row>
    <row r="12510" spans="1:6" x14ac:dyDescent="0.2">
      <c r="A12510" s="28">
        <v>43204</v>
      </c>
      <c r="B12510" t="s">
        <v>441</v>
      </c>
      <c r="C12510" t="s">
        <v>59</v>
      </c>
      <c r="D12510" t="s">
        <v>59</v>
      </c>
      <c r="E12510" s="30">
        <v>12</v>
      </c>
      <c r="F12510">
        <f t="shared" si="201"/>
        <v>1</v>
      </c>
    </row>
    <row r="12511" spans="1:6" x14ac:dyDescent="0.2">
      <c r="A12511" s="28">
        <v>43205</v>
      </c>
      <c r="B12511" t="s">
        <v>447</v>
      </c>
      <c r="C12511" t="s">
        <v>52</v>
      </c>
      <c r="D12511" t="s">
        <v>52</v>
      </c>
      <c r="E12511" s="30">
        <v>7.66</v>
      </c>
      <c r="F12511">
        <f t="shared" si="201"/>
        <v>1</v>
      </c>
    </row>
    <row r="12512" spans="1:6" x14ac:dyDescent="0.2">
      <c r="A12512" s="28">
        <v>43205</v>
      </c>
      <c r="B12512" t="s">
        <v>447</v>
      </c>
      <c r="C12512" t="s">
        <v>53</v>
      </c>
      <c r="D12512" t="s">
        <v>53</v>
      </c>
      <c r="E12512" s="30">
        <v>2.7589999999999999</v>
      </c>
      <c r="F12512">
        <f t="shared" si="201"/>
        <v>1</v>
      </c>
    </row>
    <row r="12513" spans="1:6" x14ac:dyDescent="0.2">
      <c r="A12513" s="28">
        <v>43205</v>
      </c>
      <c r="B12513" t="s">
        <v>447</v>
      </c>
      <c r="C12513" t="s">
        <v>54</v>
      </c>
      <c r="D12513" t="s">
        <v>54</v>
      </c>
      <c r="E12513" s="30">
        <v>3</v>
      </c>
      <c r="F12513">
        <f t="shared" si="201"/>
        <v>1</v>
      </c>
    </row>
    <row r="12514" spans="1:6" x14ac:dyDescent="0.2">
      <c r="A12514" s="28">
        <v>43205</v>
      </c>
      <c r="B12514" t="s">
        <v>447</v>
      </c>
      <c r="C12514" t="s">
        <v>55</v>
      </c>
      <c r="D12514" t="s">
        <v>55</v>
      </c>
      <c r="E12514" s="30">
        <v>20</v>
      </c>
      <c r="F12514">
        <f t="shared" si="201"/>
        <v>1</v>
      </c>
    </row>
    <row r="12515" spans="1:6" x14ac:dyDescent="0.2">
      <c r="A12515" s="28">
        <v>43205</v>
      </c>
      <c r="B12515" t="s">
        <v>447</v>
      </c>
      <c r="C12515" t="s">
        <v>56</v>
      </c>
      <c r="D12515" t="s">
        <v>56</v>
      </c>
      <c r="E12515" s="30">
        <v>5</v>
      </c>
      <c r="F12515">
        <f t="shared" si="201"/>
        <v>1</v>
      </c>
    </row>
    <row r="12516" spans="1:6" x14ac:dyDescent="0.2">
      <c r="A12516" s="28">
        <v>43205</v>
      </c>
      <c r="B12516" t="s">
        <v>447</v>
      </c>
      <c r="C12516" t="s">
        <v>57</v>
      </c>
      <c r="D12516" t="s">
        <v>57</v>
      </c>
      <c r="E12516" s="30">
        <v>0</v>
      </c>
      <c r="F12516">
        <f t="shared" si="201"/>
        <v>1</v>
      </c>
    </row>
    <row r="12517" spans="1:6" x14ac:dyDescent="0.2">
      <c r="A12517" s="28">
        <v>43205</v>
      </c>
      <c r="B12517" t="s">
        <v>447</v>
      </c>
      <c r="C12517" t="s">
        <v>58</v>
      </c>
      <c r="D12517" t="s">
        <v>58</v>
      </c>
      <c r="E12517" s="30">
        <v>0</v>
      </c>
      <c r="F12517">
        <f t="shared" si="201"/>
        <v>1</v>
      </c>
    </row>
    <row r="12518" spans="1:6" x14ac:dyDescent="0.2">
      <c r="A12518" s="28">
        <v>43205</v>
      </c>
      <c r="B12518" t="s">
        <v>447</v>
      </c>
      <c r="C12518" t="s">
        <v>59</v>
      </c>
      <c r="D12518" t="s">
        <v>59</v>
      </c>
      <c r="E12518" s="30">
        <v>6</v>
      </c>
      <c r="F12518">
        <f t="shared" si="201"/>
        <v>1</v>
      </c>
    </row>
    <row r="12519" spans="1:6" x14ac:dyDescent="0.2">
      <c r="A12519" s="28">
        <v>43206</v>
      </c>
      <c r="B12519" t="s">
        <v>443</v>
      </c>
      <c r="C12519" t="s">
        <v>52</v>
      </c>
      <c r="D12519" t="s">
        <v>52</v>
      </c>
      <c r="E12519" s="30">
        <v>2</v>
      </c>
      <c r="F12519">
        <f t="shared" si="201"/>
        <v>1</v>
      </c>
    </row>
    <row r="12520" spans="1:6" x14ac:dyDescent="0.2">
      <c r="A12520" s="28">
        <v>43206</v>
      </c>
      <c r="B12520" t="s">
        <v>443</v>
      </c>
      <c r="C12520" t="s">
        <v>53</v>
      </c>
      <c r="D12520" t="s">
        <v>53</v>
      </c>
      <c r="E12520" s="30">
        <v>6.02</v>
      </c>
      <c r="F12520">
        <f t="shared" si="201"/>
        <v>1</v>
      </c>
    </row>
    <row r="12521" spans="1:6" x14ac:dyDescent="0.2">
      <c r="A12521" s="28">
        <v>43206</v>
      </c>
      <c r="B12521" t="s">
        <v>443</v>
      </c>
      <c r="C12521" t="s">
        <v>54</v>
      </c>
      <c r="D12521" t="s">
        <v>54</v>
      </c>
      <c r="E12521" s="30">
        <v>0.25</v>
      </c>
      <c r="F12521">
        <f t="shared" si="201"/>
        <v>1</v>
      </c>
    </row>
    <row r="12522" spans="1:6" x14ac:dyDescent="0.2">
      <c r="A12522" s="28">
        <v>43206</v>
      </c>
      <c r="B12522" t="s">
        <v>443</v>
      </c>
      <c r="C12522" t="s">
        <v>55</v>
      </c>
      <c r="D12522" t="s">
        <v>55</v>
      </c>
      <c r="E12522" s="30">
        <v>40.5</v>
      </c>
      <c r="F12522">
        <f t="shared" si="201"/>
        <v>1</v>
      </c>
    </row>
    <row r="12523" spans="1:6" x14ac:dyDescent="0.2">
      <c r="A12523" s="28">
        <v>43206</v>
      </c>
      <c r="B12523" t="s">
        <v>443</v>
      </c>
      <c r="C12523" t="s">
        <v>56</v>
      </c>
      <c r="D12523" t="s">
        <v>56</v>
      </c>
      <c r="E12523" s="30">
        <v>9</v>
      </c>
      <c r="F12523">
        <f t="shared" si="201"/>
        <v>1</v>
      </c>
    </row>
    <row r="12524" spans="1:6" x14ac:dyDescent="0.2">
      <c r="A12524" s="28">
        <v>43206</v>
      </c>
      <c r="B12524" t="s">
        <v>443</v>
      </c>
      <c r="C12524" t="s">
        <v>57</v>
      </c>
      <c r="D12524" t="s">
        <v>57</v>
      </c>
      <c r="E12524" s="30">
        <v>0</v>
      </c>
      <c r="F12524">
        <f t="shared" si="201"/>
        <v>1</v>
      </c>
    </row>
    <row r="12525" spans="1:6" x14ac:dyDescent="0.2">
      <c r="A12525" s="28">
        <v>43206</v>
      </c>
      <c r="B12525" t="s">
        <v>443</v>
      </c>
      <c r="C12525" t="s">
        <v>58</v>
      </c>
      <c r="D12525" t="s">
        <v>58</v>
      </c>
      <c r="E12525" s="30">
        <v>4</v>
      </c>
      <c r="F12525">
        <f t="shared" si="201"/>
        <v>1</v>
      </c>
    </row>
    <row r="12526" spans="1:6" x14ac:dyDescent="0.2">
      <c r="A12526" s="28">
        <v>43206</v>
      </c>
      <c r="B12526" t="s">
        <v>443</v>
      </c>
      <c r="C12526" t="s">
        <v>59</v>
      </c>
      <c r="D12526" t="s">
        <v>59</v>
      </c>
      <c r="E12526" s="30">
        <v>3</v>
      </c>
      <c r="F12526">
        <f t="shared" si="201"/>
        <v>1</v>
      </c>
    </row>
    <row r="12527" spans="1:6" x14ac:dyDescent="0.2">
      <c r="A12527" s="28">
        <v>43207</v>
      </c>
      <c r="B12527" t="s">
        <v>444</v>
      </c>
      <c r="C12527" t="s">
        <v>52</v>
      </c>
      <c r="D12527" t="s">
        <v>52</v>
      </c>
      <c r="E12527" s="30">
        <v>3.34</v>
      </c>
      <c r="F12527">
        <f t="shared" si="201"/>
        <v>1</v>
      </c>
    </row>
    <row r="12528" spans="1:6" x14ac:dyDescent="0.2">
      <c r="A12528" s="28">
        <v>43207</v>
      </c>
      <c r="B12528" t="s">
        <v>444</v>
      </c>
      <c r="C12528" t="s">
        <v>53</v>
      </c>
      <c r="D12528" t="s">
        <v>53</v>
      </c>
      <c r="E12528" s="30">
        <v>1.4059999999999999</v>
      </c>
      <c r="F12528">
        <f t="shared" si="201"/>
        <v>1</v>
      </c>
    </row>
    <row r="12529" spans="1:6" x14ac:dyDescent="0.2">
      <c r="A12529" s="28">
        <v>43207</v>
      </c>
      <c r="B12529" t="s">
        <v>444</v>
      </c>
      <c r="C12529" t="s">
        <v>54</v>
      </c>
      <c r="D12529" t="s">
        <v>54</v>
      </c>
      <c r="E12529" s="30">
        <v>0.15</v>
      </c>
      <c r="F12529">
        <f t="shared" si="201"/>
        <v>1</v>
      </c>
    </row>
    <row r="12530" spans="1:6" x14ac:dyDescent="0.2">
      <c r="A12530" s="28">
        <v>43207</v>
      </c>
      <c r="B12530" t="s">
        <v>444</v>
      </c>
      <c r="C12530" t="s">
        <v>55</v>
      </c>
      <c r="D12530" t="s">
        <v>55</v>
      </c>
      <c r="E12530" s="30">
        <v>16</v>
      </c>
      <c r="F12530">
        <f t="shared" si="201"/>
        <v>1</v>
      </c>
    </row>
    <row r="12531" spans="1:6" x14ac:dyDescent="0.2">
      <c r="A12531" s="28">
        <v>43207</v>
      </c>
      <c r="B12531" t="s">
        <v>444</v>
      </c>
      <c r="C12531" t="s">
        <v>56</v>
      </c>
      <c r="D12531" t="s">
        <v>56</v>
      </c>
      <c r="E12531" s="30">
        <v>10</v>
      </c>
      <c r="F12531">
        <f t="shared" si="201"/>
        <v>1</v>
      </c>
    </row>
    <row r="12532" spans="1:6" x14ac:dyDescent="0.2">
      <c r="A12532" s="28">
        <v>43207</v>
      </c>
      <c r="B12532" t="s">
        <v>444</v>
      </c>
      <c r="C12532" t="s">
        <v>57</v>
      </c>
      <c r="D12532" t="s">
        <v>57</v>
      </c>
      <c r="E12532" s="30">
        <v>0</v>
      </c>
      <c r="F12532">
        <f t="shared" si="201"/>
        <v>1</v>
      </c>
    </row>
    <row r="12533" spans="1:6" x14ac:dyDescent="0.2">
      <c r="A12533" s="28">
        <v>43207</v>
      </c>
      <c r="B12533" t="s">
        <v>444</v>
      </c>
      <c r="C12533" t="s">
        <v>58</v>
      </c>
      <c r="D12533" t="s">
        <v>58</v>
      </c>
      <c r="E12533" s="30">
        <v>6</v>
      </c>
      <c r="F12533">
        <f t="shared" si="201"/>
        <v>1</v>
      </c>
    </row>
    <row r="12534" spans="1:6" x14ac:dyDescent="0.2">
      <c r="A12534" s="28">
        <v>43207</v>
      </c>
      <c r="B12534" t="s">
        <v>444</v>
      </c>
      <c r="C12534" t="s">
        <v>59</v>
      </c>
      <c r="D12534" t="s">
        <v>59</v>
      </c>
      <c r="E12534" s="30">
        <v>6</v>
      </c>
      <c r="F12534">
        <f t="shared" si="201"/>
        <v>1</v>
      </c>
    </row>
    <row r="12535" spans="1:6" x14ac:dyDescent="0.2">
      <c r="A12535" s="28">
        <v>43208</v>
      </c>
      <c r="B12535" t="s">
        <v>445</v>
      </c>
      <c r="C12535" t="s">
        <v>52</v>
      </c>
      <c r="D12535" t="s">
        <v>52</v>
      </c>
      <c r="E12535" s="30">
        <v>5</v>
      </c>
      <c r="F12535">
        <f t="shared" si="201"/>
        <v>1</v>
      </c>
    </row>
    <row r="12536" spans="1:6" x14ac:dyDescent="0.2">
      <c r="A12536" s="28">
        <v>43208</v>
      </c>
      <c r="B12536" t="s">
        <v>445</v>
      </c>
      <c r="C12536" t="s">
        <v>53</v>
      </c>
      <c r="D12536" t="s">
        <v>53</v>
      </c>
      <c r="E12536" s="30">
        <v>0.54</v>
      </c>
      <c r="F12536">
        <f t="shared" si="201"/>
        <v>1</v>
      </c>
    </row>
    <row r="12537" spans="1:6" x14ac:dyDescent="0.2">
      <c r="A12537" s="28">
        <v>43208</v>
      </c>
      <c r="B12537" t="s">
        <v>445</v>
      </c>
      <c r="C12537" t="s">
        <v>54</v>
      </c>
      <c r="D12537" t="s">
        <v>54</v>
      </c>
      <c r="E12537" s="30">
        <v>3.25</v>
      </c>
      <c r="F12537">
        <f t="shared" si="201"/>
        <v>1</v>
      </c>
    </row>
    <row r="12538" spans="1:6" x14ac:dyDescent="0.2">
      <c r="A12538" s="28">
        <v>43208</v>
      </c>
      <c r="B12538" t="s">
        <v>445</v>
      </c>
      <c r="C12538" t="s">
        <v>55</v>
      </c>
      <c r="D12538" t="s">
        <v>55</v>
      </c>
      <c r="E12538" s="30">
        <v>25.25</v>
      </c>
      <c r="F12538">
        <f t="shared" si="201"/>
        <v>1</v>
      </c>
    </row>
    <row r="12539" spans="1:6" x14ac:dyDescent="0.2">
      <c r="A12539" s="28">
        <v>43208</v>
      </c>
      <c r="B12539" t="s">
        <v>445</v>
      </c>
      <c r="C12539" t="s">
        <v>56</v>
      </c>
      <c r="D12539" t="s">
        <v>56</v>
      </c>
      <c r="E12539" s="30">
        <v>5</v>
      </c>
      <c r="F12539">
        <f t="shared" si="201"/>
        <v>1</v>
      </c>
    </row>
    <row r="12540" spans="1:6" x14ac:dyDescent="0.2">
      <c r="A12540" s="28">
        <v>43208</v>
      </c>
      <c r="B12540" t="s">
        <v>445</v>
      </c>
      <c r="C12540" t="s">
        <v>57</v>
      </c>
      <c r="D12540" t="s">
        <v>57</v>
      </c>
      <c r="E12540" s="30">
        <v>0</v>
      </c>
      <c r="F12540">
        <f t="shared" si="201"/>
        <v>1</v>
      </c>
    </row>
    <row r="12541" spans="1:6" x14ac:dyDescent="0.2">
      <c r="A12541" s="28">
        <v>43208</v>
      </c>
      <c r="B12541" t="s">
        <v>445</v>
      </c>
      <c r="C12541" t="s">
        <v>58</v>
      </c>
      <c r="D12541" t="s">
        <v>58</v>
      </c>
      <c r="E12541" s="30">
        <v>7</v>
      </c>
      <c r="F12541">
        <f t="shared" si="201"/>
        <v>1</v>
      </c>
    </row>
    <row r="12542" spans="1:6" x14ac:dyDescent="0.2">
      <c r="A12542" s="28">
        <v>43208</v>
      </c>
      <c r="B12542" t="s">
        <v>445</v>
      </c>
      <c r="C12542" t="s">
        <v>59</v>
      </c>
      <c r="D12542" t="s">
        <v>59</v>
      </c>
      <c r="E12542" s="30">
        <v>1</v>
      </c>
      <c r="F12542">
        <f t="shared" si="201"/>
        <v>1</v>
      </c>
    </row>
    <row r="12543" spans="1:6" x14ac:dyDescent="0.2">
      <c r="A12543" s="28">
        <v>43209</v>
      </c>
      <c r="B12543" t="s">
        <v>446</v>
      </c>
      <c r="C12543" t="s">
        <v>52</v>
      </c>
      <c r="D12543" t="s">
        <v>52</v>
      </c>
      <c r="E12543" s="30">
        <v>5</v>
      </c>
      <c r="F12543">
        <f t="shared" si="201"/>
        <v>1</v>
      </c>
    </row>
    <row r="12544" spans="1:6" x14ac:dyDescent="0.2">
      <c r="A12544" s="28">
        <v>43209</v>
      </c>
      <c r="B12544" t="s">
        <v>446</v>
      </c>
      <c r="C12544" t="s">
        <v>53</v>
      </c>
      <c r="D12544" t="s">
        <v>53</v>
      </c>
      <c r="E12544" s="30">
        <v>5.67</v>
      </c>
      <c r="F12544">
        <f t="shared" si="201"/>
        <v>1</v>
      </c>
    </row>
    <row r="12545" spans="1:6" x14ac:dyDescent="0.2">
      <c r="A12545" s="28">
        <v>43209</v>
      </c>
      <c r="B12545" t="s">
        <v>446</v>
      </c>
      <c r="C12545" t="s">
        <v>54</v>
      </c>
      <c r="D12545" t="s">
        <v>54</v>
      </c>
      <c r="E12545" s="30">
        <v>1</v>
      </c>
      <c r="F12545">
        <f t="shared" si="201"/>
        <v>1</v>
      </c>
    </row>
    <row r="12546" spans="1:6" x14ac:dyDescent="0.2">
      <c r="A12546" s="28">
        <v>43209</v>
      </c>
      <c r="B12546" t="s">
        <v>446</v>
      </c>
      <c r="C12546" t="s">
        <v>55</v>
      </c>
      <c r="D12546" t="s">
        <v>55</v>
      </c>
      <c r="E12546" s="30">
        <v>31.375</v>
      </c>
      <c r="F12546">
        <f t="shared" si="201"/>
        <v>1</v>
      </c>
    </row>
    <row r="12547" spans="1:6" x14ac:dyDescent="0.2">
      <c r="A12547" s="28">
        <v>43209</v>
      </c>
      <c r="B12547" t="s">
        <v>446</v>
      </c>
      <c r="C12547" t="s">
        <v>56</v>
      </c>
      <c r="D12547" t="s">
        <v>56</v>
      </c>
      <c r="E12547" s="30">
        <v>3</v>
      </c>
      <c r="F12547">
        <f t="shared" si="201"/>
        <v>1</v>
      </c>
    </row>
    <row r="12548" spans="1:6" x14ac:dyDescent="0.2">
      <c r="A12548" s="28">
        <v>43209</v>
      </c>
      <c r="B12548" t="s">
        <v>446</v>
      </c>
      <c r="C12548" t="s">
        <v>57</v>
      </c>
      <c r="D12548" t="s">
        <v>57</v>
      </c>
      <c r="E12548" s="30">
        <v>0</v>
      </c>
      <c r="F12548">
        <f t="shared" si="201"/>
        <v>1</v>
      </c>
    </row>
    <row r="12549" spans="1:6" x14ac:dyDescent="0.2">
      <c r="A12549" s="28">
        <v>43209</v>
      </c>
      <c r="B12549" t="s">
        <v>446</v>
      </c>
      <c r="C12549" t="s">
        <v>58</v>
      </c>
      <c r="D12549" t="s">
        <v>58</v>
      </c>
      <c r="E12549" s="30">
        <v>1</v>
      </c>
      <c r="F12549">
        <f t="shared" si="201"/>
        <v>1</v>
      </c>
    </row>
    <row r="12550" spans="1:6" x14ac:dyDescent="0.2">
      <c r="A12550" s="28">
        <v>43209</v>
      </c>
      <c r="B12550" t="s">
        <v>446</v>
      </c>
      <c r="C12550" t="s">
        <v>59</v>
      </c>
      <c r="D12550" t="s">
        <v>59</v>
      </c>
      <c r="E12550" s="30">
        <v>7</v>
      </c>
      <c r="F12550">
        <f t="shared" si="201"/>
        <v>1</v>
      </c>
    </row>
    <row r="12551" spans="1:6" x14ac:dyDescent="0.2">
      <c r="A12551" s="28">
        <v>43210</v>
      </c>
      <c r="B12551" t="s">
        <v>440</v>
      </c>
      <c r="C12551" t="s">
        <v>52</v>
      </c>
      <c r="D12551" t="s">
        <v>52</v>
      </c>
      <c r="E12551" s="30">
        <v>5</v>
      </c>
      <c r="F12551">
        <f t="shared" ref="F12551:F12614" si="202">SUBTOTAL(103,E12551)</f>
        <v>1</v>
      </c>
    </row>
    <row r="12552" spans="1:6" x14ac:dyDescent="0.2">
      <c r="A12552" s="28">
        <v>43210</v>
      </c>
      <c r="B12552" t="s">
        <v>440</v>
      </c>
      <c r="C12552" t="s">
        <v>53</v>
      </c>
      <c r="D12552" t="s">
        <v>53</v>
      </c>
      <c r="E12552" s="30">
        <v>4.5060000000000002</v>
      </c>
      <c r="F12552">
        <f t="shared" si="202"/>
        <v>1</v>
      </c>
    </row>
    <row r="12553" spans="1:6" x14ac:dyDescent="0.2">
      <c r="A12553" s="28">
        <v>43210</v>
      </c>
      <c r="B12553" t="s">
        <v>440</v>
      </c>
      <c r="C12553" t="s">
        <v>54</v>
      </c>
      <c r="D12553" t="s">
        <v>54</v>
      </c>
      <c r="E12553" s="30">
        <v>0</v>
      </c>
      <c r="F12553">
        <f t="shared" si="202"/>
        <v>1</v>
      </c>
    </row>
    <row r="12554" spans="1:6" x14ac:dyDescent="0.2">
      <c r="A12554" s="28">
        <v>43210</v>
      </c>
      <c r="B12554" t="s">
        <v>440</v>
      </c>
      <c r="C12554" t="s">
        <v>55</v>
      </c>
      <c r="D12554" t="s">
        <v>55</v>
      </c>
      <c r="E12554" s="30">
        <v>15</v>
      </c>
      <c r="F12554">
        <f t="shared" si="202"/>
        <v>1</v>
      </c>
    </row>
    <row r="12555" spans="1:6" x14ac:dyDescent="0.2">
      <c r="A12555" s="28">
        <v>43210</v>
      </c>
      <c r="B12555" t="s">
        <v>440</v>
      </c>
      <c r="C12555" t="s">
        <v>56</v>
      </c>
      <c r="D12555" t="s">
        <v>56</v>
      </c>
      <c r="E12555" s="30">
        <v>10</v>
      </c>
      <c r="F12555">
        <f t="shared" si="202"/>
        <v>1</v>
      </c>
    </row>
    <row r="12556" spans="1:6" x14ac:dyDescent="0.2">
      <c r="A12556" s="28">
        <v>43210</v>
      </c>
      <c r="B12556" t="s">
        <v>440</v>
      </c>
      <c r="C12556" t="s">
        <v>57</v>
      </c>
      <c r="D12556" t="s">
        <v>57</v>
      </c>
      <c r="E12556" s="30">
        <v>0</v>
      </c>
      <c r="F12556">
        <f t="shared" si="202"/>
        <v>1</v>
      </c>
    </row>
    <row r="12557" spans="1:6" x14ac:dyDescent="0.2">
      <c r="A12557" s="28">
        <v>43210</v>
      </c>
      <c r="B12557" t="s">
        <v>440</v>
      </c>
      <c r="C12557" t="s">
        <v>58</v>
      </c>
      <c r="D12557" t="s">
        <v>58</v>
      </c>
      <c r="E12557" s="30">
        <v>6</v>
      </c>
      <c r="F12557">
        <f t="shared" si="202"/>
        <v>1</v>
      </c>
    </row>
    <row r="12558" spans="1:6" x14ac:dyDescent="0.2">
      <c r="A12558" s="28">
        <v>43210</v>
      </c>
      <c r="B12558" t="s">
        <v>440</v>
      </c>
      <c r="C12558" t="s">
        <v>59</v>
      </c>
      <c r="D12558" t="s">
        <v>59</v>
      </c>
      <c r="E12558" s="30">
        <v>9</v>
      </c>
      <c r="F12558">
        <f t="shared" si="202"/>
        <v>1</v>
      </c>
    </row>
    <row r="12559" spans="1:6" x14ac:dyDescent="0.2">
      <c r="A12559" s="28">
        <v>43211</v>
      </c>
      <c r="B12559" t="s">
        <v>441</v>
      </c>
      <c r="C12559" t="s">
        <v>52</v>
      </c>
      <c r="D12559" t="s">
        <v>52</v>
      </c>
      <c r="E12559" s="30">
        <v>3.5</v>
      </c>
      <c r="F12559">
        <f t="shared" si="202"/>
        <v>1</v>
      </c>
    </row>
    <row r="12560" spans="1:6" x14ac:dyDescent="0.2">
      <c r="A12560" s="28">
        <v>43211</v>
      </c>
      <c r="B12560" t="s">
        <v>441</v>
      </c>
      <c r="C12560" t="s">
        <v>53</v>
      </c>
      <c r="D12560" t="s">
        <v>53</v>
      </c>
      <c r="E12560" s="30">
        <v>3.4390000000000001</v>
      </c>
      <c r="F12560">
        <f t="shared" si="202"/>
        <v>1</v>
      </c>
    </row>
    <row r="12561" spans="1:6" x14ac:dyDescent="0.2">
      <c r="A12561" s="28">
        <v>43211</v>
      </c>
      <c r="B12561" t="s">
        <v>441</v>
      </c>
      <c r="C12561" t="s">
        <v>54</v>
      </c>
      <c r="D12561" t="s">
        <v>54</v>
      </c>
      <c r="E12561" s="30">
        <v>2</v>
      </c>
      <c r="F12561">
        <f t="shared" si="202"/>
        <v>1</v>
      </c>
    </row>
    <row r="12562" spans="1:6" x14ac:dyDescent="0.2">
      <c r="A12562" s="28">
        <v>43211</v>
      </c>
      <c r="B12562" t="s">
        <v>441</v>
      </c>
      <c r="C12562" t="s">
        <v>55</v>
      </c>
      <c r="D12562" t="s">
        <v>55</v>
      </c>
      <c r="E12562" s="30">
        <v>40.4</v>
      </c>
      <c r="F12562">
        <f t="shared" si="202"/>
        <v>1</v>
      </c>
    </row>
    <row r="12563" spans="1:6" x14ac:dyDescent="0.2">
      <c r="A12563" s="28">
        <v>43211</v>
      </c>
      <c r="B12563" t="s">
        <v>441</v>
      </c>
      <c r="C12563" t="s">
        <v>56</v>
      </c>
      <c r="D12563" t="s">
        <v>56</v>
      </c>
      <c r="E12563" s="30">
        <v>7</v>
      </c>
      <c r="F12563">
        <f t="shared" si="202"/>
        <v>1</v>
      </c>
    </row>
    <row r="12564" spans="1:6" x14ac:dyDescent="0.2">
      <c r="A12564" s="28">
        <v>43211</v>
      </c>
      <c r="B12564" t="s">
        <v>441</v>
      </c>
      <c r="C12564" t="s">
        <v>57</v>
      </c>
      <c r="D12564" t="s">
        <v>57</v>
      </c>
      <c r="E12564" s="30">
        <v>0</v>
      </c>
      <c r="F12564">
        <f t="shared" si="202"/>
        <v>1</v>
      </c>
    </row>
    <row r="12565" spans="1:6" x14ac:dyDescent="0.2">
      <c r="A12565" s="28">
        <v>43211</v>
      </c>
      <c r="B12565" t="s">
        <v>441</v>
      </c>
      <c r="C12565" t="s">
        <v>58</v>
      </c>
      <c r="D12565" t="s">
        <v>58</v>
      </c>
      <c r="E12565" s="30">
        <v>4</v>
      </c>
      <c r="F12565">
        <f t="shared" si="202"/>
        <v>1</v>
      </c>
    </row>
    <row r="12566" spans="1:6" x14ac:dyDescent="0.2">
      <c r="A12566" s="28">
        <v>43211</v>
      </c>
      <c r="B12566" t="s">
        <v>441</v>
      </c>
      <c r="C12566" t="s">
        <v>59</v>
      </c>
      <c r="D12566" t="s">
        <v>59</v>
      </c>
      <c r="E12566" s="30">
        <v>6.2</v>
      </c>
      <c r="F12566">
        <f t="shared" si="202"/>
        <v>1</v>
      </c>
    </row>
    <row r="12567" spans="1:6" x14ac:dyDescent="0.2">
      <c r="A12567" s="28">
        <v>43212</v>
      </c>
      <c r="B12567" t="s">
        <v>447</v>
      </c>
      <c r="C12567" t="s">
        <v>52</v>
      </c>
      <c r="D12567" t="s">
        <v>52</v>
      </c>
      <c r="E12567" s="30">
        <v>6</v>
      </c>
      <c r="F12567">
        <f t="shared" si="202"/>
        <v>1</v>
      </c>
    </row>
    <row r="12568" spans="1:6" x14ac:dyDescent="0.2">
      <c r="A12568" s="28">
        <v>43212</v>
      </c>
      <c r="B12568" t="s">
        <v>447</v>
      </c>
      <c r="C12568" t="s">
        <v>53</v>
      </c>
      <c r="D12568" t="s">
        <v>53</v>
      </c>
      <c r="E12568" s="30">
        <v>5.09</v>
      </c>
      <c r="F12568">
        <f t="shared" si="202"/>
        <v>1</v>
      </c>
    </row>
    <row r="12569" spans="1:6" x14ac:dyDescent="0.2">
      <c r="A12569" s="28">
        <v>43212</v>
      </c>
      <c r="B12569" t="s">
        <v>447</v>
      </c>
      <c r="C12569" t="s">
        <v>54</v>
      </c>
      <c r="D12569" t="s">
        <v>54</v>
      </c>
      <c r="E12569" s="30">
        <v>3.5</v>
      </c>
      <c r="F12569">
        <f t="shared" si="202"/>
        <v>1</v>
      </c>
    </row>
    <row r="12570" spans="1:6" x14ac:dyDescent="0.2">
      <c r="A12570" s="28">
        <v>43212</v>
      </c>
      <c r="B12570" t="s">
        <v>447</v>
      </c>
      <c r="C12570" t="s">
        <v>55</v>
      </c>
      <c r="D12570" t="s">
        <v>55</v>
      </c>
      <c r="E12570" s="30">
        <v>42.5</v>
      </c>
      <c r="F12570">
        <f t="shared" si="202"/>
        <v>1</v>
      </c>
    </row>
    <row r="12571" spans="1:6" x14ac:dyDescent="0.2">
      <c r="A12571" s="28">
        <v>43212</v>
      </c>
      <c r="B12571" t="s">
        <v>447</v>
      </c>
      <c r="C12571" t="s">
        <v>56</v>
      </c>
      <c r="D12571" t="s">
        <v>56</v>
      </c>
      <c r="E12571" s="30">
        <v>7</v>
      </c>
      <c r="F12571">
        <f t="shared" si="202"/>
        <v>1</v>
      </c>
    </row>
    <row r="12572" spans="1:6" x14ac:dyDescent="0.2">
      <c r="A12572" s="28">
        <v>43212</v>
      </c>
      <c r="B12572" t="s">
        <v>447</v>
      </c>
      <c r="C12572" t="s">
        <v>57</v>
      </c>
      <c r="D12572" t="s">
        <v>57</v>
      </c>
      <c r="E12572" s="30">
        <v>0</v>
      </c>
      <c r="F12572">
        <f t="shared" si="202"/>
        <v>1</v>
      </c>
    </row>
    <row r="12573" spans="1:6" x14ac:dyDescent="0.2">
      <c r="A12573" s="28">
        <v>43212</v>
      </c>
      <c r="B12573" t="s">
        <v>447</v>
      </c>
      <c r="C12573" t="s">
        <v>58</v>
      </c>
      <c r="D12573" t="s">
        <v>58</v>
      </c>
      <c r="E12573" s="30">
        <v>0</v>
      </c>
      <c r="F12573">
        <f t="shared" si="202"/>
        <v>1</v>
      </c>
    </row>
    <row r="12574" spans="1:6" x14ac:dyDescent="0.2">
      <c r="A12574" s="28">
        <v>43212</v>
      </c>
      <c r="B12574" t="s">
        <v>447</v>
      </c>
      <c r="C12574" t="s">
        <v>59</v>
      </c>
      <c r="D12574" t="s">
        <v>59</v>
      </c>
      <c r="E12574" s="30">
        <v>6.5</v>
      </c>
      <c r="F12574">
        <f t="shared" si="202"/>
        <v>1</v>
      </c>
    </row>
    <row r="12575" spans="1:6" x14ac:dyDescent="0.2">
      <c r="A12575" s="28">
        <v>43213</v>
      </c>
      <c r="B12575" t="s">
        <v>443</v>
      </c>
      <c r="C12575" t="s">
        <v>52</v>
      </c>
      <c r="D12575" t="s">
        <v>52</v>
      </c>
      <c r="E12575" s="30">
        <v>7</v>
      </c>
      <c r="F12575">
        <f t="shared" si="202"/>
        <v>1</v>
      </c>
    </row>
    <row r="12576" spans="1:6" x14ac:dyDescent="0.2">
      <c r="A12576" s="28">
        <v>43213</v>
      </c>
      <c r="B12576" t="s">
        <v>443</v>
      </c>
      <c r="C12576" t="s">
        <v>53</v>
      </c>
      <c r="D12576" t="s">
        <v>53</v>
      </c>
      <c r="E12576" s="30">
        <v>0.69299999999999995</v>
      </c>
      <c r="F12576">
        <f t="shared" si="202"/>
        <v>1</v>
      </c>
    </row>
    <row r="12577" spans="1:6" x14ac:dyDescent="0.2">
      <c r="A12577" s="28">
        <v>43213</v>
      </c>
      <c r="B12577" t="s">
        <v>443</v>
      </c>
      <c r="C12577" t="s">
        <v>54</v>
      </c>
      <c r="D12577" t="s">
        <v>54</v>
      </c>
      <c r="E12577" s="30">
        <v>1</v>
      </c>
      <c r="F12577">
        <f t="shared" si="202"/>
        <v>1</v>
      </c>
    </row>
    <row r="12578" spans="1:6" x14ac:dyDescent="0.2">
      <c r="A12578" s="28">
        <v>43213</v>
      </c>
      <c r="B12578" t="s">
        <v>443</v>
      </c>
      <c r="C12578" t="s">
        <v>55</v>
      </c>
      <c r="D12578" t="s">
        <v>55</v>
      </c>
      <c r="E12578" s="30">
        <v>15.561999999999999</v>
      </c>
      <c r="F12578">
        <f t="shared" si="202"/>
        <v>1</v>
      </c>
    </row>
    <row r="12579" spans="1:6" x14ac:dyDescent="0.2">
      <c r="A12579" s="28">
        <v>43213</v>
      </c>
      <c r="B12579" t="s">
        <v>443</v>
      </c>
      <c r="C12579" t="s">
        <v>56</v>
      </c>
      <c r="D12579" t="s">
        <v>56</v>
      </c>
      <c r="E12579" s="30">
        <v>7</v>
      </c>
      <c r="F12579">
        <f t="shared" si="202"/>
        <v>1</v>
      </c>
    </row>
    <row r="12580" spans="1:6" x14ac:dyDescent="0.2">
      <c r="A12580" s="28">
        <v>43213</v>
      </c>
      <c r="B12580" t="s">
        <v>443</v>
      </c>
      <c r="C12580" t="s">
        <v>57</v>
      </c>
      <c r="D12580" t="s">
        <v>57</v>
      </c>
      <c r="E12580" s="30">
        <v>0</v>
      </c>
      <c r="F12580">
        <f t="shared" si="202"/>
        <v>1</v>
      </c>
    </row>
    <row r="12581" spans="1:6" x14ac:dyDescent="0.2">
      <c r="A12581" s="28">
        <v>43213</v>
      </c>
      <c r="B12581" t="s">
        <v>443</v>
      </c>
      <c r="C12581" t="s">
        <v>58</v>
      </c>
      <c r="D12581" t="s">
        <v>58</v>
      </c>
      <c r="E12581" s="30">
        <v>2</v>
      </c>
      <c r="F12581">
        <f t="shared" si="202"/>
        <v>1</v>
      </c>
    </row>
    <row r="12582" spans="1:6" x14ac:dyDescent="0.2">
      <c r="A12582" s="28">
        <v>43213</v>
      </c>
      <c r="B12582" t="s">
        <v>443</v>
      </c>
      <c r="C12582" t="s">
        <v>59</v>
      </c>
      <c r="D12582" t="s">
        <v>59</v>
      </c>
      <c r="E12582" s="30">
        <v>9</v>
      </c>
      <c r="F12582">
        <f t="shared" si="202"/>
        <v>1</v>
      </c>
    </row>
    <row r="12583" spans="1:6" x14ac:dyDescent="0.2">
      <c r="A12583" s="28">
        <v>43214</v>
      </c>
      <c r="B12583" t="s">
        <v>444</v>
      </c>
      <c r="C12583" t="s">
        <v>52</v>
      </c>
      <c r="D12583" t="s">
        <v>52</v>
      </c>
      <c r="E12583" s="30">
        <v>6</v>
      </c>
      <c r="F12583">
        <f t="shared" si="202"/>
        <v>1</v>
      </c>
    </row>
    <row r="12584" spans="1:6" x14ac:dyDescent="0.2">
      <c r="A12584" s="28">
        <v>43214</v>
      </c>
      <c r="B12584" t="s">
        <v>444</v>
      </c>
      <c r="C12584" t="s">
        <v>53</v>
      </c>
      <c r="D12584" t="s">
        <v>53</v>
      </c>
      <c r="E12584" s="30">
        <v>4.4619999999999997</v>
      </c>
      <c r="F12584">
        <f t="shared" si="202"/>
        <v>1</v>
      </c>
    </row>
    <row r="12585" spans="1:6" x14ac:dyDescent="0.2">
      <c r="A12585" s="28">
        <v>43214</v>
      </c>
      <c r="B12585" t="s">
        <v>444</v>
      </c>
      <c r="C12585" t="s">
        <v>54</v>
      </c>
      <c r="D12585" t="s">
        <v>54</v>
      </c>
      <c r="E12585" s="30">
        <v>6</v>
      </c>
      <c r="F12585">
        <f t="shared" si="202"/>
        <v>1</v>
      </c>
    </row>
    <row r="12586" spans="1:6" x14ac:dyDescent="0.2">
      <c r="A12586" s="28">
        <v>43214</v>
      </c>
      <c r="B12586" t="s">
        <v>444</v>
      </c>
      <c r="C12586" t="s">
        <v>55</v>
      </c>
      <c r="D12586" t="s">
        <v>55</v>
      </c>
      <c r="E12586" s="30">
        <v>20</v>
      </c>
      <c r="F12586">
        <f t="shared" si="202"/>
        <v>1</v>
      </c>
    </row>
    <row r="12587" spans="1:6" x14ac:dyDescent="0.2">
      <c r="A12587" s="28">
        <v>43214</v>
      </c>
      <c r="B12587" t="s">
        <v>444</v>
      </c>
      <c r="C12587" t="s">
        <v>56</v>
      </c>
      <c r="D12587" t="s">
        <v>56</v>
      </c>
      <c r="E12587" s="30">
        <v>9</v>
      </c>
      <c r="F12587">
        <f t="shared" si="202"/>
        <v>1</v>
      </c>
    </row>
    <row r="12588" spans="1:6" x14ac:dyDescent="0.2">
      <c r="A12588" s="28">
        <v>43214</v>
      </c>
      <c r="B12588" t="s">
        <v>444</v>
      </c>
      <c r="C12588" t="s">
        <v>57</v>
      </c>
      <c r="D12588" t="s">
        <v>57</v>
      </c>
      <c r="E12588" s="30">
        <v>0</v>
      </c>
      <c r="F12588">
        <f t="shared" si="202"/>
        <v>1</v>
      </c>
    </row>
    <row r="12589" spans="1:6" x14ac:dyDescent="0.2">
      <c r="A12589" s="28">
        <v>43214</v>
      </c>
      <c r="B12589" t="s">
        <v>444</v>
      </c>
      <c r="C12589" t="s">
        <v>58</v>
      </c>
      <c r="D12589" t="s">
        <v>58</v>
      </c>
      <c r="E12589" s="30">
        <v>1</v>
      </c>
      <c r="F12589">
        <f t="shared" si="202"/>
        <v>1</v>
      </c>
    </row>
    <row r="12590" spans="1:6" x14ac:dyDescent="0.2">
      <c r="A12590" s="28">
        <v>43214</v>
      </c>
      <c r="B12590" t="s">
        <v>444</v>
      </c>
      <c r="C12590" t="s">
        <v>59</v>
      </c>
      <c r="D12590" t="s">
        <v>59</v>
      </c>
      <c r="E12590" s="30">
        <v>12</v>
      </c>
      <c r="F12590">
        <f t="shared" si="202"/>
        <v>1</v>
      </c>
    </row>
    <row r="12591" spans="1:6" x14ac:dyDescent="0.2">
      <c r="A12591" s="28">
        <v>43215</v>
      </c>
      <c r="B12591" t="s">
        <v>445</v>
      </c>
      <c r="C12591" t="s">
        <v>52</v>
      </c>
      <c r="D12591" t="s">
        <v>52</v>
      </c>
      <c r="E12591" s="30">
        <v>9</v>
      </c>
      <c r="F12591">
        <f t="shared" si="202"/>
        <v>1</v>
      </c>
    </row>
    <row r="12592" spans="1:6" x14ac:dyDescent="0.2">
      <c r="A12592" s="28">
        <v>43215</v>
      </c>
      <c r="B12592" t="s">
        <v>445</v>
      </c>
      <c r="C12592" t="s">
        <v>53</v>
      </c>
      <c r="D12592" t="s">
        <v>53</v>
      </c>
      <c r="E12592" s="30">
        <v>7.66</v>
      </c>
      <c r="F12592">
        <f t="shared" si="202"/>
        <v>1</v>
      </c>
    </row>
    <row r="12593" spans="1:6" x14ac:dyDescent="0.2">
      <c r="A12593" s="28">
        <v>43215</v>
      </c>
      <c r="B12593" t="s">
        <v>445</v>
      </c>
      <c r="C12593" t="s">
        <v>54</v>
      </c>
      <c r="D12593" t="s">
        <v>54</v>
      </c>
      <c r="E12593" s="30">
        <v>5</v>
      </c>
      <c r="F12593">
        <f t="shared" si="202"/>
        <v>1</v>
      </c>
    </row>
    <row r="12594" spans="1:6" x14ac:dyDescent="0.2">
      <c r="A12594" s="28">
        <v>43215</v>
      </c>
      <c r="B12594" t="s">
        <v>445</v>
      </c>
      <c r="C12594" t="s">
        <v>55</v>
      </c>
      <c r="D12594" t="s">
        <v>55</v>
      </c>
      <c r="E12594" s="30">
        <v>18.100000000000001</v>
      </c>
      <c r="F12594">
        <f t="shared" si="202"/>
        <v>1</v>
      </c>
    </row>
    <row r="12595" spans="1:6" x14ac:dyDescent="0.2">
      <c r="A12595" s="28">
        <v>43215</v>
      </c>
      <c r="B12595" t="s">
        <v>445</v>
      </c>
      <c r="C12595" t="s">
        <v>56</v>
      </c>
      <c r="D12595" t="s">
        <v>56</v>
      </c>
      <c r="E12595" s="30">
        <v>8</v>
      </c>
      <c r="F12595">
        <f t="shared" si="202"/>
        <v>1</v>
      </c>
    </row>
    <row r="12596" spans="1:6" x14ac:dyDescent="0.2">
      <c r="A12596" s="28">
        <v>43215</v>
      </c>
      <c r="B12596" t="s">
        <v>445</v>
      </c>
      <c r="C12596" t="s">
        <v>57</v>
      </c>
      <c r="D12596" t="s">
        <v>57</v>
      </c>
      <c r="E12596" s="30">
        <v>2</v>
      </c>
      <c r="F12596">
        <f t="shared" si="202"/>
        <v>1</v>
      </c>
    </row>
    <row r="12597" spans="1:6" x14ac:dyDescent="0.2">
      <c r="A12597" s="28">
        <v>43215</v>
      </c>
      <c r="B12597" t="s">
        <v>445</v>
      </c>
      <c r="C12597" t="s">
        <v>58</v>
      </c>
      <c r="D12597" t="s">
        <v>58</v>
      </c>
      <c r="E12597" s="30">
        <v>30</v>
      </c>
      <c r="F12597">
        <f t="shared" si="202"/>
        <v>1</v>
      </c>
    </row>
    <row r="12598" spans="1:6" x14ac:dyDescent="0.2">
      <c r="A12598" s="28">
        <v>43215</v>
      </c>
      <c r="B12598" t="s">
        <v>445</v>
      </c>
      <c r="C12598" t="s">
        <v>59</v>
      </c>
      <c r="D12598" t="s">
        <v>59</v>
      </c>
      <c r="E12598" s="30">
        <v>9</v>
      </c>
      <c r="F12598">
        <f t="shared" si="202"/>
        <v>1</v>
      </c>
    </row>
    <row r="12599" spans="1:6" x14ac:dyDescent="0.2">
      <c r="A12599" s="28">
        <v>43216</v>
      </c>
      <c r="B12599" t="s">
        <v>446</v>
      </c>
      <c r="C12599" t="s">
        <v>52</v>
      </c>
      <c r="D12599" t="s">
        <v>52</v>
      </c>
      <c r="E12599" s="30">
        <v>5.33</v>
      </c>
      <c r="F12599">
        <f t="shared" si="202"/>
        <v>1</v>
      </c>
    </row>
    <row r="12600" spans="1:6" x14ac:dyDescent="0.2">
      <c r="A12600" s="28">
        <v>43216</v>
      </c>
      <c r="B12600" t="s">
        <v>446</v>
      </c>
      <c r="C12600" t="s">
        <v>53</v>
      </c>
      <c r="D12600" t="s">
        <v>53</v>
      </c>
      <c r="E12600" s="30">
        <v>1.099</v>
      </c>
      <c r="F12600">
        <f t="shared" si="202"/>
        <v>1</v>
      </c>
    </row>
    <row r="12601" spans="1:6" x14ac:dyDescent="0.2">
      <c r="A12601" s="28">
        <v>43216</v>
      </c>
      <c r="B12601" t="s">
        <v>446</v>
      </c>
      <c r="C12601" t="s">
        <v>54</v>
      </c>
      <c r="D12601" t="s">
        <v>54</v>
      </c>
      <c r="E12601" s="30">
        <v>2</v>
      </c>
      <c r="F12601">
        <f t="shared" si="202"/>
        <v>1</v>
      </c>
    </row>
    <row r="12602" spans="1:6" x14ac:dyDescent="0.2">
      <c r="A12602" s="28">
        <v>43216</v>
      </c>
      <c r="B12602" t="s">
        <v>446</v>
      </c>
      <c r="C12602" t="s">
        <v>55</v>
      </c>
      <c r="D12602" t="s">
        <v>55</v>
      </c>
      <c r="E12602" s="30">
        <v>18</v>
      </c>
      <c r="F12602">
        <f t="shared" si="202"/>
        <v>1</v>
      </c>
    </row>
    <row r="12603" spans="1:6" x14ac:dyDescent="0.2">
      <c r="A12603" s="28">
        <v>43216</v>
      </c>
      <c r="B12603" t="s">
        <v>446</v>
      </c>
      <c r="C12603" t="s">
        <v>56</v>
      </c>
      <c r="D12603" t="s">
        <v>56</v>
      </c>
      <c r="E12603" s="30">
        <v>8</v>
      </c>
      <c r="F12603">
        <f t="shared" si="202"/>
        <v>1</v>
      </c>
    </row>
    <row r="12604" spans="1:6" x14ac:dyDescent="0.2">
      <c r="A12604" s="28">
        <v>43216</v>
      </c>
      <c r="B12604" t="s">
        <v>446</v>
      </c>
      <c r="C12604" t="s">
        <v>57</v>
      </c>
      <c r="D12604" t="s">
        <v>57</v>
      </c>
      <c r="E12604" s="30">
        <v>0</v>
      </c>
      <c r="F12604">
        <f t="shared" si="202"/>
        <v>1</v>
      </c>
    </row>
    <row r="12605" spans="1:6" x14ac:dyDescent="0.2">
      <c r="A12605" s="28">
        <v>43216</v>
      </c>
      <c r="B12605" t="s">
        <v>446</v>
      </c>
      <c r="C12605" t="s">
        <v>58</v>
      </c>
      <c r="D12605" t="s">
        <v>58</v>
      </c>
      <c r="E12605" s="30">
        <v>7</v>
      </c>
      <c r="F12605">
        <f t="shared" si="202"/>
        <v>1</v>
      </c>
    </row>
    <row r="12606" spans="1:6" x14ac:dyDescent="0.2">
      <c r="A12606" s="28">
        <v>43216</v>
      </c>
      <c r="B12606" t="s">
        <v>446</v>
      </c>
      <c r="C12606" t="s">
        <v>59</v>
      </c>
      <c r="D12606" t="s">
        <v>59</v>
      </c>
      <c r="E12606" s="30">
        <v>5</v>
      </c>
      <c r="F12606">
        <f t="shared" si="202"/>
        <v>1</v>
      </c>
    </row>
    <row r="12607" spans="1:6" x14ac:dyDescent="0.2">
      <c r="A12607" s="28">
        <v>43217</v>
      </c>
      <c r="B12607" t="s">
        <v>440</v>
      </c>
      <c r="C12607" t="s">
        <v>52</v>
      </c>
      <c r="D12607" t="s">
        <v>52</v>
      </c>
      <c r="E12607" s="30">
        <v>6.68</v>
      </c>
      <c r="F12607">
        <f t="shared" si="202"/>
        <v>1</v>
      </c>
    </row>
    <row r="12608" spans="1:6" x14ac:dyDescent="0.2">
      <c r="A12608" s="28">
        <v>43217</v>
      </c>
      <c r="B12608" t="s">
        <v>440</v>
      </c>
      <c r="C12608" t="s">
        <v>53</v>
      </c>
      <c r="D12608" t="s">
        <v>53</v>
      </c>
      <c r="E12608" s="30">
        <v>3.5289999999999999</v>
      </c>
      <c r="F12608">
        <f t="shared" si="202"/>
        <v>1</v>
      </c>
    </row>
    <row r="12609" spans="1:6" x14ac:dyDescent="0.2">
      <c r="A12609" s="28">
        <v>43217</v>
      </c>
      <c r="B12609" t="s">
        <v>440</v>
      </c>
      <c r="C12609" t="s">
        <v>54</v>
      </c>
      <c r="D12609" t="s">
        <v>54</v>
      </c>
      <c r="E12609" s="30">
        <v>3</v>
      </c>
      <c r="F12609">
        <f t="shared" si="202"/>
        <v>1</v>
      </c>
    </row>
    <row r="12610" spans="1:6" x14ac:dyDescent="0.2">
      <c r="A12610" s="28">
        <v>43217</v>
      </c>
      <c r="B12610" t="s">
        <v>440</v>
      </c>
      <c r="C12610" t="s">
        <v>55</v>
      </c>
      <c r="D12610" t="s">
        <v>55</v>
      </c>
      <c r="E12610" s="30">
        <v>43</v>
      </c>
      <c r="F12610">
        <f t="shared" si="202"/>
        <v>1</v>
      </c>
    </row>
    <row r="12611" spans="1:6" x14ac:dyDescent="0.2">
      <c r="A12611" s="28">
        <v>43217</v>
      </c>
      <c r="B12611" t="s">
        <v>440</v>
      </c>
      <c r="C12611" t="s">
        <v>56</v>
      </c>
      <c r="D12611" t="s">
        <v>56</v>
      </c>
      <c r="E12611" s="30">
        <v>12</v>
      </c>
      <c r="F12611">
        <f t="shared" si="202"/>
        <v>1</v>
      </c>
    </row>
    <row r="12612" spans="1:6" x14ac:dyDescent="0.2">
      <c r="A12612" s="28">
        <v>43217</v>
      </c>
      <c r="B12612" t="s">
        <v>440</v>
      </c>
      <c r="C12612" t="s">
        <v>57</v>
      </c>
      <c r="D12612" t="s">
        <v>57</v>
      </c>
      <c r="E12612" s="30">
        <v>0</v>
      </c>
      <c r="F12612">
        <f t="shared" si="202"/>
        <v>1</v>
      </c>
    </row>
    <row r="12613" spans="1:6" x14ac:dyDescent="0.2">
      <c r="A12613" s="28">
        <v>43217</v>
      </c>
      <c r="B12613" t="s">
        <v>440</v>
      </c>
      <c r="C12613" t="s">
        <v>58</v>
      </c>
      <c r="D12613" t="s">
        <v>58</v>
      </c>
      <c r="E12613" s="30">
        <v>6</v>
      </c>
      <c r="F12613">
        <f t="shared" si="202"/>
        <v>1</v>
      </c>
    </row>
    <row r="12614" spans="1:6" x14ac:dyDescent="0.2">
      <c r="A12614" s="28">
        <v>43217</v>
      </c>
      <c r="B12614" t="s">
        <v>440</v>
      </c>
      <c r="C12614" t="s">
        <v>59</v>
      </c>
      <c r="D12614" t="s">
        <v>59</v>
      </c>
      <c r="E12614" s="30">
        <v>4</v>
      </c>
      <c r="F12614">
        <f t="shared" si="202"/>
        <v>1</v>
      </c>
    </row>
    <row r="12615" spans="1:6" x14ac:dyDescent="0.2">
      <c r="A12615" s="28">
        <v>43218</v>
      </c>
      <c r="B12615" t="s">
        <v>441</v>
      </c>
      <c r="C12615" t="s">
        <v>52</v>
      </c>
      <c r="D12615" t="s">
        <v>52</v>
      </c>
      <c r="E12615" s="30">
        <v>9.33</v>
      </c>
      <c r="F12615">
        <f t="shared" ref="F12615:F12678" si="203">SUBTOTAL(103,E12615)</f>
        <v>1</v>
      </c>
    </row>
    <row r="12616" spans="1:6" x14ac:dyDescent="0.2">
      <c r="A12616" s="28">
        <v>43218</v>
      </c>
      <c r="B12616" t="s">
        <v>441</v>
      </c>
      <c r="C12616" t="s">
        <v>53</v>
      </c>
      <c r="D12616" t="s">
        <v>53</v>
      </c>
      <c r="E12616" s="30">
        <v>2</v>
      </c>
      <c r="F12616">
        <f t="shared" si="203"/>
        <v>1</v>
      </c>
    </row>
    <row r="12617" spans="1:6" x14ac:dyDescent="0.2">
      <c r="A12617" s="28">
        <v>43218</v>
      </c>
      <c r="B12617" t="s">
        <v>441</v>
      </c>
      <c r="C12617" t="s">
        <v>54</v>
      </c>
      <c r="D12617" t="s">
        <v>54</v>
      </c>
      <c r="E12617" s="30">
        <v>2.0499999999999998</v>
      </c>
      <c r="F12617">
        <f t="shared" si="203"/>
        <v>1</v>
      </c>
    </row>
    <row r="12618" spans="1:6" x14ac:dyDescent="0.2">
      <c r="A12618" s="28">
        <v>43218</v>
      </c>
      <c r="B12618" t="s">
        <v>441</v>
      </c>
      <c r="C12618" t="s">
        <v>55</v>
      </c>
      <c r="D12618" t="s">
        <v>55</v>
      </c>
      <c r="E12618" s="30">
        <v>27.25</v>
      </c>
      <c r="F12618">
        <f t="shared" si="203"/>
        <v>1</v>
      </c>
    </row>
    <row r="12619" spans="1:6" x14ac:dyDescent="0.2">
      <c r="A12619" s="28">
        <v>43218</v>
      </c>
      <c r="B12619" t="s">
        <v>441</v>
      </c>
      <c r="C12619" t="s">
        <v>56</v>
      </c>
      <c r="D12619" t="s">
        <v>56</v>
      </c>
      <c r="E12619" s="30">
        <v>11</v>
      </c>
      <c r="F12619">
        <f t="shared" si="203"/>
        <v>1</v>
      </c>
    </row>
    <row r="12620" spans="1:6" x14ac:dyDescent="0.2">
      <c r="A12620" s="28">
        <v>43218</v>
      </c>
      <c r="B12620" t="s">
        <v>441</v>
      </c>
      <c r="C12620" t="s">
        <v>57</v>
      </c>
      <c r="D12620" t="s">
        <v>57</v>
      </c>
      <c r="E12620" s="30">
        <v>1</v>
      </c>
      <c r="F12620">
        <f t="shared" si="203"/>
        <v>1</v>
      </c>
    </row>
    <row r="12621" spans="1:6" x14ac:dyDescent="0.2">
      <c r="A12621" s="28">
        <v>43218</v>
      </c>
      <c r="B12621" t="s">
        <v>441</v>
      </c>
      <c r="C12621" t="s">
        <v>58</v>
      </c>
      <c r="D12621" t="s">
        <v>58</v>
      </c>
      <c r="E12621" s="30">
        <v>6</v>
      </c>
      <c r="F12621">
        <f t="shared" si="203"/>
        <v>1</v>
      </c>
    </row>
    <row r="12622" spans="1:6" x14ac:dyDescent="0.2">
      <c r="A12622" s="28">
        <v>43218</v>
      </c>
      <c r="B12622" t="s">
        <v>441</v>
      </c>
      <c r="C12622" t="s">
        <v>59</v>
      </c>
      <c r="D12622" t="s">
        <v>59</v>
      </c>
      <c r="E12622" s="30">
        <v>7</v>
      </c>
      <c r="F12622">
        <f t="shared" si="203"/>
        <v>1</v>
      </c>
    </row>
    <row r="12623" spans="1:6" x14ac:dyDescent="0.2">
      <c r="A12623" s="28">
        <v>43219</v>
      </c>
      <c r="B12623" t="s">
        <v>447</v>
      </c>
      <c r="C12623" t="s">
        <v>52</v>
      </c>
      <c r="D12623" t="s">
        <v>52</v>
      </c>
      <c r="E12623" s="30">
        <v>7.33</v>
      </c>
      <c r="F12623">
        <f t="shared" si="203"/>
        <v>1</v>
      </c>
    </row>
    <row r="12624" spans="1:6" x14ac:dyDescent="0.2">
      <c r="A12624" s="28">
        <v>43219</v>
      </c>
      <c r="B12624" t="s">
        <v>447</v>
      </c>
      <c r="C12624" t="s">
        <v>53</v>
      </c>
      <c r="D12624" t="s">
        <v>53</v>
      </c>
      <c r="E12624" s="30">
        <v>6</v>
      </c>
      <c r="F12624">
        <f t="shared" si="203"/>
        <v>1</v>
      </c>
    </row>
    <row r="12625" spans="1:6" x14ac:dyDescent="0.2">
      <c r="A12625" s="28">
        <v>43219</v>
      </c>
      <c r="B12625" t="s">
        <v>447</v>
      </c>
      <c r="C12625" t="s">
        <v>54</v>
      </c>
      <c r="D12625" t="s">
        <v>54</v>
      </c>
      <c r="E12625" s="30">
        <v>6</v>
      </c>
      <c r="F12625">
        <f t="shared" si="203"/>
        <v>1</v>
      </c>
    </row>
    <row r="12626" spans="1:6" x14ac:dyDescent="0.2">
      <c r="A12626" s="28">
        <v>43219</v>
      </c>
      <c r="B12626" t="s">
        <v>447</v>
      </c>
      <c r="C12626" t="s">
        <v>55</v>
      </c>
      <c r="D12626" t="s">
        <v>55</v>
      </c>
      <c r="E12626" s="30">
        <v>14</v>
      </c>
      <c r="F12626">
        <f t="shared" si="203"/>
        <v>1</v>
      </c>
    </row>
    <row r="12627" spans="1:6" x14ac:dyDescent="0.2">
      <c r="A12627" s="28">
        <v>43219</v>
      </c>
      <c r="B12627" t="s">
        <v>447</v>
      </c>
      <c r="C12627" t="s">
        <v>56</v>
      </c>
      <c r="D12627" t="s">
        <v>56</v>
      </c>
      <c r="E12627" s="30">
        <v>5</v>
      </c>
      <c r="F12627">
        <f t="shared" si="203"/>
        <v>1</v>
      </c>
    </row>
    <row r="12628" spans="1:6" x14ac:dyDescent="0.2">
      <c r="A12628" s="28">
        <v>43219</v>
      </c>
      <c r="B12628" t="s">
        <v>447</v>
      </c>
      <c r="C12628" t="s">
        <v>57</v>
      </c>
      <c r="D12628" t="s">
        <v>57</v>
      </c>
      <c r="E12628" s="30">
        <v>0</v>
      </c>
      <c r="F12628">
        <f t="shared" si="203"/>
        <v>1</v>
      </c>
    </row>
    <row r="12629" spans="1:6" x14ac:dyDescent="0.2">
      <c r="A12629" s="28">
        <v>43219</v>
      </c>
      <c r="B12629" t="s">
        <v>447</v>
      </c>
      <c r="C12629" t="s">
        <v>58</v>
      </c>
      <c r="D12629" t="s">
        <v>58</v>
      </c>
      <c r="E12629" s="30">
        <v>14</v>
      </c>
      <c r="F12629">
        <f t="shared" si="203"/>
        <v>1</v>
      </c>
    </row>
    <row r="12630" spans="1:6" x14ac:dyDescent="0.2">
      <c r="A12630" s="28">
        <v>43219</v>
      </c>
      <c r="B12630" t="s">
        <v>447</v>
      </c>
      <c r="C12630" t="s">
        <v>59</v>
      </c>
      <c r="D12630" t="s">
        <v>59</v>
      </c>
      <c r="E12630" s="30">
        <v>10.4</v>
      </c>
      <c r="F12630">
        <f t="shared" si="203"/>
        <v>1</v>
      </c>
    </row>
    <row r="12631" spans="1:6" x14ac:dyDescent="0.2">
      <c r="A12631" s="28">
        <v>43220</v>
      </c>
      <c r="B12631" t="s">
        <v>443</v>
      </c>
      <c r="C12631" t="s">
        <v>52</v>
      </c>
      <c r="D12631" t="s">
        <v>52</v>
      </c>
      <c r="E12631" s="30">
        <v>5</v>
      </c>
      <c r="F12631">
        <f t="shared" si="203"/>
        <v>1</v>
      </c>
    </row>
    <row r="12632" spans="1:6" x14ac:dyDescent="0.2">
      <c r="A12632" s="28">
        <v>43220</v>
      </c>
      <c r="B12632" t="s">
        <v>443</v>
      </c>
      <c r="C12632" t="s">
        <v>53</v>
      </c>
      <c r="D12632" t="s">
        <v>53</v>
      </c>
      <c r="E12632" s="30">
        <v>6.66</v>
      </c>
      <c r="F12632">
        <f t="shared" si="203"/>
        <v>1</v>
      </c>
    </row>
    <row r="12633" spans="1:6" x14ac:dyDescent="0.2">
      <c r="A12633" s="28">
        <v>43220</v>
      </c>
      <c r="B12633" t="s">
        <v>443</v>
      </c>
      <c r="C12633" t="s">
        <v>54</v>
      </c>
      <c r="D12633" t="s">
        <v>54</v>
      </c>
      <c r="E12633" s="30">
        <v>3</v>
      </c>
      <c r="F12633">
        <f t="shared" si="203"/>
        <v>1</v>
      </c>
    </row>
    <row r="12634" spans="1:6" x14ac:dyDescent="0.2">
      <c r="A12634" s="28">
        <v>43220</v>
      </c>
      <c r="B12634" t="s">
        <v>443</v>
      </c>
      <c r="C12634" t="s">
        <v>55</v>
      </c>
      <c r="D12634" t="s">
        <v>55</v>
      </c>
      <c r="E12634" s="30">
        <v>14.125</v>
      </c>
      <c r="F12634">
        <f t="shared" si="203"/>
        <v>1</v>
      </c>
    </row>
    <row r="12635" spans="1:6" x14ac:dyDescent="0.2">
      <c r="A12635" s="28">
        <v>43220</v>
      </c>
      <c r="B12635" t="s">
        <v>443</v>
      </c>
      <c r="C12635" t="s">
        <v>56</v>
      </c>
      <c r="D12635" t="s">
        <v>56</v>
      </c>
      <c r="E12635" s="30">
        <v>12</v>
      </c>
      <c r="F12635">
        <f t="shared" si="203"/>
        <v>1</v>
      </c>
    </row>
    <row r="12636" spans="1:6" x14ac:dyDescent="0.2">
      <c r="A12636" s="28">
        <v>43220</v>
      </c>
      <c r="B12636" t="s">
        <v>443</v>
      </c>
      <c r="C12636" t="s">
        <v>57</v>
      </c>
      <c r="D12636" t="s">
        <v>57</v>
      </c>
      <c r="E12636" s="30">
        <v>0</v>
      </c>
      <c r="F12636">
        <f t="shared" si="203"/>
        <v>1</v>
      </c>
    </row>
    <row r="12637" spans="1:6" x14ac:dyDescent="0.2">
      <c r="A12637" s="28">
        <v>43220</v>
      </c>
      <c r="B12637" t="s">
        <v>443</v>
      </c>
      <c r="C12637" t="s">
        <v>58</v>
      </c>
      <c r="D12637" t="s">
        <v>58</v>
      </c>
      <c r="E12637" s="30">
        <v>1</v>
      </c>
      <c r="F12637">
        <f t="shared" si="203"/>
        <v>1</v>
      </c>
    </row>
    <row r="12638" spans="1:6" x14ac:dyDescent="0.2">
      <c r="A12638" s="28">
        <v>43220</v>
      </c>
      <c r="B12638" t="s">
        <v>443</v>
      </c>
      <c r="C12638" t="s">
        <v>59</v>
      </c>
      <c r="D12638" t="s">
        <v>59</v>
      </c>
      <c r="E12638" s="30">
        <v>7</v>
      </c>
      <c r="F12638">
        <f t="shared" si="203"/>
        <v>1</v>
      </c>
    </row>
    <row r="12639" spans="1:6" x14ac:dyDescent="0.2">
      <c r="A12639" s="28">
        <v>43221</v>
      </c>
      <c r="B12639" t="s">
        <v>444</v>
      </c>
      <c r="C12639" t="s">
        <v>52</v>
      </c>
      <c r="D12639" t="s">
        <v>52</v>
      </c>
      <c r="E12639" s="30">
        <v>2.34</v>
      </c>
      <c r="F12639">
        <f t="shared" si="203"/>
        <v>1</v>
      </c>
    </row>
    <row r="12640" spans="1:6" x14ac:dyDescent="0.2">
      <c r="A12640" s="28">
        <v>43221</v>
      </c>
      <c r="B12640" t="s">
        <v>444</v>
      </c>
      <c r="C12640" t="s">
        <v>53</v>
      </c>
      <c r="D12640" t="s">
        <v>53</v>
      </c>
      <c r="E12640" s="30">
        <v>0</v>
      </c>
      <c r="F12640">
        <f t="shared" si="203"/>
        <v>1</v>
      </c>
    </row>
    <row r="12641" spans="1:6" x14ac:dyDescent="0.2">
      <c r="A12641" s="28">
        <v>43221</v>
      </c>
      <c r="B12641" t="s">
        <v>444</v>
      </c>
      <c r="C12641" t="s">
        <v>54</v>
      </c>
      <c r="D12641" t="s">
        <v>54</v>
      </c>
      <c r="E12641" s="30">
        <v>1</v>
      </c>
      <c r="F12641">
        <f t="shared" si="203"/>
        <v>1</v>
      </c>
    </row>
    <row r="12642" spans="1:6" x14ac:dyDescent="0.2">
      <c r="A12642" s="28">
        <v>43221</v>
      </c>
      <c r="B12642" t="s">
        <v>444</v>
      </c>
      <c r="C12642" t="s">
        <v>55</v>
      </c>
      <c r="D12642" t="s">
        <v>55</v>
      </c>
      <c r="E12642" s="30">
        <v>6.2</v>
      </c>
      <c r="F12642">
        <f t="shared" si="203"/>
        <v>1</v>
      </c>
    </row>
    <row r="12643" spans="1:6" x14ac:dyDescent="0.2">
      <c r="A12643" s="28">
        <v>43221</v>
      </c>
      <c r="B12643" t="s">
        <v>444</v>
      </c>
      <c r="C12643" t="s">
        <v>56</v>
      </c>
      <c r="D12643" t="s">
        <v>56</v>
      </c>
      <c r="E12643" s="30">
        <v>0</v>
      </c>
      <c r="F12643">
        <f t="shared" si="203"/>
        <v>1</v>
      </c>
    </row>
    <row r="12644" spans="1:6" x14ac:dyDescent="0.2">
      <c r="A12644" s="28">
        <v>43221</v>
      </c>
      <c r="B12644" t="s">
        <v>444</v>
      </c>
      <c r="C12644" t="s">
        <v>57</v>
      </c>
      <c r="D12644" t="s">
        <v>57</v>
      </c>
      <c r="E12644" s="30">
        <v>0</v>
      </c>
      <c r="F12644">
        <f t="shared" si="203"/>
        <v>1</v>
      </c>
    </row>
    <row r="12645" spans="1:6" x14ac:dyDescent="0.2">
      <c r="A12645" s="28">
        <v>43221</v>
      </c>
      <c r="B12645" t="s">
        <v>444</v>
      </c>
      <c r="C12645" t="s">
        <v>58</v>
      </c>
      <c r="D12645" t="s">
        <v>58</v>
      </c>
      <c r="E12645" s="30">
        <v>1</v>
      </c>
      <c r="F12645">
        <f t="shared" si="203"/>
        <v>1</v>
      </c>
    </row>
    <row r="12646" spans="1:6" x14ac:dyDescent="0.2">
      <c r="A12646" s="28">
        <v>43221</v>
      </c>
      <c r="B12646" t="s">
        <v>444</v>
      </c>
      <c r="C12646" t="s">
        <v>59</v>
      </c>
      <c r="D12646" t="s">
        <v>59</v>
      </c>
      <c r="E12646" s="30">
        <v>8</v>
      </c>
      <c r="F12646">
        <f t="shared" si="203"/>
        <v>1</v>
      </c>
    </row>
    <row r="12647" spans="1:6" x14ac:dyDescent="0.2">
      <c r="A12647" s="28">
        <v>43222</v>
      </c>
      <c r="B12647" t="s">
        <v>445</v>
      </c>
      <c r="C12647" t="s">
        <v>52</v>
      </c>
      <c r="D12647" t="s">
        <v>52</v>
      </c>
      <c r="E12647" s="30">
        <v>6</v>
      </c>
      <c r="F12647">
        <f t="shared" si="203"/>
        <v>1</v>
      </c>
    </row>
    <row r="12648" spans="1:6" x14ac:dyDescent="0.2">
      <c r="A12648" s="28">
        <v>43222</v>
      </c>
      <c r="B12648" t="s">
        <v>445</v>
      </c>
      <c r="C12648" t="s">
        <v>53</v>
      </c>
      <c r="D12648" t="s">
        <v>53</v>
      </c>
      <c r="E12648" s="30">
        <v>3.5259999999999998</v>
      </c>
      <c r="F12648">
        <f t="shared" si="203"/>
        <v>1</v>
      </c>
    </row>
    <row r="12649" spans="1:6" x14ac:dyDescent="0.2">
      <c r="A12649" s="28">
        <v>43222</v>
      </c>
      <c r="B12649" t="s">
        <v>445</v>
      </c>
      <c r="C12649" t="s">
        <v>54</v>
      </c>
      <c r="D12649" t="s">
        <v>54</v>
      </c>
      <c r="E12649" s="30">
        <v>2</v>
      </c>
      <c r="F12649">
        <f t="shared" si="203"/>
        <v>1</v>
      </c>
    </row>
    <row r="12650" spans="1:6" x14ac:dyDescent="0.2">
      <c r="A12650" s="28">
        <v>43222</v>
      </c>
      <c r="B12650" t="s">
        <v>445</v>
      </c>
      <c r="C12650" t="s">
        <v>55</v>
      </c>
      <c r="D12650" t="s">
        <v>55</v>
      </c>
      <c r="E12650" s="30">
        <v>38.200000000000003</v>
      </c>
      <c r="F12650">
        <f t="shared" si="203"/>
        <v>1</v>
      </c>
    </row>
    <row r="12651" spans="1:6" x14ac:dyDescent="0.2">
      <c r="A12651" s="28">
        <v>43222</v>
      </c>
      <c r="B12651" t="s">
        <v>445</v>
      </c>
      <c r="C12651" t="s">
        <v>56</v>
      </c>
      <c r="D12651" t="s">
        <v>56</v>
      </c>
      <c r="E12651" s="30">
        <v>7</v>
      </c>
      <c r="F12651">
        <f t="shared" si="203"/>
        <v>1</v>
      </c>
    </row>
    <row r="12652" spans="1:6" x14ac:dyDescent="0.2">
      <c r="A12652" s="28">
        <v>43222</v>
      </c>
      <c r="B12652" t="s">
        <v>445</v>
      </c>
      <c r="C12652" t="s">
        <v>57</v>
      </c>
      <c r="D12652" t="s">
        <v>57</v>
      </c>
      <c r="E12652" s="30">
        <v>0</v>
      </c>
      <c r="F12652">
        <f t="shared" si="203"/>
        <v>1</v>
      </c>
    </row>
    <row r="12653" spans="1:6" x14ac:dyDescent="0.2">
      <c r="A12653" s="28">
        <v>43222</v>
      </c>
      <c r="B12653" t="s">
        <v>445</v>
      </c>
      <c r="C12653" t="s">
        <v>58</v>
      </c>
      <c r="D12653" t="s">
        <v>58</v>
      </c>
      <c r="E12653" s="30">
        <v>3</v>
      </c>
      <c r="F12653">
        <f t="shared" si="203"/>
        <v>1</v>
      </c>
    </row>
    <row r="12654" spans="1:6" x14ac:dyDescent="0.2">
      <c r="A12654" s="28">
        <v>43222</v>
      </c>
      <c r="B12654" t="s">
        <v>445</v>
      </c>
      <c r="C12654" t="s">
        <v>59</v>
      </c>
      <c r="D12654" t="s">
        <v>59</v>
      </c>
      <c r="E12654" s="30">
        <v>9</v>
      </c>
      <c r="F12654">
        <f t="shared" si="203"/>
        <v>1</v>
      </c>
    </row>
    <row r="12655" spans="1:6" x14ac:dyDescent="0.2">
      <c r="A12655" s="28">
        <v>43223</v>
      </c>
      <c r="B12655" t="s">
        <v>446</v>
      </c>
      <c r="C12655" t="s">
        <v>52</v>
      </c>
      <c r="D12655" t="s">
        <v>52</v>
      </c>
      <c r="E12655" s="30">
        <v>2.33</v>
      </c>
      <c r="F12655">
        <f t="shared" si="203"/>
        <v>1</v>
      </c>
    </row>
    <row r="12656" spans="1:6" x14ac:dyDescent="0.2">
      <c r="A12656" s="28">
        <v>43223</v>
      </c>
      <c r="B12656" t="s">
        <v>446</v>
      </c>
      <c r="C12656" t="s">
        <v>53</v>
      </c>
      <c r="D12656" t="s">
        <v>53</v>
      </c>
      <c r="E12656" s="30">
        <v>1.7789999999999999</v>
      </c>
      <c r="F12656">
        <f t="shared" si="203"/>
        <v>1</v>
      </c>
    </row>
    <row r="12657" spans="1:6" x14ac:dyDescent="0.2">
      <c r="A12657" s="28">
        <v>43223</v>
      </c>
      <c r="B12657" t="s">
        <v>446</v>
      </c>
      <c r="C12657" t="s">
        <v>54</v>
      </c>
      <c r="D12657" t="s">
        <v>54</v>
      </c>
      <c r="E12657" s="30">
        <v>2</v>
      </c>
      <c r="F12657">
        <f t="shared" si="203"/>
        <v>1</v>
      </c>
    </row>
    <row r="12658" spans="1:6" x14ac:dyDescent="0.2">
      <c r="A12658" s="28">
        <v>43223</v>
      </c>
      <c r="B12658" t="s">
        <v>446</v>
      </c>
      <c r="C12658" t="s">
        <v>55</v>
      </c>
      <c r="D12658" t="s">
        <v>55</v>
      </c>
      <c r="E12658" s="30">
        <v>27.262</v>
      </c>
      <c r="F12658">
        <f t="shared" si="203"/>
        <v>1</v>
      </c>
    </row>
    <row r="12659" spans="1:6" x14ac:dyDescent="0.2">
      <c r="A12659" s="28">
        <v>43223</v>
      </c>
      <c r="B12659" t="s">
        <v>446</v>
      </c>
      <c r="C12659" t="s">
        <v>56</v>
      </c>
      <c r="D12659" t="s">
        <v>56</v>
      </c>
      <c r="E12659" s="30">
        <v>10</v>
      </c>
      <c r="F12659">
        <f t="shared" si="203"/>
        <v>1</v>
      </c>
    </row>
    <row r="12660" spans="1:6" x14ac:dyDescent="0.2">
      <c r="A12660" s="28">
        <v>43223</v>
      </c>
      <c r="B12660" t="s">
        <v>446</v>
      </c>
      <c r="C12660" t="s">
        <v>57</v>
      </c>
      <c r="D12660" t="s">
        <v>57</v>
      </c>
      <c r="E12660" s="30">
        <v>0</v>
      </c>
      <c r="F12660">
        <f t="shared" si="203"/>
        <v>1</v>
      </c>
    </row>
    <row r="12661" spans="1:6" x14ac:dyDescent="0.2">
      <c r="A12661" s="28">
        <v>43223</v>
      </c>
      <c r="B12661" t="s">
        <v>446</v>
      </c>
      <c r="C12661" t="s">
        <v>58</v>
      </c>
      <c r="D12661" t="s">
        <v>58</v>
      </c>
      <c r="E12661" s="30">
        <v>16</v>
      </c>
      <c r="F12661">
        <f t="shared" si="203"/>
        <v>1</v>
      </c>
    </row>
    <row r="12662" spans="1:6" x14ac:dyDescent="0.2">
      <c r="A12662" s="28">
        <v>43223</v>
      </c>
      <c r="B12662" t="s">
        <v>446</v>
      </c>
      <c r="C12662" t="s">
        <v>59</v>
      </c>
      <c r="D12662" t="s">
        <v>59</v>
      </c>
      <c r="E12662" s="30">
        <v>10</v>
      </c>
      <c r="F12662">
        <f t="shared" si="203"/>
        <v>1</v>
      </c>
    </row>
    <row r="12663" spans="1:6" x14ac:dyDescent="0.2">
      <c r="A12663" s="28">
        <v>43224</v>
      </c>
      <c r="B12663" t="s">
        <v>440</v>
      </c>
      <c r="C12663" t="s">
        <v>52</v>
      </c>
      <c r="D12663" t="s">
        <v>52</v>
      </c>
      <c r="E12663" s="30">
        <v>1</v>
      </c>
      <c r="F12663">
        <f t="shared" si="203"/>
        <v>1</v>
      </c>
    </row>
    <row r="12664" spans="1:6" x14ac:dyDescent="0.2">
      <c r="A12664" s="28">
        <v>43224</v>
      </c>
      <c r="B12664" t="s">
        <v>440</v>
      </c>
      <c r="C12664" t="s">
        <v>53</v>
      </c>
      <c r="D12664" t="s">
        <v>53</v>
      </c>
      <c r="E12664" s="30">
        <v>2.93</v>
      </c>
      <c r="F12664">
        <f t="shared" si="203"/>
        <v>1</v>
      </c>
    </row>
    <row r="12665" spans="1:6" x14ac:dyDescent="0.2">
      <c r="A12665" s="28">
        <v>43224</v>
      </c>
      <c r="B12665" t="s">
        <v>440</v>
      </c>
      <c r="C12665" t="s">
        <v>54</v>
      </c>
      <c r="D12665" t="s">
        <v>54</v>
      </c>
      <c r="E12665" s="30">
        <v>5</v>
      </c>
      <c r="F12665">
        <f t="shared" si="203"/>
        <v>1</v>
      </c>
    </row>
    <row r="12666" spans="1:6" x14ac:dyDescent="0.2">
      <c r="A12666" s="28">
        <v>43224</v>
      </c>
      <c r="B12666" t="s">
        <v>440</v>
      </c>
      <c r="C12666" t="s">
        <v>55</v>
      </c>
      <c r="D12666" t="s">
        <v>55</v>
      </c>
      <c r="E12666" s="30">
        <v>8.75</v>
      </c>
      <c r="F12666">
        <f t="shared" si="203"/>
        <v>1</v>
      </c>
    </row>
    <row r="12667" spans="1:6" x14ac:dyDescent="0.2">
      <c r="A12667" s="28">
        <v>43224</v>
      </c>
      <c r="B12667" t="s">
        <v>440</v>
      </c>
      <c r="C12667" t="s">
        <v>56</v>
      </c>
      <c r="D12667" t="s">
        <v>56</v>
      </c>
      <c r="E12667" s="30">
        <v>6</v>
      </c>
      <c r="F12667">
        <f t="shared" si="203"/>
        <v>1</v>
      </c>
    </row>
    <row r="12668" spans="1:6" x14ac:dyDescent="0.2">
      <c r="A12668" s="28">
        <v>43224</v>
      </c>
      <c r="B12668" t="s">
        <v>440</v>
      </c>
      <c r="C12668" t="s">
        <v>57</v>
      </c>
      <c r="D12668" t="s">
        <v>57</v>
      </c>
      <c r="E12668" s="30">
        <v>0</v>
      </c>
      <c r="F12668">
        <f t="shared" si="203"/>
        <v>1</v>
      </c>
    </row>
    <row r="12669" spans="1:6" x14ac:dyDescent="0.2">
      <c r="A12669" s="28">
        <v>43224</v>
      </c>
      <c r="B12669" t="s">
        <v>440</v>
      </c>
      <c r="C12669" t="s">
        <v>58</v>
      </c>
      <c r="D12669" t="s">
        <v>58</v>
      </c>
      <c r="E12669" s="30">
        <v>2</v>
      </c>
      <c r="F12669">
        <f t="shared" si="203"/>
        <v>1</v>
      </c>
    </row>
    <row r="12670" spans="1:6" x14ac:dyDescent="0.2">
      <c r="A12670" s="28">
        <v>43224</v>
      </c>
      <c r="B12670" t="s">
        <v>440</v>
      </c>
      <c r="C12670" t="s">
        <v>59</v>
      </c>
      <c r="D12670" t="s">
        <v>59</v>
      </c>
      <c r="E12670" s="30">
        <v>10.5</v>
      </c>
      <c r="F12670">
        <f t="shared" si="203"/>
        <v>1</v>
      </c>
    </row>
    <row r="12671" spans="1:6" x14ac:dyDescent="0.2">
      <c r="A12671" s="28">
        <v>43225</v>
      </c>
      <c r="B12671" t="s">
        <v>441</v>
      </c>
      <c r="C12671" t="s">
        <v>52</v>
      </c>
      <c r="D12671" t="s">
        <v>52</v>
      </c>
      <c r="E12671" s="30">
        <v>9</v>
      </c>
      <c r="F12671">
        <f t="shared" si="203"/>
        <v>1</v>
      </c>
    </row>
    <row r="12672" spans="1:6" x14ac:dyDescent="0.2">
      <c r="A12672" s="28">
        <v>43225</v>
      </c>
      <c r="B12672" t="s">
        <v>441</v>
      </c>
      <c r="C12672" t="s">
        <v>53</v>
      </c>
      <c r="D12672" t="s">
        <v>53</v>
      </c>
      <c r="E12672" s="30">
        <v>3.34</v>
      </c>
      <c r="F12672">
        <f t="shared" si="203"/>
        <v>1</v>
      </c>
    </row>
    <row r="12673" spans="1:6" x14ac:dyDescent="0.2">
      <c r="A12673" s="28">
        <v>43225</v>
      </c>
      <c r="B12673" t="s">
        <v>441</v>
      </c>
      <c r="C12673" t="s">
        <v>54</v>
      </c>
      <c r="D12673" t="s">
        <v>54</v>
      </c>
      <c r="E12673" s="30">
        <v>5</v>
      </c>
      <c r="F12673">
        <f t="shared" si="203"/>
        <v>1</v>
      </c>
    </row>
    <row r="12674" spans="1:6" x14ac:dyDescent="0.2">
      <c r="A12674" s="28">
        <v>43225</v>
      </c>
      <c r="B12674" t="s">
        <v>441</v>
      </c>
      <c r="C12674" t="s">
        <v>55</v>
      </c>
      <c r="D12674" t="s">
        <v>55</v>
      </c>
      <c r="E12674" s="30">
        <v>24</v>
      </c>
      <c r="F12674">
        <f t="shared" si="203"/>
        <v>1</v>
      </c>
    </row>
    <row r="12675" spans="1:6" x14ac:dyDescent="0.2">
      <c r="A12675" s="28">
        <v>43225</v>
      </c>
      <c r="B12675" t="s">
        <v>441</v>
      </c>
      <c r="C12675" t="s">
        <v>56</v>
      </c>
      <c r="D12675" t="s">
        <v>56</v>
      </c>
      <c r="E12675" s="30">
        <v>9</v>
      </c>
      <c r="F12675">
        <f t="shared" si="203"/>
        <v>1</v>
      </c>
    </row>
    <row r="12676" spans="1:6" x14ac:dyDescent="0.2">
      <c r="A12676" s="28">
        <v>43225</v>
      </c>
      <c r="B12676" t="s">
        <v>441</v>
      </c>
      <c r="C12676" t="s">
        <v>57</v>
      </c>
      <c r="D12676" t="s">
        <v>57</v>
      </c>
      <c r="E12676" s="30">
        <v>0</v>
      </c>
      <c r="F12676">
        <f t="shared" si="203"/>
        <v>1</v>
      </c>
    </row>
    <row r="12677" spans="1:6" x14ac:dyDescent="0.2">
      <c r="A12677" s="28">
        <v>43225</v>
      </c>
      <c r="B12677" t="s">
        <v>441</v>
      </c>
      <c r="C12677" t="s">
        <v>58</v>
      </c>
      <c r="D12677" t="s">
        <v>58</v>
      </c>
      <c r="E12677" s="30">
        <v>0</v>
      </c>
      <c r="F12677">
        <f t="shared" si="203"/>
        <v>1</v>
      </c>
    </row>
    <row r="12678" spans="1:6" x14ac:dyDescent="0.2">
      <c r="A12678" s="28">
        <v>43225</v>
      </c>
      <c r="B12678" t="s">
        <v>441</v>
      </c>
      <c r="C12678" t="s">
        <v>59</v>
      </c>
      <c r="D12678" t="s">
        <v>59</v>
      </c>
      <c r="E12678" s="30">
        <v>7</v>
      </c>
      <c r="F12678">
        <f t="shared" si="203"/>
        <v>1</v>
      </c>
    </row>
    <row r="12679" spans="1:6" x14ac:dyDescent="0.2">
      <c r="A12679" s="28">
        <v>43226</v>
      </c>
      <c r="B12679" t="s">
        <v>447</v>
      </c>
      <c r="C12679" t="s">
        <v>52</v>
      </c>
      <c r="D12679" t="s">
        <v>52</v>
      </c>
      <c r="E12679" s="30">
        <v>3.34</v>
      </c>
      <c r="F12679">
        <f t="shared" ref="F12679:F12742" si="204">SUBTOTAL(103,E12679)</f>
        <v>1</v>
      </c>
    </row>
    <row r="12680" spans="1:6" x14ac:dyDescent="0.2">
      <c r="A12680" s="28">
        <v>43226</v>
      </c>
      <c r="B12680" t="s">
        <v>447</v>
      </c>
      <c r="C12680" t="s">
        <v>53</v>
      </c>
      <c r="D12680" t="s">
        <v>53</v>
      </c>
      <c r="E12680" s="30">
        <v>10.66</v>
      </c>
      <c r="F12680">
        <f t="shared" si="204"/>
        <v>1</v>
      </c>
    </row>
    <row r="12681" spans="1:6" x14ac:dyDescent="0.2">
      <c r="A12681" s="28">
        <v>43226</v>
      </c>
      <c r="B12681" t="s">
        <v>447</v>
      </c>
      <c r="C12681" t="s">
        <v>54</v>
      </c>
      <c r="D12681" t="s">
        <v>54</v>
      </c>
      <c r="E12681" s="30">
        <v>0.25</v>
      </c>
      <c r="F12681">
        <f t="shared" si="204"/>
        <v>1</v>
      </c>
    </row>
    <row r="12682" spans="1:6" x14ac:dyDescent="0.2">
      <c r="A12682" s="28">
        <v>43226</v>
      </c>
      <c r="B12682" t="s">
        <v>447</v>
      </c>
      <c r="C12682" t="s">
        <v>55</v>
      </c>
      <c r="D12682" t="s">
        <v>55</v>
      </c>
      <c r="E12682" s="30">
        <v>18.2</v>
      </c>
      <c r="F12682">
        <f t="shared" si="204"/>
        <v>1</v>
      </c>
    </row>
    <row r="12683" spans="1:6" x14ac:dyDescent="0.2">
      <c r="A12683" s="28">
        <v>43226</v>
      </c>
      <c r="B12683" t="s">
        <v>447</v>
      </c>
      <c r="C12683" t="s">
        <v>56</v>
      </c>
      <c r="D12683" t="s">
        <v>56</v>
      </c>
      <c r="E12683" s="30">
        <v>9</v>
      </c>
      <c r="F12683">
        <f t="shared" si="204"/>
        <v>1</v>
      </c>
    </row>
    <row r="12684" spans="1:6" x14ac:dyDescent="0.2">
      <c r="A12684" s="28">
        <v>43226</v>
      </c>
      <c r="B12684" t="s">
        <v>447</v>
      </c>
      <c r="C12684" t="s">
        <v>57</v>
      </c>
      <c r="D12684" t="s">
        <v>57</v>
      </c>
      <c r="E12684" s="30">
        <v>0</v>
      </c>
      <c r="F12684">
        <f t="shared" si="204"/>
        <v>1</v>
      </c>
    </row>
    <row r="12685" spans="1:6" x14ac:dyDescent="0.2">
      <c r="A12685" s="28">
        <v>43226</v>
      </c>
      <c r="B12685" t="s">
        <v>447</v>
      </c>
      <c r="C12685" t="s">
        <v>58</v>
      </c>
      <c r="D12685" t="s">
        <v>58</v>
      </c>
      <c r="E12685" s="30">
        <v>3</v>
      </c>
      <c r="F12685">
        <f t="shared" si="204"/>
        <v>1</v>
      </c>
    </row>
    <row r="12686" spans="1:6" x14ac:dyDescent="0.2">
      <c r="A12686" s="28">
        <v>43226</v>
      </c>
      <c r="B12686" t="s">
        <v>447</v>
      </c>
      <c r="C12686" t="s">
        <v>59</v>
      </c>
      <c r="D12686" t="s">
        <v>59</v>
      </c>
      <c r="E12686" s="30">
        <v>13.5</v>
      </c>
      <c r="F12686">
        <f t="shared" si="204"/>
        <v>1</v>
      </c>
    </row>
    <row r="12687" spans="1:6" x14ac:dyDescent="0.2">
      <c r="A12687" s="28">
        <v>43227</v>
      </c>
      <c r="B12687" t="s">
        <v>443</v>
      </c>
      <c r="C12687" t="s">
        <v>52</v>
      </c>
      <c r="D12687" t="s">
        <v>52</v>
      </c>
      <c r="E12687" s="30">
        <v>9.66</v>
      </c>
      <c r="F12687">
        <f t="shared" si="204"/>
        <v>1</v>
      </c>
    </row>
    <row r="12688" spans="1:6" x14ac:dyDescent="0.2">
      <c r="A12688" s="28">
        <v>43227</v>
      </c>
      <c r="B12688" t="s">
        <v>443</v>
      </c>
      <c r="C12688" t="s">
        <v>53</v>
      </c>
      <c r="D12688" t="s">
        <v>53</v>
      </c>
      <c r="E12688" s="30">
        <v>3.3000000000000002E-2</v>
      </c>
      <c r="F12688">
        <f t="shared" si="204"/>
        <v>1</v>
      </c>
    </row>
    <row r="12689" spans="1:6" x14ac:dyDescent="0.2">
      <c r="A12689" s="28">
        <v>43227</v>
      </c>
      <c r="B12689" t="s">
        <v>443</v>
      </c>
      <c r="C12689" t="s">
        <v>54</v>
      </c>
      <c r="D12689" t="s">
        <v>54</v>
      </c>
      <c r="E12689" s="30">
        <v>0</v>
      </c>
      <c r="F12689">
        <f t="shared" si="204"/>
        <v>1</v>
      </c>
    </row>
    <row r="12690" spans="1:6" x14ac:dyDescent="0.2">
      <c r="A12690" s="28">
        <v>43227</v>
      </c>
      <c r="B12690" t="s">
        <v>443</v>
      </c>
      <c r="C12690" t="s">
        <v>55</v>
      </c>
      <c r="D12690" t="s">
        <v>55</v>
      </c>
      <c r="E12690" s="30">
        <v>22</v>
      </c>
      <c r="F12690">
        <f t="shared" si="204"/>
        <v>1</v>
      </c>
    </row>
    <row r="12691" spans="1:6" x14ac:dyDescent="0.2">
      <c r="A12691" s="28">
        <v>43227</v>
      </c>
      <c r="B12691" t="s">
        <v>443</v>
      </c>
      <c r="C12691" t="s">
        <v>56</v>
      </c>
      <c r="D12691" t="s">
        <v>56</v>
      </c>
      <c r="E12691" s="30">
        <v>13</v>
      </c>
      <c r="F12691">
        <f t="shared" si="204"/>
        <v>1</v>
      </c>
    </row>
    <row r="12692" spans="1:6" x14ac:dyDescent="0.2">
      <c r="A12692" s="28">
        <v>43227</v>
      </c>
      <c r="B12692" t="s">
        <v>443</v>
      </c>
      <c r="C12692" t="s">
        <v>57</v>
      </c>
      <c r="D12692" t="s">
        <v>57</v>
      </c>
      <c r="E12692" s="30">
        <v>0</v>
      </c>
      <c r="F12692">
        <f t="shared" si="204"/>
        <v>1</v>
      </c>
    </row>
    <row r="12693" spans="1:6" x14ac:dyDescent="0.2">
      <c r="A12693" s="28">
        <v>43227</v>
      </c>
      <c r="B12693" t="s">
        <v>443</v>
      </c>
      <c r="C12693" t="s">
        <v>58</v>
      </c>
      <c r="D12693" t="s">
        <v>58</v>
      </c>
      <c r="E12693" s="30">
        <v>7</v>
      </c>
      <c r="F12693">
        <f t="shared" si="204"/>
        <v>1</v>
      </c>
    </row>
    <row r="12694" spans="1:6" x14ac:dyDescent="0.2">
      <c r="A12694" s="28">
        <v>43227</v>
      </c>
      <c r="B12694" t="s">
        <v>443</v>
      </c>
      <c r="C12694" t="s">
        <v>59</v>
      </c>
      <c r="D12694" t="s">
        <v>59</v>
      </c>
      <c r="E12694" s="30">
        <v>3</v>
      </c>
      <c r="F12694">
        <f t="shared" si="204"/>
        <v>1</v>
      </c>
    </row>
    <row r="12695" spans="1:6" x14ac:dyDescent="0.2">
      <c r="A12695" s="28">
        <v>43228</v>
      </c>
      <c r="B12695" t="s">
        <v>444</v>
      </c>
      <c r="C12695" t="s">
        <v>52</v>
      </c>
      <c r="D12695" t="s">
        <v>52</v>
      </c>
      <c r="E12695" s="30">
        <v>10.5</v>
      </c>
      <c r="F12695">
        <f t="shared" si="204"/>
        <v>1</v>
      </c>
    </row>
    <row r="12696" spans="1:6" x14ac:dyDescent="0.2">
      <c r="A12696" s="28">
        <v>43228</v>
      </c>
      <c r="B12696" t="s">
        <v>444</v>
      </c>
      <c r="C12696" t="s">
        <v>53</v>
      </c>
      <c r="D12696" t="s">
        <v>53</v>
      </c>
      <c r="E12696" s="30">
        <v>5.84</v>
      </c>
      <c r="F12696">
        <f t="shared" si="204"/>
        <v>1</v>
      </c>
    </row>
    <row r="12697" spans="1:6" x14ac:dyDescent="0.2">
      <c r="A12697" s="28">
        <v>43228</v>
      </c>
      <c r="B12697" t="s">
        <v>444</v>
      </c>
      <c r="C12697" t="s">
        <v>54</v>
      </c>
      <c r="D12697" t="s">
        <v>54</v>
      </c>
      <c r="E12697" s="30">
        <v>1</v>
      </c>
      <c r="F12697">
        <f t="shared" si="204"/>
        <v>1</v>
      </c>
    </row>
    <row r="12698" spans="1:6" x14ac:dyDescent="0.2">
      <c r="A12698" s="28">
        <v>43228</v>
      </c>
      <c r="B12698" t="s">
        <v>444</v>
      </c>
      <c r="C12698" t="s">
        <v>55</v>
      </c>
      <c r="D12698" t="s">
        <v>55</v>
      </c>
      <c r="E12698" s="30">
        <v>15</v>
      </c>
      <c r="F12698">
        <f t="shared" si="204"/>
        <v>1</v>
      </c>
    </row>
    <row r="12699" spans="1:6" x14ac:dyDescent="0.2">
      <c r="A12699" s="28">
        <v>43228</v>
      </c>
      <c r="B12699" t="s">
        <v>444</v>
      </c>
      <c r="C12699" t="s">
        <v>56</v>
      </c>
      <c r="D12699" t="s">
        <v>56</v>
      </c>
      <c r="E12699" s="30">
        <v>14</v>
      </c>
      <c r="F12699">
        <f t="shared" si="204"/>
        <v>1</v>
      </c>
    </row>
    <row r="12700" spans="1:6" x14ac:dyDescent="0.2">
      <c r="A12700" s="28">
        <v>43228</v>
      </c>
      <c r="B12700" t="s">
        <v>444</v>
      </c>
      <c r="C12700" t="s">
        <v>57</v>
      </c>
      <c r="D12700" t="s">
        <v>57</v>
      </c>
      <c r="E12700" s="30">
        <v>2</v>
      </c>
      <c r="F12700">
        <f t="shared" si="204"/>
        <v>1</v>
      </c>
    </row>
    <row r="12701" spans="1:6" x14ac:dyDescent="0.2">
      <c r="A12701" s="28">
        <v>43228</v>
      </c>
      <c r="B12701" t="s">
        <v>444</v>
      </c>
      <c r="C12701" t="s">
        <v>58</v>
      </c>
      <c r="D12701" t="s">
        <v>58</v>
      </c>
      <c r="E12701" s="30">
        <v>1</v>
      </c>
      <c r="F12701">
        <f t="shared" si="204"/>
        <v>1</v>
      </c>
    </row>
    <row r="12702" spans="1:6" x14ac:dyDescent="0.2">
      <c r="A12702" s="28">
        <v>43228</v>
      </c>
      <c r="B12702" t="s">
        <v>444</v>
      </c>
      <c r="C12702" t="s">
        <v>59</v>
      </c>
      <c r="D12702" t="s">
        <v>59</v>
      </c>
      <c r="E12702" s="30">
        <v>9</v>
      </c>
      <c r="F12702">
        <f t="shared" si="204"/>
        <v>1</v>
      </c>
    </row>
    <row r="12703" spans="1:6" x14ac:dyDescent="0.2">
      <c r="A12703" s="28">
        <v>43229</v>
      </c>
      <c r="B12703" t="s">
        <v>445</v>
      </c>
      <c r="C12703" t="s">
        <v>52</v>
      </c>
      <c r="D12703" t="s">
        <v>52</v>
      </c>
      <c r="E12703" s="30">
        <v>9.34</v>
      </c>
      <c r="F12703">
        <f t="shared" si="204"/>
        <v>1</v>
      </c>
    </row>
    <row r="12704" spans="1:6" x14ac:dyDescent="0.2">
      <c r="A12704" s="28">
        <v>43229</v>
      </c>
      <c r="B12704" t="s">
        <v>445</v>
      </c>
      <c r="C12704" t="s">
        <v>53</v>
      </c>
      <c r="D12704" t="s">
        <v>53</v>
      </c>
      <c r="E12704" s="30">
        <v>2.33</v>
      </c>
      <c r="F12704">
        <f t="shared" si="204"/>
        <v>1</v>
      </c>
    </row>
    <row r="12705" spans="1:6" x14ac:dyDescent="0.2">
      <c r="A12705" s="28">
        <v>43229</v>
      </c>
      <c r="B12705" t="s">
        <v>445</v>
      </c>
      <c r="C12705" t="s">
        <v>54</v>
      </c>
      <c r="D12705" t="s">
        <v>54</v>
      </c>
      <c r="E12705" s="30">
        <v>7</v>
      </c>
      <c r="F12705">
        <f t="shared" si="204"/>
        <v>1</v>
      </c>
    </row>
    <row r="12706" spans="1:6" x14ac:dyDescent="0.2">
      <c r="A12706" s="28">
        <v>43229</v>
      </c>
      <c r="B12706" t="s">
        <v>445</v>
      </c>
      <c r="C12706" t="s">
        <v>55</v>
      </c>
      <c r="D12706" t="s">
        <v>55</v>
      </c>
      <c r="E12706" s="30">
        <v>24.4</v>
      </c>
      <c r="F12706">
        <f t="shared" si="204"/>
        <v>1</v>
      </c>
    </row>
    <row r="12707" spans="1:6" x14ac:dyDescent="0.2">
      <c r="A12707" s="28">
        <v>43229</v>
      </c>
      <c r="B12707" t="s">
        <v>445</v>
      </c>
      <c r="C12707" t="s">
        <v>56</v>
      </c>
      <c r="D12707" t="s">
        <v>56</v>
      </c>
      <c r="E12707" s="30">
        <v>8</v>
      </c>
      <c r="F12707">
        <f t="shared" si="204"/>
        <v>1</v>
      </c>
    </row>
    <row r="12708" spans="1:6" x14ac:dyDescent="0.2">
      <c r="A12708" s="28">
        <v>43229</v>
      </c>
      <c r="B12708" t="s">
        <v>445</v>
      </c>
      <c r="C12708" t="s">
        <v>57</v>
      </c>
      <c r="D12708" t="s">
        <v>57</v>
      </c>
      <c r="E12708" s="30">
        <v>2</v>
      </c>
      <c r="F12708">
        <f t="shared" si="204"/>
        <v>1</v>
      </c>
    </row>
    <row r="12709" spans="1:6" x14ac:dyDescent="0.2">
      <c r="A12709" s="28">
        <v>43229</v>
      </c>
      <c r="B12709" t="s">
        <v>445</v>
      </c>
      <c r="C12709" t="s">
        <v>58</v>
      </c>
      <c r="D12709" t="s">
        <v>58</v>
      </c>
      <c r="E12709" s="30">
        <v>2</v>
      </c>
      <c r="F12709">
        <f t="shared" si="204"/>
        <v>1</v>
      </c>
    </row>
    <row r="12710" spans="1:6" x14ac:dyDescent="0.2">
      <c r="A12710" s="28">
        <v>43229</v>
      </c>
      <c r="B12710" t="s">
        <v>445</v>
      </c>
      <c r="C12710" t="s">
        <v>59</v>
      </c>
      <c r="D12710" t="s">
        <v>59</v>
      </c>
      <c r="E12710" s="30">
        <v>5</v>
      </c>
      <c r="F12710">
        <f t="shared" si="204"/>
        <v>1</v>
      </c>
    </row>
    <row r="12711" spans="1:6" x14ac:dyDescent="0.2">
      <c r="A12711" s="28">
        <v>43230</v>
      </c>
      <c r="B12711" t="s">
        <v>446</v>
      </c>
      <c r="C12711" t="s">
        <v>52</v>
      </c>
      <c r="D12711" t="s">
        <v>52</v>
      </c>
      <c r="E12711" s="30">
        <v>8.5</v>
      </c>
      <c r="F12711">
        <f t="shared" si="204"/>
        <v>1</v>
      </c>
    </row>
    <row r="12712" spans="1:6" x14ac:dyDescent="0.2">
      <c r="A12712" s="28">
        <v>43230</v>
      </c>
      <c r="B12712" t="s">
        <v>446</v>
      </c>
      <c r="C12712" t="s">
        <v>53</v>
      </c>
      <c r="D12712" t="s">
        <v>53</v>
      </c>
      <c r="E12712" s="30">
        <v>5.32</v>
      </c>
      <c r="F12712">
        <f t="shared" si="204"/>
        <v>1</v>
      </c>
    </row>
    <row r="12713" spans="1:6" x14ac:dyDescent="0.2">
      <c r="A12713" s="28">
        <v>43230</v>
      </c>
      <c r="B12713" t="s">
        <v>446</v>
      </c>
      <c r="C12713" t="s">
        <v>54</v>
      </c>
      <c r="D12713" t="s">
        <v>54</v>
      </c>
      <c r="E12713" s="30">
        <v>6</v>
      </c>
      <c r="F12713">
        <f t="shared" si="204"/>
        <v>1</v>
      </c>
    </row>
    <row r="12714" spans="1:6" x14ac:dyDescent="0.2">
      <c r="A12714" s="28">
        <v>43230</v>
      </c>
      <c r="B12714" t="s">
        <v>446</v>
      </c>
      <c r="C12714" t="s">
        <v>55</v>
      </c>
      <c r="D12714" t="s">
        <v>55</v>
      </c>
      <c r="E12714" s="30">
        <v>39</v>
      </c>
      <c r="F12714">
        <f t="shared" si="204"/>
        <v>1</v>
      </c>
    </row>
    <row r="12715" spans="1:6" x14ac:dyDescent="0.2">
      <c r="A12715" s="28">
        <v>43230</v>
      </c>
      <c r="B12715" t="s">
        <v>446</v>
      </c>
      <c r="C12715" t="s">
        <v>56</v>
      </c>
      <c r="D12715" t="s">
        <v>56</v>
      </c>
      <c r="E12715" s="30">
        <v>12</v>
      </c>
      <c r="F12715">
        <f t="shared" si="204"/>
        <v>1</v>
      </c>
    </row>
    <row r="12716" spans="1:6" x14ac:dyDescent="0.2">
      <c r="A12716" s="28">
        <v>43230</v>
      </c>
      <c r="B12716" t="s">
        <v>446</v>
      </c>
      <c r="C12716" t="s">
        <v>57</v>
      </c>
      <c r="D12716" t="s">
        <v>57</v>
      </c>
      <c r="E12716" s="30">
        <v>0</v>
      </c>
      <c r="F12716">
        <f t="shared" si="204"/>
        <v>1</v>
      </c>
    </row>
    <row r="12717" spans="1:6" x14ac:dyDescent="0.2">
      <c r="A12717" s="28">
        <v>43230</v>
      </c>
      <c r="B12717" t="s">
        <v>446</v>
      </c>
      <c r="C12717" t="s">
        <v>58</v>
      </c>
      <c r="D12717" t="s">
        <v>58</v>
      </c>
      <c r="E12717" s="30">
        <v>1</v>
      </c>
      <c r="F12717">
        <f t="shared" si="204"/>
        <v>1</v>
      </c>
    </row>
    <row r="12718" spans="1:6" x14ac:dyDescent="0.2">
      <c r="A12718" s="28">
        <v>43230</v>
      </c>
      <c r="B12718" t="s">
        <v>446</v>
      </c>
      <c r="C12718" t="s">
        <v>59</v>
      </c>
      <c r="D12718" t="s">
        <v>59</v>
      </c>
      <c r="E12718" s="30">
        <v>6</v>
      </c>
      <c r="F12718">
        <f t="shared" si="204"/>
        <v>1</v>
      </c>
    </row>
    <row r="12719" spans="1:6" x14ac:dyDescent="0.2">
      <c r="A12719" s="28">
        <v>43231</v>
      </c>
      <c r="B12719" t="s">
        <v>440</v>
      </c>
      <c r="C12719" t="s">
        <v>52</v>
      </c>
      <c r="D12719" t="s">
        <v>52</v>
      </c>
      <c r="E12719" s="30">
        <v>9.33</v>
      </c>
      <c r="F12719">
        <f t="shared" si="204"/>
        <v>1</v>
      </c>
    </row>
    <row r="12720" spans="1:6" x14ac:dyDescent="0.2">
      <c r="A12720" s="28">
        <v>43231</v>
      </c>
      <c r="B12720" t="s">
        <v>440</v>
      </c>
      <c r="C12720" t="s">
        <v>53</v>
      </c>
      <c r="D12720" t="s">
        <v>53</v>
      </c>
      <c r="E12720" s="30">
        <v>1.34</v>
      </c>
      <c r="F12720">
        <f t="shared" si="204"/>
        <v>1</v>
      </c>
    </row>
    <row r="12721" spans="1:6" x14ac:dyDescent="0.2">
      <c r="A12721" s="28">
        <v>43231</v>
      </c>
      <c r="B12721" t="s">
        <v>440</v>
      </c>
      <c r="C12721" t="s">
        <v>54</v>
      </c>
      <c r="D12721" t="s">
        <v>54</v>
      </c>
      <c r="E12721" s="30">
        <v>3</v>
      </c>
      <c r="F12721">
        <f t="shared" si="204"/>
        <v>1</v>
      </c>
    </row>
    <row r="12722" spans="1:6" x14ac:dyDescent="0.2">
      <c r="A12722" s="28">
        <v>43231</v>
      </c>
      <c r="B12722" t="s">
        <v>440</v>
      </c>
      <c r="C12722" t="s">
        <v>55</v>
      </c>
      <c r="D12722" t="s">
        <v>55</v>
      </c>
      <c r="E12722" s="30">
        <v>19</v>
      </c>
      <c r="F12722">
        <f t="shared" si="204"/>
        <v>1</v>
      </c>
    </row>
    <row r="12723" spans="1:6" x14ac:dyDescent="0.2">
      <c r="A12723" s="28">
        <v>43231</v>
      </c>
      <c r="B12723" t="s">
        <v>440</v>
      </c>
      <c r="C12723" t="s">
        <v>56</v>
      </c>
      <c r="D12723" t="s">
        <v>56</v>
      </c>
      <c r="E12723" s="30">
        <v>6</v>
      </c>
      <c r="F12723">
        <f t="shared" si="204"/>
        <v>1</v>
      </c>
    </row>
    <row r="12724" spans="1:6" x14ac:dyDescent="0.2">
      <c r="A12724" s="28">
        <v>43231</v>
      </c>
      <c r="B12724" t="s">
        <v>440</v>
      </c>
      <c r="C12724" t="s">
        <v>57</v>
      </c>
      <c r="D12724" t="s">
        <v>57</v>
      </c>
      <c r="E12724" s="30">
        <v>0</v>
      </c>
      <c r="F12724">
        <f t="shared" si="204"/>
        <v>1</v>
      </c>
    </row>
    <row r="12725" spans="1:6" x14ac:dyDescent="0.2">
      <c r="A12725" s="28">
        <v>43231</v>
      </c>
      <c r="B12725" t="s">
        <v>440</v>
      </c>
      <c r="C12725" t="s">
        <v>58</v>
      </c>
      <c r="D12725" t="s">
        <v>58</v>
      </c>
      <c r="E12725" s="30">
        <v>2</v>
      </c>
      <c r="F12725">
        <f t="shared" si="204"/>
        <v>1</v>
      </c>
    </row>
    <row r="12726" spans="1:6" x14ac:dyDescent="0.2">
      <c r="A12726" s="28">
        <v>43231</v>
      </c>
      <c r="B12726" t="s">
        <v>440</v>
      </c>
      <c r="C12726" t="s">
        <v>59</v>
      </c>
      <c r="D12726" t="s">
        <v>59</v>
      </c>
      <c r="E12726" s="30">
        <v>10</v>
      </c>
      <c r="F12726">
        <f t="shared" si="204"/>
        <v>1</v>
      </c>
    </row>
    <row r="12727" spans="1:6" x14ac:dyDescent="0.2">
      <c r="A12727" s="28">
        <v>43232</v>
      </c>
      <c r="B12727" t="s">
        <v>441</v>
      </c>
      <c r="C12727" t="s">
        <v>52</v>
      </c>
      <c r="D12727" t="s">
        <v>52</v>
      </c>
      <c r="E12727" s="30">
        <v>1.33</v>
      </c>
      <c r="F12727">
        <f t="shared" si="204"/>
        <v>1</v>
      </c>
    </row>
    <row r="12728" spans="1:6" x14ac:dyDescent="0.2">
      <c r="A12728" s="28">
        <v>43232</v>
      </c>
      <c r="B12728" t="s">
        <v>441</v>
      </c>
      <c r="C12728" t="s">
        <v>53</v>
      </c>
      <c r="D12728" t="s">
        <v>53</v>
      </c>
      <c r="E12728" s="30">
        <v>3.66</v>
      </c>
      <c r="F12728">
        <f t="shared" si="204"/>
        <v>1</v>
      </c>
    </row>
    <row r="12729" spans="1:6" x14ac:dyDescent="0.2">
      <c r="A12729" s="28">
        <v>43232</v>
      </c>
      <c r="B12729" t="s">
        <v>441</v>
      </c>
      <c r="C12729" t="s">
        <v>54</v>
      </c>
      <c r="D12729" t="s">
        <v>54</v>
      </c>
      <c r="E12729" s="30">
        <v>5.15</v>
      </c>
      <c r="F12729">
        <f t="shared" si="204"/>
        <v>1</v>
      </c>
    </row>
    <row r="12730" spans="1:6" x14ac:dyDescent="0.2">
      <c r="A12730" s="28">
        <v>43232</v>
      </c>
      <c r="B12730" t="s">
        <v>441</v>
      </c>
      <c r="C12730" t="s">
        <v>55</v>
      </c>
      <c r="D12730" t="s">
        <v>55</v>
      </c>
      <c r="E12730" s="30">
        <v>27</v>
      </c>
      <c r="F12730">
        <f t="shared" si="204"/>
        <v>1</v>
      </c>
    </row>
    <row r="12731" spans="1:6" x14ac:dyDescent="0.2">
      <c r="A12731" s="28">
        <v>43232</v>
      </c>
      <c r="B12731" t="s">
        <v>441</v>
      </c>
      <c r="C12731" t="s">
        <v>56</v>
      </c>
      <c r="D12731" t="s">
        <v>56</v>
      </c>
      <c r="E12731" s="30">
        <v>10</v>
      </c>
      <c r="F12731">
        <f t="shared" si="204"/>
        <v>1</v>
      </c>
    </row>
    <row r="12732" spans="1:6" x14ac:dyDescent="0.2">
      <c r="A12732" s="28">
        <v>43232</v>
      </c>
      <c r="B12732" t="s">
        <v>441</v>
      </c>
      <c r="C12732" t="s">
        <v>57</v>
      </c>
      <c r="D12732" t="s">
        <v>57</v>
      </c>
      <c r="E12732" s="30">
        <v>0</v>
      </c>
      <c r="F12732">
        <f t="shared" si="204"/>
        <v>1</v>
      </c>
    </row>
    <row r="12733" spans="1:6" x14ac:dyDescent="0.2">
      <c r="A12733" s="28">
        <v>43232</v>
      </c>
      <c r="B12733" t="s">
        <v>441</v>
      </c>
      <c r="C12733" t="s">
        <v>58</v>
      </c>
      <c r="D12733" t="s">
        <v>58</v>
      </c>
      <c r="E12733" s="30">
        <v>11</v>
      </c>
      <c r="F12733">
        <f t="shared" si="204"/>
        <v>1</v>
      </c>
    </row>
    <row r="12734" spans="1:6" x14ac:dyDescent="0.2">
      <c r="A12734" s="28">
        <v>43232</v>
      </c>
      <c r="B12734" t="s">
        <v>441</v>
      </c>
      <c r="C12734" t="s">
        <v>59</v>
      </c>
      <c r="D12734" t="s">
        <v>59</v>
      </c>
      <c r="E12734" s="30">
        <v>8</v>
      </c>
      <c r="F12734">
        <f t="shared" si="204"/>
        <v>1</v>
      </c>
    </row>
    <row r="12735" spans="1:6" x14ac:dyDescent="0.2">
      <c r="A12735" s="28">
        <v>43233</v>
      </c>
      <c r="B12735" t="s">
        <v>447</v>
      </c>
      <c r="C12735" t="s">
        <v>52</v>
      </c>
      <c r="D12735" t="s">
        <v>52</v>
      </c>
      <c r="E12735" s="30">
        <v>5.16</v>
      </c>
      <c r="F12735">
        <f t="shared" si="204"/>
        <v>1</v>
      </c>
    </row>
    <row r="12736" spans="1:6" x14ac:dyDescent="0.2">
      <c r="A12736" s="28">
        <v>43233</v>
      </c>
      <c r="B12736" t="s">
        <v>447</v>
      </c>
      <c r="C12736" t="s">
        <v>53</v>
      </c>
      <c r="D12736" t="s">
        <v>53</v>
      </c>
      <c r="E12736" s="30">
        <v>5.7590000000000003</v>
      </c>
      <c r="F12736">
        <f t="shared" si="204"/>
        <v>1</v>
      </c>
    </row>
    <row r="12737" spans="1:6" x14ac:dyDescent="0.2">
      <c r="A12737" s="28">
        <v>43233</v>
      </c>
      <c r="B12737" t="s">
        <v>447</v>
      </c>
      <c r="C12737" t="s">
        <v>54</v>
      </c>
      <c r="D12737" t="s">
        <v>54</v>
      </c>
      <c r="E12737" s="30">
        <v>3</v>
      </c>
      <c r="F12737">
        <f t="shared" si="204"/>
        <v>1</v>
      </c>
    </row>
    <row r="12738" spans="1:6" x14ac:dyDescent="0.2">
      <c r="A12738" s="28">
        <v>43233</v>
      </c>
      <c r="B12738" t="s">
        <v>447</v>
      </c>
      <c r="C12738" t="s">
        <v>55</v>
      </c>
      <c r="D12738" t="s">
        <v>55</v>
      </c>
      <c r="E12738" s="30">
        <v>14.4</v>
      </c>
      <c r="F12738">
        <f t="shared" si="204"/>
        <v>1</v>
      </c>
    </row>
    <row r="12739" spans="1:6" x14ac:dyDescent="0.2">
      <c r="A12739" s="28">
        <v>43233</v>
      </c>
      <c r="B12739" t="s">
        <v>447</v>
      </c>
      <c r="C12739" t="s">
        <v>56</v>
      </c>
      <c r="D12739" t="s">
        <v>56</v>
      </c>
      <c r="E12739" s="30">
        <v>3</v>
      </c>
      <c r="F12739">
        <f t="shared" si="204"/>
        <v>1</v>
      </c>
    </row>
    <row r="12740" spans="1:6" x14ac:dyDescent="0.2">
      <c r="A12740" s="28">
        <v>43233</v>
      </c>
      <c r="B12740" t="s">
        <v>447</v>
      </c>
      <c r="C12740" t="s">
        <v>57</v>
      </c>
      <c r="D12740" t="s">
        <v>57</v>
      </c>
      <c r="E12740" s="30">
        <v>0</v>
      </c>
      <c r="F12740">
        <f t="shared" si="204"/>
        <v>1</v>
      </c>
    </row>
    <row r="12741" spans="1:6" x14ac:dyDescent="0.2">
      <c r="A12741" s="28">
        <v>43233</v>
      </c>
      <c r="B12741" t="s">
        <v>447</v>
      </c>
      <c r="C12741" t="s">
        <v>58</v>
      </c>
      <c r="D12741" t="s">
        <v>58</v>
      </c>
      <c r="E12741" s="30">
        <v>7</v>
      </c>
      <c r="F12741">
        <f t="shared" si="204"/>
        <v>1</v>
      </c>
    </row>
    <row r="12742" spans="1:6" x14ac:dyDescent="0.2">
      <c r="A12742" s="28">
        <v>43233</v>
      </c>
      <c r="B12742" t="s">
        <v>447</v>
      </c>
      <c r="C12742" t="s">
        <v>59</v>
      </c>
      <c r="D12742" t="s">
        <v>59</v>
      </c>
      <c r="E12742" s="30">
        <v>10</v>
      </c>
      <c r="F12742">
        <f t="shared" si="204"/>
        <v>1</v>
      </c>
    </row>
    <row r="12743" spans="1:6" x14ac:dyDescent="0.2">
      <c r="A12743" s="28">
        <v>43234</v>
      </c>
      <c r="B12743" t="s">
        <v>443</v>
      </c>
      <c r="C12743" t="s">
        <v>52</v>
      </c>
      <c r="D12743" t="s">
        <v>52</v>
      </c>
      <c r="E12743" s="30">
        <v>6</v>
      </c>
      <c r="F12743">
        <f t="shared" ref="F12743:F12806" si="205">SUBTOTAL(103,E12743)</f>
        <v>1</v>
      </c>
    </row>
    <row r="12744" spans="1:6" x14ac:dyDescent="0.2">
      <c r="A12744" s="28">
        <v>43234</v>
      </c>
      <c r="B12744" t="s">
        <v>443</v>
      </c>
      <c r="C12744" t="s">
        <v>53</v>
      </c>
      <c r="D12744" t="s">
        <v>53</v>
      </c>
      <c r="E12744" s="30">
        <v>6.5389999999999997</v>
      </c>
      <c r="F12744">
        <f t="shared" si="205"/>
        <v>1</v>
      </c>
    </row>
    <row r="12745" spans="1:6" x14ac:dyDescent="0.2">
      <c r="A12745" s="28">
        <v>43234</v>
      </c>
      <c r="B12745" t="s">
        <v>443</v>
      </c>
      <c r="C12745" t="s">
        <v>54</v>
      </c>
      <c r="D12745" t="s">
        <v>54</v>
      </c>
      <c r="E12745" s="30">
        <v>1</v>
      </c>
      <c r="F12745">
        <f t="shared" si="205"/>
        <v>1</v>
      </c>
    </row>
    <row r="12746" spans="1:6" x14ac:dyDescent="0.2">
      <c r="A12746" s="28">
        <v>43234</v>
      </c>
      <c r="B12746" t="s">
        <v>443</v>
      </c>
      <c r="C12746" t="s">
        <v>55</v>
      </c>
      <c r="D12746" t="s">
        <v>55</v>
      </c>
      <c r="E12746" s="30">
        <v>20</v>
      </c>
      <c r="F12746">
        <f t="shared" si="205"/>
        <v>1</v>
      </c>
    </row>
    <row r="12747" spans="1:6" x14ac:dyDescent="0.2">
      <c r="A12747" s="28">
        <v>43234</v>
      </c>
      <c r="B12747" t="s">
        <v>443</v>
      </c>
      <c r="C12747" t="s">
        <v>56</v>
      </c>
      <c r="D12747" t="s">
        <v>56</v>
      </c>
      <c r="E12747" s="30">
        <v>4</v>
      </c>
      <c r="F12747">
        <f t="shared" si="205"/>
        <v>1</v>
      </c>
    </row>
    <row r="12748" spans="1:6" x14ac:dyDescent="0.2">
      <c r="A12748" s="28">
        <v>43234</v>
      </c>
      <c r="B12748" t="s">
        <v>443</v>
      </c>
      <c r="C12748" t="s">
        <v>57</v>
      </c>
      <c r="D12748" t="s">
        <v>57</v>
      </c>
      <c r="E12748" s="30">
        <v>1</v>
      </c>
      <c r="F12748">
        <f t="shared" si="205"/>
        <v>1</v>
      </c>
    </row>
    <row r="12749" spans="1:6" x14ac:dyDescent="0.2">
      <c r="A12749" s="28">
        <v>43234</v>
      </c>
      <c r="B12749" t="s">
        <v>443</v>
      </c>
      <c r="C12749" t="s">
        <v>58</v>
      </c>
      <c r="D12749" t="s">
        <v>58</v>
      </c>
      <c r="E12749" s="30">
        <v>37</v>
      </c>
      <c r="F12749">
        <f t="shared" si="205"/>
        <v>1</v>
      </c>
    </row>
    <row r="12750" spans="1:6" x14ac:dyDescent="0.2">
      <c r="A12750" s="28">
        <v>43234</v>
      </c>
      <c r="B12750" t="s">
        <v>443</v>
      </c>
      <c r="C12750" t="s">
        <v>59</v>
      </c>
      <c r="D12750" t="s">
        <v>59</v>
      </c>
      <c r="E12750" s="30">
        <v>3</v>
      </c>
      <c r="F12750">
        <f t="shared" si="205"/>
        <v>1</v>
      </c>
    </row>
    <row r="12751" spans="1:6" x14ac:dyDescent="0.2">
      <c r="A12751" s="28">
        <v>43235</v>
      </c>
      <c r="B12751" t="s">
        <v>444</v>
      </c>
      <c r="C12751" t="s">
        <v>52</v>
      </c>
      <c r="D12751" t="s">
        <v>52</v>
      </c>
      <c r="E12751" s="30">
        <v>4</v>
      </c>
      <c r="F12751">
        <f t="shared" si="205"/>
        <v>1</v>
      </c>
    </row>
    <row r="12752" spans="1:6" x14ac:dyDescent="0.2">
      <c r="A12752" s="28">
        <v>43235</v>
      </c>
      <c r="B12752" t="s">
        <v>444</v>
      </c>
      <c r="C12752" t="s">
        <v>53</v>
      </c>
      <c r="D12752" t="s">
        <v>53</v>
      </c>
      <c r="E12752" s="30">
        <v>0.67</v>
      </c>
      <c r="F12752">
        <f t="shared" si="205"/>
        <v>1</v>
      </c>
    </row>
    <row r="12753" spans="1:6" x14ac:dyDescent="0.2">
      <c r="A12753" s="28">
        <v>43235</v>
      </c>
      <c r="B12753" t="s">
        <v>444</v>
      </c>
      <c r="C12753" t="s">
        <v>54</v>
      </c>
      <c r="D12753" t="s">
        <v>54</v>
      </c>
      <c r="E12753" s="30">
        <v>2</v>
      </c>
      <c r="F12753">
        <f t="shared" si="205"/>
        <v>1</v>
      </c>
    </row>
    <row r="12754" spans="1:6" x14ac:dyDescent="0.2">
      <c r="A12754" s="28">
        <v>43235</v>
      </c>
      <c r="B12754" t="s">
        <v>444</v>
      </c>
      <c r="C12754" t="s">
        <v>55</v>
      </c>
      <c r="D12754" t="s">
        <v>55</v>
      </c>
      <c r="E12754" s="30">
        <v>14</v>
      </c>
      <c r="F12754">
        <f t="shared" si="205"/>
        <v>1</v>
      </c>
    </row>
    <row r="12755" spans="1:6" x14ac:dyDescent="0.2">
      <c r="A12755" s="28">
        <v>43235</v>
      </c>
      <c r="B12755" t="s">
        <v>444</v>
      </c>
      <c r="C12755" t="s">
        <v>56</v>
      </c>
      <c r="D12755" t="s">
        <v>56</v>
      </c>
      <c r="E12755" s="30">
        <v>11</v>
      </c>
      <c r="F12755">
        <f t="shared" si="205"/>
        <v>1</v>
      </c>
    </row>
    <row r="12756" spans="1:6" x14ac:dyDescent="0.2">
      <c r="A12756" s="28">
        <v>43235</v>
      </c>
      <c r="B12756" t="s">
        <v>444</v>
      </c>
      <c r="C12756" t="s">
        <v>57</v>
      </c>
      <c r="D12756" t="s">
        <v>57</v>
      </c>
      <c r="E12756" s="30">
        <v>0</v>
      </c>
      <c r="F12756">
        <f t="shared" si="205"/>
        <v>1</v>
      </c>
    </row>
    <row r="12757" spans="1:6" x14ac:dyDescent="0.2">
      <c r="A12757" s="28">
        <v>43235</v>
      </c>
      <c r="B12757" t="s">
        <v>444</v>
      </c>
      <c r="C12757" t="s">
        <v>58</v>
      </c>
      <c r="D12757" t="s">
        <v>58</v>
      </c>
      <c r="E12757" s="30">
        <v>5</v>
      </c>
      <c r="F12757">
        <f t="shared" si="205"/>
        <v>1</v>
      </c>
    </row>
    <row r="12758" spans="1:6" x14ac:dyDescent="0.2">
      <c r="A12758" s="28">
        <v>43235</v>
      </c>
      <c r="B12758" t="s">
        <v>444</v>
      </c>
      <c r="C12758" t="s">
        <v>59</v>
      </c>
      <c r="D12758" t="s">
        <v>59</v>
      </c>
      <c r="E12758" s="30">
        <v>7</v>
      </c>
      <c r="F12758">
        <f t="shared" si="205"/>
        <v>1</v>
      </c>
    </row>
    <row r="12759" spans="1:6" x14ac:dyDescent="0.2">
      <c r="A12759" s="28">
        <v>43236</v>
      </c>
      <c r="B12759" t="s">
        <v>445</v>
      </c>
      <c r="C12759" t="s">
        <v>52</v>
      </c>
      <c r="D12759" t="s">
        <v>52</v>
      </c>
      <c r="E12759" s="30">
        <v>4.01</v>
      </c>
      <c r="F12759">
        <f t="shared" si="205"/>
        <v>1</v>
      </c>
    </row>
    <row r="12760" spans="1:6" x14ac:dyDescent="0.2">
      <c r="A12760" s="28">
        <v>43236</v>
      </c>
      <c r="B12760" t="s">
        <v>445</v>
      </c>
      <c r="C12760" t="s">
        <v>53</v>
      </c>
      <c r="D12760" t="s">
        <v>53</v>
      </c>
      <c r="E12760" s="30">
        <v>2.33</v>
      </c>
      <c r="F12760">
        <f t="shared" si="205"/>
        <v>1</v>
      </c>
    </row>
    <row r="12761" spans="1:6" x14ac:dyDescent="0.2">
      <c r="A12761" s="28">
        <v>43236</v>
      </c>
      <c r="B12761" t="s">
        <v>445</v>
      </c>
      <c r="C12761" t="s">
        <v>54</v>
      </c>
      <c r="D12761" t="s">
        <v>54</v>
      </c>
      <c r="E12761" s="30">
        <v>2.5</v>
      </c>
      <c r="F12761">
        <f t="shared" si="205"/>
        <v>1</v>
      </c>
    </row>
    <row r="12762" spans="1:6" x14ac:dyDescent="0.2">
      <c r="A12762" s="28">
        <v>43236</v>
      </c>
      <c r="B12762" t="s">
        <v>445</v>
      </c>
      <c r="C12762" t="s">
        <v>55</v>
      </c>
      <c r="D12762" t="s">
        <v>55</v>
      </c>
      <c r="E12762" s="30">
        <v>13.4</v>
      </c>
      <c r="F12762">
        <f t="shared" si="205"/>
        <v>1</v>
      </c>
    </row>
    <row r="12763" spans="1:6" x14ac:dyDescent="0.2">
      <c r="A12763" s="28">
        <v>43236</v>
      </c>
      <c r="B12763" t="s">
        <v>445</v>
      </c>
      <c r="C12763" t="s">
        <v>56</v>
      </c>
      <c r="D12763" t="s">
        <v>56</v>
      </c>
      <c r="E12763" s="30">
        <v>9</v>
      </c>
      <c r="F12763">
        <f t="shared" si="205"/>
        <v>1</v>
      </c>
    </row>
    <row r="12764" spans="1:6" x14ac:dyDescent="0.2">
      <c r="A12764" s="28">
        <v>43236</v>
      </c>
      <c r="B12764" t="s">
        <v>445</v>
      </c>
      <c r="C12764" t="s">
        <v>57</v>
      </c>
      <c r="D12764" t="s">
        <v>57</v>
      </c>
      <c r="E12764" s="30">
        <v>0</v>
      </c>
      <c r="F12764">
        <f t="shared" si="205"/>
        <v>1</v>
      </c>
    </row>
    <row r="12765" spans="1:6" x14ac:dyDescent="0.2">
      <c r="A12765" s="28">
        <v>43236</v>
      </c>
      <c r="B12765" t="s">
        <v>445</v>
      </c>
      <c r="C12765" t="s">
        <v>58</v>
      </c>
      <c r="D12765" t="s">
        <v>58</v>
      </c>
      <c r="E12765" s="30">
        <v>2</v>
      </c>
      <c r="F12765">
        <f t="shared" si="205"/>
        <v>1</v>
      </c>
    </row>
    <row r="12766" spans="1:6" x14ac:dyDescent="0.2">
      <c r="A12766" s="28">
        <v>43236</v>
      </c>
      <c r="B12766" t="s">
        <v>445</v>
      </c>
      <c r="C12766" t="s">
        <v>59</v>
      </c>
      <c r="D12766" t="s">
        <v>59</v>
      </c>
      <c r="E12766" s="30">
        <v>8</v>
      </c>
      <c r="F12766">
        <f t="shared" si="205"/>
        <v>1</v>
      </c>
    </row>
    <row r="12767" spans="1:6" x14ac:dyDescent="0.2">
      <c r="A12767" s="28">
        <v>43237</v>
      </c>
      <c r="B12767" t="s">
        <v>446</v>
      </c>
      <c r="C12767" t="s">
        <v>52</v>
      </c>
      <c r="D12767" t="s">
        <v>52</v>
      </c>
      <c r="E12767" s="30">
        <v>2</v>
      </c>
      <c r="F12767">
        <f t="shared" si="205"/>
        <v>1</v>
      </c>
    </row>
    <row r="12768" spans="1:6" x14ac:dyDescent="0.2">
      <c r="A12768" s="28">
        <v>43237</v>
      </c>
      <c r="B12768" t="s">
        <v>446</v>
      </c>
      <c r="C12768" t="s">
        <v>53</v>
      </c>
      <c r="D12768" t="s">
        <v>53</v>
      </c>
      <c r="E12768" s="30">
        <v>2.78</v>
      </c>
      <c r="F12768">
        <f t="shared" si="205"/>
        <v>1</v>
      </c>
    </row>
    <row r="12769" spans="1:6" x14ac:dyDescent="0.2">
      <c r="A12769" s="28">
        <v>43237</v>
      </c>
      <c r="B12769" t="s">
        <v>446</v>
      </c>
      <c r="C12769" t="s">
        <v>54</v>
      </c>
      <c r="D12769" t="s">
        <v>54</v>
      </c>
      <c r="E12769" s="30">
        <v>3.5</v>
      </c>
      <c r="F12769">
        <f t="shared" si="205"/>
        <v>1</v>
      </c>
    </row>
    <row r="12770" spans="1:6" x14ac:dyDescent="0.2">
      <c r="A12770" s="28">
        <v>43237</v>
      </c>
      <c r="B12770" t="s">
        <v>446</v>
      </c>
      <c r="C12770" t="s">
        <v>55</v>
      </c>
      <c r="D12770" t="s">
        <v>55</v>
      </c>
      <c r="E12770" s="30">
        <v>16</v>
      </c>
      <c r="F12770">
        <f t="shared" si="205"/>
        <v>1</v>
      </c>
    </row>
    <row r="12771" spans="1:6" x14ac:dyDescent="0.2">
      <c r="A12771" s="28">
        <v>43237</v>
      </c>
      <c r="B12771" t="s">
        <v>446</v>
      </c>
      <c r="C12771" t="s">
        <v>56</v>
      </c>
      <c r="D12771" t="s">
        <v>56</v>
      </c>
      <c r="E12771" s="30">
        <v>11</v>
      </c>
      <c r="F12771">
        <f t="shared" si="205"/>
        <v>1</v>
      </c>
    </row>
    <row r="12772" spans="1:6" x14ac:dyDescent="0.2">
      <c r="A12772" s="28">
        <v>43237</v>
      </c>
      <c r="B12772" t="s">
        <v>446</v>
      </c>
      <c r="C12772" t="s">
        <v>57</v>
      </c>
      <c r="D12772" t="s">
        <v>57</v>
      </c>
      <c r="E12772" s="30">
        <v>0</v>
      </c>
      <c r="F12772">
        <f t="shared" si="205"/>
        <v>1</v>
      </c>
    </row>
    <row r="12773" spans="1:6" x14ac:dyDescent="0.2">
      <c r="A12773" s="28">
        <v>43237</v>
      </c>
      <c r="B12773" t="s">
        <v>446</v>
      </c>
      <c r="C12773" t="s">
        <v>58</v>
      </c>
      <c r="D12773" t="s">
        <v>58</v>
      </c>
      <c r="E12773" s="30">
        <v>1</v>
      </c>
      <c r="F12773">
        <f t="shared" si="205"/>
        <v>1</v>
      </c>
    </row>
    <row r="12774" spans="1:6" x14ac:dyDescent="0.2">
      <c r="A12774" s="28">
        <v>43237</v>
      </c>
      <c r="B12774" t="s">
        <v>446</v>
      </c>
      <c r="C12774" t="s">
        <v>59</v>
      </c>
      <c r="D12774" t="s">
        <v>59</v>
      </c>
      <c r="E12774" s="30">
        <v>4</v>
      </c>
      <c r="F12774">
        <f t="shared" si="205"/>
        <v>1</v>
      </c>
    </row>
    <row r="12775" spans="1:6" x14ac:dyDescent="0.2">
      <c r="A12775" s="28">
        <v>43238</v>
      </c>
      <c r="B12775" t="s">
        <v>440</v>
      </c>
      <c r="C12775" t="s">
        <v>52</v>
      </c>
      <c r="D12775" t="s">
        <v>52</v>
      </c>
      <c r="E12775" s="30">
        <v>2.34</v>
      </c>
      <c r="F12775">
        <f t="shared" si="205"/>
        <v>1</v>
      </c>
    </row>
    <row r="12776" spans="1:6" x14ac:dyDescent="0.2">
      <c r="A12776" s="28">
        <v>43238</v>
      </c>
      <c r="B12776" t="s">
        <v>440</v>
      </c>
      <c r="C12776" t="s">
        <v>53</v>
      </c>
      <c r="D12776" t="s">
        <v>53</v>
      </c>
      <c r="E12776" s="30">
        <v>1.3959999999999999</v>
      </c>
      <c r="F12776">
        <f t="shared" si="205"/>
        <v>1</v>
      </c>
    </row>
    <row r="12777" spans="1:6" x14ac:dyDescent="0.2">
      <c r="A12777" s="28">
        <v>43238</v>
      </c>
      <c r="B12777" t="s">
        <v>440</v>
      </c>
      <c r="C12777" t="s">
        <v>54</v>
      </c>
      <c r="D12777" t="s">
        <v>54</v>
      </c>
      <c r="E12777" s="30">
        <v>6</v>
      </c>
      <c r="F12777">
        <f t="shared" si="205"/>
        <v>1</v>
      </c>
    </row>
    <row r="12778" spans="1:6" x14ac:dyDescent="0.2">
      <c r="A12778" s="28">
        <v>43238</v>
      </c>
      <c r="B12778" t="s">
        <v>440</v>
      </c>
      <c r="C12778" t="s">
        <v>55</v>
      </c>
      <c r="D12778" t="s">
        <v>55</v>
      </c>
      <c r="E12778" s="30">
        <v>30</v>
      </c>
      <c r="F12778">
        <f t="shared" si="205"/>
        <v>1</v>
      </c>
    </row>
    <row r="12779" spans="1:6" x14ac:dyDescent="0.2">
      <c r="A12779" s="28">
        <v>43238</v>
      </c>
      <c r="B12779" t="s">
        <v>440</v>
      </c>
      <c r="C12779" t="s">
        <v>56</v>
      </c>
      <c r="D12779" t="s">
        <v>56</v>
      </c>
      <c r="E12779" s="30">
        <v>11</v>
      </c>
      <c r="F12779">
        <f t="shared" si="205"/>
        <v>1</v>
      </c>
    </row>
    <row r="12780" spans="1:6" x14ac:dyDescent="0.2">
      <c r="A12780" s="28">
        <v>43238</v>
      </c>
      <c r="B12780" t="s">
        <v>440</v>
      </c>
      <c r="C12780" t="s">
        <v>57</v>
      </c>
      <c r="D12780" t="s">
        <v>57</v>
      </c>
      <c r="E12780" s="30">
        <v>0</v>
      </c>
      <c r="F12780">
        <f t="shared" si="205"/>
        <v>1</v>
      </c>
    </row>
    <row r="12781" spans="1:6" x14ac:dyDescent="0.2">
      <c r="A12781" s="28">
        <v>43238</v>
      </c>
      <c r="B12781" t="s">
        <v>440</v>
      </c>
      <c r="C12781" t="s">
        <v>58</v>
      </c>
      <c r="D12781" t="s">
        <v>58</v>
      </c>
      <c r="E12781" s="30">
        <v>2</v>
      </c>
      <c r="F12781">
        <f t="shared" si="205"/>
        <v>1</v>
      </c>
    </row>
    <row r="12782" spans="1:6" x14ac:dyDescent="0.2">
      <c r="A12782" s="28">
        <v>43238</v>
      </c>
      <c r="B12782" t="s">
        <v>440</v>
      </c>
      <c r="C12782" t="s">
        <v>59</v>
      </c>
      <c r="D12782" t="s">
        <v>59</v>
      </c>
      <c r="E12782" s="30">
        <v>2.4</v>
      </c>
      <c r="F12782">
        <f t="shared" si="205"/>
        <v>1</v>
      </c>
    </row>
    <row r="12783" spans="1:6" x14ac:dyDescent="0.2">
      <c r="A12783" s="28">
        <v>43239</v>
      </c>
      <c r="B12783" t="s">
        <v>441</v>
      </c>
      <c r="C12783" t="s">
        <v>52</v>
      </c>
      <c r="D12783" t="s">
        <v>52</v>
      </c>
      <c r="E12783" s="30">
        <v>2.34</v>
      </c>
      <c r="F12783">
        <f t="shared" si="205"/>
        <v>1</v>
      </c>
    </row>
    <row r="12784" spans="1:6" x14ac:dyDescent="0.2">
      <c r="A12784" s="28">
        <v>43239</v>
      </c>
      <c r="B12784" t="s">
        <v>441</v>
      </c>
      <c r="C12784" t="s">
        <v>53</v>
      </c>
      <c r="D12784" t="s">
        <v>53</v>
      </c>
      <c r="E12784" s="30">
        <v>2.5609999999999999</v>
      </c>
      <c r="F12784">
        <f t="shared" si="205"/>
        <v>1</v>
      </c>
    </row>
    <row r="12785" spans="1:6" x14ac:dyDescent="0.2">
      <c r="A12785" s="28">
        <v>43239</v>
      </c>
      <c r="B12785" t="s">
        <v>441</v>
      </c>
      <c r="C12785" t="s">
        <v>54</v>
      </c>
      <c r="D12785" t="s">
        <v>54</v>
      </c>
      <c r="E12785" s="30">
        <v>1</v>
      </c>
      <c r="F12785">
        <f t="shared" si="205"/>
        <v>1</v>
      </c>
    </row>
    <row r="12786" spans="1:6" x14ac:dyDescent="0.2">
      <c r="A12786" s="28">
        <v>43239</v>
      </c>
      <c r="B12786" t="s">
        <v>441</v>
      </c>
      <c r="C12786" t="s">
        <v>55</v>
      </c>
      <c r="D12786" t="s">
        <v>55</v>
      </c>
      <c r="E12786" s="30">
        <v>18.399999999999999</v>
      </c>
      <c r="F12786">
        <f t="shared" si="205"/>
        <v>1</v>
      </c>
    </row>
    <row r="12787" spans="1:6" x14ac:dyDescent="0.2">
      <c r="A12787" s="28">
        <v>43239</v>
      </c>
      <c r="B12787" t="s">
        <v>441</v>
      </c>
      <c r="C12787" t="s">
        <v>56</v>
      </c>
      <c r="D12787" t="s">
        <v>56</v>
      </c>
      <c r="E12787" s="30">
        <v>7</v>
      </c>
      <c r="F12787">
        <f t="shared" si="205"/>
        <v>1</v>
      </c>
    </row>
    <row r="12788" spans="1:6" x14ac:dyDescent="0.2">
      <c r="A12788" s="28">
        <v>43239</v>
      </c>
      <c r="B12788" t="s">
        <v>441</v>
      </c>
      <c r="C12788" t="s">
        <v>57</v>
      </c>
      <c r="D12788" t="s">
        <v>57</v>
      </c>
      <c r="E12788" s="30">
        <v>5</v>
      </c>
      <c r="F12788">
        <f t="shared" si="205"/>
        <v>1</v>
      </c>
    </row>
    <row r="12789" spans="1:6" x14ac:dyDescent="0.2">
      <c r="A12789" s="28">
        <v>43239</v>
      </c>
      <c r="B12789" t="s">
        <v>441</v>
      </c>
      <c r="C12789" t="s">
        <v>58</v>
      </c>
      <c r="D12789" t="s">
        <v>58</v>
      </c>
      <c r="E12789" s="30">
        <v>0</v>
      </c>
      <c r="F12789">
        <f t="shared" si="205"/>
        <v>1</v>
      </c>
    </row>
    <row r="12790" spans="1:6" x14ac:dyDescent="0.2">
      <c r="A12790" s="28">
        <v>43239</v>
      </c>
      <c r="B12790" t="s">
        <v>441</v>
      </c>
      <c r="C12790" t="s">
        <v>59</v>
      </c>
      <c r="D12790" t="s">
        <v>59</v>
      </c>
      <c r="E12790" s="30">
        <v>5</v>
      </c>
      <c r="F12790">
        <f t="shared" si="205"/>
        <v>1</v>
      </c>
    </row>
    <row r="12791" spans="1:6" x14ac:dyDescent="0.2">
      <c r="A12791" s="28">
        <v>43240</v>
      </c>
      <c r="B12791" t="s">
        <v>447</v>
      </c>
      <c r="C12791" t="s">
        <v>52</v>
      </c>
      <c r="D12791" t="s">
        <v>52</v>
      </c>
      <c r="E12791" s="30">
        <v>7</v>
      </c>
      <c r="F12791">
        <f t="shared" si="205"/>
        <v>1</v>
      </c>
    </row>
    <row r="12792" spans="1:6" x14ac:dyDescent="0.2">
      <c r="A12792" s="28">
        <v>43240</v>
      </c>
      <c r="B12792" t="s">
        <v>447</v>
      </c>
      <c r="C12792" t="s">
        <v>53</v>
      </c>
      <c r="D12792" t="s">
        <v>53</v>
      </c>
      <c r="E12792" s="30">
        <v>8.01</v>
      </c>
      <c r="F12792">
        <f t="shared" si="205"/>
        <v>1</v>
      </c>
    </row>
    <row r="12793" spans="1:6" x14ac:dyDescent="0.2">
      <c r="A12793" s="28">
        <v>43240</v>
      </c>
      <c r="B12793" t="s">
        <v>447</v>
      </c>
      <c r="C12793" t="s">
        <v>54</v>
      </c>
      <c r="D12793" t="s">
        <v>54</v>
      </c>
      <c r="E12793" s="30">
        <v>1</v>
      </c>
      <c r="F12793">
        <f t="shared" si="205"/>
        <v>1</v>
      </c>
    </row>
    <row r="12794" spans="1:6" x14ac:dyDescent="0.2">
      <c r="A12794" s="28">
        <v>43240</v>
      </c>
      <c r="B12794" t="s">
        <v>447</v>
      </c>
      <c r="C12794" t="s">
        <v>55</v>
      </c>
      <c r="D12794" t="s">
        <v>55</v>
      </c>
      <c r="E12794" s="30">
        <v>45</v>
      </c>
      <c r="F12794">
        <f t="shared" si="205"/>
        <v>1</v>
      </c>
    </row>
    <row r="12795" spans="1:6" x14ac:dyDescent="0.2">
      <c r="A12795" s="28">
        <v>43240</v>
      </c>
      <c r="B12795" t="s">
        <v>447</v>
      </c>
      <c r="C12795" t="s">
        <v>56</v>
      </c>
      <c r="D12795" t="s">
        <v>56</v>
      </c>
      <c r="E12795" s="30">
        <v>6</v>
      </c>
      <c r="F12795">
        <f t="shared" si="205"/>
        <v>1</v>
      </c>
    </row>
    <row r="12796" spans="1:6" x14ac:dyDescent="0.2">
      <c r="A12796" s="28">
        <v>43240</v>
      </c>
      <c r="B12796" t="s">
        <v>447</v>
      </c>
      <c r="C12796" t="s">
        <v>57</v>
      </c>
      <c r="D12796" t="s">
        <v>57</v>
      </c>
      <c r="E12796" s="30">
        <v>1</v>
      </c>
      <c r="F12796">
        <f t="shared" si="205"/>
        <v>1</v>
      </c>
    </row>
    <row r="12797" spans="1:6" x14ac:dyDescent="0.2">
      <c r="A12797" s="28">
        <v>43240</v>
      </c>
      <c r="B12797" t="s">
        <v>447</v>
      </c>
      <c r="C12797" t="s">
        <v>58</v>
      </c>
      <c r="D12797" t="s">
        <v>58</v>
      </c>
      <c r="E12797" s="30">
        <v>0</v>
      </c>
      <c r="F12797">
        <f t="shared" si="205"/>
        <v>1</v>
      </c>
    </row>
    <row r="12798" spans="1:6" x14ac:dyDescent="0.2">
      <c r="A12798" s="28">
        <v>43240</v>
      </c>
      <c r="B12798" t="s">
        <v>447</v>
      </c>
      <c r="C12798" t="s">
        <v>59</v>
      </c>
      <c r="D12798" t="s">
        <v>59</v>
      </c>
      <c r="E12798" s="30">
        <v>10</v>
      </c>
      <c r="F12798">
        <f t="shared" si="205"/>
        <v>1</v>
      </c>
    </row>
    <row r="12799" spans="1:6" x14ac:dyDescent="0.2">
      <c r="A12799" s="28">
        <v>43241</v>
      </c>
      <c r="B12799" t="s">
        <v>443</v>
      </c>
      <c r="C12799" t="s">
        <v>52</v>
      </c>
      <c r="D12799" t="s">
        <v>52</v>
      </c>
      <c r="E12799" s="30">
        <v>12</v>
      </c>
      <c r="F12799">
        <f t="shared" si="205"/>
        <v>1</v>
      </c>
    </row>
    <row r="12800" spans="1:6" x14ac:dyDescent="0.2">
      <c r="A12800" s="28">
        <v>43241</v>
      </c>
      <c r="B12800" t="s">
        <v>443</v>
      </c>
      <c r="C12800" t="s">
        <v>53</v>
      </c>
      <c r="D12800" t="s">
        <v>53</v>
      </c>
      <c r="E12800" s="30">
        <v>2.7589999999999999</v>
      </c>
      <c r="F12800">
        <f t="shared" si="205"/>
        <v>1</v>
      </c>
    </row>
    <row r="12801" spans="1:6" x14ac:dyDescent="0.2">
      <c r="A12801" s="28">
        <v>43241</v>
      </c>
      <c r="B12801" t="s">
        <v>443</v>
      </c>
      <c r="C12801" t="s">
        <v>54</v>
      </c>
      <c r="D12801" t="s">
        <v>54</v>
      </c>
      <c r="E12801" s="30">
        <v>2.15</v>
      </c>
      <c r="F12801">
        <f t="shared" si="205"/>
        <v>1</v>
      </c>
    </row>
    <row r="12802" spans="1:6" x14ac:dyDescent="0.2">
      <c r="A12802" s="28">
        <v>43241</v>
      </c>
      <c r="B12802" t="s">
        <v>443</v>
      </c>
      <c r="C12802" t="s">
        <v>55</v>
      </c>
      <c r="D12802" t="s">
        <v>55</v>
      </c>
      <c r="E12802" s="30">
        <v>14.6</v>
      </c>
      <c r="F12802">
        <f t="shared" si="205"/>
        <v>1</v>
      </c>
    </row>
    <row r="12803" spans="1:6" x14ac:dyDescent="0.2">
      <c r="A12803" s="28">
        <v>43241</v>
      </c>
      <c r="B12803" t="s">
        <v>443</v>
      </c>
      <c r="C12803" t="s">
        <v>56</v>
      </c>
      <c r="D12803" t="s">
        <v>56</v>
      </c>
      <c r="E12803" s="30">
        <v>18</v>
      </c>
      <c r="F12803">
        <f t="shared" si="205"/>
        <v>1</v>
      </c>
    </row>
    <row r="12804" spans="1:6" x14ac:dyDescent="0.2">
      <c r="A12804" s="28">
        <v>43241</v>
      </c>
      <c r="B12804" t="s">
        <v>443</v>
      </c>
      <c r="C12804" t="s">
        <v>57</v>
      </c>
      <c r="D12804" t="s">
        <v>57</v>
      </c>
      <c r="E12804" s="30">
        <v>0</v>
      </c>
      <c r="F12804">
        <f t="shared" si="205"/>
        <v>1</v>
      </c>
    </row>
    <row r="12805" spans="1:6" x14ac:dyDescent="0.2">
      <c r="A12805" s="28">
        <v>43241</v>
      </c>
      <c r="B12805" t="s">
        <v>443</v>
      </c>
      <c r="C12805" t="s">
        <v>58</v>
      </c>
      <c r="D12805" t="s">
        <v>58</v>
      </c>
      <c r="E12805" s="30">
        <v>11</v>
      </c>
      <c r="F12805">
        <f t="shared" si="205"/>
        <v>1</v>
      </c>
    </row>
    <row r="12806" spans="1:6" x14ac:dyDescent="0.2">
      <c r="A12806" s="28">
        <v>43241</v>
      </c>
      <c r="B12806" t="s">
        <v>443</v>
      </c>
      <c r="C12806" t="s">
        <v>59</v>
      </c>
      <c r="D12806" t="s">
        <v>59</v>
      </c>
      <c r="E12806" s="30">
        <v>5</v>
      </c>
      <c r="F12806">
        <f t="shared" si="205"/>
        <v>1</v>
      </c>
    </row>
    <row r="12807" spans="1:6" x14ac:dyDescent="0.2">
      <c r="A12807" s="28">
        <v>43242</v>
      </c>
      <c r="B12807" t="s">
        <v>444</v>
      </c>
      <c r="C12807" t="s">
        <v>52</v>
      </c>
      <c r="D12807" t="s">
        <v>52</v>
      </c>
      <c r="E12807" s="30">
        <v>3.67</v>
      </c>
      <c r="F12807">
        <f t="shared" ref="F12807:F12870" si="206">SUBTOTAL(103,E12807)</f>
        <v>1</v>
      </c>
    </row>
    <row r="12808" spans="1:6" x14ac:dyDescent="0.2">
      <c r="A12808" s="28">
        <v>43242</v>
      </c>
      <c r="B12808" t="s">
        <v>444</v>
      </c>
      <c r="C12808" t="s">
        <v>53</v>
      </c>
      <c r="D12808" t="s">
        <v>53</v>
      </c>
      <c r="E12808" s="30">
        <v>2.33</v>
      </c>
      <c r="F12808">
        <f t="shared" si="206"/>
        <v>1</v>
      </c>
    </row>
    <row r="12809" spans="1:6" x14ac:dyDescent="0.2">
      <c r="A12809" s="28">
        <v>43242</v>
      </c>
      <c r="B12809" t="s">
        <v>444</v>
      </c>
      <c r="C12809" t="s">
        <v>54</v>
      </c>
      <c r="D12809" t="s">
        <v>54</v>
      </c>
      <c r="E12809" s="30">
        <v>3</v>
      </c>
      <c r="F12809">
        <f t="shared" si="206"/>
        <v>1</v>
      </c>
    </row>
    <row r="12810" spans="1:6" x14ac:dyDescent="0.2">
      <c r="A12810" s="28">
        <v>43242</v>
      </c>
      <c r="B12810" t="s">
        <v>444</v>
      </c>
      <c r="C12810" t="s">
        <v>55</v>
      </c>
      <c r="D12810" t="s">
        <v>55</v>
      </c>
      <c r="E12810" s="30">
        <v>8.0619999999999994</v>
      </c>
      <c r="F12810">
        <f t="shared" si="206"/>
        <v>1</v>
      </c>
    </row>
    <row r="12811" spans="1:6" x14ac:dyDescent="0.2">
      <c r="A12811" s="28">
        <v>43242</v>
      </c>
      <c r="B12811" t="s">
        <v>444</v>
      </c>
      <c r="C12811" t="s">
        <v>56</v>
      </c>
      <c r="D12811" t="s">
        <v>56</v>
      </c>
      <c r="E12811" s="30">
        <v>7</v>
      </c>
      <c r="F12811">
        <f t="shared" si="206"/>
        <v>1</v>
      </c>
    </row>
    <row r="12812" spans="1:6" x14ac:dyDescent="0.2">
      <c r="A12812" s="28">
        <v>43242</v>
      </c>
      <c r="B12812" t="s">
        <v>444</v>
      </c>
      <c r="C12812" t="s">
        <v>57</v>
      </c>
      <c r="D12812" t="s">
        <v>57</v>
      </c>
      <c r="E12812" s="30">
        <v>0</v>
      </c>
      <c r="F12812">
        <f t="shared" si="206"/>
        <v>1</v>
      </c>
    </row>
    <row r="12813" spans="1:6" x14ac:dyDescent="0.2">
      <c r="A12813" s="28">
        <v>43242</v>
      </c>
      <c r="B12813" t="s">
        <v>444</v>
      </c>
      <c r="C12813" t="s">
        <v>58</v>
      </c>
      <c r="D12813" t="s">
        <v>58</v>
      </c>
      <c r="E12813" s="30">
        <v>6</v>
      </c>
      <c r="F12813">
        <f t="shared" si="206"/>
        <v>1</v>
      </c>
    </row>
    <row r="12814" spans="1:6" x14ac:dyDescent="0.2">
      <c r="A12814" s="28">
        <v>43242</v>
      </c>
      <c r="B12814" t="s">
        <v>444</v>
      </c>
      <c r="C12814" t="s">
        <v>59</v>
      </c>
      <c r="D12814" t="s">
        <v>59</v>
      </c>
      <c r="E12814" s="30">
        <v>6</v>
      </c>
      <c r="F12814">
        <f t="shared" si="206"/>
        <v>1</v>
      </c>
    </row>
    <row r="12815" spans="1:6" x14ac:dyDescent="0.2">
      <c r="A12815" s="28">
        <v>43243</v>
      </c>
      <c r="B12815" t="s">
        <v>445</v>
      </c>
      <c r="C12815" t="s">
        <v>52</v>
      </c>
      <c r="D12815" t="s">
        <v>52</v>
      </c>
      <c r="E12815" s="30">
        <v>1.5</v>
      </c>
      <c r="F12815">
        <f t="shared" si="206"/>
        <v>1</v>
      </c>
    </row>
    <row r="12816" spans="1:6" x14ac:dyDescent="0.2">
      <c r="A12816" s="28">
        <v>43243</v>
      </c>
      <c r="B12816" t="s">
        <v>445</v>
      </c>
      <c r="C12816" t="s">
        <v>53</v>
      </c>
      <c r="D12816" t="s">
        <v>53</v>
      </c>
      <c r="E12816" s="30">
        <v>3.66</v>
      </c>
      <c r="F12816">
        <f t="shared" si="206"/>
        <v>1</v>
      </c>
    </row>
    <row r="12817" spans="1:6" x14ac:dyDescent="0.2">
      <c r="A12817" s="28">
        <v>43243</v>
      </c>
      <c r="B12817" t="s">
        <v>445</v>
      </c>
      <c r="C12817" t="s">
        <v>54</v>
      </c>
      <c r="D12817" t="s">
        <v>54</v>
      </c>
      <c r="E12817" s="30">
        <v>0</v>
      </c>
      <c r="F12817">
        <f t="shared" si="206"/>
        <v>1</v>
      </c>
    </row>
    <row r="12818" spans="1:6" x14ac:dyDescent="0.2">
      <c r="A12818" s="28">
        <v>43243</v>
      </c>
      <c r="B12818" t="s">
        <v>445</v>
      </c>
      <c r="C12818" t="s">
        <v>55</v>
      </c>
      <c r="D12818" t="s">
        <v>55</v>
      </c>
      <c r="E12818" s="30">
        <v>11</v>
      </c>
      <c r="F12818">
        <f t="shared" si="206"/>
        <v>1</v>
      </c>
    </row>
    <row r="12819" spans="1:6" x14ac:dyDescent="0.2">
      <c r="A12819" s="28">
        <v>43243</v>
      </c>
      <c r="B12819" t="s">
        <v>445</v>
      </c>
      <c r="C12819" t="s">
        <v>56</v>
      </c>
      <c r="D12819" t="s">
        <v>56</v>
      </c>
      <c r="E12819" s="30">
        <v>7</v>
      </c>
      <c r="F12819">
        <f t="shared" si="206"/>
        <v>1</v>
      </c>
    </row>
    <row r="12820" spans="1:6" x14ac:dyDescent="0.2">
      <c r="A12820" s="28">
        <v>43243</v>
      </c>
      <c r="B12820" t="s">
        <v>445</v>
      </c>
      <c r="C12820" t="s">
        <v>57</v>
      </c>
      <c r="D12820" t="s">
        <v>57</v>
      </c>
      <c r="E12820" s="30">
        <v>0</v>
      </c>
      <c r="F12820">
        <f t="shared" si="206"/>
        <v>1</v>
      </c>
    </row>
    <row r="12821" spans="1:6" x14ac:dyDescent="0.2">
      <c r="A12821" s="28">
        <v>43243</v>
      </c>
      <c r="B12821" t="s">
        <v>445</v>
      </c>
      <c r="C12821" t="s">
        <v>58</v>
      </c>
      <c r="D12821" t="s">
        <v>58</v>
      </c>
      <c r="E12821" s="30">
        <v>0</v>
      </c>
      <c r="F12821">
        <f t="shared" si="206"/>
        <v>1</v>
      </c>
    </row>
    <row r="12822" spans="1:6" x14ac:dyDescent="0.2">
      <c r="A12822" s="28">
        <v>43243</v>
      </c>
      <c r="B12822" t="s">
        <v>445</v>
      </c>
      <c r="C12822" t="s">
        <v>59</v>
      </c>
      <c r="D12822" t="s">
        <v>59</v>
      </c>
      <c r="E12822" s="30">
        <v>7</v>
      </c>
      <c r="F12822">
        <f t="shared" si="206"/>
        <v>1</v>
      </c>
    </row>
    <row r="12823" spans="1:6" x14ac:dyDescent="0.2">
      <c r="A12823" s="28">
        <v>43244</v>
      </c>
      <c r="B12823" t="s">
        <v>446</v>
      </c>
      <c r="C12823" t="s">
        <v>52</v>
      </c>
      <c r="D12823" t="s">
        <v>52</v>
      </c>
      <c r="E12823" s="30">
        <v>2</v>
      </c>
      <c r="F12823">
        <f t="shared" si="206"/>
        <v>1</v>
      </c>
    </row>
    <row r="12824" spans="1:6" x14ac:dyDescent="0.2">
      <c r="A12824" s="28">
        <v>43244</v>
      </c>
      <c r="B12824" t="s">
        <v>446</v>
      </c>
      <c r="C12824" t="s">
        <v>53</v>
      </c>
      <c r="D12824" t="s">
        <v>53</v>
      </c>
      <c r="E12824" s="30">
        <v>1.99</v>
      </c>
      <c r="F12824">
        <f t="shared" si="206"/>
        <v>1</v>
      </c>
    </row>
    <row r="12825" spans="1:6" x14ac:dyDescent="0.2">
      <c r="A12825" s="28">
        <v>43244</v>
      </c>
      <c r="B12825" t="s">
        <v>446</v>
      </c>
      <c r="C12825" t="s">
        <v>54</v>
      </c>
      <c r="D12825" t="s">
        <v>54</v>
      </c>
      <c r="E12825" s="30">
        <v>5</v>
      </c>
      <c r="F12825">
        <f t="shared" si="206"/>
        <v>1</v>
      </c>
    </row>
    <row r="12826" spans="1:6" x14ac:dyDescent="0.2">
      <c r="A12826" s="28">
        <v>43244</v>
      </c>
      <c r="B12826" t="s">
        <v>446</v>
      </c>
      <c r="C12826" t="s">
        <v>55</v>
      </c>
      <c r="D12826" t="s">
        <v>55</v>
      </c>
      <c r="E12826" s="30">
        <v>20.2</v>
      </c>
      <c r="F12826">
        <f t="shared" si="206"/>
        <v>1</v>
      </c>
    </row>
    <row r="12827" spans="1:6" x14ac:dyDescent="0.2">
      <c r="A12827" s="28">
        <v>43244</v>
      </c>
      <c r="B12827" t="s">
        <v>446</v>
      </c>
      <c r="C12827" t="s">
        <v>56</v>
      </c>
      <c r="D12827" t="s">
        <v>56</v>
      </c>
      <c r="E12827" s="30">
        <v>6</v>
      </c>
      <c r="F12827">
        <f t="shared" si="206"/>
        <v>1</v>
      </c>
    </row>
    <row r="12828" spans="1:6" x14ac:dyDescent="0.2">
      <c r="A12828" s="28">
        <v>43244</v>
      </c>
      <c r="B12828" t="s">
        <v>446</v>
      </c>
      <c r="C12828" t="s">
        <v>57</v>
      </c>
      <c r="D12828" t="s">
        <v>57</v>
      </c>
      <c r="E12828" s="30">
        <v>1</v>
      </c>
      <c r="F12828">
        <f t="shared" si="206"/>
        <v>1</v>
      </c>
    </row>
    <row r="12829" spans="1:6" x14ac:dyDescent="0.2">
      <c r="A12829" s="28">
        <v>43244</v>
      </c>
      <c r="B12829" t="s">
        <v>446</v>
      </c>
      <c r="C12829" t="s">
        <v>58</v>
      </c>
      <c r="D12829" t="s">
        <v>58</v>
      </c>
      <c r="E12829" s="30">
        <v>10</v>
      </c>
      <c r="F12829">
        <f t="shared" si="206"/>
        <v>1</v>
      </c>
    </row>
    <row r="12830" spans="1:6" x14ac:dyDescent="0.2">
      <c r="A12830" s="28">
        <v>43244</v>
      </c>
      <c r="B12830" t="s">
        <v>446</v>
      </c>
      <c r="C12830" t="s">
        <v>59</v>
      </c>
      <c r="D12830" t="s">
        <v>59</v>
      </c>
      <c r="E12830" s="30">
        <v>1</v>
      </c>
      <c r="F12830">
        <f t="shared" si="206"/>
        <v>1</v>
      </c>
    </row>
    <row r="12831" spans="1:6" x14ac:dyDescent="0.2">
      <c r="A12831" s="28">
        <v>43245</v>
      </c>
      <c r="B12831" t="s">
        <v>440</v>
      </c>
      <c r="C12831" t="s">
        <v>52</v>
      </c>
      <c r="D12831" t="s">
        <v>52</v>
      </c>
      <c r="E12831" s="30">
        <v>2.33</v>
      </c>
      <c r="F12831">
        <f t="shared" si="206"/>
        <v>1</v>
      </c>
    </row>
    <row r="12832" spans="1:6" x14ac:dyDescent="0.2">
      <c r="A12832" s="28">
        <v>43245</v>
      </c>
      <c r="B12832" t="s">
        <v>440</v>
      </c>
      <c r="C12832" t="s">
        <v>53</v>
      </c>
      <c r="D12832" t="s">
        <v>53</v>
      </c>
      <c r="E12832" s="30">
        <v>2.33</v>
      </c>
      <c r="F12832">
        <f t="shared" si="206"/>
        <v>1</v>
      </c>
    </row>
    <row r="12833" spans="1:6" x14ac:dyDescent="0.2">
      <c r="A12833" s="28">
        <v>43245</v>
      </c>
      <c r="B12833" t="s">
        <v>440</v>
      </c>
      <c r="C12833" t="s">
        <v>54</v>
      </c>
      <c r="D12833" t="s">
        <v>54</v>
      </c>
      <c r="E12833" s="30">
        <v>2</v>
      </c>
      <c r="F12833">
        <f t="shared" si="206"/>
        <v>1</v>
      </c>
    </row>
    <row r="12834" spans="1:6" x14ac:dyDescent="0.2">
      <c r="A12834" s="28">
        <v>43245</v>
      </c>
      <c r="B12834" t="s">
        <v>440</v>
      </c>
      <c r="C12834" t="s">
        <v>55</v>
      </c>
      <c r="D12834" t="s">
        <v>55</v>
      </c>
      <c r="E12834" s="30">
        <v>16.399999999999999</v>
      </c>
      <c r="F12834">
        <f t="shared" si="206"/>
        <v>1</v>
      </c>
    </row>
    <row r="12835" spans="1:6" x14ac:dyDescent="0.2">
      <c r="A12835" s="28">
        <v>43245</v>
      </c>
      <c r="B12835" t="s">
        <v>440</v>
      </c>
      <c r="C12835" t="s">
        <v>56</v>
      </c>
      <c r="D12835" t="s">
        <v>56</v>
      </c>
      <c r="E12835" s="30">
        <v>9</v>
      </c>
      <c r="F12835">
        <f t="shared" si="206"/>
        <v>1</v>
      </c>
    </row>
    <row r="12836" spans="1:6" x14ac:dyDescent="0.2">
      <c r="A12836" s="28">
        <v>43245</v>
      </c>
      <c r="B12836" t="s">
        <v>440</v>
      </c>
      <c r="C12836" t="s">
        <v>57</v>
      </c>
      <c r="D12836" t="s">
        <v>57</v>
      </c>
      <c r="E12836" s="30">
        <v>0</v>
      </c>
      <c r="F12836">
        <f t="shared" si="206"/>
        <v>1</v>
      </c>
    </row>
    <row r="12837" spans="1:6" x14ac:dyDescent="0.2">
      <c r="A12837" s="28">
        <v>43245</v>
      </c>
      <c r="B12837" t="s">
        <v>440</v>
      </c>
      <c r="C12837" t="s">
        <v>58</v>
      </c>
      <c r="D12837" t="s">
        <v>58</v>
      </c>
      <c r="E12837" s="30">
        <v>1</v>
      </c>
      <c r="F12837">
        <f t="shared" si="206"/>
        <v>1</v>
      </c>
    </row>
    <row r="12838" spans="1:6" x14ac:dyDescent="0.2">
      <c r="A12838" s="28">
        <v>43245</v>
      </c>
      <c r="B12838" t="s">
        <v>440</v>
      </c>
      <c r="C12838" t="s">
        <v>59</v>
      </c>
      <c r="D12838" t="s">
        <v>59</v>
      </c>
      <c r="E12838" s="30">
        <v>2</v>
      </c>
      <c r="F12838">
        <f t="shared" si="206"/>
        <v>1</v>
      </c>
    </row>
    <row r="12839" spans="1:6" x14ac:dyDescent="0.2">
      <c r="A12839" s="28">
        <v>43246</v>
      </c>
      <c r="B12839" t="s">
        <v>441</v>
      </c>
      <c r="C12839" t="s">
        <v>52</v>
      </c>
      <c r="D12839" t="s">
        <v>52</v>
      </c>
      <c r="E12839" s="30">
        <v>3.33</v>
      </c>
      <c r="F12839">
        <f t="shared" si="206"/>
        <v>1</v>
      </c>
    </row>
    <row r="12840" spans="1:6" x14ac:dyDescent="0.2">
      <c r="A12840" s="28">
        <v>43246</v>
      </c>
      <c r="B12840" t="s">
        <v>441</v>
      </c>
      <c r="C12840" t="s">
        <v>53</v>
      </c>
      <c r="D12840" t="s">
        <v>53</v>
      </c>
      <c r="E12840" s="30">
        <v>2.7589999999999999</v>
      </c>
      <c r="F12840">
        <f t="shared" si="206"/>
        <v>1</v>
      </c>
    </row>
    <row r="12841" spans="1:6" x14ac:dyDescent="0.2">
      <c r="A12841" s="28">
        <v>43246</v>
      </c>
      <c r="B12841" t="s">
        <v>441</v>
      </c>
      <c r="C12841" t="s">
        <v>54</v>
      </c>
      <c r="D12841" t="s">
        <v>54</v>
      </c>
      <c r="E12841" s="30">
        <v>7</v>
      </c>
      <c r="F12841">
        <f t="shared" si="206"/>
        <v>1</v>
      </c>
    </row>
    <row r="12842" spans="1:6" x14ac:dyDescent="0.2">
      <c r="A12842" s="28">
        <v>43246</v>
      </c>
      <c r="B12842" t="s">
        <v>441</v>
      </c>
      <c r="C12842" t="s">
        <v>55</v>
      </c>
      <c r="D12842" t="s">
        <v>55</v>
      </c>
      <c r="E12842" s="30">
        <v>16.262</v>
      </c>
      <c r="F12842">
        <f t="shared" si="206"/>
        <v>1</v>
      </c>
    </row>
    <row r="12843" spans="1:6" x14ac:dyDescent="0.2">
      <c r="A12843" s="28">
        <v>43246</v>
      </c>
      <c r="B12843" t="s">
        <v>441</v>
      </c>
      <c r="C12843" t="s">
        <v>56</v>
      </c>
      <c r="D12843" t="s">
        <v>56</v>
      </c>
      <c r="E12843" s="30">
        <v>7</v>
      </c>
      <c r="F12843">
        <f t="shared" si="206"/>
        <v>1</v>
      </c>
    </row>
    <row r="12844" spans="1:6" x14ac:dyDescent="0.2">
      <c r="A12844" s="28">
        <v>43246</v>
      </c>
      <c r="B12844" t="s">
        <v>441</v>
      </c>
      <c r="C12844" t="s">
        <v>57</v>
      </c>
      <c r="D12844" t="s">
        <v>57</v>
      </c>
      <c r="E12844" s="30">
        <v>0</v>
      </c>
      <c r="F12844">
        <f t="shared" si="206"/>
        <v>1</v>
      </c>
    </row>
    <row r="12845" spans="1:6" x14ac:dyDescent="0.2">
      <c r="A12845" s="28">
        <v>43246</v>
      </c>
      <c r="B12845" t="s">
        <v>441</v>
      </c>
      <c r="C12845" t="s">
        <v>58</v>
      </c>
      <c r="D12845" t="s">
        <v>58</v>
      </c>
      <c r="E12845" s="30">
        <v>3</v>
      </c>
      <c r="F12845">
        <f t="shared" si="206"/>
        <v>1</v>
      </c>
    </row>
    <row r="12846" spans="1:6" x14ac:dyDescent="0.2">
      <c r="A12846" s="28">
        <v>43246</v>
      </c>
      <c r="B12846" t="s">
        <v>441</v>
      </c>
      <c r="C12846" t="s">
        <v>59</v>
      </c>
      <c r="D12846" t="s">
        <v>59</v>
      </c>
      <c r="E12846" s="30">
        <v>5</v>
      </c>
      <c r="F12846">
        <f t="shared" si="206"/>
        <v>1</v>
      </c>
    </row>
    <row r="12847" spans="1:6" x14ac:dyDescent="0.2">
      <c r="A12847" s="28">
        <v>43247</v>
      </c>
      <c r="B12847" t="s">
        <v>447</v>
      </c>
      <c r="C12847" t="s">
        <v>52</v>
      </c>
      <c r="D12847" t="s">
        <v>52</v>
      </c>
      <c r="E12847" s="30">
        <v>6.33</v>
      </c>
      <c r="F12847">
        <f t="shared" si="206"/>
        <v>1</v>
      </c>
    </row>
    <row r="12848" spans="1:6" x14ac:dyDescent="0.2">
      <c r="A12848" s="28">
        <v>43247</v>
      </c>
      <c r="B12848" t="s">
        <v>447</v>
      </c>
      <c r="C12848" t="s">
        <v>53</v>
      </c>
      <c r="D12848" t="s">
        <v>53</v>
      </c>
      <c r="E12848" s="30">
        <v>4.5179999999999998</v>
      </c>
      <c r="F12848">
        <f t="shared" si="206"/>
        <v>1</v>
      </c>
    </row>
    <row r="12849" spans="1:6" x14ac:dyDescent="0.2">
      <c r="A12849" s="28">
        <v>43247</v>
      </c>
      <c r="B12849" t="s">
        <v>447</v>
      </c>
      <c r="C12849" t="s">
        <v>54</v>
      </c>
      <c r="D12849" t="s">
        <v>54</v>
      </c>
      <c r="E12849" s="30">
        <v>5</v>
      </c>
      <c r="F12849">
        <f t="shared" si="206"/>
        <v>1</v>
      </c>
    </row>
    <row r="12850" spans="1:6" x14ac:dyDescent="0.2">
      <c r="A12850" s="28">
        <v>43247</v>
      </c>
      <c r="B12850" t="s">
        <v>447</v>
      </c>
      <c r="C12850" t="s">
        <v>55</v>
      </c>
      <c r="D12850" t="s">
        <v>55</v>
      </c>
      <c r="E12850" s="30">
        <v>49.262</v>
      </c>
      <c r="F12850">
        <f t="shared" si="206"/>
        <v>1</v>
      </c>
    </row>
    <row r="12851" spans="1:6" x14ac:dyDescent="0.2">
      <c r="A12851" s="28">
        <v>43247</v>
      </c>
      <c r="B12851" t="s">
        <v>447</v>
      </c>
      <c r="C12851" t="s">
        <v>56</v>
      </c>
      <c r="D12851" t="s">
        <v>56</v>
      </c>
      <c r="E12851" s="30">
        <v>6</v>
      </c>
      <c r="F12851">
        <f t="shared" si="206"/>
        <v>1</v>
      </c>
    </row>
    <row r="12852" spans="1:6" x14ac:dyDescent="0.2">
      <c r="A12852" s="28">
        <v>43247</v>
      </c>
      <c r="B12852" t="s">
        <v>447</v>
      </c>
      <c r="C12852" t="s">
        <v>57</v>
      </c>
      <c r="D12852" t="s">
        <v>57</v>
      </c>
      <c r="E12852" s="30">
        <v>1</v>
      </c>
      <c r="F12852">
        <f t="shared" si="206"/>
        <v>1</v>
      </c>
    </row>
    <row r="12853" spans="1:6" x14ac:dyDescent="0.2">
      <c r="A12853" s="28">
        <v>43247</v>
      </c>
      <c r="B12853" t="s">
        <v>447</v>
      </c>
      <c r="C12853" t="s">
        <v>58</v>
      </c>
      <c r="D12853" t="s">
        <v>58</v>
      </c>
      <c r="E12853" s="30">
        <v>0</v>
      </c>
      <c r="F12853">
        <f t="shared" si="206"/>
        <v>1</v>
      </c>
    </row>
    <row r="12854" spans="1:6" x14ac:dyDescent="0.2">
      <c r="A12854" s="28">
        <v>43247</v>
      </c>
      <c r="B12854" t="s">
        <v>447</v>
      </c>
      <c r="C12854" t="s">
        <v>59</v>
      </c>
      <c r="D12854" t="s">
        <v>59</v>
      </c>
      <c r="E12854" s="30">
        <v>11</v>
      </c>
      <c r="F12854">
        <f t="shared" si="206"/>
        <v>1</v>
      </c>
    </row>
    <row r="12855" spans="1:6" x14ac:dyDescent="0.2">
      <c r="A12855" s="28">
        <v>43248</v>
      </c>
      <c r="B12855" t="s">
        <v>443</v>
      </c>
      <c r="C12855" t="s">
        <v>52</v>
      </c>
      <c r="D12855" t="s">
        <v>52</v>
      </c>
      <c r="E12855" s="30">
        <v>7</v>
      </c>
      <c r="F12855">
        <f t="shared" si="206"/>
        <v>1</v>
      </c>
    </row>
    <row r="12856" spans="1:6" x14ac:dyDescent="0.2">
      <c r="A12856" s="28">
        <v>43248</v>
      </c>
      <c r="B12856" t="s">
        <v>443</v>
      </c>
      <c r="C12856" t="s">
        <v>53</v>
      </c>
      <c r="D12856" t="s">
        <v>53</v>
      </c>
      <c r="E12856" s="30">
        <v>3.01</v>
      </c>
      <c r="F12856">
        <f t="shared" si="206"/>
        <v>1</v>
      </c>
    </row>
    <row r="12857" spans="1:6" x14ac:dyDescent="0.2">
      <c r="A12857" s="28">
        <v>43248</v>
      </c>
      <c r="B12857" t="s">
        <v>443</v>
      </c>
      <c r="C12857" t="s">
        <v>54</v>
      </c>
      <c r="D12857" t="s">
        <v>54</v>
      </c>
      <c r="E12857" s="30">
        <v>1.2</v>
      </c>
      <c r="F12857">
        <f t="shared" si="206"/>
        <v>1</v>
      </c>
    </row>
    <row r="12858" spans="1:6" x14ac:dyDescent="0.2">
      <c r="A12858" s="28">
        <v>43248</v>
      </c>
      <c r="B12858" t="s">
        <v>443</v>
      </c>
      <c r="C12858" t="s">
        <v>55</v>
      </c>
      <c r="D12858" t="s">
        <v>55</v>
      </c>
      <c r="E12858" s="30">
        <v>19.600000000000001</v>
      </c>
      <c r="F12858">
        <f t="shared" si="206"/>
        <v>1</v>
      </c>
    </row>
    <row r="12859" spans="1:6" x14ac:dyDescent="0.2">
      <c r="A12859" s="28">
        <v>43248</v>
      </c>
      <c r="B12859" t="s">
        <v>443</v>
      </c>
      <c r="C12859" t="s">
        <v>56</v>
      </c>
      <c r="D12859" t="s">
        <v>56</v>
      </c>
      <c r="E12859" s="30">
        <v>7</v>
      </c>
      <c r="F12859">
        <f t="shared" si="206"/>
        <v>1</v>
      </c>
    </row>
    <row r="12860" spans="1:6" x14ac:dyDescent="0.2">
      <c r="A12860" s="28">
        <v>43248</v>
      </c>
      <c r="B12860" t="s">
        <v>443</v>
      </c>
      <c r="C12860" t="s">
        <v>57</v>
      </c>
      <c r="D12860" t="s">
        <v>57</v>
      </c>
      <c r="E12860" s="30">
        <v>0</v>
      </c>
      <c r="F12860">
        <f t="shared" si="206"/>
        <v>1</v>
      </c>
    </row>
    <row r="12861" spans="1:6" x14ac:dyDescent="0.2">
      <c r="A12861" s="28">
        <v>43248</v>
      </c>
      <c r="B12861" t="s">
        <v>443</v>
      </c>
      <c r="C12861" t="s">
        <v>58</v>
      </c>
      <c r="D12861" t="s">
        <v>58</v>
      </c>
      <c r="E12861" s="30">
        <v>7</v>
      </c>
      <c r="F12861">
        <f t="shared" si="206"/>
        <v>1</v>
      </c>
    </row>
    <row r="12862" spans="1:6" x14ac:dyDescent="0.2">
      <c r="A12862" s="28">
        <v>43248</v>
      </c>
      <c r="B12862" t="s">
        <v>443</v>
      </c>
      <c r="C12862" t="s">
        <v>59</v>
      </c>
      <c r="D12862" t="s">
        <v>59</v>
      </c>
      <c r="E12862" s="30">
        <v>6</v>
      </c>
      <c r="F12862">
        <f t="shared" si="206"/>
        <v>1</v>
      </c>
    </row>
    <row r="12863" spans="1:6" x14ac:dyDescent="0.2">
      <c r="A12863" s="28">
        <v>43249</v>
      </c>
      <c r="B12863" t="s">
        <v>444</v>
      </c>
      <c r="C12863" t="s">
        <v>52</v>
      </c>
      <c r="D12863" t="s">
        <v>52</v>
      </c>
      <c r="E12863" s="30">
        <v>9</v>
      </c>
      <c r="F12863">
        <f t="shared" si="206"/>
        <v>1</v>
      </c>
    </row>
    <row r="12864" spans="1:6" x14ac:dyDescent="0.2">
      <c r="A12864" s="28">
        <v>43249</v>
      </c>
      <c r="B12864" t="s">
        <v>444</v>
      </c>
      <c r="C12864" t="s">
        <v>53</v>
      </c>
      <c r="D12864" t="s">
        <v>53</v>
      </c>
      <c r="E12864" s="30">
        <v>4.0330000000000004</v>
      </c>
      <c r="F12864">
        <f t="shared" si="206"/>
        <v>1</v>
      </c>
    </row>
    <row r="12865" spans="1:6" x14ac:dyDescent="0.2">
      <c r="A12865" s="28">
        <v>43249</v>
      </c>
      <c r="B12865" t="s">
        <v>444</v>
      </c>
      <c r="C12865" t="s">
        <v>54</v>
      </c>
      <c r="D12865" t="s">
        <v>54</v>
      </c>
      <c r="E12865" s="30">
        <v>3.3</v>
      </c>
      <c r="F12865">
        <f t="shared" si="206"/>
        <v>1</v>
      </c>
    </row>
    <row r="12866" spans="1:6" x14ac:dyDescent="0.2">
      <c r="A12866" s="28">
        <v>43249</v>
      </c>
      <c r="B12866" t="s">
        <v>444</v>
      </c>
      <c r="C12866" t="s">
        <v>55</v>
      </c>
      <c r="D12866" t="s">
        <v>55</v>
      </c>
      <c r="E12866" s="30">
        <v>21.25</v>
      </c>
      <c r="F12866">
        <f t="shared" si="206"/>
        <v>1</v>
      </c>
    </row>
    <row r="12867" spans="1:6" x14ac:dyDescent="0.2">
      <c r="A12867" s="28">
        <v>43249</v>
      </c>
      <c r="B12867" t="s">
        <v>444</v>
      </c>
      <c r="C12867" t="s">
        <v>56</v>
      </c>
      <c r="D12867" t="s">
        <v>56</v>
      </c>
      <c r="E12867" s="30">
        <v>7</v>
      </c>
      <c r="F12867">
        <f t="shared" si="206"/>
        <v>1</v>
      </c>
    </row>
    <row r="12868" spans="1:6" x14ac:dyDescent="0.2">
      <c r="A12868" s="28">
        <v>43249</v>
      </c>
      <c r="B12868" t="s">
        <v>444</v>
      </c>
      <c r="C12868" t="s">
        <v>57</v>
      </c>
      <c r="D12868" t="s">
        <v>57</v>
      </c>
      <c r="E12868" s="30">
        <v>0</v>
      </c>
      <c r="F12868">
        <f t="shared" si="206"/>
        <v>1</v>
      </c>
    </row>
    <row r="12869" spans="1:6" x14ac:dyDescent="0.2">
      <c r="A12869" s="28">
        <v>43249</v>
      </c>
      <c r="B12869" t="s">
        <v>444</v>
      </c>
      <c r="C12869" t="s">
        <v>58</v>
      </c>
      <c r="D12869" t="s">
        <v>58</v>
      </c>
      <c r="E12869" s="30">
        <v>4</v>
      </c>
      <c r="F12869">
        <f t="shared" si="206"/>
        <v>1</v>
      </c>
    </row>
    <row r="12870" spans="1:6" x14ac:dyDescent="0.2">
      <c r="A12870" s="28">
        <v>43249</v>
      </c>
      <c r="B12870" t="s">
        <v>444</v>
      </c>
      <c r="C12870" t="s">
        <v>59</v>
      </c>
      <c r="D12870" t="s">
        <v>59</v>
      </c>
      <c r="E12870" s="30">
        <v>6</v>
      </c>
      <c r="F12870">
        <f t="shared" si="206"/>
        <v>1</v>
      </c>
    </row>
    <row r="12871" spans="1:6" x14ac:dyDescent="0.2">
      <c r="A12871" s="28">
        <v>43250</v>
      </c>
      <c r="B12871" t="s">
        <v>445</v>
      </c>
      <c r="C12871" t="s">
        <v>52</v>
      </c>
      <c r="D12871" t="s">
        <v>52</v>
      </c>
      <c r="E12871" s="30">
        <v>4.34</v>
      </c>
      <c r="F12871">
        <f t="shared" ref="F12871:F12934" si="207">SUBTOTAL(103,E12871)</f>
        <v>1</v>
      </c>
    </row>
    <row r="12872" spans="1:6" x14ac:dyDescent="0.2">
      <c r="A12872" s="28">
        <v>43250</v>
      </c>
      <c r="B12872" t="s">
        <v>445</v>
      </c>
      <c r="C12872" t="s">
        <v>53</v>
      </c>
      <c r="D12872" t="s">
        <v>53</v>
      </c>
      <c r="E12872" s="30">
        <v>1.67</v>
      </c>
      <c r="F12872">
        <f t="shared" si="207"/>
        <v>1</v>
      </c>
    </row>
    <row r="12873" spans="1:6" x14ac:dyDescent="0.2">
      <c r="A12873" s="28">
        <v>43250</v>
      </c>
      <c r="B12873" t="s">
        <v>445</v>
      </c>
      <c r="C12873" t="s">
        <v>54</v>
      </c>
      <c r="D12873" t="s">
        <v>54</v>
      </c>
      <c r="E12873" s="30">
        <v>2</v>
      </c>
      <c r="F12873">
        <f t="shared" si="207"/>
        <v>1</v>
      </c>
    </row>
    <row r="12874" spans="1:6" x14ac:dyDescent="0.2">
      <c r="A12874" s="28">
        <v>43250</v>
      </c>
      <c r="B12874" t="s">
        <v>445</v>
      </c>
      <c r="C12874" t="s">
        <v>55</v>
      </c>
      <c r="D12874" t="s">
        <v>55</v>
      </c>
      <c r="E12874" s="30">
        <v>16.399999999999999</v>
      </c>
      <c r="F12874">
        <f t="shared" si="207"/>
        <v>1</v>
      </c>
    </row>
    <row r="12875" spans="1:6" x14ac:dyDescent="0.2">
      <c r="A12875" s="28">
        <v>43250</v>
      </c>
      <c r="B12875" t="s">
        <v>445</v>
      </c>
      <c r="C12875" t="s">
        <v>56</v>
      </c>
      <c r="D12875" t="s">
        <v>56</v>
      </c>
      <c r="E12875" s="30">
        <v>9</v>
      </c>
      <c r="F12875">
        <f t="shared" si="207"/>
        <v>1</v>
      </c>
    </row>
    <row r="12876" spans="1:6" x14ac:dyDescent="0.2">
      <c r="A12876" s="28">
        <v>43250</v>
      </c>
      <c r="B12876" t="s">
        <v>445</v>
      </c>
      <c r="C12876" t="s">
        <v>57</v>
      </c>
      <c r="D12876" t="s">
        <v>57</v>
      </c>
      <c r="E12876" s="30">
        <v>0</v>
      </c>
      <c r="F12876">
        <f t="shared" si="207"/>
        <v>1</v>
      </c>
    </row>
    <row r="12877" spans="1:6" x14ac:dyDescent="0.2">
      <c r="A12877" s="28">
        <v>43250</v>
      </c>
      <c r="B12877" t="s">
        <v>445</v>
      </c>
      <c r="C12877" t="s">
        <v>58</v>
      </c>
      <c r="D12877" t="s">
        <v>58</v>
      </c>
      <c r="E12877" s="30">
        <v>14</v>
      </c>
      <c r="F12877">
        <f t="shared" si="207"/>
        <v>1</v>
      </c>
    </row>
    <row r="12878" spans="1:6" x14ac:dyDescent="0.2">
      <c r="A12878" s="28">
        <v>43250</v>
      </c>
      <c r="B12878" t="s">
        <v>445</v>
      </c>
      <c r="C12878" t="s">
        <v>59</v>
      </c>
      <c r="D12878" t="s">
        <v>59</v>
      </c>
      <c r="E12878" s="30">
        <v>10</v>
      </c>
      <c r="F12878">
        <f t="shared" si="207"/>
        <v>1</v>
      </c>
    </row>
    <row r="12879" spans="1:6" x14ac:dyDescent="0.2">
      <c r="A12879" s="28">
        <v>43251</v>
      </c>
      <c r="B12879" t="s">
        <v>446</v>
      </c>
      <c r="C12879" t="s">
        <v>52</v>
      </c>
      <c r="D12879" t="s">
        <v>52</v>
      </c>
      <c r="E12879" s="30">
        <v>3.5</v>
      </c>
      <c r="F12879">
        <f t="shared" si="207"/>
        <v>1</v>
      </c>
    </row>
    <row r="12880" spans="1:6" x14ac:dyDescent="0.2">
      <c r="A12880" s="28">
        <v>43251</v>
      </c>
      <c r="B12880" t="s">
        <v>446</v>
      </c>
      <c r="C12880" t="s">
        <v>53</v>
      </c>
      <c r="D12880" t="s">
        <v>53</v>
      </c>
      <c r="E12880" s="30">
        <v>3.66</v>
      </c>
      <c r="F12880">
        <f t="shared" si="207"/>
        <v>1</v>
      </c>
    </row>
    <row r="12881" spans="1:6" x14ac:dyDescent="0.2">
      <c r="A12881" s="28">
        <v>43251</v>
      </c>
      <c r="B12881" t="s">
        <v>446</v>
      </c>
      <c r="C12881" t="s">
        <v>54</v>
      </c>
      <c r="D12881" t="s">
        <v>54</v>
      </c>
      <c r="E12881" s="30">
        <v>1.35</v>
      </c>
      <c r="F12881">
        <f t="shared" si="207"/>
        <v>1</v>
      </c>
    </row>
    <row r="12882" spans="1:6" x14ac:dyDescent="0.2">
      <c r="A12882" s="28">
        <v>43251</v>
      </c>
      <c r="B12882" t="s">
        <v>446</v>
      </c>
      <c r="C12882" t="s">
        <v>55</v>
      </c>
      <c r="D12882" t="s">
        <v>55</v>
      </c>
      <c r="E12882" s="30">
        <v>11.4</v>
      </c>
      <c r="F12882">
        <f t="shared" si="207"/>
        <v>1</v>
      </c>
    </row>
    <row r="12883" spans="1:6" x14ac:dyDescent="0.2">
      <c r="A12883" s="28">
        <v>43251</v>
      </c>
      <c r="B12883" t="s">
        <v>446</v>
      </c>
      <c r="C12883" t="s">
        <v>56</v>
      </c>
      <c r="D12883" t="s">
        <v>56</v>
      </c>
      <c r="E12883" s="30">
        <v>10</v>
      </c>
      <c r="F12883">
        <f t="shared" si="207"/>
        <v>1</v>
      </c>
    </row>
    <row r="12884" spans="1:6" x14ac:dyDescent="0.2">
      <c r="A12884" s="28">
        <v>43251</v>
      </c>
      <c r="B12884" t="s">
        <v>446</v>
      </c>
      <c r="C12884" t="s">
        <v>57</v>
      </c>
      <c r="D12884" t="s">
        <v>57</v>
      </c>
      <c r="E12884" s="30">
        <v>0</v>
      </c>
      <c r="F12884">
        <f t="shared" si="207"/>
        <v>1</v>
      </c>
    </row>
    <row r="12885" spans="1:6" x14ac:dyDescent="0.2">
      <c r="A12885" s="28">
        <v>43251</v>
      </c>
      <c r="B12885" t="s">
        <v>446</v>
      </c>
      <c r="C12885" t="s">
        <v>58</v>
      </c>
      <c r="D12885" t="s">
        <v>58</v>
      </c>
      <c r="E12885" s="30">
        <v>8</v>
      </c>
      <c r="F12885">
        <f t="shared" si="207"/>
        <v>1</v>
      </c>
    </row>
    <row r="12886" spans="1:6" x14ac:dyDescent="0.2">
      <c r="A12886" s="28">
        <v>43251</v>
      </c>
      <c r="B12886" t="s">
        <v>446</v>
      </c>
      <c r="C12886" t="s">
        <v>59</v>
      </c>
      <c r="D12886" t="s">
        <v>59</v>
      </c>
      <c r="E12886" s="30">
        <v>5.64</v>
      </c>
      <c r="F12886">
        <f t="shared" si="207"/>
        <v>1</v>
      </c>
    </row>
    <row r="12887" spans="1:6" x14ac:dyDescent="0.2">
      <c r="A12887" s="28">
        <v>43252</v>
      </c>
      <c r="B12887" t="s">
        <v>440</v>
      </c>
      <c r="C12887" t="s">
        <v>52</v>
      </c>
      <c r="D12887" t="s">
        <v>52</v>
      </c>
      <c r="E12887" s="30">
        <v>12.33</v>
      </c>
      <c r="F12887">
        <f t="shared" si="207"/>
        <v>1</v>
      </c>
    </row>
    <row r="12888" spans="1:6" x14ac:dyDescent="0.2">
      <c r="A12888" s="28">
        <v>43252</v>
      </c>
      <c r="B12888" t="s">
        <v>440</v>
      </c>
      <c r="C12888" t="s">
        <v>53</v>
      </c>
      <c r="D12888" t="s">
        <v>53</v>
      </c>
      <c r="E12888" s="30">
        <v>2.1800000000000002</v>
      </c>
      <c r="F12888">
        <f t="shared" si="207"/>
        <v>1</v>
      </c>
    </row>
    <row r="12889" spans="1:6" x14ac:dyDescent="0.2">
      <c r="A12889" s="28">
        <v>43252</v>
      </c>
      <c r="B12889" t="s">
        <v>440</v>
      </c>
      <c r="C12889" t="s">
        <v>54</v>
      </c>
      <c r="D12889" t="s">
        <v>54</v>
      </c>
      <c r="E12889" s="30">
        <v>4</v>
      </c>
      <c r="F12889">
        <f t="shared" si="207"/>
        <v>1</v>
      </c>
    </row>
    <row r="12890" spans="1:6" x14ac:dyDescent="0.2">
      <c r="A12890" s="28">
        <v>43252</v>
      </c>
      <c r="B12890" t="s">
        <v>440</v>
      </c>
      <c r="C12890" t="s">
        <v>55</v>
      </c>
      <c r="D12890" t="s">
        <v>55</v>
      </c>
      <c r="E12890" s="30">
        <v>29</v>
      </c>
      <c r="F12890">
        <f t="shared" si="207"/>
        <v>1</v>
      </c>
    </row>
    <row r="12891" spans="1:6" x14ac:dyDescent="0.2">
      <c r="A12891" s="28">
        <v>43252</v>
      </c>
      <c r="B12891" t="s">
        <v>440</v>
      </c>
      <c r="C12891" t="s">
        <v>56</v>
      </c>
      <c r="D12891" t="s">
        <v>56</v>
      </c>
      <c r="E12891" s="30">
        <v>9</v>
      </c>
      <c r="F12891">
        <f t="shared" si="207"/>
        <v>1</v>
      </c>
    </row>
    <row r="12892" spans="1:6" x14ac:dyDescent="0.2">
      <c r="A12892" s="28">
        <v>43252</v>
      </c>
      <c r="B12892" t="s">
        <v>440</v>
      </c>
      <c r="C12892" t="s">
        <v>57</v>
      </c>
      <c r="D12892" t="s">
        <v>57</v>
      </c>
      <c r="E12892" s="30">
        <v>0</v>
      </c>
      <c r="F12892">
        <f t="shared" si="207"/>
        <v>1</v>
      </c>
    </row>
    <row r="12893" spans="1:6" x14ac:dyDescent="0.2">
      <c r="A12893" s="28">
        <v>43252</v>
      </c>
      <c r="B12893" t="s">
        <v>440</v>
      </c>
      <c r="C12893" t="s">
        <v>58</v>
      </c>
      <c r="D12893" t="s">
        <v>58</v>
      </c>
      <c r="E12893" s="30">
        <v>5</v>
      </c>
      <c r="F12893">
        <f t="shared" si="207"/>
        <v>1</v>
      </c>
    </row>
    <row r="12894" spans="1:6" x14ac:dyDescent="0.2">
      <c r="A12894" s="28">
        <v>43252</v>
      </c>
      <c r="B12894" t="s">
        <v>440</v>
      </c>
      <c r="C12894" t="s">
        <v>59</v>
      </c>
      <c r="D12894" t="s">
        <v>59</v>
      </c>
      <c r="E12894" s="30">
        <v>3</v>
      </c>
      <c r="F12894">
        <f t="shared" si="207"/>
        <v>1</v>
      </c>
    </row>
    <row r="12895" spans="1:6" x14ac:dyDescent="0.2">
      <c r="A12895" s="28">
        <v>43253</v>
      </c>
      <c r="B12895" t="s">
        <v>441</v>
      </c>
      <c r="C12895" t="s">
        <v>52</v>
      </c>
      <c r="D12895" t="s">
        <v>52</v>
      </c>
      <c r="E12895" s="30">
        <v>8</v>
      </c>
      <c r="F12895">
        <f t="shared" si="207"/>
        <v>1</v>
      </c>
    </row>
    <row r="12896" spans="1:6" x14ac:dyDescent="0.2">
      <c r="A12896" s="28">
        <v>43253</v>
      </c>
      <c r="B12896" t="s">
        <v>441</v>
      </c>
      <c r="C12896" t="s">
        <v>53</v>
      </c>
      <c r="D12896" t="s">
        <v>53</v>
      </c>
      <c r="E12896" s="30">
        <v>3.0859999999999999</v>
      </c>
      <c r="F12896">
        <f t="shared" si="207"/>
        <v>1</v>
      </c>
    </row>
    <row r="12897" spans="1:6" x14ac:dyDescent="0.2">
      <c r="A12897" s="28">
        <v>43253</v>
      </c>
      <c r="B12897" t="s">
        <v>441</v>
      </c>
      <c r="C12897" t="s">
        <v>54</v>
      </c>
      <c r="D12897" t="s">
        <v>54</v>
      </c>
      <c r="E12897" s="30">
        <v>4</v>
      </c>
      <c r="F12897">
        <f t="shared" si="207"/>
        <v>1</v>
      </c>
    </row>
    <row r="12898" spans="1:6" x14ac:dyDescent="0.2">
      <c r="A12898" s="28">
        <v>43253</v>
      </c>
      <c r="B12898" t="s">
        <v>441</v>
      </c>
      <c r="C12898" t="s">
        <v>55</v>
      </c>
      <c r="D12898" t="s">
        <v>55</v>
      </c>
      <c r="E12898" s="30">
        <v>23</v>
      </c>
      <c r="F12898">
        <f t="shared" si="207"/>
        <v>1</v>
      </c>
    </row>
    <row r="12899" spans="1:6" x14ac:dyDescent="0.2">
      <c r="A12899" s="28">
        <v>43253</v>
      </c>
      <c r="B12899" t="s">
        <v>441</v>
      </c>
      <c r="C12899" t="s">
        <v>56</v>
      </c>
      <c r="D12899" t="s">
        <v>56</v>
      </c>
      <c r="E12899" s="30">
        <v>9</v>
      </c>
      <c r="F12899">
        <f t="shared" si="207"/>
        <v>1</v>
      </c>
    </row>
    <row r="12900" spans="1:6" x14ac:dyDescent="0.2">
      <c r="A12900" s="28">
        <v>43253</v>
      </c>
      <c r="B12900" t="s">
        <v>441</v>
      </c>
      <c r="C12900" t="s">
        <v>57</v>
      </c>
      <c r="D12900" t="s">
        <v>57</v>
      </c>
      <c r="E12900" s="30">
        <v>3</v>
      </c>
      <c r="F12900">
        <f t="shared" si="207"/>
        <v>1</v>
      </c>
    </row>
    <row r="12901" spans="1:6" x14ac:dyDescent="0.2">
      <c r="A12901" s="28">
        <v>43253</v>
      </c>
      <c r="B12901" t="s">
        <v>441</v>
      </c>
      <c r="C12901" t="s">
        <v>58</v>
      </c>
      <c r="D12901" t="s">
        <v>58</v>
      </c>
      <c r="E12901" s="30">
        <v>7</v>
      </c>
      <c r="F12901">
        <f t="shared" si="207"/>
        <v>1</v>
      </c>
    </row>
    <row r="12902" spans="1:6" x14ac:dyDescent="0.2">
      <c r="A12902" s="28">
        <v>43253</v>
      </c>
      <c r="B12902" t="s">
        <v>441</v>
      </c>
      <c r="C12902" t="s">
        <v>59</v>
      </c>
      <c r="D12902" t="s">
        <v>59</v>
      </c>
      <c r="E12902" s="30">
        <v>9</v>
      </c>
      <c r="F12902">
        <f t="shared" si="207"/>
        <v>1</v>
      </c>
    </row>
    <row r="12903" spans="1:6" x14ac:dyDescent="0.2">
      <c r="A12903" s="28">
        <v>43254</v>
      </c>
      <c r="B12903" t="s">
        <v>447</v>
      </c>
      <c r="C12903" t="s">
        <v>52</v>
      </c>
      <c r="D12903" t="s">
        <v>52</v>
      </c>
      <c r="E12903" s="30">
        <v>5</v>
      </c>
      <c r="F12903">
        <f t="shared" si="207"/>
        <v>1</v>
      </c>
    </row>
    <row r="12904" spans="1:6" x14ac:dyDescent="0.2">
      <c r="A12904" s="28">
        <v>43254</v>
      </c>
      <c r="B12904" t="s">
        <v>447</v>
      </c>
      <c r="C12904" t="s">
        <v>53</v>
      </c>
      <c r="D12904" t="s">
        <v>53</v>
      </c>
      <c r="E12904" s="30">
        <v>2.746</v>
      </c>
      <c r="F12904">
        <f t="shared" si="207"/>
        <v>1</v>
      </c>
    </row>
    <row r="12905" spans="1:6" x14ac:dyDescent="0.2">
      <c r="A12905" s="28">
        <v>43254</v>
      </c>
      <c r="B12905" t="s">
        <v>447</v>
      </c>
      <c r="C12905" t="s">
        <v>54</v>
      </c>
      <c r="D12905" t="s">
        <v>54</v>
      </c>
      <c r="E12905" s="30">
        <v>1</v>
      </c>
      <c r="F12905">
        <f t="shared" si="207"/>
        <v>1</v>
      </c>
    </row>
    <row r="12906" spans="1:6" x14ac:dyDescent="0.2">
      <c r="A12906" s="28">
        <v>43254</v>
      </c>
      <c r="B12906" t="s">
        <v>447</v>
      </c>
      <c r="C12906" t="s">
        <v>55</v>
      </c>
      <c r="D12906" t="s">
        <v>55</v>
      </c>
      <c r="E12906" s="30">
        <v>22.4</v>
      </c>
      <c r="F12906">
        <f t="shared" si="207"/>
        <v>1</v>
      </c>
    </row>
    <row r="12907" spans="1:6" x14ac:dyDescent="0.2">
      <c r="A12907" s="28">
        <v>43254</v>
      </c>
      <c r="B12907" t="s">
        <v>447</v>
      </c>
      <c r="C12907" t="s">
        <v>56</v>
      </c>
      <c r="D12907" t="s">
        <v>56</v>
      </c>
      <c r="E12907" s="30">
        <v>8</v>
      </c>
      <c r="F12907">
        <f t="shared" si="207"/>
        <v>1</v>
      </c>
    </row>
    <row r="12908" spans="1:6" x14ac:dyDescent="0.2">
      <c r="A12908" s="28">
        <v>43254</v>
      </c>
      <c r="B12908" t="s">
        <v>447</v>
      </c>
      <c r="C12908" t="s">
        <v>57</v>
      </c>
      <c r="D12908" t="s">
        <v>57</v>
      </c>
      <c r="E12908" s="30">
        <v>1</v>
      </c>
      <c r="F12908">
        <f t="shared" si="207"/>
        <v>1</v>
      </c>
    </row>
    <row r="12909" spans="1:6" x14ac:dyDescent="0.2">
      <c r="A12909" s="28">
        <v>43254</v>
      </c>
      <c r="B12909" t="s">
        <v>447</v>
      </c>
      <c r="C12909" t="s">
        <v>58</v>
      </c>
      <c r="D12909" t="s">
        <v>58</v>
      </c>
      <c r="E12909" s="30">
        <v>0</v>
      </c>
      <c r="F12909">
        <f t="shared" si="207"/>
        <v>1</v>
      </c>
    </row>
    <row r="12910" spans="1:6" x14ac:dyDescent="0.2">
      <c r="A12910" s="28">
        <v>43254</v>
      </c>
      <c r="B12910" t="s">
        <v>447</v>
      </c>
      <c r="C12910" t="s">
        <v>59</v>
      </c>
      <c r="D12910" t="s">
        <v>59</v>
      </c>
      <c r="E12910" s="30">
        <v>2</v>
      </c>
      <c r="F12910">
        <f t="shared" si="207"/>
        <v>1</v>
      </c>
    </row>
    <row r="12911" spans="1:6" x14ac:dyDescent="0.2">
      <c r="A12911" s="28">
        <v>43255</v>
      </c>
      <c r="B12911" t="s">
        <v>443</v>
      </c>
      <c r="C12911" t="s">
        <v>52</v>
      </c>
      <c r="D12911" t="s">
        <v>52</v>
      </c>
      <c r="E12911" s="30">
        <v>3.33</v>
      </c>
      <c r="F12911">
        <f t="shared" si="207"/>
        <v>1</v>
      </c>
    </row>
    <row r="12912" spans="1:6" x14ac:dyDescent="0.2">
      <c r="A12912" s="28">
        <v>43255</v>
      </c>
      <c r="B12912" t="s">
        <v>443</v>
      </c>
      <c r="C12912" t="s">
        <v>53</v>
      </c>
      <c r="D12912" t="s">
        <v>53</v>
      </c>
      <c r="E12912" s="30">
        <v>3</v>
      </c>
      <c r="F12912">
        <f t="shared" si="207"/>
        <v>1</v>
      </c>
    </row>
    <row r="12913" spans="1:6" x14ac:dyDescent="0.2">
      <c r="A12913" s="28">
        <v>43255</v>
      </c>
      <c r="B12913" t="s">
        <v>443</v>
      </c>
      <c r="C12913" t="s">
        <v>54</v>
      </c>
      <c r="D12913" t="s">
        <v>54</v>
      </c>
      <c r="E12913" s="30">
        <v>6</v>
      </c>
      <c r="F12913">
        <f t="shared" si="207"/>
        <v>1</v>
      </c>
    </row>
    <row r="12914" spans="1:6" x14ac:dyDescent="0.2">
      <c r="A12914" s="28">
        <v>43255</v>
      </c>
      <c r="B12914" t="s">
        <v>443</v>
      </c>
      <c r="C12914" t="s">
        <v>55</v>
      </c>
      <c r="D12914" t="s">
        <v>55</v>
      </c>
      <c r="E12914" s="30">
        <v>19</v>
      </c>
      <c r="F12914">
        <f t="shared" si="207"/>
        <v>1</v>
      </c>
    </row>
    <row r="12915" spans="1:6" x14ac:dyDescent="0.2">
      <c r="A12915" s="28">
        <v>43255</v>
      </c>
      <c r="B12915" t="s">
        <v>443</v>
      </c>
      <c r="C12915" t="s">
        <v>56</v>
      </c>
      <c r="D12915" t="s">
        <v>56</v>
      </c>
      <c r="E12915" s="30">
        <v>3</v>
      </c>
      <c r="F12915">
        <f t="shared" si="207"/>
        <v>1</v>
      </c>
    </row>
    <row r="12916" spans="1:6" x14ac:dyDescent="0.2">
      <c r="A12916" s="28">
        <v>43255</v>
      </c>
      <c r="B12916" t="s">
        <v>443</v>
      </c>
      <c r="C12916" t="s">
        <v>57</v>
      </c>
      <c r="D12916" t="s">
        <v>57</v>
      </c>
      <c r="E12916" s="30">
        <v>0</v>
      </c>
      <c r="F12916">
        <f t="shared" si="207"/>
        <v>1</v>
      </c>
    </row>
    <row r="12917" spans="1:6" x14ac:dyDescent="0.2">
      <c r="A12917" s="28">
        <v>43255</v>
      </c>
      <c r="B12917" t="s">
        <v>443</v>
      </c>
      <c r="C12917" t="s">
        <v>58</v>
      </c>
      <c r="D12917" t="s">
        <v>58</v>
      </c>
      <c r="E12917" s="30">
        <v>6</v>
      </c>
      <c r="F12917">
        <f t="shared" si="207"/>
        <v>1</v>
      </c>
    </row>
    <row r="12918" spans="1:6" x14ac:dyDescent="0.2">
      <c r="A12918" s="28">
        <v>43255</v>
      </c>
      <c r="B12918" t="s">
        <v>443</v>
      </c>
      <c r="C12918" t="s">
        <v>59</v>
      </c>
      <c r="D12918" t="s">
        <v>59</v>
      </c>
      <c r="E12918" s="30">
        <v>6</v>
      </c>
      <c r="F12918">
        <f t="shared" si="207"/>
        <v>1</v>
      </c>
    </row>
    <row r="12919" spans="1:6" x14ac:dyDescent="0.2">
      <c r="A12919" s="28">
        <v>43256</v>
      </c>
      <c r="B12919" t="s">
        <v>444</v>
      </c>
      <c r="C12919" t="s">
        <v>52</v>
      </c>
      <c r="D12919" t="s">
        <v>52</v>
      </c>
      <c r="E12919" s="30">
        <v>4.33</v>
      </c>
      <c r="F12919">
        <f t="shared" si="207"/>
        <v>1</v>
      </c>
    </row>
    <row r="12920" spans="1:6" x14ac:dyDescent="0.2">
      <c r="A12920" s="28">
        <v>43256</v>
      </c>
      <c r="B12920" t="s">
        <v>444</v>
      </c>
      <c r="C12920" t="s">
        <v>53</v>
      </c>
      <c r="D12920" t="s">
        <v>53</v>
      </c>
      <c r="E12920" s="30">
        <v>3.67</v>
      </c>
      <c r="F12920">
        <f t="shared" si="207"/>
        <v>1</v>
      </c>
    </row>
    <row r="12921" spans="1:6" x14ac:dyDescent="0.2">
      <c r="A12921" s="28">
        <v>43256</v>
      </c>
      <c r="B12921" t="s">
        <v>444</v>
      </c>
      <c r="C12921" t="s">
        <v>54</v>
      </c>
      <c r="D12921" t="s">
        <v>54</v>
      </c>
      <c r="E12921" s="30">
        <v>1.05</v>
      </c>
      <c r="F12921">
        <f t="shared" si="207"/>
        <v>1</v>
      </c>
    </row>
    <row r="12922" spans="1:6" x14ac:dyDescent="0.2">
      <c r="A12922" s="28">
        <v>43256</v>
      </c>
      <c r="B12922" t="s">
        <v>444</v>
      </c>
      <c r="C12922" t="s">
        <v>55</v>
      </c>
      <c r="D12922" t="s">
        <v>55</v>
      </c>
      <c r="E12922" s="30">
        <v>20</v>
      </c>
      <c r="F12922">
        <f t="shared" si="207"/>
        <v>1</v>
      </c>
    </row>
    <row r="12923" spans="1:6" x14ac:dyDescent="0.2">
      <c r="A12923" s="28">
        <v>43256</v>
      </c>
      <c r="B12923" t="s">
        <v>444</v>
      </c>
      <c r="C12923" t="s">
        <v>56</v>
      </c>
      <c r="D12923" t="s">
        <v>56</v>
      </c>
      <c r="E12923" s="30">
        <v>7</v>
      </c>
      <c r="F12923">
        <f t="shared" si="207"/>
        <v>1</v>
      </c>
    </row>
    <row r="12924" spans="1:6" x14ac:dyDescent="0.2">
      <c r="A12924" s="28">
        <v>43256</v>
      </c>
      <c r="B12924" t="s">
        <v>444</v>
      </c>
      <c r="C12924" t="s">
        <v>57</v>
      </c>
      <c r="D12924" t="s">
        <v>57</v>
      </c>
      <c r="E12924" s="30">
        <v>2</v>
      </c>
      <c r="F12924">
        <f t="shared" si="207"/>
        <v>1</v>
      </c>
    </row>
    <row r="12925" spans="1:6" x14ac:dyDescent="0.2">
      <c r="A12925" s="28">
        <v>43256</v>
      </c>
      <c r="B12925" t="s">
        <v>444</v>
      </c>
      <c r="C12925" t="s">
        <v>58</v>
      </c>
      <c r="D12925" t="s">
        <v>58</v>
      </c>
      <c r="E12925" s="30">
        <v>0</v>
      </c>
      <c r="F12925">
        <f t="shared" si="207"/>
        <v>1</v>
      </c>
    </row>
    <row r="12926" spans="1:6" x14ac:dyDescent="0.2">
      <c r="A12926" s="28">
        <v>43256</v>
      </c>
      <c r="B12926" t="s">
        <v>444</v>
      </c>
      <c r="C12926" t="s">
        <v>59</v>
      </c>
      <c r="D12926" t="s">
        <v>59</v>
      </c>
      <c r="E12926" s="30">
        <v>7</v>
      </c>
      <c r="F12926">
        <f t="shared" si="207"/>
        <v>1</v>
      </c>
    </row>
    <row r="12927" spans="1:6" x14ac:dyDescent="0.2">
      <c r="A12927" s="28">
        <v>43257</v>
      </c>
      <c r="B12927" t="s">
        <v>445</v>
      </c>
      <c r="C12927" t="s">
        <v>52</v>
      </c>
      <c r="D12927" t="s">
        <v>52</v>
      </c>
      <c r="E12927" s="30">
        <v>6</v>
      </c>
      <c r="F12927">
        <f t="shared" si="207"/>
        <v>1</v>
      </c>
    </row>
    <row r="12928" spans="1:6" x14ac:dyDescent="0.2">
      <c r="A12928" s="28">
        <v>43257</v>
      </c>
      <c r="B12928" t="s">
        <v>445</v>
      </c>
      <c r="C12928" t="s">
        <v>53</v>
      </c>
      <c r="D12928" t="s">
        <v>53</v>
      </c>
      <c r="E12928" s="30">
        <v>2.34</v>
      </c>
      <c r="F12928">
        <f t="shared" si="207"/>
        <v>1</v>
      </c>
    </row>
    <row r="12929" spans="1:6" x14ac:dyDescent="0.2">
      <c r="A12929" s="28">
        <v>43257</v>
      </c>
      <c r="B12929" t="s">
        <v>445</v>
      </c>
      <c r="C12929" t="s">
        <v>54</v>
      </c>
      <c r="D12929" t="s">
        <v>54</v>
      </c>
      <c r="E12929" s="30">
        <v>0.15</v>
      </c>
      <c r="F12929">
        <f t="shared" si="207"/>
        <v>1</v>
      </c>
    </row>
    <row r="12930" spans="1:6" x14ac:dyDescent="0.2">
      <c r="A12930" s="28">
        <v>43257</v>
      </c>
      <c r="B12930" t="s">
        <v>445</v>
      </c>
      <c r="C12930" t="s">
        <v>55</v>
      </c>
      <c r="D12930" t="s">
        <v>55</v>
      </c>
      <c r="E12930" s="30">
        <v>17.25</v>
      </c>
      <c r="F12930">
        <f t="shared" si="207"/>
        <v>1</v>
      </c>
    </row>
    <row r="12931" spans="1:6" x14ac:dyDescent="0.2">
      <c r="A12931" s="28">
        <v>43257</v>
      </c>
      <c r="B12931" t="s">
        <v>445</v>
      </c>
      <c r="C12931" t="s">
        <v>56</v>
      </c>
      <c r="D12931" t="s">
        <v>56</v>
      </c>
      <c r="E12931" s="30">
        <v>16</v>
      </c>
      <c r="F12931">
        <f t="shared" si="207"/>
        <v>1</v>
      </c>
    </row>
    <row r="12932" spans="1:6" x14ac:dyDescent="0.2">
      <c r="A12932" s="28">
        <v>43257</v>
      </c>
      <c r="B12932" t="s">
        <v>445</v>
      </c>
      <c r="C12932" t="s">
        <v>57</v>
      </c>
      <c r="D12932" t="s">
        <v>57</v>
      </c>
      <c r="E12932" s="30">
        <v>3</v>
      </c>
      <c r="F12932">
        <f t="shared" si="207"/>
        <v>1</v>
      </c>
    </row>
    <row r="12933" spans="1:6" x14ac:dyDescent="0.2">
      <c r="A12933" s="28">
        <v>43257</v>
      </c>
      <c r="B12933" t="s">
        <v>445</v>
      </c>
      <c r="C12933" t="s">
        <v>58</v>
      </c>
      <c r="D12933" t="s">
        <v>58</v>
      </c>
      <c r="E12933" s="30">
        <v>0</v>
      </c>
      <c r="F12933">
        <f t="shared" si="207"/>
        <v>1</v>
      </c>
    </row>
    <row r="12934" spans="1:6" x14ac:dyDescent="0.2">
      <c r="A12934" s="28">
        <v>43257</v>
      </c>
      <c r="B12934" t="s">
        <v>445</v>
      </c>
      <c r="C12934" t="s">
        <v>59</v>
      </c>
      <c r="D12934" t="s">
        <v>59</v>
      </c>
      <c r="E12934" s="30">
        <v>2</v>
      </c>
      <c r="F12934">
        <f t="shared" si="207"/>
        <v>1</v>
      </c>
    </row>
    <row r="12935" spans="1:6" x14ac:dyDescent="0.2">
      <c r="A12935" s="28">
        <v>43258</v>
      </c>
      <c r="B12935" t="s">
        <v>446</v>
      </c>
      <c r="C12935" t="s">
        <v>52</v>
      </c>
      <c r="D12935" t="s">
        <v>52</v>
      </c>
      <c r="E12935" s="30">
        <v>2</v>
      </c>
      <c r="F12935">
        <f t="shared" ref="F12935:F12998" si="208">SUBTOTAL(103,E12935)</f>
        <v>1</v>
      </c>
    </row>
    <row r="12936" spans="1:6" x14ac:dyDescent="0.2">
      <c r="A12936" s="28">
        <v>43258</v>
      </c>
      <c r="B12936" t="s">
        <v>446</v>
      </c>
      <c r="C12936" t="s">
        <v>53</v>
      </c>
      <c r="D12936" t="s">
        <v>53</v>
      </c>
      <c r="E12936" s="30">
        <v>4.5279999999999996</v>
      </c>
      <c r="F12936">
        <f t="shared" si="208"/>
        <v>1</v>
      </c>
    </row>
    <row r="12937" spans="1:6" x14ac:dyDescent="0.2">
      <c r="A12937" s="28">
        <v>43258</v>
      </c>
      <c r="B12937" t="s">
        <v>446</v>
      </c>
      <c r="C12937" t="s">
        <v>54</v>
      </c>
      <c r="D12937" t="s">
        <v>54</v>
      </c>
      <c r="E12937" s="30">
        <v>0.25</v>
      </c>
      <c r="F12937">
        <f t="shared" si="208"/>
        <v>1</v>
      </c>
    </row>
    <row r="12938" spans="1:6" x14ac:dyDescent="0.2">
      <c r="A12938" s="28">
        <v>43258</v>
      </c>
      <c r="B12938" t="s">
        <v>446</v>
      </c>
      <c r="C12938" t="s">
        <v>55</v>
      </c>
      <c r="D12938" t="s">
        <v>55</v>
      </c>
      <c r="E12938" s="30">
        <v>19</v>
      </c>
      <c r="F12938">
        <f t="shared" si="208"/>
        <v>1</v>
      </c>
    </row>
    <row r="12939" spans="1:6" x14ac:dyDescent="0.2">
      <c r="A12939" s="28">
        <v>43258</v>
      </c>
      <c r="B12939" t="s">
        <v>446</v>
      </c>
      <c r="C12939" t="s">
        <v>56</v>
      </c>
      <c r="D12939" t="s">
        <v>56</v>
      </c>
      <c r="E12939" s="30">
        <v>11</v>
      </c>
      <c r="F12939">
        <f t="shared" si="208"/>
        <v>1</v>
      </c>
    </row>
    <row r="12940" spans="1:6" x14ac:dyDescent="0.2">
      <c r="A12940" s="28">
        <v>43258</v>
      </c>
      <c r="B12940" t="s">
        <v>446</v>
      </c>
      <c r="C12940" t="s">
        <v>57</v>
      </c>
      <c r="D12940" t="s">
        <v>57</v>
      </c>
      <c r="E12940" s="30">
        <v>1</v>
      </c>
      <c r="F12940">
        <f t="shared" si="208"/>
        <v>1</v>
      </c>
    </row>
    <row r="12941" spans="1:6" x14ac:dyDescent="0.2">
      <c r="A12941" s="28">
        <v>43258</v>
      </c>
      <c r="B12941" t="s">
        <v>446</v>
      </c>
      <c r="C12941" t="s">
        <v>58</v>
      </c>
      <c r="D12941" t="s">
        <v>58</v>
      </c>
      <c r="E12941" s="30">
        <v>10</v>
      </c>
      <c r="F12941">
        <f t="shared" si="208"/>
        <v>1</v>
      </c>
    </row>
    <row r="12942" spans="1:6" x14ac:dyDescent="0.2">
      <c r="A12942" s="28">
        <v>43258</v>
      </c>
      <c r="B12942" t="s">
        <v>446</v>
      </c>
      <c r="C12942" t="s">
        <v>59</v>
      </c>
      <c r="D12942" t="s">
        <v>59</v>
      </c>
      <c r="E12942" s="30">
        <v>2</v>
      </c>
      <c r="F12942">
        <f t="shared" si="208"/>
        <v>1</v>
      </c>
    </row>
    <row r="12943" spans="1:6" x14ac:dyDescent="0.2">
      <c r="A12943" s="28">
        <v>43259</v>
      </c>
      <c r="B12943" t="s">
        <v>440</v>
      </c>
      <c r="C12943" t="s">
        <v>52</v>
      </c>
      <c r="D12943" t="s">
        <v>52</v>
      </c>
      <c r="E12943" s="30">
        <v>4</v>
      </c>
      <c r="F12943">
        <f t="shared" si="208"/>
        <v>1</v>
      </c>
    </row>
    <row r="12944" spans="1:6" x14ac:dyDescent="0.2">
      <c r="A12944" s="28">
        <v>43259</v>
      </c>
      <c r="B12944" t="s">
        <v>440</v>
      </c>
      <c r="C12944" t="s">
        <v>53</v>
      </c>
      <c r="D12944" t="s">
        <v>53</v>
      </c>
      <c r="E12944" s="30">
        <v>1.33</v>
      </c>
      <c r="F12944">
        <f t="shared" si="208"/>
        <v>1</v>
      </c>
    </row>
    <row r="12945" spans="1:6" x14ac:dyDescent="0.2">
      <c r="A12945" s="28">
        <v>43259</v>
      </c>
      <c r="B12945" t="s">
        <v>440</v>
      </c>
      <c r="C12945" t="s">
        <v>54</v>
      </c>
      <c r="D12945" t="s">
        <v>54</v>
      </c>
      <c r="E12945" s="30">
        <v>2</v>
      </c>
      <c r="F12945">
        <f t="shared" si="208"/>
        <v>1</v>
      </c>
    </row>
    <row r="12946" spans="1:6" x14ac:dyDescent="0.2">
      <c r="A12946" s="28">
        <v>43259</v>
      </c>
      <c r="B12946" t="s">
        <v>440</v>
      </c>
      <c r="C12946" t="s">
        <v>55</v>
      </c>
      <c r="D12946" t="s">
        <v>55</v>
      </c>
      <c r="E12946" s="30">
        <v>9</v>
      </c>
      <c r="F12946">
        <f t="shared" si="208"/>
        <v>1</v>
      </c>
    </row>
    <row r="12947" spans="1:6" x14ac:dyDescent="0.2">
      <c r="A12947" s="28">
        <v>43259</v>
      </c>
      <c r="B12947" t="s">
        <v>440</v>
      </c>
      <c r="C12947" t="s">
        <v>56</v>
      </c>
      <c r="D12947" t="s">
        <v>56</v>
      </c>
      <c r="E12947" s="30">
        <v>6</v>
      </c>
      <c r="F12947">
        <f t="shared" si="208"/>
        <v>1</v>
      </c>
    </row>
    <row r="12948" spans="1:6" x14ac:dyDescent="0.2">
      <c r="A12948" s="28">
        <v>43259</v>
      </c>
      <c r="B12948" t="s">
        <v>440</v>
      </c>
      <c r="C12948" t="s">
        <v>57</v>
      </c>
      <c r="D12948" t="s">
        <v>57</v>
      </c>
      <c r="E12948" s="30">
        <v>0</v>
      </c>
      <c r="F12948">
        <f t="shared" si="208"/>
        <v>1</v>
      </c>
    </row>
    <row r="12949" spans="1:6" x14ac:dyDescent="0.2">
      <c r="A12949" s="28">
        <v>43259</v>
      </c>
      <c r="B12949" t="s">
        <v>440</v>
      </c>
      <c r="C12949" t="s">
        <v>58</v>
      </c>
      <c r="D12949" t="s">
        <v>58</v>
      </c>
      <c r="E12949" s="30">
        <v>2</v>
      </c>
      <c r="F12949">
        <f t="shared" si="208"/>
        <v>1</v>
      </c>
    </row>
    <row r="12950" spans="1:6" x14ac:dyDescent="0.2">
      <c r="A12950" s="28">
        <v>43259</v>
      </c>
      <c r="B12950" t="s">
        <v>440</v>
      </c>
      <c r="C12950" t="s">
        <v>59</v>
      </c>
      <c r="D12950" t="s">
        <v>59</v>
      </c>
      <c r="E12950" s="30">
        <v>4.4000000000000004</v>
      </c>
      <c r="F12950">
        <f t="shared" si="208"/>
        <v>1</v>
      </c>
    </row>
    <row r="12951" spans="1:6" x14ac:dyDescent="0.2">
      <c r="A12951" s="28">
        <v>43260</v>
      </c>
      <c r="B12951" t="s">
        <v>441</v>
      </c>
      <c r="C12951" t="s">
        <v>52</v>
      </c>
      <c r="D12951" t="s">
        <v>52</v>
      </c>
      <c r="E12951" s="30">
        <v>8</v>
      </c>
      <c r="F12951">
        <f t="shared" si="208"/>
        <v>1</v>
      </c>
    </row>
    <row r="12952" spans="1:6" x14ac:dyDescent="0.2">
      <c r="A12952" s="28">
        <v>43260</v>
      </c>
      <c r="B12952" t="s">
        <v>441</v>
      </c>
      <c r="C12952" t="s">
        <v>53</v>
      </c>
      <c r="D12952" t="s">
        <v>53</v>
      </c>
      <c r="E12952" s="30">
        <v>6.4619999999999997</v>
      </c>
      <c r="F12952">
        <f t="shared" si="208"/>
        <v>1</v>
      </c>
    </row>
    <row r="12953" spans="1:6" x14ac:dyDescent="0.2">
      <c r="A12953" s="28">
        <v>43260</v>
      </c>
      <c r="B12953" t="s">
        <v>441</v>
      </c>
      <c r="C12953" t="s">
        <v>54</v>
      </c>
      <c r="D12953" t="s">
        <v>54</v>
      </c>
      <c r="E12953" s="30">
        <v>3</v>
      </c>
      <c r="F12953">
        <f t="shared" si="208"/>
        <v>1</v>
      </c>
    </row>
    <row r="12954" spans="1:6" x14ac:dyDescent="0.2">
      <c r="A12954" s="28">
        <v>43260</v>
      </c>
      <c r="B12954" t="s">
        <v>441</v>
      </c>
      <c r="C12954" t="s">
        <v>55</v>
      </c>
      <c r="D12954" t="s">
        <v>55</v>
      </c>
      <c r="E12954" s="30">
        <v>21</v>
      </c>
      <c r="F12954">
        <f t="shared" si="208"/>
        <v>1</v>
      </c>
    </row>
    <row r="12955" spans="1:6" x14ac:dyDescent="0.2">
      <c r="A12955" s="28">
        <v>43260</v>
      </c>
      <c r="B12955" t="s">
        <v>441</v>
      </c>
      <c r="C12955" t="s">
        <v>56</v>
      </c>
      <c r="D12955" t="s">
        <v>56</v>
      </c>
      <c r="E12955" s="30">
        <v>11</v>
      </c>
      <c r="F12955">
        <f t="shared" si="208"/>
        <v>1</v>
      </c>
    </row>
    <row r="12956" spans="1:6" x14ac:dyDescent="0.2">
      <c r="A12956" s="28">
        <v>43260</v>
      </c>
      <c r="B12956" t="s">
        <v>441</v>
      </c>
      <c r="C12956" t="s">
        <v>57</v>
      </c>
      <c r="D12956" t="s">
        <v>57</v>
      </c>
      <c r="E12956" s="30">
        <v>0</v>
      </c>
      <c r="F12956">
        <f t="shared" si="208"/>
        <v>1</v>
      </c>
    </row>
    <row r="12957" spans="1:6" x14ac:dyDescent="0.2">
      <c r="A12957" s="28">
        <v>43260</v>
      </c>
      <c r="B12957" t="s">
        <v>441</v>
      </c>
      <c r="C12957" t="s">
        <v>58</v>
      </c>
      <c r="D12957" t="s">
        <v>58</v>
      </c>
      <c r="E12957" s="30">
        <v>5</v>
      </c>
      <c r="F12957">
        <f t="shared" si="208"/>
        <v>1</v>
      </c>
    </row>
    <row r="12958" spans="1:6" x14ac:dyDescent="0.2">
      <c r="A12958" s="28">
        <v>43260</v>
      </c>
      <c r="B12958" t="s">
        <v>441</v>
      </c>
      <c r="C12958" t="s">
        <v>59</v>
      </c>
      <c r="D12958" t="s">
        <v>59</v>
      </c>
      <c r="E12958" s="30">
        <v>0</v>
      </c>
      <c r="F12958">
        <f t="shared" si="208"/>
        <v>1</v>
      </c>
    </row>
    <row r="12959" spans="1:6" x14ac:dyDescent="0.2">
      <c r="A12959" s="28">
        <v>43261</v>
      </c>
      <c r="B12959" t="s">
        <v>447</v>
      </c>
      <c r="C12959" t="s">
        <v>52</v>
      </c>
      <c r="D12959" t="s">
        <v>52</v>
      </c>
      <c r="E12959" s="30">
        <v>2.66</v>
      </c>
      <c r="F12959">
        <f t="shared" si="208"/>
        <v>1</v>
      </c>
    </row>
    <row r="12960" spans="1:6" x14ac:dyDescent="0.2">
      <c r="A12960" s="28">
        <v>43261</v>
      </c>
      <c r="B12960" t="s">
        <v>447</v>
      </c>
      <c r="C12960" t="s">
        <v>53</v>
      </c>
      <c r="D12960" t="s">
        <v>53</v>
      </c>
      <c r="E12960" s="30">
        <v>4.6929999999999996</v>
      </c>
      <c r="F12960">
        <f t="shared" si="208"/>
        <v>1</v>
      </c>
    </row>
    <row r="12961" spans="1:6" x14ac:dyDescent="0.2">
      <c r="A12961" s="28">
        <v>43261</v>
      </c>
      <c r="B12961" t="s">
        <v>447</v>
      </c>
      <c r="C12961" t="s">
        <v>54</v>
      </c>
      <c r="D12961" t="s">
        <v>54</v>
      </c>
      <c r="E12961" s="30">
        <v>5</v>
      </c>
      <c r="F12961">
        <f t="shared" si="208"/>
        <v>1</v>
      </c>
    </row>
    <row r="12962" spans="1:6" x14ac:dyDescent="0.2">
      <c r="A12962" s="28">
        <v>43261</v>
      </c>
      <c r="B12962" t="s">
        <v>447</v>
      </c>
      <c r="C12962" t="s">
        <v>55</v>
      </c>
      <c r="D12962" t="s">
        <v>55</v>
      </c>
      <c r="E12962" s="30">
        <v>33.200000000000003</v>
      </c>
      <c r="F12962">
        <f t="shared" si="208"/>
        <v>1</v>
      </c>
    </row>
    <row r="12963" spans="1:6" x14ac:dyDescent="0.2">
      <c r="A12963" s="28">
        <v>43261</v>
      </c>
      <c r="B12963" t="s">
        <v>447</v>
      </c>
      <c r="C12963" t="s">
        <v>56</v>
      </c>
      <c r="D12963" t="s">
        <v>56</v>
      </c>
      <c r="E12963" s="30">
        <v>7</v>
      </c>
      <c r="F12963">
        <f t="shared" si="208"/>
        <v>1</v>
      </c>
    </row>
    <row r="12964" spans="1:6" x14ac:dyDescent="0.2">
      <c r="A12964" s="28">
        <v>43261</v>
      </c>
      <c r="B12964" t="s">
        <v>447</v>
      </c>
      <c r="C12964" t="s">
        <v>57</v>
      </c>
      <c r="D12964" t="s">
        <v>57</v>
      </c>
      <c r="E12964" s="30">
        <v>0</v>
      </c>
      <c r="F12964">
        <f t="shared" si="208"/>
        <v>1</v>
      </c>
    </row>
    <row r="12965" spans="1:6" x14ac:dyDescent="0.2">
      <c r="A12965" s="28">
        <v>43261</v>
      </c>
      <c r="B12965" t="s">
        <v>447</v>
      </c>
      <c r="C12965" t="s">
        <v>58</v>
      </c>
      <c r="D12965" t="s">
        <v>58</v>
      </c>
      <c r="E12965" s="30">
        <v>0</v>
      </c>
      <c r="F12965">
        <f t="shared" si="208"/>
        <v>1</v>
      </c>
    </row>
    <row r="12966" spans="1:6" x14ac:dyDescent="0.2">
      <c r="A12966" s="28">
        <v>43261</v>
      </c>
      <c r="B12966" t="s">
        <v>447</v>
      </c>
      <c r="C12966" t="s">
        <v>59</v>
      </c>
      <c r="D12966" t="s">
        <v>59</v>
      </c>
      <c r="E12966" s="30">
        <v>3</v>
      </c>
      <c r="F12966">
        <f t="shared" si="208"/>
        <v>1</v>
      </c>
    </row>
    <row r="12967" spans="1:6" x14ac:dyDescent="0.2">
      <c r="A12967" s="28">
        <v>43262</v>
      </c>
      <c r="B12967" t="s">
        <v>443</v>
      </c>
      <c r="C12967" t="s">
        <v>52</v>
      </c>
      <c r="D12967" t="s">
        <v>52</v>
      </c>
      <c r="E12967" s="30">
        <v>8</v>
      </c>
      <c r="F12967">
        <f t="shared" si="208"/>
        <v>1</v>
      </c>
    </row>
    <row r="12968" spans="1:6" x14ac:dyDescent="0.2">
      <c r="A12968" s="28">
        <v>43262</v>
      </c>
      <c r="B12968" t="s">
        <v>443</v>
      </c>
      <c r="C12968" t="s">
        <v>53</v>
      </c>
      <c r="D12968" t="s">
        <v>53</v>
      </c>
      <c r="E12968" s="30">
        <v>8.33</v>
      </c>
      <c r="F12968">
        <f t="shared" si="208"/>
        <v>1</v>
      </c>
    </row>
    <row r="12969" spans="1:6" x14ac:dyDescent="0.2">
      <c r="A12969" s="28">
        <v>43262</v>
      </c>
      <c r="B12969" t="s">
        <v>443</v>
      </c>
      <c r="C12969" t="s">
        <v>54</v>
      </c>
      <c r="D12969" t="s">
        <v>54</v>
      </c>
      <c r="E12969" s="30">
        <v>3.1</v>
      </c>
      <c r="F12969">
        <f t="shared" si="208"/>
        <v>1</v>
      </c>
    </row>
    <row r="12970" spans="1:6" x14ac:dyDescent="0.2">
      <c r="A12970" s="28">
        <v>43262</v>
      </c>
      <c r="B12970" t="s">
        <v>443</v>
      </c>
      <c r="C12970" t="s">
        <v>55</v>
      </c>
      <c r="D12970" t="s">
        <v>55</v>
      </c>
      <c r="E12970" s="30">
        <v>17</v>
      </c>
      <c r="F12970">
        <f t="shared" si="208"/>
        <v>1</v>
      </c>
    </row>
    <row r="12971" spans="1:6" x14ac:dyDescent="0.2">
      <c r="A12971" s="28">
        <v>43262</v>
      </c>
      <c r="B12971" t="s">
        <v>443</v>
      </c>
      <c r="C12971" t="s">
        <v>56</v>
      </c>
      <c r="D12971" t="s">
        <v>56</v>
      </c>
      <c r="E12971" s="30">
        <v>17</v>
      </c>
      <c r="F12971">
        <f t="shared" si="208"/>
        <v>1</v>
      </c>
    </row>
    <row r="12972" spans="1:6" x14ac:dyDescent="0.2">
      <c r="A12972" s="28">
        <v>43262</v>
      </c>
      <c r="B12972" t="s">
        <v>443</v>
      </c>
      <c r="C12972" t="s">
        <v>57</v>
      </c>
      <c r="D12972" t="s">
        <v>57</v>
      </c>
      <c r="E12972" s="30">
        <v>0</v>
      </c>
      <c r="F12972">
        <f t="shared" si="208"/>
        <v>1</v>
      </c>
    </row>
    <row r="12973" spans="1:6" x14ac:dyDescent="0.2">
      <c r="A12973" s="28">
        <v>43262</v>
      </c>
      <c r="B12973" t="s">
        <v>443</v>
      </c>
      <c r="C12973" t="s">
        <v>58</v>
      </c>
      <c r="D12973" t="s">
        <v>58</v>
      </c>
      <c r="E12973" s="30">
        <v>0</v>
      </c>
      <c r="F12973">
        <f t="shared" si="208"/>
        <v>1</v>
      </c>
    </row>
    <row r="12974" spans="1:6" x14ac:dyDescent="0.2">
      <c r="A12974" s="28">
        <v>43262</v>
      </c>
      <c r="B12974" t="s">
        <v>443</v>
      </c>
      <c r="C12974" t="s">
        <v>59</v>
      </c>
      <c r="D12974" t="s">
        <v>59</v>
      </c>
      <c r="E12974" s="30">
        <v>6</v>
      </c>
      <c r="F12974">
        <f t="shared" si="208"/>
        <v>1</v>
      </c>
    </row>
    <row r="12975" spans="1:6" x14ac:dyDescent="0.2">
      <c r="A12975" s="28">
        <v>43263</v>
      </c>
      <c r="B12975" t="s">
        <v>444</v>
      </c>
      <c r="C12975" t="s">
        <v>52</v>
      </c>
      <c r="D12975" t="s">
        <v>52</v>
      </c>
      <c r="E12975" s="30">
        <v>2.34</v>
      </c>
      <c r="F12975">
        <f t="shared" si="208"/>
        <v>1</v>
      </c>
    </row>
    <row r="12976" spans="1:6" x14ac:dyDescent="0.2">
      <c r="A12976" s="28">
        <v>43263</v>
      </c>
      <c r="B12976" t="s">
        <v>444</v>
      </c>
      <c r="C12976" t="s">
        <v>53</v>
      </c>
      <c r="D12976" t="s">
        <v>53</v>
      </c>
      <c r="E12976" s="30">
        <v>4.5</v>
      </c>
      <c r="F12976">
        <f t="shared" si="208"/>
        <v>1</v>
      </c>
    </row>
    <row r="12977" spans="1:6" x14ac:dyDescent="0.2">
      <c r="A12977" s="28">
        <v>43263</v>
      </c>
      <c r="B12977" t="s">
        <v>444</v>
      </c>
      <c r="C12977" t="s">
        <v>54</v>
      </c>
      <c r="D12977" t="s">
        <v>54</v>
      </c>
      <c r="E12977" s="30">
        <v>4</v>
      </c>
      <c r="F12977">
        <f t="shared" si="208"/>
        <v>1</v>
      </c>
    </row>
    <row r="12978" spans="1:6" x14ac:dyDescent="0.2">
      <c r="A12978" s="28">
        <v>43263</v>
      </c>
      <c r="B12978" t="s">
        <v>444</v>
      </c>
      <c r="C12978" t="s">
        <v>55</v>
      </c>
      <c r="D12978" t="s">
        <v>55</v>
      </c>
      <c r="E12978" s="30">
        <v>18.186</v>
      </c>
      <c r="F12978">
        <f t="shared" si="208"/>
        <v>1</v>
      </c>
    </row>
    <row r="12979" spans="1:6" x14ac:dyDescent="0.2">
      <c r="A12979" s="28">
        <v>43263</v>
      </c>
      <c r="B12979" t="s">
        <v>444</v>
      </c>
      <c r="C12979" t="s">
        <v>56</v>
      </c>
      <c r="D12979" t="s">
        <v>56</v>
      </c>
      <c r="E12979" s="30">
        <v>3</v>
      </c>
      <c r="F12979">
        <f t="shared" si="208"/>
        <v>1</v>
      </c>
    </row>
    <row r="12980" spans="1:6" x14ac:dyDescent="0.2">
      <c r="A12980" s="28">
        <v>43263</v>
      </c>
      <c r="B12980" t="s">
        <v>444</v>
      </c>
      <c r="C12980" t="s">
        <v>57</v>
      </c>
      <c r="D12980" t="s">
        <v>57</v>
      </c>
      <c r="E12980" s="30">
        <v>0</v>
      </c>
      <c r="F12980">
        <f t="shared" si="208"/>
        <v>1</v>
      </c>
    </row>
    <row r="12981" spans="1:6" x14ac:dyDescent="0.2">
      <c r="A12981" s="28">
        <v>43263</v>
      </c>
      <c r="B12981" t="s">
        <v>444</v>
      </c>
      <c r="C12981" t="s">
        <v>58</v>
      </c>
      <c r="D12981" t="s">
        <v>58</v>
      </c>
      <c r="E12981" s="30">
        <v>1</v>
      </c>
      <c r="F12981">
        <f t="shared" si="208"/>
        <v>1</v>
      </c>
    </row>
    <row r="12982" spans="1:6" x14ac:dyDescent="0.2">
      <c r="A12982" s="28">
        <v>43263</v>
      </c>
      <c r="B12982" t="s">
        <v>444</v>
      </c>
      <c r="C12982" t="s">
        <v>59</v>
      </c>
      <c r="D12982" t="s">
        <v>59</v>
      </c>
      <c r="E12982" s="30">
        <v>7.4</v>
      </c>
      <c r="F12982">
        <f t="shared" si="208"/>
        <v>1</v>
      </c>
    </row>
    <row r="12983" spans="1:6" x14ac:dyDescent="0.2">
      <c r="A12983" s="28">
        <v>43264</v>
      </c>
      <c r="B12983" t="s">
        <v>445</v>
      </c>
      <c r="C12983" t="s">
        <v>52</v>
      </c>
      <c r="D12983" t="s">
        <v>52</v>
      </c>
      <c r="E12983" s="30">
        <v>12</v>
      </c>
      <c r="F12983">
        <f t="shared" si="208"/>
        <v>1</v>
      </c>
    </row>
    <row r="12984" spans="1:6" x14ac:dyDescent="0.2">
      <c r="A12984" s="28">
        <v>43264</v>
      </c>
      <c r="B12984" t="s">
        <v>445</v>
      </c>
      <c r="C12984" t="s">
        <v>53</v>
      </c>
      <c r="D12984" t="s">
        <v>53</v>
      </c>
      <c r="E12984" s="30">
        <v>4.33</v>
      </c>
      <c r="F12984">
        <f t="shared" si="208"/>
        <v>1</v>
      </c>
    </row>
    <row r="12985" spans="1:6" x14ac:dyDescent="0.2">
      <c r="A12985" s="28">
        <v>43264</v>
      </c>
      <c r="B12985" t="s">
        <v>445</v>
      </c>
      <c r="C12985" t="s">
        <v>54</v>
      </c>
      <c r="D12985" t="s">
        <v>54</v>
      </c>
      <c r="E12985" s="30">
        <v>1.2</v>
      </c>
      <c r="F12985">
        <f t="shared" si="208"/>
        <v>1</v>
      </c>
    </row>
    <row r="12986" spans="1:6" x14ac:dyDescent="0.2">
      <c r="A12986" s="28">
        <v>43264</v>
      </c>
      <c r="B12986" t="s">
        <v>445</v>
      </c>
      <c r="C12986" t="s">
        <v>55</v>
      </c>
      <c r="D12986" t="s">
        <v>55</v>
      </c>
      <c r="E12986" s="30">
        <v>22.25</v>
      </c>
      <c r="F12986">
        <f t="shared" si="208"/>
        <v>1</v>
      </c>
    </row>
    <row r="12987" spans="1:6" x14ac:dyDescent="0.2">
      <c r="A12987" s="28">
        <v>43264</v>
      </c>
      <c r="B12987" t="s">
        <v>445</v>
      </c>
      <c r="C12987" t="s">
        <v>56</v>
      </c>
      <c r="D12987" t="s">
        <v>56</v>
      </c>
      <c r="E12987" s="30">
        <v>1</v>
      </c>
      <c r="F12987">
        <f t="shared" si="208"/>
        <v>1</v>
      </c>
    </row>
    <row r="12988" spans="1:6" x14ac:dyDescent="0.2">
      <c r="A12988" s="28">
        <v>43264</v>
      </c>
      <c r="B12988" t="s">
        <v>445</v>
      </c>
      <c r="C12988" t="s">
        <v>57</v>
      </c>
      <c r="D12988" t="s">
        <v>57</v>
      </c>
      <c r="E12988" s="30">
        <v>0</v>
      </c>
      <c r="F12988">
        <f t="shared" si="208"/>
        <v>1</v>
      </c>
    </row>
    <row r="12989" spans="1:6" x14ac:dyDescent="0.2">
      <c r="A12989" s="28">
        <v>43264</v>
      </c>
      <c r="B12989" t="s">
        <v>445</v>
      </c>
      <c r="C12989" t="s">
        <v>58</v>
      </c>
      <c r="D12989" t="s">
        <v>58</v>
      </c>
      <c r="E12989" s="30">
        <v>0</v>
      </c>
      <c r="F12989">
        <f t="shared" si="208"/>
        <v>1</v>
      </c>
    </row>
    <row r="12990" spans="1:6" x14ac:dyDescent="0.2">
      <c r="A12990" s="28">
        <v>43264</v>
      </c>
      <c r="B12990" t="s">
        <v>445</v>
      </c>
      <c r="C12990" t="s">
        <v>59</v>
      </c>
      <c r="D12990" t="s">
        <v>59</v>
      </c>
      <c r="E12990" s="30">
        <v>2</v>
      </c>
      <c r="F12990">
        <f t="shared" si="208"/>
        <v>1</v>
      </c>
    </row>
    <row r="12991" spans="1:6" x14ac:dyDescent="0.2">
      <c r="A12991" s="28">
        <v>43265</v>
      </c>
      <c r="B12991" t="s">
        <v>446</v>
      </c>
      <c r="C12991" t="s">
        <v>52</v>
      </c>
      <c r="D12991" t="s">
        <v>52</v>
      </c>
      <c r="E12991" s="30">
        <v>0</v>
      </c>
      <c r="F12991">
        <f t="shared" si="208"/>
        <v>1</v>
      </c>
    </row>
    <row r="12992" spans="1:6" x14ac:dyDescent="0.2">
      <c r="A12992" s="28">
        <v>43265</v>
      </c>
      <c r="B12992" t="s">
        <v>446</v>
      </c>
      <c r="C12992" t="s">
        <v>53</v>
      </c>
      <c r="D12992" t="s">
        <v>53</v>
      </c>
      <c r="E12992" s="30">
        <v>1</v>
      </c>
      <c r="F12992">
        <f t="shared" si="208"/>
        <v>1</v>
      </c>
    </row>
    <row r="12993" spans="1:6" x14ac:dyDescent="0.2">
      <c r="A12993" s="28">
        <v>43265</v>
      </c>
      <c r="B12993" t="s">
        <v>446</v>
      </c>
      <c r="C12993" t="s">
        <v>54</v>
      </c>
      <c r="D12993" t="s">
        <v>54</v>
      </c>
      <c r="E12993" s="30">
        <v>1</v>
      </c>
      <c r="F12993">
        <f t="shared" si="208"/>
        <v>1</v>
      </c>
    </row>
    <row r="12994" spans="1:6" x14ac:dyDescent="0.2">
      <c r="A12994" s="28">
        <v>43265</v>
      </c>
      <c r="B12994" t="s">
        <v>446</v>
      </c>
      <c r="C12994" t="s">
        <v>55</v>
      </c>
      <c r="D12994" t="s">
        <v>55</v>
      </c>
      <c r="E12994" s="30">
        <v>22</v>
      </c>
      <c r="F12994">
        <f t="shared" si="208"/>
        <v>1</v>
      </c>
    </row>
    <row r="12995" spans="1:6" x14ac:dyDescent="0.2">
      <c r="A12995" s="28">
        <v>43265</v>
      </c>
      <c r="B12995" t="s">
        <v>446</v>
      </c>
      <c r="C12995" t="s">
        <v>56</v>
      </c>
      <c r="D12995" t="s">
        <v>56</v>
      </c>
      <c r="E12995" s="30">
        <v>11</v>
      </c>
      <c r="F12995">
        <f t="shared" si="208"/>
        <v>1</v>
      </c>
    </row>
    <row r="12996" spans="1:6" x14ac:dyDescent="0.2">
      <c r="A12996" s="28">
        <v>43265</v>
      </c>
      <c r="B12996" t="s">
        <v>446</v>
      </c>
      <c r="C12996" t="s">
        <v>57</v>
      </c>
      <c r="D12996" t="s">
        <v>57</v>
      </c>
      <c r="E12996" s="30">
        <v>0</v>
      </c>
      <c r="F12996">
        <f t="shared" si="208"/>
        <v>1</v>
      </c>
    </row>
    <row r="12997" spans="1:6" x14ac:dyDescent="0.2">
      <c r="A12997" s="28">
        <v>43265</v>
      </c>
      <c r="B12997" t="s">
        <v>446</v>
      </c>
      <c r="C12997" t="s">
        <v>58</v>
      </c>
      <c r="D12997" t="s">
        <v>58</v>
      </c>
      <c r="E12997" s="30">
        <v>0</v>
      </c>
      <c r="F12997">
        <f t="shared" si="208"/>
        <v>1</v>
      </c>
    </row>
    <row r="12998" spans="1:6" x14ac:dyDescent="0.2">
      <c r="A12998" s="28">
        <v>43265</v>
      </c>
      <c r="B12998" t="s">
        <v>446</v>
      </c>
      <c r="C12998" t="s">
        <v>59</v>
      </c>
      <c r="D12998" t="s">
        <v>59</v>
      </c>
      <c r="E12998" s="30">
        <v>2</v>
      </c>
      <c r="F12998">
        <f t="shared" si="208"/>
        <v>1</v>
      </c>
    </row>
    <row r="12999" spans="1:6" x14ac:dyDescent="0.2">
      <c r="A12999" s="28">
        <v>43266</v>
      </c>
      <c r="B12999" t="s">
        <v>440</v>
      </c>
      <c r="C12999" t="s">
        <v>52</v>
      </c>
      <c r="D12999" t="s">
        <v>52</v>
      </c>
      <c r="E12999" s="30">
        <v>1</v>
      </c>
      <c r="F12999">
        <f t="shared" ref="F12999:F13062" si="209">SUBTOTAL(103,E12999)</f>
        <v>1</v>
      </c>
    </row>
    <row r="13000" spans="1:6" x14ac:dyDescent="0.2">
      <c r="A13000" s="28">
        <v>43266</v>
      </c>
      <c r="B13000" t="s">
        <v>440</v>
      </c>
      <c r="C13000" t="s">
        <v>53</v>
      </c>
      <c r="D13000" t="s">
        <v>53</v>
      </c>
      <c r="E13000" s="30">
        <v>6.6000000000000003E-2</v>
      </c>
      <c r="F13000">
        <f t="shared" si="209"/>
        <v>1</v>
      </c>
    </row>
    <row r="13001" spans="1:6" x14ac:dyDescent="0.2">
      <c r="A13001" s="28">
        <v>43266</v>
      </c>
      <c r="B13001" t="s">
        <v>440</v>
      </c>
      <c r="C13001" t="s">
        <v>54</v>
      </c>
      <c r="D13001" t="s">
        <v>54</v>
      </c>
      <c r="E13001" s="30">
        <v>0.3</v>
      </c>
      <c r="F13001">
        <f t="shared" si="209"/>
        <v>1</v>
      </c>
    </row>
    <row r="13002" spans="1:6" x14ac:dyDescent="0.2">
      <c r="A13002" s="28">
        <v>43266</v>
      </c>
      <c r="B13002" t="s">
        <v>440</v>
      </c>
      <c r="C13002" t="s">
        <v>55</v>
      </c>
      <c r="D13002" t="s">
        <v>55</v>
      </c>
      <c r="E13002" s="30">
        <v>11.132999999999999</v>
      </c>
      <c r="F13002">
        <f t="shared" si="209"/>
        <v>1</v>
      </c>
    </row>
    <row r="13003" spans="1:6" x14ac:dyDescent="0.2">
      <c r="A13003" s="28">
        <v>43266</v>
      </c>
      <c r="B13003" t="s">
        <v>440</v>
      </c>
      <c r="C13003" t="s">
        <v>56</v>
      </c>
      <c r="D13003" t="s">
        <v>56</v>
      </c>
      <c r="E13003" s="30">
        <v>10</v>
      </c>
      <c r="F13003">
        <f t="shared" si="209"/>
        <v>1</v>
      </c>
    </row>
    <row r="13004" spans="1:6" x14ac:dyDescent="0.2">
      <c r="A13004" s="28">
        <v>43266</v>
      </c>
      <c r="B13004" t="s">
        <v>440</v>
      </c>
      <c r="C13004" t="s">
        <v>57</v>
      </c>
      <c r="D13004" t="s">
        <v>57</v>
      </c>
      <c r="E13004" s="30">
        <v>0</v>
      </c>
      <c r="F13004">
        <f t="shared" si="209"/>
        <v>1</v>
      </c>
    </row>
    <row r="13005" spans="1:6" x14ac:dyDescent="0.2">
      <c r="A13005" s="28">
        <v>43266</v>
      </c>
      <c r="B13005" t="s">
        <v>440</v>
      </c>
      <c r="C13005" t="s">
        <v>58</v>
      </c>
      <c r="D13005" t="s">
        <v>58</v>
      </c>
      <c r="E13005" s="30">
        <v>8</v>
      </c>
      <c r="F13005">
        <f t="shared" si="209"/>
        <v>1</v>
      </c>
    </row>
    <row r="13006" spans="1:6" x14ac:dyDescent="0.2">
      <c r="A13006" s="28">
        <v>43266</v>
      </c>
      <c r="B13006" t="s">
        <v>440</v>
      </c>
      <c r="C13006" t="s">
        <v>59</v>
      </c>
      <c r="D13006" t="s">
        <v>59</v>
      </c>
      <c r="E13006" s="30">
        <v>2</v>
      </c>
      <c r="F13006">
        <f t="shared" si="209"/>
        <v>1</v>
      </c>
    </row>
    <row r="13007" spans="1:6" x14ac:dyDescent="0.2">
      <c r="A13007" s="28">
        <v>43267</v>
      </c>
      <c r="B13007" t="s">
        <v>441</v>
      </c>
      <c r="C13007" t="s">
        <v>52</v>
      </c>
      <c r="D13007" t="s">
        <v>52</v>
      </c>
      <c r="E13007" s="30">
        <v>3.34</v>
      </c>
      <c r="F13007">
        <f t="shared" si="209"/>
        <v>1</v>
      </c>
    </row>
    <row r="13008" spans="1:6" x14ac:dyDescent="0.2">
      <c r="A13008" s="28">
        <v>43267</v>
      </c>
      <c r="B13008" t="s">
        <v>441</v>
      </c>
      <c r="C13008" t="s">
        <v>53</v>
      </c>
      <c r="D13008" t="s">
        <v>53</v>
      </c>
      <c r="E13008" s="30">
        <v>6.383</v>
      </c>
      <c r="F13008">
        <f t="shared" si="209"/>
        <v>1</v>
      </c>
    </row>
    <row r="13009" spans="1:6" x14ac:dyDescent="0.2">
      <c r="A13009" s="28">
        <v>43267</v>
      </c>
      <c r="B13009" t="s">
        <v>441</v>
      </c>
      <c r="C13009" t="s">
        <v>54</v>
      </c>
      <c r="D13009" t="s">
        <v>54</v>
      </c>
      <c r="E13009" s="30">
        <v>5</v>
      </c>
      <c r="F13009">
        <f t="shared" si="209"/>
        <v>1</v>
      </c>
    </row>
    <row r="13010" spans="1:6" x14ac:dyDescent="0.2">
      <c r="A13010" s="28">
        <v>43267</v>
      </c>
      <c r="B13010" t="s">
        <v>441</v>
      </c>
      <c r="C13010" t="s">
        <v>55</v>
      </c>
      <c r="D13010" t="s">
        <v>55</v>
      </c>
      <c r="E13010" s="30">
        <v>10</v>
      </c>
      <c r="F13010">
        <f t="shared" si="209"/>
        <v>1</v>
      </c>
    </row>
    <row r="13011" spans="1:6" x14ac:dyDescent="0.2">
      <c r="A13011" s="28">
        <v>43267</v>
      </c>
      <c r="B13011" t="s">
        <v>441</v>
      </c>
      <c r="C13011" t="s">
        <v>56</v>
      </c>
      <c r="D13011" t="s">
        <v>56</v>
      </c>
      <c r="E13011" s="30">
        <v>5</v>
      </c>
      <c r="F13011">
        <f t="shared" si="209"/>
        <v>1</v>
      </c>
    </row>
    <row r="13012" spans="1:6" x14ac:dyDescent="0.2">
      <c r="A13012" s="28">
        <v>43267</v>
      </c>
      <c r="B13012" t="s">
        <v>441</v>
      </c>
      <c r="C13012" t="s">
        <v>57</v>
      </c>
      <c r="D13012" t="s">
        <v>57</v>
      </c>
      <c r="E13012" s="30">
        <v>0</v>
      </c>
      <c r="F13012">
        <f t="shared" si="209"/>
        <v>1</v>
      </c>
    </row>
    <row r="13013" spans="1:6" x14ac:dyDescent="0.2">
      <c r="A13013" s="28">
        <v>43267</v>
      </c>
      <c r="B13013" t="s">
        <v>441</v>
      </c>
      <c r="C13013" t="s">
        <v>58</v>
      </c>
      <c r="D13013" t="s">
        <v>58</v>
      </c>
      <c r="E13013" s="30">
        <v>2</v>
      </c>
      <c r="F13013">
        <f t="shared" si="209"/>
        <v>1</v>
      </c>
    </row>
    <row r="13014" spans="1:6" x14ac:dyDescent="0.2">
      <c r="A13014" s="28">
        <v>43267</v>
      </c>
      <c r="B13014" t="s">
        <v>441</v>
      </c>
      <c r="C13014" t="s">
        <v>59</v>
      </c>
      <c r="D13014" t="s">
        <v>59</v>
      </c>
      <c r="E13014" s="30">
        <v>7</v>
      </c>
      <c r="F13014">
        <f t="shared" si="209"/>
        <v>1</v>
      </c>
    </row>
    <row r="13015" spans="1:6" x14ac:dyDescent="0.2">
      <c r="A13015" s="28">
        <v>43268</v>
      </c>
      <c r="B13015" t="s">
        <v>447</v>
      </c>
      <c r="C13015" t="s">
        <v>52</v>
      </c>
      <c r="D13015" t="s">
        <v>52</v>
      </c>
      <c r="E13015" s="30">
        <v>4.84</v>
      </c>
      <c r="F13015">
        <f t="shared" si="209"/>
        <v>1</v>
      </c>
    </row>
    <row r="13016" spans="1:6" x14ac:dyDescent="0.2">
      <c r="A13016" s="28">
        <v>43268</v>
      </c>
      <c r="B13016" t="s">
        <v>447</v>
      </c>
      <c r="C13016" t="s">
        <v>53</v>
      </c>
      <c r="D13016" t="s">
        <v>53</v>
      </c>
      <c r="E13016" s="30">
        <v>6.5860000000000003</v>
      </c>
      <c r="F13016">
        <f t="shared" si="209"/>
        <v>1</v>
      </c>
    </row>
    <row r="13017" spans="1:6" x14ac:dyDescent="0.2">
      <c r="A13017" s="28">
        <v>43268</v>
      </c>
      <c r="B13017" t="s">
        <v>447</v>
      </c>
      <c r="C13017" t="s">
        <v>54</v>
      </c>
      <c r="D13017" t="s">
        <v>54</v>
      </c>
      <c r="E13017" s="30">
        <v>6</v>
      </c>
      <c r="F13017">
        <f t="shared" si="209"/>
        <v>1</v>
      </c>
    </row>
    <row r="13018" spans="1:6" x14ac:dyDescent="0.2">
      <c r="A13018" s="28">
        <v>43268</v>
      </c>
      <c r="B13018" t="s">
        <v>447</v>
      </c>
      <c r="C13018" t="s">
        <v>55</v>
      </c>
      <c r="D13018" t="s">
        <v>55</v>
      </c>
      <c r="E13018" s="30">
        <v>24</v>
      </c>
      <c r="F13018">
        <f t="shared" si="209"/>
        <v>1</v>
      </c>
    </row>
    <row r="13019" spans="1:6" x14ac:dyDescent="0.2">
      <c r="A13019" s="28">
        <v>43268</v>
      </c>
      <c r="B13019" t="s">
        <v>447</v>
      </c>
      <c r="C13019" t="s">
        <v>56</v>
      </c>
      <c r="D13019" t="s">
        <v>56</v>
      </c>
      <c r="E13019" s="30">
        <v>10</v>
      </c>
      <c r="F13019">
        <f t="shared" si="209"/>
        <v>1</v>
      </c>
    </row>
    <row r="13020" spans="1:6" x14ac:dyDescent="0.2">
      <c r="A13020" s="28">
        <v>43268</v>
      </c>
      <c r="B13020" t="s">
        <v>447</v>
      </c>
      <c r="C13020" t="s">
        <v>57</v>
      </c>
      <c r="D13020" t="s">
        <v>57</v>
      </c>
      <c r="E13020" s="30">
        <v>0</v>
      </c>
      <c r="F13020">
        <f t="shared" si="209"/>
        <v>1</v>
      </c>
    </row>
    <row r="13021" spans="1:6" x14ac:dyDescent="0.2">
      <c r="A13021" s="28">
        <v>43268</v>
      </c>
      <c r="B13021" t="s">
        <v>447</v>
      </c>
      <c r="C13021" t="s">
        <v>58</v>
      </c>
      <c r="D13021" t="s">
        <v>58</v>
      </c>
      <c r="E13021" s="30">
        <v>5</v>
      </c>
      <c r="F13021">
        <f t="shared" si="209"/>
        <v>1</v>
      </c>
    </row>
    <row r="13022" spans="1:6" x14ac:dyDescent="0.2">
      <c r="A13022" s="28">
        <v>43268</v>
      </c>
      <c r="B13022" t="s">
        <v>447</v>
      </c>
      <c r="C13022" t="s">
        <v>59</v>
      </c>
      <c r="D13022" t="s">
        <v>59</v>
      </c>
      <c r="E13022" s="30">
        <v>4</v>
      </c>
      <c r="F13022">
        <f t="shared" si="209"/>
        <v>1</v>
      </c>
    </row>
    <row r="13023" spans="1:6" x14ac:dyDescent="0.2">
      <c r="A13023" s="28">
        <v>43269</v>
      </c>
      <c r="B13023" t="s">
        <v>443</v>
      </c>
      <c r="C13023" t="s">
        <v>52</v>
      </c>
      <c r="D13023" t="s">
        <v>52</v>
      </c>
      <c r="E13023" s="30">
        <v>4.5</v>
      </c>
      <c r="F13023">
        <f t="shared" si="209"/>
        <v>1</v>
      </c>
    </row>
    <row r="13024" spans="1:6" x14ac:dyDescent="0.2">
      <c r="A13024" s="28">
        <v>43269</v>
      </c>
      <c r="B13024" t="s">
        <v>443</v>
      </c>
      <c r="C13024" t="s">
        <v>53</v>
      </c>
      <c r="D13024" t="s">
        <v>53</v>
      </c>
      <c r="E13024" s="30">
        <v>1.33</v>
      </c>
      <c r="F13024">
        <f t="shared" si="209"/>
        <v>1</v>
      </c>
    </row>
    <row r="13025" spans="1:6" x14ac:dyDescent="0.2">
      <c r="A13025" s="28">
        <v>43269</v>
      </c>
      <c r="B13025" t="s">
        <v>443</v>
      </c>
      <c r="C13025" t="s">
        <v>54</v>
      </c>
      <c r="D13025" t="s">
        <v>54</v>
      </c>
      <c r="E13025" s="30">
        <v>2.1</v>
      </c>
      <c r="F13025">
        <f t="shared" si="209"/>
        <v>1</v>
      </c>
    </row>
    <row r="13026" spans="1:6" x14ac:dyDescent="0.2">
      <c r="A13026" s="28">
        <v>43269</v>
      </c>
      <c r="B13026" t="s">
        <v>443</v>
      </c>
      <c r="C13026" t="s">
        <v>55</v>
      </c>
      <c r="D13026" t="s">
        <v>55</v>
      </c>
      <c r="E13026" s="30">
        <v>14</v>
      </c>
      <c r="F13026">
        <f t="shared" si="209"/>
        <v>1</v>
      </c>
    </row>
    <row r="13027" spans="1:6" x14ac:dyDescent="0.2">
      <c r="A13027" s="28">
        <v>43269</v>
      </c>
      <c r="B13027" t="s">
        <v>443</v>
      </c>
      <c r="C13027" t="s">
        <v>56</v>
      </c>
      <c r="D13027" t="s">
        <v>56</v>
      </c>
      <c r="E13027" s="30">
        <v>4</v>
      </c>
      <c r="F13027">
        <f t="shared" si="209"/>
        <v>1</v>
      </c>
    </row>
    <row r="13028" spans="1:6" x14ac:dyDescent="0.2">
      <c r="A13028" s="28">
        <v>43269</v>
      </c>
      <c r="B13028" t="s">
        <v>443</v>
      </c>
      <c r="C13028" t="s">
        <v>57</v>
      </c>
      <c r="D13028" t="s">
        <v>57</v>
      </c>
      <c r="E13028" s="30">
        <v>0</v>
      </c>
      <c r="F13028">
        <f t="shared" si="209"/>
        <v>1</v>
      </c>
    </row>
    <row r="13029" spans="1:6" x14ac:dyDescent="0.2">
      <c r="A13029" s="28">
        <v>43269</v>
      </c>
      <c r="B13029" t="s">
        <v>443</v>
      </c>
      <c r="C13029" t="s">
        <v>58</v>
      </c>
      <c r="D13029" t="s">
        <v>58</v>
      </c>
      <c r="E13029" s="30">
        <v>1</v>
      </c>
      <c r="F13029">
        <f t="shared" si="209"/>
        <v>1</v>
      </c>
    </row>
    <row r="13030" spans="1:6" x14ac:dyDescent="0.2">
      <c r="A13030" s="28">
        <v>43269</v>
      </c>
      <c r="B13030" t="s">
        <v>443</v>
      </c>
      <c r="C13030" t="s">
        <v>59</v>
      </c>
      <c r="D13030" t="s">
        <v>59</v>
      </c>
      <c r="E13030" s="30">
        <v>6</v>
      </c>
      <c r="F13030">
        <f t="shared" si="209"/>
        <v>1</v>
      </c>
    </row>
    <row r="13031" spans="1:6" x14ac:dyDescent="0.2">
      <c r="A13031" s="28">
        <v>43270</v>
      </c>
      <c r="B13031" t="s">
        <v>444</v>
      </c>
      <c r="C13031" t="s">
        <v>52</v>
      </c>
      <c r="D13031" t="s">
        <v>52</v>
      </c>
      <c r="E13031" s="30">
        <v>4</v>
      </c>
      <c r="F13031">
        <f t="shared" si="209"/>
        <v>1</v>
      </c>
    </row>
    <row r="13032" spans="1:6" x14ac:dyDescent="0.2">
      <c r="A13032" s="28">
        <v>43270</v>
      </c>
      <c r="B13032" t="s">
        <v>444</v>
      </c>
      <c r="C13032" t="s">
        <v>53</v>
      </c>
      <c r="D13032" t="s">
        <v>53</v>
      </c>
      <c r="E13032" s="30">
        <v>3.34</v>
      </c>
      <c r="F13032">
        <f t="shared" si="209"/>
        <v>1</v>
      </c>
    </row>
    <row r="13033" spans="1:6" x14ac:dyDescent="0.2">
      <c r="A13033" s="28">
        <v>43270</v>
      </c>
      <c r="B13033" t="s">
        <v>444</v>
      </c>
      <c r="C13033" t="s">
        <v>54</v>
      </c>
      <c r="D13033" t="s">
        <v>54</v>
      </c>
      <c r="E13033" s="30">
        <v>4</v>
      </c>
      <c r="F13033">
        <f t="shared" si="209"/>
        <v>1</v>
      </c>
    </row>
    <row r="13034" spans="1:6" x14ac:dyDescent="0.2">
      <c r="A13034" s="28">
        <v>43270</v>
      </c>
      <c r="B13034" t="s">
        <v>444</v>
      </c>
      <c r="C13034" t="s">
        <v>55</v>
      </c>
      <c r="D13034" t="s">
        <v>55</v>
      </c>
      <c r="E13034" s="30">
        <v>23</v>
      </c>
      <c r="F13034">
        <f t="shared" si="209"/>
        <v>1</v>
      </c>
    </row>
    <row r="13035" spans="1:6" x14ac:dyDescent="0.2">
      <c r="A13035" s="28">
        <v>43270</v>
      </c>
      <c r="B13035" t="s">
        <v>444</v>
      </c>
      <c r="C13035" t="s">
        <v>56</v>
      </c>
      <c r="D13035" t="s">
        <v>56</v>
      </c>
      <c r="E13035" s="30">
        <v>8</v>
      </c>
      <c r="F13035">
        <f t="shared" si="209"/>
        <v>1</v>
      </c>
    </row>
    <row r="13036" spans="1:6" x14ac:dyDescent="0.2">
      <c r="A13036" s="28">
        <v>43270</v>
      </c>
      <c r="B13036" t="s">
        <v>444</v>
      </c>
      <c r="C13036" t="s">
        <v>57</v>
      </c>
      <c r="D13036" t="s">
        <v>57</v>
      </c>
      <c r="E13036" s="30">
        <v>0</v>
      </c>
      <c r="F13036">
        <f t="shared" si="209"/>
        <v>1</v>
      </c>
    </row>
    <row r="13037" spans="1:6" x14ac:dyDescent="0.2">
      <c r="A13037" s="28">
        <v>43270</v>
      </c>
      <c r="B13037" t="s">
        <v>444</v>
      </c>
      <c r="C13037" t="s">
        <v>58</v>
      </c>
      <c r="D13037" t="s">
        <v>58</v>
      </c>
      <c r="E13037" s="30">
        <v>5</v>
      </c>
      <c r="F13037">
        <f t="shared" si="209"/>
        <v>1</v>
      </c>
    </row>
    <row r="13038" spans="1:6" x14ac:dyDescent="0.2">
      <c r="A13038" s="28">
        <v>43270</v>
      </c>
      <c r="B13038" t="s">
        <v>444</v>
      </c>
      <c r="C13038" t="s">
        <v>59</v>
      </c>
      <c r="D13038" t="s">
        <v>59</v>
      </c>
      <c r="E13038" s="30">
        <v>3</v>
      </c>
      <c r="F13038">
        <f t="shared" si="209"/>
        <v>1</v>
      </c>
    </row>
    <row r="13039" spans="1:6" x14ac:dyDescent="0.2">
      <c r="A13039" s="28">
        <v>43271</v>
      </c>
      <c r="B13039" t="s">
        <v>445</v>
      </c>
      <c r="C13039" t="s">
        <v>52</v>
      </c>
      <c r="D13039" t="s">
        <v>52</v>
      </c>
      <c r="E13039" s="30">
        <v>3.66</v>
      </c>
      <c r="F13039">
        <f t="shared" si="209"/>
        <v>1</v>
      </c>
    </row>
    <row r="13040" spans="1:6" x14ac:dyDescent="0.2">
      <c r="A13040" s="28">
        <v>43271</v>
      </c>
      <c r="B13040" t="s">
        <v>445</v>
      </c>
      <c r="C13040" t="s">
        <v>53</v>
      </c>
      <c r="D13040" t="s">
        <v>53</v>
      </c>
      <c r="E13040" s="30">
        <v>4.5279999999999996</v>
      </c>
      <c r="F13040">
        <f t="shared" si="209"/>
        <v>1</v>
      </c>
    </row>
    <row r="13041" spans="1:6" x14ac:dyDescent="0.2">
      <c r="A13041" s="28">
        <v>43271</v>
      </c>
      <c r="B13041" t="s">
        <v>445</v>
      </c>
      <c r="C13041" t="s">
        <v>54</v>
      </c>
      <c r="D13041" t="s">
        <v>54</v>
      </c>
      <c r="E13041" s="30">
        <v>2.5</v>
      </c>
      <c r="F13041">
        <f t="shared" si="209"/>
        <v>1</v>
      </c>
    </row>
    <row r="13042" spans="1:6" x14ac:dyDescent="0.2">
      <c r="A13042" s="28">
        <v>43271</v>
      </c>
      <c r="B13042" t="s">
        <v>445</v>
      </c>
      <c r="C13042" t="s">
        <v>55</v>
      </c>
      <c r="D13042" t="s">
        <v>55</v>
      </c>
      <c r="E13042" s="30">
        <v>15.061999999999999</v>
      </c>
      <c r="F13042">
        <f t="shared" si="209"/>
        <v>1</v>
      </c>
    </row>
    <row r="13043" spans="1:6" x14ac:dyDescent="0.2">
      <c r="A13043" s="28">
        <v>43271</v>
      </c>
      <c r="B13043" t="s">
        <v>445</v>
      </c>
      <c r="C13043" t="s">
        <v>56</v>
      </c>
      <c r="D13043" t="s">
        <v>56</v>
      </c>
      <c r="E13043" s="30">
        <v>8</v>
      </c>
      <c r="F13043">
        <f t="shared" si="209"/>
        <v>1</v>
      </c>
    </row>
    <row r="13044" spans="1:6" x14ac:dyDescent="0.2">
      <c r="A13044" s="28">
        <v>43271</v>
      </c>
      <c r="B13044" t="s">
        <v>445</v>
      </c>
      <c r="C13044" t="s">
        <v>57</v>
      </c>
      <c r="D13044" t="s">
        <v>57</v>
      </c>
      <c r="E13044" s="30">
        <v>3</v>
      </c>
      <c r="F13044">
        <f t="shared" si="209"/>
        <v>1</v>
      </c>
    </row>
    <row r="13045" spans="1:6" x14ac:dyDescent="0.2">
      <c r="A13045" s="28">
        <v>43271</v>
      </c>
      <c r="B13045" t="s">
        <v>445</v>
      </c>
      <c r="C13045" t="s">
        <v>58</v>
      </c>
      <c r="D13045" t="s">
        <v>58</v>
      </c>
      <c r="E13045" s="30">
        <v>11</v>
      </c>
      <c r="F13045">
        <f t="shared" si="209"/>
        <v>1</v>
      </c>
    </row>
    <row r="13046" spans="1:6" x14ac:dyDescent="0.2">
      <c r="A13046" s="28">
        <v>43271</v>
      </c>
      <c r="B13046" t="s">
        <v>445</v>
      </c>
      <c r="C13046" t="s">
        <v>59</v>
      </c>
      <c r="D13046" t="s">
        <v>59</v>
      </c>
      <c r="E13046" s="30">
        <v>2.6</v>
      </c>
      <c r="F13046">
        <f t="shared" si="209"/>
        <v>1</v>
      </c>
    </row>
    <row r="13047" spans="1:6" x14ac:dyDescent="0.2">
      <c r="A13047" s="28">
        <v>43272</v>
      </c>
      <c r="B13047" t="s">
        <v>446</v>
      </c>
      <c r="C13047" t="s">
        <v>52</v>
      </c>
      <c r="D13047" t="s">
        <v>52</v>
      </c>
      <c r="E13047" s="30">
        <v>3.35</v>
      </c>
      <c r="F13047">
        <f t="shared" si="209"/>
        <v>1</v>
      </c>
    </row>
    <row r="13048" spans="1:6" x14ac:dyDescent="0.2">
      <c r="A13048" s="28">
        <v>43272</v>
      </c>
      <c r="B13048" t="s">
        <v>446</v>
      </c>
      <c r="C13048" t="s">
        <v>53</v>
      </c>
      <c r="D13048" t="s">
        <v>53</v>
      </c>
      <c r="E13048" s="30">
        <v>2.9129999999999998</v>
      </c>
      <c r="F13048">
        <f t="shared" si="209"/>
        <v>1</v>
      </c>
    </row>
    <row r="13049" spans="1:6" x14ac:dyDescent="0.2">
      <c r="A13049" s="28">
        <v>43272</v>
      </c>
      <c r="B13049" t="s">
        <v>446</v>
      </c>
      <c r="C13049" t="s">
        <v>54</v>
      </c>
      <c r="D13049" t="s">
        <v>54</v>
      </c>
      <c r="E13049" s="30">
        <v>4</v>
      </c>
      <c r="F13049">
        <f t="shared" si="209"/>
        <v>1</v>
      </c>
    </row>
    <row r="13050" spans="1:6" x14ac:dyDescent="0.2">
      <c r="A13050" s="28">
        <v>43272</v>
      </c>
      <c r="B13050" t="s">
        <v>446</v>
      </c>
      <c r="C13050" t="s">
        <v>55</v>
      </c>
      <c r="D13050" t="s">
        <v>55</v>
      </c>
      <c r="E13050" s="30">
        <v>36</v>
      </c>
      <c r="F13050">
        <f t="shared" si="209"/>
        <v>1</v>
      </c>
    </row>
    <row r="13051" spans="1:6" x14ac:dyDescent="0.2">
      <c r="A13051" s="28">
        <v>43272</v>
      </c>
      <c r="B13051" t="s">
        <v>446</v>
      </c>
      <c r="C13051" t="s">
        <v>56</v>
      </c>
      <c r="D13051" t="s">
        <v>56</v>
      </c>
      <c r="E13051" s="30">
        <v>5</v>
      </c>
      <c r="F13051">
        <f t="shared" si="209"/>
        <v>1</v>
      </c>
    </row>
    <row r="13052" spans="1:6" x14ac:dyDescent="0.2">
      <c r="A13052" s="28">
        <v>43272</v>
      </c>
      <c r="B13052" t="s">
        <v>446</v>
      </c>
      <c r="C13052" t="s">
        <v>57</v>
      </c>
      <c r="D13052" t="s">
        <v>57</v>
      </c>
      <c r="E13052" s="30">
        <v>0</v>
      </c>
      <c r="F13052">
        <f t="shared" si="209"/>
        <v>1</v>
      </c>
    </row>
    <row r="13053" spans="1:6" x14ac:dyDescent="0.2">
      <c r="A13053" s="28">
        <v>43272</v>
      </c>
      <c r="B13053" t="s">
        <v>446</v>
      </c>
      <c r="C13053" t="s">
        <v>58</v>
      </c>
      <c r="D13053" t="s">
        <v>58</v>
      </c>
      <c r="E13053" s="30">
        <v>5</v>
      </c>
      <c r="F13053">
        <f t="shared" si="209"/>
        <v>1</v>
      </c>
    </row>
    <row r="13054" spans="1:6" x14ac:dyDescent="0.2">
      <c r="A13054" s="28">
        <v>43272</v>
      </c>
      <c r="B13054" t="s">
        <v>446</v>
      </c>
      <c r="C13054" t="s">
        <v>59</v>
      </c>
      <c r="D13054" t="s">
        <v>59</v>
      </c>
      <c r="E13054" s="30">
        <v>10.5</v>
      </c>
      <c r="F13054">
        <f t="shared" si="209"/>
        <v>1</v>
      </c>
    </row>
    <row r="13055" spans="1:6" x14ac:dyDescent="0.2">
      <c r="A13055" s="28">
        <v>43273</v>
      </c>
      <c r="B13055" t="s">
        <v>440</v>
      </c>
      <c r="C13055" t="s">
        <v>52</v>
      </c>
      <c r="D13055" t="s">
        <v>52</v>
      </c>
      <c r="E13055" s="30">
        <v>5</v>
      </c>
      <c r="F13055">
        <f t="shared" si="209"/>
        <v>1</v>
      </c>
    </row>
    <row r="13056" spans="1:6" x14ac:dyDescent="0.2">
      <c r="A13056" s="28">
        <v>43273</v>
      </c>
      <c r="B13056" t="s">
        <v>440</v>
      </c>
      <c r="C13056" t="s">
        <v>53</v>
      </c>
      <c r="D13056" t="s">
        <v>53</v>
      </c>
      <c r="E13056" s="30">
        <v>5.0990000000000002</v>
      </c>
      <c r="F13056">
        <f t="shared" si="209"/>
        <v>1</v>
      </c>
    </row>
    <row r="13057" spans="1:6" x14ac:dyDescent="0.2">
      <c r="A13057" s="28">
        <v>43273</v>
      </c>
      <c r="B13057" t="s">
        <v>440</v>
      </c>
      <c r="C13057" t="s">
        <v>54</v>
      </c>
      <c r="D13057" t="s">
        <v>54</v>
      </c>
      <c r="E13057" s="30">
        <v>4.1500000000000004</v>
      </c>
      <c r="F13057">
        <f t="shared" si="209"/>
        <v>1</v>
      </c>
    </row>
    <row r="13058" spans="1:6" x14ac:dyDescent="0.2">
      <c r="A13058" s="28">
        <v>43273</v>
      </c>
      <c r="B13058" t="s">
        <v>440</v>
      </c>
      <c r="C13058" t="s">
        <v>55</v>
      </c>
      <c r="D13058" t="s">
        <v>55</v>
      </c>
      <c r="E13058" s="30">
        <v>12</v>
      </c>
      <c r="F13058">
        <f t="shared" si="209"/>
        <v>1</v>
      </c>
    </row>
    <row r="13059" spans="1:6" x14ac:dyDescent="0.2">
      <c r="A13059" s="28">
        <v>43273</v>
      </c>
      <c r="B13059" t="s">
        <v>440</v>
      </c>
      <c r="C13059" t="s">
        <v>56</v>
      </c>
      <c r="D13059" t="s">
        <v>56</v>
      </c>
      <c r="E13059" s="30">
        <v>3</v>
      </c>
      <c r="F13059">
        <f t="shared" si="209"/>
        <v>1</v>
      </c>
    </row>
    <row r="13060" spans="1:6" x14ac:dyDescent="0.2">
      <c r="A13060" s="28">
        <v>43273</v>
      </c>
      <c r="B13060" t="s">
        <v>440</v>
      </c>
      <c r="C13060" t="s">
        <v>57</v>
      </c>
      <c r="D13060" t="s">
        <v>57</v>
      </c>
      <c r="E13060" s="30">
        <v>0</v>
      </c>
      <c r="F13060">
        <f t="shared" si="209"/>
        <v>1</v>
      </c>
    </row>
    <row r="13061" spans="1:6" x14ac:dyDescent="0.2">
      <c r="A13061" s="28">
        <v>43273</v>
      </c>
      <c r="B13061" t="s">
        <v>440</v>
      </c>
      <c r="C13061" t="s">
        <v>58</v>
      </c>
      <c r="D13061" t="s">
        <v>58</v>
      </c>
      <c r="E13061" s="30">
        <v>6</v>
      </c>
      <c r="F13061">
        <f t="shared" si="209"/>
        <v>1</v>
      </c>
    </row>
    <row r="13062" spans="1:6" x14ac:dyDescent="0.2">
      <c r="A13062" s="28">
        <v>43273</v>
      </c>
      <c r="B13062" t="s">
        <v>440</v>
      </c>
      <c r="C13062" t="s">
        <v>59</v>
      </c>
      <c r="D13062" t="s">
        <v>59</v>
      </c>
      <c r="E13062" s="30">
        <v>5.5</v>
      </c>
      <c r="F13062">
        <f t="shared" si="209"/>
        <v>1</v>
      </c>
    </row>
    <row r="13063" spans="1:6" x14ac:dyDescent="0.2">
      <c r="A13063" s="28">
        <v>43274</v>
      </c>
      <c r="B13063" t="s">
        <v>441</v>
      </c>
      <c r="C13063" t="s">
        <v>52</v>
      </c>
      <c r="D13063" t="s">
        <v>52</v>
      </c>
      <c r="E13063" s="30">
        <v>5.33</v>
      </c>
      <c r="F13063">
        <f t="shared" ref="F13063:F13126" si="210">SUBTOTAL(103,E13063)</f>
        <v>1</v>
      </c>
    </row>
    <row r="13064" spans="1:6" x14ac:dyDescent="0.2">
      <c r="A13064" s="28">
        <v>43274</v>
      </c>
      <c r="B13064" t="s">
        <v>441</v>
      </c>
      <c r="C13064" t="s">
        <v>53</v>
      </c>
      <c r="D13064" t="s">
        <v>53</v>
      </c>
      <c r="E13064" s="30">
        <v>7.343</v>
      </c>
      <c r="F13064">
        <f t="shared" si="210"/>
        <v>1</v>
      </c>
    </row>
    <row r="13065" spans="1:6" x14ac:dyDescent="0.2">
      <c r="A13065" s="28">
        <v>43274</v>
      </c>
      <c r="B13065" t="s">
        <v>441</v>
      </c>
      <c r="C13065" t="s">
        <v>54</v>
      </c>
      <c r="D13065" t="s">
        <v>54</v>
      </c>
      <c r="E13065" s="30">
        <v>2</v>
      </c>
      <c r="F13065">
        <f t="shared" si="210"/>
        <v>1</v>
      </c>
    </row>
    <row r="13066" spans="1:6" x14ac:dyDescent="0.2">
      <c r="A13066" s="28">
        <v>43274</v>
      </c>
      <c r="B13066" t="s">
        <v>441</v>
      </c>
      <c r="C13066" t="s">
        <v>55</v>
      </c>
      <c r="D13066" t="s">
        <v>55</v>
      </c>
      <c r="E13066" s="30">
        <v>14</v>
      </c>
      <c r="F13066">
        <f t="shared" si="210"/>
        <v>1</v>
      </c>
    </row>
    <row r="13067" spans="1:6" x14ac:dyDescent="0.2">
      <c r="A13067" s="28">
        <v>43274</v>
      </c>
      <c r="B13067" t="s">
        <v>441</v>
      </c>
      <c r="C13067" t="s">
        <v>56</v>
      </c>
      <c r="D13067" t="s">
        <v>56</v>
      </c>
      <c r="E13067" s="30">
        <v>7</v>
      </c>
      <c r="F13067">
        <f t="shared" si="210"/>
        <v>1</v>
      </c>
    </row>
    <row r="13068" spans="1:6" x14ac:dyDescent="0.2">
      <c r="A13068" s="28">
        <v>43274</v>
      </c>
      <c r="B13068" t="s">
        <v>441</v>
      </c>
      <c r="C13068" t="s">
        <v>57</v>
      </c>
      <c r="D13068" t="s">
        <v>57</v>
      </c>
      <c r="E13068" s="30">
        <v>0</v>
      </c>
      <c r="F13068">
        <f t="shared" si="210"/>
        <v>1</v>
      </c>
    </row>
    <row r="13069" spans="1:6" x14ac:dyDescent="0.2">
      <c r="A13069" s="28">
        <v>43274</v>
      </c>
      <c r="B13069" t="s">
        <v>441</v>
      </c>
      <c r="C13069" t="s">
        <v>58</v>
      </c>
      <c r="D13069" t="s">
        <v>58</v>
      </c>
      <c r="E13069" s="30">
        <v>1</v>
      </c>
      <c r="F13069">
        <f t="shared" si="210"/>
        <v>1</v>
      </c>
    </row>
    <row r="13070" spans="1:6" x14ac:dyDescent="0.2">
      <c r="A13070" s="28">
        <v>43274</v>
      </c>
      <c r="B13070" t="s">
        <v>441</v>
      </c>
      <c r="C13070" t="s">
        <v>59</v>
      </c>
      <c r="D13070" t="s">
        <v>59</v>
      </c>
      <c r="E13070" s="30">
        <v>2</v>
      </c>
      <c r="F13070">
        <f t="shared" si="210"/>
        <v>1</v>
      </c>
    </row>
    <row r="13071" spans="1:6" x14ac:dyDescent="0.2">
      <c r="A13071" s="28">
        <v>43275</v>
      </c>
      <c r="B13071" t="s">
        <v>447</v>
      </c>
      <c r="C13071" t="s">
        <v>52</v>
      </c>
      <c r="D13071" t="s">
        <v>52</v>
      </c>
      <c r="E13071" s="30">
        <v>1.67</v>
      </c>
      <c r="F13071">
        <f t="shared" si="210"/>
        <v>1</v>
      </c>
    </row>
    <row r="13072" spans="1:6" x14ac:dyDescent="0.2">
      <c r="A13072" s="28">
        <v>43275</v>
      </c>
      <c r="B13072" t="s">
        <v>447</v>
      </c>
      <c r="C13072" t="s">
        <v>53</v>
      </c>
      <c r="D13072" t="s">
        <v>53</v>
      </c>
      <c r="E13072" s="30">
        <v>4.7460000000000004</v>
      </c>
      <c r="F13072">
        <f t="shared" si="210"/>
        <v>1</v>
      </c>
    </row>
    <row r="13073" spans="1:6" x14ac:dyDescent="0.2">
      <c r="A13073" s="28">
        <v>43275</v>
      </c>
      <c r="B13073" t="s">
        <v>447</v>
      </c>
      <c r="C13073" t="s">
        <v>54</v>
      </c>
      <c r="D13073" t="s">
        <v>54</v>
      </c>
      <c r="E13073" s="30">
        <v>2</v>
      </c>
      <c r="F13073">
        <f t="shared" si="210"/>
        <v>1</v>
      </c>
    </row>
    <row r="13074" spans="1:6" x14ac:dyDescent="0.2">
      <c r="A13074" s="28">
        <v>43275</v>
      </c>
      <c r="B13074" t="s">
        <v>447</v>
      </c>
      <c r="C13074" t="s">
        <v>55</v>
      </c>
      <c r="D13074" t="s">
        <v>55</v>
      </c>
      <c r="E13074" s="30">
        <v>29</v>
      </c>
      <c r="F13074">
        <f t="shared" si="210"/>
        <v>1</v>
      </c>
    </row>
    <row r="13075" spans="1:6" x14ac:dyDescent="0.2">
      <c r="A13075" s="28">
        <v>43275</v>
      </c>
      <c r="B13075" t="s">
        <v>447</v>
      </c>
      <c r="C13075" t="s">
        <v>56</v>
      </c>
      <c r="D13075" t="s">
        <v>56</v>
      </c>
      <c r="E13075" s="30">
        <v>10</v>
      </c>
      <c r="F13075">
        <f t="shared" si="210"/>
        <v>1</v>
      </c>
    </row>
    <row r="13076" spans="1:6" x14ac:dyDescent="0.2">
      <c r="A13076" s="28">
        <v>43275</v>
      </c>
      <c r="B13076" t="s">
        <v>447</v>
      </c>
      <c r="C13076" t="s">
        <v>57</v>
      </c>
      <c r="D13076" t="s">
        <v>57</v>
      </c>
      <c r="E13076" s="30">
        <v>0</v>
      </c>
      <c r="F13076">
        <f t="shared" si="210"/>
        <v>1</v>
      </c>
    </row>
    <row r="13077" spans="1:6" x14ac:dyDescent="0.2">
      <c r="A13077" s="28">
        <v>43275</v>
      </c>
      <c r="B13077" t="s">
        <v>447</v>
      </c>
      <c r="C13077" t="s">
        <v>58</v>
      </c>
      <c r="D13077" t="s">
        <v>58</v>
      </c>
      <c r="E13077" s="30">
        <v>0</v>
      </c>
      <c r="F13077">
        <f t="shared" si="210"/>
        <v>1</v>
      </c>
    </row>
    <row r="13078" spans="1:6" x14ac:dyDescent="0.2">
      <c r="A13078" s="28">
        <v>43275</v>
      </c>
      <c r="B13078" t="s">
        <v>447</v>
      </c>
      <c r="C13078" t="s">
        <v>59</v>
      </c>
      <c r="D13078" t="s">
        <v>59</v>
      </c>
      <c r="E13078" s="30">
        <v>3</v>
      </c>
      <c r="F13078">
        <f t="shared" si="210"/>
        <v>1</v>
      </c>
    </row>
    <row r="13079" spans="1:6" x14ac:dyDescent="0.2">
      <c r="A13079" s="28">
        <v>43276</v>
      </c>
      <c r="B13079" t="s">
        <v>443</v>
      </c>
      <c r="C13079" t="s">
        <v>52</v>
      </c>
      <c r="D13079" t="s">
        <v>52</v>
      </c>
      <c r="E13079" s="30">
        <v>3.33</v>
      </c>
      <c r="F13079">
        <f t="shared" si="210"/>
        <v>1</v>
      </c>
    </row>
    <row r="13080" spans="1:6" x14ac:dyDescent="0.2">
      <c r="A13080" s="28">
        <v>43276</v>
      </c>
      <c r="B13080" t="s">
        <v>443</v>
      </c>
      <c r="C13080" t="s">
        <v>53</v>
      </c>
      <c r="D13080" t="s">
        <v>53</v>
      </c>
      <c r="E13080" s="30">
        <v>3.0990000000000002</v>
      </c>
      <c r="F13080">
        <f t="shared" si="210"/>
        <v>1</v>
      </c>
    </row>
    <row r="13081" spans="1:6" x14ac:dyDescent="0.2">
      <c r="A13081" s="28">
        <v>43276</v>
      </c>
      <c r="B13081" t="s">
        <v>443</v>
      </c>
      <c r="C13081" t="s">
        <v>54</v>
      </c>
      <c r="D13081" t="s">
        <v>54</v>
      </c>
      <c r="E13081" s="30">
        <v>0</v>
      </c>
      <c r="F13081">
        <f t="shared" si="210"/>
        <v>1</v>
      </c>
    </row>
    <row r="13082" spans="1:6" x14ac:dyDescent="0.2">
      <c r="A13082" s="28">
        <v>43276</v>
      </c>
      <c r="B13082" t="s">
        <v>443</v>
      </c>
      <c r="C13082" t="s">
        <v>55</v>
      </c>
      <c r="D13082" t="s">
        <v>55</v>
      </c>
      <c r="E13082" s="30">
        <v>31.062000000000001</v>
      </c>
      <c r="F13082">
        <f t="shared" si="210"/>
        <v>1</v>
      </c>
    </row>
    <row r="13083" spans="1:6" x14ac:dyDescent="0.2">
      <c r="A13083" s="28">
        <v>43276</v>
      </c>
      <c r="B13083" t="s">
        <v>443</v>
      </c>
      <c r="C13083" t="s">
        <v>56</v>
      </c>
      <c r="D13083" t="s">
        <v>56</v>
      </c>
      <c r="E13083" s="30">
        <v>12</v>
      </c>
      <c r="F13083">
        <f t="shared" si="210"/>
        <v>1</v>
      </c>
    </row>
    <row r="13084" spans="1:6" x14ac:dyDescent="0.2">
      <c r="A13084" s="28">
        <v>43276</v>
      </c>
      <c r="B13084" t="s">
        <v>443</v>
      </c>
      <c r="C13084" t="s">
        <v>57</v>
      </c>
      <c r="D13084" t="s">
        <v>57</v>
      </c>
      <c r="E13084" s="30">
        <v>3</v>
      </c>
      <c r="F13084">
        <f t="shared" si="210"/>
        <v>1</v>
      </c>
    </row>
    <row r="13085" spans="1:6" x14ac:dyDescent="0.2">
      <c r="A13085" s="28">
        <v>43276</v>
      </c>
      <c r="B13085" t="s">
        <v>443</v>
      </c>
      <c r="C13085" t="s">
        <v>58</v>
      </c>
      <c r="D13085" t="s">
        <v>58</v>
      </c>
      <c r="E13085" s="30">
        <v>5</v>
      </c>
      <c r="F13085">
        <f t="shared" si="210"/>
        <v>1</v>
      </c>
    </row>
    <row r="13086" spans="1:6" x14ac:dyDescent="0.2">
      <c r="A13086" s="28">
        <v>43276</v>
      </c>
      <c r="B13086" t="s">
        <v>443</v>
      </c>
      <c r="C13086" t="s">
        <v>59</v>
      </c>
      <c r="D13086" t="s">
        <v>59</v>
      </c>
      <c r="E13086" s="30">
        <v>2</v>
      </c>
      <c r="F13086">
        <f t="shared" si="210"/>
        <v>1</v>
      </c>
    </row>
    <row r="13087" spans="1:6" x14ac:dyDescent="0.2">
      <c r="A13087" s="28">
        <v>43277</v>
      </c>
      <c r="B13087" t="s">
        <v>444</v>
      </c>
      <c r="C13087" t="s">
        <v>52</v>
      </c>
      <c r="D13087" t="s">
        <v>52</v>
      </c>
      <c r="E13087" s="30">
        <v>10.33</v>
      </c>
      <c r="F13087">
        <f t="shared" si="210"/>
        <v>1</v>
      </c>
    </row>
    <row r="13088" spans="1:6" x14ac:dyDescent="0.2">
      <c r="A13088" s="28">
        <v>43277</v>
      </c>
      <c r="B13088" t="s">
        <v>444</v>
      </c>
      <c r="C13088" t="s">
        <v>53</v>
      </c>
      <c r="D13088" t="s">
        <v>53</v>
      </c>
      <c r="E13088" s="30">
        <v>5.67</v>
      </c>
      <c r="F13088">
        <f t="shared" si="210"/>
        <v>1</v>
      </c>
    </row>
    <row r="13089" spans="1:6" x14ac:dyDescent="0.2">
      <c r="A13089" s="28">
        <v>43277</v>
      </c>
      <c r="B13089" t="s">
        <v>444</v>
      </c>
      <c r="C13089" t="s">
        <v>54</v>
      </c>
      <c r="D13089" t="s">
        <v>54</v>
      </c>
      <c r="E13089" s="30">
        <v>3</v>
      </c>
      <c r="F13089">
        <f t="shared" si="210"/>
        <v>1</v>
      </c>
    </row>
    <row r="13090" spans="1:6" x14ac:dyDescent="0.2">
      <c r="A13090" s="28">
        <v>43277</v>
      </c>
      <c r="B13090" t="s">
        <v>444</v>
      </c>
      <c r="C13090" t="s">
        <v>55</v>
      </c>
      <c r="D13090" t="s">
        <v>55</v>
      </c>
      <c r="E13090" s="30">
        <v>15</v>
      </c>
      <c r="F13090">
        <f t="shared" si="210"/>
        <v>1</v>
      </c>
    </row>
    <row r="13091" spans="1:6" x14ac:dyDescent="0.2">
      <c r="A13091" s="28">
        <v>43277</v>
      </c>
      <c r="B13091" t="s">
        <v>444</v>
      </c>
      <c r="C13091" t="s">
        <v>56</v>
      </c>
      <c r="D13091" t="s">
        <v>56</v>
      </c>
      <c r="E13091" s="30">
        <v>6</v>
      </c>
      <c r="F13091">
        <f t="shared" si="210"/>
        <v>1</v>
      </c>
    </row>
    <row r="13092" spans="1:6" x14ac:dyDescent="0.2">
      <c r="A13092" s="28">
        <v>43277</v>
      </c>
      <c r="B13092" t="s">
        <v>444</v>
      </c>
      <c r="C13092" t="s">
        <v>57</v>
      </c>
      <c r="D13092" t="s">
        <v>57</v>
      </c>
      <c r="E13092" s="30">
        <v>0</v>
      </c>
      <c r="F13092">
        <f t="shared" si="210"/>
        <v>1</v>
      </c>
    </row>
    <row r="13093" spans="1:6" x14ac:dyDescent="0.2">
      <c r="A13093" s="28">
        <v>43277</v>
      </c>
      <c r="B13093" t="s">
        <v>444</v>
      </c>
      <c r="C13093" t="s">
        <v>58</v>
      </c>
      <c r="D13093" t="s">
        <v>58</v>
      </c>
      <c r="E13093" s="30">
        <v>9</v>
      </c>
      <c r="F13093">
        <f t="shared" si="210"/>
        <v>1</v>
      </c>
    </row>
    <row r="13094" spans="1:6" x14ac:dyDescent="0.2">
      <c r="A13094" s="28">
        <v>43277</v>
      </c>
      <c r="B13094" t="s">
        <v>444</v>
      </c>
      <c r="C13094" t="s">
        <v>59</v>
      </c>
      <c r="D13094" t="s">
        <v>59</v>
      </c>
      <c r="E13094" s="30">
        <v>4.4000000000000004</v>
      </c>
      <c r="F13094">
        <f t="shared" si="210"/>
        <v>1</v>
      </c>
    </row>
    <row r="13095" spans="1:6" x14ac:dyDescent="0.2">
      <c r="A13095" s="28">
        <v>43278</v>
      </c>
      <c r="B13095" t="s">
        <v>445</v>
      </c>
      <c r="C13095" t="s">
        <v>52</v>
      </c>
      <c r="D13095" t="s">
        <v>52</v>
      </c>
      <c r="E13095" s="30">
        <v>2</v>
      </c>
      <c r="F13095">
        <f t="shared" si="210"/>
        <v>1</v>
      </c>
    </row>
    <row r="13096" spans="1:6" x14ac:dyDescent="0.2">
      <c r="A13096" s="28">
        <v>43278</v>
      </c>
      <c r="B13096" t="s">
        <v>445</v>
      </c>
      <c r="C13096" t="s">
        <v>53</v>
      </c>
      <c r="D13096" t="s">
        <v>53</v>
      </c>
      <c r="E13096" s="30">
        <v>2.3959999999999999</v>
      </c>
      <c r="F13096">
        <f t="shared" si="210"/>
        <v>1</v>
      </c>
    </row>
    <row r="13097" spans="1:6" x14ac:dyDescent="0.2">
      <c r="A13097" s="28">
        <v>43278</v>
      </c>
      <c r="B13097" t="s">
        <v>445</v>
      </c>
      <c r="C13097" t="s">
        <v>54</v>
      </c>
      <c r="D13097" t="s">
        <v>54</v>
      </c>
      <c r="E13097" s="30">
        <v>3</v>
      </c>
      <c r="F13097">
        <f t="shared" si="210"/>
        <v>1</v>
      </c>
    </row>
    <row r="13098" spans="1:6" x14ac:dyDescent="0.2">
      <c r="A13098" s="28">
        <v>43278</v>
      </c>
      <c r="B13098" t="s">
        <v>445</v>
      </c>
      <c r="C13098" t="s">
        <v>55</v>
      </c>
      <c r="D13098" t="s">
        <v>55</v>
      </c>
      <c r="E13098" s="30">
        <v>11</v>
      </c>
      <c r="F13098">
        <f t="shared" si="210"/>
        <v>1</v>
      </c>
    </row>
    <row r="13099" spans="1:6" x14ac:dyDescent="0.2">
      <c r="A13099" s="28">
        <v>43278</v>
      </c>
      <c r="B13099" t="s">
        <v>445</v>
      </c>
      <c r="C13099" t="s">
        <v>56</v>
      </c>
      <c r="D13099" t="s">
        <v>56</v>
      </c>
      <c r="E13099" s="30">
        <v>10</v>
      </c>
      <c r="F13099">
        <f t="shared" si="210"/>
        <v>1</v>
      </c>
    </row>
    <row r="13100" spans="1:6" x14ac:dyDescent="0.2">
      <c r="A13100" s="28">
        <v>43278</v>
      </c>
      <c r="B13100" t="s">
        <v>445</v>
      </c>
      <c r="C13100" t="s">
        <v>57</v>
      </c>
      <c r="D13100" t="s">
        <v>57</v>
      </c>
      <c r="E13100" s="30">
        <v>0</v>
      </c>
      <c r="F13100">
        <f t="shared" si="210"/>
        <v>1</v>
      </c>
    </row>
    <row r="13101" spans="1:6" x14ac:dyDescent="0.2">
      <c r="A13101" s="28">
        <v>43278</v>
      </c>
      <c r="B13101" t="s">
        <v>445</v>
      </c>
      <c r="C13101" t="s">
        <v>58</v>
      </c>
      <c r="D13101" t="s">
        <v>58</v>
      </c>
      <c r="E13101" s="30">
        <v>2</v>
      </c>
      <c r="F13101">
        <f t="shared" si="210"/>
        <v>1</v>
      </c>
    </row>
    <row r="13102" spans="1:6" x14ac:dyDescent="0.2">
      <c r="A13102" s="28">
        <v>43278</v>
      </c>
      <c r="B13102" t="s">
        <v>445</v>
      </c>
      <c r="C13102" t="s">
        <v>59</v>
      </c>
      <c r="D13102" t="s">
        <v>59</v>
      </c>
      <c r="E13102" s="30">
        <v>3</v>
      </c>
      <c r="F13102">
        <f t="shared" si="210"/>
        <v>1</v>
      </c>
    </row>
    <row r="13103" spans="1:6" x14ac:dyDescent="0.2">
      <c r="A13103" s="28">
        <v>43279</v>
      </c>
      <c r="B13103" t="s">
        <v>446</v>
      </c>
      <c r="C13103" t="s">
        <v>52</v>
      </c>
      <c r="D13103" t="s">
        <v>52</v>
      </c>
      <c r="E13103" s="30">
        <v>3</v>
      </c>
      <c r="F13103">
        <f t="shared" si="210"/>
        <v>1</v>
      </c>
    </row>
    <row r="13104" spans="1:6" x14ac:dyDescent="0.2">
      <c r="A13104" s="28">
        <v>43279</v>
      </c>
      <c r="B13104" t="s">
        <v>446</v>
      </c>
      <c r="C13104" t="s">
        <v>53</v>
      </c>
      <c r="D13104" t="s">
        <v>53</v>
      </c>
      <c r="E13104" s="30">
        <v>2.1920000000000002</v>
      </c>
      <c r="F13104">
        <f t="shared" si="210"/>
        <v>1</v>
      </c>
    </row>
    <row r="13105" spans="1:6" x14ac:dyDescent="0.2">
      <c r="A13105" s="28">
        <v>43279</v>
      </c>
      <c r="B13105" t="s">
        <v>446</v>
      </c>
      <c r="C13105" t="s">
        <v>54</v>
      </c>
      <c r="D13105" t="s">
        <v>54</v>
      </c>
      <c r="E13105" s="30">
        <v>4</v>
      </c>
      <c r="F13105">
        <f t="shared" si="210"/>
        <v>1</v>
      </c>
    </row>
    <row r="13106" spans="1:6" x14ac:dyDescent="0.2">
      <c r="A13106" s="28">
        <v>43279</v>
      </c>
      <c r="B13106" t="s">
        <v>446</v>
      </c>
      <c r="C13106" t="s">
        <v>55</v>
      </c>
      <c r="D13106" t="s">
        <v>55</v>
      </c>
      <c r="E13106" s="30">
        <v>10</v>
      </c>
      <c r="F13106">
        <f t="shared" si="210"/>
        <v>1</v>
      </c>
    </row>
    <row r="13107" spans="1:6" x14ac:dyDescent="0.2">
      <c r="A13107" s="28">
        <v>43279</v>
      </c>
      <c r="B13107" t="s">
        <v>446</v>
      </c>
      <c r="C13107" t="s">
        <v>56</v>
      </c>
      <c r="D13107" t="s">
        <v>56</v>
      </c>
      <c r="E13107" s="30">
        <v>13</v>
      </c>
      <c r="F13107">
        <f t="shared" si="210"/>
        <v>1</v>
      </c>
    </row>
    <row r="13108" spans="1:6" x14ac:dyDescent="0.2">
      <c r="A13108" s="28">
        <v>43279</v>
      </c>
      <c r="B13108" t="s">
        <v>446</v>
      </c>
      <c r="C13108" t="s">
        <v>57</v>
      </c>
      <c r="D13108" t="s">
        <v>57</v>
      </c>
      <c r="E13108" s="30">
        <v>0</v>
      </c>
      <c r="F13108">
        <f t="shared" si="210"/>
        <v>1</v>
      </c>
    </row>
    <row r="13109" spans="1:6" x14ac:dyDescent="0.2">
      <c r="A13109" s="28">
        <v>43279</v>
      </c>
      <c r="B13109" t="s">
        <v>446</v>
      </c>
      <c r="C13109" t="s">
        <v>58</v>
      </c>
      <c r="D13109" t="s">
        <v>58</v>
      </c>
      <c r="E13109" s="30">
        <v>5</v>
      </c>
      <c r="F13109">
        <f t="shared" si="210"/>
        <v>1</v>
      </c>
    </row>
    <row r="13110" spans="1:6" x14ac:dyDescent="0.2">
      <c r="A13110" s="28">
        <v>43279</v>
      </c>
      <c r="B13110" t="s">
        <v>446</v>
      </c>
      <c r="C13110" t="s">
        <v>59</v>
      </c>
      <c r="D13110" t="s">
        <v>59</v>
      </c>
      <c r="E13110" s="30">
        <v>2</v>
      </c>
      <c r="F13110">
        <f t="shared" si="210"/>
        <v>1</v>
      </c>
    </row>
    <row r="13111" spans="1:6" x14ac:dyDescent="0.2">
      <c r="A13111" s="28">
        <v>43280</v>
      </c>
      <c r="B13111" t="s">
        <v>440</v>
      </c>
      <c r="C13111" t="s">
        <v>52</v>
      </c>
      <c r="D13111" t="s">
        <v>52</v>
      </c>
      <c r="E13111" s="30">
        <v>1</v>
      </c>
      <c r="F13111">
        <f t="shared" si="210"/>
        <v>1</v>
      </c>
    </row>
    <row r="13112" spans="1:6" x14ac:dyDescent="0.2">
      <c r="A13112" s="28">
        <v>43280</v>
      </c>
      <c r="B13112" t="s">
        <v>440</v>
      </c>
      <c r="C13112" t="s">
        <v>53</v>
      </c>
      <c r="D13112" t="s">
        <v>53</v>
      </c>
      <c r="E13112" s="30">
        <v>3</v>
      </c>
      <c r="F13112">
        <f t="shared" si="210"/>
        <v>1</v>
      </c>
    </row>
    <row r="13113" spans="1:6" x14ac:dyDescent="0.2">
      <c r="A13113" s="28">
        <v>43280</v>
      </c>
      <c r="B13113" t="s">
        <v>440</v>
      </c>
      <c r="C13113" t="s">
        <v>54</v>
      </c>
      <c r="D13113" t="s">
        <v>54</v>
      </c>
      <c r="E13113" s="30">
        <v>2</v>
      </c>
      <c r="F13113">
        <f t="shared" si="210"/>
        <v>1</v>
      </c>
    </row>
    <row r="13114" spans="1:6" x14ac:dyDescent="0.2">
      <c r="A13114" s="28">
        <v>43280</v>
      </c>
      <c r="B13114" t="s">
        <v>440</v>
      </c>
      <c r="C13114" t="s">
        <v>55</v>
      </c>
      <c r="D13114" t="s">
        <v>55</v>
      </c>
      <c r="E13114" s="30">
        <v>10</v>
      </c>
      <c r="F13114">
        <f t="shared" si="210"/>
        <v>1</v>
      </c>
    </row>
    <row r="13115" spans="1:6" x14ac:dyDescent="0.2">
      <c r="A13115" s="28">
        <v>43280</v>
      </c>
      <c r="B13115" t="s">
        <v>440</v>
      </c>
      <c r="C13115" t="s">
        <v>56</v>
      </c>
      <c r="D13115" t="s">
        <v>56</v>
      </c>
      <c r="E13115" s="30">
        <v>8</v>
      </c>
      <c r="F13115">
        <f t="shared" si="210"/>
        <v>1</v>
      </c>
    </row>
    <row r="13116" spans="1:6" x14ac:dyDescent="0.2">
      <c r="A13116" s="28">
        <v>43280</v>
      </c>
      <c r="B13116" t="s">
        <v>440</v>
      </c>
      <c r="C13116" t="s">
        <v>57</v>
      </c>
      <c r="D13116" t="s">
        <v>57</v>
      </c>
      <c r="E13116" s="30">
        <v>0</v>
      </c>
      <c r="F13116">
        <f t="shared" si="210"/>
        <v>1</v>
      </c>
    </row>
    <row r="13117" spans="1:6" x14ac:dyDescent="0.2">
      <c r="A13117" s="28">
        <v>43280</v>
      </c>
      <c r="B13117" t="s">
        <v>440</v>
      </c>
      <c r="C13117" t="s">
        <v>58</v>
      </c>
      <c r="D13117" t="s">
        <v>58</v>
      </c>
      <c r="E13117" s="30">
        <v>0</v>
      </c>
      <c r="F13117">
        <f t="shared" si="210"/>
        <v>1</v>
      </c>
    </row>
    <row r="13118" spans="1:6" x14ac:dyDescent="0.2">
      <c r="A13118" s="28">
        <v>43280</v>
      </c>
      <c r="B13118" t="s">
        <v>440</v>
      </c>
      <c r="C13118" t="s">
        <v>59</v>
      </c>
      <c r="D13118" t="s">
        <v>59</v>
      </c>
      <c r="E13118" s="30">
        <v>4</v>
      </c>
      <c r="F13118">
        <f t="shared" si="210"/>
        <v>1</v>
      </c>
    </row>
    <row r="13119" spans="1:6" x14ac:dyDescent="0.2">
      <c r="A13119" s="28">
        <v>43281</v>
      </c>
      <c r="B13119" t="s">
        <v>441</v>
      </c>
      <c r="C13119" t="s">
        <v>52</v>
      </c>
      <c r="D13119" t="s">
        <v>52</v>
      </c>
      <c r="E13119" s="30">
        <v>6.84</v>
      </c>
      <c r="F13119">
        <f t="shared" si="210"/>
        <v>1</v>
      </c>
    </row>
    <row r="13120" spans="1:6" x14ac:dyDescent="0.2">
      <c r="A13120" s="28">
        <v>43281</v>
      </c>
      <c r="B13120" t="s">
        <v>441</v>
      </c>
      <c r="C13120" t="s">
        <v>53</v>
      </c>
      <c r="D13120" t="s">
        <v>53</v>
      </c>
      <c r="E13120" s="30">
        <v>3.34</v>
      </c>
      <c r="F13120">
        <f t="shared" si="210"/>
        <v>1</v>
      </c>
    </row>
    <row r="13121" spans="1:6" x14ac:dyDescent="0.2">
      <c r="A13121" s="28">
        <v>43281</v>
      </c>
      <c r="B13121" t="s">
        <v>441</v>
      </c>
      <c r="C13121" t="s">
        <v>54</v>
      </c>
      <c r="D13121" t="s">
        <v>54</v>
      </c>
      <c r="E13121" s="30">
        <v>7</v>
      </c>
      <c r="F13121">
        <f t="shared" si="210"/>
        <v>1</v>
      </c>
    </row>
    <row r="13122" spans="1:6" x14ac:dyDescent="0.2">
      <c r="A13122" s="28">
        <v>43281</v>
      </c>
      <c r="B13122" t="s">
        <v>441</v>
      </c>
      <c r="C13122" t="s">
        <v>55</v>
      </c>
      <c r="D13122" t="s">
        <v>55</v>
      </c>
      <c r="E13122" s="30">
        <v>26.8</v>
      </c>
      <c r="F13122">
        <f t="shared" si="210"/>
        <v>1</v>
      </c>
    </row>
    <row r="13123" spans="1:6" x14ac:dyDescent="0.2">
      <c r="A13123" s="28">
        <v>43281</v>
      </c>
      <c r="B13123" t="s">
        <v>441</v>
      </c>
      <c r="C13123" t="s">
        <v>56</v>
      </c>
      <c r="D13123" t="s">
        <v>56</v>
      </c>
      <c r="E13123" s="30">
        <v>10</v>
      </c>
      <c r="F13123">
        <f t="shared" si="210"/>
        <v>1</v>
      </c>
    </row>
    <row r="13124" spans="1:6" x14ac:dyDescent="0.2">
      <c r="A13124" s="28">
        <v>43281</v>
      </c>
      <c r="B13124" t="s">
        <v>441</v>
      </c>
      <c r="C13124" t="s">
        <v>57</v>
      </c>
      <c r="D13124" t="s">
        <v>57</v>
      </c>
      <c r="E13124" s="30">
        <v>2</v>
      </c>
      <c r="F13124">
        <f t="shared" si="210"/>
        <v>1</v>
      </c>
    </row>
    <row r="13125" spans="1:6" x14ac:dyDescent="0.2">
      <c r="A13125" s="28">
        <v>43281</v>
      </c>
      <c r="B13125" t="s">
        <v>441</v>
      </c>
      <c r="C13125" t="s">
        <v>58</v>
      </c>
      <c r="D13125" t="s">
        <v>58</v>
      </c>
      <c r="E13125" s="30">
        <v>0</v>
      </c>
      <c r="F13125">
        <f t="shared" si="210"/>
        <v>1</v>
      </c>
    </row>
    <row r="13126" spans="1:6" x14ac:dyDescent="0.2">
      <c r="A13126" s="28">
        <v>43281</v>
      </c>
      <c r="B13126" t="s">
        <v>441</v>
      </c>
      <c r="C13126" t="s">
        <v>59</v>
      </c>
      <c r="D13126" t="s">
        <v>59</v>
      </c>
      <c r="E13126" s="30">
        <v>4</v>
      </c>
      <c r="F13126">
        <f t="shared" si="210"/>
        <v>1</v>
      </c>
    </row>
    <row r="13127" spans="1:6" x14ac:dyDescent="0.2">
      <c r="A13127" s="28">
        <v>43282</v>
      </c>
      <c r="B13127" t="s">
        <v>447</v>
      </c>
      <c r="C13127" t="s">
        <v>52</v>
      </c>
      <c r="D13127" t="s">
        <v>52</v>
      </c>
      <c r="E13127" s="30">
        <v>2</v>
      </c>
      <c r="F13127">
        <f t="shared" ref="F13127:F13190" si="211">SUBTOTAL(103,E13127)</f>
        <v>1</v>
      </c>
    </row>
    <row r="13128" spans="1:6" x14ac:dyDescent="0.2">
      <c r="A13128" s="28">
        <v>43282</v>
      </c>
      <c r="B13128" t="s">
        <v>447</v>
      </c>
      <c r="C13128" t="s">
        <v>53</v>
      </c>
      <c r="D13128" t="s">
        <v>53</v>
      </c>
      <c r="E13128" s="30">
        <v>3.6930000000000001</v>
      </c>
      <c r="F13128">
        <f t="shared" si="211"/>
        <v>1</v>
      </c>
    </row>
    <row r="13129" spans="1:6" x14ac:dyDescent="0.2">
      <c r="A13129" s="28">
        <v>43282</v>
      </c>
      <c r="B13129" t="s">
        <v>447</v>
      </c>
      <c r="C13129" t="s">
        <v>54</v>
      </c>
      <c r="D13129" t="s">
        <v>54</v>
      </c>
      <c r="E13129" s="30">
        <v>1</v>
      </c>
      <c r="F13129">
        <f t="shared" si="211"/>
        <v>1</v>
      </c>
    </row>
    <row r="13130" spans="1:6" x14ac:dyDescent="0.2">
      <c r="A13130" s="28">
        <v>43282</v>
      </c>
      <c r="B13130" t="s">
        <v>447</v>
      </c>
      <c r="C13130" t="s">
        <v>55</v>
      </c>
      <c r="D13130" t="s">
        <v>55</v>
      </c>
      <c r="E13130" s="30">
        <v>22</v>
      </c>
      <c r="F13130">
        <f t="shared" si="211"/>
        <v>1</v>
      </c>
    </row>
    <row r="13131" spans="1:6" x14ac:dyDescent="0.2">
      <c r="A13131" s="28">
        <v>43282</v>
      </c>
      <c r="B13131" t="s">
        <v>447</v>
      </c>
      <c r="C13131" t="s">
        <v>56</v>
      </c>
      <c r="D13131" t="s">
        <v>56</v>
      </c>
      <c r="E13131" s="30">
        <v>7</v>
      </c>
      <c r="F13131">
        <f t="shared" si="211"/>
        <v>1</v>
      </c>
    </row>
    <row r="13132" spans="1:6" x14ac:dyDescent="0.2">
      <c r="A13132" s="28">
        <v>43282</v>
      </c>
      <c r="B13132" t="s">
        <v>447</v>
      </c>
      <c r="C13132" t="s">
        <v>57</v>
      </c>
      <c r="D13132" t="s">
        <v>57</v>
      </c>
      <c r="E13132" s="30">
        <v>0</v>
      </c>
      <c r="F13132">
        <f t="shared" si="211"/>
        <v>1</v>
      </c>
    </row>
    <row r="13133" spans="1:6" x14ac:dyDescent="0.2">
      <c r="A13133" s="28">
        <v>43282</v>
      </c>
      <c r="B13133" t="s">
        <v>447</v>
      </c>
      <c r="C13133" t="s">
        <v>58</v>
      </c>
      <c r="D13133" t="s">
        <v>58</v>
      </c>
      <c r="E13133" s="30">
        <v>10</v>
      </c>
      <c r="F13133">
        <f t="shared" si="211"/>
        <v>1</v>
      </c>
    </row>
    <row r="13134" spans="1:6" x14ac:dyDescent="0.2">
      <c r="A13134" s="28">
        <v>43282</v>
      </c>
      <c r="B13134" t="s">
        <v>447</v>
      </c>
      <c r="C13134" t="s">
        <v>59</v>
      </c>
      <c r="D13134" t="s">
        <v>59</v>
      </c>
      <c r="E13134" s="30">
        <v>4</v>
      </c>
      <c r="F13134">
        <f t="shared" si="211"/>
        <v>1</v>
      </c>
    </row>
    <row r="13135" spans="1:6" x14ac:dyDescent="0.2">
      <c r="A13135" s="28">
        <v>43283</v>
      </c>
      <c r="B13135" t="s">
        <v>443</v>
      </c>
      <c r="C13135" t="s">
        <v>52</v>
      </c>
      <c r="D13135" t="s">
        <v>52</v>
      </c>
      <c r="E13135" s="30">
        <v>3.33</v>
      </c>
      <c r="F13135">
        <f t="shared" si="211"/>
        <v>1</v>
      </c>
    </row>
    <row r="13136" spans="1:6" x14ac:dyDescent="0.2">
      <c r="A13136" s="28">
        <v>43283</v>
      </c>
      <c r="B13136" t="s">
        <v>443</v>
      </c>
      <c r="C13136" t="s">
        <v>53</v>
      </c>
      <c r="D13136" t="s">
        <v>53</v>
      </c>
      <c r="E13136" s="30">
        <v>6.33</v>
      </c>
      <c r="F13136">
        <f t="shared" si="211"/>
        <v>1</v>
      </c>
    </row>
    <row r="13137" spans="1:6" x14ac:dyDescent="0.2">
      <c r="A13137" s="28">
        <v>43283</v>
      </c>
      <c r="B13137" t="s">
        <v>443</v>
      </c>
      <c r="C13137" t="s">
        <v>54</v>
      </c>
      <c r="D13137" t="s">
        <v>54</v>
      </c>
      <c r="E13137" s="30">
        <v>3</v>
      </c>
      <c r="F13137">
        <f t="shared" si="211"/>
        <v>1</v>
      </c>
    </row>
    <row r="13138" spans="1:6" x14ac:dyDescent="0.2">
      <c r="A13138" s="28">
        <v>43283</v>
      </c>
      <c r="B13138" t="s">
        <v>443</v>
      </c>
      <c r="C13138" t="s">
        <v>55</v>
      </c>
      <c r="D13138" t="s">
        <v>55</v>
      </c>
      <c r="E13138" s="30">
        <v>24.6</v>
      </c>
      <c r="F13138">
        <f t="shared" si="211"/>
        <v>1</v>
      </c>
    </row>
    <row r="13139" spans="1:6" x14ac:dyDescent="0.2">
      <c r="A13139" s="28">
        <v>43283</v>
      </c>
      <c r="B13139" t="s">
        <v>443</v>
      </c>
      <c r="C13139" t="s">
        <v>56</v>
      </c>
      <c r="D13139" t="s">
        <v>56</v>
      </c>
      <c r="E13139" s="30">
        <v>18</v>
      </c>
      <c r="F13139">
        <f t="shared" si="211"/>
        <v>1</v>
      </c>
    </row>
    <row r="13140" spans="1:6" x14ac:dyDescent="0.2">
      <c r="A13140" s="28">
        <v>43283</v>
      </c>
      <c r="B13140" t="s">
        <v>443</v>
      </c>
      <c r="C13140" t="s">
        <v>57</v>
      </c>
      <c r="D13140" t="s">
        <v>57</v>
      </c>
      <c r="E13140" s="30">
        <v>0</v>
      </c>
      <c r="F13140">
        <f t="shared" si="211"/>
        <v>1</v>
      </c>
    </row>
    <row r="13141" spans="1:6" x14ac:dyDescent="0.2">
      <c r="A13141" s="28">
        <v>43283</v>
      </c>
      <c r="B13141" t="s">
        <v>443</v>
      </c>
      <c r="C13141" t="s">
        <v>58</v>
      </c>
      <c r="D13141" t="s">
        <v>58</v>
      </c>
      <c r="E13141" s="30">
        <v>3</v>
      </c>
      <c r="F13141">
        <f t="shared" si="211"/>
        <v>1</v>
      </c>
    </row>
    <row r="13142" spans="1:6" x14ac:dyDescent="0.2">
      <c r="A13142" s="28">
        <v>43283</v>
      </c>
      <c r="B13142" t="s">
        <v>443</v>
      </c>
      <c r="C13142" t="s">
        <v>59</v>
      </c>
      <c r="D13142" t="s">
        <v>59</v>
      </c>
      <c r="E13142" s="30">
        <v>7</v>
      </c>
      <c r="F13142">
        <f t="shared" si="211"/>
        <v>1</v>
      </c>
    </row>
    <row r="13143" spans="1:6" x14ac:dyDescent="0.2">
      <c r="A13143" s="28">
        <v>43284</v>
      </c>
      <c r="B13143" t="s">
        <v>444</v>
      </c>
      <c r="C13143" t="s">
        <v>52</v>
      </c>
      <c r="D13143" t="s">
        <v>52</v>
      </c>
      <c r="E13143" s="30">
        <v>6.34</v>
      </c>
      <c r="F13143">
        <f t="shared" si="211"/>
        <v>1</v>
      </c>
    </row>
    <row r="13144" spans="1:6" x14ac:dyDescent="0.2">
      <c r="A13144" s="28">
        <v>43284</v>
      </c>
      <c r="B13144" t="s">
        <v>444</v>
      </c>
      <c r="C13144" t="s">
        <v>53</v>
      </c>
      <c r="D13144" t="s">
        <v>53</v>
      </c>
      <c r="E13144" s="30">
        <v>2.33</v>
      </c>
      <c r="F13144">
        <f t="shared" si="211"/>
        <v>1</v>
      </c>
    </row>
    <row r="13145" spans="1:6" x14ac:dyDescent="0.2">
      <c r="A13145" s="28">
        <v>43284</v>
      </c>
      <c r="B13145" t="s">
        <v>444</v>
      </c>
      <c r="C13145" t="s">
        <v>54</v>
      </c>
      <c r="D13145" t="s">
        <v>54</v>
      </c>
      <c r="E13145" s="30">
        <v>1</v>
      </c>
      <c r="F13145">
        <f t="shared" si="211"/>
        <v>1</v>
      </c>
    </row>
    <row r="13146" spans="1:6" x14ac:dyDescent="0.2">
      <c r="A13146" s="28">
        <v>43284</v>
      </c>
      <c r="B13146" t="s">
        <v>444</v>
      </c>
      <c r="C13146" t="s">
        <v>55</v>
      </c>
      <c r="D13146" t="s">
        <v>55</v>
      </c>
      <c r="E13146" s="30">
        <v>13.6</v>
      </c>
      <c r="F13146">
        <f t="shared" si="211"/>
        <v>1</v>
      </c>
    </row>
    <row r="13147" spans="1:6" x14ac:dyDescent="0.2">
      <c r="A13147" s="28">
        <v>43284</v>
      </c>
      <c r="B13147" t="s">
        <v>444</v>
      </c>
      <c r="C13147" t="s">
        <v>56</v>
      </c>
      <c r="D13147" t="s">
        <v>56</v>
      </c>
      <c r="E13147" s="30">
        <v>9</v>
      </c>
      <c r="F13147">
        <f t="shared" si="211"/>
        <v>1</v>
      </c>
    </row>
    <row r="13148" spans="1:6" x14ac:dyDescent="0.2">
      <c r="A13148" s="28">
        <v>43284</v>
      </c>
      <c r="B13148" t="s">
        <v>444</v>
      </c>
      <c r="C13148" t="s">
        <v>57</v>
      </c>
      <c r="D13148" t="s">
        <v>57</v>
      </c>
      <c r="E13148" s="30">
        <v>0</v>
      </c>
      <c r="F13148">
        <f t="shared" si="211"/>
        <v>1</v>
      </c>
    </row>
    <row r="13149" spans="1:6" x14ac:dyDescent="0.2">
      <c r="A13149" s="28">
        <v>43284</v>
      </c>
      <c r="B13149" t="s">
        <v>444</v>
      </c>
      <c r="C13149" t="s">
        <v>58</v>
      </c>
      <c r="D13149" t="s">
        <v>58</v>
      </c>
      <c r="E13149" s="30">
        <v>8</v>
      </c>
      <c r="F13149">
        <f t="shared" si="211"/>
        <v>1</v>
      </c>
    </row>
    <row r="13150" spans="1:6" x14ac:dyDescent="0.2">
      <c r="A13150" s="28">
        <v>43284</v>
      </c>
      <c r="B13150" t="s">
        <v>444</v>
      </c>
      <c r="C13150" t="s">
        <v>59</v>
      </c>
      <c r="D13150" t="s">
        <v>59</v>
      </c>
      <c r="E13150" s="30">
        <v>3</v>
      </c>
      <c r="F13150">
        <f t="shared" si="211"/>
        <v>1</v>
      </c>
    </row>
    <row r="13151" spans="1:6" x14ac:dyDescent="0.2">
      <c r="A13151" s="28">
        <v>43285</v>
      </c>
      <c r="B13151" t="s">
        <v>445</v>
      </c>
      <c r="C13151" t="s">
        <v>52</v>
      </c>
      <c r="D13151" t="s">
        <v>52</v>
      </c>
      <c r="E13151" s="30">
        <v>1</v>
      </c>
      <c r="F13151">
        <f t="shared" si="211"/>
        <v>1</v>
      </c>
    </row>
    <row r="13152" spans="1:6" x14ac:dyDescent="0.2">
      <c r="A13152" s="28">
        <v>43285</v>
      </c>
      <c r="B13152" t="s">
        <v>445</v>
      </c>
      <c r="C13152" t="s">
        <v>53</v>
      </c>
      <c r="D13152" t="s">
        <v>53</v>
      </c>
      <c r="E13152" s="30">
        <v>2.83</v>
      </c>
      <c r="F13152">
        <f t="shared" si="211"/>
        <v>1</v>
      </c>
    </row>
    <row r="13153" spans="1:6" x14ac:dyDescent="0.2">
      <c r="A13153" s="28">
        <v>43285</v>
      </c>
      <c r="B13153" t="s">
        <v>445</v>
      </c>
      <c r="C13153" t="s">
        <v>54</v>
      </c>
      <c r="D13153" t="s">
        <v>54</v>
      </c>
      <c r="E13153" s="30">
        <v>3.5</v>
      </c>
      <c r="F13153">
        <f t="shared" si="211"/>
        <v>1</v>
      </c>
    </row>
    <row r="13154" spans="1:6" x14ac:dyDescent="0.2">
      <c r="A13154" s="28">
        <v>43285</v>
      </c>
      <c r="B13154" t="s">
        <v>445</v>
      </c>
      <c r="C13154" t="s">
        <v>55</v>
      </c>
      <c r="D13154" t="s">
        <v>55</v>
      </c>
      <c r="E13154" s="30">
        <v>16.25</v>
      </c>
      <c r="F13154">
        <f t="shared" si="211"/>
        <v>1</v>
      </c>
    </row>
    <row r="13155" spans="1:6" x14ac:dyDescent="0.2">
      <c r="A13155" s="28">
        <v>43285</v>
      </c>
      <c r="B13155" t="s">
        <v>445</v>
      </c>
      <c r="C13155" t="s">
        <v>56</v>
      </c>
      <c r="D13155" t="s">
        <v>56</v>
      </c>
      <c r="E13155" s="30">
        <v>6</v>
      </c>
      <c r="F13155">
        <f t="shared" si="211"/>
        <v>1</v>
      </c>
    </row>
    <row r="13156" spans="1:6" x14ac:dyDescent="0.2">
      <c r="A13156" s="28">
        <v>43285</v>
      </c>
      <c r="B13156" t="s">
        <v>445</v>
      </c>
      <c r="C13156" t="s">
        <v>57</v>
      </c>
      <c r="D13156" t="s">
        <v>57</v>
      </c>
      <c r="E13156" s="30">
        <v>0</v>
      </c>
      <c r="F13156">
        <f t="shared" si="211"/>
        <v>1</v>
      </c>
    </row>
    <row r="13157" spans="1:6" x14ac:dyDescent="0.2">
      <c r="A13157" s="28">
        <v>43285</v>
      </c>
      <c r="B13157" t="s">
        <v>445</v>
      </c>
      <c r="C13157" t="s">
        <v>58</v>
      </c>
      <c r="D13157" t="s">
        <v>58</v>
      </c>
      <c r="E13157" s="30">
        <v>22</v>
      </c>
      <c r="F13157">
        <f t="shared" si="211"/>
        <v>1</v>
      </c>
    </row>
    <row r="13158" spans="1:6" x14ac:dyDescent="0.2">
      <c r="A13158" s="28">
        <v>43285</v>
      </c>
      <c r="B13158" t="s">
        <v>445</v>
      </c>
      <c r="C13158" t="s">
        <v>59</v>
      </c>
      <c r="D13158" t="s">
        <v>59</v>
      </c>
      <c r="E13158" s="30">
        <v>7</v>
      </c>
      <c r="F13158">
        <f t="shared" si="211"/>
        <v>1</v>
      </c>
    </row>
    <row r="13159" spans="1:6" x14ac:dyDescent="0.2">
      <c r="A13159" s="28">
        <v>43286</v>
      </c>
      <c r="B13159" t="s">
        <v>446</v>
      </c>
      <c r="C13159" t="s">
        <v>52</v>
      </c>
      <c r="D13159" t="s">
        <v>52</v>
      </c>
      <c r="E13159" s="30">
        <v>4.33</v>
      </c>
      <c r="F13159">
        <f t="shared" si="211"/>
        <v>1</v>
      </c>
    </row>
    <row r="13160" spans="1:6" x14ac:dyDescent="0.2">
      <c r="A13160" s="28">
        <v>43286</v>
      </c>
      <c r="B13160" t="s">
        <v>446</v>
      </c>
      <c r="C13160" t="s">
        <v>53</v>
      </c>
      <c r="D13160" t="s">
        <v>53</v>
      </c>
      <c r="E13160" s="30">
        <v>2.7589999999999999</v>
      </c>
      <c r="F13160">
        <f t="shared" si="211"/>
        <v>1</v>
      </c>
    </row>
    <row r="13161" spans="1:6" x14ac:dyDescent="0.2">
      <c r="A13161" s="28">
        <v>43286</v>
      </c>
      <c r="B13161" t="s">
        <v>446</v>
      </c>
      <c r="C13161" t="s">
        <v>54</v>
      </c>
      <c r="D13161" t="s">
        <v>54</v>
      </c>
      <c r="E13161" s="30">
        <v>4</v>
      </c>
      <c r="F13161">
        <f t="shared" si="211"/>
        <v>1</v>
      </c>
    </row>
    <row r="13162" spans="1:6" x14ac:dyDescent="0.2">
      <c r="A13162" s="28">
        <v>43286</v>
      </c>
      <c r="B13162" t="s">
        <v>446</v>
      </c>
      <c r="C13162" t="s">
        <v>55</v>
      </c>
      <c r="D13162" t="s">
        <v>55</v>
      </c>
      <c r="E13162" s="30">
        <v>15</v>
      </c>
      <c r="F13162">
        <f t="shared" si="211"/>
        <v>1</v>
      </c>
    </row>
    <row r="13163" spans="1:6" x14ac:dyDescent="0.2">
      <c r="A13163" s="28">
        <v>43286</v>
      </c>
      <c r="B13163" t="s">
        <v>446</v>
      </c>
      <c r="C13163" t="s">
        <v>56</v>
      </c>
      <c r="D13163" t="s">
        <v>56</v>
      </c>
      <c r="E13163" s="30">
        <v>6</v>
      </c>
      <c r="F13163">
        <f t="shared" si="211"/>
        <v>1</v>
      </c>
    </row>
    <row r="13164" spans="1:6" x14ac:dyDescent="0.2">
      <c r="A13164" s="28">
        <v>43286</v>
      </c>
      <c r="B13164" t="s">
        <v>446</v>
      </c>
      <c r="C13164" t="s">
        <v>57</v>
      </c>
      <c r="D13164" t="s">
        <v>57</v>
      </c>
      <c r="E13164" s="30">
        <v>3</v>
      </c>
      <c r="F13164">
        <f t="shared" si="211"/>
        <v>1</v>
      </c>
    </row>
    <row r="13165" spans="1:6" x14ac:dyDescent="0.2">
      <c r="A13165" s="28">
        <v>43286</v>
      </c>
      <c r="B13165" t="s">
        <v>446</v>
      </c>
      <c r="C13165" t="s">
        <v>58</v>
      </c>
      <c r="D13165" t="s">
        <v>58</v>
      </c>
      <c r="E13165" s="30">
        <v>3</v>
      </c>
      <c r="F13165">
        <f t="shared" si="211"/>
        <v>1</v>
      </c>
    </row>
    <row r="13166" spans="1:6" x14ac:dyDescent="0.2">
      <c r="A13166" s="28">
        <v>43286</v>
      </c>
      <c r="B13166" t="s">
        <v>446</v>
      </c>
      <c r="C13166" t="s">
        <v>59</v>
      </c>
      <c r="D13166" t="s">
        <v>59</v>
      </c>
      <c r="E13166" s="30">
        <v>1</v>
      </c>
      <c r="F13166">
        <f t="shared" si="211"/>
        <v>1</v>
      </c>
    </row>
    <row r="13167" spans="1:6" x14ac:dyDescent="0.2">
      <c r="A13167" s="28">
        <v>43287</v>
      </c>
      <c r="B13167" t="s">
        <v>440</v>
      </c>
      <c r="C13167" t="s">
        <v>52</v>
      </c>
      <c r="D13167" t="s">
        <v>52</v>
      </c>
      <c r="E13167" s="30">
        <v>2.33</v>
      </c>
      <c r="F13167">
        <f t="shared" si="211"/>
        <v>1</v>
      </c>
    </row>
    <row r="13168" spans="1:6" x14ac:dyDescent="0.2">
      <c r="A13168" s="28">
        <v>43287</v>
      </c>
      <c r="B13168" t="s">
        <v>440</v>
      </c>
      <c r="C13168" t="s">
        <v>53</v>
      </c>
      <c r="D13168" t="s">
        <v>53</v>
      </c>
      <c r="E13168" s="30">
        <v>5.33</v>
      </c>
      <c r="F13168">
        <f t="shared" si="211"/>
        <v>1</v>
      </c>
    </row>
    <row r="13169" spans="1:6" x14ac:dyDescent="0.2">
      <c r="A13169" s="28">
        <v>43287</v>
      </c>
      <c r="B13169" t="s">
        <v>440</v>
      </c>
      <c r="C13169" t="s">
        <v>54</v>
      </c>
      <c r="D13169" t="s">
        <v>54</v>
      </c>
      <c r="E13169" s="30">
        <v>1.25</v>
      </c>
      <c r="F13169">
        <f t="shared" si="211"/>
        <v>1</v>
      </c>
    </row>
    <row r="13170" spans="1:6" x14ac:dyDescent="0.2">
      <c r="A13170" s="28">
        <v>43287</v>
      </c>
      <c r="B13170" t="s">
        <v>440</v>
      </c>
      <c r="C13170" t="s">
        <v>55</v>
      </c>
      <c r="D13170" t="s">
        <v>55</v>
      </c>
      <c r="E13170" s="30">
        <v>20</v>
      </c>
      <c r="F13170">
        <f t="shared" si="211"/>
        <v>1</v>
      </c>
    </row>
    <row r="13171" spans="1:6" x14ac:dyDescent="0.2">
      <c r="A13171" s="28">
        <v>43287</v>
      </c>
      <c r="B13171" t="s">
        <v>440</v>
      </c>
      <c r="C13171" t="s">
        <v>56</v>
      </c>
      <c r="D13171" t="s">
        <v>56</v>
      </c>
      <c r="E13171" s="30">
        <v>15</v>
      </c>
      <c r="F13171">
        <f t="shared" si="211"/>
        <v>1</v>
      </c>
    </row>
    <row r="13172" spans="1:6" x14ac:dyDescent="0.2">
      <c r="A13172" s="28">
        <v>43287</v>
      </c>
      <c r="B13172" t="s">
        <v>440</v>
      </c>
      <c r="C13172" t="s">
        <v>57</v>
      </c>
      <c r="D13172" t="s">
        <v>57</v>
      </c>
      <c r="E13172" s="30">
        <v>0</v>
      </c>
      <c r="F13172">
        <f t="shared" si="211"/>
        <v>1</v>
      </c>
    </row>
    <row r="13173" spans="1:6" x14ac:dyDescent="0.2">
      <c r="A13173" s="28">
        <v>43287</v>
      </c>
      <c r="B13173" t="s">
        <v>440</v>
      </c>
      <c r="C13173" t="s">
        <v>58</v>
      </c>
      <c r="D13173" t="s">
        <v>58</v>
      </c>
      <c r="E13173" s="30">
        <v>0</v>
      </c>
      <c r="F13173">
        <f t="shared" si="211"/>
        <v>1</v>
      </c>
    </row>
    <row r="13174" spans="1:6" x14ac:dyDescent="0.2">
      <c r="A13174" s="28">
        <v>43287</v>
      </c>
      <c r="B13174" t="s">
        <v>440</v>
      </c>
      <c r="C13174" t="s">
        <v>59</v>
      </c>
      <c r="D13174" t="s">
        <v>59</v>
      </c>
      <c r="E13174" s="30">
        <v>6</v>
      </c>
      <c r="F13174">
        <f t="shared" si="211"/>
        <v>1</v>
      </c>
    </row>
    <row r="13175" spans="1:6" x14ac:dyDescent="0.2">
      <c r="A13175" s="28">
        <v>43288</v>
      </c>
      <c r="B13175" t="s">
        <v>441</v>
      </c>
      <c r="C13175" t="s">
        <v>52</v>
      </c>
      <c r="D13175" t="s">
        <v>52</v>
      </c>
      <c r="E13175" s="30">
        <v>6.33</v>
      </c>
      <c r="F13175">
        <f t="shared" si="211"/>
        <v>1</v>
      </c>
    </row>
    <row r="13176" spans="1:6" x14ac:dyDescent="0.2">
      <c r="A13176" s="28">
        <v>43288</v>
      </c>
      <c r="B13176" t="s">
        <v>441</v>
      </c>
      <c r="C13176" t="s">
        <v>53</v>
      </c>
      <c r="D13176" t="s">
        <v>53</v>
      </c>
      <c r="E13176" s="30">
        <v>8.52</v>
      </c>
      <c r="F13176">
        <f t="shared" si="211"/>
        <v>1</v>
      </c>
    </row>
    <row r="13177" spans="1:6" x14ac:dyDescent="0.2">
      <c r="A13177" s="28">
        <v>43288</v>
      </c>
      <c r="B13177" t="s">
        <v>441</v>
      </c>
      <c r="C13177" t="s">
        <v>54</v>
      </c>
      <c r="D13177" t="s">
        <v>54</v>
      </c>
      <c r="E13177" s="30">
        <v>7</v>
      </c>
      <c r="F13177">
        <f t="shared" si="211"/>
        <v>1</v>
      </c>
    </row>
    <row r="13178" spans="1:6" x14ac:dyDescent="0.2">
      <c r="A13178" s="28">
        <v>43288</v>
      </c>
      <c r="B13178" t="s">
        <v>441</v>
      </c>
      <c r="C13178" t="s">
        <v>55</v>
      </c>
      <c r="D13178" t="s">
        <v>55</v>
      </c>
      <c r="E13178" s="30">
        <v>19</v>
      </c>
      <c r="F13178">
        <f t="shared" si="211"/>
        <v>1</v>
      </c>
    </row>
    <row r="13179" spans="1:6" x14ac:dyDescent="0.2">
      <c r="A13179" s="28">
        <v>43288</v>
      </c>
      <c r="B13179" t="s">
        <v>441</v>
      </c>
      <c r="C13179" t="s">
        <v>56</v>
      </c>
      <c r="D13179" t="s">
        <v>56</v>
      </c>
      <c r="E13179" s="30">
        <v>14</v>
      </c>
      <c r="F13179">
        <f t="shared" si="211"/>
        <v>1</v>
      </c>
    </row>
    <row r="13180" spans="1:6" x14ac:dyDescent="0.2">
      <c r="A13180" s="28">
        <v>43288</v>
      </c>
      <c r="B13180" t="s">
        <v>441</v>
      </c>
      <c r="C13180" t="s">
        <v>57</v>
      </c>
      <c r="D13180" t="s">
        <v>57</v>
      </c>
      <c r="E13180" s="30">
        <v>0</v>
      </c>
      <c r="F13180">
        <f t="shared" si="211"/>
        <v>1</v>
      </c>
    </row>
    <row r="13181" spans="1:6" x14ac:dyDescent="0.2">
      <c r="A13181" s="28">
        <v>43288</v>
      </c>
      <c r="B13181" t="s">
        <v>441</v>
      </c>
      <c r="C13181" t="s">
        <v>58</v>
      </c>
      <c r="D13181" t="s">
        <v>58</v>
      </c>
      <c r="E13181" s="30">
        <v>0</v>
      </c>
      <c r="F13181">
        <f t="shared" si="211"/>
        <v>1</v>
      </c>
    </row>
    <row r="13182" spans="1:6" x14ac:dyDescent="0.2">
      <c r="A13182" s="28">
        <v>43288</v>
      </c>
      <c r="B13182" t="s">
        <v>441</v>
      </c>
      <c r="C13182" t="s">
        <v>59</v>
      </c>
      <c r="D13182" t="s">
        <v>59</v>
      </c>
      <c r="E13182" s="30">
        <v>5.5</v>
      </c>
      <c r="F13182">
        <f t="shared" si="211"/>
        <v>1</v>
      </c>
    </row>
    <row r="13183" spans="1:6" x14ac:dyDescent="0.2">
      <c r="A13183" s="28">
        <v>43289</v>
      </c>
      <c r="B13183" t="s">
        <v>447</v>
      </c>
      <c r="C13183" t="s">
        <v>52</v>
      </c>
      <c r="D13183" t="s">
        <v>52</v>
      </c>
      <c r="E13183" s="30">
        <v>7.33</v>
      </c>
      <c r="F13183">
        <f t="shared" si="211"/>
        <v>1</v>
      </c>
    </row>
    <row r="13184" spans="1:6" x14ac:dyDescent="0.2">
      <c r="A13184" s="28">
        <v>43289</v>
      </c>
      <c r="B13184" t="s">
        <v>447</v>
      </c>
      <c r="C13184" t="s">
        <v>53</v>
      </c>
      <c r="D13184" t="s">
        <v>53</v>
      </c>
      <c r="E13184" s="30">
        <v>5.2110000000000003</v>
      </c>
      <c r="F13184">
        <f t="shared" si="211"/>
        <v>1</v>
      </c>
    </row>
    <row r="13185" spans="1:6" x14ac:dyDescent="0.2">
      <c r="A13185" s="28">
        <v>43289</v>
      </c>
      <c r="B13185" t="s">
        <v>447</v>
      </c>
      <c r="C13185" t="s">
        <v>54</v>
      </c>
      <c r="D13185" t="s">
        <v>54</v>
      </c>
      <c r="E13185" s="30">
        <v>2</v>
      </c>
      <c r="F13185">
        <f t="shared" si="211"/>
        <v>1</v>
      </c>
    </row>
    <row r="13186" spans="1:6" x14ac:dyDescent="0.2">
      <c r="A13186" s="28">
        <v>43289</v>
      </c>
      <c r="B13186" t="s">
        <v>447</v>
      </c>
      <c r="C13186" t="s">
        <v>55</v>
      </c>
      <c r="D13186" t="s">
        <v>55</v>
      </c>
      <c r="E13186" s="30">
        <v>28</v>
      </c>
      <c r="F13186">
        <f t="shared" si="211"/>
        <v>1</v>
      </c>
    </row>
    <row r="13187" spans="1:6" x14ac:dyDescent="0.2">
      <c r="A13187" s="28">
        <v>43289</v>
      </c>
      <c r="B13187" t="s">
        <v>447</v>
      </c>
      <c r="C13187" t="s">
        <v>56</v>
      </c>
      <c r="D13187" t="s">
        <v>56</v>
      </c>
      <c r="E13187" s="30">
        <v>10</v>
      </c>
      <c r="F13187">
        <f t="shared" si="211"/>
        <v>1</v>
      </c>
    </row>
    <row r="13188" spans="1:6" x14ac:dyDescent="0.2">
      <c r="A13188" s="28">
        <v>43289</v>
      </c>
      <c r="B13188" t="s">
        <v>447</v>
      </c>
      <c r="C13188" t="s">
        <v>57</v>
      </c>
      <c r="D13188" t="s">
        <v>57</v>
      </c>
      <c r="E13188" s="30">
        <v>0</v>
      </c>
      <c r="F13188">
        <f t="shared" si="211"/>
        <v>1</v>
      </c>
    </row>
    <row r="13189" spans="1:6" x14ac:dyDescent="0.2">
      <c r="A13189" s="28">
        <v>43289</v>
      </c>
      <c r="B13189" t="s">
        <v>447</v>
      </c>
      <c r="C13189" t="s">
        <v>58</v>
      </c>
      <c r="D13189" t="s">
        <v>58</v>
      </c>
      <c r="E13189" s="30">
        <v>5</v>
      </c>
      <c r="F13189">
        <f t="shared" si="211"/>
        <v>1</v>
      </c>
    </row>
    <row r="13190" spans="1:6" x14ac:dyDescent="0.2">
      <c r="A13190" s="28">
        <v>43289</v>
      </c>
      <c r="B13190" t="s">
        <v>447</v>
      </c>
      <c r="C13190" t="s">
        <v>59</v>
      </c>
      <c r="D13190" t="s">
        <v>59</v>
      </c>
      <c r="E13190" s="30">
        <v>4</v>
      </c>
      <c r="F13190">
        <f t="shared" si="211"/>
        <v>1</v>
      </c>
    </row>
    <row r="13191" spans="1:6" x14ac:dyDescent="0.2">
      <c r="A13191" s="28">
        <v>43290</v>
      </c>
      <c r="B13191" t="s">
        <v>443</v>
      </c>
      <c r="C13191" t="s">
        <v>52</v>
      </c>
      <c r="D13191" t="s">
        <v>52</v>
      </c>
      <c r="E13191" s="30">
        <v>3.33</v>
      </c>
      <c r="F13191">
        <f t="shared" ref="F13191:F13254" si="212">SUBTOTAL(103,E13191)</f>
        <v>1</v>
      </c>
    </row>
    <row r="13192" spans="1:6" x14ac:dyDescent="0.2">
      <c r="A13192" s="28">
        <v>43290</v>
      </c>
      <c r="B13192" t="s">
        <v>443</v>
      </c>
      <c r="C13192" t="s">
        <v>53</v>
      </c>
      <c r="D13192" t="s">
        <v>53</v>
      </c>
      <c r="E13192" s="30">
        <v>2</v>
      </c>
      <c r="F13192">
        <f t="shared" si="212"/>
        <v>1</v>
      </c>
    </row>
    <row r="13193" spans="1:6" x14ac:dyDescent="0.2">
      <c r="A13193" s="28">
        <v>43290</v>
      </c>
      <c r="B13193" t="s">
        <v>443</v>
      </c>
      <c r="C13193" t="s">
        <v>54</v>
      </c>
      <c r="D13193" t="s">
        <v>54</v>
      </c>
      <c r="E13193" s="30">
        <v>4</v>
      </c>
      <c r="F13193">
        <f t="shared" si="212"/>
        <v>1</v>
      </c>
    </row>
    <row r="13194" spans="1:6" x14ac:dyDescent="0.2">
      <c r="A13194" s="28">
        <v>43290</v>
      </c>
      <c r="B13194" t="s">
        <v>443</v>
      </c>
      <c r="C13194" t="s">
        <v>55</v>
      </c>
      <c r="D13194" t="s">
        <v>55</v>
      </c>
      <c r="E13194" s="30">
        <v>31</v>
      </c>
      <c r="F13194">
        <f t="shared" si="212"/>
        <v>1</v>
      </c>
    </row>
    <row r="13195" spans="1:6" x14ac:dyDescent="0.2">
      <c r="A13195" s="28">
        <v>43290</v>
      </c>
      <c r="B13195" t="s">
        <v>443</v>
      </c>
      <c r="C13195" t="s">
        <v>56</v>
      </c>
      <c r="D13195" t="s">
        <v>56</v>
      </c>
      <c r="E13195" s="30">
        <v>12</v>
      </c>
      <c r="F13195">
        <f t="shared" si="212"/>
        <v>1</v>
      </c>
    </row>
    <row r="13196" spans="1:6" x14ac:dyDescent="0.2">
      <c r="A13196" s="28">
        <v>43290</v>
      </c>
      <c r="B13196" t="s">
        <v>443</v>
      </c>
      <c r="C13196" t="s">
        <v>57</v>
      </c>
      <c r="D13196" t="s">
        <v>57</v>
      </c>
      <c r="E13196" s="30">
        <v>3</v>
      </c>
      <c r="F13196">
        <f t="shared" si="212"/>
        <v>1</v>
      </c>
    </row>
    <row r="13197" spans="1:6" x14ac:dyDescent="0.2">
      <c r="A13197" s="28">
        <v>43290</v>
      </c>
      <c r="B13197" t="s">
        <v>443</v>
      </c>
      <c r="C13197" t="s">
        <v>58</v>
      </c>
      <c r="D13197" t="s">
        <v>58</v>
      </c>
      <c r="E13197" s="30">
        <v>0</v>
      </c>
      <c r="F13197">
        <f t="shared" si="212"/>
        <v>1</v>
      </c>
    </row>
    <row r="13198" spans="1:6" x14ac:dyDescent="0.2">
      <c r="A13198" s="28">
        <v>43290</v>
      </c>
      <c r="B13198" t="s">
        <v>443</v>
      </c>
      <c r="C13198" t="s">
        <v>59</v>
      </c>
      <c r="D13198" t="s">
        <v>59</v>
      </c>
      <c r="E13198" s="30">
        <v>3</v>
      </c>
      <c r="F13198">
        <f t="shared" si="212"/>
        <v>1</v>
      </c>
    </row>
    <row r="13199" spans="1:6" x14ac:dyDescent="0.2">
      <c r="A13199" s="28">
        <v>43291</v>
      </c>
      <c r="B13199" t="s">
        <v>444</v>
      </c>
      <c r="C13199" t="s">
        <v>52</v>
      </c>
      <c r="D13199" t="s">
        <v>52</v>
      </c>
      <c r="E13199" s="30">
        <v>6</v>
      </c>
      <c r="F13199">
        <f t="shared" si="212"/>
        <v>1</v>
      </c>
    </row>
    <row r="13200" spans="1:6" x14ac:dyDescent="0.2">
      <c r="A13200" s="28">
        <v>43291</v>
      </c>
      <c r="B13200" t="s">
        <v>444</v>
      </c>
      <c r="C13200" t="s">
        <v>53</v>
      </c>
      <c r="D13200" t="s">
        <v>53</v>
      </c>
      <c r="E13200" s="30">
        <v>6.36</v>
      </c>
      <c r="F13200">
        <f t="shared" si="212"/>
        <v>1</v>
      </c>
    </row>
    <row r="13201" spans="1:6" x14ac:dyDescent="0.2">
      <c r="A13201" s="28">
        <v>43291</v>
      </c>
      <c r="B13201" t="s">
        <v>444</v>
      </c>
      <c r="C13201" t="s">
        <v>54</v>
      </c>
      <c r="D13201" t="s">
        <v>54</v>
      </c>
      <c r="E13201" s="30">
        <v>4</v>
      </c>
      <c r="F13201">
        <f t="shared" si="212"/>
        <v>1</v>
      </c>
    </row>
    <row r="13202" spans="1:6" x14ac:dyDescent="0.2">
      <c r="A13202" s="28">
        <v>43291</v>
      </c>
      <c r="B13202" t="s">
        <v>444</v>
      </c>
      <c r="C13202" t="s">
        <v>55</v>
      </c>
      <c r="D13202" t="s">
        <v>55</v>
      </c>
      <c r="E13202" s="30">
        <v>34</v>
      </c>
      <c r="F13202">
        <f t="shared" si="212"/>
        <v>1</v>
      </c>
    </row>
    <row r="13203" spans="1:6" x14ac:dyDescent="0.2">
      <c r="A13203" s="28">
        <v>43291</v>
      </c>
      <c r="B13203" t="s">
        <v>444</v>
      </c>
      <c r="C13203" t="s">
        <v>56</v>
      </c>
      <c r="D13203" t="s">
        <v>56</v>
      </c>
      <c r="E13203" s="30">
        <v>9</v>
      </c>
      <c r="F13203">
        <f t="shared" si="212"/>
        <v>1</v>
      </c>
    </row>
    <row r="13204" spans="1:6" x14ac:dyDescent="0.2">
      <c r="A13204" s="28">
        <v>43291</v>
      </c>
      <c r="B13204" t="s">
        <v>444</v>
      </c>
      <c r="C13204" t="s">
        <v>57</v>
      </c>
      <c r="D13204" t="s">
        <v>57</v>
      </c>
      <c r="E13204" s="30">
        <v>2</v>
      </c>
      <c r="F13204">
        <f t="shared" si="212"/>
        <v>1</v>
      </c>
    </row>
    <row r="13205" spans="1:6" x14ac:dyDescent="0.2">
      <c r="A13205" s="28">
        <v>43291</v>
      </c>
      <c r="B13205" t="s">
        <v>444</v>
      </c>
      <c r="C13205" t="s">
        <v>58</v>
      </c>
      <c r="D13205" t="s">
        <v>58</v>
      </c>
      <c r="E13205" s="30">
        <v>2</v>
      </c>
      <c r="F13205">
        <f t="shared" si="212"/>
        <v>1</v>
      </c>
    </row>
    <row r="13206" spans="1:6" x14ac:dyDescent="0.2">
      <c r="A13206" s="28">
        <v>43291</v>
      </c>
      <c r="B13206" t="s">
        <v>444</v>
      </c>
      <c r="C13206" t="s">
        <v>59</v>
      </c>
      <c r="D13206" t="s">
        <v>59</v>
      </c>
      <c r="E13206" s="30">
        <v>4</v>
      </c>
      <c r="F13206">
        <f t="shared" si="212"/>
        <v>1</v>
      </c>
    </row>
    <row r="13207" spans="1:6" x14ac:dyDescent="0.2">
      <c r="A13207" s="28">
        <v>43292</v>
      </c>
      <c r="B13207" t="s">
        <v>445</v>
      </c>
      <c r="C13207" t="s">
        <v>52</v>
      </c>
      <c r="D13207" t="s">
        <v>52</v>
      </c>
      <c r="E13207" s="30">
        <v>10</v>
      </c>
      <c r="F13207">
        <f t="shared" si="212"/>
        <v>1</v>
      </c>
    </row>
    <row r="13208" spans="1:6" x14ac:dyDescent="0.2">
      <c r="A13208" s="28">
        <v>43292</v>
      </c>
      <c r="B13208" t="s">
        <v>445</v>
      </c>
      <c r="C13208" t="s">
        <v>53</v>
      </c>
      <c r="D13208" t="s">
        <v>53</v>
      </c>
      <c r="E13208" s="30">
        <v>3.363</v>
      </c>
      <c r="F13208">
        <f t="shared" si="212"/>
        <v>1</v>
      </c>
    </row>
    <row r="13209" spans="1:6" x14ac:dyDescent="0.2">
      <c r="A13209" s="28">
        <v>43292</v>
      </c>
      <c r="B13209" t="s">
        <v>445</v>
      </c>
      <c r="C13209" t="s">
        <v>54</v>
      </c>
      <c r="D13209" t="s">
        <v>54</v>
      </c>
      <c r="E13209" s="30">
        <v>3</v>
      </c>
      <c r="F13209">
        <f t="shared" si="212"/>
        <v>1</v>
      </c>
    </row>
    <row r="13210" spans="1:6" x14ac:dyDescent="0.2">
      <c r="A13210" s="28">
        <v>43292</v>
      </c>
      <c r="B13210" t="s">
        <v>445</v>
      </c>
      <c r="C13210" t="s">
        <v>55</v>
      </c>
      <c r="D13210" t="s">
        <v>55</v>
      </c>
      <c r="E13210" s="30">
        <v>29.4</v>
      </c>
      <c r="F13210">
        <f t="shared" si="212"/>
        <v>1</v>
      </c>
    </row>
    <row r="13211" spans="1:6" x14ac:dyDescent="0.2">
      <c r="A13211" s="28">
        <v>43292</v>
      </c>
      <c r="B13211" t="s">
        <v>445</v>
      </c>
      <c r="C13211" t="s">
        <v>56</v>
      </c>
      <c r="D13211" t="s">
        <v>56</v>
      </c>
      <c r="E13211" s="30">
        <v>13</v>
      </c>
      <c r="F13211">
        <f t="shared" si="212"/>
        <v>1</v>
      </c>
    </row>
    <row r="13212" spans="1:6" x14ac:dyDescent="0.2">
      <c r="A13212" s="28">
        <v>43292</v>
      </c>
      <c r="B13212" t="s">
        <v>445</v>
      </c>
      <c r="C13212" t="s">
        <v>57</v>
      </c>
      <c r="D13212" t="s">
        <v>57</v>
      </c>
      <c r="E13212" s="30">
        <v>0</v>
      </c>
      <c r="F13212">
        <f t="shared" si="212"/>
        <v>1</v>
      </c>
    </row>
    <row r="13213" spans="1:6" x14ac:dyDescent="0.2">
      <c r="A13213" s="28">
        <v>43292</v>
      </c>
      <c r="B13213" t="s">
        <v>445</v>
      </c>
      <c r="C13213" t="s">
        <v>58</v>
      </c>
      <c r="D13213" t="s">
        <v>58</v>
      </c>
      <c r="E13213" s="30">
        <v>6</v>
      </c>
      <c r="F13213">
        <f t="shared" si="212"/>
        <v>1</v>
      </c>
    </row>
    <row r="13214" spans="1:6" x14ac:dyDescent="0.2">
      <c r="A13214" s="28">
        <v>43292</v>
      </c>
      <c r="B13214" t="s">
        <v>445</v>
      </c>
      <c r="C13214" t="s">
        <v>59</v>
      </c>
      <c r="D13214" t="s">
        <v>59</v>
      </c>
      <c r="E13214" s="30">
        <v>2</v>
      </c>
      <c r="F13214">
        <f t="shared" si="212"/>
        <v>1</v>
      </c>
    </row>
    <row r="13215" spans="1:6" x14ac:dyDescent="0.2">
      <c r="A13215" s="28">
        <v>43293</v>
      </c>
      <c r="B13215" t="s">
        <v>446</v>
      </c>
      <c r="C13215" t="s">
        <v>52</v>
      </c>
      <c r="D13215" t="s">
        <v>52</v>
      </c>
      <c r="E13215" s="30">
        <v>3</v>
      </c>
      <c r="F13215">
        <f t="shared" si="212"/>
        <v>1</v>
      </c>
    </row>
    <row r="13216" spans="1:6" x14ac:dyDescent="0.2">
      <c r="A13216" s="28">
        <v>43293</v>
      </c>
      <c r="B13216" t="s">
        <v>446</v>
      </c>
      <c r="C13216" t="s">
        <v>53</v>
      </c>
      <c r="D13216" t="s">
        <v>53</v>
      </c>
      <c r="E13216" s="30">
        <v>4.34</v>
      </c>
      <c r="F13216">
        <f t="shared" si="212"/>
        <v>1</v>
      </c>
    </row>
    <row r="13217" spans="1:6" x14ac:dyDescent="0.2">
      <c r="A13217" s="28">
        <v>43293</v>
      </c>
      <c r="B13217" t="s">
        <v>446</v>
      </c>
      <c r="C13217" t="s">
        <v>54</v>
      </c>
      <c r="D13217" t="s">
        <v>54</v>
      </c>
      <c r="E13217" s="30">
        <v>7</v>
      </c>
      <c r="F13217">
        <f t="shared" si="212"/>
        <v>1</v>
      </c>
    </row>
    <row r="13218" spans="1:6" x14ac:dyDescent="0.2">
      <c r="A13218" s="28">
        <v>43293</v>
      </c>
      <c r="B13218" t="s">
        <v>446</v>
      </c>
      <c r="C13218" t="s">
        <v>55</v>
      </c>
      <c r="D13218" t="s">
        <v>55</v>
      </c>
      <c r="E13218" s="30">
        <v>24</v>
      </c>
      <c r="F13218">
        <f t="shared" si="212"/>
        <v>1</v>
      </c>
    </row>
    <row r="13219" spans="1:6" x14ac:dyDescent="0.2">
      <c r="A13219" s="28">
        <v>43293</v>
      </c>
      <c r="B13219" t="s">
        <v>446</v>
      </c>
      <c r="C13219" t="s">
        <v>56</v>
      </c>
      <c r="D13219" t="s">
        <v>56</v>
      </c>
      <c r="E13219" s="30">
        <v>11</v>
      </c>
      <c r="F13219">
        <f t="shared" si="212"/>
        <v>1</v>
      </c>
    </row>
    <row r="13220" spans="1:6" x14ac:dyDescent="0.2">
      <c r="A13220" s="28">
        <v>43293</v>
      </c>
      <c r="B13220" t="s">
        <v>446</v>
      </c>
      <c r="C13220" t="s">
        <v>57</v>
      </c>
      <c r="D13220" t="s">
        <v>57</v>
      </c>
      <c r="E13220" s="30">
        <v>4</v>
      </c>
      <c r="F13220">
        <f t="shared" si="212"/>
        <v>1</v>
      </c>
    </row>
    <row r="13221" spans="1:6" x14ac:dyDescent="0.2">
      <c r="A13221" s="28">
        <v>43293</v>
      </c>
      <c r="B13221" t="s">
        <v>446</v>
      </c>
      <c r="C13221" t="s">
        <v>58</v>
      </c>
      <c r="D13221" t="s">
        <v>58</v>
      </c>
      <c r="E13221" s="30">
        <v>0</v>
      </c>
      <c r="F13221">
        <f t="shared" si="212"/>
        <v>1</v>
      </c>
    </row>
    <row r="13222" spans="1:6" x14ac:dyDescent="0.2">
      <c r="A13222" s="28">
        <v>43293</v>
      </c>
      <c r="B13222" t="s">
        <v>446</v>
      </c>
      <c r="C13222" t="s">
        <v>59</v>
      </c>
      <c r="D13222" t="s">
        <v>59</v>
      </c>
      <c r="E13222" s="30">
        <v>3</v>
      </c>
      <c r="F13222">
        <f t="shared" si="212"/>
        <v>1</v>
      </c>
    </row>
    <row r="13223" spans="1:6" x14ac:dyDescent="0.2">
      <c r="A13223" s="28">
        <v>43294</v>
      </c>
      <c r="B13223" t="s">
        <v>440</v>
      </c>
      <c r="C13223" t="s">
        <v>52</v>
      </c>
      <c r="D13223" t="s">
        <v>52</v>
      </c>
      <c r="E13223" s="30">
        <v>1.34</v>
      </c>
      <c r="F13223">
        <f t="shared" si="212"/>
        <v>1</v>
      </c>
    </row>
    <row r="13224" spans="1:6" x14ac:dyDescent="0.2">
      <c r="A13224" s="28">
        <v>43294</v>
      </c>
      <c r="B13224" t="s">
        <v>440</v>
      </c>
      <c r="C13224" t="s">
        <v>53</v>
      </c>
      <c r="D13224" t="s">
        <v>53</v>
      </c>
      <c r="E13224" s="30">
        <v>2.67</v>
      </c>
      <c r="F13224">
        <f t="shared" si="212"/>
        <v>1</v>
      </c>
    </row>
    <row r="13225" spans="1:6" x14ac:dyDescent="0.2">
      <c r="A13225" s="28">
        <v>43294</v>
      </c>
      <c r="B13225" t="s">
        <v>440</v>
      </c>
      <c r="C13225" t="s">
        <v>54</v>
      </c>
      <c r="D13225" t="s">
        <v>54</v>
      </c>
      <c r="E13225" s="30">
        <v>1.1499999999999999</v>
      </c>
      <c r="F13225">
        <f t="shared" si="212"/>
        <v>1</v>
      </c>
    </row>
    <row r="13226" spans="1:6" x14ac:dyDescent="0.2">
      <c r="A13226" s="28">
        <v>43294</v>
      </c>
      <c r="B13226" t="s">
        <v>440</v>
      </c>
      <c r="C13226" t="s">
        <v>55</v>
      </c>
      <c r="D13226" t="s">
        <v>55</v>
      </c>
      <c r="E13226" s="30">
        <v>22</v>
      </c>
      <c r="F13226">
        <f t="shared" si="212"/>
        <v>1</v>
      </c>
    </row>
    <row r="13227" spans="1:6" x14ac:dyDescent="0.2">
      <c r="A13227" s="28">
        <v>43294</v>
      </c>
      <c r="B13227" t="s">
        <v>440</v>
      </c>
      <c r="C13227" t="s">
        <v>56</v>
      </c>
      <c r="D13227" t="s">
        <v>56</v>
      </c>
      <c r="E13227" s="30">
        <v>5</v>
      </c>
      <c r="F13227">
        <f t="shared" si="212"/>
        <v>1</v>
      </c>
    </row>
    <row r="13228" spans="1:6" x14ac:dyDescent="0.2">
      <c r="A13228" s="28">
        <v>43294</v>
      </c>
      <c r="B13228" t="s">
        <v>440</v>
      </c>
      <c r="C13228" t="s">
        <v>57</v>
      </c>
      <c r="D13228" t="s">
        <v>57</v>
      </c>
      <c r="E13228" s="30">
        <v>0</v>
      </c>
      <c r="F13228">
        <f t="shared" si="212"/>
        <v>1</v>
      </c>
    </row>
    <row r="13229" spans="1:6" x14ac:dyDescent="0.2">
      <c r="A13229" s="28">
        <v>43294</v>
      </c>
      <c r="B13229" t="s">
        <v>440</v>
      </c>
      <c r="C13229" t="s">
        <v>58</v>
      </c>
      <c r="D13229" t="s">
        <v>58</v>
      </c>
      <c r="E13229" s="30">
        <v>2</v>
      </c>
      <c r="F13229">
        <f t="shared" si="212"/>
        <v>1</v>
      </c>
    </row>
    <row r="13230" spans="1:6" x14ac:dyDescent="0.2">
      <c r="A13230" s="28">
        <v>43294</v>
      </c>
      <c r="B13230" t="s">
        <v>440</v>
      </c>
      <c r="C13230" t="s">
        <v>59</v>
      </c>
      <c r="D13230" t="s">
        <v>59</v>
      </c>
      <c r="E13230" s="30">
        <v>3</v>
      </c>
      <c r="F13230">
        <f t="shared" si="212"/>
        <v>1</v>
      </c>
    </row>
    <row r="13231" spans="1:6" x14ac:dyDescent="0.2">
      <c r="A13231" s="28">
        <v>43295</v>
      </c>
      <c r="B13231" t="s">
        <v>441</v>
      </c>
      <c r="C13231" t="s">
        <v>52</v>
      </c>
      <c r="D13231" t="s">
        <v>52</v>
      </c>
      <c r="E13231" s="30">
        <v>0</v>
      </c>
      <c r="F13231">
        <f t="shared" si="212"/>
        <v>1</v>
      </c>
    </row>
    <row r="13232" spans="1:6" x14ac:dyDescent="0.2">
      <c r="A13232" s="28">
        <v>43295</v>
      </c>
      <c r="B13232" t="s">
        <v>441</v>
      </c>
      <c r="C13232" t="s">
        <v>53</v>
      </c>
      <c r="D13232" t="s">
        <v>53</v>
      </c>
      <c r="E13232" s="30">
        <v>3.2</v>
      </c>
      <c r="F13232">
        <f t="shared" si="212"/>
        <v>1</v>
      </c>
    </row>
    <row r="13233" spans="1:6" x14ac:dyDescent="0.2">
      <c r="A13233" s="28">
        <v>43295</v>
      </c>
      <c r="B13233" t="s">
        <v>441</v>
      </c>
      <c r="C13233" t="s">
        <v>54</v>
      </c>
      <c r="D13233" t="s">
        <v>54</v>
      </c>
      <c r="E13233" s="30">
        <v>0</v>
      </c>
      <c r="F13233">
        <f t="shared" si="212"/>
        <v>1</v>
      </c>
    </row>
    <row r="13234" spans="1:6" x14ac:dyDescent="0.2">
      <c r="A13234" s="28">
        <v>43295</v>
      </c>
      <c r="B13234" t="s">
        <v>441</v>
      </c>
      <c r="C13234" t="s">
        <v>55</v>
      </c>
      <c r="D13234" t="s">
        <v>55</v>
      </c>
      <c r="E13234" s="30">
        <v>26</v>
      </c>
      <c r="F13234">
        <f t="shared" si="212"/>
        <v>1</v>
      </c>
    </row>
    <row r="13235" spans="1:6" x14ac:dyDescent="0.2">
      <c r="A13235" s="28">
        <v>43295</v>
      </c>
      <c r="B13235" t="s">
        <v>441</v>
      </c>
      <c r="C13235" t="s">
        <v>56</v>
      </c>
      <c r="D13235" t="s">
        <v>56</v>
      </c>
      <c r="E13235" s="30">
        <v>8</v>
      </c>
      <c r="F13235">
        <f t="shared" si="212"/>
        <v>1</v>
      </c>
    </row>
    <row r="13236" spans="1:6" x14ac:dyDescent="0.2">
      <c r="A13236" s="28">
        <v>43295</v>
      </c>
      <c r="B13236" t="s">
        <v>441</v>
      </c>
      <c r="C13236" t="s">
        <v>57</v>
      </c>
      <c r="D13236" t="s">
        <v>57</v>
      </c>
      <c r="E13236" s="30">
        <v>0</v>
      </c>
      <c r="F13236">
        <f t="shared" si="212"/>
        <v>1</v>
      </c>
    </row>
    <row r="13237" spans="1:6" x14ac:dyDescent="0.2">
      <c r="A13237" s="28">
        <v>43295</v>
      </c>
      <c r="B13237" t="s">
        <v>441</v>
      </c>
      <c r="C13237" t="s">
        <v>58</v>
      </c>
      <c r="D13237" t="s">
        <v>58</v>
      </c>
      <c r="E13237" s="30">
        <v>0</v>
      </c>
      <c r="F13237">
        <f t="shared" si="212"/>
        <v>1</v>
      </c>
    </row>
    <row r="13238" spans="1:6" x14ac:dyDescent="0.2">
      <c r="A13238" s="28">
        <v>43295</v>
      </c>
      <c r="B13238" t="s">
        <v>441</v>
      </c>
      <c r="C13238" t="s">
        <v>59</v>
      </c>
      <c r="D13238" t="s">
        <v>59</v>
      </c>
      <c r="E13238" s="30">
        <v>1.4</v>
      </c>
      <c r="F13238">
        <f t="shared" si="212"/>
        <v>1</v>
      </c>
    </row>
    <row r="13239" spans="1:6" x14ac:dyDescent="0.2">
      <c r="A13239" s="28">
        <v>43296</v>
      </c>
      <c r="B13239" t="s">
        <v>447</v>
      </c>
      <c r="C13239" t="s">
        <v>52</v>
      </c>
      <c r="D13239" t="s">
        <v>52</v>
      </c>
      <c r="E13239" s="30">
        <v>10</v>
      </c>
      <c r="F13239">
        <f t="shared" si="212"/>
        <v>1</v>
      </c>
    </row>
    <row r="13240" spans="1:6" x14ac:dyDescent="0.2">
      <c r="A13240" s="28">
        <v>43296</v>
      </c>
      <c r="B13240" t="s">
        <v>447</v>
      </c>
      <c r="C13240" t="s">
        <v>53</v>
      </c>
      <c r="D13240" t="s">
        <v>53</v>
      </c>
      <c r="E13240" s="30">
        <v>9.42</v>
      </c>
      <c r="F13240">
        <f t="shared" si="212"/>
        <v>1</v>
      </c>
    </row>
    <row r="13241" spans="1:6" x14ac:dyDescent="0.2">
      <c r="A13241" s="28">
        <v>43296</v>
      </c>
      <c r="B13241" t="s">
        <v>447</v>
      </c>
      <c r="C13241" t="s">
        <v>54</v>
      </c>
      <c r="D13241" t="s">
        <v>54</v>
      </c>
      <c r="E13241" s="30">
        <v>3.5</v>
      </c>
      <c r="F13241">
        <f t="shared" si="212"/>
        <v>1</v>
      </c>
    </row>
    <row r="13242" spans="1:6" x14ac:dyDescent="0.2">
      <c r="A13242" s="28">
        <v>43296</v>
      </c>
      <c r="B13242" t="s">
        <v>447</v>
      </c>
      <c r="C13242" t="s">
        <v>55</v>
      </c>
      <c r="D13242" t="s">
        <v>55</v>
      </c>
      <c r="E13242" s="30">
        <v>23</v>
      </c>
      <c r="F13242">
        <f t="shared" si="212"/>
        <v>1</v>
      </c>
    </row>
    <row r="13243" spans="1:6" x14ac:dyDescent="0.2">
      <c r="A13243" s="28">
        <v>43296</v>
      </c>
      <c r="B13243" t="s">
        <v>447</v>
      </c>
      <c r="C13243" t="s">
        <v>56</v>
      </c>
      <c r="D13243" t="s">
        <v>56</v>
      </c>
      <c r="E13243" s="30">
        <v>4</v>
      </c>
      <c r="F13243">
        <f t="shared" si="212"/>
        <v>1</v>
      </c>
    </row>
    <row r="13244" spans="1:6" x14ac:dyDescent="0.2">
      <c r="A13244" s="28">
        <v>43296</v>
      </c>
      <c r="B13244" t="s">
        <v>447</v>
      </c>
      <c r="C13244" t="s">
        <v>57</v>
      </c>
      <c r="D13244" t="s">
        <v>57</v>
      </c>
      <c r="E13244" s="30">
        <v>0</v>
      </c>
      <c r="F13244">
        <f t="shared" si="212"/>
        <v>1</v>
      </c>
    </row>
    <row r="13245" spans="1:6" x14ac:dyDescent="0.2">
      <c r="A13245" s="28">
        <v>43296</v>
      </c>
      <c r="B13245" t="s">
        <v>447</v>
      </c>
      <c r="C13245" t="s">
        <v>58</v>
      </c>
      <c r="D13245" t="s">
        <v>58</v>
      </c>
      <c r="E13245" s="30">
        <v>1</v>
      </c>
      <c r="F13245">
        <f t="shared" si="212"/>
        <v>1</v>
      </c>
    </row>
    <row r="13246" spans="1:6" x14ac:dyDescent="0.2">
      <c r="A13246" s="28">
        <v>43296</v>
      </c>
      <c r="B13246" t="s">
        <v>447</v>
      </c>
      <c r="C13246" t="s">
        <v>59</v>
      </c>
      <c r="D13246" t="s">
        <v>59</v>
      </c>
      <c r="E13246" s="30">
        <v>7</v>
      </c>
      <c r="F13246">
        <f t="shared" si="212"/>
        <v>1</v>
      </c>
    </row>
    <row r="13247" spans="1:6" x14ac:dyDescent="0.2">
      <c r="A13247" s="28">
        <v>43297</v>
      </c>
      <c r="B13247" t="s">
        <v>443</v>
      </c>
      <c r="C13247" t="s">
        <v>52</v>
      </c>
      <c r="D13247" t="s">
        <v>52</v>
      </c>
      <c r="E13247" s="30">
        <v>9.33</v>
      </c>
      <c r="F13247">
        <f t="shared" si="212"/>
        <v>1</v>
      </c>
    </row>
    <row r="13248" spans="1:6" x14ac:dyDescent="0.2">
      <c r="A13248" s="28">
        <v>43297</v>
      </c>
      <c r="B13248" t="s">
        <v>443</v>
      </c>
      <c r="C13248" t="s">
        <v>53</v>
      </c>
      <c r="D13248" t="s">
        <v>53</v>
      </c>
      <c r="E13248" s="30">
        <v>5.0229999999999997</v>
      </c>
      <c r="F13248">
        <f t="shared" si="212"/>
        <v>1</v>
      </c>
    </row>
    <row r="13249" spans="1:6" x14ac:dyDescent="0.2">
      <c r="A13249" s="28">
        <v>43297</v>
      </c>
      <c r="B13249" t="s">
        <v>443</v>
      </c>
      <c r="C13249" t="s">
        <v>54</v>
      </c>
      <c r="D13249" t="s">
        <v>54</v>
      </c>
      <c r="E13249" s="30">
        <v>1</v>
      </c>
      <c r="F13249">
        <f t="shared" si="212"/>
        <v>1</v>
      </c>
    </row>
    <row r="13250" spans="1:6" x14ac:dyDescent="0.2">
      <c r="A13250" s="28">
        <v>43297</v>
      </c>
      <c r="B13250" t="s">
        <v>443</v>
      </c>
      <c r="C13250" t="s">
        <v>55</v>
      </c>
      <c r="D13250" t="s">
        <v>55</v>
      </c>
      <c r="E13250" s="30">
        <v>22</v>
      </c>
      <c r="F13250">
        <f t="shared" si="212"/>
        <v>1</v>
      </c>
    </row>
    <row r="13251" spans="1:6" x14ac:dyDescent="0.2">
      <c r="A13251" s="28">
        <v>43297</v>
      </c>
      <c r="B13251" t="s">
        <v>443</v>
      </c>
      <c r="C13251" t="s">
        <v>56</v>
      </c>
      <c r="D13251" t="s">
        <v>56</v>
      </c>
      <c r="E13251" s="30">
        <v>8</v>
      </c>
      <c r="F13251">
        <f t="shared" si="212"/>
        <v>1</v>
      </c>
    </row>
    <row r="13252" spans="1:6" x14ac:dyDescent="0.2">
      <c r="A13252" s="28">
        <v>43297</v>
      </c>
      <c r="B13252" t="s">
        <v>443</v>
      </c>
      <c r="C13252" t="s">
        <v>57</v>
      </c>
      <c r="D13252" t="s">
        <v>57</v>
      </c>
      <c r="E13252" s="30">
        <v>0</v>
      </c>
      <c r="F13252">
        <f t="shared" si="212"/>
        <v>1</v>
      </c>
    </row>
    <row r="13253" spans="1:6" x14ac:dyDescent="0.2">
      <c r="A13253" s="28">
        <v>43297</v>
      </c>
      <c r="B13253" t="s">
        <v>443</v>
      </c>
      <c r="C13253" t="s">
        <v>58</v>
      </c>
      <c r="D13253" t="s">
        <v>58</v>
      </c>
      <c r="E13253" s="30">
        <v>0</v>
      </c>
      <c r="F13253">
        <f t="shared" si="212"/>
        <v>1</v>
      </c>
    </row>
    <row r="13254" spans="1:6" x14ac:dyDescent="0.2">
      <c r="A13254" s="28">
        <v>43297</v>
      </c>
      <c r="B13254" t="s">
        <v>443</v>
      </c>
      <c r="C13254" t="s">
        <v>59</v>
      </c>
      <c r="D13254" t="s">
        <v>59</v>
      </c>
      <c r="E13254" s="30">
        <v>3</v>
      </c>
      <c r="F13254">
        <f t="shared" si="212"/>
        <v>1</v>
      </c>
    </row>
    <row r="13255" spans="1:6" x14ac:dyDescent="0.2">
      <c r="A13255" s="28">
        <v>43298</v>
      </c>
      <c r="B13255" t="s">
        <v>444</v>
      </c>
      <c r="C13255" t="s">
        <v>52</v>
      </c>
      <c r="D13255" t="s">
        <v>52</v>
      </c>
      <c r="E13255" s="30">
        <v>2.33</v>
      </c>
      <c r="F13255">
        <f t="shared" ref="F13255:F13318" si="213">SUBTOTAL(103,E13255)</f>
        <v>1</v>
      </c>
    </row>
    <row r="13256" spans="1:6" x14ac:dyDescent="0.2">
      <c r="A13256" s="28">
        <v>43298</v>
      </c>
      <c r="B13256" t="s">
        <v>444</v>
      </c>
      <c r="C13256" t="s">
        <v>53</v>
      </c>
      <c r="D13256" t="s">
        <v>53</v>
      </c>
      <c r="E13256" s="30">
        <v>3.66</v>
      </c>
      <c r="F13256">
        <f t="shared" si="213"/>
        <v>1</v>
      </c>
    </row>
    <row r="13257" spans="1:6" x14ac:dyDescent="0.2">
      <c r="A13257" s="28">
        <v>43298</v>
      </c>
      <c r="B13257" t="s">
        <v>444</v>
      </c>
      <c r="C13257" t="s">
        <v>54</v>
      </c>
      <c r="D13257" t="s">
        <v>54</v>
      </c>
      <c r="E13257" s="30">
        <v>2</v>
      </c>
      <c r="F13257">
        <f t="shared" si="213"/>
        <v>1</v>
      </c>
    </row>
    <row r="13258" spans="1:6" x14ac:dyDescent="0.2">
      <c r="A13258" s="28">
        <v>43298</v>
      </c>
      <c r="B13258" t="s">
        <v>444</v>
      </c>
      <c r="C13258" t="s">
        <v>55</v>
      </c>
      <c r="D13258" t="s">
        <v>55</v>
      </c>
      <c r="E13258" s="30">
        <v>29.4</v>
      </c>
      <c r="F13258">
        <f t="shared" si="213"/>
        <v>1</v>
      </c>
    </row>
    <row r="13259" spans="1:6" x14ac:dyDescent="0.2">
      <c r="A13259" s="28">
        <v>43298</v>
      </c>
      <c r="B13259" t="s">
        <v>444</v>
      </c>
      <c r="C13259" t="s">
        <v>56</v>
      </c>
      <c r="D13259" t="s">
        <v>56</v>
      </c>
      <c r="E13259" s="30">
        <v>13</v>
      </c>
      <c r="F13259">
        <f t="shared" si="213"/>
        <v>1</v>
      </c>
    </row>
    <row r="13260" spans="1:6" x14ac:dyDescent="0.2">
      <c r="A13260" s="28">
        <v>43298</v>
      </c>
      <c r="B13260" t="s">
        <v>444</v>
      </c>
      <c r="C13260" t="s">
        <v>57</v>
      </c>
      <c r="D13260" t="s">
        <v>57</v>
      </c>
      <c r="E13260" s="30">
        <v>0</v>
      </c>
      <c r="F13260">
        <f t="shared" si="213"/>
        <v>1</v>
      </c>
    </row>
    <row r="13261" spans="1:6" x14ac:dyDescent="0.2">
      <c r="A13261" s="28">
        <v>43298</v>
      </c>
      <c r="B13261" t="s">
        <v>444</v>
      </c>
      <c r="C13261" t="s">
        <v>58</v>
      </c>
      <c r="D13261" t="s">
        <v>58</v>
      </c>
      <c r="E13261" s="30">
        <v>0</v>
      </c>
      <c r="F13261">
        <f t="shared" si="213"/>
        <v>1</v>
      </c>
    </row>
    <row r="13262" spans="1:6" x14ac:dyDescent="0.2">
      <c r="A13262" s="28">
        <v>43298</v>
      </c>
      <c r="B13262" t="s">
        <v>444</v>
      </c>
      <c r="C13262" t="s">
        <v>59</v>
      </c>
      <c r="D13262" t="s">
        <v>59</v>
      </c>
      <c r="E13262" s="30">
        <v>6</v>
      </c>
      <c r="F13262">
        <f t="shared" si="213"/>
        <v>1</v>
      </c>
    </row>
    <row r="13263" spans="1:6" x14ac:dyDescent="0.2">
      <c r="A13263" s="28">
        <v>43299</v>
      </c>
      <c r="B13263" t="s">
        <v>445</v>
      </c>
      <c r="C13263" t="s">
        <v>52</v>
      </c>
      <c r="D13263" t="s">
        <v>52</v>
      </c>
      <c r="E13263" s="30">
        <v>2.5</v>
      </c>
      <c r="F13263">
        <f t="shared" si="213"/>
        <v>1</v>
      </c>
    </row>
    <row r="13264" spans="1:6" x14ac:dyDescent="0.2">
      <c r="A13264" s="28">
        <v>43299</v>
      </c>
      <c r="B13264" t="s">
        <v>445</v>
      </c>
      <c r="C13264" t="s">
        <v>53</v>
      </c>
      <c r="D13264" t="s">
        <v>53</v>
      </c>
      <c r="E13264" s="30">
        <v>2.8370000000000002</v>
      </c>
      <c r="F13264">
        <f t="shared" si="213"/>
        <v>1</v>
      </c>
    </row>
    <row r="13265" spans="1:6" x14ac:dyDescent="0.2">
      <c r="A13265" s="28">
        <v>43299</v>
      </c>
      <c r="B13265" t="s">
        <v>445</v>
      </c>
      <c r="C13265" t="s">
        <v>54</v>
      </c>
      <c r="D13265" t="s">
        <v>54</v>
      </c>
      <c r="E13265" s="30">
        <v>5</v>
      </c>
      <c r="F13265">
        <f t="shared" si="213"/>
        <v>1</v>
      </c>
    </row>
    <row r="13266" spans="1:6" x14ac:dyDescent="0.2">
      <c r="A13266" s="28">
        <v>43299</v>
      </c>
      <c r="B13266" t="s">
        <v>445</v>
      </c>
      <c r="C13266" t="s">
        <v>55</v>
      </c>
      <c r="D13266" t="s">
        <v>55</v>
      </c>
      <c r="E13266" s="30">
        <v>10</v>
      </c>
      <c r="F13266">
        <f t="shared" si="213"/>
        <v>1</v>
      </c>
    </row>
    <row r="13267" spans="1:6" x14ac:dyDescent="0.2">
      <c r="A13267" s="28">
        <v>43299</v>
      </c>
      <c r="B13267" t="s">
        <v>445</v>
      </c>
      <c r="C13267" t="s">
        <v>56</v>
      </c>
      <c r="D13267" t="s">
        <v>56</v>
      </c>
      <c r="E13267" s="30">
        <v>17</v>
      </c>
      <c r="F13267">
        <f t="shared" si="213"/>
        <v>1</v>
      </c>
    </row>
    <row r="13268" spans="1:6" x14ac:dyDescent="0.2">
      <c r="A13268" s="28">
        <v>43299</v>
      </c>
      <c r="B13268" t="s">
        <v>445</v>
      </c>
      <c r="C13268" t="s">
        <v>57</v>
      </c>
      <c r="D13268" t="s">
        <v>57</v>
      </c>
      <c r="E13268" s="30">
        <v>0</v>
      </c>
      <c r="F13268">
        <f t="shared" si="213"/>
        <v>1</v>
      </c>
    </row>
    <row r="13269" spans="1:6" x14ac:dyDescent="0.2">
      <c r="A13269" s="28">
        <v>43299</v>
      </c>
      <c r="B13269" t="s">
        <v>445</v>
      </c>
      <c r="C13269" t="s">
        <v>58</v>
      </c>
      <c r="D13269" t="s">
        <v>58</v>
      </c>
      <c r="E13269" s="30">
        <v>12</v>
      </c>
      <c r="F13269">
        <f t="shared" si="213"/>
        <v>1</v>
      </c>
    </row>
    <row r="13270" spans="1:6" x14ac:dyDescent="0.2">
      <c r="A13270" s="28">
        <v>43299</v>
      </c>
      <c r="B13270" t="s">
        <v>445</v>
      </c>
      <c r="C13270" t="s">
        <v>59</v>
      </c>
      <c r="D13270" t="s">
        <v>59</v>
      </c>
      <c r="E13270" s="30">
        <v>6</v>
      </c>
      <c r="F13270">
        <f t="shared" si="213"/>
        <v>1</v>
      </c>
    </row>
    <row r="13271" spans="1:6" x14ac:dyDescent="0.2">
      <c r="A13271" s="28">
        <v>43300</v>
      </c>
      <c r="B13271" t="s">
        <v>446</v>
      </c>
      <c r="C13271" t="s">
        <v>52</v>
      </c>
      <c r="D13271" t="s">
        <v>52</v>
      </c>
      <c r="E13271" s="30">
        <v>6.84</v>
      </c>
      <c r="F13271">
        <f t="shared" si="213"/>
        <v>1</v>
      </c>
    </row>
    <row r="13272" spans="1:6" x14ac:dyDescent="0.2">
      <c r="A13272" s="28">
        <v>43300</v>
      </c>
      <c r="B13272" t="s">
        <v>446</v>
      </c>
      <c r="C13272" t="s">
        <v>53</v>
      </c>
      <c r="D13272" t="s">
        <v>53</v>
      </c>
      <c r="E13272" s="30">
        <v>4</v>
      </c>
      <c r="F13272">
        <f t="shared" si="213"/>
        <v>1</v>
      </c>
    </row>
    <row r="13273" spans="1:6" x14ac:dyDescent="0.2">
      <c r="A13273" s="28">
        <v>43300</v>
      </c>
      <c r="B13273" t="s">
        <v>446</v>
      </c>
      <c r="C13273" t="s">
        <v>54</v>
      </c>
      <c r="D13273" t="s">
        <v>54</v>
      </c>
      <c r="E13273" s="30">
        <v>3</v>
      </c>
      <c r="F13273">
        <f t="shared" si="213"/>
        <v>1</v>
      </c>
    </row>
    <row r="13274" spans="1:6" x14ac:dyDescent="0.2">
      <c r="A13274" s="28">
        <v>43300</v>
      </c>
      <c r="B13274" t="s">
        <v>446</v>
      </c>
      <c r="C13274" t="s">
        <v>55</v>
      </c>
      <c r="D13274" t="s">
        <v>55</v>
      </c>
      <c r="E13274" s="30">
        <v>16</v>
      </c>
      <c r="F13274">
        <f t="shared" si="213"/>
        <v>1</v>
      </c>
    </row>
    <row r="13275" spans="1:6" x14ac:dyDescent="0.2">
      <c r="A13275" s="28">
        <v>43300</v>
      </c>
      <c r="B13275" t="s">
        <v>446</v>
      </c>
      <c r="C13275" t="s">
        <v>56</v>
      </c>
      <c r="D13275" t="s">
        <v>56</v>
      </c>
      <c r="E13275" s="30">
        <v>14</v>
      </c>
      <c r="F13275">
        <f t="shared" si="213"/>
        <v>1</v>
      </c>
    </row>
    <row r="13276" spans="1:6" x14ac:dyDescent="0.2">
      <c r="A13276" s="28">
        <v>43300</v>
      </c>
      <c r="B13276" t="s">
        <v>446</v>
      </c>
      <c r="C13276" t="s">
        <v>57</v>
      </c>
      <c r="D13276" t="s">
        <v>57</v>
      </c>
      <c r="E13276" s="30">
        <v>1</v>
      </c>
      <c r="F13276">
        <f t="shared" si="213"/>
        <v>1</v>
      </c>
    </row>
    <row r="13277" spans="1:6" x14ac:dyDescent="0.2">
      <c r="A13277" s="28">
        <v>43300</v>
      </c>
      <c r="B13277" t="s">
        <v>446</v>
      </c>
      <c r="C13277" t="s">
        <v>58</v>
      </c>
      <c r="D13277" t="s">
        <v>58</v>
      </c>
      <c r="E13277" s="30">
        <v>0</v>
      </c>
      <c r="F13277">
        <f t="shared" si="213"/>
        <v>1</v>
      </c>
    </row>
    <row r="13278" spans="1:6" x14ac:dyDescent="0.2">
      <c r="A13278" s="28">
        <v>43300</v>
      </c>
      <c r="B13278" t="s">
        <v>446</v>
      </c>
      <c r="C13278" t="s">
        <v>59</v>
      </c>
      <c r="D13278" t="s">
        <v>59</v>
      </c>
      <c r="E13278" s="30">
        <v>3</v>
      </c>
      <c r="F13278">
        <f t="shared" si="213"/>
        <v>1</v>
      </c>
    </row>
    <row r="13279" spans="1:6" x14ac:dyDescent="0.2">
      <c r="A13279" s="28">
        <v>43301</v>
      </c>
      <c r="B13279" t="s">
        <v>440</v>
      </c>
      <c r="C13279" t="s">
        <v>52</v>
      </c>
      <c r="D13279" t="s">
        <v>52</v>
      </c>
      <c r="E13279" s="30">
        <v>5</v>
      </c>
      <c r="F13279">
        <f t="shared" si="213"/>
        <v>1</v>
      </c>
    </row>
    <row r="13280" spans="1:6" x14ac:dyDescent="0.2">
      <c r="A13280" s="28">
        <v>43301</v>
      </c>
      <c r="B13280" t="s">
        <v>440</v>
      </c>
      <c r="C13280" t="s">
        <v>53</v>
      </c>
      <c r="D13280" t="s">
        <v>53</v>
      </c>
      <c r="E13280" s="30">
        <v>7.1769999999999996</v>
      </c>
      <c r="F13280">
        <f t="shared" si="213"/>
        <v>1</v>
      </c>
    </row>
    <row r="13281" spans="1:6" x14ac:dyDescent="0.2">
      <c r="A13281" s="28">
        <v>43301</v>
      </c>
      <c r="B13281" t="s">
        <v>440</v>
      </c>
      <c r="C13281" t="s">
        <v>54</v>
      </c>
      <c r="D13281" t="s">
        <v>54</v>
      </c>
      <c r="E13281" s="30">
        <v>5</v>
      </c>
      <c r="F13281">
        <f t="shared" si="213"/>
        <v>1</v>
      </c>
    </row>
    <row r="13282" spans="1:6" x14ac:dyDescent="0.2">
      <c r="A13282" s="28">
        <v>43301</v>
      </c>
      <c r="B13282" t="s">
        <v>440</v>
      </c>
      <c r="C13282" t="s">
        <v>55</v>
      </c>
      <c r="D13282" t="s">
        <v>55</v>
      </c>
      <c r="E13282" s="30">
        <v>35.200000000000003</v>
      </c>
      <c r="F13282">
        <f t="shared" si="213"/>
        <v>1</v>
      </c>
    </row>
    <row r="13283" spans="1:6" x14ac:dyDescent="0.2">
      <c r="A13283" s="28">
        <v>43301</v>
      </c>
      <c r="B13283" t="s">
        <v>440</v>
      </c>
      <c r="C13283" t="s">
        <v>56</v>
      </c>
      <c r="D13283" t="s">
        <v>56</v>
      </c>
      <c r="E13283" s="30">
        <v>2</v>
      </c>
      <c r="F13283">
        <f t="shared" si="213"/>
        <v>1</v>
      </c>
    </row>
    <row r="13284" spans="1:6" x14ac:dyDescent="0.2">
      <c r="A13284" s="28">
        <v>43301</v>
      </c>
      <c r="B13284" t="s">
        <v>440</v>
      </c>
      <c r="C13284" t="s">
        <v>57</v>
      </c>
      <c r="D13284" t="s">
        <v>57</v>
      </c>
      <c r="E13284" s="30">
        <v>1</v>
      </c>
      <c r="F13284">
        <f t="shared" si="213"/>
        <v>1</v>
      </c>
    </row>
    <row r="13285" spans="1:6" x14ac:dyDescent="0.2">
      <c r="A13285" s="28">
        <v>43301</v>
      </c>
      <c r="B13285" t="s">
        <v>440</v>
      </c>
      <c r="C13285" t="s">
        <v>58</v>
      </c>
      <c r="D13285" t="s">
        <v>58</v>
      </c>
      <c r="E13285" s="30">
        <v>2</v>
      </c>
      <c r="F13285">
        <f t="shared" si="213"/>
        <v>1</v>
      </c>
    </row>
    <row r="13286" spans="1:6" x14ac:dyDescent="0.2">
      <c r="A13286" s="28">
        <v>43301</v>
      </c>
      <c r="B13286" t="s">
        <v>440</v>
      </c>
      <c r="C13286" t="s">
        <v>59</v>
      </c>
      <c r="D13286" t="s">
        <v>59</v>
      </c>
      <c r="E13286" s="30">
        <v>4</v>
      </c>
      <c r="F13286">
        <f t="shared" si="213"/>
        <v>1</v>
      </c>
    </row>
    <row r="13287" spans="1:6" x14ac:dyDescent="0.2">
      <c r="A13287" s="28">
        <v>43302</v>
      </c>
      <c r="B13287" t="s">
        <v>441</v>
      </c>
      <c r="C13287" t="s">
        <v>52</v>
      </c>
      <c r="D13287" t="s">
        <v>52</v>
      </c>
      <c r="E13287" s="30">
        <v>4</v>
      </c>
      <c r="F13287">
        <f t="shared" si="213"/>
        <v>1</v>
      </c>
    </row>
    <row r="13288" spans="1:6" x14ac:dyDescent="0.2">
      <c r="A13288" s="28">
        <v>43302</v>
      </c>
      <c r="B13288" t="s">
        <v>441</v>
      </c>
      <c r="C13288" t="s">
        <v>53</v>
      </c>
      <c r="D13288" t="s">
        <v>53</v>
      </c>
      <c r="E13288" s="30">
        <v>5.0199999999999996</v>
      </c>
      <c r="F13288">
        <f t="shared" si="213"/>
        <v>1</v>
      </c>
    </row>
    <row r="13289" spans="1:6" x14ac:dyDescent="0.2">
      <c r="A13289" s="28">
        <v>43302</v>
      </c>
      <c r="B13289" t="s">
        <v>441</v>
      </c>
      <c r="C13289" t="s">
        <v>54</v>
      </c>
      <c r="D13289" t="s">
        <v>54</v>
      </c>
      <c r="E13289" s="30">
        <v>0.3</v>
      </c>
      <c r="F13289">
        <f t="shared" si="213"/>
        <v>1</v>
      </c>
    </row>
    <row r="13290" spans="1:6" x14ac:dyDescent="0.2">
      <c r="A13290" s="28">
        <v>43302</v>
      </c>
      <c r="B13290" t="s">
        <v>441</v>
      </c>
      <c r="C13290" t="s">
        <v>55</v>
      </c>
      <c r="D13290" t="s">
        <v>55</v>
      </c>
      <c r="E13290" s="30">
        <v>22</v>
      </c>
      <c r="F13290">
        <f t="shared" si="213"/>
        <v>1</v>
      </c>
    </row>
    <row r="13291" spans="1:6" x14ac:dyDescent="0.2">
      <c r="A13291" s="28">
        <v>43302</v>
      </c>
      <c r="B13291" t="s">
        <v>441</v>
      </c>
      <c r="C13291" t="s">
        <v>56</v>
      </c>
      <c r="D13291" t="s">
        <v>56</v>
      </c>
      <c r="E13291" s="30">
        <v>7</v>
      </c>
      <c r="F13291">
        <f t="shared" si="213"/>
        <v>1</v>
      </c>
    </row>
    <row r="13292" spans="1:6" x14ac:dyDescent="0.2">
      <c r="A13292" s="28">
        <v>43302</v>
      </c>
      <c r="B13292" t="s">
        <v>441</v>
      </c>
      <c r="C13292" t="s">
        <v>57</v>
      </c>
      <c r="D13292" t="s">
        <v>57</v>
      </c>
      <c r="E13292" s="30">
        <v>0</v>
      </c>
      <c r="F13292">
        <f t="shared" si="213"/>
        <v>1</v>
      </c>
    </row>
    <row r="13293" spans="1:6" x14ac:dyDescent="0.2">
      <c r="A13293" s="28">
        <v>43302</v>
      </c>
      <c r="B13293" t="s">
        <v>441</v>
      </c>
      <c r="C13293" t="s">
        <v>58</v>
      </c>
      <c r="D13293" t="s">
        <v>58</v>
      </c>
      <c r="E13293" s="30">
        <v>5</v>
      </c>
      <c r="F13293">
        <f t="shared" si="213"/>
        <v>1</v>
      </c>
    </row>
    <row r="13294" spans="1:6" x14ac:dyDescent="0.2">
      <c r="A13294" s="28">
        <v>43302</v>
      </c>
      <c r="B13294" t="s">
        <v>441</v>
      </c>
      <c r="C13294" t="s">
        <v>59</v>
      </c>
      <c r="D13294" t="s">
        <v>59</v>
      </c>
      <c r="E13294" s="30">
        <v>1</v>
      </c>
      <c r="F13294">
        <f t="shared" si="213"/>
        <v>1</v>
      </c>
    </row>
    <row r="13295" spans="1:6" x14ac:dyDescent="0.2">
      <c r="A13295" s="28">
        <v>43303</v>
      </c>
      <c r="B13295" t="s">
        <v>447</v>
      </c>
      <c r="C13295" t="s">
        <v>52</v>
      </c>
      <c r="D13295" t="s">
        <v>52</v>
      </c>
      <c r="E13295" s="30">
        <v>3.66</v>
      </c>
      <c r="F13295">
        <f t="shared" si="213"/>
        <v>1</v>
      </c>
    </row>
    <row r="13296" spans="1:6" x14ac:dyDescent="0.2">
      <c r="A13296" s="28">
        <v>43303</v>
      </c>
      <c r="B13296" t="s">
        <v>447</v>
      </c>
      <c r="C13296" t="s">
        <v>53</v>
      </c>
      <c r="D13296" t="s">
        <v>53</v>
      </c>
      <c r="E13296" s="30">
        <v>4.34</v>
      </c>
      <c r="F13296">
        <f t="shared" si="213"/>
        <v>1</v>
      </c>
    </row>
    <row r="13297" spans="1:6" x14ac:dyDescent="0.2">
      <c r="A13297" s="28">
        <v>43303</v>
      </c>
      <c r="B13297" t="s">
        <v>447</v>
      </c>
      <c r="C13297" t="s">
        <v>54</v>
      </c>
      <c r="D13297" t="s">
        <v>54</v>
      </c>
      <c r="E13297" s="30">
        <v>0</v>
      </c>
      <c r="F13297">
        <f t="shared" si="213"/>
        <v>1</v>
      </c>
    </row>
    <row r="13298" spans="1:6" x14ac:dyDescent="0.2">
      <c r="A13298" s="28">
        <v>43303</v>
      </c>
      <c r="B13298" t="s">
        <v>447</v>
      </c>
      <c r="C13298" t="s">
        <v>55</v>
      </c>
      <c r="D13298" t="s">
        <v>55</v>
      </c>
      <c r="E13298" s="30">
        <v>31</v>
      </c>
      <c r="F13298">
        <f t="shared" si="213"/>
        <v>1</v>
      </c>
    </row>
    <row r="13299" spans="1:6" x14ac:dyDescent="0.2">
      <c r="A13299" s="28">
        <v>43303</v>
      </c>
      <c r="B13299" t="s">
        <v>447</v>
      </c>
      <c r="C13299" t="s">
        <v>56</v>
      </c>
      <c r="D13299" t="s">
        <v>56</v>
      </c>
      <c r="E13299" s="30">
        <v>4</v>
      </c>
      <c r="F13299">
        <f t="shared" si="213"/>
        <v>1</v>
      </c>
    </row>
    <row r="13300" spans="1:6" x14ac:dyDescent="0.2">
      <c r="A13300" s="28">
        <v>43303</v>
      </c>
      <c r="B13300" t="s">
        <v>447</v>
      </c>
      <c r="C13300" t="s">
        <v>57</v>
      </c>
      <c r="D13300" t="s">
        <v>57</v>
      </c>
      <c r="E13300" s="30">
        <v>0</v>
      </c>
      <c r="F13300">
        <f t="shared" si="213"/>
        <v>1</v>
      </c>
    </row>
    <row r="13301" spans="1:6" x14ac:dyDescent="0.2">
      <c r="A13301" s="28">
        <v>43303</v>
      </c>
      <c r="B13301" t="s">
        <v>447</v>
      </c>
      <c r="C13301" t="s">
        <v>58</v>
      </c>
      <c r="D13301" t="s">
        <v>58</v>
      </c>
      <c r="E13301" s="30">
        <v>5</v>
      </c>
      <c r="F13301">
        <f t="shared" si="213"/>
        <v>1</v>
      </c>
    </row>
    <row r="13302" spans="1:6" x14ac:dyDescent="0.2">
      <c r="A13302" s="28">
        <v>43303</v>
      </c>
      <c r="B13302" t="s">
        <v>447</v>
      </c>
      <c r="C13302" t="s">
        <v>59</v>
      </c>
      <c r="D13302" t="s">
        <v>59</v>
      </c>
      <c r="E13302" s="30">
        <v>6</v>
      </c>
      <c r="F13302">
        <f t="shared" si="213"/>
        <v>1</v>
      </c>
    </row>
    <row r="13303" spans="1:6" x14ac:dyDescent="0.2">
      <c r="A13303" s="28">
        <v>43304</v>
      </c>
      <c r="B13303" t="s">
        <v>443</v>
      </c>
      <c r="C13303" t="s">
        <v>52</v>
      </c>
      <c r="D13303" t="s">
        <v>52</v>
      </c>
      <c r="E13303" s="30">
        <v>8.68</v>
      </c>
      <c r="F13303">
        <f t="shared" si="213"/>
        <v>1</v>
      </c>
    </row>
    <row r="13304" spans="1:6" x14ac:dyDescent="0.2">
      <c r="A13304" s="28">
        <v>43304</v>
      </c>
      <c r="B13304" t="s">
        <v>443</v>
      </c>
      <c r="C13304" t="s">
        <v>53</v>
      </c>
      <c r="D13304" t="s">
        <v>53</v>
      </c>
      <c r="E13304" s="30">
        <v>1.863</v>
      </c>
      <c r="F13304">
        <f t="shared" si="213"/>
        <v>1</v>
      </c>
    </row>
    <row r="13305" spans="1:6" x14ac:dyDescent="0.2">
      <c r="A13305" s="28">
        <v>43304</v>
      </c>
      <c r="B13305" t="s">
        <v>443</v>
      </c>
      <c r="C13305" t="s">
        <v>54</v>
      </c>
      <c r="D13305" t="s">
        <v>54</v>
      </c>
      <c r="E13305" s="30">
        <v>2.1</v>
      </c>
      <c r="F13305">
        <f t="shared" si="213"/>
        <v>1</v>
      </c>
    </row>
    <row r="13306" spans="1:6" x14ac:dyDescent="0.2">
      <c r="A13306" s="28">
        <v>43304</v>
      </c>
      <c r="B13306" t="s">
        <v>443</v>
      </c>
      <c r="C13306" t="s">
        <v>55</v>
      </c>
      <c r="D13306" t="s">
        <v>55</v>
      </c>
      <c r="E13306" s="30">
        <v>12</v>
      </c>
      <c r="F13306">
        <f t="shared" si="213"/>
        <v>1</v>
      </c>
    </row>
    <row r="13307" spans="1:6" x14ac:dyDescent="0.2">
      <c r="A13307" s="28">
        <v>43304</v>
      </c>
      <c r="B13307" t="s">
        <v>443</v>
      </c>
      <c r="C13307" t="s">
        <v>56</v>
      </c>
      <c r="D13307" t="s">
        <v>56</v>
      </c>
      <c r="E13307" s="30">
        <v>15</v>
      </c>
      <c r="F13307">
        <f t="shared" si="213"/>
        <v>1</v>
      </c>
    </row>
    <row r="13308" spans="1:6" x14ac:dyDescent="0.2">
      <c r="A13308" s="28">
        <v>43304</v>
      </c>
      <c r="B13308" t="s">
        <v>443</v>
      </c>
      <c r="C13308" t="s">
        <v>57</v>
      </c>
      <c r="D13308" t="s">
        <v>57</v>
      </c>
      <c r="E13308" s="30">
        <v>1</v>
      </c>
      <c r="F13308">
        <f t="shared" si="213"/>
        <v>1</v>
      </c>
    </row>
    <row r="13309" spans="1:6" x14ac:dyDescent="0.2">
      <c r="A13309" s="28">
        <v>43304</v>
      </c>
      <c r="B13309" t="s">
        <v>443</v>
      </c>
      <c r="C13309" t="s">
        <v>58</v>
      </c>
      <c r="D13309" t="s">
        <v>58</v>
      </c>
      <c r="E13309" s="30">
        <v>0</v>
      </c>
      <c r="F13309">
        <f t="shared" si="213"/>
        <v>1</v>
      </c>
    </row>
    <row r="13310" spans="1:6" x14ac:dyDescent="0.2">
      <c r="A13310" s="28">
        <v>43304</v>
      </c>
      <c r="B13310" t="s">
        <v>443</v>
      </c>
      <c r="C13310" t="s">
        <v>59</v>
      </c>
      <c r="D13310" t="s">
        <v>59</v>
      </c>
      <c r="E13310" s="30">
        <v>5.3</v>
      </c>
      <c r="F13310">
        <f t="shared" si="213"/>
        <v>1</v>
      </c>
    </row>
    <row r="13311" spans="1:6" x14ac:dyDescent="0.2">
      <c r="A13311" s="28">
        <v>43305</v>
      </c>
      <c r="B13311" t="s">
        <v>444</v>
      </c>
      <c r="C13311" t="s">
        <v>52</v>
      </c>
      <c r="D13311" t="s">
        <v>52</v>
      </c>
      <c r="E13311" s="30">
        <v>9.68</v>
      </c>
      <c r="F13311">
        <f t="shared" si="213"/>
        <v>1</v>
      </c>
    </row>
    <row r="13312" spans="1:6" x14ac:dyDescent="0.2">
      <c r="A13312" s="28">
        <v>43305</v>
      </c>
      <c r="B13312" t="s">
        <v>444</v>
      </c>
      <c r="C13312" t="s">
        <v>53</v>
      </c>
      <c r="D13312" t="s">
        <v>53</v>
      </c>
      <c r="E13312" s="30">
        <v>4</v>
      </c>
      <c r="F13312">
        <f t="shared" si="213"/>
        <v>1</v>
      </c>
    </row>
    <row r="13313" spans="1:6" x14ac:dyDescent="0.2">
      <c r="A13313" s="28">
        <v>43305</v>
      </c>
      <c r="B13313" t="s">
        <v>444</v>
      </c>
      <c r="C13313" t="s">
        <v>54</v>
      </c>
      <c r="D13313" t="s">
        <v>54</v>
      </c>
      <c r="E13313" s="30">
        <v>2</v>
      </c>
      <c r="F13313">
        <f t="shared" si="213"/>
        <v>1</v>
      </c>
    </row>
    <row r="13314" spans="1:6" x14ac:dyDescent="0.2">
      <c r="A13314" s="28">
        <v>43305</v>
      </c>
      <c r="B13314" t="s">
        <v>444</v>
      </c>
      <c r="C13314" t="s">
        <v>55</v>
      </c>
      <c r="D13314" t="s">
        <v>55</v>
      </c>
      <c r="E13314" s="30">
        <v>22</v>
      </c>
      <c r="F13314">
        <f t="shared" si="213"/>
        <v>1</v>
      </c>
    </row>
    <row r="13315" spans="1:6" x14ac:dyDescent="0.2">
      <c r="A13315" s="28">
        <v>43305</v>
      </c>
      <c r="B13315" t="s">
        <v>444</v>
      </c>
      <c r="C13315" t="s">
        <v>56</v>
      </c>
      <c r="D13315" t="s">
        <v>56</v>
      </c>
      <c r="E13315" s="30">
        <v>4</v>
      </c>
      <c r="F13315">
        <f t="shared" si="213"/>
        <v>1</v>
      </c>
    </row>
    <row r="13316" spans="1:6" x14ac:dyDescent="0.2">
      <c r="A13316" s="28">
        <v>43305</v>
      </c>
      <c r="B13316" t="s">
        <v>444</v>
      </c>
      <c r="C13316" t="s">
        <v>57</v>
      </c>
      <c r="D13316" t="s">
        <v>57</v>
      </c>
      <c r="E13316" s="30">
        <v>1</v>
      </c>
      <c r="F13316">
        <f t="shared" si="213"/>
        <v>1</v>
      </c>
    </row>
    <row r="13317" spans="1:6" x14ac:dyDescent="0.2">
      <c r="A13317" s="28">
        <v>43305</v>
      </c>
      <c r="B13317" t="s">
        <v>444</v>
      </c>
      <c r="C13317" t="s">
        <v>58</v>
      </c>
      <c r="D13317" t="s">
        <v>58</v>
      </c>
      <c r="E13317" s="30">
        <v>2</v>
      </c>
      <c r="F13317">
        <f t="shared" si="213"/>
        <v>1</v>
      </c>
    </row>
    <row r="13318" spans="1:6" x14ac:dyDescent="0.2">
      <c r="A13318" s="28">
        <v>43305</v>
      </c>
      <c r="B13318" t="s">
        <v>444</v>
      </c>
      <c r="C13318" t="s">
        <v>59</v>
      </c>
      <c r="D13318" t="s">
        <v>59</v>
      </c>
      <c r="E13318" s="30">
        <v>2</v>
      </c>
      <c r="F13318">
        <f t="shared" si="213"/>
        <v>1</v>
      </c>
    </row>
    <row r="13319" spans="1:6" x14ac:dyDescent="0.2">
      <c r="A13319" s="28">
        <v>43306</v>
      </c>
      <c r="B13319" t="s">
        <v>445</v>
      </c>
      <c r="C13319" t="s">
        <v>52</v>
      </c>
      <c r="D13319" t="s">
        <v>52</v>
      </c>
      <c r="E13319" s="30">
        <v>5</v>
      </c>
      <c r="F13319">
        <f t="shared" ref="F13319:F13382" si="214">SUBTOTAL(103,E13319)</f>
        <v>1</v>
      </c>
    </row>
    <row r="13320" spans="1:6" x14ac:dyDescent="0.2">
      <c r="A13320" s="28">
        <v>43306</v>
      </c>
      <c r="B13320" t="s">
        <v>445</v>
      </c>
      <c r="C13320" t="s">
        <v>53</v>
      </c>
      <c r="D13320" t="s">
        <v>53</v>
      </c>
      <c r="E13320" s="30">
        <v>2.68</v>
      </c>
      <c r="F13320">
        <f t="shared" si="214"/>
        <v>1</v>
      </c>
    </row>
    <row r="13321" spans="1:6" x14ac:dyDescent="0.2">
      <c r="A13321" s="28">
        <v>43306</v>
      </c>
      <c r="B13321" t="s">
        <v>445</v>
      </c>
      <c r="C13321" t="s">
        <v>54</v>
      </c>
      <c r="D13321" t="s">
        <v>54</v>
      </c>
      <c r="E13321" s="30">
        <v>2</v>
      </c>
      <c r="F13321">
        <f t="shared" si="214"/>
        <v>1</v>
      </c>
    </row>
    <row r="13322" spans="1:6" x14ac:dyDescent="0.2">
      <c r="A13322" s="28">
        <v>43306</v>
      </c>
      <c r="B13322" t="s">
        <v>445</v>
      </c>
      <c r="C13322" t="s">
        <v>55</v>
      </c>
      <c r="D13322" t="s">
        <v>55</v>
      </c>
      <c r="E13322" s="30">
        <v>16</v>
      </c>
      <c r="F13322">
        <f t="shared" si="214"/>
        <v>1</v>
      </c>
    </row>
    <row r="13323" spans="1:6" x14ac:dyDescent="0.2">
      <c r="A13323" s="28">
        <v>43306</v>
      </c>
      <c r="B13323" t="s">
        <v>445</v>
      </c>
      <c r="C13323" t="s">
        <v>56</v>
      </c>
      <c r="D13323" t="s">
        <v>56</v>
      </c>
      <c r="E13323" s="30">
        <v>7</v>
      </c>
      <c r="F13323">
        <f t="shared" si="214"/>
        <v>1</v>
      </c>
    </row>
    <row r="13324" spans="1:6" x14ac:dyDescent="0.2">
      <c r="A13324" s="28">
        <v>43306</v>
      </c>
      <c r="B13324" t="s">
        <v>445</v>
      </c>
      <c r="C13324" t="s">
        <v>57</v>
      </c>
      <c r="D13324" t="s">
        <v>57</v>
      </c>
      <c r="E13324" s="30">
        <v>0</v>
      </c>
      <c r="F13324">
        <f t="shared" si="214"/>
        <v>1</v>
      </c>
    </row>
    <row r="13325" spans="1:6" x14ac:dyDescent="0.2">
      <c r="A13325" s="28">
        <v>43306</v>
      </c>
      <c r="B13325" t="s">
        <v>445</v>
      </c>
      <c r="C13325" t="s">
        <v>58</v>
      </c>
      <c r="D13325" t="s">
        <v>58</v>
      </c>
      <c r="E13325" s="30">
        <v>0</v>
      </c>
      <c r="F13325">
        <f t="shared" si="214"/>
        <v>1</v>
      </c>
    </row>
    <row r="13326" spans="1:6" x14ac:dyDescent="0.2">
      <c r="A13326" s="28">
        <v>43306</v>
      </c>
      <c r="B13326" t="s">
        <v>445</v>
      </c>
      <c r="C13326" t="s">
        <v>59</v>
      </c>
      <c r="D13326" t="s">
        <v>59</v>
      </c>
      <c r="E13326" s="30">
        <v>2</v>
      </c>
      <c r="F13326">
        <f t="shared" si="214"/>
        <v>1</v>
      </c>
    </row>
    <row r="13327" spans="1:6" x14ac:dyDescent="0.2">
      <c r="A13327" s="28">
        <v>43307</v>
      </c>
      <c r="B13327" t="s">
        <v>446</v>
      </c>
      <c r="C13327" t="s">
        <v>52</v>
      </c>
      <c r="D13327" t="s">
        <v>52</v>
      </c>
      <c r="E13327" s="30">
        <v>4.33</v>
      </c>
      <c r="F13327">
        <f t="shared" si="214"/>
        <v>1</v>
      </c>
    </row>
    <row r="13328" spans="1:6" x14ac:dyDescent="0.2">
      <c r="A13328" s="28">
        <v>43307</v>
      </c>
      <c r="B13328" t="s">
        <v>446</v>
      </c>
      <c r="C13328" t="s">
        <v>53</v>
      </c>
      <c r="D13328" t="s">
        <v>53</v>
      </c>
      <c r="E13328" s="30">
        <v>1.827</v>
      </c>
      <c r="F13328">
        <f t="shared" si="214"/>
        <v>1</v>
      </c>
    </row>
    <row r="13329" spans="1:6" x14ac:dyDescent="0.2">
      <c r="A13329" s="28">
        <v>43307</v>
      </c>
      <c r="B13329" t="s">
        <v>446</v>
      </c>
      <c r="C13329" t="s">
        <v>54</v>
      </c>
      <c r="D13329" t="s">
        <v>54</v>
      </c>
      <c r="E13329" s="30">
        <v>5</v>
      </c>
      <c r="F13329">
        <f t="shared" si="214"/>
        <v>1</v>
      </c>
    </row>
    <row r="13330" spans="1:6" x14ac:dyDescent="0.2">
      <c r="A13330" s="28">
        <v>43307</v>
      </c>
      <c r="B13330" t="s">
        <v>446</v>
      </c>
      <c r="C13330" t="s">
        <v>55</v>
      </c>
      <c r="D13330" t="s">
        <v>55</v>
      </c>
      <c r="E13330" s="30">
        <v>24</v>
      </c>
      <c r="F13330">
        <f t="shared" si="214"/>
        <v>1</v>
      </c>
    </row>
    <row r="13331" spans="1:6" x14ac:dyDescent="0.2">
      <c r="A13331" s="28">
        <v>43307</v>
      </c>
      <c r="B13331" t="s">
        <v>446</v>
      </c>
      <c r="C13331" t="s">
        <v>56</v>
      </c>
      <c r="D13331" t="s">
        <v>56</v>
      </c>
      <c r="E13331" s="30">
        <v>4</v>
      </c>
      <c r="F13331">
        <f t="shared" si="214"/>
        <v>1</v>
      </c>
    </row>
    <row r="13332" spans="1:6" x14ac:dyDescent="0.2">
      <c r="A13332" s="28">
        <v>43307</v>
      </c>
      <c r="B13332" t="s">
        <v>446</v>
      </c>
      <c r="C13332" t="s">
        <v>57</v>
      </c>
      <c r="D13332" t="s">
        <v>57</v>
      </c>
      <c r="E13332" s="30">
        <v>0</v>
      </c>
      <c r="F13332">
        <f t="shared" si="214"/>
        <v>1</v>
      </c>
    </row>
    <row r="13333" spans="1:6" x14ac:dyDescent="0.2">
      <c r="A13333" s="28">
        <v>43307</v>
      </c>
      <c r="B13333" t="s">
        <v>446</v>
      </c>
      <c r="C13333" t="s">
        <v>58</v>
      </c>
      <c r="D13333" t="s">
        <v>58</v>
      </c>
      <c r="E13333" s="30">
        <v>1</v>
      </c>
      <c r="F13333">
        <f t="shared" si="214"/>
        <v>1</v>
      </c>
    </row>
    <row r="13334" spans="1:6" x14ac:dyDescent="0.2">
      <c r="A13334" s="28">
        <v>43307</v>
      </c>
      <c r="B13334" t="s">
        <v>446</v>
      </c>
      <c r="C13334" t="s">
        <v>59</v>
      </c>
      <c r="D13334" t="s">
        <v>59</v>
      </c>
      <c r="E13334" s="30">
        <v>4</v>
      </c>
      <c r="F13334">
        <f t="shared" si="214"/>
        <v>1</v>
      </c>
    </row>
    <row r="13335" spans="1:6" x14ac:dyDescent="0.2">
      <c r="A13335" s="28">
        <v>43308</v>
      </c>
      <c r="B13335" t="s">
        <v>440</v>
      </c>
      <c r="C13335" t="s">
        <v>52</v>
      </c>
      <c r="D13335" t="s">
        <v>52</v>
      </c>
      <c r="E13335" s="30">
        <v>2.34</v>
      </c>
      <c r="F13335">
        <f t="shared" si="214"/>
        <v>1</v>
      </c>
    </row>
    <row r="13336" spans="1:6" x14ac:dyDescent="0.2">
      <c r="A13336" s="28">
        <v>43308</v>
      </c>
      <c r="B13336" t="s">
        <v>440</v>
      </c>
      <c r="C13336" t="s">
        <v>53</v>
      </c>
      <c r="D13336" t="s">
        <v>53</v>
      </c>
      <c r="E13336" s="30">
        <v>3.34</v>
      </c>
      <c r="F13336">
        <f t="shared" si="214"/>
        <v>1</v>
      </c>
    </row>
    <row r="13337" spans="1:6" x14ac:dyDescent="0.2">
      <c r="A13337" s="28">
        <v>43308</v>
      </c>
      <c r="B13337" t="s">
        <v>440</v>
      </c>
      <c r="C13337" t="s">
        <v>54</v>
      </c>
      <c r="D13337" t="s">
        <v>54</v>
      </c>
      <c r="E13337" s="30">
        <v>3</v>
      </c>
      <c r="F13337">
        <f t="shared" si="214"/>
        <v>1</v>
      </c>
    </row>
    <row r="13338" spans="1:6" x14ac:dyDescent="0.2">
      <c r="A13338" s="28">
        <v>43308</v>
      </c>
      <c r="B13338" t="s">
        <v>440</v>
      </c>
      <c r="C13338" t="s">
        <v>55</v>
      </c>
      <c r="D13338" t="s">
        <v>55</v>
      </c>
      <c r="E13338" s="30">
        <v>19.399999999999999</v>
      </c>
      <c r="F13338">
        <f t="shared" si="214"/>
        <v>1</v>
      </c>
    </row>
    <row r="13339" spans="1:6" x14ac:dyDescent="0.2">
      <c r="A13339" s="28">
        <v>43308</v>
      </c>
      <c r="B13339" t="s">
        <v>440</v>
      </c>
      <c r="C13339" t="s">
        <v>56</v>
      </c>
      <c r="D13339" t="s">
        <v>56</v>
      </c>
      <c r="E13339" s="30">
        <v>11</v>
      </c>
      <c r="F13339">
        <f t="shared" si="214"/>
        <v>1</v>
      </c>
    </row>
    <row r="13340" spans="1:6" x14ac:dyDescent="0.2">
      <c r="A13340" s="28">
        <v>43308</v>
      </c>
      <c r="B13340" t="s">
        <v>440</v>
      </c>
      <c r="C13340" t="s">
        <v>57</v>
      </c>
      <c r="D13340" t="s">
        <v>57</v>
      </c>
      <c r="E13340" s="30">
        <v>0</v>
      </c>
      <c r="F13340">
        <f t="shared" si="214"/>
        <v>1</v>
      </c>
    </row>
    <row r="13341" spans="1:6" x14ac:dyDescent="0.2">
      <c r="A13341" s="28">
        <v>43308</v>
      </c>
      <c r="B13341" t="s">
        <v>440</v>
      </c>
      <c r="C13341" t="s">
        <v>58</v>
      </c>
      <c r="D13341" t="s">
        <v>58</v>
      </c>
      <c r="E13341" s="30">
        <v>1</v>
      </c>
      <c r="F13341">
        <f t="shared" si="214"/>
        <v>1</v>
      </c>
    </row>
    <row r="13342" spans="1:6" x14ac:dyDescent="0.2">
      <c r="A13342" s="28">
        <v>43308</v>
      </c>
      <c r="B13342" t="s">
        <v>440</v>
      </c>
      <c r="C13342" t="s">
        <v>59</v>
      </c>
      <c r="D13342" t="s">
        <v>59</v>
      </c>
      <c r="E13342" s="30">
        <v>6</v>
      </c>
      <c r="F13342">
        <f t="shared" si="214"/>
        <v>1</v>
      </c>
    </row>
    <row r="13343" spans="1:6" x14ac:dyDescent="0.2">
      <c r="A13343" s="28">
        <v>43309</v>
      </c>
      <c r="B13343" t="s">
        <v>441</v>
      </c>
      <c r="C13343" t="s">
        <v>52</v>
      </c>
      <c r="D13343" t="s">
        <v>52</v>
      </c>
      <c r="E13343" s="30">
        <v>6</v>
      </c>
      <c r="F13343">
        <f t="shared" si="214"/>
        <v>1</v>
      </c>
    </row>
    <row r="13344" spans="1:6" x14ac:dyDescent="0.2">
      <c r="A13344" s="28">
        <v>43309</v>
      </c>
      <c r="B13344" t="s">
        <v>441</v>
      </c>
      <c r="C13344" t="s">
        <v>53</v>
      </c>
      <c r="D13344" t="s">
        <v>53</v>
      </c>
      <c r="E13344" s="30">
        <v>4.01</v>
      </c>
      <c r="F13344">
        <f t="shared" si="214"/>
        <v>1</v>
      </c>
    </row>
    <row r="13345" spans="1:6" x14ac:dyDescent="0.2">
      <c r="A13345" s="28">
        <v>43309</v>
      </c>
      <c r="B13345" t="s">
        <v>441</v>
      </c>
      <c r="C13345" t="s">
        <v>54</v>
      </c>
      <c r="D13345" t="s">
        <v>54</v>
      </c>
      <c r="E13345" s="30">
        <v>1</v>
      </c>
      <c r="F13345">
        <f t="shared" si="214"/>
        <v>1</v>
      </c>
    </row>
    <row r="13346" spans="1:6" x14ac:dyDescent="0.2">
      <c r="A13346" s="28">
        <v>43309</v>
      </c>
      <c r="B13346" t="s">
        <v>441</v>
      </c>
      <c r="C13346" t="s">
        <v>55</v>
      </c>
      <c r="D13346" t="s">
        <v>55</v>
      </c>
      <c r="E13346" s="30">
        <v>24.5</v>
      </c>
      <c r="F13346">
        <f t="shared" si="214"/>
        <v>1</v>
      </c>
    </row>
    <row r="13347" spans="1:6" x14ac:dyDescent="0.2">
      <c r="A13347" s="28">
        <v>43309</v>
      </c>
      <c r="B13347" t="s">
        <v>441</v>
      </c>
      <c r="C13347" t="s">
        <v>56</v>
      </c>
      <c r="D13347" t="s">
        <v>56</v>
      </c>
      <c r="E13347" s="30">
        <v>9</v>
      </c>
      <c r="F13347">
        <f t="shared" si="214"/>
        <v>1</v>
      </c>
    </row>
    <row r="13348" spans="1:6" x14ac:dyDescent="0.2">
      <c r="A13348" s="28">
        <v>43309</v>
      </c>
      <c r="B13348" t="s">
        <v>441</v>
      </c>
      <c r="C13348" t="s">
        <v>57</v>
      </c>
      <c r="D13348" t="s">
        <v>57</v>
      </c>
      <c r="E13348" s="30">
        <v>0</v>
      </c>
      <c r="F13348">
        <f t="shared" si="214"/>
        <v>1</v>
      </c>
    </row>
    <row r="13349" spans="1:6" x14ac:dyDescent="0.2">
      <c r="A13349" s="28">
        <v>43309</v>
      </c>
      <c r="B13349" t="s">
        <v>441</v>
      </c>
      <c r="C13349" t="s">
        <v>58</v>
      </c>
      <c r="D13349" t="s">
        <v>58</v>
      </c>
      <c r="E13349" s="30">
        <v>0</v>
      </c>
      <c r="F13349">
        <f t="shared" si="214"/>
        <v>1</v>
      </c>
    </row>
    <row r="13350" spans="1:6" x14ac:dyDescent="0.2">
      <c r="A13350" s="28">
        <v>43309</v>
      </c>
      <c r="B13350" t="s">
        <v>441</v>
      </c>
      <c r="C13350" t="s">
        <v>59</v>
      </c>
      <c r="D13350" t="s">
        <v>59</v>
      </c>
      <c r="E13350" s="30">
        <v>3</v>
      </c>
      <c r="F13350">
        <f t="shared" si="214"/>
        <v>1</v>
      </c>
    </row>
    <row r="13351" spans="1:6" x14ac:dyDescent="0.2">
      <c r="A13351" s="28">
        <v>43310</v>
      </c>
      <c r="B13351" t="s">
        <v>447</v>
      </c>
      <c r="C13351" t="s">
        <v>52</v>
      </c>
      <c r="D13351" t="s">
        <v>52</v>
      </c>
      <c r="E13351" s="30">
        <v>3.5</v>
      </c>
      <c r="F13351">
        <f t="shared" si="214"/>
        <v>1</v>
      </c>
    </row>
    <row r="13352" spans="1:6" x14ac:dyDescent="0.2">
      <c r="A13352" s="28">
        <v>43310</v>
      </c>
      <c r="B13352" t="s">
        <v>447</v>
      </c>
      <c r="C13352" t="s">
        <v>53</v>
      </c>
      <c r="D13352" t="s">
        <v>53</v>
      </c>
      <c r="E13352" s="30">
        <v>4.3499999999999996</v>
      </c>
      <c r="F13352">
        <f t="shared" si="214"/>
        <v>1</v>
      </c>
    </row>
    <row r="13353" spans="1:6" x14ac:dyDescent="0.2">
      <c r="A13353" s="28">
        <v>43310</v>
      </c>
      <c r="B13353" t="s">
        <v>447</v>
      </c>
      <c r="C13353" t="s">
        <v>54</v>
      </c>
      <c r="D13353" t="s">
        <v>54</v>
      </c>
      <c r="E13353" s="30">
        <v>2.1</v>
      </c>
      <c r="F13353">
        <f t="shared" si="214"/>
        <v>1</v>
      </c>
    </row>
    <row r="13354" spans="1:6" x14ac:dyDescent="0.2">
      <c r="A13354" s="28">
        <v>43310</v>
      </c>
      <c r="B13354" t="s">
        <v>447</v>
      </c>
      <c r="C13354" t="s">
        <v>55</v>
      </c>
      <c r="D13354" t="s">
        <v>55</v>
      </c>
      <c r="E13354" s="30">
        <v>9</v>
      </c>
      <c r="F13354">
        <f t="shared" si="214"/>
        <v>1</v>
      </c>
    </row>
    <row r="13355" spans="1:6" x14ac:dyDescent="0.2">
      <c r="A13355" s="28">
        <v>43310</v>
      </c>
      <c r="B13355" t="s">
        <v>447</v>
      </c>
      <c r="C13355" t="s">
        <v>56</v>
      </c>
      <c r="D13355" t="s">
        <v>56</v>
      </c>
      <c r="E13355" s="30">
        <v>7</v>
      </c>
      <c r="F13355">
        <f t="shared" si="214"/>
        <v>1</v>
      </c>
    </row>
    <row r="13356" spans="1:6" x14ac:dyDescent="0.2">
      <c r="A13356" s="28">
        <v>43310</v>
      </c>
      <c r="B13356" t="s">
        <v>447</v>
      </c>
      <c r="C13356" t="s">
        <v>57</v>
      </c>
      <c r="D13356" t="s">
        <v>57</v>
      </c>
      <c r="E13356" s="30">
        <v>1</v>
      </c>
      <c r="F13356">
        <f t="shared" si="214"/>
        <v>1</v>
      </c>
    </row>
    <row r="13357" spans="1:6" x14ac:dyDescent="0.2">
      <c r="A13357" s="28">
        <v>43310</v>
      </c>
      <c r="B13357" t="s">
        <v>447</v>
      </c>
      <c r="C13357" t="s">
        <v>58</v>
      </c>
      <c r="D13357" t="s">
        <v>58</v>
      </c>
      <c r="E13357" s="30">
        <v>0</v>
      </c>
      <c r="F13357">
        <f t="shared" si="214"/>
        <v>1</v>
      </c>
    </row>
    <row r="13358" spans="1:6" x14ac:dyDescent="0.2">
      <c r="A13358" s="28">
        <v>43310</v>
      </c>
      <c r="B13358" t="s">
        <v>447</v>
      </c>
      <c r="C13358" t="s">
        <v>59</v>
      </c>
      <c r="D13358" t="s">
        <v>59</v>
      </c>
      <c r="E13358" s="30">
        <v>3</v>
      </c>
      <c r="F13358">
        <f t="shared" si="214"/>
        <v>1</v>
      </c>
    </row>
    <row r="13359" spans="1:6" x14ac:dyDescent="0.2">
      <c r="A13359" s="28">
        <v>43311</v>
      </c>
      <c r="B13359" t="s">
        <v>443</v>
      </c>
      <c r="C13359" t="s">
        <v>52</v>
      </c>
      <c r="D13359" t="s">
        <v>52</v>
      </c>
      <c r="E13359" s="30">
        <v>3</v>
      </c>
      <c r="F13359">
        <f t="shared" si="214"/>
        <v>1</v>
      </c>
    </row>
    <row r="13360" spans="1:6" x14ac:dyDescent="0.2">
      <c r="A13360" s="28">
        <v>43311</v>
      </c>
      <c r="B13360" t="s">
        <v>443</v>
      </c>
      <c r="C13360" t="s">
        <v>53</v>
      </c>
      <c r="D13360" t="s">
        <v>53</v>
      </c>
      <c r="E13360" s="30">
        <v>6.33</v>
      </c>
      <c r="F13360">
        <f t="shared" si="214"/>
        <v>1</v>
      </c>
    </row>
    <row r="13361" spans="1:6" x14ac:dyDescent="0.2">
      <c r="A13361" s="28">
        <v>43311</v>
      </c>
      <c r="B13361" t="s">
        <v>443</v>
      </c>
      <c r="C13361" t="s">
        <v>54</v>
      </c>
      <c r="D13361" t="s">
        <v>54</v>
      </c>
      <c r="E13361" s="30">
        <v>5.3</v>
      </c>
      <c r="F13361">
        <f t="shared" si="214"/>
        <v>1</v>
      </c>
    </row>
    <row r="13362" spans="1:6" x14ac:dyDescent="0.2">
      <c r="A13362" s="28">
        <v>43311</v>
      </c>
      <c r="B13362" t="s">
        <v>443</v>
      </c>
      <c r="C13362" t="s">
        <v>55</v>
      </c>
      <c r="D13362" t="s">
        <v>55</v>
      </c>
      <c r="E13362" s="30">
        <v>26</v>
      </c>
      <c r="F13362">
        <f t="shared" si="214"/>
        <v>1</v>
      </c>
    </row>
    <row r="13363" spans="1:6" x14ac:dyDescent="0.2">
      <c r="A13363" s="28">
        <v>43311</v>
      </c>
      <c r="B13363" t="s">
        <v>443</v>
      </c>
      <c r="C13363" t="s">
        <v>56</v>
      </c>
      <c r="D13363" t="s">
        <v>56</v>
      </c>
      <c r="E13363" s="30">
        <v>9</v>
      </c>
      <c r="F13363">
        <f t="shared" si="214"/>
        <v>1</v>
      </c>
    </row>
    <row r="13364" spans="1:6" x14ac:dyDescent="0.2">
      <c r="A13364" s="28">
        <v>43311</v>
      </c>
      <c r="B13364" t="s">
        <v>443</v>
      </c>
      <c r="C13364" t="s">
        <v>57</v>
      </c>
      <c r="D13364" t="s">
        <v>57</v>
      </c>
      <c r="E13364" s="30">
        <v>2</v>
      </c>
      <c r="F13364">
        <f t="shared" si="214"/>
        <v>1</v>
      </c>
    </row>
    <row r="13365" spans="1:6" x14ac:dyDescent="0.2">
      <c r="A13365" s="28">
        <v>43311</v>
      </c>
      <c r="B13365" t="s">
        <v>443</v>
      </c>
      <c r="C13365" t="s">
        <v>58</v>
      </c>
      <c r="D13365" t="s">
        <v>58</v>
      </c>
      <c r="E13365" s="30">
        <v>0</v>
      </c>
      <c r="F13365">
        <f t="shared" si="214"/>
        <v>1</v>
      </c>
    </row>
    <row r="13366" spans="1:6" x14ac:dyDescent="0.2">
      <c r="A13366" s="28">
        <v>43311</v>
      </c>
      <c r="B13366" t="s">
        <v>443</v>
      </c>
      <c r="C13366" t="s">
        <v>59</v>
      </c>
      <c r="D13366" t="s">
        <v>59</v>
      </c>
      <c r="E13366" s="30">
        <v>4</v>
      </c>
      <c r="F13366">
        <f t="shared" si="214"/>
        <v>1</v>
      </c>
    </row>
    <row r="13367" spans="1:6" x14ac:dyDescent="0.2">
      <c r="A13367" s="28">
        <v>43312</v>
      </c>
      <c r="B13367" t="s">
        <v>444</v>
      </c>
      <c r="C13367" t="s">
        <v>52</v>
      </c>
      <c r="D13367" t="s">
        <v>52</v>
      </c>
      <c r="E13367" s="30">
        <v>7.33</v>
      </c>
      <c r="F13367">
        <f t="shared" si="214"/>
        <v>1</v>
      </c>
    </row>
    <row r="13368" spans="1:6" x14ac:dyDescent="0.2">
      <c r="A13368" s="28">
        <v>43312</v>
      </c>
      <c r="B13368" t="s">
        <v>444</v>
      </c>
      <c r="C13368" t="s">
        <v>53</v>
      </c>
      <c r="D13368" t="s">
        <v>53</v>
      </c>
      <c r="E13368" s="30">
        <v>3.7360000000000002</v>
      </c>
      <c r="F13368">
        <f t="shared" si="214"/>
        <v>1</v>
      </c>
    </row>
    <row r="13369" spans="1:6" x14ac:dyDescent="0.2">
      <c r="A13369" s="28">
        <v>43312</v>
      </c>
      <c r="B13369" t="s">
        <v>444</v>
      </c>
      <c r="C13369" t="s">
        <v>54</v>
      </c>
      <c r="D13369" t="s">
        <v>54</v>
      </c>
      <c r="E13369" s="30">
        <v>3</v>
      </c>
      <c r="F13369">
        <f t="shared" si="214"/>
        <v>1</v>
      </c>
    </row>
    <row r="13370" spans="1:6" x14ac:dyDescent="0.2">
      <c r="A13370" s="28">
        <v>43312</v>
      </c>
      <c r="B13370" t="s">
        <v>444</v>
      </c>
      <c r="C13370" t="s">
        <v>55</v>
      </c>
      <c r="D13370" t="s">
        <v>55</v>
      </c>
      <c r="E13370" s="30">
        <v>13</v>
      </c>
      <c r="F13370">
        <f t="shared" si="214"/>
        <v>1</v>
      </c>
    </row>
    <row r="13371" spans="1:6" x14ac:dyDescent="0.2">
      <c r="A13371" s="28">
        <v>43312</v>
      </c>
      <c r="B13371" t="s">
        <v>444</v>
      </c>
      <c r="C13371" t="s">
        <v>56</v>
      </c>
      <c r="D13371" t="s">
        <v>56</v>
      </c>
      <c r="E13371" s="30">
        <v>5</v>
      </c>
      <c r="F13371">
        <f t="shared" si="214"/>
        <v>1</v>
      </c>
    </row>
    <row r="13372" spans="1:6" x14ac:dyDescent="0.2">
      <c r="A13372" s="28">
        <v>43312</v>
      </c>
      <c r="B13372" t="s">
        <v>444</v>
      </c>
      <c r="C13372" t="s">
        <v>57</v>
      </c>
      <c r="D13372" t="s">
        <v>57</v>
      </c>
      <c r="E13372" s="30">
        <v>0</v>
      </c>
      <c r="F13372">
        <f t="shared" si="214"/>
        <v>1</v>
      </c>
    </row>
    <row r="13373" spans="1:6" x14ac:dyDescent="0.2">
      <c r="A13373" s="28">
        <v>43312</v>
      </c>
      <c r="B13373" t="s">
        <v>444</v>
      </c>
      <c r="C13373" t="s">
        <v>58</v>
      </c>
      <c r="D13373" t="s">
        <v>58</v>
      </c>
      <c r="E13373" s="30">
        <v>0</v>
      </c>
      <c r="F13373">
        <f t="shared" si="214"/>
        <v>1</v>
      </c>
    </row>
    <row r="13374" spans="1:6" x14ac:dyDescent="0.2">
      <c r="A13374" s="28">
        <v>43312</v>
      </c>
      <c r="B13374" t="s">
        <v>444</v>
      </c>
      <c r="C13374" t="s">
        <v>59</v>
      </c>
      <c r="D13374" t="s">
        <v>59</v>
      </c>
      <c r="E13374" s="30">
        <v>3</v>
      </c>
      <c r="F13374">
        <f t="shared" si="214"/>
        <v>1</v>
      </c>
    </row>
    <row r="13375" spans="1:6" x14ac:dyDescent="0.2">
      <c r="A13375" s="28">
        <v>43313</v>
      </c>
      <c r="B13375" t="s">
        <v>445</v>
      </c>
      <c r="C13375" t="s">
        <v>52</v>
      </c>
      <c r="D13375" t="s">
        <v>52</v>
      </c>
      <c r="E13375" s="30">
        <v>1</v>
      </c>
      <c r="F13375">
        <f t="shared" si="214"/>
        <v>1</v>
      </c>
    </row>
    <row r="13376" spans="1:6" x14ac:dyDescent="0.2">
      <c r="A13376" s="28">
        <v>43313</v>
      </c>
      <c r="B13376" t="s">
        <v>445</v>
      </c>
      <c r="C13376" t="s">
        <v>53</v>
      </c>
      <c r="D13376" t="s">
        <v>53</v>
      </c>
      <c r="E13376" s="30">
        <v>2.34</v>
      </c>
      <c r="F13376">
        <f t="shared" si="214"/>
        <v>1</v>
      </c>
    </row>
    <row r="13377" spans="1:6" x14ac:dyDescent="0.2">
      <c r="A13377" s="28">
        <v>43313</v>
      </c>
      <c r="B13377" t="s">
        <v>445</v>
      </c>
      <c r="C13377" t="s">
        <v>54</v>
      </c>
      <c r="D13377" t="s">
        <v>54</v>
      </c>
      <c r="E13377" s="30">
        <v>1</v>
      </c>
      <c r="F13377">
        <f t="shared" si="214"/>
        <v>1</v>
      </c>
    </row>
    <row r="13378" spans="1:6" x14ac:dyDescent="0.2">
      <c r="A13378" s="28">
        <v>43313</v>
      </c>
      <c r="B13378" t="s">
        <v>445</v>
      </c>
      <c r="C13378" t="s">
        <v>55</v>
      </c>
      <c r="D13378" t="s">
        <v>55</v>
      </c>
      <c r="E13378" s="30">
        <v>14</v>
      </c>
      <c r="F13378">
        <f t="shared" si="214"/>
        <v>1</v>
      </c>
    </row>
    <row r="13379" spans="1:6" x14ac:dyDescent="0.2">
      <c r="A13379" s="28">
        <v>43313</v>
      </c>
      <c r="B13379" t="s">
        <v>445</v>
      </c>
      <c r="C13379" t="s">
        <v>56</v>
      </c>
      <c r="D13379" t="s">
        <v>56</v>
      </c>
      <c r="E13379" s="30">
        <v>9</v>
      </c>
      <c r="F13379">
        <f t="shared" si="214"/>
        <v>1</v>
      </c>
    </row>
    <row r="13380" spans="1:6" x14ac:dyDescent="0.2">
      <c r="A13380" s="28">
        <v>43313</v>
      </c>
      <c r="B13380" t="s">
        <v>445</v>
      </c>
      <c r="C13380" t="s">
        <v>57</v>
      </c>
      <c r="D13380" t="s">
        <v>57</v>
      </c>
      <c r="E13380" s="30">
        <v>1</v>
      </c>
      <c r="F13380">
        <f t="shared" si="214"/>
        <v>1</v>
      </c>
    </row>
    <row r="13381" spans="1:6" x14ac:dyDescent="0.2">
      <c r="A13381" s="28">
        <v>43313</v>
      </c>
      <c r="B13381" t="s">
        <v>445</v>
      </c>
      <c r="C13381" t="s">
        <v>58</v>
      </c>
      <c r="D13381" t="s">
        <v>58</v>
      </c>
      <c r="E13381" s="30">
        <v>1</v>
      </c>
      <c r="F13381">
        <f t="shared" si="214"/>
        <v>1</v>
      </c>
    </row>
    <row r="13382" spans="1:6" x14ac:dyDescent="0.2">
      <c r="A13382" s="28">
        <v>43313</v>
      </c>
      <c r="B13382" t="s">
        <v>445</v>
      </c>
      <c r="C13382" t="s">
        <v>59</v>
      </c>
      <c r="D13382" t="s">
        <v>59</v>
      </c>
      <c r="E13382" s="30">
        <v>7</v>
      </c>
      <c r="F13382">
        <f t="shared" si="214"/>
        <v>1</v>
      </c>
    </row>
    <row r="13383" spans="1:6" x14ac:dyDescent="0.2">
      <c r="A13383" s="28">
        <v>43314</v>
      </c>
      <c r="B13383" t="s">
        <v>446</v>
      </c>
      <c r="C13383" t="s">
        <v>52</v>
      </c>
      <c r="D13383" t="s">
        <v>52</v>
      </c>
      <c r="E13383" s="30">
        <v>0</v>
      </c>
      <c r="F13383">
        <f t="shared" ref="F13383:F13446" si="215">SUBTOTAL(103,E13383)</f>
        <v>1</v>
      </c>
    </row>
    <row r="13384" spans="1:6" x14ac:dyDescent="0.2">
      <c r="A13384" s="28">
        <v>43314</v>
      </c>
      <c r="B13384" t="s">
        <v>446</v>
      </c>
      <c r="C13384" t="s">
        <v>53</v>
      </c>
      <c r="D13384" t="s">
        <v>53</v>
      </c>
      <c r="E13384" s="30">
        <v>1</v>
      </c>
      <c r="F13384">
        <f t="shared" si="215"/>
        <v>1</v>
      </c>
    </row>
    <row r="13385" spans="1:6" x14ac:dyDescent="0.2">
      <c r="A13385" s="28">
        <v>43314</v>
      </c>
      <c r="B13385" t="s">
        <v>446</v>
      </c>
      <c r="C13385" t="s">
        <v>54</v>
      </c>
      <c r="D13385" t="s">
        <v>54</v>
      </c>
      <c r="E13385" s="30">
        <v>0</v>
      </c>
      <c r="F13385">
        <f t="shared" si="215"/>
        <v>1</v>
      </c>
    </row>
    <row r="13386" spans="1:6" x14ac:dyDescent="0.2">
      <c r="A13386" s="28">
        <v>43314</v>
      </c>
      <c r="B13386" t="s">
        <v>446</v>
      </c>
      <c r="C13386" t="s">
        <v>55</v>
      </c>
      <c r="D13386" t="s">
        <v>55</v>
      </c>
      <c r="E13386" s="30">
        <v>11</v>
      </c>
      <c r="F13386">
        <f t="shared" si="215"/>
        <v>1</v>
      </c>
    </row>
    <row r="13387" spans="1:6" x14ac:dyDescent="0.2">
      <c r="A13387" s="28">
        <v>43314</v>
      </c>
      <c r="B13387" t="s">
        <v>446</v>
      </c>
      <c r="C13387" t="s">
        <v>56</v>
      </c>
      <c r="D13387" t="s">
        <v>56</v>
      </c>
      <c r="E13387" s="30">
        <v>11</v>
      </c>
      <c r="F13387">
        <f t="shared" si="215"/>
        <v>1</v>
      </c>
    </row>
    <row r="13388" spans="1:6" x14ac:dyDescent="0.2">
      <c r="A13388" s="28">
        <v>43314</v>
      </c>
      <c r="B13388" t="s">
        <v>446</v>
      </c>
      <c r="C13388" t="s">
        <v>57</v>
      </c>
      <c r="D13388" t="s">
        <v>57</v>
      </c>
      <c r="E13388" s="30">
        <v>0</v>
      </c>
      <c r="F13388">
        <f t="shared" si="215"/>
        <v>1</v>
      </c>
    </row>
    <row r="13389" spans="1:6" x14ac:dyDescent="0.2">
      <c r="A13389" s="28">
        <v>43314</v>
      </c>
      <c r="B13389" t="s">
        <v>446</v>
      </c>
      <c r="C13389" t="s">
        <v>58</v>
      </c>
      <c r="D13389" t="s">
        <v>58</v>
      </c>
      <c r="E13389" s="30">
        <v>2</v>
      </c>
      <c r="F13389">
        <f t="shared" si="215"/>
        <v>1</v>
      </c>
    </row>
    <row r="13390" spans="1:6" x14ac:dyDescent="0.2">
      <c r="A13390" s="28">
        <v>43314</v>
      </c>
      <c r="B13390" t="s">
        <v>446</v>
      </c>
      <c r="C13390" t="s">
        <v>59</v>
      </c>
      <c r="D13390" t="s">
        <v>59</v>
      </c>
      <c r="E13390" s="30">
        <v>5</v>
      </c>
      <c r="F13390">
        <f t="shared" si="215"/>
        <v>1</v>
      </c>
    </row>
    <row r="13391" spans="1:6" x14ac:dyDescent="0.2">
      <c r="A13391" s="28">
        <v>43315</v>
      </c>
      <c r="B13391" t="s">
        <v>440</v>
      </c>
      <c r="C13391" t="s">
        <v>52</v>
      </c>
      <c r="D13391" t="s">
        <v>52</v>
      </c>
      <c r="E13391" s="30">
        <v>4.01</v>
      </c>
      <c r="F13391">
        <f t="shared" si="215"/>
        <v>1</v>
      </c>
    </row>
    <row r="13392" spans="1:6" x14ac:dyDescent="0.2">
      <c r="A13392" s="28">
        <v>43315</v>
      </c>
      <c r="B13392" t="s">
        <v>440</v>
      </c>
      <c r="C13392" t="s">
        <v>53</v>
      </c>
      <c r="D13392" t="s">
        <v>53</v>
      </c>
      <c r="E13392" s="30">
        <v>2.67</v>
      </c>
      <c r="F13392">
        <f t="shared" si="215"/>
        <v>1</v>
      </c>
    </row>
    <row r="13393" spans="1:6" x14ac:dyDescent="0.2">
      <c r="A13393" s="28">
        <v>43315</v>
      </c>
      <c r="B13393" t="s">
        <v>440</v>
      </c>
      <c r="C13393" t="s">
        <v>54</v>
      </c>
      <c r="D13393" t="s">
        <v>54</v>
      </c>
      <c r="E13393" s="30">
        <v>2</v>
      </c>
      <c r="F13393">
        <f t="shared" si="215"/>
        <v>1</v>
      </c>
    </row>
    <row r="13394" spans="1:6" x14ac:dyDescent="0.2">
      <c r="A13394" s="28">
        <v>43315</v>
      </c>
      <c r="B13394" t="s">
        <v>440</v>
      </c>
      <c r="C13394" t="s">
        <v>55</v>
      </c>
      <c r="D13394" t="s">
        <v>55</v>
      </c>
      <c r="E13394" s="30">
        <v>21</v>
      </c>
      <c r="F13394">
        <f t="shared" si="215"/>
        <v>1</v>
      </c>
    </row>
    <row r="13395" spans="1:6" x14ac:dyDescent="0.2">
      <c r="A13395" s="28">
        <v>43315</v>
      </c>
      <c r="B13395" t="s">
        <v>440</v>
      </c>
      <c r="C13395" t="s">
        <v>56</v>
      </c>
      <c r="D13395" t="s">
        <v>56</v>
      </c>
      <c r="E13395" s="30">
        <v>9</v>
      </c>
      <c r="F13395">
        <f t="shared" si="215"/>
        <v>1</v>
      </c>
    </row>
    <row r="13396" spans="1:6" x14ac:dyDescent="0.2">
      <c r="A13396" s="28">
        <v>43315</v>
      </c>
      <c r="B13396" t="s">
        <v>440</v>
      </c>
      <c r="C13396" t="s">
        <v>57</v>
      </c>
      <c r="D13396" t="s">
        <v>57</v>
      </c>
      <c r="E13396" s="30">
        <v>0</v>
      </c>
      <c r="F13396">
        <f t="shared" si="215"/>
        <v>1</v>
      </c>
    </row>
    <row r="13397" spans="1:6" x14ac:dyDescent="0.2">
      <c r="A13397" s="28">
        <v>43315</v>
      </c>
      <c r="B13397" t="s">
        <v>440</v>
      </c>
      <c r="C13397" t="s">
        <v>58</v>
      </c>
      <c r="D13397" t="s">
        <v>58</v>
      </c>
      <c r="E13397" s="30">
        <v>0</v>
      </c>
      <c r="F13397">
        <f t="shared" si="215"/>
        <v>1</v>
      </c>
    </row>
    <row r="13398" spans="1:6" x14ac:dyDescent="0.2">
      <c r="A13398" s="28">
        <v>43315</v>
      </c>
      <c r="B13398" t="s">
        <v>440</v>
      </c>
      <c r="C13398" t="s">
        <v>59</v>
      </c>
      <c r="D13398" t="s">
        <v>59</v>
      </c>
      <c r="E13398" s="30">
        <v>1</v>
      </c>
      <c r="F13398">
        <f t="shared" si="215"/>
        <v>1</v>
      </c>
    </row>
    <row r="13399" spans="1:6" x14ac:dyDescent="0.2">
      <c r="A13399" s="28">
        <v>43316</v>
      </c>
      <c r="B13399" t="s">
        <v>441</v>
      </c>
      <c r="C13399" t="s">
        <v>52</v>
      </c>
      <c r="D13399" t="s">
        <v>52</v>
      </c>
      <c r="E13399" s="30">
        <v>5</v>
      </c>
      <c r="F13399">
        <f t="shared" si="215"/>
        <v>1</v>
      </c>
    </row>
    <row r="13400" spans="1:6" x14ac:dyDescent="0.2">
      <c r="A13400" s="28">
        <v>43316</v>
      </c>
      <c r="B13400" t="s">
        <v>441</v>
      </c>
      <c r="C13400" t="s">
        <v>53</v>
      </c>
      <c r="D13400" t="s">
        <v>53</v>
      </c>
      <c r="E13400" s="30">
        <v>3.87</v>
      </c>
      <c r="F13400">
        <f t="shared" si="215"/>
        <v>1</v>
      </c>
    </row>
    <row r="13401" spans="1:6" x14ac:dyDescent="0.2">
      <c r="A13401" s="28">
        <v>43316</v>
      </c>
      <c r="B13401" t="s">
        <v>441</v>
      </c>
      <c r="C13401" t="s">
        <v>54</v>
      </c>
      <c r="D13401" t="s">
        <v>54</v>
      </c>
      <c r="E13401" s="30">
        <v>2</v>
      </c>
      <c r="F13401">
        <f t="shared" si="215"/>
        <v>1</v>
      </c>
    </row>
    <row r="13402" spans="1:6" x14ac:dyDescent="0.2">
      <c r="A13402" s="28">
        <v>43316</v>
      </c>
      <c r="B13402" t="s">
        <v>441</v>
      </c>
      <c r="C13402" t="s">
        <v>55</v>
      </c>
      <c r="D13402" t="s">
        <v>55</v>
      </c>
      <c r="E13402" s="30">
        <v>8</v>
      </c>
      <c r="F13402">
        <f t="shared" si="215"/>
        <v>1</v>
      </c>
    </row>
    <row r="13403" spans="1:6" x14ac:dyDescent="0.2">
      <c r="A13403" s="28">
        <v>43316</v>
      </c>
      <c r="B13403" t="s">
        <v>441</v>
      </c>
      <c r="C13403" t="s">
        <v>56</v>
      </c>
      <c r="D13403" t="s">
        <v>56</v>
      </c>
      <c r="E13403" s="30">
        <v>11</v>
      </c>
      <c r="F13403">
        <f t="shared" si="215"/>
        <v>1</v>
      </c>
    </row>
    <row r="13404" spans="1:6" x14ac:dyDescent="0.2">
      <c r="A13404" s="28">
        <v>43316</v>
      </c>
      <c r="B13404" t="s">
        <v>441</v>
      </c>
      <c r="C13404" t="s">
        <v>57</v>
      </c>
      <c r="D13404" t="s">
        <v>57</v>
      </c>
      <c r="E13404" s="30">
        <v>3</v>
      </c>
      <c r="F13404">
        <f t="shared" si="215"/>
        <v>1</v>
      </c>
    </row>
    <row r="13405" spans="1:6" x14ac:dyDescent="0.2">
      <c r="A13405" s="28">
        <v>43316</v>
      </c>
      <c r="B13405" t="s">
        <v>441</v>
      </c>
      <c r="C13405" t="s">
        <v>58</v>
      </c>
      <c r="D13405" t="s">
        <v>58</v>
      </c>
      <c r="E13405" s="30">
        <v>0</v>
      </c>
      <c r="F13405">
        <f t="shared" si="215"/>
        <v>1</v>
      </c>
    </row>
    <row r="13406" spans="1:6" x14ac:dyDescent="0.2">
      <c r="A13406" s="28">
        <v>43316</v>
      </c>
      <c r="B13406" t="s">
        <v>441</v>
      </c>
      <c r="C13406" t="s">
        <v>59</v>
      </c>
      <c r="D13406" t="s">
        <v>59</v>
      </c>
      <c r="E13406" s="30">
        <v>8</v>
      </c>
      <c r="F13406">
        <f t="shared" si="215"/>
        <v>1</v>
      </c>
    </row>
    <row r="13407" spans="1:6" x14ac:dyDescent="0.2">
      <c r="A13407" s="28">
        <v>43317</v>
      </c>
      <c r="B13407" t="s">
        <v>447</v>
      </c>
      <c r="C13407" t="s">
        <v>52</v>
      </c>
      <c r="D13407" t="s">
        <v>52</v>
      </c>
      <c r="E13407" s="30">
        <v>6</v>
      </c>
      <c r="F13407">
        <f t="shared" si="215"/>
        <v>1</v>
      </c>
    </row>
    <row r="13408" spans="1:6" x14ac:dyDescent="0.2">
      <c r="A13408" s="28">
        <v>43317</v>
      </c>
      <c r="B13408" t="s">
        <v>447</v>
      </c>
      <c r="C13408" t="s">
        <v>53</v>
      </c>
      <c r="D13408" t="s">
        <v>53</v>
      </c>
      <c r="E13408" s="30">
        <v>0.99</v>
      </c>
      <c r="F13408">
        <f t="shared" si="215"/>
        <v>1</v>
      </c>
    </row>
    <row r="13409" spans="1:6" x14ac:dyDescent="0.2">
      <c r="A13409" s="28">
        <v>43317</v>
      </c>
      <c r="B13409" t="s">
        <v>447</v>
      </c>
      <c r="C13409" t="s">
        <v>54</v>
      </c>
      <c r="D13409" t="s">
        <v>54</v>
      </c>
      <c r="E13409" s="30">
        <v>5</v>
      </c>
      <c r="F13409">
        <f t="shared" si="215"/>
        <v>1</v>
      </c>
    </row>
    <row r="13410" spans="1:6" x14ac:dyDescent="0.2">
      <c r="A13410" s="28">
        <v>43317</v>
      </c>
      <c r="B13410" t="s">
        <v>447</v>
      </c>
      <c r="C13410" t="s">
        <v>55</v>
      </c>
      <c r="D13410" t="s">
        <v>55</v>
      </c>
      <c r="E13410" s="30">
        <v>13</v>
      </c>
      <c r="F13410">
        <f t="shared" si="215"/>
        <v>1</v>
      </c>
    </row>
    <row r="13411" spans="1:6" x14ac:dyDescent="0.2">
      <c r="A13411" s="28">
        <v>43317</v>
      </c>
      <c r="B13411" t="s">
        <v>447</v>
      </c>
      <c r="C13411" t="s">
        <v>56</v>
      </c>
      <c r="D13411" t="s">
        <v>56</v>
      </c>
      <c r="E13411" s="30">
        <v>4</v>
      </c>
      <c r="F13411">
        <f t="shared" si="215"/>
        <v>1</v>
      </c>
    </row>
    <row r="13412" spans="1:6" x14ac:dyDescent="0.2">
      <c r="A13412" s="28">
        <v>43317</v>
      </c>
      <c r="B13412" t="s">
        <v>447</v>
      </c>
      <c r="C13412" t="s">
        <v>57</v>
      </c>
      <c r="D13412" t="s">
        <v>57</v>
      </c>
      <c r="E13412" s="30">
        <v>2</v>
      </c>
      <c r="F13412">
        <f t="shared" si="215"/>
        <v>1</v>
      </c>
    </row>
    <row r="13413" spans="1:6" x14ac:dyDescent="0.2">
      <c r="A13413" s="28">
        <v>43317</v>
      </c>
      <c r="B13413" t="s">
        <v>447</v>
      </c>
      <c r="C13413" t="s">
        <v>58</v>
      </c>
      <c r="D13413" t="s">
        <v>58</v>
      </c>
      <c r="E13413" s="30">
        <v>6</v>
      </c>
      <c r="F13413">
        <f t="shared" si="215"/>
        <v>1</v>
      </c>
    </row>
    <row r="13414" spans="1:6" x14ac:dyDescent="0.2">
      <c r="A13414" s="28">
        <v>43317</v>
      </c>
      <c r="B13414" t="s">
        <v>447</v>
      </c>
      <c r="C13414" t="s">
        <v>59</v>
      </c>
      <c r="D13414" t="s">
        <v>59</v>
      </c>
      <c r="E13414" s="30">
        <v>1.3</v>
      </c>
      <c r="F13414">
        <f t="shared" si="215"/>
        <v>1</v>
      </c>
    </row>
    <row r="13415" spans="1:6" x14ac:dyDescent="0.2">
      <c r="A13415" s="28">
        <v>43318</v>
      </c>
      <c r="B13415" t="s">
        <v>443</v>
      </c>
      <c r="C13415" t="s">
        <v>52</v>
      </c>
      <c r="D13415" t="s">
        <v>52</v>
      </c>
      <c r="E13415" s="30">
        <v>8.33</v>
      </c>
      <c r="F13415">
        <f t="shared" si="215"/>
        <v>1</v>
      </c>
    </row>
    <row r="13416" spans="1:6" x14ac:dyDescent="0.2">
      <c r="A13416" s="28">
        <v>43318</v>
      </c>
      <c r="B13416" t="s">
        <v>443</v>
      </c>
      <c r="C13416" t="s">
        <v>53</v>
      </c>
      <c r="D13416" t="s">
        <v>53</v>
      </c>
      <c r="E13416" s="30">
        <v>6.165</v>
      </c>
      <c r="F13416">
        <f t="shared" si="215"/>
        <v>1</v>
      </c>
    </row>
    <row r="13417" spans="1:6" x14ac:dyDescent="0.2">
      <c r="A13417" s="28">
        <v>43318</v>
      </c>
      <c r="B13417" t="s">
        <v>443</v>
      </c>
      <c r="C13417" t="s">
        <v>54</v>
      </c>
      <c r="D13417" t="s">
        <v>54</v>
      </c>
      <c r="E13417" s="30">
        <v>2</v>
      </c>
      <c r="F13417">
        <f t="shared" si="215"/>
        <v>1</v>
      </c>
    </row>
    <row r="13418" spans="1:6" x14ac:dyDescent="0.2">
      <c r="A13418" s="28">
        <v>43318</v>
      </c>
      <c r="B13418" t="s">
        <v>443</v>
      </c>
      <c r="C13418" t="s">
        <v>55</v>
      </c>
      <c r="D13418" t="s">
        <v>55</v>
      </c>
      <c r="E13418" s="30">
        <v>21.388000000000002</v>
      </c>
      <c r="F13418">
        <f t="shared" si="215"/>
        <v>1</v>
      </c>
    </row>
    <row r="13419" spans="1:6" x14ac:dyDescent="0.2">
      <c r="A13419" s="28">
        <v>43318</v>
      </c>
      <c r="B13419" t="s">
        <v>443</v>
      </c>
      <c r="C13419" t="s">
        <v>56</v>
      </c>
      <c r="D13419" t="s">
        <v>56</v>
      </c>
      <c r="E13419" s="30">
        <v>7</v>
      </c>
      <c r="F13419">
        <f t="shared" si="215"/>
        <v>1</v>
      </c>
    </row>
    <row r="13420" spans="1:6" x14ac:dyDescent="0.2">
      <c r="A13420" s="28">
        <v>43318</v>
      </c>
      <c r="B13420" t="s">
        <v>443</v>
      </c>
      <c r="C13420" t="s">
        <v>57</v>
      </c>
      <c r="D13420" t="s">
        <v>57</v>
      </c>
      <c r="E13420" s="30">
        <v>0</v>
      </c>
      <c r="F13420">
        <f t="shared" si="215"/>
        <v>1</v>
      </c>
    </row>
    <row r="13421" spans="1:6" x14ac:dyDescent="0.2">
      <c r="A13421" s="28">
        <v>43318</v>
      </c>
      <c r="B13421" t="s">
        <v>443</v>
      </c>
      <c r="C13421" t="s">
        <v>58</v>
      </c>
      <c r="D13421" t="s">
        <v>58</v>
      </c>
      <c r="E13421" s="30">
        <v>6</v>
      </c>
      <c r="F13421">
        <f t="shared" si="215"/>
        <v>1</v>
      </c>
    </row>
    <row r="13422" spans="1:6" x14ac:dyDescent="0.2">
      <c r="A13422" s="28">
        <v>43318</v>
      </c>
      <c r="B13422" t="s">
        <v>443</v>
      </c>
      <c r="C13422" t="s">
        <v>59</v>
      </c>
      <c r="D13422" t="s">
        <v>59</v>
      </c>
      <c r="E13422" s="30">
        <v>2</v>
      </c>
      <c r="F13422">
        <f t="shared" si="215"/>
        <v>1</v>
      </c>
    </row>
    <row r="13423" spans="1:6" x14ac:dyDescent="0.2">
      <c r="A13423" s="28">
        <v>43319</v>
      </c>
      <c r="B13423" t="s">
        <v>444</v>
      </c>
      <c r="C13423" t="s">
        <v>52</v>
      </c>
      <c r="D13423" t="s">
        <v>52</v>
      </c>
      <c r="E13423" s="30">
        <v>2.33</v>
      </c>
      <c r="F13423">
        <f t="shared" si="215"/>
        <v>1</v>
      </c>
    </row>
    <row r="13424" spans="1:6" x14ac:dyDescent="0.2">
      <c r="A13424" s="28">
        <v>43319</v>
      </c>
      <c r="B13424" t="s">
        <v>444</v>
      </c>
      <c r="C13424" t="s">
        <v>53</v>
      </c>
      <c r="D13424" t="s">
        <v>53</v>
      </c>
      <c r="E13424" s="30">
        <v>2.67</v>
      </c>
      <c r="F13424">
        <f t="shared" si="215"/>
        <v>1</v>
      </c>
    </row>
    <row r="13425" spans="1:6" x14ac:dyDescent="0.2">
      <c r="A13425" s="28">
        <v>43319</v>
      </c>
      <c r="B13425" t="s">
        <v>444</v>
      </c>
      <c r="C13425" t="s">
        <v>54</v>
      </c>
      <c r="D13425" t="s">
        <v>54</v>
      </c>
      <c r="E13425" s="30">
        <v>8</v>
      </c>
      <c r="F13425">
        <f t="shared" si="215"/>
        <v>1</v>
      </c>
    </row>
    <row r="13426" spans="1:6" x14ac:dyDescent="0.2">
      <c r="A13426" s="28">
        <v>43319</v>
      </c>
      <c r="B13426" t="s">
        <v>444</v>
      </c>
      <c r="C13426" t="s">
        <v>55</v>
      </c>
      <c r="D13426" t="s">
        <v>55</v>
      </c>
      <c r="E13426" s="30">
        <v>15</v>
      </c>
      <c r="F13426">
        <f t="shared" si="215"/>
        <v>1</v>
      </c>
    </row>
    <row r="13427" spans="1:6" x14ac:dyDescent="0.2">
      <c r="A13427" s="28">
        <v>43319</v>
      </c>
      <c r="B13427" t="s">
        <v>444</v>
      </c>
      <c r="C13427" t="s">
        <v>56</v>
      </c>
      <c r="D13427" t="s">
        <v>56</v>
      </c>
      <c r="E13427" s="30">
        <v>7</v>
      </c>
      <c r="F13427">
        <f t="shared" si="215"/>
        <v>1</v>
      </c>
    </row>
    <row r="13428" spans="1:6" x14ac:dyDescent="0.2">
      <c r="A13428" s="28">
        <v>43319</v>
      </c>
      <c r="B13428" t="s">
        <v>444</v>
      </c>
      <c r="C13428" t="s">
        <v>57</v>
      </c>
      <c r="D13428" t="s">
        <v>57</v>
      </c>
      <c r="E13428" s="30">
        <v>1</v>
      </c>
      <c r="F13428">
        <f t="shared" si="215"/>
        <v>1</v>
      </c>
    </row>
    <row r="13429" spans="1:6" x14ac:dyDescent="0.2">
      <c r="A13429" s="28">
        <v>43319</v>
      </c>
      <c r="B13429" t="s">
        <v>444</v>
      </c>
      <c r="C13429" t="s">
        <v>58</v>
      </c>
      <c r="D13429" t="s">
        <v>58</v>
      </c>
      <c r="E13429" s="30">
        <v>1</v>
      </c>
      <c r="F13429">
        <f t="shared" si="215"/>
        <v>1</v>
      </c>
    </row>
    <row r="13430" spans="1:6" x14ac:dyDescent="0.2">
      <c r="A13430" s="28">
        <v>43319</v>
      </c>
      <c r="B13430" t="s">
        <v>444</v>
      </c>
      <c r="C13430" t="s">
        <v>59</v>
      </c>
      <c r="D13430" t="s">
        <v>59</v>
      </c>
      <c r="E13430" s="30">
        <v>3</v>
      </c>
      <c r="F13430">
        <f t="shared" si="215"/>
        <v>1</v>
      </c>
    </row>
    <row r="13431" spans="1:6" x14ac:dyDescent="0.2">
      <c r="A13431" s="28">
        <v>43320</v>
      </c>
      <c r="B13431" t="s">
        <v>445</v>
      </c>
      <c r="C13431" t="s">
        <v>52</v>
      </c>
      <c r="D13431" t="s">
        <v>52</v>
      </c>
      <c r="E13431" s="30">
        <v>4.33</v>
      </c>
      <c r="F13431">
        <f t="shared" si="215"/>
        <v>1</v>
      </c>
    </row>
    <row r="13432" spans="1:6" x14ac:dyDescent="0.2">
      <c r="A13432" s="28">
        <v>43320</v>
      </c>
      <c r="B13432" t="s">
        <v>445</v>
      </c>
      <c r="C13432" t="s">
        <v>53</v>
      </c>
      <c r="D13432" t="s">
        <v>53</v>
      </c>
      <c r="E13432" s="30">
        <v>2.7930000000000001</v>
      </c>
      <c r="F13432">
        <f t="shared" si="215"/>
        <v>1</v>
      </c>
    </row>
    <row r="13433" spans="1:6" x14ac:dyDescent="0.2">
      <c r="A13433" s="28">
        <v>43320</v>
      </c>
      <c r="B13433" t="s">
        <v>445</v>
      </c>
      <c r="C13433" t="s">
        <v>54</v>
      </c>
      <c r="D13433" t="s">
        <v>54</v>
      </c>
      <c r="E13433" s="30">
        <v>2</v>
      </c>
      <c r="F13433">
        <f t="shared" si="215"/>
        <v>1</v>
      </c>
    </row>
    <row r="13434" spans="1:6" x14ac:dyDescent="0.2">
      <c r="A13434" s="28">
        <v>43320</v>
      </c>
      <c r="B13434" t="s">
        <v>445</v>
      </c>
      <c r="C13434" t="s">
        <v>55</v>
      </c>
      <c r="D13434" t="s">
        <v>55</v>
      </c>
      <c r="E13434" s="30">
        <v>10</v>
      </c>
      <c r="F13434">
        <f t="shared" si="215"/>
        <v>1</v>
      </c>
    </row>
    <row r="13435" spans="1:6" x14ac:dyDescent="0.2">
      <c r="A13435" s="28">
        <v>43320</v>
      </c>
      <c r="B13435" t="s">
        <v>445</v>
      </c>
      <c r="C13435" t="s">
        <v>56</v>
      </c>
      <c r="D13435" t="s">
        <v>56</v>
      </c>
      <c r="E13435" s="30">
        <v>13</v>
      </c>
      <c r="F13435">
        <f t="shared" si="215"/>
        <v>1</v>
      </c>
    </row>
    <row r="13436" spans="1:6" x14ac:dyDescent="0.2">
      <c r="A13436" s="28">
        <v>43320</v>
      </c>
      <c r="B13436" t="s">
        <v>445</v>
      </c>
      <c r="C13436" t="s">
        <v>57</v>
      </c>
      <c r="D13436" t="s">
        <v>57</v>
      </c>
      <c r="E13436" s="30">
        <v>0</v>
      </c>
      <c r="F13436">
        <f t="shared" si="215"/>
        <v>1</v>
      </c>
    </row>
    <row r="13437" spans="1:6" x14ac:dyDescent="0.2">
      <c r="A13437" s="28">
        <v>43320</v>
      </c>
      <c r="B13437" t="s">
        <v>445</v>
      </c>
      <c r="C13437" t="s">
        <v>58</v>
      </c>
      <c r="D13437" t="s">
        <v>58</v>
      </c>
      <c r="E13437" s="30">
        <v>0</v>
      </c>
      <c r="F13437">
        <f t="shared" si="215"/>
        <v>1</v>
      </c>
    </row>
    <row r="13438" spans="1:6" x14ac:dyDescent="0.2">
      <c r="A13438" s="28">
        <v>43320</v>
      </c>
      <c r="B13438" t="s">
        <v>445</v>
      </c>
      <c r="C13438" t="s">
        <v>59</v>
      </c>
      <c r="D13438" t="s">
        <v>59</v>
      </c>
      <c r="E13438" s="30">
        <v>2</v>
      </c>
      <c r="F13438">
        <f t="shared" si="215"/>
        <v>1</v>
      </c>
    </row>
    <row r="13439" spans="1:6" x14ac:dyDescent="0.2">
      <c r="A13439" s="28">
        <v>43321</v>
      </c>
      <c r="B13439" t="s">
        <v>446</v>
      </c>
      <c r="C13439" t="s">
        <v>52</v>
      </c>
      <c r="D13439" t="s">
        <v>52</v>
      </c>
      <c r="E13439" s="30">
        <v>2.67</v>
      </c>
      <c r="F13439">
        <f t="shared" si="215"/>
        <v>1</v>
      </c>
    </row>
    <row r="13440" spans="1:6" x14ac:dyDescent="0.2">
      <c r="A13440" s="28">
        <v>43321</v>
      </c>
      <c r="B13440" t="s">
        <v>446</v>
      </c>
      <c r="C13440" t="s">
        <v>53</v>
      </c>
      <c r="D13440" t="s">
        <v>53</v>
      </c>
      <c r="E13440" s="30">
        <v>3.0659999999999998</v>
      </c>
      <c r="F13440">
        <f t="shared" si="215"/>
        <v>1</v>
      </c>
    </row>
    <row r="13441" spans="1:6" x14ac:dyDescent="0.2">
      <c r="A13441" s="28">
        <v>43321</v>
      </c>
      <c r="B13441" t="s">
        <v>446</v>
      </c>
      <c r="C13441" t="s">
        <v>54</v>
      </c>
      <c r="D13441" t="s">
        <v>54</v>
      </c>
      <c r="E13441" s="30">
        <v>1</v>
      </c>
      <c r="F13441">
        <f t="shared" si="215"/>
        <v>1</v>
      </c>
    </row>
    <row r="13442" spans="1:6" x14ac:dyDescent="0.2">
      <c r="A13442" s="28">
        <v>43321</v>
      </c>
      <c r="B13442" t="s">
        <v>446</v>
      </c>
      <c r="C13442" t="s">
        <v>55</v>
      </c>
      <c r="D13442" t="s">
        <v>55</v>
      </c>
      <c r="E13442" s="30">
        <v>29.4</v>
      </c>
      <c r="F13442">
        <f t="shared" si="215"/>
        <v>1</v>
      </c>
    </row>
    <row r="13443" spans="1:6" x14ac:dyDescent="0.2">
      <c r="A13443" s="28">
        <v>43321</v>
      </c>
      <c r="B13443" t="s">
        <v>446</v>
      </c>
      <c r="C13443" t="s">
        <v>56</v>
      </c>
      <c r="D13443" t="s">
        <v>56</v>
      </c>
      <c r="E13443" s="30">
        <v>13</v>
      </c>
      <c r="F13443">
        <f t="shared" si="215"/>
        <v>1</v>
      </c>
    </row>
    <row r="13444" spans="1:6" x14ac:dyDescent="0.2">
      <c r="A13444" s="28">
        <v>43321</v>
      </c>
      <c r="B13444" t="s">
        <v>446</v>
      </c>
      <c r="C13444" t="s">
        <v>57</v>
      </c>
      <c r="D13444" t="s">
        <v>57</v>
      </c>
      <c r="E13444" s="30">
        <v>0</v>
      </c>
      <c r="F13444">
        <f t="shared" si="215"/>
        <v>1</v>
      </c>
    </row>
    <row r="13445" spans="1:6" x14ac:dyDescent="0.2">
      <c r="A13445" s="28">
        <v>43321</v>
      </c>
      <c r="B13445" t="s">
        <v>446</v>
      </c>
      <c r="C13445" t="s">
        <v>58</v>
      </c>
      <c r="D13445" t="s">
        <v>58</v>
      </c>
      <c r="E13445" s="30">
        <v>0</v>
      </c>
      <c r="F13445">
        <f t="shared" si="215"/>
        <v>1</v>
      </c>
    </row>
    <row r="13446" spans="1:6" x14ac:dyDescent="0.2">
      <c r="A13446" s="28">
        <v>43321</v>
      </c>
      <c r="B13446" t="s">
        <v>446</v>
      </c>
      <c r="C13446" t="s">
        <v>59</v>
      </c>
      <c r="D13446" t="s">
        <v>59</v>
      </c>
      <c r="E13446" s="30">
        <v>2</v>
      </c>
      <c r="F13446">
        <f t="shared" si="215"/>
        <v>1</v>
      </c>
    </row>
    <row r="13447" spans="1:6" x14ac:dyDescent="0.2">
      <c r="A13447" s="28">
        <v>43322</v>
      </c>
      <c r="B13447" t="s">
        <v>440</v>
      </c>
      <c r="C13447" t="s">
        <v>52</v>
      </c>
      <c r="D13447" t="s">
        <v>52</v>
      </c>
      <c r="E13447" s="30">
        <v>6</v>
      </c>
      <c r="F13447">
        <f t="shared" ref="F13447:F13510" si="216">SUBTOTAL(103,E13447)</f>
        <v>1</v>
      </c>
    </row>
    <row r="13448" spans="1:6" x14ac:dyDescent="0.2">
      <c r="A13448" s="28">
        <v>43322</v>
      </c>
      <c r="B13448" t="s">
        <v>440</v>
      </c>
      <c r="C13448" t="s">
        <v>53</v>
      </c>
      <c r="D13448" t="s">
        <v>53</v>
      </c>
      <c r="E13448" s="30">
        <v>4</v>
      </c>
      <c r="F13448">
        <f t="shared" si="216"/>
        <v>1</v>
      </c>
    </row>
    <row r="13449" spans="1:6" x14ac:dyDescent="0.2">
      <c r="A13449" s="28">
        <v>43322</v>
      </c>
      <c r="B13449" t="s">
        <v>440</v>
      </c>
      <c r="C13449" t="s">
        <v>54</v>
      </c>
      <c r="D13449" t="s">
        <v>54</v>
      </c>
      <c r="E13449" s="30">
        <v>4</v>
      </c>
      <c r="F13449">
        <f t="shared" si="216"/>
        <v>1</v>
      </c>
    </row>
    <row r="13450" spans="1:6" x14ac:dyDescent="0.2">
      <c r="A13450" s="28">
        <v>43322</v>
      </c>
      <c r="B13450" t="s">
        <v>440</v>
      </c>
      <c r="C13450" t="s">
        <v>55</v>
      </c>
      <c r="D13450" t="s">
        <v>55</v>
      </c>
      <c r="E13450" s="30">
        <v>19</v>
      </c>
      <c r="F13450">
        <f t="shared" si="216"/>
        <v>1</v>
      </c>
    </row>
    <row r="13451" spans="1:6" x14ac:dyDescent="0.2">
      <c r="A13451" s="28">
        <v>43322</v>
      </c>
      <c r="B13451" t="s">
        <v>440</v>
      </c>
      <c r="C13451" t="s">
        <v>56</v>
      </c>
      <c r="D13451" t="s">
        <v>56</v>
      </c>
      <c r="E13451" s="30">
        <v>4</v>
      </c>
      <c r="F13451">
        <f t="shared" si="216"/>
        <v>1</v>
      </c>
    </row>
    <row r="13452" spans="1:6" x14ac:dyDescent="0.2">
      <c r="A13452" s="28">
        <v>43322</v>
      </c>
      <c r="B13452" t="s">
        <v>440</v>
      </c>
      <c r="C13452" t="s">
        <v>57</v>
      </c>
      <c r="D13452" t="s">
        <v>57</v>
      </c>
      <c r="E13452" s="30">
        <v>0</v>
      </c>
      <c r="F13452">
        <f t="shared" si="216"/>
        <v>1</v>
      </c>
    </row>
    <row r="13453" spans="1:6" x14ac:dyDescent="0.2">
      <c r="A13453" s="28">
        <v>43322</v>
      </c>
      <c r="B13453" t="s">
        <v>440</v>
      </c>
      <c r="C13453" t="s">
        <v>58</v>
      </c>
      <c r="D13453" t="s">
        <v>58</v>
      </c>
      <c r="E13453" s="30">
        <v>0</v>
      </c>
      <c r="F13453">
        <f t="shared" si="216"/>
        <v>1</v>
      </c>
    </row>
    <row r="13454" spans="1:6" x14ac:dyDescent="0.2">
      <c r="A13454" s="28">
        <v>43322</v>
      </c>
      <c r="B13454" t="s">
        <v>440</v>
      </c>
      <c r="C13454" t="s">
        <v>59</v>
      </c>
      <c r="D13454" t="s">
        <v>59</v>
      </c>
      <c r="E13454" s="30">
        <v>2</v>
      </c>
      <c r="F13454">
        <f t="shared" si="216"/>
        <v>1</v>
      </c>
    </row>
    <row r="13455" spans="1:6" x14ac:dyDescent="0.2">
      <c r="A13455" s="28">
        <v>43323</v>
      </c>
      <c r="B13455" t="s">
        <v>441</v>
      </c>
      <c r="C13455" t="s">
        <v>52</v>
      </c>
      <c r="D13455" t="s">
        <v>52</v>
      </c>
      <c r="E13455" s="30">
        <v>4</v>
      </c>
      <c r="F13455">
        <f t="shared" si="216"/>
        <v>1</v>
      </c>
    </row>
    <row r="13456" spans="1:6" x14ac:dyDescent="0.2">
      <c r="A13456" s="28">
        <v>43323</v>
      </c>
      <c r="B13456" t="s">
        <v>441</v>
      </c>
      <c r="C13456" t="s">
        <v>53</v>
      </c>
      <c r="D13456" t="s">
        <v>53</v>
      </c>
      <c r="E13456" s="30">
        <v>4.133</v>
      </c>
      <c r="F13456">
        <f t="shared" si="216"/>
        <v>1</v>
      </c>
    </row>
    <row r="13457" spans="1:6" x14ac:dyDescent="0.2">
      <c r="A13457" s="28">
        <v>43323</v>
      </c>
      <c r="B13457" t="s">
        <v>441</v>
      </c>
      <c r="C13457" t="s">
        <v>54</v>
      </c>
      <c r="D13457" t="s">
        <v>54</v>
      </c>
      <c r="E13457" s="30">
        <v>6</v>
      </c>
      <c r="F13457">
        <f t="shared" si="216"/>
        <v>1</v>
      </c>
    </row>
    <row r="13458" spans="1:6" x14ac:dyDescent="0.2">
      <c r="A13458" s="28">
        <v>43323</v>
      </c>
      <c r="B13458" t="s">
        <v>441</v>
      </c>
      <c r="C13458" t="s">
        <v>55</v>
      </c>
      <c r="D13458" t="s">
        <v>55</v>
      </c>
      <c r="E13458" s="30">
        <v>37</v>
      </c>
      <c r="F13458">
        <f t="shared" si="216"/>
        <v>1</v>
      </c>
    </row>
    <row r="13459" spans="1:6" x14ac:dyDescent="0.2">
      <c r="A13459" s="28">
        <v>43323</v>
      </c>
      <c r="B13459" t="s">
        <v>441</v>
      </c>
      <c r="C13459" t="s">
        <v>56</v>
      </c>
      <c r="D13459" t="s">
        <v>56</v>
      </c>
      <c r="E13459" s="30">
        <v>16</v>
      </c>
      <c r="F13459">
        <f t="shared" si="216"/>
        <v>1</v>
      </c>
    </row>
    <row r="13460" spans="1:6" x14ac:dyDescent="0.2">
      <c r="A13460" s="28">
        <v>43323</v>
      </c>
      <c r="B13460" t="s">
        <v>441</v>
      </c>
      <c r="C13460" t="s">
        <v>57</v>
      </c>
      <c r="D13460" t="s">
        <v>57</v>
      </c>
      <c r="E13460" s="30">
        <v>1</v>
      </c>
      <c r="F13460">
        <f t="shared" si="216"/>
        <v>1</v>
      </c>
    </row>
    <row r="13461" spans="1:6" x14ac:dyDescent="0.2">
      <c r="A13461" s="28">
        <v>43323</v>
      </c>
      <c r="B13461" t="s">
        <v>441</v>
      </c>
      <c r="C13461" t="s">
        <v>58</v>
      </c>
      <c r="D13461" t="s">
        <v>58</v>
      </c>
      <c r="E13461" s="30">
        <v>5</v>
      </c>
      <c r="F13461">
        <f t="shared" si="216"/>
        <v>1</v>
      </c>
    </row>
    <row r="13462" spans="1:6" x14ac:dyDescent="0.2">
      <c r="A13462" s="28">
        <v>43323</v>
      </c>
      <c r="B13462" t="s">
        <v>441</v>
      </c>
      <c r="C13462" t="s">
        <v>59</v>
      </c>
      <c r="D13462" t="s">
        <v>59</v>
      </c>
      <c r="E13462" s="30">
        <v>10</v>
      </c>
      <c r="F13462">
        <f t="shared" si="216"/>
        <v>1</v>
      </c>
    </row>
    <row r="13463" spans="1:6" x14ac:dyDescent="0.2">
      <c r="A13463" s="28">
        <v>43324</v>
      </c>
      <c r="B13463" t="s">
        <v>447</v>
      </c>
      <c r="C13463" t="s">
        <v>52</v>
      </c>
      <c r="D13463" t="s">
        <v>52</v>
      </c>
      <c r="E13463" s="30">
        <v>10.99</v>
      </c>
      <c r="F13463">
        <f t="shared" si="216"/>
        <v>1</v>
      </c>
    </row>
    <row r="13464" spans="1:6" x14ac:dyDescent="0.2">
      <c r="A13464" s="28">
        <v>43324</v>
      </c>
      <c r="B13464" t="s">
        <v>447</v>
      </c>
      <c r="C13464" t="s">
        <v>53</v>
      </c>
      <c r="D13464" t="s">
        <v>53</v>
      </c>
      <c r="E13464" s="30">
        <v>4.99</v>
      </c>
      <c r="F13464">
        <f t="shared" si="216"/>
        <v>1</v>
      </c>
    </row>
    <row r="13465" spans="1:6" x14ac:dyDescent="0.2">
      <c r="A13465" s="28">
        <v>43324</v>
      </c>
      <c r="B13465" t="s">
        <v>447</v>
      </c>
      <c r="C13465" t="s">
        <v>54</v>
      </c>
      <c r="D13465" t="s">
        <v>54</v>
      </c>
      <c r="E13465" s="30">
        <v>6</v>
      </c>
      <c r="F13465">
        <f t="shared" si="216"/>
        <v>1</v>
      </c>
    </row>
    <row r="13466" spans="1:6" x14ac:dyDescent="0.2">
      <c r="A13466" s="28">
        <v>43324</v>
      </c>
      <c r="B13466" t="s">
        <v>447</v>
      </c>
      <c r="C13466" t="s">
        <v>55</v>
      </c>
      <c r="D13466" t="s">
        <v>55</v>
      </c>
      <c r="E13466" s="30">
        <v>16</v>
      </c>
      <c r="F13466">
        <f t="shared" si="216"/>
        <v>1</v>
      </c>
    </row>
    <row r="13467" spans="1:6" x14ac:dyDescent="0.2">
      <c r="A13467" s="28">
        <v>43324</v>
      </c>
      <c r="B13467" t="s">
        <v>447</v>
      </c>
      <c r="C13467" t="s">
        <v>56</v>
      </c>
      <c r="D13467" t="s">
        <v>56</v>
      </c>
      <c r="E13467" s="30">
        <v>6</v>
      </c>
      <c r="F13467">
        <f t="shared" si="216"/>
        <v>1</v>
      </c>
    </row>
    <row r="13468" spans="1:6" x14ac:dyDescent="0.2">
      <c r="A13468" s="28">
        <v>43324</v>
      </c>
      <c r="B13468" t="s">
        <v>447</v>
      </c>
      <c r="C13468" t="s">
        <v>57</v>
      </c>
      <c r="D13468" t="s">
        <v>57</v>
      </c>
      <c r="E13468" s="30">
        <v>0</v>
      </c>
      <c r="F13468">
        <f t="shared" si="216"/>
        <v>1</v>
      </c>
    </row>
    <row r="13469" spans="1:6" x14ac:dyDescent="0.2">
      <c r="A13469" s="28">
        <v>43324</v>
      </c>
      <c r="B13469" t="s">
        <v>447</v>
      </c>
      <c r="C13469" t="s">
        <v>58</v>
      </c>
      <c r="D13469" t="s">
        <v>58</v>
      </c>
      <c r="E13469" s="30">
        <v>1</v>
      </c>
      <c r="F13469">
        <f t="shared" si="216"/>
        <v>1</v>
      </c>
    </row>
    <row r="13470" spans="1:6" x14ac:dyDescent="0.2">
      <c r="A13470" s="28">
        <v>43324</v>
      </c>
      <c r="B13470" t="s">
        <v>447</v>
      </c>
      <c r="C13470" t="s">
        <v>59</v>
      </c>
      <c r="D13470" t="s">
        <v>59</v>
      </c>
      <c r="E13470" s="30">
        <v>2</v>
      </c>
      <c r="F13470">
        <f t="shared" si="216"/>
        <v>1</v>
      </c>
    </row>
    <row r="13471" spans="1:6" x14ac:dyDescent="0.2">
      <c r="A13471" s="28">
        <v>43325</v>
      </c>
      <c r="B13471" t="s">
        <v>443</v>
      </c>
      <c r="C13471" t="s">
        <v>52</v>
      </c>
      <c r="D13471" t="s">
        <v>52</v>
      </c>
      <c r="E13471" s="30">
        <v>3.33</v>
      </c>
      <c r="F13471">
        <f t="shared" si="216"/>
        <v>1</v>
      </c>
    </row>
    <row r="13472" spans="1:6" x14ac:dyDescent="0.2">
      <c r="A13472" s="28">
        <v>43325</v>
      </c>
      <c r="B13472" t="s">
        <v>443</v>
      </c>
      <c r="C13472" t="s">
        <v>53</v>
      </c>
      <c r="D13472" t="s">
        <v>53</v>
      </c>
      <c r="E13472" s="30">
        <v>5.0199999999999996</v>
      </c>
      <c r="F13472">
        <f t="shared" si="216"/>
        <v>1</v>
      </c>
    </row>
    <row r="13473" spans="1:6" x14ac:dyDescent="0.2">
      <c r="A13473" s="28">
        <v>43325</v>
      </c>
      <c r="B13473" t="s">
        <v>443</v>
      </c>
      <c r="C13473" t="s">
        <v>54</v>
      </c>
      <c r="D13473" t="s">
        <v>54</v>
      </c>
      <c r="E13473" s="30">
        <v>2</v>
      </c>
      <c r="F13473">
        <f t="shared" si="216"/>
        <v>1</v>
      </c>
    </row>
    <row r="13474" spans="1:6" x14ac:dyDescent="0.2">
      <c r="A13474" s="28">
        <v>43325</v>
      </c>
      <c r="B13474" t="s">
        <v>443</v>
      </c>
      <c r="C13474" t="s">
        <v>55</v>
      </c>
      <c r="D13474" t="s">
        <v>55</v>
      </c>
      <c r="E13474" s="30">
        <v>23.25</v>
      </c>
      <c r="F13474">
        <f t="shared" si="216"/>
        <v>1</v>
      </c>
    </row>
    <row r="13475" spans="1:6" x14ac:dyDescent="0.2">
      <c r="A13475" s="28">
        <v>43325</v>
      </c>
      <c r="B13475" t="s">
        <v>443</v>
      </c>
      <c r="C13475" t="s">
        <v>56</v>
      </c>
      <c r="D13475" t="s">
        <v>56</v>
      </c>
      <c r="E13475" s="30">
        <v>15</v>
      </c>
      <c r="F13475">
        <f t="shared" si="216"/>
        <v>1</v>
      </c>
    </row>
    <row r="13476" spans="1:6" x14ac:dyDescent="0.2">
      <c r="A13476" s="28">
        <v>43325</v>
      </c>
      <c r="B13476" t="s">
        <v>443</v>
      </c>
      <c r="C13476" t="s">
        <v>57</v>
      </c>
      <c r="D13476" t="s">
        <v>57</v>
      </c>
      <c r="E13476" s="30">
        <v>0</v>
      </c>
      <c r="F13476">
        <f t="shared" si="216"/>
        <v>1</v>
      </c>
    </row>
    <row r="13477" spans="1:6" x14ac:dyDescent="0.2">
      <c r="A13477" s="28">
        <v>43325</v>
      </c>
      <c r="B13477" t="s">
        <v>443</v>
      </c>
      <c r="C13477" t="s">
        <v>58</v>
      </c>
      <c r="D13477" t="s">
        <v>58</v>
      </c>
      <c r="E13477" s="30">
        <v>3</v>
      </c>
      <c r="F13477">
        <f t="shared" si="216"/>
        <v>1</v>
      </c>
    </row>
    <row r="13478" spans="1:6" x14ac:dyDescent="0.2">
      <c r="A13478" s="28">
        <v>43325</v>
      </c>
      <c r="B13478" t="s">
        <v>443</v>
      </c>
      <c r="C13478" t="s">
        <v>59</v>
      </c>
      <c r="D13478" t="s">
        <v>59</v>
      </c>
      <c r="E13478" s="30">
        <v>2</v>
      </c>
      <c r="F13478">
        <f t="shared" si="216"/>
        <v>1</v>
      </c>
    </row>
    <row r="13479" spans="1:6" x14ac:dyDescent="0.2">
      <c r="A13479" s="28">
        <v>43326</v>
      </c>
      <c r="B13479" t="s">
        <v>444</v>
      </c>
      <c r="C13479" t="s">
        <v>52</v>
      </c>
      <c r="D13479" t="s">
        <v>52</v>
      </c>
      <c r="E13479" s="30">
        <v>1.33</v>
      </c>
      <c r="F13479">
        <f t="shared" si="216"/>
        <v>1</v>
      </c>
    </row>
    <row r="13480" spans="1:6" x14ac:dyDescent="0.2">
      <c r="A13480" s="28">
        <v>43326</v>
      </c>
      <c r="B13480" t="s">
        <v>444</v>
      </c>
      <c r="C13480" t="s">
        <v>53</v>
      </c>
      <c r="D13480" t="s">
        <v>53</v>
      </c>
      <c r="E13480" s="30">
        <v>2.7360000000000002</v>
      </c>
      <c r="F13480">
        <f t="shared" si="216"/>
        <v>1</v>
      </c>
    </row>
    <row r="13481" spans="1:6" x14ac:dyDescent="0.2">
      <c r="A13481" s="28">
        <v>43326</v>
      </c>
      <c r="B13481" t="s">
        <v>444</v>
      </c>
      <c r="C13481" t="s">
        <v>54</v>
      </c>
      <c r="D13481" t="s">
        <v>54</v>
      </c>
      <c r="E13481" s="30">
        <v>5</v>
      </c>
      <c r="F13481">
        <f t="shared" si="216"/>
        <v>1</v>
      </c>
    </row>
    <row r="13482" spans="1:6" x14ac:dyDescent="0.2">
      <c r="A13482" s="28">
        <v>43326</v>
      </c>
      <c r="B13482" t="s">
        <v>444</v>
      </c>
      <c r="C13482" t="s">
        <v>55</v>
      </c>
      <c r="D13482" t="s">
        <v>55</v>
      </c>
      <c r="E13482" s="30">
        <v>12</v>
      </c>
      <c r="F13482">
        <f t="shared" si="216"/>
        <v>1</v>
      </c>
    </row>
    <row r="13483" spans="1:6" x14ac:dyDescent="0.2">
      <c r="A13483" s="28">
        <v>43326</v>
      </c>
      <c r="B13483" t="s">
        <v>444</v>
      </c>
      <c r="C13483" t="s">
        <v>56</v>
      </c>
      <c r="D13483" t="s">
        <v>56</v>
      </c>
      <c r="E13483" s="30">
        <v>9</v>
      </c>
      <c r="F13483">
        <f t="shared" si="216"/>
        <v>1</v>
      </c>
    </row>
    <row r="13484" spans="1:6" x14ac:dyDescent="0.2">
      <c r="A13484" s="28">
        <v>43326</v>
      </c>
      <c r="B13484" t="s">
        <v>444</v>
      </c>
      <c r="C13484" t="s">
        <v>57</v>
      </c>
      <c r="D13484" t="s">
        <v>57</v>
      </c>
      <c r="E13484" s="30">
        <v>0</v>
      </c>
      <c r="F13484">
        <f t="shared" si="216"/>
        <v>1</v>
      </c>
    </row>
    <row r="13485" spans="1:6" x14ac:dyDescent="0.2">
      <c r="A13485" s="28">
        <v>43326</v>
      </c>
      <c r="B13485" t="s">
        <v>444</v>
      </c>
      <c r="C13485" t="s">
        <v>58</v>
      </c>
      <c r="D13485" t="s">
        <v>58</v>
      </c>
      <c r="E13485" s="30">
        <v>4</v>
      </c>
      <c r="F13485">
        <f t="shared" si="216"/>
        <v>1</v>
      </c>
    </row>
    <row r="13486" spans="1:6" x14ac:dyDescent="0.2">
      <c r="A13486" s="28">
        <v>43326</v>
      </c>
      <c r="B13486" t="s">
        <v>444</v>
      </c>
      <c r="C13486" t="s">
        <v>59</v>
      </c>
      <c r="D13486" t="s">
        <v>59</v>
      </c>
      <c r="E13486" s="30">
        <v>5</v>
      </c>
      <c r="F13486">
        <f t="shared" si="216"/>
        <v>1</v>
      </c>
    </row>
    <row r="13487" spans="1:6" x14ac:dyDescent="0.2">
      <c r="A13487" s="28">
        <v>43327</v>
      </c>
      <c r="B13487" t="s">
        <v>445</v>
      </c>
      <c r="C13487" t="s">
        <v>52</v>
      </c>
      <c r="D13487" t="s">
        <v>52</v>
      </c>
      <c r="E13487" s="30">
        <v>8.34</v>
      </c>
      <c r="F13487">
        <f t="shared" si="216"/>
        <v>1</v>
      </c>
    </row>
    <row r="13488" spans="1:6" x14ac:dyDescent="0.2">
      <c r="A13488" s="28">
        <v>43327</v>
      </c>
      <c r="B13488" t="s">
        <v>445</v>
      </c>
      <c r="C13488" t="s">
        <v>53</v>
      </c>
      <c r="D13488" t="s">
        <v>53</v>
      </c>
      <c r="E13488" s="30">
        <v>4.1989999999999998</v>
      </c>
      <c r="F13488">
        <f t="shared" si="216"/>
        <v>1</v>
      </c>
    </row>
    <row r="13489" spans="1:6" x14ac:dyDescent="0.2">
      <c r="A13489" s="28">
        <v>43327</v>
      </c>
      <c r="B13489" t="s">
        <v>445</v>
      </c>
      <c r="C13489" t="s">
        <v>54</v>
      </c>
      <c r="D13489" t="s">
        <v>54</v>
      </c>
      <c r="E13489" s="30">
        <v>2</v>
      </c>
      <c r="F13489">
        <f t="shared" si="216"/>
        <v>1</v>
      </c>
    </row>
    <row r="13490" spans="1:6" x14ac:dyDescent="0.2">
      <c r="A13490" s="28">
        <v>43327</v>
      </c>
      <c r="B13490" t="s">
        <v>445</v>
      </c>
      <c r="C13490" t="s">
        <v>55</v>
      </c>
      <c r="D13490" t="s">
        <v>55</v>
      </c>
      <c r="E13490" s="30">
        <v>32.200000000000003</v>
      </c>
      <c r="F13490">
        <f t="shared" si="216"/>
        <v>1</v>
      </c>
    </row>
    <row r="13491" spans="1:6" x14ac:dyDescent="0.2">
      <c r="A13491" s="28">
        <v>43327</v>
      </c>
      <c r="B13491" t="s">
        <v>445</v>
      </c>
      <c r="C13491" t="s">
        <v>56</v>
      </c>
      <c r="D13491" t="s">
        <v>56</v>
      </c>
      <c r="E13491" s="30">
        <v>13</v>
      </c>
      <c r="F13491">
        <f t="shared" si="216"/>
        <v>1</v>
      </c>
    </row>
    <row r="13492" spans="1:6" x14ac:dyDescent="0.2">
      <c r="A13492" s="28">
        <v>43327</v>
      </c>
      <c r="B13492" t="s">
        <v>445</v>
      </c>
      <c r="C13492" t="s">
        <v>57</v>
      </c>
      <c r="D13492" t="s">
        <v>57</v>
      </c>
      <c r="E13492" s="30">
        <v>2</v>
      </c>
      <c r="F13492">
        <f t="shared" si="216"/>
        <v>1</v>
      </c>
    </row>
    <row r="13493" spans="1:6" x14ac:dyDescent="0.2">
      <c r="A13493" s="28">
        <v>43327</v>
      </c>
      <c r="B13493" t="s">
        <v>445</v>
      </c>
      <c r="C13493" t="s">
        <v>58</v>
      </c>
      <c r="D13493" t="s">
        <v>58</v>
      </c>
      <c r="E13493" s="30">
        <v>0</v>
      </c>
      <c r="F13493">
        <f t="shared" si="216"/>
        <v>1</v>
      </c>
    </row>
    <row r="13494" spans="1:6" x14ac:dyDescent="0.2">
      <c r="A13494" s="28">
        <v>43327</v>
      </c>
      <c r="B13494" t="s">
        <v>445</v>
      </c>
      <c r="C13494" t="s">
        <v>59</v>
      </c>
      <c r="D13494" t="s">
        <v>59</v>
      </c>
      <c r="E13494" s="30">
        <v>1</v>
      </c>
      <c r="F13494">
        <f t="shared" si="216"/>
        <v>1</v>
      </c>
    </row>
    <row r="13495" spans="1:6" x14ac:dyDescent="0.2">
      <c r="A13495" s="28">
        <v>43328</v>
      </c>
      <c r="B13495" t="s">
        <v>446</v>
      </c>
      <c r="C13495" t="s">
        <v>52</v>
      </c>
      <c r="D13495" t="s">
        <v>52</v>
      </c>
      <c r="E13495" s="30">
        <v>3.33</v>
      </c>
      <c r="F13495">
        <f t="shared" si="216"/>
        <v>1</v>
      </c>
    </row>
    <row r="13496" spans="1:6" x14ac:dyDescent="0.2">
      <c r="A13496" s="28">
        <v>43328</v>
      </c>
      <c r="B13496" t="s">
        <v>446</v>
      </c>
      <c r="C13496" t="s">
        <v>53</v>
      </c>
      <c r="D13496" t="s">
        <v>53</v>
      </c>
      <c r="E13496" s="30">
        <v>8.7289999999999992</v>
      </c>
      <c r="F13496">
        <f t="shared" si="216"/>
        <v>1</v>
      </c>
    </row>
    <row r="13497" spans="1:6" x14ac:dyDescent="0.2">
      <c r="A13497" s="28">
        <v>43328</v>
      </c>
      <c r="B13497" t="s">
        <v>446</v>
      </c>
      <c r="C13497" t="s">
        <v>54</v>
      </c>
      <c r="D13497" t="s">
        <v>54</v>
      </c>
      <c r="E13497" s="30">
        <v>4</v>
      </c>
      <c r="F13497">
        <f t="shared" si="216"/>
        <v>1</v>
      </c>
    </row>
    <row r="13498" spans="1:6" x14ac:dyDescent="0.2">
      <c r="A13498" s="28">
        <v>43328</v>
      </c>
      <c r="B13498" t="s">
        <v>446</v>
      </c>
      <c r="C13498" t="s">
        <v>55</v>
      </c>
      <c r="D13498" t="s">
        <v>55</v>
      </c>
      <c r="E13498" s="30">
        <v>27.4</v>
      </c>
      <c r="F13498">
        <f t="shared" si="216"/>
        <v>1</v>
      </c>
    </row>
    <row r="13499" spans="1:6" x14ac:dyDescent="0.2">
      <c r="A13499" s="28">
        <v>43328</v>
      </c>
      <c r="B13499" t="s">
        <v>446</v>
      </c>
      <c r="C13499" t="s">
        <v>56</v>
      </c>
      <c r="D13499" t="s">
        <v>56</v>
      </c>
      <c r="E13499" s="30">
        <v>6</v>
      </c>
      <c r="F13499">
        <f t="shared" si="216"/>
        <v>1</v>
      </c>
    </row>
    <row r="13500" spans="1:6" x14ac:dyDescent="0.2">
      <c r="A13500" s="28">
        <v>43328</v>
      </c>
      <c r="B13500" t="s">
        <v>446</v>
      </c>
      <c r="C13500" t="s">
        <v>57</v>
      </c>
      <c r="D13500" t="s">
        <v>57</v>
      </c>
      <c r="E13500" s="30">
        <v>3</v>
      </c>
      <c r="F13500">
        <f t="shared" si="216"/>
        <v>1</v>
      </c>
    </row>
    <row r="13501" spans="1:6" x14ac:dyDescent="0.2">
      <c r="A13501" s="28">
        <v>43328</v>
      </c>
      <c r="B13501" t="s">
        <v>446</v>
      </c>
      <c r="C13501" t="s">
        <v>58</v>
      </c>
      <c r="D13501" t="s">
        <v>58</v>
      </c>
      <c r="E13501" s="30">
        <v>5</v>
      </c>
      <c r="F13501">
        <f t="shared" si="216"/>
        <v>1</v>
      </c>
    </row>
    <row r="13502" spans="1:6" x14ac:dyDescent="0.2">
      <c r="A13502" s="28">
        <v>43328</v>
      </c>
      <c r="B13502" t="s">
        <v>446</v>
      </c>
      <c r="C13502" t="s">
        <v>59</v>
      </c>
      <c r="D13502" t="s">
        <v>59</v>
      </c>
      <c r="E13502" s="30">
        <v>5</v>
      </c>
      <c r="F13502">
        <f t="shared" si="216"/>
        <v>1</v>
      </c>
    </row>
    <row r="13503" spans="1:6" x14ac:dyDescent="0.2">
      <c r="A13503" s="28">
        <v>43329</v>
      </c>
      <c r="B13503" t="s">
        <v>440</v>
      </c>
      <c r="C13503" t="s">
        <v>52</v>
      </c>
      <c r="D13503" t="s">
        <v>52</v>
      </c>
      <c r="E13503" s="30">
        <v>2.33</v>
      </c>
      <c r="F13503">
        <f t="shared" si="216"/>
        <v>1</v>
      </c>
    </row>
    <row r="13504" spans="1:6" x14ac:dyDescent="0.2">
      <c r="A13504" s="28">
        <v>43329</v>
      </c>
      <c r="B13504" t="s">
        <v>440</v>
      </c>
      <c r="C13504" t="s">
        <v>53</v>
      </c>
      <c r="D13504" t="s">
        <v>53</v>
      </c>
      <c r="E13504" s="30">
        <v>2.99</v>
      </c>
      <c r="F13504">
        <f t="shared" si="216"/>
        <v>1</v>
      </c>
    </row>
    <row r="13505" spans="1:6" x14ac:dyDescent="0.2">
      <c r="A13505" s="28">
        <v>43329</v>
      </c>
      <c r="B13505" t="s">
        <v>440</v>
      </c>
      <c r="C13505" t="s">
        <v>54</v>
      </c>
      <c r="D13505" t="s">
        <v>54</v>
      </c>
      <c r="E13505" s="30">
        <v>2.4</v>
      </c>
      <c r="F13505">
        <f t="shared" si="216"/>
        <v>1</v>
      </c>
    </row>
    <row r="13506" spans="1:6" x14ac:dyDescent="0.2">
      <c r="A13506" s="28">
        <v>43329</v>
      </c>
      <c r="B13506" t="s">
        <v>440</v>
      </c>
      <c r="C13506" t="s">
        <v>55</v>
      </c>
      <c r="D13506" t="s">
        <v>55</v>
      </c>
      <c r="E13506" s="30">
        <v>23</v>
      </c>
      <c r="F13506">
        <f t="shared" si="216"/>
        <v>1</v>
      </c>
    </row>
    <row r="13507" spans="1:6" x14ac:dyDescent="0.2">
      <c r="A13507" s="28">
        <v>43329</v>
      </c>
      <c r="B13507" t="s">
        <v>440</v>
      </c>
      <c r="C13507" t="s">
        <v>56</v>
      </c>
      <c r="D13507" t="s">
        <v>56</v>
      </c>
      <c r="E13507" s="30">
        <v>5</v>
      </c>
      <c r="F13507">
        <f t="shared" si="216"/>
        <v>1</v>
      </c>
    </row>
    <row r="13508" spans="1:6" x14ac:dyDescent="0.2">
      <c r="A13508" s="28">
        <v>43329</v>
      </c>
      <c r="B13508" t="s">
        <v>440</v>
      </c>
      <c r="C13508" t="s">
        <v>57</v>
      </c>
      <c r="D13508" t="s">
        <v>57</v>
      </c>
      <c r="E13508" s="30">
        <v>1</v>
      </c>
      <c r="F13508">
        <f t="shared" si="216"/>
        <v>1</v>
      </c>
    </row>
    <row r="13509" spans="1:6" x14ac:dyDescent="0.2">
      <c r="A13509" s="28">
        <v>43329</v>
      </c>
      <c r="B13509" t="s">
        <v>440</v>
      </c>
      <c r="C13509" t="s">
        <v>58</v>
      </c>
      <c r="D13509" t="s">
        <v>58</v>
      </c>
      <c r="E13509" s="30">
        <v>5</v>
      </c>
      <c r="F13509">
        <f t="shared" si="216"/>
        <v>1</v>
      </c>
    </row>
    <row r="13510" spans="1:6" x14ac:dyDescent="0.2">
      <c r="A13510" s="28">
        <v>43329</v>
      </c>
      <c r="B13510" t="s">
        <v>440</v>
      </c>
      <c r="C13510" t="s">
        <v>59</v>
      </c>
      <c r="D13510" t="s">
        <v>59</v>
      </c>
      <c r="E13510" s="30">
        <v>1</v>
      </c>
      <c r="F13510">
        <f t="shared" si="216"/>
        <v>1</v>
      </c>
    </row>
    <row r="13511" spans="1:6" x14ac:dyDescent="0.2">
      <c r="A13511" s="28">
        <v>43330</v>
      </c>
      <c r="B13511" t="s">
        <v>441</v>
      </c>
      <c r="C13511" t="s">
        <v>52</v>
      </c>
      <c r="D13511" t="s">
        <v>52</v>
      </c>
      <c r="E13511" s="30">
        <v>6.33</v>
      </c>
      <c r="F13511">
        <f t="shared" ref="F13511:F13574" si="217">SUBTOTAL(103,E13511)</f>
        <v>1</v>
      </c>
    </row>
    <row r="13512" spans="1:6" x14ac:dyDescent="0.2">
      <c r="A13512" s="28">
        <v>43330</v>
      </c>
      <c r="B13512" t="s">
        <v>441</v>
      </c>
      <c r="C13512" t="s">
        <v>53</v>
      </c>
      <c r="D13512" t="s">
        <v>53</v>
      </c>
      <c r="E13512" s="30">
        <v>5.34</v>
      </c>
      <c r="F13512">
        <f t="shared" si="217"/>
        <v>1</v>
      </c>
    </row>
    <row r="13513" spans="1:6" x14ac:dyDescent="0.2">
      <c r="A13513" s="28">
        <v>43330</v>
      </c>
      <c r="B13513" t="s">
        <v>441</v>
      </c>
      <c r="C13513" t="s">
        <v>54</v>
      </c>
      <c r="D13513" t="s">
        <v>54</v>
      </c>
      <c r="E13513" s="30">
        <v>0</v>
      </c>
      <c r="F13513">
        <f t="shared" si="217"/>
        <v>1</v>
      </c>
    </row>
    <row r="13514" spans="1:6" x14ac:dyDescent="0.2">
      <c r="A13514" s="28">
        <v>43330</v>
      </c>
      <c r="B13514" t="s">
        <v>441</v>
      </c>
      <c r="C13514" t="s">
        <v>55</v>
      </c>
      <c r="D13514" t="s">
        <v>55</v>
      </c>
      <c r="E13514" s="30">
        <v>32.1</v>
      </c>
      <c r="F13514">
        <f t="shared" si="217"/>
        <v>1</v>
      </c>
    </row>
    <row r="13515" spans="1:6" x14ac:dyDescent="0.2">
      <c r="A13515" s="28">
        <v>43330</v>
      </c>
      <c r="B13515" t="s">
        <v>441</v>
      </c>
      <c r="C13515" t="s">
        <v>56</v>
      </c>
      <c r="D13515" t="s">
        <v>56</v>
      </c>
      <c r="E13515" s="30">
        <v>5</v>
      </c>
      <c r="F13515">
        <f t="shared" si="217"/>
        <v>1</v>
      </c>
    </row>
    <row r="13516" spans="1:6" x14ac:dyDescent="0.2">
      <c r="A13516" s="28">
        <v>43330</v>
      </c>
      <c r="B13516" t="s">
        <v>441</v>
      </c>
      <c r="C13516" t="s">
        <v>57</v>
      </c>
      <c r="D13516" t="s">
        <v>57</v>
      </c>
      <c r="E13516" s="30">
        <v>1</v>
      </c>
      <c r="F13516">
        <f t="shared" si="217"/>
        <v>1</v>
      </c>
    </row>
    <row r="13517" spans="1:6" x14ac:dyDescent="0.2">
      <c r="A13517" s="28">
        <v>43330</v>
      </c>
      <c r="B13517" t="s">
        <v>441</v>
      </c>
      <c r="C13517" t="s">
        <v>58</v>
      </c>
      <c r="D13517" t="s">
        <v>58</v>
      </c>
      <c r="E13517" s="30">
        <v>6</v>
      </c>
      <c r="F13517">
        <f t="shared" si="217"/>
        <v>1</v>
      </c>
    </row>
    <row r="13518" spans="1:6" x14ac:dyDescent="0.2">
      <c r="A13518" s="28">
        <v>43330</v>
      </c>
      <c r="B13518" t="s">
        <v>441</v>
      </c>
      <c r="C13518" t="s">
        <v>59</v>
      </c>
      <c r="D13518" t="s">
        <v>59</v>
      </c>
      <c r="E13518" s="30">
        <v>0</v>
      </c>
      <c r="F13518">
        <f t="shared" si="217"/>
        <v>1</v>
      </c>
    </row>
    <row r="13519" spans="1:6" x14ac:dyDescent="0.2">
      <c r="A13519" s="28">
        <v>43331</v>
      </c>
      <c r="B13519" t="s">
        <v>447</v>
      </c>
      <c r="C13519" t="s">
        <v>52</v>
      </c>
      <c r="D13519" t="s">
        <v>52</v>
      </c>
      <c r="E13519" s="30">
        <v>6.33</v>
      </c>
      <c r="F13519">
        <f t="shared" si="217"/>
        <v>1</v>
      </c>
    </row>
    <row r="13520" spans="1:6" x14ac:dyDescent="0.2">
      <c r="A13520" s="28">
        <v>43331</v>
      </c>
      <c r="B13520" t="s">
        <v>447</v>
      </c>
      <c r="C13520" t="s">
        <v>53</v>
      </c>
      <c r="D13520" t="s">
        <v>53</v>
      </c>
      <c r="E13520" s="30">
        <v>4.4950000000000001</v>
      </c>
      <c r="F13520">
        <f t="shared" si="217"/>
        <v>1</v>
      </c>
    </row>
    <row r="13521" spans="1:6" x14ac:dyDescent="0.2">
      <c r="A13521" s="28">
        <v>43331</v>
      </c>
      <c r="B13521" t="s">
        <v>447</v>
      </c>
      <c r="C13521" t="s">
        <v>54</v>
      </c>
      <c r="D13521" t="s">
        <v>54</v>
      </c>
      <c r="E13521" s="30">
        <v>1</v>
      </c>
      <c r="F13521">
        <f t="shared" si="217"/>
        <v>1</v>
      </c>
    </row>
    <row r="13522" spans="1:6" x14ac:dyDescent="0.2">
      <c r="A13522" s="28">
        <v>43331</v>
      </c>
      <c r="B13522" t="s">
        <v>447</v>
      </c>
      <c r="C13522" t="s">
        <v>55</v>
      </c>
      <c r="D13522" t="s">
        <v>55</v>
      </c>
      <c r="E13522" s="30">
        <v>19.899999999999999</v>
      </c>
      <c r="F13522">
        <f t="shared" si="217"/>
        <v>1</v>
      </c>
    </row>
    <row r="13523" spans="1:6" x14ac:dyDescent="0.2">
      <c r="A13523" s="28">
        <v>43331</v>
      </c>
      <c r="B13523" t="s">
        <v>447</v>
      </c>
      <c r="C13523" t="s">
        <v>56</v>
      </c>
      <c r="D13523" t="s">
        <v>56</v>
      </c>
      <c r="E13523" s="30">
        <v>3</v>
      </c>
      <c r="F13523">
        <f t="shared" si="217"/>
        <v>1</v>
      </c>
    </row>
    <row r="13524" spans="1:6" x14ac:dyDescent="0.2">
      <c r="A13524" s="28">
        <v>43331</v>
      </c>
      <c r="B13524" t="s">
        <v>447</v>
      </c>
      <c r="C13524" t="s">
        <v>57</v>
      </c>
      <c r="D13524" t="s">
        <v>57</v>
      </c>
      <c r="E13524" s="30">
        <v>0</v>
      </c>
      <c r="F13524">
        <f t="shared" si="217"/>
        <v>1</v>
      </c>
    </row>
    <row r="13525" spans="1:6" x14ac:dyDescent="0.2">
      <c r="A13525" s="28">
        <v>43331</v>
      </c>
      <c r="B13525" t="s">
        <v>447</v>
      </c>
      <c r="C13525" t="s">
        <v>58</v>
      </c>
      <c r="D13525" t="s">
        <v>58</v>
      </c>
      <c r="E13525" s="30">
        <v>5</v>
      </c>
      <c r="F13525">
        <f t="shared" si="217"/>
        <v>1</v>
      </c>
    </row>
    <row r="13526" spans="1:6" x14ac:dyDescent="0.2">
      <c r="A13526" s="28">
        <v>43331</v>
      </c>
      <c r="B13526" t="s">
        <v>447</v>
      </c>
      <c r="C13526" t="s">
        <v>59</v>
      </c>
      <c r="D13526" t="s">
        <v>59</v>
      </c>
      <c r="E13526" s="30">
        <v>6</v>
      </c>
      <c r="F13526">
        <f t="shared" si="217"/>
        <v>1</v>
      </c>
    </row>
    <row r="13527" spans="1:6" x14ac:dyDescent="0.2">
      <c r="A13527" s="28">
        <v>43332</v>
      </c>
      <c r="B13527" t="s">
        <v>443</v>
      </c>
      <c r="C13527" t="s">
        <v>52</v>
      </c>
      <c r="D13527" t="s">
        <v>52</v>
      </c>
      <c r="E13527" s="30">
        <v>4</v>
      </c>
      <c r="F13527">
        <f t="shared" si="217"/>
        <v>1</v>
      </c>
    </row>
    <row r="13528" spans="1:6" x14ac:dyDescent="0.2">
      <c r="A13528" s="28">
        <v>43332</v>
      </c>
      <c r="B13528" t="s">
        <v>443</v>
      </c>
      <c r="C13528" t="s">
        <v>53</v>
      </c>
      <c r="D13528" t="s">
        <v>53</v>
      </c>
      <c r="E13528" s="30">
        <v>5.68</v>
      </c>
      <c r="F13528">
        <f t="shared" si="217"/>
        <v>1</v>
      </c>
    </row>
    <row r="13529" spans="1:6" x14ac:dyDescent="0.2">
      <c r="A13529" s="28">
        <v>43332</v>
      </c>
      <c r="B13529" t="s">
        <v>443</v>
      </c>
      <c r="C13529" t="s">
        <v>54</v>
      </c>
      <c r="D13529" t="s">
        <v>54</v>
      </c>
      <c r="E13529" s="30">
        <v>4.2</v>
      </c>
      <c r="F13529">
        <f t="shared" si="217"/>
        <v>1</v>
      </c>
    </row>
    <row r="13530" spans="1:6" x14ac:dyDescent="0.2">
      <c r="A13530" s="28">
        <v>43332</v>
      </c>
      <c r="B13530" t="s">
        <v>443</v>
      </c>
      <c r="C13530" t="s">
        <v>55</v>
      </c>
      <c r="D13530" t="s">
        <v>55</v>
      </c>
      <c r="E13530" s="30">
        <v>21.4</v>
      </c>
      <c r="F13530">
        <f t="shared" si="217"/>
        <v>1</v>
      </c>
    </row>
    <row r="13531" spans="1:6" x14ac:dyDescent="0.2">
      <c r="A13531" s="28">
        <v>43332</v>
      </c>
      <c r="B13531" t="s">
        <v>443</v>
      </c>
      <c r="C13531" t="s">
        <v>56</v>
      </c>
      <c r="D13531" t="s">
        <v>56</v>
      </c>
      <c r="E13531" s="30">
        <v>7</v>
      </c>
      <c r="F13531">
        <f t="shared" si="217"/>
        <v>1</v>
      </c>
    </row>
    <row r="13532" spans="1:6" x14ac:dyDescent="0.2">
      <c r="A13532" s="28">
        <v>43332</v>
      </c>
      <c r="B13532" t="s">
        <v>443</v>
      </c>
      <c r="C13532" t="s">
        <v>57</v>
      </c>
      <c r="D13532" t="s">
        <v>57</v>
      </c>
      <c r="E13532" s="30">
        <v>0</v>
      </c>
      <c r="F13532">
        <f t="shared" si="217"/>
        <v>1</v>
      </c>
    </row>
    <row r="13533" spans="1:6" x14ac:dyDescent="0.2">
      <c r="A13533" s="28">
        <v>43332</v>
      </c>
      <c r="B13533" t="s">
        <v>443</v>
      </c>
      <c r="C13533" t="s">
        <v>58</v>
      </c>
      <c r="D13533" t="s">
        <v>58</v>
      </c>
      <c r="E13533" s="30">
        <v>20</v>
      </c>
      <c r="F13533">
        <f t="shared" si="217"/>
        <v>1</v>
      </c>
    </row>
    <row r="13534" spans="1:6" x14ac:dyDescent="0.2">
      <c r="A13534" s="28">
        <v>43332</v>
      </c>
      <c r="B13534" t="s">
        <v>443</v>
      </c>
      <c r="C13534" t="s">
        <v>59</v>
      </c>
      <c r="D13534" t="s">
        <v>59</v>
      </c>
      <c r="E13534" s="30">
        <v>3</v>
      </c>
      <c r="F13534">
        <f t="shared" si="217"/>
        <v>1</v>
      </c>
    </row>
    <row r="13535" spans="1:6" x14ac:dyDescent="0.2">
      <c r="A13535" s="28">
        <v>43333</v>
      </c>
      <c r="B13535" t="s">
        <v>444</v>
      </c>
      <c r="C13535" t="s">
        <v>52</v>
      </c>
      <c r="D13535" t="s">
        <v>52</v>
      </c>
      <c r="E13535" s="30">
        <v>2.34</v>
      </c>
      <c r="F13535">
        <f t="shared" si="217"/>
        <v>1</v>
      </c>
    </row>
    <row r="13536" spans="1:6" x14ac:dyDescent="0.2">
      <c r="A13536" s="28">
        <v>43333</v>
      </c>
      <c r="B13536" t="s">
        <v>444</v>
      </c>
      <c r="C13536" t="s">
        <v>53</v>
      </c>
      <c r="D13536" t="s">
        <v>53</v>
      </c>
      <c r="E13536" s="30">
        <v>3</v>
      </c>
      <c r="F13536">
        <f t="shared" si="217"/>
        <v>1</v>
      </c>
    </row>
    <row r="13537" spans="1:6" x14ac:dyDescent="0.2">
      <c r="A13537" s="28">
        <v>43333</v>
      </c>
      <c r="B13537" t="s">
        <v>444</v>
      </c>
      <c r="C13537" t="s">
        <v>54</v>
      </c>
      <c r="D13537" t="s">
        <v>54</v>
      </c>
      <c r="E13537" s="30">
        <v>2.15</v>
      </c>
      <c r="F13537">
        <f t="shared" si="217"/>
        <v>1</v>
      </c>
    </row>
    <row r="13538" spans="1:6" x14ac:dyDescent="0.2">
      <c r="A13538" s="28">
        <v>43333</v>
      </c>
      <c r="B13538" t="s">
        <v>444</v>
      </c>
      <c r="C13538" t="s">
        <v>55</v>
      </c>
      <c r="D13538" t="s">
        <v>55</v>
      </c>
      <c r="E13538" s="30">
        <v>26.2</v>
      </c>
      <c r="F13538">
        <f t="shared" si="217"/>
        <v>1</v>
      </c>
    </row>
    <row r="13539" spans="1:6" x14ac:dyDescent="0.2">
      <c r="A13539" s="28">
        <v>43333</v>
      </c>
      <c r="B13539" t="s">
        <v>444</v>
      </c>
      <c r="C13539" t="s">
        <v>56</v>
      </c>
      <c r="D13539" t="s">
        <v>56</v>
      </c>
      <c r="E13539" s="30">
        <v>4</v>
      </c>
      <c r="F13539">
        <f t="shared" si="217"/>
        <v>1</v>
      </c>
    </row>
    <row r="13540" spans="1:6" x14ac:dyDescent="0.2">
      <c r="A13540" s="28">
        <v>43333</v>
      </c>
      <c r="B13540" t="s">
        <v>444</v>
      </c>
      <c r="C13540" t="s">
        <v>57</v>
      </c>
      <c r="D13540" t="s">
        <v>57</v>
      </c>
      <c r="E13540" s="30">
        <v>1</v>
      </c>
      <c r="F13540">
        <f t="shared" si="217"/>
        <v>1</v>
      </c>
    </row>
    <row r="13541" spans="1:6" x14ac:dyDescent="0.2">
      <c r="A13541" s="28">
        <v>43333</v>
      </c>
      <c r="B13541" t="s">
        <v>444</v>
      </c>
      <c r="C13541" t="s">
        <v>58</v>
      </c>
      <c r="D13541" t="s">
        <v>58</v>
      </c>
      <c r="E13541" s="30">
        <v>1</v>
      </c>
      <c r="F13541">
        <f t="shared" si="217"/>
        <v>1</v>
      </c>
    </row>
    <row r="13542" spans="1:6" x14ac:dyDescent="0.2">
      <c r="A13542" s="28">
        <v>43333</v>
      </c>
      <c r="B13542" t="s">
        <v>444</v>
      </c>
      <c r="C13542" t="s">
        <v>59</v>
      </c>
      <c r="D13542" t="s">
        <v>59</v>
      </c>
      <c r="E13542" s="30">
        <v>4</v>
      </c>
      <c r="F13542">
        <f t="shared" si="217"/>
        <v>1</v>
      </c>
    </row>
    <row r="13543" spans="1:6" x14ac:dyDescent="0.2">
      <c r="A13543" s="28">
        <v>43334</v>
      </c>
      <c r="B13543" t="s">
        <v>445</v>
      </c>
      <c r="C13543" t="s">
        <v>52</v>
      </c>
      <c r="D13543" t="s">
        <v>52</v>
      </c>
      <c r="E13543" s="30">
        <v>5</v>
      </c>
      <c r="F13543">
        <f t="shared" si="217"/>
        <v>1</v>
      </c>
    </row>
    <row r="13544" spans="1:6" x14ac:dyDescent="0.2">
      <c r="A13544" s="28">
        <v>43334</v>
      </c>
      <c r="B13544" t="s">
        <v>445</v>
      </c>
      <c r="C13544" t="s">
        <v>53</v>
      </c>
      <c r="D13544" t="s">
        <v>53</v>
      </c>
      <c r="E13544" s="30">
        <v>4.33</v>
      </c>
      <c r="F13544">
        <f t="shared" si="217"/>
        <v>1</v>
      </c>
    </row>
    <row r="13545" spans="1:6" x14ac:dyDescent="0.2">
      <c r="A13545" s="28">
        <v>43334</v>
      </c>
      <c r="B13545" t="s">
        <v>445</v>
      </c>
      <c r="C13545" t="s">
        <v>54</v>
      </c>
      <c r="D13545" t="s">
        <v>54</v>
      </c>
      <c r="E13545" s="30">
        <v>0</v>
      </c>
      <c r="F13545">
        <f t="shared" si="217"/>
        <v>1</v>
      </c>
    </row>
    <row r="13546" spans="1:6" x14ac:dyDescent="0.2">
      <c r="A13546" s="28">
        <v>43334</v>
      </c>
      <c r="B13546" t="s">
        <v>445</v>
      </c>
      <c r="C13546" t="s">
        <v>55</v>
      </c>
      <c r="D13546" t="s">
        <v>55</v>
      </c>
      <c r="E13546" s="30">
        <v>18</v>
      </c>
      <c r="F13546">
        <f t="shared" si="217"/>
        <v>1</v>
      </c>
    </row>
    <row r="13547" spans="1:6" x14ac:dyDescent="0.2">
      <c r="A13547" s="28">
        <v>43334</v>
      </c>
      <c r="B13547" t="s">
        <v>445</v>
      </c>
      <c r="C13547" t="s">
        <v>56</v>
      </c>
      <c r="D13547" t="s">
        <v>56</v>
      </c>
      <c r="E13547" s="30">
        <v>4</v>
      </c>
      <c r="F13547">
        <f t="shared" si="217"/>
        <v>1</v>
      </c>
    </row>
    <row r="13548" spans="1:6" x14ac:dyDescent="0.2">
      <c r="A13548" s="28">
        <v>43334</v>
      </c>
      <c r="B13548" t="s">
        <v>445</v>
      </c>
      <c r="C13548" t="s">
        <v>57</v>
      </c>
      <c r="D13548" t="s">
        <v>57</v>
      </c>
      <c r="E13548" s="30">
        <v>1</v>
      </c>
      <c r="F13548">
        <f t="shared" si="217"/>
        <v>1</v>
      </c>
    </row>
    <row r="13549" spans="1:6" x14ac:dyDescent="0.2">
      <c r="A13549" s="28">
        <v>43334</v>
      </c>
      <c r="B13549" t="s">
        <v>445</v>
      </c>
      <c r="C13549" t="s">
        <v>58</v>
      </c>
      <c r="D13549" t="s">
        <v>58</v>
      </c>
      <c r="E13549" s="30">
        <v>0</v>
      </c>
      <c r="F13549">
        <f t="shared" si="217"/>
        <v>1</v>
      </c>
    </row>
    <row r="13550" spans="1:6" x14ac:dyDescent="0.2">
      <c r="A13550" s="28">
        <v>43334</v>
      </c>
      <c r="B13550" t="s">
        <v>445</v>
      </c>
      <c r="C13550" t="s">
        <v>59</v>
      </c>
      <c r="D13550" t="s">
        <v>59</v>
      </c>
      <c r="E13550" s="30">
        <v>4</v>
      </c>
      <c r="F13550">
        <f t="shared" si="217"/>
        <v>1</v>
      </c>
    </row>
    <row r="13551" spans="1:6" x14ac:dyDescent="0.2">
      <c r="A13551" s="28">
        <v>43335</v>
      </c>
      <c r="B13551" t="s">
        <v>446</v>
      </c>
      <c r="C13551" t="s">
        <v>52</v>
      </c>
      <c r="D13551" t="s">
        <v>52</v>
      </c>
      <c r="E13551" s="30">
        <v>5</v>
      </c>
      <c r="F13551">
        <f t="shared" si="217"/>
        <v>1</v>
      </c>
    </row>
    <row r="13552" spans="1:6" x14ac:dyDescent="0.2">
      <c r="A13552" s="28">
        <v>43335</v>
      </c>
      <c r="B13552" t="s">
        <v>446</v>
      </c>
      <c r="C13552" t="s">
        <v>53</v>
      </c>
      <c r="D13552" t="s">
        <v>53</v>
      </c>
      <c r="E13552" s="30">
        <v>4.0670000000000002</v>
      </c>
      <c r="F13552">
        <f t="shared" si="217"/>
        <v>1</v>
      </c>
    </row>
    <row r="13553" spans="1:6" x14ac:dyDescent="0.2">
      <c r="A13553" s="28">
        <v>43335</v>
      </c>
      <c r="B13553" t="s">
        <v>446</v>
      </c>
      <c r="C13553" t="s">
        <v>54</v>
      </c>
      <c r="D13553" t="s">
        <v>54</v>
      </c>
      <c r="E13553" s="30">
        <v>4</v>
      </c>
      <c r="F13553">
        <f t="shared" si="217"/>
        <v>1</v>
      </c>
    </row>
    <row r="13554" spans="1:6" x14ac:dyDescent="0.2">
      <c r="A13554" s="28">
        <v>43335</v>
      </c>
      <c r="B13554" t="s">
        <v>446</v>
      </c>
      <c r="C13554" t="s">
        <v>55</v>
      </c>
      <c r="D13554" t="s">
        <v>55</v>
      </c>
      <c r="E13554" s="30">
        <v>35</v>
      </c>
      <c r="F13554">
        <f t="shared" si="217"/>
        <v>1</v>
      </c>
    </row>
    <row r="13555" spans="1:6" x14ac:dyDescent="0.2">
      <c r="A13555" s="28">
        <v>43335</v>
      </c>
      <c r="B13555" t="s">
        <v>446</v>
      </c>
      <c r="C13555" t="s">
        <v>56</v>
      </c>
      <c r="D13555" t="s">
        <v>56</v>
      </c>
      <c r="E13555" s="30">
        <v>8</v>
      </c>
      <c r="F13555">
        <f t="shared" si="217"/>
        <v>1</v>
      </c>
    </row>
    <row r="13556" spans="1:6" x14ac:dyDescent="0.2">
      <c r="A13556" s="28">
        <v>43335</v>
      </c>
      <c r="B13556" t="s">
        <v>446</v>
      </c>
      <c r="C13556" t="s">
        <v>57</v>
      </c>
      <c r="D13556" t="s">
        <v>57</v>
      </c>
      <c r="E13556" s="30">
        <v>0</v>
      </c>
      <c r="F13556">
        <f t="shared" si="217"/>
        <v>1</v>
      </c>
    </row>
    <row r="13557" spans="1:6" x14ac:dyDescent="0.2">
      <c r="A13557" s="28">
        <v>43335</v>
      </c>
      <c r="B13557" t="s">
        <v>446</v>
      </c>
      <c r="C13557" t="s">
        <v>58</v>
      </c>
      <c r="D13557" t="s">
        <v>58</v>
      </c>
      <c r="E13557" s="30">
        <v>23</v>
      </c>
      <c r="F13557">
        <f t="shared" si="217"/>
        <v>1</v>
      </c>
    </row>
    <row r="13558" spans="1:6" x14ac:dyDescent="0.2">
      <c r="A13558" s="28">
        <v>43335</v>
      </c>
      <c r="B13558" t="s">
        <v>446</v>
      </c>
      <c r="C13558" t="s">
        <v>59</v>
      </c>
      <c r="D13558" t="s">
        <v>59</v>
      </c>
      <c r="E13558" s="30">
        <v>3</v>
      </c>
      <c r="F13558">
        <f t="shared" si="217"/>
        <v>1</v>
      </c>
    </row>
    <row r="13559" spans="1:6" x14ac:dyDescent="0.2">
      <c r="A13559" s="28">
        <v>43336</v>
      </c>
      <c r="B13559" t="s">
        <v>440</v>
      </c>
      <c r="C13559" t="s">
        <v>52</v>
      </c>
      <c r="D13559" t="s">
        <v>52</v>
      </c>
      <c r="E13559" s="30">
        <v>4</v>
      </c>
      <c r="F13559">
        <f t="shared" si="217"/>
        <v>1</v>
      </c>
    </row>
    <row r="13560" spans="1:6" x14ac:dyDescent="0.2">
      <c r="A13560" s="28">
        <v>43336</v>
      </c>
      <c r="B13560" t="s">
        <v>440</v>
      </c>
      <c r="C13560" t="s">
        <v>53</v>
      </c>
      <c r="D13560" t="s">
        <v>53</v>
      </c>
      <c r="E13560" s="30">
        <v>2.34</v>
      </c>
      <c r="F13560">
        <f t="shared" si="217"/>
        <v>1</v>
      </c>
    </row>
    <row r="13561" spans="1:6" x14ac:dyDescent="0.2">
      <c r="A13561" s="28">
        <v>43336</v>
      </c>
      <c r="B13561" t="s">
        <v>440</v>
      </c>
      <c r="C13561" t="s">
        <v>54</v>
      </c>
      <c r="D13561" t="s">
        <v>54</v>
      </c>
      <c r="E13561" s="30">
        <v>1</v>
      </c>
      <c r="F13561">
        <f t="shared" si="217"/>
        <v>1</v>
      </c>
    </row>
    <row r="13562" spans="1:6" x14ac:dyDescent="0.2">
      <c r="A13562" s="28">
        <v>43336</v>
      </c>
      <c r="B13562" t="s">
        <v>440</v>
      </c>
      <c r="C13562" t="s">
        <v>55</v>
      </c>
      <c r="D13562" t="s">
        <v>55</v>
      </c>
      <c r="E13562" s="30">
        <v>38.5</v>
      </c>
      <c r="F13562">
        <f t="shared" si="217"/>
        <v>1</v>
      </c>
    </row>
    <row r="13563" spans="1:6" x14ac:dyDescent="0.2">
      <c r="A13563" s="28">
        <v>43336</v>
      </c>
      <c r="B13563" t="s">
        <v>440</v>
      </c>
      <c r="C13563" t="s">
        <v>56</v>
      </c>
      <c r="D13563" t="s">
        <v>56</v>
      </c>
      <c r="E13563" s="30">
        <v>7</v>
      </c>
      <c r="F13563">
        <f t="shared" si="217"/>
        <v>1</v>
      </c>
    </row>
    <row r="13564" spans="1:6" x14ac:dyDescent="0.2">
      <c r="A13564" s="28">
        <v>43336</v>
      </c>
      <c r="B13564" t="s">
        <v>440</v>
      </c>
      <c r="C13564" t="s">
        <v>57</v>
      </c>
      <c r="D13564" t="s">
        <v>57</v>
      </c>
      <c r="E13564" s="30">
        <v>0</v>
      </c>
      <c r="F13564">
        <f t="shared" si="217"/>
        <v>1</v>
      </c>
    </row>
    <row r="13565" spans="1:6" x14ac:dyDescent="0.2">
      <c r="A13565" s="28">
        <v>43336</v>
      </c>
      <c r="B13565" t="s">
        <v>440</v>
      </c>
      <c r="C13565" t="s">
        <v>58</v>
      </c>
      <c r="D13565" t="s">
        <v>58</v>
      </c>
      <c r="E13565" s="30">
        <v>21</v>
      </c>
      <c r="F13565">
        <f t="shared" si="217"/>
        <v>1</v>
      </c>
    </row>
    <row r="13566" spans="1:6" x14ac:dyDescent="0.2">
      <c r="A13566" s="28">
        <v>43336</v>
      </c>
      <c r="B13566" t="s">
        <v>440</v>
      </c>
      <c r="C13566" t="s">
        <v>59</v>
      </c>
      <c r="D13566" t="s">
        <v>59</v>
      </c>
      <c r="E13566" s="30">
        <v>4</v>
      </c>
      <c r="F13566">
        <f t="shared" si="217"/>
        <v>1</v>
      </c>
    </row>
    <row r="13567" spans="1:6" x14ac:dyDescent="0.2">
      <c r="A13567" s="28">
        <v>43337</v>
      </c>
      <c r="B13567" t="s">
        <v>441</v>
      </c>
      <c r="C13567" t="s">
        <v>52</v>
      </c>
      <c r="D13567" t="s">
        <v>52</v>
      </c>
      <c r="E13567" s="30">
        <v>3.67</v>
      </c>
      <c r="F13567">
        <f t="shared" si="217"/>
        <v>1</v>
      </c>
    </row>
    <row r="13568" spans="1:6" x14ac:dyDescent="0.2">
      <c r="A13568" s="28">
        <v>43337</v>
      </c>
      <c r="B13568" t="s">
        <v>441</v>
      </c>
      <c r="C13568" t="s">
        <v>53</v>
      </c>
      <c r="D13568" t="s">
        <v>53</v>
      </c>
      <c r="E13568" s="30">
        <v>4.01</v>
      </c>
      <c r="F13568">
        <f t="shared" si="217"/>
        <v>1</v>
      </c>
    </row>
    <row r="13569" spans="1:6" x14ac:dyDescent="0.2">
      <c r="A13569" s="28">
        <v>43337</v>
      </c>
      <c r="B13569" t="s">
        <v>441</v>
      </c>
      <c r="C13569" t="s">
        <v>54</v>
      </c>
      <c r="D13569" t="s">
        <v>54</v>
      </c>
      <c r="E13569" s="30">
        <v>3.2</v>
      </c>
      <c r="F13569">
        <f t="shared" si="217"/>
        <v>1</v>
      </c>
    </row>
    <row r="13570" spans="1:6" x14ac:dyDescent="0.2">
      <c r="A13570" s="28">
        <v>43337</v>
      </c>
      <c r="B13570" t="s">
        <v>441</v>
      </c>
      <c r="C13570" t="s">
        <v>55</v>
      </c>
      <c r="D13570" t="s">
        <v>55</v>
      </c>
      <c r="E13570" s="30">
        <v>27</v>
      </c>
      <c r="F13570">
        <f t="shared" si="217"/>
        <v>1</v>
      </c>
    </row>
    <row r="13571" spans="1:6" x14ac:dyDescent="0.2">
      <c r="A13571" s="28">
        <v>43337</v>
      </c>
      <c r="B13571" t="s">
        <v>441</v>
      </c>
      <c r="C13571" t="s">
        <v>56</v>
      </c>
      <c r="D13571" t="s">
        <v>56</v>
      </c>
      <c r="E13571" s="30">
        <v>4</v>
      </c>
      <c r="F13571">
        <f t="shared" si="217"/>
        <v>1</v>
      </c>
    </row>
    <row r="13572" spans="1:6" x14ac:dyDescent="0.2">
      <c r="A13572" s="28">
        <v>43337</v>
      </c>
      <c r="B13572" t="s">
        <v>441</v>
      </c>
      <c r="C13572" t="s">
        <v>57</v>
      </c>
      <c r="D13572" t="s">
        <v>57</v>
      </c>
      <c r="E13572" s="30">
        <v>0</v>
      </c>
      <c r="F13572">
        <f t="shared" si="217"/>
        <v>1</v>
      </c>
    </row>
    <row r="13573" spans="1:6" x14ac:dyDescent="0.2">
      <c r="A13573" s="28">
        <v>43337</v>
      </c>
      <c r="B13573" t="s">
        <v>441</v>
      </c>
      <c r="C13573" t="s">
        <v>58</v>
      </c>
      <c r="D13573" t="s">
        <v>58</v>
      </c>
      <c r="E13573" s="30">
        <v>6</v>
      </c>
      <c r="F13573">
        <f t="shared" si="217"/>
        <v>1</v>
      </c>
    </row>
    <row r="13574" spans="1:6" x14ac:dyDescent="0.2">
      <c r="A13574" s="28">
        <v>43337</v>
      </c>
      <c r="B13574" t="s">
        <v>441</v>
      </c>
      <c r="C13574" t="s">
        <v>59</v>
      </c>
      <c r="D13574" t="s">
        <v>59</v>
      </c>
      <c r="E13574" s="30">
        <v>2.5</v>
      </c>
      <c r="F13574">
        <f t="shared" si="217"/>
        <v>1</v>
      </c>
    </row>
    <row r="13575" spans="1:6" x14ac:dyDescent="0.2">
      <c r="A13575" s="28">
        <v>43338</v>
      </c>
      <c r="B13575" t="s">
        <v>447</v>
      </c>
      <c r="C13575" t="s">
        <v>52</v>
      </c>
      <c r="D13575" t="s">
        <v>52</v>
      </c>
      <c r="E13575" s="30">
        <v>11.33</v>
      </c>
      <c r="F13575">
        <f t="shared" ref="F13575:F13638" si="218">SUBTOTAL(103,E13575)</f>
        <v>1</v>
      </c>
    </row>
    <row r="13576" spans="1:6" x14ac:dyDescent="0.2">
      <c r="A13576" s="28">
        <v>43338</v>
      </c>
      <c r="B13576" t="s">
        <v>447</v>
      </c>
      <c r="C13576" t="s">
        <v>53</v>
      </c>
      <c r="D13576" t="s">
        <v>53</v>
      </c>
      <c r="E13576" s="30">
        <v>6.67</v>
      </c>
      <c r="F13576">
        <f t="shared" si="218"/>
        <v>1</v>
      </c>
    </row>
    <row r="13577" spans="1:6" x14ac:dyDescent="0.2">
      <c r="A13577" s="28">
        <v>43338</v>
      </c>
      <c r="B13577" t="s">
        <v>447</v>
      </c>
      <c r="C13577" t="s">
        <v>54</v>
      </c>
      <c r="D13577" t="s">
        <v>54</v>
      </c>
      <c r="E13577" s="30">
        <v>4</v>
      </c>
      <c r="F13577">
        <f t="shared" si="218"/>
        <v>1</v>
      </c>
    </row>
    <row r="13578" spans="1:6" x14ac:dyDescent="0.2">
      <c r="A13578" s="28">
        <v>43338</v>
      </c>
      <c r="B13578" t="s">
        <v>447</v>
      </c>
      <c r="C13578" t="s">
        <v>55</v>
      </c>
      <c r="D13578" t="s">
        <v>55</v>
      </c>
      <c r="E13578" s="30">
        <v>57</v>
      </c>
      <c r="F13578">
        <f t="shared" si="218"/>
        <v>1</v>
      </c>
    </row>
    <row r="13579" spans="1:6" x14ac:dyDescent="0.2">
      <c r="A13579" s="28">
        <v>43338</v>
      </c>
      <c r="B13579" t="s">
        <v>447</v>
      </c>
      <c r="C13579" t="s">
        <v>56</v>
      </c>
      <c r="D13579" t="s">
        <v>56</v>
      </c>
      <c r="E13579" s="30">
        <v>10</v>
      </c>
      <c r="F13579">
        <f t="shared" si="218"/>
        <v>1</v>
      </c>
    </row>
    <row r="13580" spans="1:6" x14ac:dyDescent="0.2">
      <c r="A13580" s="28">
        <v>43338</v>
      </c>
      <c r="B13580" t="s">
        <v>447</v>
      </c>
      <c r="C13580" t="s">
        <v>57</v>
      </c>
      <c r="D13580" t="s">
        <v>57</v>
      </c>
      <c r="E13580" s="30">
        <v>0</v>
      </c>
      <c r="F13580">
        <f t="shared" si="218"/>
        <v>1</v>
      </c>
    </row>
    <row r="13581" spans="1:6" x14ac:dyDescent="0.2">
      <c r="A13581" s="28">
        <v>43338</v>
      </c>
      <c r="B13581" t="s">
        <v>447</v>
      </c>
      <c r="C13581" t="s">
        <v>58</v>
      </c>
      <c r="D13581" t="s">
        <v>58</v>
      </c>
      <c r="E13581" s="30">
        <v>8</v>
      </c>
      <c r="F13581">
        <f t="shared" si="218"/>
        <v>1</v>
      </c>
    </row>
    <row r="13582" spans="1:6" x14ac:dyDescent="0.2">
      <c r="A13582" s="28">
        <v>43338</v>
      </c>
      <c r="B13582" t="s">
        <v>447</v>
      </c>
      <c r="C13582" t="s">
        <v>59</v>
      </c>
      <c r="D13582" t="s">
        <v>59</v>
      </c>
      <c r="E13582" s="30">
        <v>4.3</v>
      </c>
      <c r="F13582">
        <f t="shared" si="218"/>
        <v>1</v>
      </c>
    </row>
    <row r="13583" spans="1:6" x14ac:dyDescent="0.2">
      <c r="A13583" s="28">
        <v>43339</v>
      </c>
      <c r="B13583" t="s">
        <v>443</v>
      </c>
      <c r="C13583" t="s">
        <v>52</v>
      </c>
      <c r="D13583" t="s">
        <v>52</v>
      </c>
      <c r="E13583" s="30">
        <v>3.34</v>
      </c>
      <c r="F13583">
        <f t="shared" si="218"/>
        <v>1</v>
      </c>
    </row>
    <row r="13584" spans="1:6" x14ac:dyDescent="0.2">
      <c r="A13584" s="28">
        <v>43339</v>
      </c>
      <c r="B13584" t="s">
        <v>443</v>
      </c>
      <c r="C13584" t="s">
        <v>53</v>
      </c>
      <c r="D13584" t="s">
        <v>53</v>
      </c>
      <c r="E13584" s="30">
        <v>1</v>
      </c>
      <c r="F13584">
        <f t="shared" si="218"/>
        <v>1</v>
      </c>
    </row>
    <row r="13585" spans="1:6" x14ac:dyDescent="0.2">
      <c r="A13585" s="28">
        <v>43339</v>
      </c>
      <c r="B13585" t="s">
        <v>443</v>
      </c>
      <c r="C13585" t="s">
        <v>54</v>
      </c>
      <c r="D13585" t="s">
        <v>54</v>
      </c>
      <c r="E13585" s="30">
        <v>9</v>
      </c>
      <c r="F13585">
        <f t="shared" si="218"/>
        <v>1</v>
      </c>
    </row>
    <row r="13586" spans="1:6" x14ac:dyDescent="0.2">
      <c r="A13586" s="28">
        <v>43339</v>
      </c>
      <c r="B13586" t="s">
        <v>443</v>
      </c>
      <c r="C13586" t="s">
        <v>55</v>
      </c>
      <c r="D13586" t="s">
        <v>55</v>
      </c>
      <c r="E13586" s="30">
        <v>16</v>
      </c>
      <c r="F13586">
        <f t="shared" si="218"/>
        <v>1</v>
      </c>
    </row>
    <row r="13587" spans="1:6" x14ac:dyDescent="0.2">
      <c r="A13587" s="28">
        <v>43339</v>
      </c>
      <c r="B13587" t="s">
        <v>443</v>
      </c>
      <c r="C13587" t="s">
        <v>56</v>
      </c>
      <c r="D13587" t="s">
        <v>56</v>
      </c>
      <c r="E13587" s="30">
        <v>6</v>
      </c>
      <c r="F13587">
        <f t="shared" si="218"/>
        <v>1</v>
      </c>
    </row>
    <row r="13588" spans="1:6" x14ac:dyDescent="0.2">
      <c r="A13588" s="28">
        <v>43339</v>
      </c>
      <c r="B13588" t="s">
        <v>443</v>
      </c>
      <c r="C13588" t="s">
        <v>57</v>
      </c>
      <c r="D13588" t="s">
        <v>57</v>
      </c>
      <c r="E13588" s="30">
        <v>0</v>
      </c>
      <c r="F13588">
        <f t="shared" si="218"/>
        <v>1</v>
      </c>
    </row>
    <row r="13589" spans="1:6" x14ac:dyDescent="0.2">
      <c r="A13589" s="28">
        <v>43339</v>
      </c>
      <c r="B13589" t="s">
        <v>443</v>
      </c>
      <c r="C13589" t="s">
        <v>58</v>
      </c>
      <c r="D13589" t="s">
        <v>58</v>
      </c>
      <c r="E13589" s="30">
        <v>1</v>
      </c>
      <c r="F13589">
        <f t="shared" si="218"/>
        <v>1</v>
      </c>
    </row>
    <row r="13590" spans="1:6" x14ac:dyDescent="0.2">
      <c r="A13590" s="28">
        <v>43339</v>
      </c>
      <c r="B13590" t="s">
        <v>443</v>
      </c>
      <c r="C13590" t="s">
        <v>59</v>
      </c>
      <c r="D13590" t="s">
        <v>59</v>
      </c>
      <c r="E13590" s="30">
        <v>1</v>
      </c>
      <c r="F13590">
        <f t="shared" si="218"/>
        <v>1</v>
      </c>
    </row>
    <row r="13591" spans="1:6" x14ac:dyDescent="0.2">
      <c r="A13591" s="28">
        <v>43340</v>
      </c>
      <c r="B13591" t="s">
        <v>444</v>
      </c>
      <c r="C13591" t="s">
        <v>52</v>
      </c>
      <c r="D13591" t="s">
        <v>52</v>
      </c>
      <c r="E13591" s="30">
        <v>2</v>
      </c>
      <c r="F13591">
        <f t="shared" si="218"/>
        <v>1</v>
      </c>
    </row>
    <row r="13592" spans="1:6" x14ac:dyDescent="0.2">
      <c r="A13592" s="28">
        <v>43340</v>
      </c>
      <c r="B13592" t="s">
        <v>444</v>
      </c>
      <c r="C13592" t="s">
        <v>53</v>
      </c>
      <c r="D13592" t="s">
        <v>53</v>
      </c>
      <c r="E13592" s="30">
        <v>2.68</v>
      </c>
      <c r="F13592">
        <f t="shared" si="218"/>
        <v>1</v>
      </c>
    </row>
    <row r="13593" spans="1:6" x14ac:dyDescent="0.2">
      <c r="A13593" s="28">
        <v>43340</v>
      </c>
      <c r="B13593" t="s">
        <v>444</v>
      </c>
      <c r="C13593" t="s">
        <v>54</v>
      </c>
      <c r="D13593" t="s">
        <v>54</v>
      </c>
      <c r="E13593" s="30">
        <v>1</v>
      </c>
      <c r="F13593">
        <f t="shared" si="218"/>
        <v>1</v>
      </c>
    </row>
    <row r="13594" spans="1:6" x14ac:dyDescent="0.2">
      <c r="A13594" s="28">
        <v>43340</v>
      </c>
      <c r="B13594" t="s">
        <v>444</v>
      </c>
      <c r="C13594" t="s">
        <v>55</v>
      </c>
      <c r="D13594" t="s">
        <v>55</v>
      </c>
      <c r="E13594" s="30">
        <v>26.4</v>
      </c>
      <c r="F13594">
        <f t="shared" si="218"/>
        <v>1</v>
      </c>
    </row>
    <row r="13595" spans="1:6" x14ac:dyDescent="0.2">
      <c r="A13595" s="28">
        <v>43340</v>
      </c>
      <c r="B13595" t="s">
        <v>444</v>
      </c>
      <c r="C13595" t="s">
        <v>56</v>
      </c>
      <c r="D13595" t="s">
        <v>56</v>
      </c>
      <c r="E13595" s="30">
        <v>7</v>
      </c>
      <c r="F13595">
        <f t="shared" si="218"/>
        <v>1</v>
      </c>
    </row>
    <row r="13596" spans="1:6" x14ac:dyDescent="0.2">
      <c r="A13596" s="28">
        <v>43340</v>
      </c>
      <c r="B13596" t="s">
        <v>444</v>
      </c>
      <c r="C13596" t="s">
        <v>57</v>
      </c>
      <c r="D13596" t="s">
        <v>57</v>
      </c>
      <c r="E13596" s="30">
        <v>1</v>
      </c>
      <c r="F13596">
        <f t="shared" si="218"/>
        <v>1</v>
      </c>
    </row>
    <row r="13597" spans="1:6" x14ac:dyDescent="0.2">
      <c r="A13597" s="28">
        <v>43340</v>
      </c>
      <c r="B13597" t="s">
        <v>444</v>
      </c>
      <c r="C13597" t="s">
        <v>58</v>
      </c>
      <c r="D13597" t="s">
        <v>58</v>
      </c>
      <c r="E13597" s="30">
        <v>0</v>
      </c>
      <c r="F13597">
        <f t="shared" si="218"/>
        <v>1</v>
      </c>
    </row>
    <row r="13598" spans="1:6" x14ac:dyDescent="0.2">
      <c r="A13598" s="28">
        <v>43340</v>
      </c>
      <c r="B13598" t="s">
        <v>444</v>
      </c>
      <c r="C13598" t="s">
        <v>59</v>
      </c>
      <c r="D13598" t="s">
        <v>59</v>
      </c>
      <c r="E13598" s="30">
        <v>3</v>
      </c>
      <c r="F13598">
        <f t="shared" si="218"/>
        <v>1</v>
      </c>
    </row>
    <row r="13599" spans="1:6" x14ac:dyDescent="0.2">
      <c r="A13599" s="28">
        <v>43341</v>
      </c>
      <c r="B13599" t="s">
        <v>445</v>
      </c>
      <c r="C13599" t="s">
        <v>52</v>
      </c>
      <c r="D13599" t="s">
        <v>52</v>
      </c>
      <c r="E13599" s="30">
        <v>6.67</v>
      </c>
      <c r="F13599">
        <f t="shared" si="218"/>
        <v>1</v>
      </c>
    </row>
    <row r="13600" spans="1:6" x14ac:dyDescent="0.2">
      <c r="A13600" s="28">
        <v>43341</v>
      </c>
      <c r="B13600" t="s">
        <v>445</v>
      </c>
      <c r="C13600" t="s">
        <v>53</v>
      </c>
      <c r="D13600" t="s">
        <v>53</v>
      </c>
      <c r="E13600" s="30">
        <v>2.67</v>
      </c>
      <c r="F13600">
        <f t="shared" si="218"/>
        <v>1</v>
      </c>
    </row>
    <row r="13601" spans="1:6" x14ac:dyDescent="0.2">
      <c r="A13601" s="28">
        <v>43341</v>
      </c>
      <c r="B13601" t="s">
        <v>445</v>
      </c>
      <c r="C13601" t="s">
        <v>54</v>
      </c>
      <c r="D13601" t="s">
        <v>54</v>
      </c>
      <c r="E13601" s="30">
        <v>1.3</v>
      </c>
      <c r="F13601">
        <f t="shared" si="218"/>
        <v>1</v>
      </c>
    </row>
    <row r="13602" spans="1:6" x14ac:dyDescent="0.2">
      <c r="A13602" s="28">
        <v>43341</v>
      </c>
      <c r="B13602" t="s">
        <v>445</v>
      </c>
      <c r="C13602" t="s">
        <v>55</v>
      </c>
      <c r="D13602" t="s">
        <v>55</v>
      </c>
      <c r="E13602" s="30">
        <v>28.5</v>
      </c>
      <c r="F13602">
        <f t="shared" si="218"/>
        <v>1</v>
      </c>
    </row>
    <row r="13603" spans="1:6" x14ac:dyDescent="0.2">
      <c r="A13603" s="28">
        <v>43341</v>
      </c>
      <c r="B13603" t="s">
        <v>445</v>
      </c>
      <c r="C13603" t="s">
        <v>56</v>
      </c>
      <c r="D13603" t="s">
        <v>56</v>
      </c>
      <c r="E13603" s="30">
        <v>10</v>
      </c>
      <c r="F13603">
        <f t="shared" si="218"/>
        <v>1</v>
      </c>
    </row>
    <row r="13604" spans="1:6" x14ac:dyDescent="0.2">
      <c r="A13604" s="28">
        <v>43341</v>
      </c>
      <c r="B13604" t="s">
        <v>445</v>
      </c>
      <c r="C13604" t="s">
        <v>57</v>
      </c>
      <c r="D13604" t="s">
        <v>57</v>
      </c>
      <c r="E13604" s="30">
        <v>1</v>
      </c>
      <c r="F13604">
        <f t="shared" si="218"/>
        <v>1</v>
      </c>
    </row>
    <row r="13605" spans="1:6" x14ac:dyDescent="0.2">
      <c r="A13605" s="28">
        <v>43341</v>
      </c>
      <c r="B13605" t="s">
        <v>445</v>
      </c>
      <c r="C13605" t="s">
        <v>58</v>
      </c>
      <c r="D13605" t="s">
        <v>58</v>
      </c>
      <c r="E13605" s="30">
        <v>5</v>
      </c>
      <c r="F13605">
        <f t="shared" si="218"/>
        <v>1</v>
      </c>
    </row>
    <row r="13606" spans="1:6" x14ac:dyDescent="0.2">
      <c r="A13606" s="28">
        <v>43341</v>
      </c>
      <c r="B13606" t="s">
        <v>445</v>
      </c>
      <c r="C13606" t="s">
        <v>59</v>
      </c>
      <c r="D13606" t="s">
        <v>59</v>
      </c>
      <c r="E13606" s="30">
        <v>3</v>
      </c>
      <c r="F13606">
        <f t="shared" si="218"/>
        <v>1</v>
      </c>
    </row>
    <row r="13607" spans="1:6" x14ac:dyDescent="0.2">
      <c r="A13607" s="28">
        <v>43342</v>
      </c>
      <c r="B13607" t="s">
        <v>446</v>
      </c>
      <c r="C13607" t="s">
        <v>52</v>
      </c>
      <c r="D13607" t="s">
        <v>52</v>
      </c>
      <c r="E13607" s="30">
        <v>2.33</v>
      </c>
      <c r="F13607">
        <f t="shared" si="218"/>
        <v>1</v>
      </c>
    </row>
    <row r="13608" spans="1:6" x14ac:dyDescent="0.2">
      <c r="A13608" s="28">
        <v>43342</v>
      </c>
      <c r="B13608" t="s">
        <v>446</v>
      </c>
      <c r="C13608" t="s">
        <v>53</v>
      </c>
      <c r="D13608" t="s">
        <v>53</v>
      </c>
      <c r="E13608" s="30">
        <v>2.7360000000000002</v>
      </c>
      <c r="F13608">
        <f t="shared" si="218"/>
        <v>1</v>
      </c>
    </row>
    <row r="13609" spans="1:6" x14ac:dyDescent="0.2">
      <c r="A13609" s="28">
        <v>43342</v>
      </c>
      <c r="B13609" t="s">
        <v>446</v>
      </c>
      <c r="C13609" t="s">
        <v>54</v>
      </c>
      <c r="D13609" t="s">
        <v>54</v>
      </c>
      <c r="E13609" s="30">
        <v>3</v>
      </c>
      <c r="F13609">
        <f t="shared" si="218"/>
        <v>1</v>
      </c>
    </row>
    <row r="13610" spans="1:6" x14ac:dyDescent="0.2">
      <c r="A13610" s="28">
        <v>43342</v>
      </c>
      <c r="B13610" t="s">
        <v>446</v>
      </c>
      <c r="C13610" t="s">
        <v>55</v>
      </c>
      <c r="D13610" t="s">
        <v>55</v>
      </c>
      <c r="E13610" s="30">
        <v>38</v>
      </c>
      <c r="F13610">
        <f t="shared" si="218"/>
        <v>1</v>
      </c>
    </row>
    <row r="13611" spans="1:6" x14ac:dyDescent="0.2">
      <c r="A13611" s="28">
        <v>43342</v>
      </c>
      <c r="B13611" t="s">
        <v>446</v>
      </c>
      <c r="C13611" t="s">
        <v>56</v>
      </c>
      <c r="D13611" t="s">
        <v>56</v>
      </c>
      <c r="E13611" s="30">
        <v>7</v>
      </c>
      <c r="F13611">
        <f t="shared" si="218"/>
        <v>1</v>
      </c>
    </row>
    <row r="13612" spans="1:6" x14ac:dyDescent="0.2">
      <c r="A13612" s="28">
        <v>43342</v>
      </c>
      <c r="B13612" t="s">
        <v>446</v>
      </c>
      <c r="C13612" t="s">
        <v>57</v>
      </c>
      <c r="D13612" t="s">
        <v>57</v>
      </c>
      <c r="E13612" s="30">
        <v>0</v>
      </c>
      <c r="F13612">
        <f t="shared" si="218"/>
        <v>1</v>
      </c>
    </row>
    <row r="13613" spans="1:6" x14ac:dyDescent="0.2">
      <c r="A13613" s="28">
        <v>43342</v>
      </c>
      <c r="B13613" t="s">
        <v>446</v>
      </c>
      <c r="C13613" t="s">
        <v>58</v>
      </c>
      <c r="D13613" t="s">
        <v>58</v>
      </c>
      <c r="E13613" s="30">
        <v>4</v>
      </c>
      <c r="F13613">
        <f t="shared" si="218"/>
        <v>1</v>
      </c>
    </row>
    <row r="13614" spans="1:6" x14ac:dyDescent="0.2">
      <c r="A13614" s="28">
        <v>43342</v>
      </c>
      <c r="B13614" t="s">
        <v>446</v>
      </c>
      <c r="C13614" t="s">
        <v>59</v>
      </c>
      <c r="D13614" t="s">
        <v>59</v>
      </c>
      <c r="E13614" s="30">
        <v>2</v>
      </c>
      <c r="F13614">
        <f t="shared" si="218"/>
        <v>1</v>
      </c>
    </row>
    <row r="13615" spans="1:6" x14ac:dyDescent="0.2">
      <c r="A13615" s="28">
        <v>43343</v>
      </c>
      <c r="B13615" t="s">
        <v>440</v>
      </c>
      <c r="C13615" t="s">
        <v>52</v>
      </c>
      <c r="D13615" t="s">
        <v>52</v>
      </c>
      <c r="E13615" s="30">
        <v>4.34</v>
      </c>
      <c r="F13615">
        <f t="shared" si="218"/>
        <v>1</v>
      </c>
    </row>
    <row r="13616" spans="1:6" x14ac:dyDescent="0.2">
      <c r="A13616" s="28">
        <v>43343</v>
      </c>
      <c r="B13616" t="s">
        <v>440</v>
      </c>
      <c r="C13616" t="s">
        <v>53</v>
      </c>
      <c r="D13616" t="s">
        <v>53</v>
      </c>
      <c r="E13616" s="30">
        <v>3.34</v>
      </c>
      <c r="F13616">
        <f t="shared" si="218"/>
        <v>1</v>
      </c>
    </row>
    <row r="13617" spans="1:6" x14ac:dyDescent="0.2">
      <c r="A13617" s="28">
        <v>43343</v>
      </c>
      <c r="B13617" t="s">
        <v>440</v>
      </c>
      <c r="C13617" t="s">
        <v>54</v>
      </c>
      <c r="D13617" t="s">
        <v>54</v>
      </c>
      <c r="E13617" s="30">
        <v>0</v>
      </c>
      <c r="F13617">
        <f t="shared" si="218"/>
        <v>1</v>
      </c>
    </row>
    <row r="13618" spans="1:6" x14ac:dyDescent="0.2">
      <c r="A13618" s="28">
        <v>43343</v>
      </c>
      <c r="B13618" t="s">
        <v>440</v>
      </c>
      <c r="C13618" t="s">
        <v>55</v>
      </c>
      <c r="D13618" t="s">
        <v>55</v>
      </c>
      <c r="E13618" s="30">
        <v>17.2</v>
      </c>
      <c r="F13618">
        <f t="shared" si="218"/>
        <v>1</v>
      </c>
    </row>
    <row r="13619" spans="1:6" x14ac:dyDescent="0.2">
      <c r="A13619" s="28">
        <v>43343</v>
      </c>
      <c r="B13619" t="s">
        <v>440</v>
      </c>
      <c r="C13619" t="s">
        <v>56</v>
      </c>
      <c r="D13619" t="s">
        <v>56</v>
      </c>
      <c r="E13619" s="30">
        <v>13</v>
      </c>
      <c r="F13619">
        <f t="shared" si="218"/>
        <v>1</v>
      </c>
    </row>
    <row r="13620" spans="1:6" x14ac:dyDescent="0.2">
      <c r="A13620" s="28">
        <v>43343</v>
      </c>
      <c r="B13620" t="s">
        <v>440</v>
      </c>
      <c r="C13620" t="s">
        <v>57</v>
      </c>
      <c r="D13620" t="s">
        <v>57</v>
      </c>
      <c r="E13620" s="30">
        <v>1</v>
      </c>
      <c r="F13620">
        <f t="shared" si="218"/>
        <v>1</v>
      </c>
    </row>
    <row r="13621" spans="1:6" x14ac:dyDescent="0.2">
      <c r="A13621" s="28">
        <v>43343</v>
      </c>
      <c r="B13621" t="s">
        <v>440</v>
      </c>
      <c r="C13621" t="s">
        <v>58</v>
      </c>
      <c r="D13621" t="s">
        <v>58</v>
      </c>
      <c r="E13621" s="30">
        <v>20</v>
      </c>
      <c r="F13621">
        <f t="shared" si="218"/>
        <v>1</v>
      </c>
    </row>
    <row r="13622" spans="1:6" x14ac:dyDescent="0.2">
      <c r="A13622" s="28">
        <v>43343</v>
      </c>
      <c r="B13622" t="s">
        <v>440</v>
      </c>
      <c r="C13622" t="s">
        <v>59</v>
      </c>
      <c r="D13622" t="s">
        <v>59</v>
      </c>
      <c r="E13622" s="30">
        <v>4</v>
      </c>
      <c r="F13622">
        <f t="shared" si="218"/>
        <v>1</v>
      </c>
    </row>
    <row r="13623" spans="1:6" x14ac:dyDescent="0.2">
      <c r="A13623" s="28">
        <v>43344</v>
      </c>
      <c r="B13623" t="s">
        <v>441</v>
      </c>
      <c r="C13623" t="s">
        <v>52</v>
      </c>
      <c r="D13623" t="s">
        <v>52</v>
      </c>
      <c r="E13623" s="30">
        <v>2.34</v>
      </c>
      <c r="F13623">
        <f t="shared" si="218"/>
        <v>1</v>
      </c>
    </row>
    <row r="13624" spans="1:6" x14ac:dyDescent="0.2">
      <c r="A13624" s="28">
        <v>43344</v>
      </c>
      <c r="B13624" t="s">
        <v>441</v>
      </c>
      <c r="C13624" t="s">
        <v>53</v>
      </c>
      <c r="D13624" t="s">
        <v>53</v>
      </c>
      <c r="E13624" s="30">
        <v>0</v>
      </c>
      <c r="F13624">
        <f t="shared" si="218"/>
        <v>1</v>
      </c>
    </row>
    <row r="13625" spans="1:6" x14ac:dyDescent="0.2">
      <c r="A13625" s="28">
        <v>43344</v>
      </c>
      <c r="B13625" t="s">
        <v>441</v>
      </c>
      <c r="C13625" t="s">
        <v>54</v>
      </c>
      <c r="D13625" t="s">
        <v>54</v>
      </c>
      <c r="E13625" s="30">
        <v>2.2000000000000002</v>
      </c>
      <c r="F13625">
        <f t="shared" si="218"/>
        <v>1</v>
      </c>
    </row>
    <row r="13626" spans="1:6" x14ac:dyDescent="0.2">
      <c r="A13626" s="28">
        <v>43344</v>
      </c>
      <c r="B13626" t="s">
        <v>441</v>
      </c>
      <c r="C13626" t="s">
        <v>55</v>
      </c>
      <c r="D13626" t="s">
        <v>55</v>
      </c>
      <c r="E13626" s="30">
        <v>19</v>
      </c>
      <c r="F13626">
        <f t="shared" si="218"/>
        <v>1</v>
      </c>
    </row>
    <row r="13627" spans="1:6" x14ac:dyDescent="0.2">
      <c r="A13627" s="28">
        <v>43344</v>
      </c>
      <c r="B13627" t="s">
        <v>441</v>
      </c>
      <c r="C13627" t="s">
        <v>56</v>
      </c>
      <c r="D13627" t="s">
        <v>56</v>
      </c>
      <c r="E13627" s="30">
        <v>6</v>
      </c>
      <c r="F13627">
        <f t="shared" si="218"/>
        <v>1</v>
      </c>
    </row>
    <row r="13628" spans="1:6" x14ac:dyDescent="0.2">
      <c r="A13628" s="28">
        <v>43344</v>
      </c>
      <c r="B13628" t="s">
        <v>441</v>
      </c>
      <c r="C13628" t="s">
        <v>57</v>
      </c>
      <c r="D13628" t="s">
        <v>57</v>
      </c>
      <c r="E13628" s="30">
        <v>1</v>
      </c>
      <c r="F13628">
        <f t="shared" si="218"/>
        <v>1</v>
      </c>
    </row>
    <row r="13629" spans="1:6" x14ac:dyDescent="0.2">
      <c r="A13629" s="28">
        <v>43344</v>
      </c>
      <c r="B13629" t="s">
        <v>441</v>
      </c>
      <c r="C13629" t="s">
        <v>58</v>
      </c>
      <c r="D13629" t="s">
        <v>58</v>
      </c>
      <c r="E13629" s="30">
        <v>1</v>
      </c>
      <c r="F13629">
        <f t="shared" si="218"/>
        <v>1</v>
      </c>
    </row>
    <row r="13630" spans="1:6" x14ac:dyDescent="0.2">
      <c r="A13630" s="28">
        <v>43344</v>
      </c>
      <c r="B13630" t="s">
        <v>441</v>
      </c>
      <c r="C13630" t="s">
        <v>59</v>
      </c>
      <c r="D13630" t="s">
        <v>59</v>
      </c>
      <c r="E13630" s="30">
        <v>2</v>
      </c>
      <c r="F13630">
        <f t="shared" si="218"/>
        <v>1</v>
      </c>
    </row>
    <row r="13631" spans="1:6" x14ac:dyDescent="0.2">
      <c r="A13631" s="28">
        <v>43345</v>
      </c>
      <c r="B13631" t="s">
        <v>447</v>
      </c>
      <c r="C13631" t="s">
        <v>52</v>
      </c>
      <c r="D13631" t="s">
        <v>52</v>
      </c>
      <c r="E13631" s="30">
        <v>6.68</v>
      </c>
      <c r="F13631">
        <f t="shared" si="218"/>
        <v>1</v>
      </c>
    </row>
    <row r="13632" spans="1:6" x14ac:dyDescent="0.2">
      <c r="A13632" s="28">
        <v>43345</v>
      </c>
      <c r="B13632" t="s">
        <v>447</v>
      </c>
      <c r="C13632" t="s">
        <v>53</v>
      </c>
      <c r="D13632" t="s">
        <v>53</v>
      </c>
      <c r="E13632" s="30">
        <v>5.3730000000000002</v>
      </c>
      <c r="F13632">
        <f t="shared" si="218"/>
        <v>1</v>
      </c>
    </row>
    <row r="13633" spans="1:6" x14ac:dyDescent="0.2">
      <c r="A13633" s="28">
        <v>43345</v>
      </c>
      <c r="B13633" t="s">
        <v>447</v>
      </c>
      <c r="C13633" t="s">
        <v>54</v>
      </c>
      <c r="D13633" t="s">
        <v>54</v>
      </c>
      <c r="E13633" s="30">
        <v>3</v>
      </c>
      <c r="F13633">
        <f t="shared" si="218"/>
        <v>1</v>
      </c>
    </row>
    <row r="13634" spans="1:6" x14ac:dyDescent="0.2">
      <c r="A13634" s="28">
        <v>43345</v>
      </c>
      <c r="B13634" t="s">
        <v>447</v>
      </c>
      <c r="C13634" t="s">
        <v>55</v>
      </c>
      <c r="D13634" t="s">
        <v>55</v>
      </c>
      <c r="E13634" s="30">
        <v>20</v>
      </c>
      <c r="F13634">
        <f t="shared" si="218"/>
        <v>1</v>
      </c>
    </row>
    <row r="13635" spans="1:6" x14ac:dyDescent="0.2">
      <c r="A13635" s="28">
        <v>43345</v>
      </c>
      <c r="B13635" t="s">
        <v>447</v>
      </c>
      <c r="C13635" t="s">
        <v>56</v>
      </c>
      <c r="D13635" t="s">
        <v>56</v>
      </c>
      <c r="E13635" s="30">
        <v>5</v>
      </c>
      <c r="F13635">
        <f t="shared" si="218"/>
        <v>1</v>
      </c>
    </row>
    <row r="13636" spans="1:6" x14ac:dyDescent="0.2">
      <c r="A13636" s="28">
        <v>43345</v>
      </c>
      <c r="B13636" t="s">
        <v>447</v>
      </c>
      <c r="C13636" t="s">
        <v>57</v>
      </c>
      <c r="D13636" t="s">
        <v>57</v>
      </c>
      <c r="E13636" s="30">
        <v>0</v>
      </c>
      <c r="F13636">
        <f t="shared" si="218"/>
        <v>1</v>
      </c>
    </row>
    <row r="13637" spans="1:6" x14ac:dyDescent="0.2">
      <c r="A13637" s="28">
        <v>43345</v>
      </c>
      <c r="B13637" t="s">
        <v>447</v>
      </c>
      <c r="C13637" t="s">
        <v>58</v>
      </c>
      <c r="D13637" t="s">
        <v>58</v>
      </c>
      <c r="E13637" s="30">
        <v>5</v>
      </c>
      <c r="F13637">
        <f t="shared" si="218"/>
        <v>1</v>
      </c>
    </row>
    <row r="13638" spans="1:6" x14ac:dyDescent="0.2">
      <c r="A13638" s="28">
        <v>43345</v>
      </c>
      <c r="B13638" t="s">
        <v>447</v>
      </c>
      <c r="C13638" t="s">
        <v>59</v>
      </c>
      <c r="D13638" t="s">
        <v>59</v>
      </c>
      <c r="E13638" s="30">
        <v>2</v>
      </c>
      <c r="F13638">
        <f t="shared" si="218"/>
        <v>1</v>
      </c>
    </row>
    <row r="13639" spans="1:6" x14ac:dyDescent="0.2">
      <c r="A13639" s="28">
        <v>43346</v>
      </c>
      <c r="B13639" t="s">
        <v>443</v>
      </c>
      <c r="C13639" t="s">
        <v>52</v>
      </c>
      <c r="D13639" t="s">
        <v>52</v>
      </c>
      <c r="E13639" s="30">
        <v>1</v>
      </c>
      <c r="F13639">
        <f t="shared" ref="F13639:F13702" si="219">SUBTOTAL(103,E13639)</f>
        <v>1</v>
      </c>
    </row>
    <row r="13640" spans="1:6" x14ac:dyDescent="0.2">
      <c r="A13640" s="28">
        <v>43346</v>
      </c>
      <c r="B13640" t="s">
        <v>443</v>
      </c>
      <c r="C13640" t="s">
        <v>53</v>
      </c>
      <c r="D13640" t="s">
        <v>53</v>
      </c>
      <c r="E13640" s="30">
        <v>2.02</v>
      </c>
      <c r="F13640">
        <f t="shared" si="219"/>
        <v>1</v>
      </c>
    </row>
    <row r="13641" spans="1:6" x14ac:dyDescent="0.2">
      <c r="A13641" s="28">
        <v>43346</v>
      </c>
      <c r="B13641" t="s">
        <v>443</v>
      </c>
      <c r="C13641" t="s">
        <v>54</v>
      </c>
      <c r="D13641" t="s">
        <v>54</v>
      </c>
      <c r="E13641" s="30">
        <v>2</v>
      </c>
      <c r="F13641">
        <f t="shared" si="219"/>
        <v>1</v>
      </c>
    </row>
    <row r="13642" spans="1:6" x14ac:dyDescent="0.2">
      <c r="A13642" s="28">
        <v>43346</v>
      </c>
      <c r="B13642" t="s">
        <v>443</v>
      </c>
      <c r="C13642" t="s">
        <v>55</v>
      </c>
      <c r="D13642" t="s">
        <v>55</v>
      </c>
      <c r="E13642" s="30">
        <v>27.4</v>
      </c>
      <c r="F13642">
        <f t="shared" si="219"/>
        <v>1</v>
      </c>
    </row>
    <row r="13643" spans="1:6" x14ac:dyDescent="0.2">
      <c r="A13643" s="28">
        <v>43346</v>
      </c>
      <c r="B13643" t="s">
        <v>443</v>
      </c>
      <c r="C13643" t="s">
        <v>56</v>
      </c>
      <c r="D13643" t="s">
        <v>56</v>
      </c>
      <c r="E13643" s="30">
        <v>12</v>
      </c>
      <c r="F13643">
        <f t="shared" si="219"/>
        <v>1</v>
      </c>
    </row>
    <row r="13644" spans="1:6" x14ac:dyDescent="0.2">
      <c r="A13644" s="28">
        <v>43346</v>
      </c>
      <c r="B13644" t="s">
        <v>443</v>
      </c>
      <c r="C13644" t="s">
        <v>57</v>
      </c>
      <c r="D13644" t="s">
        <v>57</v>
      </c>
      <c r="E13644" s="30">
        <v>0</v>
      </c>
      <c r="F13644">
        <f t="shared" si="219"/>
        <v>1</v>
      </c>
    </row>
    <row r="13645" spans="1:6" x14ac:dyDescent="0.2">
      <c r="A13645" s="28">
        <v>43346</v>
      </c>
      <c r="B13645" t="s">
        <v>443</v>
      </c>
      <c r="C13645" t="s">
        <v>58</v>
      </c>
      <c r="D13645" t="s">
        <v>58</v>
      </c>
      <c r="E13645" s="30">
        <v>0</v>
      </c>
      <c r="F13645">
        <f t="shared" si="219"/>
        <v>1</v>
      </c>
    </row>
    <row r="13646" spans="1:6" x14ac:dyDescent="0.2">
      <c r="A13646" s="28">
        <v>43346</v>
      </c>
      <c r="B13646" t="s">
        <v>443</v>
      </c>
      <c r="C13646" t="s">
        <v>59</v>
      </c>
      <c r="D13646" t="s">
        <v>59</v>
      </c>
      <c r="E13646" s="30">
        <v>4</v>
      </c>
      <c r="F13646">
        <f t="shared" si="219"/>
        <v>1</v>
      </c>
    </row>
    <row r="13647" spans="1:6" x14ac:dyDescent="0.2">
      <c r="A13647" s="28">
        <v>43347</v>
      </c>
      <c r="B13647" t="s">
        <v>444</v>
      </c>
      <c r="C13647" t="s">
        <v>52</v>
      </c>
      <c r="D13647" t="s">
        <v>52</v>
      </c>
      <c r="E13647" s="30">
        <v>4</v>
      </c>
      <c r="F13647">
        <f t="shared" si="219"/>
        <v>1</v>
      </c>
    </row>
    <row r="13648" spans="1:6" x14ac:dyDescent="0.2">
      <c r="A13648" s="28">
        <v>43347</v>
      </c>
      <c r="B13648" t="s">
        <v>444</v>
      </c>
      <c r="C13648" t="s">
        <v>53</v>
      </c>
      <c r="D13648" t="s">
        <v>53</v>
      </c>
      <c r="E13648" s="30">
        <v>1.0860000000000001</v>
      </c>
      <c r="F13648">
        <f t="shared" si="219"/>
        <v>1</v>
      </c>
    </row>
    <row r="13649" spans="1:6" x14ac:dyDescent="0.2">
      <c r="A13649" s="28">
        <v>43347</v>
      </c>
      <c r="B13649" t="s">
        <v>444</v>
      </c>
      <c r="C13649" t="s">
        <v>54</v>
      </c>
      <c r="D13649" t="s">
        <v>54</v>
      </c>
      <c r="E13649" s="30">
        <v>1</v>
      </c>
      <c r="F13649">
        <f t="shared" si="219"/>
        <v>1</v>
      </c>
    </row>
    <row r="13650" spans="1:6" x14ac:dyDescent="0.2">
      <c r="A13650" s="28">
        <v>43347</v>
      </c>
      <c r="B13650" t="s">
        <v>444</v>
      </c>
      <c r="C13650" t="s">
        <v>55</v>
      </c>
      <c r="D13650" t="s">
        <v>55</v>
      </c>
      <c r="E13650" s="30">
        <v>22</v>
      </c>
      <c r="F13650">
        <f t="shared" si="219"/>
        <v>1</v>
      </c>
    </row>
    <row r="13651" spans="1:6" x14ac:dyDescent="0.2">
      <c r="A13651" s="28">
        <v>43347</v>
      </c>
      <c r="B13651" t="s">
        <v>444</v>
      </c>
      <c r="C13651" t="s">
        <v>56</v>
      </c>
      <c r="D13651" t="s">
        <v>56</v>
      </c>
      <c r="E13651" s="30">
        <v>7</v>
      </c>
      <c r="F13651">
        <f t="shared" si="219"/>
        <v>1</v>
      </c>
    </row>
    <row r="13652" spans="1:6" x14ac:dyDescent="0.2">
      <c r="A13652" s="28">
        <v>43347</v>
      </c>
      <c r="B13652" t="s">
        <v>444</v>
      </c>
      <c r="C13652" t="s">
        <v>57</v>
      </c>
      <c r="D13652" t="s">
        <v>57</v>
      </c>
      <c r="E13652" s="30">
        <v>0</v>
      </c>
      <c r="F13652">
        <f t="shared" si="219"/>
        <v>1</v>
      </c>
    </row>
    <row r="13653" spans="1:6" x14ac:dyDescent="0.2">
      <c r="A13653" s="28">
        <v>43347</v>
      </c>
      <c r="B13653" t="s">
        <v>444</v>
      </c>
      <c r="C13653" t="s">
        <v>58</v>
      </c>
      <c r="D13653" t="s">
        <v>58</v>
      </c>
      <c r="E13653" s="30">
        <v>3</v>
      </c>
      <c r="F13653">
        <f t="shared" si="219"/>
        <v>1</v>
      </c>
    </row>
    <row r="13654" spans="1:6" x14ac:dyDescent="0.2">
      <c r="A13654" s="28">
        <v>43347</v>
      </c>
      <c r="B13654" t="s">
        <v>444</v>
      </c>
      <c r="C13654" t="s">
        <v>59</v>
      </c>
      <c r="D13654" t="s">
        <v>59</v>
      </c>
      <c r="E13654" s="30">
        <v>2</v>
      </c>
      <c r="F13654">
        <f t="shared" si="219"/>
        <v>1</v>
      </c>
    </row>
    <row r="13655" spans="1:6" x14ac:dyDescent="0.2">
      <c r="A13655" s="28">
        <v>43348</v>
      </c>
      <c r="B13655" t="s">
        <v>445</v>
      </c>
      <c r="C13655" t="s">
        <v>52</v>
      </c>
      <c r="D13655" t="s">
        <v>52</v>
      </c>
      <c r="E13655" s="30">
        <v>6.5</v>
      </c>
      <c r="F13655">
        <f t="shared" si="219"/>
        <v>1</v>
      </c>
    </row>
    <row r="13656" spans="1:6" x14ac:dyDescent="0.2">
      <c r="A13656" s="28">
        <v>43348</v>
      </c>
      <c r="B13656" t="s">
        <v>445</v>
      </c>
      <c r="C13656" t="s">
        <v>53</v>
      </c>
      <c r="D13656" t="s">
        <v>53</v>
      </c>
      <c r="E13656" s="30">
        <v>3.33</v>
      </c>
      <c r="F13656">
        <f t="shared" si="219"/>
        <v>1</v>
      </c>
    </row>
    <row r="13657" spans="1:6" x14ac:dyDescent="0.2">
      <c r="A13657" s="28">
        <v>43348</v>
      </c>
      <c r="B13657" t="s">
        <v>445</v>
      </c>
      <c r="C13657" t="s">
        <v>54</v>
      </c>
      <c r="D13657" t="s">
        <v>54</v>
      </c>
      <c r="E13657" s="30">
        <v>1.5</v>
      </c>
      <c r="F13657">
        <f t="shared" si="219"/>
        <v>1</v>
      </c>
    </row>
    <row r="13658" spans="1:6" x14ac:dyDescent="0.2">
      <c r="A13658" s="28">
        <v>43348</v>
      </c>
      <c r="B13658" t="s">
        <v>445</v>
      </c>
      <c r="C13658" t="s">
        <v>55</v>
      </c>
      <c r="D13658" t="s">
        <v>55</v>
      </c>
      <c r="E13658" s="30">
        <v>28</v>
      </c>
      <c r="F13658">
        <f t="shared" si="219"/>
        <v>1</v>
      </c>
    </row>
    <row r="13659" spans="1:6" x14ac:dyDescent="0.2">
      <c r="A13659" s="28">
        <v>43348</v>
      </c>
      <c r="B13659" t="s">
        <v>445</v>
      </c>
      <c r="C13659" t="s">
        <v>56</v>
      </c>
      <c r="D13659" t="s">
        <v>56</v>
      </c>
      <c r="E13659" s="30">
        <v>11</v>
      </c>
      <c r="F13659">
        <f t="shared" si="219"/>
        <v>1</v>
      </c>
    </row>
    <row r="13660" spans="1:6" x14ac:dyDescent="0.2">
      <c r="A13660" s="28">
        <v>43348</v>
      </c>
      <c r="B13660" t="s">
        <v>445</v>
      </c>
      <c r="C13660" t="s">
        <v>57</v>
      </c>
      <c r="D13660" t="s">
        <v>57</v>
      </c>
      <c r="E13660" s="30">
        <v>0</v>
      </c>
      <c r="F13660">
        <f t="shared" si="219"/>
        <v>1</v>
      </c>
    </row>
    <row r="13661" spans="1:6" x14ac:dyDescent="0.2">
      <c r="A13661" s="28">
        <v>43348</v>
      </c>
      <c r="B13661" t="s">
        <v>445</v>
      </c>
      <c r="C13661" t="s">
        <v>58</v>
      </c>
      <c r="D13661" t="s">
        <v>58</v>
      </c>
      <c r="E13661" s="30">
        <v>3</v>
      </c>
      <c r="F13661">
        <f t="shared" si="219"/>
        <v>1</v>
      </c>
    </row>
    <row r="13662" spans="1:6" x14ac:dyDescent="0.2">
      <c r="A13662" s="28">
        <v>43348</v>
      </c>
      <c r="B13662" t="s">
        <v>445</v>
      </c>
      <c r="C13662" t="s">
        <v>59</v>
      </c>
      <c r="D13662" t="s">
        <v>59</v>
      </c>
      <c r="E13662" s="30">
        <v>2</v>
      </c>
      <c r="F13662">
        <f t="shared" si="219"/>
        <v>1</v>
      </c>
    </row>
    <row r="13663" spans="1:6" x14ac:dyDescent="0.2">
      <c r="A13663" s="28">
        <v>43349</v>
      </c>
      <c r="B13663" t="s">
        <v>446</v>
      </c>
      <c r="C13663" t="s">
        <v>52</v>
      </c>
      <c r="D13663" t="s">
        <v>52</v>
      </c>
      <c r="E13663" s="30">
        <v>6.66</v>
      </c>
      <c r="F13663">
        <f t="shared" si="219"/>
        <v>1</v>
      </c>
    </row>
    <row r="13664" spans="1:6" x14ac:dyDescent="0.2">
      <c r="A13664" s="28">
        <v>43349</v>
      </c>
      <c r="B13664" t="s">
        <v>446</v>
      </c>
      <c r="C13664" t="s">
        <v>53</v>
      </c>
      <c r="D13664" t="s">
        <v>53</v>
      </c>
      <c r="E13664" s="30">
        <v>4.056</v>
      </c>
      <c r="F13664">
        <f t="shared" si="219"/>
        <v>1</v>
      </c>
    </row>
    <row r="13665" spans="1:6" x14ac:dyDescent="0.2">
      <c r="A13665" s="28">
        <v>43349</v>
      </c>
      <c r="B13665" t="s">
        <v>446</v>
      </c>
      <c r="C13665" t="s">
        <v>54</v>
      </c>
      <c r="D13665" t="s">
        <v>54</v>
      </c>
      <c r="E13665" s="30">
        <v>3</v>
      </c>
      <c r="F13665">
        <f t="shared" si="219"/>
        <v>1</v>
      </c>
    </row>
    <row r="13666" spans="1:6" x14ac:dyDescent="0.2">
      <c r="A13666" s="28">
        <v>43349</v>
      </c>
      <c r="B13666" t="s">
        <v>446</v>
      </c>
      <c r="C13666" t="s">
        <v>55</v>
      </c>
      <c r="D13666" t="s">
        <v>55</v>
      </c>
      <c r="E13666" s="30">
        <v>18.399999999999999</v>
      </c>
      <c r="F13666">
        <f t="shared" si="219"/>
        <v>1</v>
      </c>
    </row>
    <row r="13667" spans="1:6" x14ac:dyDescent="0.2">
      <c r="A13667" s="28">
        <v>43349</v>
      </c>
      <c r="B13667" t="s">
        <v>446</v>
      </c>
      <c r="C13667" t="s">
        <v>56</v>
      </c>
      <c r="D13667" t="s">
        <v>56</v>
      </c>
      <c r="E13667" s="30">
        <v>13</v>
      </c>
      <c r="F13667">
        <f t="shared" si="219"/>
        <v>1</v>
      </c>
    </row>
    <row r="13668" spans="1:6" x14ac:dyDescent="0.2">
      <c r="A13668" s="28">
        <v>43349</v>
      </c>
      <c r="B13668" t="s">
        <v>446</v>
      </c>
      <c r="C13668" t="s">
        <v>57</v>
      </c>
      <c r="D13668" t="s">
        <v>57</v>
      </c>
      <c r="E13668" s="30">
        <v>0</v>
      </c>
      <c r="F13668">
        <f t="shared" si="219"/>
        <v>1</v>
      </c>
    </row>
    <row r="13669" spans="1:6" x14ac:dyDescent="0.2">
      <c r="A13669" s="28">
        <v>43349</v>
      </c>
      <c r="B13669" t="s">
        <v>446</v>
      </c>
      <c r="C13669" t="s">
        <v>58</v>
      </c>
      <c r="D13669" t="s">
        <v>58</v>
      </c>
      <c r="E13669" s="30">
        <v>5</v>
      </c>
      <c r="F13669">
        <f t="shared" si="219"/>
        <v>1</v>
      </c>
    </row>
    <row r="13670" spans="1:6" x14ac:dyDescent="0.2">
      <c r="A13670" s="28">
        <v>43349</v>
      </c>
      <c r="B13670" t="s">
        <v>446</v>
      </c>
      <c r="C13670" t="s">
        <v>59</v>
      </c>
      <c r="D13670" t="s">
        <v>59</v>
      </c>
      <c r="E13670" s="30">
        <v>0</v>
      </c>
      <c r="F13670">
        <f t="shared" si="219"/>
        <v>1</v>
      </c>
    </row>
    <row r="13671" spans="1:6" x14ac:dyDescent="0.2">
      <c r="A13671" s="28">
        <v>43350</v>
      </c>
      <c r="B13671" t="s">
        <v>440</v>
      </c>
      <c r="C13671" t="s">
        <v>52</v>
      </c>
      <c r="D13671" t="s">
        <v>52</v>
      </c>
      <c r="E13671" s="30">
        <v>2</v>
      </c>
      <c r="F13671">
        <f t="shared" si="219"/>
        <v>1</v>
      </c>
    </row>
    <row r="13672" spans="1:6" x14ac:dyDescent="0.2">
      <c r="A13672" s="28">
        <v>43350</v>
      </c>
      <c r="B13672" t="s">
        <v>440</v>
      </c>
      <c r="C13672" t="s">
        <v>53</v>
      </c>
      <c r="D13672" t="s">
        <v>53</v>
      </c>
      <c r="E13672" s="30">
        <v>1.746</v>
      </c>
      <c r="F13672">
        <f t="shared" si="219"/>
        <v>1</v>
      </c>
    </row>
    <row r="13673" spans="1:6" x14ac:dyDescent="0.2">
      <c r="A13673" s="28">
        <v>43350</v>
      </c>
      <c r="B13673" t="s">
        <v>440</v>
      </c>
      <c r="C13673" t="s">
        <v>54</v>
      </c>
      <c r="D13673" t="s">
        <v>54</v>
      </c>
      <c r="E13673" s="30">
        <v>4</v>
      </c>
      <c r="F13673">
        <f t="shared" si="219"/>
        <v>1</v>
      </c>
    </row>
    <row r="13674" spans="1:6" x14ac:dyDescent="0.2">
      <c r="A13674" s="28">
        <v>43350</v>
      </c>
      <c r="B13674" t="s">
        <v>440</v>
      </c>
      <c r="C13674" t="s">
        <v>55</v>
      </c>
      <c r="D13674" t="s">
        <v>55</v>
      </c>
      <c r="E13674" s="30">
        <v>42</v>
      </c>
      <c r="F13674">
        <f t="shared" si="219"/>
        <v>1</v>
      </c>
    </row>
    <row r="13675" spans="1:6" x14ac:dyDescent="0.2">
      <c r="A13675" s="28">
        <v>43350</v>
      </c>
      <c r="B13675" t="s">
        <v>440</v>
      </c>
      <c r="C13675" t="s">
        <v>56</v>
      </c>
      <c r="D13675" t="s">
        <v>56</v>
      </c>
      <c r="E13675" s="30">
        <v>6</v>
      </c>
      <c r="F13675">
        <f t="shared" si="219"/>
        <v>1</v>
      </c>
    </row>
    <row r="13676" spans="1:6" x14ac:dyDescent="0.2">
      <c r="A13676" s="28">
        <v>43350</v>
      </c>
      <c r="B13676" t="s">
        <v>440</v>
      </c>
      <c r="C13676" t="s">
        <v>57</v>
      </c>
      <c r="D13676" t="s">
        <v>57</v>
      </c>
      <c r="E13676" s="30">
        <v>0</v>
      </c>
      <c r="F13676">
        <f t="shared" si="219"/>
        <v>1</v>
      </c>
    </row>
    <row r="13677" spans="1:6" x14ac:dyDescent="0.2">
      <c r="A13677" s="28">
        <v>43350</v>
      </c>
      <c r="B13677" t="s">
        <v>440</v>
      </c>
      <c r="C13677" t="s">
        <v>58</v>
      </c>
      <c r="D13677" t="s">
        <v>58</v>
      </c>
      <c r="E13677" s="30">
        <v>22</v>
      </c>
      <c r="F13677">
        <f t="shared" si="219"/>
        <v>1</v>
      </c>
    </row>
    <row r="13678" spans="1:6" x14ac:dyDescent="0.2">
      <c r="A13678" s="28">
        <v>43350</v>
      </c>
      <c r="B13678" t="s">
        <v>440</v>
      </c>
      <c r="C13678" t="s">
        <v>59</v>
      </c>
      <c r="D13678" t="s">
        <v>59</v>
      </c>
      <c r="E13678" s="30">
        <v>7.7</v>
      </c>
      <c r="F13678">
        <f t="shared" si="219"/>
        <v>1</v>
      </c>
    </row>
    <row r="13679" spans="1:6" x14ac:dyDescent="0.2">
      <c r="A13679" s="28">
        <v>43351</v>
      </c>
      <c r="B13679" t="s">
        <v>441</v>
      </c>
      <c r="C13679" t="s">
        <v>52</v>
      </c>
      <c r="D13679" t="s">
        <v>52</v>
      </c>
      <c r="E13679" s="30">
        <v>10</v>
      </c>
      <c r="F13679">
        <f t="shared" si="219"/>
        <v>1</v>
      </c>
    </row>
    <row r="13680" spans="1:6" x14ac:dyDescent="0.2">
      <c r="A13680" s="28">
        <v>43351</v>
      </c>
      <c r="B13680" t="s">
        <v>441</v>
      </c>
      <c r="C13680" t="s">
        <v>53</v>
      </c>
      <c r="D13680" t="s">
        <v>53</v>
      </c>
      <c r="E13680" s="30">
        <v>2.34</v>
      </c>
      <c r="F13680">
        <f t="shared" si="219"/>
        <v>1</v>
      </c>
    </row>
    <row r="13681" spans="1:6" x14ac:dyDescent="0.2">
      <c r="A13681" s="28">
        <v>43351</v>
      </c>
      <c r="B13681" t="s">
        <v>441</v>
      </c>
      <c r="C13681" t="s">
        <v>54</v>
      </c>
      <c r="D13681" t="s">
        <v>54</v>
      </c>
      <c r="E13681" s="30">
        <v>6.1</v>
      </c>
      <c r="F13681">
        <f t="shared" si="219"/>
        <v>1</v>
      </c>
    </row>
    <row r="13682" spans="1:6" x14ac:dyDescent="0.2">
      <c r="A13682" s="28">
        <v>43351</v>
      </c>
      <c r="B13682" t="s">
        <v>441</v>
      </c>
      <c r="C13682" t="s">
        <v>55</v>
      </c>
      <c r="D13682" t="s">
        <v>55</v>
      </c>
      <c r="E13682" s="30">
        <v>35.4</v>
      </c>
      <c r="F13682">
        <f t="shared" si="219"/>
        <v>1</v>
      </c>
    </row>
    <row r="13683" spans="1:6" x14ac:dyDescent="0.2">
      <c r="A13683" s="28">
        <v>43351</v>
      </c>
      <c r="B13683" t="s">
        <v>441</v>
      </c>
      <c r="C13683" t="s">
        <v>56</v>
      </c>
      <c r="D13683" t="s">
        <v>56</v>
      </c>
      <c r="E13683" s="30">
        <v>12</v>
      </c>
      <c r="F13683">
        <f t="shared" si="219"/>
        <v>1</v>
      </c>
    </row>
    <row r="13684" spans="1:6" x14ac:dyDescent="0.2">
      <c r="A13684" s="28">
        <v>43351</v>
      </c>
      <c r="B13684" t="s">
        <v>441</v>
      </c>
      <c r="C13684" t="s">
        <v>57</v>
      </c>
      <c r="D13684" t="s">
        <v>57</v>
      </c>
      <c r="E13684" s="30">
        <v>0</v>
      </c>
      <c r="F13684">
        <f t="shared" si="219"/>
        <v>1</v>
      </c>
    </row>
    <row r="13685" spans="1:6" x14ac:dyDescent="0.2">
      <c r="A13685" s="28">
        <v>43351</v>
      </c>
      <c r="B13685" t="s">
        <v>441</v>
      </c>
      <c r="C13685" t="s">
        <v>58</v>
      </c>
      <c r="D13685" t="s">
        <v>58</v>
      </c>
      <c r="E13685" s="30">
        <v>10</v>
      </c>
      <c r="F13685">
        <f t="shared" si="219"/>
        <v>1</v>
      </c>
    </row>
    <row r="13686" spans="1:6" x14ac:dyDescent="0.2">
      <c r="A13686" s="28">
        <v>43351</v>
      </c>
      <c r="B13686" t="s">
        <v>441</v>
      </c>
      <c r="C13686" t="s">
        <v>59</v>
      </c>
      <c r="D13686" t="s">
        <v>59</v>
      </c>
      <c r="E13686" s="30">
        <v>1</v>
      </c>
      <c r="F13686">
        <f t="shared" si="219"/>
        <v>1</v>
      </c>
    </row>
    <row r="13687" spans="1:6" x14ac:dyDescent="0.2">
      <c r="A13687" s="28">
        <v>43352</v>
      </c>
      <c r="B13687" t="s">
        <v>447</v>
      </c>
      <c r="C13687" t="s">
        <v>52</v>
      </c>
      <c r="D13687" t="s">
        <v>52</v>
      </c>
      <c r="E13687" s="30">
        <v>4</v>
      </c>
      <c r="F13687">
        <f t="shared" si="219"/>
        <v>1</v>
      </c>
    </row>
    <row r="13688" spans="1:6" x14ac:dyDescent="0.2">
      <c r="A13688" s="28">
        <v>43352</v>
      </c>
      <c r="B13688" t="s">
        <v>447</v>
      </c>
      <c r="C13688" t="s">
        <v>53</v>
      </c>
      <c r="D13688" t="s">
        <v>53</v>
      </c>
      <c r="E13688" s="30">
        <v>5.944</v>
      </c>
      <c r="F13688">
        <f t="shared" si="219"/>
        <v>1</v>
      </c>
    </row>
    <row r="13689" spans="1:6" x14ac:dyDescent="0.2">
      <c r="A13689" s="28">
        <v>43352</v>
      </c>
      <c r="B13689" t="s">
        <v>447</v>
      </c>
      <c r="C13689" t="s">
        <v>54</v>
      </c>
      <c r="D13689" t="s">
        <v>54</v>
      </c>
      <c r="E13689" s="30">
        <v>0</v>
      </c>
      <c r="F13689">
        <f t="shared" si="219"/>
        <v>1</v>
      </c>
    </row>
    <row r="13690" spans="1:6" x14ac:dyDescent="0.2">
      <c r="A13690" s="28">
        <v>43352</v>
      </c>
      <c r="B13690" t="s">
        <v>447</v>
      </c>
      <c r="C13690" t="s">
        <v>55</v>
      </c>
      <c r="D13690" t="s">
        <v>55</v>
      </c>
      <c r="E13690" s="30">
        <v>50</v>
      </c>
      <c r="F13690">
        <f t="shared" si="219"/>
        <v>1</v>
      </c>
    </row>
    <row r="13691" spans="1:6" x14ac:dyDescent="0.2">
      <c r="A13691" s="28">
        <v>43352</v>
      </c>
      <c r="B13691" t="s">
        <v>447</v>
      </c>
      <c r="C13691" t="s">
        <v>56</v>
      </c>
      <c r="D13691" t="s">
        <v>56</v>
      </c>
      <c r="E13691" s="30">
        <v>2</v>
      </c>
      <c r="F13691">
        <f t="shared" si="219"/>
        <v>1</v>
      </c>
    </row>
    <row r="13692" spans="1:6" x14ac:dyDescent="0.2">
      <c r="A13692" s="28">
        <v>43352</v>
      </c>
      <c r="B13692" t="s">
        <v>447</v>
      </c>
      <c r="C13692" t="s">
        <v>57</v>
      </c>
      <c r="D13692" t="s">
        <v>57</v>
      </c>
      <c r="E13692" s="30">
        <v>0</v>
      </c>
      <c r="F13692">
        <f t="shared" si="219"/>
        <v>1</v>
      </c>
    </row>
    <row r="13693" spans="1:6" x14ac:dyDescent="0.2">
      <c r="A13693" s="28">
        <v>43352</v>
      </c>
      <c r="B13693" t="s">
        <v>447</v>
      </c>
      <c r="C13693" t="s">
        <v>58</v>
      </c>
      <c r="D13693" t="s">
        <v>58</v>
      </c>
      <c r="E13693" s="30">
        <v>0</v>
      </c>
      <c r="F13693">
        <f t="shared" si="219"/>
        <v>1</v>
      </c>
    </row>
    <row r="13694" spans="1:6" x14ac:dyDescent="0.2">
      <c r="A13694" s="28">
        <v>43352</v>
      </c>
      <c r="B13694" t="s">
        <v>447</v>
      </c>
      <c r="C13694" t="s">
        <v>59</v>
      </c>
      <c r="D13694" t="s">
        <v>59</v>
      </c>
      <c r="E13694" s="30">
        <v>5</v>
      </c>
      <c r="F13694">
        <f t="shared" si="219"/>
        <v>1</v>
      </c>
    </row>
    <row r="13695" spans="1:6" x14ac:dyDescent="0.2">
      <c r="A13695" s="28">
        <v>43353</v>
      </c>
      <c r="B13695" t="s">
        <v>443</v>
      </c>
      <c r="C13695" t="s">
        <v>52</v>
      </c>
      <c r="D13695" t="s">
        <v>52</v>
      </c>
      <c r="E13695" s="30">
        <v>7</v>
      </c>
      <c r="F13695">
        <f t="shared" si="219"/>
        <v>1</v>
      </c>
    </row>
    <row r="13696" spans="1:6" x14ac:dyDescent="0.2">
      <c r="A13696" s="28">
        <v>43353</v>
      </c>
      <c r="B13696" t="s">
        <v>443</v>
      </c>
      <c r="C13696" t="s">
        <v>53</v>
      </c>
      <c r="D13696" t="s">
        <v>53</v>
      </c>
      <c r="E13696" s="30">
        <v>2.4060000000000001</v>
      </c>
      <c r="F13696">
        <f t="shared" si="219"/>
        <v>1</v>
      </c>
    </row>
    <row r="13697" spans="1:6" x14ac:dyDescent="0.2">
      <c r="A13697" s="28">
        <v>43353</v>
      </c>
      <c r="B13697" t="s">
        <v>443</v>
      </c>
      <c r="C13697" t="s">
        <v>54</v>
      </c>
      <c r="D13697" t="s">
        <v>54</v>
      </c>
      <c r="E13697" s="30">
        <v>2</v>
      </c>
      <c r="F13697">
        <f t="shared" si="219"/>
        <v>1</v>
      </c>
    </row>
    <row r="13698" spans="1:6" x14ac:dyDescent="0.2">
      <c r="A13698" s="28">
        <v>43353</v>
      </c>
      <c r="B13698" t="s">
        <v>443</v>
      </c>
      <c r="C13698" t="s">
        <v>55</v>
      </c>
      <c r="D13698" t="s">
        <v>55</v>
      </c>
      <c r="E13698" s="30">
        <v>49.4</v>
      </c>
      <c r="F13698">
        <f t="shared" si="219"/>
        <v>1</v>
      </c>
    </row>
    <row r="13699" spans="1:6" x14ac:dyDescent="0.2">
      <c r="A13699" s="28">
        <v>43353</v>
      </c>
      <c r="B13699" t="s">
        <v>443</v>
      </c>
      <c r="C13699" t="s">
        <v>56</v>
      </c>
      <c r="D13699" t="s">
        <v>56</v>
      </c>
      <c r="E13699" s="30">
        <v>14</v>
      </c>
      <c r="F13699">
        <f t="shared" si="219"/>
        <v>1</v>
      </c>
    </row>
    <row r="13700" spans="1:6" x14ac:dyDescent="0.2">
      <c r="A13700" s="28">
        <v>43353</v>
      </c>
      <c r="B13700" t="s">
        <v>443</v>
      </c>
      <c r="C13700" t="s">
        <v>57</v>
      </c>
      <c r="D13700" t="s">
        <v>57</v>
      </c>
      <c r="E13700" s="30">
        <v>3</v>
      </c>
      <c r="F13700">
        <f t="shared" si="219"/>
        <v>1</v>
      </c>
    </row>
    <row r="13701" spans="1:6" x14ac:dyDescent="0.2">
      <c r="A13701" s="28">
        <v>43353</v>
      </c>
      <c r="B13701" t="s">
        <v>443</v>
      </c>
      <c r="C13701" t="s">
        <v>58</v>
      </c>
      <c r="D13701" t="s">
        <v>58</v>
      </c>
      <c r="E13701" s="30">
        <v>1</v>
      </c>
      <c r="F13701">
        <f t="shared" si="219"/>
        <v>1</v>
      </c>
    </row>
    <row r="13702" spans="1:6" x14ac:dyDescent="0.2">
      <c r="A13702" s="28">
        <v>43353</v>
      </c>
      <c r="B13702" t="s">
        <v>443</v>
      </c>
      <c r="C13702" t="s">
        <v>59</v>
      </c>
      <c r="D13702" t="s">
        <v>59</v>
      </c>
      <c r="E13702" s="30">
        <v>2</v>
      </c>
      <c r="F13702">
        <f t="shared" si="219"/>
        <v>1</v>
      </c>
    </row>
    <row r="13703" spans="1:6" x14ac:dyDescent="0.2">
      <c r="A13703" s="28">
        <v>43354</v>
      </c>
      <c r="B13703" t="s">
        <v>444</v>
      </c>
      <c r="C13703" t="s">
        <v>52</v>
      </c>
      <c r="D13703" t="s">
        <v>52</v>
      </c>
      <c r="E13703" s="30">
        <v>9</v>
      </c>
      <c r="F13703">
        <f t="shared" ref="F13703:F13766" si="220">SUBTOTAL(103,E13703)</f>
        <v>1</v>
      </c>
    </row>
    <row r="13704" spans="1:6" x14ac:dyDescent="0.2">
      <c r="A13704" s="28">
        <v>43354</v>
      </c>
      <c r="B13704" t="s">
        <v>444</v>
      </c>
      <c r="C13704" t="s">
        <v>53</v>
      </c>
      <c r="D13704" t="s">
        <v>53</v>
      </c>
      <c r="E13704" s="30">
        <v>2.726</v>
      </c>
      <c r="F13704">
        <f t="shared" si="220"/>
        <v>1</v>
      </c>
    </row>
    <row r="13705" spans="1:6" x14ac:dyDescent="0.2">
      <c r="A13705" s="28">
        <v>43354</v>
      </c>
      <c r="B13705" t="s">
        <v>444</v>
      </c>
      <c r="C13705" t="s">
        <v>54</v>
      </c>
      <c r="D13705" t="s">
        <v>54</v>
      </c>
      <c r="E13705" s="30">
        <v>3</v>
      </c>
      <c r="F13705">
        <f t="shared" si="220"/>
        <v>1</v>
      </c>
    </row>
    <row r="13706" spans="1:6" x14ac:dyDescent="0.2">
      <c r="A13706" s="28">
        <v>43354</v>
      </c>
      <c r="B13706" t="s">
        <v>444</v>
      </c>
      <c r="C13706" t="s">
        <v>55</v>
      </c>
      <c r="D13706" t="s">
        <v>55</v>
      </c>
      <c r="E13706" s="30">
        <v>50.6</v>
      </c>
      <c r="F13706">
        <f t="shared" si="220"/>
        <v>1</v>
      </c>
    </row>
    <row r="13707" spans="1:6" x14ac:dyDescent="0.2">
      <c r="A13707" s="28">
        <v>43354</v>
      </c>
      <c r="B13707" t="s">
        <v>444</v>
      </c>
      <c r="C13707" t="s">
        <v>56</v>
      </c>
      <c r="D13707" t="s">
        <v>56</v>
      </c>
      <c r="E13707" s="30">
        <v>15</v>
      </c>
      <c r="F13707">
        <f t="shared" si="220"/>
        <v>1</v>
      </c>
    </row>
    <row r="13708" spans="1:6" x14ac:dyDescent="0.2">
      <c r="A13708" s="28">
        <v>43354</v>
      </c>
      <c r="B13708" t="s">
        <v>444</v>
      </c>
      <c r="C13708" t="s">
        <v>57</v>
      </c>
      <c r="D13708" t="s">
        <v>57</v>
      </c>
      <c r="E13708" s="30">
        <v>0</v>
      </c>
      <c r="F13708">
        <f t="shared" si="220"/>
        <v>1</v>
      </c>
    </row>
    <row r="13709" spans="1:6" x14ac:dyDescent="0.2">
      <c r="A13709" s="28">
        <v>43354</v>
      </c>
      <c r="B13709" t="s">
        <v>444</v>
      </c>
      <c r="C13709" t="s">
        <v>58</v>
      </c>
      <c r="D13709" t="s">
        <v>58</v>
      </c>
      <c r="E13709" s="30">
        <v>6</v>
      </c>
      <c r="F13709">
        <f t="shared" si="220"/>
        <v>1</v>
      </c>
    </row>
    <row r="13710" spans="1:6" x14ac:dyDescent="0.2">
      <c r="A13710" s="28">
        <v>43354</v>
      </c>
      <c r="B13710" t="s">
        <v>444</v>
      </c>
      <c r="C13710" t="s">
        <v>59</v>
      </c>
      <c r="D13710" t="s">
        <v>59</v>
      </c>
      <c r="E13710" s="30">
        <v>4</v>
      </c>
      <c r="F13710">
        <f t="shared" si="220"/>
        <v>1</v>
      </c>
    </row>
    <row r="13711" spans="1:6" x14ac:dyDescent="0.2">
      <c r="A13711" s="28">
        <v>43355</v>
      </c>
      <c r="B13711" t="s">
        <v>445</v>
      </c>
      <c r="C13711" t="s">
        <v>52</v>
      </c>
      <c r="D13711" t="s">
        <v>52</v>
      </c>
      <c r="E13711" s="30">
        <v>4</v>
      </c>
      <c r="F13711">
        <f t="shared" si="220"/>
        <v>1</v>
      </c>
    </row>
    <row r="13712" spans="1:6" x14ac:dyDescent="0.2">
      <c r="A13712" s="28">
        <v>43355</v>
      </c>
      <c r="B13712" t="s">
        <v>445</v>
      </c>
      <c r="C13712" t="s">
        <v>53</v>
      </c>
      <c r="D13712" t="s">
        <v>53</v>
      </c>
      <c r="E13712" s="30">
        <v>3</v>
      </c>
      <c r="F13712">
        <f t="shared" si="220"/>
        <v>1</v>
      </c>
    </row>
    <row r="13713" spans="1:6" x14ac:dyDescent="0.2">
      <c r="A13713" s="28">
        <v>43355</v>
      </c>
      <c r="B13713" t="s">
        <v>445</v>
      </c>
      <c r="C13713" t="s">
        <v>54</v>
      </c>
      <c r="D13713" t="s">
        <v>54</v>
      </c>
      <c r="E13713" s="30">
        <v>2</v>
      </c>
      <c r="F13713">
        <f t="shared" si="220"/>
        <v>1</v>
      </c>
    </row>
    <row r="13714" spans="1:6" x14ac:dyDescent="0.2">
      <c r="A13714" s="28">
        <v>43355</v>
      </c>
      <c r="B13714" t="s">
        <v>445</v>
      </c>
      <c r="C13714" t="s">
        <v>55</v>
      </c>
      <c r="D13714" t="s">
        <v>55</v>
      </c>
      <c r="E13714" s="30">
        <v>35</v>
      </c>
      <c r="F13714">
        <f t="shared" si="220"/>
        <v>1</v>
      </c>
    </row>
    <row r="13715" spans="1:6" x14ac:dyDescent="0.2">
      <c r="A13715" s="28">
        <v>43355</v>
      </c>
      <c r="B13715" t="s">
        <v>445</v>
      </c>
      <c r="C13715" t="s">
        <v>56</v>
      </c>
      <c r="D13715" t="s">
        <v>56</v>
      </c>
      <c r="E13715" s="30">
        <v>18</v>
      </c>
      <c r="F13715">
        <f t="shared" si="220"/>
        <v>1</v>
      </c>
    </row>
    <row r="13716" spans="1:6" x14ac:dyDescent="0.2">
      <c r="A13716" s="28">
        <v>43355</v>
      </c>
      <c r="B13716" t="s">
        <v>445</v>
      </c>
      <c r="C13716" t="s">
        <v>57</v>
      </c>
      <c r="D13716" t="s">
        <v>57</v>
      </c>
      <c r="E13716" s="30">
        <v>0</v>
      </c>
      <c r="F13716">
        <f t="shared" si="220"/>
        <v>1</v>
      </c>
    </row>
    <row r="13717" spans="1:6" x14ac:dyDescent="0.2">
      <c r="A13717" s="28">
        <v>43355</v>
      </c>
      <c r="B13717" t="s">
        <v>445</v>
      </c>
      <c r="C13717" t="s">
        <v>58</v>
      </c>
      <c r="D13717" t="s">
        <v>58</v>
      </c>
      <c r="E13717" s="30">
        <v>5</v>
      </c>
      <c r="F13717">
        <f t="shared" si="220"/>
        <v>1</v>
      </c>
    </row>
    <row r="13718" spans="1:6" x14ac:dyDescent="0.2">
      <c r="A13718" s="28">
        <v>43355</v>
      </c>
      <c r="B13718" t="s">
        <v>445</v>
      </c>
      <c r="C13718" t="s">
        <v>59</v>
      </c>
      <c r="D13718" t="s">
        <v>59</v>
      </c>
      <c r="E13718" s="30">
        <v>0</v>
      </c>
      <c r="F13718">
        <f t="shared" si="220"/>
        <v>1</v>
      </c>
    </row>
    <row r="13719" spans="1:6" x14ac:dyDescent="0.2">
      <c r="A13719" s="28">
        <v>43356</v>
      </c>
      <c r="B13719" t="s">
        <v>446</v>
      </c>
      <c r="C13719" t="s">
        <v>52</v>
      </c>
      <c r="D13719" t="s">
        <v>52</v>
      </c>
      <c r="E13719" s="30">
        <v>2.83</v>
      </c>
      <c r="F13719">
        <f t="shared" si="220"/>
        <v>1</v>
      </c>
    </row>
    <row r="13720" spans="1:6" x14ac:dyDescent="0.2">
      <c r="A13720" s="28">
        <v>43356</v>
      </c>
      <c r="B13720" t="s">
        <v>446</v>
      </c>
      <c r="C13720" t="s">
        <v>53</v>
      </c>
      <c r="D13720" t="s">
        <v>53</v>
      </c>
      <c r="E13720" s="30">
        <v>3.0859999999999999</v>
      </c>
      <c r="F13720">
        <f t="shared" si="220"/>
        <v>1</v>
      </c>
    </row>
    <row r="13721" spans="1:6" x14ac:dyDescent="0.2">
      <c r="A13721" s="28">
        <v>43356</v>
      </c>
      <c r="B13721" t="s">
        <v>446</v>
      </c>
      <c r="C13721" t="s">
        <v>54</v>
      </c>
      <c r="D13721" t="s">
        <v>54</v>
      </c>
      <c r="E13721" s="30">
        <v>1</v>
      </c>
      <c r="F13721">
        <f t="shared" si="220"/>
        <v>1</v>
      </c>
    </row>
    <row r="13722" spans="1:6" x14ac:dyDescent="0.2">
      <c r="A13722" s="28">
        <v>43356</v>
      </c>
      <c r="B13722" t="s">
        <v>446</v>
      </c>
      <c r="C13722" t="s">
        <v>55</v>
      </c>
      <c r="D13722" t="s">
        <v>55</v>
      </c>
      <c r="E13722" s="30">
        <v>20.6</v>
      </c>
      <c r="F13722">
        <f t="shared" si="220"/>
        <v>1</v>
      </c>
    </row>
    <row r="13723" spans="1:6" x14ac:dyDescent="0.2">
      <c r="A13723" s="28">
        <v>43356</v>
      </c>
      <c r="B13723" t="s">
        <v>446</v>
      </c>
      <c r="C13723" t="s">
        <v>56</v>
      </c>
      <c r="D13723" t="s">
        <v>56</v>
      </c>
      <c r="E13723" s="30">
        <v>5</v>
      </c>
      <c r="F13723">
        <f t="shared" si="220"/>
        <v>1</v>
      </c>
    </row>
    <row r="13724" spans="1:6" x14ac:dyDescent="0.2">
      <c r="A13724" s="28">
        <v>43356</v>
      </c>
      <c r="B13724" t="s">
        <v>446</v>
      </c>
      <c r="C13724" t="s">
        <v>57</v>
      </c>
      <c r="D13724" t="s">
        <v>57</v>
      </c>
      <c r="E13724" s="30">
        <v>2</v>
      </c>
      <c r="F13724">
        <f t="shared" si="220"/>
        <v>1</v>
      </c>
    </row>
    <row r="13725" spans="1:6" x14ac:dyDescent="0.2">
      <c r="A13725" s="28">
        <v>43356</v>
      </c>
      <c r="B13725" t="s">
        <v>446</v>
      </c>
      <c r="C13725" t="s">
        <v>58</v>
      </c>
      <c r="D13725" t="s">
        <v>58</v>
      </c>
      <c r="E13725" s="30">
        <v>12</v>
      </c>
      <c r="F13725">
        <f t="shared" si="220"/>
        <v>1</v>
      </c>
    </row>
    <row r="13726" spans="1:6" x14ac:dyDescent="0.2">
      <c r="A13726" s="28">
        <v>43356</v>
      </c>
      <c r="B13726" t="s">
        <v>446</v>
      </c>
      <c r="C13726" t="s">
        <v>59</v>
      </c>
      <c r="D13726" t="s">
        <v>59</v>
      </c>
      <c r="E13726" s="30">
        <v>2</v>
      </c>
      <c r="F13726">
        <f t="shared" si="220"/>
        <v>1</v>
      </c>
    </row>
    <row r="13727" spans="1:6" x14ac:dyDescent="0.2">
      <c r="A13727" s="28">
        <v>43357</v>
      </c>
      <c r="B13727" t="s">
        <v>440</v>
      </c>
      <c r="C13727" t="s">
        <v>52</v>
      </c>
      <c r="D13727" t="s">
        <v>52</v>
      </c>
      <c r="E13727" s="30">
        <v>8</v>
      </c>
      <c r="F13727">
        <f t="shared" si="220"/>
        <v>1</v>
      </c>
    </row>
    <row r="13728" spans="1:6" x14ac:dyDescent="0.2">
      <c r="A13728" s="28">
        <v>43357</v>
      </c>
      <c r="B13728" t="s">
        <v>440</v>
      </c>
      <c r="C13728" t="s">
        <v>53</v>
      </c>
      <c r="D13728" t="s">
        <v>53</v>
      </c>
      <c r="E13728" s="30">
        <v>7.02</v>
      </c>
      <c r="F13728">
        <f t="shared" si="220"/>
        <v>1</v>
      </c>
    </row>
    <row r="13729" spans="1:6" x14ac:dyDescent="0.2">
      <c r="A13729" s="28">
        <v>43357</v>
      </c>
      <c r="B13729" t="s">
        <v>440</v>
      </c>
      <c r="C13729" t="s">
        <v>54</v>
      </c>
      <c r="D13729" t="s">
        <v>54</v>
      </c>
      <c r="E13729" s="30">
        <v>4</v>
      </c>
      <c r="F13729">
        <f t="shared" si="220"/>
        <v>1</v>
      </c>
    </row>
    <row r="13730" spans="1:6" x14ac:dyDescent="0.2">
      <c r="A13730" s="28">
        <v>43357</v>
      </c>
      <c r="B13730" t="s">
        <v>440</v>
      </c>
      <c r="C13730" t="s">
        <v>55</v>
      </c>
      <c r="D13730" t="s">
        <v>55</v>
      </c>
      <c r="E13730" s="30">
        <v>54</v>
      </c>
      <c r="F13730">
        <f t="shared" si="220"/>
        <v>1</v>
      </c>
    </row>
    <row r="13731" spans="1:6" x14ac:dyDescent="0.2">
      <c r="A13731" s="28">
        <v>43357</v>
      </c>
      <c r="B13731" t="s">
        <v>440</v>
      </c>
      <c r="C13731" t="s">
        <v>56</v>
      </c>
      <c r="D13731" t="s">
        <v>56</v>
      </c>
      <c r="E13731" s="30">
        <v>7</v>
      </c>
      <c r="F13731">
        <f t="shared" si="220"/>
        <v>1</v>
      </c>
    </row>
    <row r="13732" spans="1:6" x14ac:dyDescent="0.2">
      <c r="A13732" s="28">
        <v>43357</v>
      </c>
      <c r="B13732" t="s">
        <v>440</v>
      </c>
      <c r="C13732" t="s">
        <v>57</v>
      </c>
      <c r="D13732" t="s">
        <v>57</v>
      </c>
      <c r="E13732" s="30">
        <v>0</v>
      </c>
      <c r="F13732">
        <f t="shared" si="220"/>
        <v>1</v>
      </c>
    </row>
    <row r="13733" spans="1:6" x14ac:dyDescent="0.2">
      <c r="A13733" s="28">
        <v>43357</v>
      </c>
      <c r="B13733" t="s">
        <v>440</v>
      </c>
      <c r="C13733" t="s">
        <v>58</v>
      </c>
      <c r="D13733" t="s">
        <v>58</v>
      </c>
      <c r="E13733" s="30">
        <v>1</v>
      </c>
      <c r="F13733">
        <f t="shared" si="220"/>
        <v>1</v>
      </c>
    </row>
    <row r="13734" spans="1:6" x14ac:dyDescent="0.2">
      <c r="A13734" s="28">
        <v>43357</v>
      </c>
      <c r="B13734" t="s">
        <v>440</v>
      </c>
      <c r="C13734" t="s">
        <v>59</v>
      </c>
      <c r="D13734" t="s">
        <v>59</v>
      </c>
      <c r="E13734" s="30">
        <v>2</v>
      </c>
      <c r="F13734">
        <f t="shared" si="220"/>
        <v>1</v>
      </c>
    </row>
    <row r="13735" spans="1:6" x14ac:dyDescent="0.2">
      <c r="A13735" s="28">
        <v>43358</v>
      </c>
      <c r="B13735" t="s">
        <v>441</v>
      </c>
      <c r="C13735" t="s">
        <v>52</v>
      </c>
      <c r="D13735" t="s">
        <v>52</v>
      </c>
      <c r="E13735" s="30">
        <v>6</v>
      </c>
      <c r="F13735">
        <f t="shared" si="220"/>
        <v>1</v>
      </c>
    </row>
    <row r="13736" spans="1:6" x14ac:dyDescent="0.2">
      <c r="A13736" s="28">
        <v>43358</v>
      </c>
      <c r="B13736" t="s">
        <v>441</v>
      </c>
      <c r="C13736" t="s">
        <v>53</v>
      </c>
      <c r="D13736" t="s">
        <v>53</v>
      </c>
      <c r="E13736" s="30">
        <v>2.0099999999999998</v>
      </c>
      <c r="F13736">
        <f t="shared" si="220"/>
        <v>1</v>
      </c>
    </row>
    <row r="13737" spans="1:6" x14ac:dyDescent="0.2">
      <c r="A13737" s="28">
        <v>43358</v>
      </c>
      <c r="B13737" t="s">
        <v>441</v>
      </c>
      <c r="C13737" t="s">
        <v>54</v>
      </c>
      <c r="D13737" t="s">
        <v>54</v>
      </c>
      <c r="E13737" s="30">
        <v>4</v>
      </c>
      <c r="F13737">
        <f t="shared" si="220"/>
        <v>1</v>
      </c>
    </row>
    <row r="13738" spans="1:6" x14ac:dyDescent="0.2">
      <c r="A13738" s="28">
        <v>43358</v>
      </c>
      <c r="B13738" t="s">
        <v>441</v>
      </c>
      <c r="C13738" t="s">
        <v>55</v>
      </c>
      <c r="D13738" t="s">
        <v>55</v>
      </c>
      <c r="E13738" s="30">
        <v>19.7</v>
      </c>
      <c r="F13738">
        <f t="shared" si="220"/>
        <v>1</v>
      </c>
    </row>
    <row r="13739" spans="1:6" x14ac:dyDescent="0.2">
      <c r="A13739" s="28">
        <v>43358</v>
      </c>
      <c r="B13739" t="s">
        <v>441</v>
      </c>
      <c r="C13739" t="s">
        <v>56</v>
      </c>
      <c r="D13739" t="s">
        <v>56</v>
      </c>
      <c r="E13739" s="30">
        <v>6</v>
      </c>
      <c r="F13739">
        <f t="shared" si="220"/>
        <v>1</v>
      </c>
    </row>
    <row r="13740" spans="1:6" x14ac:dyDescent="0.2">
      <c r="A13740" s="28">
        <v>43358</v>
      </c>
      <c r="B13740" t="s">
        <v>441</v>
      </c>
      <c r="C13740" t="s">
        <v>57</v>
      </c>
      <c r="D13740" t="s">
        <v>57</v>
      </c>
      <c r="E13740" s="30">
        <v>0</v>
      </c>
      <c r="F13740">
        <f t="shared" si="220"/>
        <v>1</v>
      </c>
    </row>
    <row r="13741" spans="1:6" x14ac:dyDescent="0.2">
      <c r="A13741" s="28">
        <v>43358</v>
      </c>
      <c r="B13741" t="s">
        <v>441</v>
      </c>
      <c r="C13741" t="s">
        <v>58</v>
      </c>
      <c r="D13741" t="s">
        <v>58</v>
      </c>
      <c r="E13741" s="30">
        <v>10</v>
      </c>
      <c r="F13741">
        <f t="shared" si="220"/>
        <v>1</v>
      </c>
    </row>
    <row r="13742" spans="1:6" x14ac:dyDescent="0.2">
      <c r="A13742" s="28">
        <v>43358</v>
      </c>
      <c r="B13742" t="s">
        <v>441</v>
      </c>
      <c r="C13742" t="s">
        <v>59</v>
      </c>
      <c r="D13742" t="s">
        <v>59</v>
      </c>
      <c r="E13742" s="30">
        <v>4.4000000000000004</v>
      </c>
      <c r="F13742">
        <f t="shared" si="220"/>
        <v>1</v>
      </c>
    </row>
    <row r="13743" spans="1:6" x14ac:dyDescent="0.2">
      <c r="A13743" s="28">
        <v>43359</v>
      </c>
      <c r="B13743" t="s">
        <v>447</v>
      </c>
      <c r="C13743" t="s">
        <v>52</v>
      </c>
      <c r="D13743" t="s">
        <v>52</v>
      </c>
      <c r="E13743" s="30">
        <v>3.33</v>
      </c>
      <c r="F13743">
        <f t="shared" si="220"/>
        <v>1</v>
      </c>
    </row>
    <row r="13744" spans="1:6" x14ac:dyDescent="0.2">
      <c r="A13744" s="28">
        <v>43359</v>
      </c>
      <c r="B13744" t="s">
        <v>447</v>
      </c>
      <c r="C13744" t="s">
        <v>53</v>
      </c>
      <c r="D13744" t="s">
        <v>53</v>
      </c>
      <c r="E13744" s="30">
        <v>0.67</v>
      </c>
      <c r="F13744">
        <f t="shared" si="220"/>
        <v>1</v>
      </c>
    </row>
    <row r="13745" spans="1:6" x14ac:dyDescent="0.2">
      <c r="A13745" s="28">
        <v>43359</v>
      </c>
      <c r="B13745" t="s">
        <v>447</v>
      </c>
      <c r="C13745" t="s">
        <v>54</v>
      </c>
      <c r="D13745" t="s">
        <v>54</v>
      </c>
      <c r="E13745" s="30">
        <v>3.25</v>
      </c>
      <c r="F13745">
        <f t="shared" si="220"/>
        <v>1</v>
      </c>
    </row>
    <row r="13746" spans="1:6" x14ac:dyDescent="0.2">
      <c r="A13746" s="28">
        <v>43359</v>
      </c>
      <c r="B13746" t="s">
        <v>447</v>
      </c>
      <c r="C13746" t="s">
        <v>55</v>
      </c>
      <c r="D13746" t="s">
        <v>55</v>
      </c>
      <c r="E13746" s="30">
        <v>24.25</v>
      </c>
      <c r="F13746">
        <f t="shared" si="220"/>
        <v>1</v>
      </c>
    </row>
    <row r="13747" spans="1:6" x14ac:dyDescent="0.2">
      <c r="A13747" s="28">
        <v>43359</v>
      </c>
      <c r="B13747" t="s">
        <v>447</v>
      </c>
      <c r="C13747" t="s">
        <v>56</v>
      </c>
      <c r="D13747" t="s">
        <v>56</v>
      </c>
      <c r="E13747" s="30">
        <v>6</v>
      </c>
      <c r="F13747">
        <f t="shared" si="220"/>
        <v>1</v>
      </c>
    </row>
    <row r="13748" spans="1:6" x14ac:dyDescent="0.2">
      <c r="A13748" s="28">
        <v>43359</v>
      </c>
      <c r="B13748" t="s">
        <v>447</v>
      </c>
      <c r="C13748" t="s">
        <v>57</v>
      </c>
      <c r="D13748" t="s">
        <v>57</v>
      </c>
      <c r="E13748" s="30">
        <v>1</v>
      </c>
      <c r="F13748">
        <f t="shared" si="220"/>
        <v>1</v>
      </c>
    </row>
    <row r="13749" spans="1:6" x14ac:dyDescent="0.2">
      <c r="A13749" s="28">
        <v>43359</v>
      </c>
      <c r="B13749" t="s">
        <v>447</v>
      </c>
      <c r="C13749" t="s">
        <v>58</v>
      </c>
      <c r="D13749" t="s">
        <v>58</v>
      </c>
      <c r="E13749" s="30">
        <v>7</v>
      </c>
      <c r="F13749">
        <f t="shared" si="220"/>
        <v>1</v>
      </c>
    </row>
    <row r="13750" spans="1:6" x14ac:dyDescent="0.2">
      <c r="A13750" s="28">
        <v>43359</v>
      </c>
      <c r="B13750" t="s">
        <v>447</v>
      </c>
      <c r="C13750" t="s">
        <v>59</v>
      </c>
      <c r="D13750" t="s">
        <v>59</v>
      </c>
      <c r="E13750" s="30">
        <v>3</v>
      </c>
      <c r="F13750">
        <f t="shared" si="220"/>
        <v>1</v>
      </c>
    </row>
    <row r="13751" spans="1:6" x14ac:dyDescent="0.2">
      <c r="A13751" s="28">
        <v>43360</v>
      </c>
      <c r="B13751" t="s">
        <v>443</v>
      </c>
      <c r="C13751" t="s">
        <v>52</v>
      </c>
      <c r="D13751" t="s">
        <v>52</v>
      </c>
      <c r="E13751" s="30">
        <v>3</v>
      </c>
      <c r="F13751">
        <f t="shared" si="220"/>
        <v>1</v>
      </c>
    </row>
    <row r="13752" spans="1:6" x14ac:dyDescent="0.2">
      <c r="A13752" s="28">
        <v>43360</v>
      </c>
      <c r="B13752" t="s">
        <v>443</v>
      </c>
      <c r="C13752" t="s">
        <v>53</v>
      </c>
      <c r="D13752" t="s">
        <v>53</v>
      </c>
      <c r="E13752" s="30">
        <v>2.33</v>
      </c>
      <c r="F13752">
        <f t="shared" si="220"/>
        <v>1</v>
      </c>
    </row>
    <row r="13753" spans="1:6" x14ac:dyDescent="0.2">
      <c r="A13753" s="28">
        <v>43360</v>
      </c>
      <c r="B13753" t="s">
        <v>443</v>
      </c>
      <c r="C13753" t="s">
        <v>54</v>
      </c>
      <c r="D13753" t="s">
        <v>54</v>
      </c>
      <c r="E13753" s="30">
        <v>3.75</v>
      </c>
      <c r="F13753">
        <f t="shared" si="220"/>
        <v>1</v>
      </c>
    </row>
    <row r="13754" spans="1:6" x14ac:dyDescent="0.2">
      <c r="A13754" s="28">
        <v>43360</v>
      </c>
      <c r="B13754" t="s">
        <v>443</v>
      </c>
      <c r="C13754" t="s">
        <v>55</v>
      </c>
      <c r="D13754" t="s">
        <v>55</v>
      </c>
      <c r="E13754" s="30">
        <v>44.4</v>
      </c>
      <c r="F13754">
        <f t="shared" si="220"/>
        <v>1</v>
      </c>
    </row>
    <row r="13755" spans="1:6" x14ac:dyDescent="0.2">
      <c r="A13755" s="28">
        <v>43360</v>
      </c>
      <c r="B13755" t="s">
        <v>443</v>
      </c>
      <c r="C13755" t="s">
        <v>56</v>
      </c>
      <c r="D13755" t="s">
        <v>56</v>
      </c>
      <c r="E13755" s="30">
        <v>10</v>
      </c>
      <c r="F13755">
        <f t="shared" si="220"/>
        <v>1</v>
      </c>
    </row>
    <row r="13756" spans="1:6" x14ac:dyDescent="0.2">
      <c r="A13756" s="28">
        <v>43360</v>
      </c>
      <c r="B13756" t="s">
        <v>443</v>
      </c>
      <c r="C13756" t="s">
        <v>57</v>
      </c>
      <c r="D13756" t="s">
        <v>57</v>
      </c>
      <c r="E13756" s="30">
        <v>1</v>
      </c>
      <c r="F13756">
        <f t="shared" si="220"/>
        <v>1</v>
      </c>
    </row>
    <row r="13757" spans="1:6" x14ac:dyDescent="0.2">
      <c r="A13757" s="28">
        <v>43360</v>
      </c>
      <c r="B13757" t="s">
        <v>443</v>
      </c>
      <c r="C13757" t="s">
        <v>58</v>
      </c>
      <c r="D13757" t="s">
        <v>58</v>
      </c>
      <c r="E13757" s="30">
        <v>5</v>
      </c>
      <c r="F13757">
        <f t="shared" si="220"/>
        <v>1</v>
      </c>
    </row>
    <row r="13758" spans="1:6" x14ac:dyDescent="0.2">
      <c r="A13758" s="28">
        <v>43360</v>
      </c>
      <c r="B13758" t="s">
        <v>443</v>
      </c>
      <c r="C13758" t="s">
        <v>59</v>
      </c>
      <c r="D13758" t="s">
        <v>59</v>
      </c>
      <c r="E13758" s="30">
        <v>0</v>
      </c>
      <c r="F13758">
        <f t="shared" si="220"/>
        <v>1</v>
      </c>
    </row>
    <row r="13759" spans="1:6" x14ac:dyDescent="0.2">
      <c r="A13759" s="28">
        <v>43361</v>
      </c>
      <c r="B13759" t="s">
        <v>444</v>
      </c>
      <c r="C13759" t="s">
        <v>52</v>
      </c>
      <c r="D13759" t="s">
        <v>52</v>
      </c>
      <c r="E13759" s="30">
        <v>4.34</v>
      </c>
      <c r="F13759">
        <f t="shared" si="220"/>
        <v>1</v>
      </c>
    </row>
    <row r="13760" spans="1:6" x14ac:dyDescent="0.2">
      <c r="A13760" s="28">
        <v>43361</v>
      </c>
      <c r="B13760" t="s">
        <v>444</v>
      </c>
      <c r="C13760" t="s">
        <v>53</v>
      </c>
      <c r="D13760" t="s">
        <v>53</v>
      </c>
      <c r="E13760" s="30">
        <v>3</v>
      </c>
      <c r="F13760">
        <f t="shared" si="220"/>
        <v>1</v>
      </c>
    </row>
    <row r="13761" spans="1:6" x14ac:dyDescent="0.2">
      <c r="A13761" s="28">
        <v>43361</v>
      </c>
      <c r="B13761" t="s">
        <v>444</v>
      </c>
      <c r="C13761" t="s">
        <v>54</v>
      </c>
      <c r="D13761" t="s">
        <v>54</v>
      </c>
      <c r="E13761" s="30">
        <v>3.7</v>
      </c>
      <c r="F13761">
        <f t="shared" si="220"/>
        <v>1</v>
      </c>
    </row>
    <row r="13762" spans="1:6" x14ac:dyDescent="0.2">
      <c r="A13762" s="28">
        <v>43361</v>
      </c>
      <c r="B13762" t="s">
        <v>444</v>
      </c>
      <c r="C13762" t="s">
        <v>55</v>
      </c>
      <c r="D13762" t="s">
        <v>55</v>
      </c>
      <c r="E13762" s="30">
        <v>20</v>
      </c>
      <c r="F13762">
        <f t="shared" si="220"/>
        <v>1</v>
      </c>
    </row>
    <row r="13763" spans="1:6" x14ac:dyDescent="0.2">
      <c r="A13763" s="28">
        <v>43361</v>
      </c>
      <c r="B13763" t="s">
        <v>444</v>
      </c>
      <c r="C13763" t="s">
        <v>56</v>
      </c>
      <c r="D13763" t="s">
        <v>56</v>
      </c>
      <c r="E13763" s="30">
        <v>6</v>
      </c>
      <c r="F13763">
        <f t="shared" si="220"/>
        <v>1</v>
      </c>
    </row>
    <row r="13764" spans="1:6" x14ac:dyDescent="0.2">
      <c r="A13764" s="28">
        <v>43361</v>
      </c>
      <c r="B13764" t="s">
        <v>444</v>
      </c>
      <c r="C13764" t="s">
        <v>57</v>
      </c>
      <c r="D13764" t="s">
        <v>57</v>
      </c>
      <c r="E13764" s="30">
        <v>0</v>
      </c>
      <c r="F13764">
        <f t="shared" si="220"/>
        <v>1</v>
      </c>
    </row>
    <row r="13765" spans="1:6" x14ac:dyDescent="0.2">
      <c r="A13765" s="28">
        <v>43361</v>
      </c>
      <c r="B13765" t="s">
        <v>444</v>
      </c>
      <c r="C13765" t="s">
        <v>58</v>
      </c>
      <c r="D13765" t="s">
        <v>58</v>
      </c>
      <c r="E13765" s="30">
        <v>1</v>
      </c>
      <c r="F13765">
        <f t="shared" si="220"/>
        <v>1</v>
      </c>
    </row>
    <row r="13766" spans="1:6" x14ac:dyDescent="0.2">
      <c r="A13766" s="28">
        <v>43361</v>
      </c>
      <c r="B13766" t="s">
        <v>444</v>
      </c>
      <c r="C13766" t="s">
        <v>59</v>
      </c>
      <c r="D13766" t="s">
        <v>59</v>
      </c>
      <c r="E13766" s="30">
        <v>5</v>
      </c>
      <c r="F13766">
        <f t="shared" si="220"/>
        <v>1</v>
      </c>
    </row>
    <row r="13767" spans="1:6" x14ac:dyDescent="0.2">
      <c r="A13767" s="28">
        <v>43362</v>
      </c>
      <c r="B13767" t="s">
        <v>445</v>
      </c>
      <c r="C13767" t="s">
        <v>52</v>
      </c>
      <c r="D13767" t="s">
        <v>52</v>
      </c>
      <c r="E13767" s="30">
        <v>6</v>
      </c>
      <c r="F13767">
        <f t="shared" ref="F13767:F13830" si="221">SUBTOTAL(103,E13767)</f>
        <v>1</v>
      </c>
    </row>
    <row r="13768" spans="1:6" x14ac:dyDescent="0.2">
      <c r="A13768" s="28">
        <v>43362</v>
      </c>
      <c r="B13768" t="s">
        <v>445</v>
      </c>
      <c r="C13768" t="s">
        <v>53</v>
      </c>
      <c r="D13768" t="s">
        <v>53</v>
      </c>
      <c r="E13768" s="30">
        <v>3.68</v>
      </c>
      <c r="F13768">
        <f t="shared" si="221"/>
        <v>1</v>
      </c>
    </row>
    <row r="13769" spans="1:6" x14ac:dyDescent="0.2">
      <c r="A13769" s="28">
        <v>43362</v>
      </c>
      <c r="B13769" t="s">
        <v>445</v>
      </c>
      <c r="C13769" t="s">
        <v>54</v>
      </c>
      <c r="D13769" t="s">
        <v>54</v>
      </c>
      <c r="E13769" s="30">
        <v>2</v>
      </c>
      <c r="F13769">
        <f t="shared" si="221"/>
        <v>1</v>
      </c>
    </row>
    <row r="13770" spans="1:6" x14ac:dyDescent="0.2">
      <c r="A13770" s="28">
        <v>43362</v>
      </c>
      <c r="B13770" t="s">
        <v>445</v>
      </c>
      <c r="C13770" t="s">
        <v>55</v>
      </c>
      <c r="D13770" t="s">
        <v>55</v>
      </c>
      <c r="E13770" s="30">
        <v>26</v>
      </c>
      <c r="F13770">
        <f t="shared" si="221"/>
        <v>1</v>
      </c>
    </row>
    <row r="13771" spans="1:6" x14ac:dyDescent="0.2">
      <c r="A13771" s="28">
        <v>43362</v>
      </c>
      <c r="B13771" t="s">
        <v>445</v>
      </c>
      <c r="C13771" t="s">
        <v>56</v>
      </c>
      <c r="D13771" t="s">
        <v>56</v>
      </c>
      <c r="E13771" s="30">
        <v>10</v>
      </c>
      <c r="F13771">
        <f t="shared" si="221"/>
        <v>1</v>
      </c>
    </row>
    <row r="13772" spans="1:6" x14ac:dyDescent="0.2">
      <c r="A13772" s="28">
        <v>43362</v>
      </c>
      <c r="B13772" t="s">
        <v>445</v>
      </c>
      <c r="C13772" t="s">
        <v>57</v>
      </c>
      <c r="D13772" t="s">
        <v>57</v>
      </c>
      <c r="E13772" s="30">
        <v>0</v>
      </c>
      <c r="F13772">
        <f t="shared" si="221"/>
        <v>1</v>
      </c>
    </row>
    <row r="13773" spans="1:6" x14ac:dyDescent="0.2">
      <c r="A13773" s="28">
        <v>43362</v>
      </c>
      <c r="B13773" t="s">
        <v>445</v>
      </c>
      <c r="C13773" t="s">
        <v>58</v>
      </c>
      <c r="D13773" t="s">
        <v>58</v>
      </c>
      <c r="E13773" s="30">
        <v>9</v>
      </c>
      <c r="F13773">
        <f t="shared" si="221"/>
        <v>1</v>
      </c>
    </row>
    <row r="13774" spans="1:6" x14ac:dyDescent="0.2">
      <c r="A13774" s="28">
        <v>43362</v>
      </c>
      <c r="B13774" t="s">
        <v>445</v>
      </c>
      <c r="C13774" t="s">
        <v>59</v>
      </c>
      <c r="D13774" t="s">
        <v>59</v>
      </c>
      <c r="E13774" s="30">
        <v>7</v>
      </c>
      <c r="F13774">
        <f t="shared" si="221"/>
        <v>1</v>
      </c>
    </row>
    <row r="13775" spans="1:6" x14ac:dyDescent="0.2">
      <c r="A13775" s="28">
        <v>43363</v>
      </c>
      <c r="B13775" t="s">
        <v>446</v>
      </c>
      <c r="C13775" t="s">
        <v>52</v>
      </c>
      <c r="D13775" t="s">
        <v>52</v>
      </c>
      <c r="E13775" s="30">
        <v>2</v>
      </c>
      <c r="F13775">
        <f t="shared" si="221"/>
        <v>1</v>
      </c>
    </row>
    <row r="13776" spans="1:6" x14ac:dyDescent="0.2">
      <c r="A13776" s="28">
        <v>43363</v>
      </c>
      <c r="B13776" t="s">
        <v>446</v>
      </c>
      <c r="C13776" t="s">
        <v>53</v>
      </c>
      <c r="D13776" t="s">
        <v>53</v>
      </c>
      <c r="E13776" s="30">
        <v>4.0670000000000002</v>
      </c>
      <c r="F13776">
        <f t="shared" si="221"/>
        <v>1</v>
      </c>
    </row>
    <row r="13777" spans="1:6" x14ac:dyDescent="0.2">
      <c r="A13777" s="28">
        <v>43363</v>
      </c>
      <c r="B13777" t="s">
        <v>446</v>
      </c>
      <c r="C13777" t="s">
        <v>54</v>
      </c>
      <c r="D13777" t="s">
        <v>54</v>
      </c>
      <c r="E13777" s="30">
        <v>2</v>
      </c>
      <c r="F13777">
        <f t="shared" si="221"/>
        <v>1</v>
      </c>
    </row>
    <row r="13778" spans="1:6" x14ac:dyDescent="0.2">
      <c r="A13778" s="28">
        <v>43363</v>
      </c>
      <c r="B13778" t="s">
        <v>446</v>
      </c>
      <c r="C13778" t="s">
        <v>55</v>
      </c>
      <c r="D13778" t="s">
        <v>55</v>
      </c>
      <c r="E13778" s="30">
        <v>24.2</v>
      </c>
      <c r="F13778">
        <f t="shared" si="221"/>
        <v>1</v>
      </c>
    </row>
    <row r="13779" spans="1:6" x14ac:dyDescent="0.2">
      <c r="A13779" s="28">
        <v>43363</v>
      </c>
      <c r="B13779" t="s">
        <v>446</v>
      </c>
      <c r="C13779" t="s">
        <v>56</v>
      </c>
      <c r="D13779" t="s">
        <v>56</v>
      </c>
      <c r="E13779" s="30">
        <v>13</v>
      </c>
      <c r="F13779">
        <f t="shared" si="221"/>
        <v>1</v>
      </c>
    </row>
    <row r="13780" spans="1:6" x14ac:dyDescent="0.2">
      <c r="A13780" s="28">
        <v>43363</v>
      </c>
      <c r="B13780" t="s">
        <v>446</v>
      </c>
      <c r="C13780" t="s">
        <v>57</v>
      </c>
      <c r="D13780" t="s">
        <v>57</v>
      </c>
      <c r="E13780" s="30">
        <v>1</v>
      </c>
      <c r="F13780">
        <f t="shared" si="221"/>
        <v>1</v>
      </c>
    </row>
    <row r="13781" spans="1:6" x14ac:dyDescent="0.2">
      <c r="A13781" s="28">
        <v>43363</v>
      </c>
      <c r="B13781" t="s">
        <v>446</v>
      </c>
      <c r="C13781" t="s">
        <v>58</v>
      </c>
      <c r="D13781" t="s">
        <v>58</v>
      </c>
      <c r="E13781" s="30">
        <v>0</v>
      </c>
      <c r="F13781">
        <f t="shared" si="221"/>
        <v>1</v>
      </c>
    </row>
    <row r="13782" spans="1:6" x14ac:dyDescent="0.2">
      <c r="A13782" s="28">
        <v>43363</v>
      </c>
      <c r="B13782" t="s">
        <v>446</v>
      </c>
      <c r="C13782" t="s">
        <v>59</v>
      </c>
      <c r="D13782" t="s">
        <v>59</v>
      </c>
      <c r="E13782" s="30">
        <v>5</v>
      </c>
      <c r="F13782">
        <f t="shared" si="221"/>
        <v>1</v>
      </c>
    </row>
    <row r="13783" spans="1:6" x14ac:dyDescent="0.2">
      <c r="A13783" s="28">
        <v>43364</v>
      </c>
      <c r="B13783" t="s">
        <v>440</v>
      </c>
      <c r="C13783" t="s">
        <v>52</v>
      </c>
      <c r="D13783" t="s">
        <v>52</v>
      </c>
      <c r="E13783" s="30">
        <v>4.66</v>
      </c>
      <c r="F13783">
        <f t="shared" si="221"/>
        <v>1</v>
      </c>
    </row>
    <row r="13784" spans="1:6" x14ac:dyDescent="0.2">
      <c r="A13784" s="28">
        <v>43364</v>
      </c>
      <c r="B13784" t="s">
        <v>440</v>
      </c>
      <c r="C13784" t="s">
        <v>53</v>
      </c>
      <c r="D13784" t="s">
        <v>53</v>
      </c>
      <c r="E13784" s="30">
        <v>5.8369999999999997</v>
      </c>
      <c r="F13784">
        <f t="shared" si="221"/>
        <v>1</v>
      </c>
    </row>
    <row r="13785" spans="1:6" x14ac:dyDescent="0.2">
      <c r="A13785" s="28">
        <v>43364</v>
      </c>
      <c r="B13785" t="s">
        <v>440</v>
      </c>
      <c r="C13785" t="s">
        <v>54</v>
      </c>
      <c r="D13785" t="s">
        <v>54</v>
      </c>
      <c r="E13785" s="30">
        <v>1</v>
      </c>
      <c r="F13785">
        <f t="shared" si="221"/>
        <v>1</v>
      </c>
    </row>
    <row r="13786" spans="1:6" x14ac:dyDescent="0.2">
      <c r="A13786" s="28">
        <v>43364</v>
      </c>
      <c r="B13786" t="s">
        <v>440</v>
      </c>
      <c r="C13786" t="s">
        <v>55</v>
      </c>
      <c r="D13786" t="s">
        <v>55</v>
      </c>
      <c r="E13786" s="30">
        <v>33.1</v>
      </c>
      <c r="F13786">
        <f t="shared" si="221"/>
        <v>1</v>
      </c>
    </row>
    <row r="13787" spans="1:6" x14ac:dyDescent="0.2">
      <c r="A13787" s="28">
        <v>43364</v>
      </c>
      <c r="B13787" t="s">
        <v>440</v>
      </c>
      <c r="C13787" t="s">
        <v>56</v>
      </c>
      <c r="D13787" t="s">
        <v>56</v>
      </c>
      <c r="E13787" s="30">
        <v>10</v>
      </c>
      <c r="F13787">
        <f t="shared" si="221"/>
        <v>1</v>
      </c>
    </row>
    <row r="13788" spans="1:6" x14ac:dyDescent="0.2">
      <c r="A13788" s="28">
        <v>43364</v>
      </c>
      <c r="B13788" t="s">
        <v>440</v>
      </c>
      <c r="C13788" t="s">
        <v>57</v>
      </c>
      <c r="D13788" t="s">
        <v>57</v>
      </c>
      <c r="E13788" s="30">
        <v>0</v>
      </c>
      <c r="F13788">
        <f t="shared" si="221"/>
        <v>1</v>
      </c>
    </row>
    <row r="13789" spans="1:6" x14ac:dyDescent="0.2">
      <c r="A13789" s="28">
        <v>43364</v>
      </c>
      <c r="B13789" t="s">
        <v>440</v>
      </c>
      <c r="C13789" t="s">
        <v>58</v>
      </c>
      <c r="D13789" t="s">
        <v>58</v>
      </c>
      <c r="E13789" s="30">
        <v>1</v>
      </c>
      <c r="F13789">
        <f t="shared" si="221"/>
        <v>1</v>
      </c>
    </row>
    <row r="13790" spans="1:6" x14ac:dyDescent="0.2">
      <c r="A13790" s="28">
        <v>43364</v>
      </c>
      <c r="B13790" t="s">
        <v>440</v>
      </c>
      <c r="C13790" t="s">
        <v>59</v>
      </c>
      <c r="D13790" t="s">
        <v>59</v>
      </c>
      <c r="E13790" s="30">
        <v>3</v>
      </c>
      <c r="F13790">
        <f t="shared" si="221"/>
        <v>1</v>
      </c>
    </row>
    <row r="13791" spans="1:6" x14ac:dyDescent="0.2">
      <c r="A13791" s="28">
        <v>43365</v>
      </c>
      <c r="B13791" t="s">
        <v>441</v>
      </c>
      <c r="C13791" t="s">
        <v>52</v>
      </c>
      <c r="D13791" t="s">
        <v>52</v>
      </c>
      <c r="E13791" s="30">
        <v>6</v>
      </c>
      <c r="F13791">
        <f t="shared" si="221"/>
        <v>1</v>
      </c>
    </row>
    <row r="13792" spans="1:6" x14ac:dyDescent="0.2">
      <c r="A13792" s="28">
        <v>43365</v>
      </c>
      <c r="B13792" t="s">
        <v>441</v>
      </c>
      <c r="C13792" t="s">
        <v>53</v>
      </c>
      <c r="D13792" t="s">
        <v>53</v>
      </c>
      <c r="E13792" s="30">
        <v>3.8330000000000002</v>
      </c>
      <c r="F13792">
        <f t="shared" si="221"/>
        <v>1</v>
      </c>
    </row>
    <row r="13793" spans="1:6" x14ac:dyDescent="0.2">
      <c r="A13793" s="28">
        <v>43365</v>
      </c>
      <c r="B13793" t="s">
        <v>441</v>
      </c>
      <c r="C13793" t="s">
        <v>54</v>
      </c>
      <c r="D13793" t="s">
        <v>54</v>
      </c>
      <c r="E13793" s="30">
        <v>1.5</v>
      </c>
      <c r="F13793">
        <f t="shared" si="221"/>
        <v>1</v>
      </c>
    </row>
    <row r="13794" spans="1:6" x14ac:dyDescent="0.2">
      <c r="A13794" s="28">
        <v>43365</v>
      </c>
      <c r="B13794" t="s">
        <v>441</v>
      </c>
      <c r="C13794" t="s">
        <v>55</v>
      </c>
      <c r="D13794" t="s">
        <v>55</v>
      </c>
      <c r="E13794" s="30">
        <v>31.6</v>
      </c>
      <c r="F13794">
        <f t="shared" si="221"/>
        <v>1</v>
      </c>
    </row>
    <row r="13795" spans="1:6" x14ac:dyDescent="0.2">
      <c r="A13795" s="28">
        <v>43365</v>
      </c>
      <c r="B13795" t="s">
        <v>441</v>
      </c>
      <c r="C13795" t="s">
        <v>56</v>
      </c>
      <c r="D13795" t="s">
        <v>56</v>
      </c>
      <c r="E13795" s="30">
        <v>6</v>
      </c>
      <c r="F13795">
        <f t="shared" si="221"/>
        <v>1</v>
      </c>
    </row>
    <row r="13796" spans="1:6" x14ac:dyDescent="0.2">
      <c r="A13796" s="28">
        <v>43365</v>
      </c>
      <c r="B13796" t="s">
        <v>441</v>
      </c>
      <c r="C13796" t="s">
        <v>57</v>
      </c>
      <c r="D13796" t="s">
        <v>57</v>
      </c>
      <c r="E13796" s="30">
        <v>1</v>
      </c>
      <c r="F13796">
        <f t="shared" si="221"/>
        <v>1</v>
      </c>
    </row>
    <row r="13797" spans="1:6" x14ac:dyDescent="0.2">
      <c r="A13797" s="28">
        <v>43365</v>
      </c>
      <c r="B13797" t="s">
        <v>441</v>
      </c>
      <c r="C13797" t="s">
        <v>58</v>
      </c>
      <c r="D13797" t="s">
        <v>58</v>
      </c>
      <c r="E13797" s="30">
        <v>23</v>
      </c>
      <c r="F13797">
        <f t="shared" si="221"/>
        <v>1</v>
      </c>
    </row>
    <row r="13798" spans="1:6" x14ac:dyDescent="0.2">
      <c r="A13798" s="28">
        <v>43365</v>
      </c>
      <c r="B13798" t="s">
        <v>441</v>
      </c>
      <c r="C13798" t="s">
        <v>59</v>
      </c>
      <c r="D13798" t="s">
        <v>59</v>
      </c>
      <c r="E13798" s="30">
        <v>3</v>
      </c>
      <c r="F13798">
        <f t="shared" si="221"/>
        <v>1</v>
      </c>
    </row>
    <row r="13799" spans="1:6" x14ac:dyDescent="0.2">
      <c r="A13799" s="28">
        <v>43366</v>
      </c>
      <c r="B13799" t="s">
        <v>447</v>
      </c>
      <c r="C13799" t="s">
        <v>52</v>
      </c>
      <c r="D13799" t="s">
        <v>52</v>
      </c>
      <c r="E13799" s="30">
        <v>7.34</v>
      </c>
      <c r="F13799">
        <f t="shared" si="221"/>
        <v>1</v>
      </c>
    </row>
    <row r="13800" spans="1:6" x14ac:dyDescent="0.2">
      <c r="A13800" s="28">
        <v>43366</v>
      </c>
      <c r="B13800" t="s">
        <v>447</v>
      </c>
      <c r="C13800" t="s">
        <v>53</v>
      </c>
      <c r="D13800" t="s">
        <v>53</v>
      </c>
      <c r="E13800" s="30">
        <v>9.4390000000000001</v>
      </c>
      <c r="F13800">
        <f t="shared" si="221"/>
        <v>1</v>
      </c>
    </row>
    <row r="13801" spans="1:6" x14ac:dyDescent="0.2">
      <c r="A13801" s="28">
        <v>43366</v>
      </c>
      <c r="B13801" t="s">
        <v>447</v>
      </c>
      <c r="C13801" t="s">
        <v>54</v>
      </c>
      <c r="D13801" t="s">
        <v>54</v>
      </c>
      <c r="E13801" s="30">
        <v>3.25</v>
      </c>
      <c r="F13801">
        <f t="shared" si="221"/>
        <v>1</v>
      </c>
    </row>
    <row r="13802" spans="1:6" x14ac:dyDescent="0.2">
      <c r="A13802" s="28">
        <v>43366</v>
      </c>
      <c r="B13802" t="s">
        <v>447</v>
      </c>
      <c r="C13802" t="s">
        <v>55</v>
      </c>
      <c r="D13802" t="s">
        <v>55</v>
      </c>
      <c r="E13802" s="30">
        <v>42.862000000000002</v>
      </c>
      <c r="F13802">
        <f t="shared" si="221"/>
        <v>1</v>
      </c>
    </row>
    <row r="13803" spans="1:6" x14ac:dyDescent="0.2">
      <c r="A13803" s="28">
        <v>43366</v>
      </c>
      <c r="B13803" t="s">
        <v>447</v>
      </c>
      <c r="C13803" t="s">
        <v>56</v>
      </c>
      <c r="D13803" t="s">
        <v>56</v>
      </c>
      <c r="E13803" s="30">
        <v>9</v>
      </c>
      <c r="F13803">
        <f t="shared" si="221"/>
        <v>1</v>
      </c>
    </row>
    <row r="13804" spans="1:6" x14ac:dyDescent="0.2">
      <c r="A13804" s="28">
        <v>43366</v>
      </c>
      <c r="B13804" t="s">
        <v>447</v>
      </c>
      <c r="C13804" t="s">
        <v>57</v>
      </c>
      <c r="D13804" t="s">
        <v>57</v>
      </c>
      <c r="E13804" s="30">
        <v>0</v>
      </c>
      <c r="F13804">
        <f t="shared" si="221"/>
        <v>1</v>
      </c>
    </row>
    <row r="13805" spans="1:6" x14ac:dyDescent="0.2">
      <c r="A13805" s="28">
        <v>43366</v>
      </c>
      <c r="B13805" t="s">
        <v>447</v>
      </c>
      <c r="C13805" t="s">
        <v>58</v>
      </c>
      <c r="D13805" t="s">
        <v>58</v>
      </c>
      <c r="E13805" s="30">
        <v>8</v>
      </c>
      <c r="F13805">
        <f t="shared" si="221"/>
        <v>1</v>
      </c>
    </row>
    <row r="13806" spans="1:6" x14ac:dyDescent="0.2">
      <c r="A13806" s="28">
        <v>43366</v>
      </c>
      <c r="B13806" t="s">
        <v>447</v>
      </c>
      <c r="C13806" t="s">
        <v>59</v>
      </c>
      <c r="D13806" t="s">
        <v>59</v>
      </c>
      <c r="E13806" s="30">
        <v>5</v>
      </c>
      <c r="F13806">
        <f t="shared" si="221"/>
        <v>1</v>
      </c>
    </row>
    <row r="13807" spans="1:6" x14ac:dyDescent="0.2">
      <c r="A13807" s="28">
        <v>43367</v>
      </c>
      <c r="B13807" t="s">
        <v>443</v>
      </c>
      <c r="C13807" t="s">
        <v>52</v>
      </c>
      <c r="D13807" t="s">
        <v>52</v>
      </c>
      <c r="E13807" s="30">
        <v>7.33</v>
      </c>
      <c r="F13807">
        <f t="shared" si="221"/>
        <v>1</v>
      </c>
    </row>
    <row r="13808" spans="1:6" x14ac:dyDescent="0.2">
      <c r="A13808" s="28">
        <v>43367</v>
      </c>
      <c r="B13808" t="s">
        <v>443</v>
      </c>
      <c r="C13808" t="s">
        <v>53</v>
      </c>
      <c r="D13808" t="s">
        <v>53</v>
      </c>
      <c r="E13808" s="30">
        <v>3.67</v>
      </c>
      <c r="F13808">
        <f t="shared" si="221"/>
        <v>1</v>
      </c>
    </row>
    <row r="13809" spans="1:6" x14ac:dyDescent="0.2">
      <c r="A13809" s="28">
        <v>43367</v>
      </c>
      <c r="B13809" t="s">
        <v>443</v>
      </c>
      <c r="C13809" t="s">
        <v>54</v>
      </c>
      <c r="D13809" t="s">
        <v>54</v>
      </c>
      <c r="E13809" s="30">
        <v>5.5</v>
      </c>
      <c r="F13809">
        <f t="shared" si="221"/>
        <v>1</v>
      </c>
    </row>
    <row r="13810" spans="1:6" x14ac:dyDescent="0.2">
      <c r="A13810" s="28">
        <v>43367</v>
      </c>
      <c r="B13810" t="s">
        <v>443</v>
      </c>
      <c r="C13810" t="s">
        <v>55</v>
      </c>
      <c r="D13810" t="s">
        <v>55</v>
      </c>
      <c r="E13810" s="30">
        <v>53.8</v>
      </c>
      <c r="F13810">
        <f t="shared" si="221"/>
        <v>1</v>
      </c>
    </row>
    <row r="13811" spans="1:6" x14ac:dyDescent="0.2">
      <c r="A13811" s="28">
        <v>43367</v>
      </c>
      <c r="B13811" t="s">
        <v>443</v>
      </c>
      <c r="C13811" t="s">
        <v>56</v>
      </c>
      <c r="D13811" t="s">
        <v>56</v>
      </c>
      <c r="E13811" s="30">
        <v>7</v>
      </c>
      <c r="F13811">
        <f t="shared" si="221"/>
        <v>1</v>
      </c>
    </row>
    <row r="13812" spans="1:6" x14ac:dyDescent="0.2">
      <c r="A13812" s="28">
        <v>43367</v>
      </c>
      <c r="B13812" t="s">
        <v>443</v>
      </c>
      <c r="C13812" t="s">
        <v>57</v>
      </c>
      <c r="D13812" t="s">
        <v>57</v>
      </c>
      <c r="E13812" s="30">
        <v>0</v>
      </c>
      <c r="F13812">
        <f t="shared" si="221"/>
        <v>1</v>
      </c>
    </row>
    <row r="13813" spans="1:6" x14ac:dyDescent="0.2">
      <c r="A13813" s="28">
        <v>43367</v>
      </c>
      <c r="B13813" t="s">
        <v>443</v>
      </c>
      <c r="C13813" t="s">
        <v>58</v>
      </c>
      <c r="D13813" t="s">
        <v>58</v>
      </c>
      <c r="E13813" s="30">
        <v>9</v>
      </c>
      <c r="F13813">
        <f t="shared" si="221"/>
        <v>1</v>
      </c>
    </row>
    <row r="13814" spans="1:6" x14ac:dyDescent="0.2">
      <c r="A13814" s="28">
        <v>43367</v>
      </c>
      <c r="B13814" t="s">
        <v>443</v>
      </c>
      <c r="C13814" t="s">
        <v>59</v>
      </c>
      <c r="D13814" t="s">
        <v>59</v>
      </c>
      <c r="E13814" s="30">
        <v>2</v>
      </c>
      <c r="F13814">
        <f t="shared" si="221"/>
        <v>1</v>
      </c>
    </row>
    <row r="13815" spans="1:6" x14ac:dyDescent="0.2">
      <c r="A13815" s="28">
        <v>43368</v>
      </c>
      <c r="B13815" t="s">
        <v>444</v>
      </c>
      <c r="C13815" t="s">
        <v>52</v>
      </c>
      <c r="D13815" t="s">
        <v>52</v>
      </c>
      <c r="E13815" s="30">
        <v>6</v>
      </c>
      <c r="F13815">
        <f t="shared" si="221"/>
        <v>1</v>
      </c>
    </row>
    <row r="13816" spans="1:6" x14ac:dyDescent="0.2">
      <c r="A13816" s="28">
        <v>43368</v>
      </c>
      <c r="B13816" t="s">
        <v>444</v>
      </c>
      <c r="C13816" t="s">
        <v>53</v>
      </c>
      <c r="D13816" t="s">
        <v>53</v>
      </c>
      <c r="E13816" s="30">
        <v>4.7359999999999998</v>
      </c>
      <c r="F13816">
        <f t="shared" si="221"/>
        <v>1</v>
      </c>
    </row>
    <row r="13817" spans="1:6" x14ac:dyDescent="0.2">
      <c r="A13817" s="28">
        <v>43368</v>
      </c>
      <c r="B13817" t="s">
        <v>444</v>
      </c>
      <c r="C13817" t="s">
        <v>54</v>
      </c>
      <c r="D13817" t="s">
        <v>54</v>
      </c>
      <c r="E13817" s="30">
        <v>3.3</v>
      </c>
      <c r="F13817">
        <f t="shared" si="221"/>
        <v>1</v>
      </c>
    </row>
    <row r="13818" spans="1:6" x14ac:dyDescent="0.2">
      <c r="A13818" s="28">
        <v>43368</v>
      </c>
      <c r="B13818" t="s">
        <v>444</v>
      </c>
      <c r="C13818" t="s">
        <v>55</v>
      </c>
      <c r="D13818" t="s">
        <v>55</v>
      </c>
      <c r="E13818" s="30">
        <v>53.85</v>
      </c>
      <c r="F13818">
        <f t="shared" si="221"/>
        <v>1</v>
      </c>
    </row>
    <row r="13819" spans="1:6" x14ac:dyDescent="0.2">
      <c r="A13819" s="28">
        <v>43368</v>
      </c>
      <c r="B13819" t="s">
        <v>444</v>
      </c>
      <c r="C13819" t="s">
        <v>56</v>
      </c>
      <c r="D13819" t="s">
        <v>56</v>
      </c>
      <c r="E13819" s="30">
        <v>11</v>
      </c>
      <c r="F13819">
        <f t="shared" si="221"/>
        <v>1</v>
      </c>
    </row>
    <row r="13820" spans="1:6" x14ac:dyDescent="0.2">
      <c r="A13820" s="28">
        <v>43368</v>
      </c>
      <c r="B13820" t="s">
        <v>444</v>
      </c>
      <c r="C13820" t="s">
        <v>57</v>
      </c>
      <c r="D13820" t="s">
        <v>57</v>
      </c>
      <c r="E13820" s="30">
        <v>0</v>
      </c>
      <c r="F13820">
        <f t="shared" si="221"/>
        <v>1</v>
      </c>
    </row>
    <row r="13821" spans="1:6" x14ac:dyDescent="0.2">
      <c r="A13821" s="28">
        <v>43368</v>
      </c>
      <c r="B13821" t="s">
        <v>444</v>
      </c>
      <c r="C13821" t="s">
        <v>58</v>
      </c>
      <c r="D13821" t="s">
        <v>58</v>
      </c>
      <c r="E13821" s="30">
        <v>22</v>
      </c>
      <c r="F13821">
        <f t="shared" si="221"/>
        <v>1</v>
      </c>
    </row>
    <row r="13822" spans="1:6" x14ac:dyDescent="0.2">
      <c r="A13822" s="28">
        <v>43368</v>
      </c>
      <c r="B13822" t="s">
        <v>444</v>
      </c>
      <c r="C13822" t="s">
        <v>59</v>
      </c>
      <c r="D13822" t="s">
        <v>59</v>
      </c>
      <c r="E13822" s="30">
        <v>2</v>
      </c>
      <c r="F13822">
        <f t="shared" si="221"/>
        <v>1</v>
      </c>
    </row>
    <row r="13823" spans="1:6" x14ac:dyDescent="0.2">
      <c r="A13823" s="28">
        <v>43369</v>
      </c>
      <c r="B13823" t="s">
        <v>445</v>
      </c>
      <c r="C13823" t="s">
        <v>52</v>
      </c>
      <c r="D13823" t="s">
        <v>52</v>
      </c>
      <c r="E13823" s="30">
        <v>3</v>
      </c>
      <c r="F13823">
        <f t="shared" si="221"/>
        <v>1</v>
      </c>
    </row>
    <row r="13824" spans="1:6" x14ac:dyDescent="0.2">
      <c r="A13824" s="28">
        <v>43369</v>
      </c>
      <c r="B13824" t="s">
        <v>445</v>
      </c>
      <c r="C13824" t="s">
        <v>53</v>
      </c>
      <c r="D13824" t="s">
        <v>53</v>
      </c>
      <c r="E13824" s="30">
        <v>9</v>
      </c>
      <c r="F13824">
        <f t="shared" si="221"/>
        <v>1</v>
      </c>
    </row>
    <row r="13825" spans="1:6" x14ac:dyDescent="0.2">
      <c r="A13825" s="28">
        <v>43369</v>
      </c>
      <c r="B13825" t="s">
        <v>445</v>
      </c>
      <c r="C13825" t="s">
        <v>54</v>
      </c>
      <c r="D13825" t="s">
        <v>54</v>
      </c>
      <c r="E13825" s="30">
        <v>6</v>
      </c>
      <c r="F13825">
        <f t="shared" si="221"/>
        <v>1</v>
      </c>
    </row>
    <row r="13826" spans="1:6" x14ac:dyDescent="0.2">
      <c r="A13826" s="28">
        <v>43369</v>
      </c>
      <c r="B13826" t="s">
        <v>445</v>
      </c>
      <c r="C13826" t="s">
        <v>55</v>
      </c>
      <c r="D13826" t="s">
        <v>55</v>
      </c>
      <c r="E13826" s="30">
        <v>41.4</v>
      </c>
      <c r="F13826">
        <f t="shared" si="221"/>
        <v>1</v>
      </c>
    </row>
    <row r="13827" spans="1:6" x14ac:dyDescent="0.2">
      <c r="A13827" s="28">
        <v>43369</v>
      </c>
      <c r="B13827" t="s">
        <v>445</v>
      </c>
      <c r="C13827" t="s">
        <v>56</v>
      </c>
      <c r="D13827" t="s">
        <v>56</v>
      </c>
      <c r="E13827" s="30">
        <v>9</v>
      </c>
      <c r="F13827">
        <f t="shared" si="221"/>
        <v>1</v>
      </c>
    </row>
    <row r="13828" spans="1:6" x14ac:dyDescent="0.2">
      <c r="A13828" s="28">
        <v>43369</v>
      </c>
      <c r="B13828" t="s">
        <v>445</v>
      </c>
      <c r="C13828" t="s">
        <v>57</v>
      </c>
      <c r="D13828" t="s">
        <v>57</v>
      </c>
      <c r="E13828" s="30">
        <v>1</v>
      </c>
      <c r="F13828">
        <f t="shared" si="221"/>
        <v>1</v>
      </c>
    </row>
    <row r="13829" spans="1:6" x14ac:dyDescent="0.2">
      <c r="A13829" s="28">
        <v>43369</v>
      </c>
      <c r="B13829" t="s">
        <v>445</v>
      </c>
      <c r="C13829" t="s">
        <v>58</v>
      </c>
      <c r="D13829" t="s">
        <v>58</v>
      </c>
      <c r="E13829" s="30">
        <v>0</v>
      </c>
      <c r="F13829">
        <f t="shared" si="221"/>
        <v>1</v>
      </c>
    </row>
    <row r="13830" spans="1:6" x14ac:dyDescent="0.2">
      <c r="A13830" s="28">
        <v>43369</v>
      </c>
      <c r="B13830" t="s">
        <v>445</v>
      </c>
      <c r="C13830" t="s">
        <v>59</v>
      </c>
      <c r="D13830" t="s">
        <v>59</v>
      </c>
      <c r="E13830" s="30">
        <v>3</v>
      </c>
      <c r="F13830">
        <f t="shared" si="221"/>
        <v>1</v>
      </c>
    </row>
    <row r="13831" spans="1:6" x14ac:dyDescent="0.2">
      <c r="A13831" s="28">
        <v>43370</v>
      </c>
      <c r="B13831" t="s">
        <v>446</v>
      </c>
      <c r="C13831" t="s">
        <v>52</v>
      </c>
      <c r="D13831" t="s">
        <v>52</v>
      </c>
      <c r="E13831" s="30">
        <v>4</v>
      </c>
      <c r="F13831">
        <f t="shared" ref="F13831:F13894" si="222">SUBTOTAL(103,E13831)</f>
        <v>1</v>
      </c>
    </row>
    <row r="13832" spans="1:6" x14ac:dyDescent="0.2">
      <c r="A13832" s="28">
        <v>43370</v>
      </c>
      <c r="B13832" t="s">
        <v>446</v>
      </c>
      <c r="C13832" t="s">
        <v>53</v>
      </c>
      <c r="D13832" t="s">
        <v>53</v>
      </c>
      <c r="E13832" s="30">
        <v>6.5670000000000002</v>
      </c>
      <c r="F13832">
        <f t="shared" si="222"/>
        <v>1</v>
      </c>
    </row>
    <row r="13833" spans="1:6" x14ac:dyDescent="0.2">
      <c r="A13833" s="28">
        <v>43370</v>
      </c>
      <c r="B13833" t="s">
        <v>446</v>
      </c>
      <c r="C13833" t="s">
        <v>54</v>
      </c>
      <c r="D13833" t="s">
        <v>54</v>
      </c>
      <c r="E13833" s="30">
        <v>4.5999999999999996</v>
      </c>
      <c r="F13833">
        <f t="shared" si="222"/>
        <v>1</v>
      </c>
    </row>
    <row r="13834" spans="1:6" x14ac:dyDescent="0.2">
      <c r="A13834" s="28">
        <v>43370</v>
      </c>
      <c r="B13834" t="s">
        <v>446</v>
      </c>
      <c r="C13834" t="s">
        <v>55</v>
      </c>
      <c r="D13834" t="s">
        <v>55</v>
      </c>
      <c r="E13834" s="30">
        <v>19</v>
      </c>
      <c r="F13834">
        <f t="shared" si="222"/>
        <v>1</v>
      </c>
    </row>
    <row r="13835" spans="1:6" x14ac:dyDescent="0.2">
      <c r="A13835" s="28">
        <v>43370</v>
      </c>
      <c r="B13835" t="s">
        <v>446</v>
      </c>
      <c r="C13835" t="s">
        <v>56</v>
      </c>
      <c r="D13835" t="s">
        <v>56</v>
      </c>
      <c r="E13835" s="30">
        <v>11</v>
      </c>
      <c r="F13835">
        <f t="shared" si="222"/>
        <v>1</v>
      </c>
    </row>
    <row r="13836" spans="1:6" x14ac:dyDescent="0.2">
      <c r="A13836" s="28">
        <v>43370</v>
      </c>
      <c r="B13836" t="s">
        <v>446</v>
      </c>
      <c r="C13836" t="s">
        <v>57</v>
      </c>
      <c r="D13836" t="s">
        <v>57</v>
      </c>
      <c r="E13836" s="30">
        <v>0</v>
      </c>
      <c r="F13836">
        <f t="shared" si="222"/>
        <v>1</v>
      </c>
    </row>
    <row r="13837" spans="1:6" x14ac:dyDescent="0.2">
      <c r="A13837" s="28">
        <v>43370</v>
      </c>
      <c r="B13837" t="s">
        <v>446</v>
      </c>
      <c r="C13837" t="s">
        <v>58</v>
      </c>
      <c r="D13837" t="s">
        <v>58</v>
      </c>
      <c r="E13837" s="30">
        <v>7</v>
      </c>
      <c r="F13837">
        <f t="shared" si="222"/>
        <v>1</v>
      </c>
    </row>
    <row r="13838" spans="1:6" x14ac:dyDescent="0.2">
      <c r="A13838" s="28">
        <v>43370</v>
      </c>
      <c r="B13838" t="s">
        <v>446</v>
      </c>
      <c r="C13838" t="s">
        <v>59</v>
      </c>
      <c r="D13838" t="s">
        <v>59</v>
      </c>
      <c r="E13838" s="30">
        <v>3</v>
      </c>
      <c r="F13838">
        <f t="shared" si="222"/>
        <v>1</v>
      </c>
    </row>
    <row r="13839" spans="1:6" x14ac:dyDescent="0.2">
      <c r="A13839" s="28">
        <v>43371</v>
      </c>
      <c r="B13839" t="s">
        <v>440</v>
      </c>
      <c r="C13839" t="s">
        <v>52</v>
      </c>
      <c r="D13839" t="s">
        <v>52</v>
      </c>
      <c r="E13839" s="30">
        <v>2</v>
      </c>
      <c r="F13839">
        <f t="shared" si="222"/>
        <v>1</v>
      </c>
    </row>
    <row r="13840" spans="1:6" x14ac:dyDescent="0.2">
      <c r="A13840" s="28">
        <v>43371</v>
      </c>
      <c r="B13840" t="s">
        <v>440</v>
      </c>
      <c r="C13840" t="s">
        <v>53</v>
      </c>
      <c r="D13840" t="s">
        <v>53</v>
      </c>
      <c r="E13840" s="30">
        <v>4.68</v>
      </c>
      <c r="F13840">
        <f t="shared" si="222"/>
        <v>1</v>
      </c>
    </row>
    <row r="13841" spans="1:6" x14ac:dyDescent="0.2">
      <c r="A13841" s="28">
        <v>43371</v>
      </c>
      <c r="B13841" t="s">
        <v>440</v>
      </c>
      <c r="C13841" t="s">
        <v>54</v>
      </c>
      <c r="D13841" t="s">
        <v>54</v>
      </c>
      <c r="E13841" s="30">
        <v>3.7</v>
      </c>
      <c r="F13841">
        <f t="shared" si="222"/>
        <v>1</v>
      </c>
    </row>
    <row r="13842" spans="1:6" x14ac:dyDescent="0.2">
      <c r="A13842" s="28">
        <v>43371</v>
      </c>
      <c r="B13842" t="s">
        <v>440</v>
      </c>
      <c r="C13842" t="s">
        <v>55</v>
      </c>
      <c r="D13842" t="s">
        <v>55</v>
      </c>
      <c r="E13842" s="30">
        <v>40.6</v>
      </c>
      <c r="F13842">
        <f t="shared" si="222"/>
        <v>1</v>
      </c>
    </row>
    <row r="13843" spans="1:6" x14ac:dyDescent="0.2">
      <c r="A13843" s="28">
        <v>43371</v>
      </c>
      <c r="B13843" t="s">
        <v>440</v>
      </c>
      <c r="C13843" t="s">
        <v>56</v>
      </c>
      <c r="D13843" t="s">
        <v>56</v>
      </c>
      <c r="E13843" s="30">
        <v>3</v>
      </c>
      <c r="F13843">
        <f t="shared" si="222"/>
        <v>1</v>
      </c>
    </row>
    <row r="13844" spans="1:6" x14ac:dyDescent="0.2">
      <c r="A13844" s="28">
        <v>43371</v>
      </c>
      <c r="B13844" t="s">
        <v>440</v>
      </c>
      <c r="C13844" t="s">
        <v>57</v>
      </c>
      <c r="D13844" t="s">
        <v>57</v>
      </c>
      <c r="E13844" s="30">
        <v>0</v>
      </c>
      <c r="F13844">
        <f t="shared" si="222"/>
        <v>1</v>
      </c>
    </row>
    <row r="13845" spans="1:6" x14ac:dyDescent="0.2">
      <c r="A13845" s="28">
        <v>43371</v>
      </c>
      <c r="B13845" t="s">
        <v>440</v>
      </c>
      <c r="C13845" t="s">
        <v>58</v>
      </c>
      <c r="D13845" t="s">
        <v>58</v>
      </c>
      <c r="E13845" s="30">
        <v>5</v>
      </c>
      <c r="F13845">
        <f t="shared" si="222"/>
        <v>1</v>
      </c>
    </row>
    <row r="13846" spans="1:6" x14ac:dyDescent="0.2">
      <c r="A13846" s="28">
        <v>43371</v>
      </c>
      <c r="B13846" t="s">
        <v>440</v>
      </c>
      <c r="C13846" t="s">
        <v>59</v>
      </c>
      <c r="D13846" t="s">
        <v>59</v>
      </c>
      <c r="E13846" s="30">
        <v>3</v>
      </c>
      <c r="F13846">
        <f t="shared" si="222"/>
        <v>1</v>
      </c>
    </row>
    <row r="13847" spans="1:6" x14ac:dyDescent="0.2">
      <c r="A13847" s="28">
        <v>43372</v>
      </c>
      <c r="B13847" t="s">
        <v>441</v>
      </c>
      <c r="C13847" t="s">
        <v>52</v>
      </c>
      <c r="D13847" t="s">
        <v>52</v>
      </c>
      <c r="E13847" s="30">
        <v>3.5</v>
      </c>
      <c r="F13847">
        <f t="shared" si="222"/>
        <v>1</v>
      </c>
    </row>
    <row r="13848" spans="1:6" x14ac:dyDescent="0.2">
      <c r="A13848" s="28">
        <v>43372</v>
      </c>
      <c r="B13848" t="s">
        <v>441</v>
      </c>
      <c r="C13848" t="s">
        <v>53</v>
      </c>
      <c r="D13848" t="s">
        <v>53</v>
      </c>
      <c r="E13848" s="30">
        <v>5.33</v>
      </c>
      <c r="F13848">
        <f t="shared" si="222"/>
        <v>1</v>
      </c>
    </row>
    <row r="13849" spans="1:6" x14ac:dyDescent="0.2">
      <c r="A13849" s="28">
        <v>43372</v>
      </c>
      <c r="B13849" t="s">
        <v>441</v>
      </c>
      <c r="C13849" t="s">
        <v>54</v>
      </c>
      <c r="D13849" t="s">
        <v>54</v>
      </c>
      <c r="E13849" s="30">
        <v>2.15</v>
      </c>
      <c r="F13849">
        <f t="shared" si="222"/>
        <v>1</v>
      </c>
    </row>
    <row r="13850" spans="1:6" x14ac:dyDescent="0.2">
      <c r="A13850" s="28">
        <v>43372</v>
      </c>
      <c r="B13850" t="s">
        <v>441</v>
      </c>
      <c r="C13850" t="s">
        <v>55</v>
      </c>
      <c r="D13850" t="s">
        <v>55</v>
      </c>
      <c r="E13850" s="30">
        <v>57.7</v>
      </c>
      <c r="F13850">
        <f t="shared" si="222"/>
        <v>1</v>
      </c>
    </row>
    <row r="13851" spans="1:6" x14ac:dyDescent="0.2">
      <c r="A13851" s="28">
        <v>43372</v>
      </c>
      <c r="B13851" t="s">
        <v>441</v>
      </c>
      <c r="C13851" t="s">
        <v>56</v>
      </c>
      <c r="D13851" t="s">
        <v>56</v>
      </c>
      <c r="E13851" s="30">
        <v>4</v>
      </c>
      <c r="F13851">
        <f t="shared" si="222"/>
        <v>1</v>
      </c>
    </row>
    <row r="13852" spans="1:6" x14ac:dyDescent="0.2">
      <c r="A13852" s="28">
        <v>43372</v>
      </c>
      <c r="B13852" t="s">
        <v>441</v>
      </c>
      <c r="C13852" t="s">
        <v>57</v>
      </c>
      <c r="D13852" t="s">
        <v>57</v>
      </c>
      <c r="E13852" s="30">
        <v>0</v>
      </c>
      <c r="F13852">
        <f t="shared" si="222"/>
        <v>1</v>
      </c>
    </row>
    <row r="13853" spans="1:6" x14ac:dyDescent="0.2">
      <c r="A13853" s="28">
        <v>43372</v>
      </c>
      <c r="B13853" t="s">
        <v>441</v>
      </c>
      <c r="C13853" t="s">
        <v>58</v>
      </c>
      <c r="D13853" t="s">
        <v>58</v>
      </c>
      <c r="E13853" s="30">
        <v>21</v>
      </c>
      <c r="F13853">
        <f t="shared" si="222"/>
        <v>1</v>
      </c>
    </row>
    <row r="13854" spans="1:6" x14ac:dyDescent="0.2">
      <c r="A13854" s="28">
        <v>43372</v>
      </c>
      <c r="B13854" t="s">
        <v>441</v>
      </c>
      <c r="C13854" t="s">
        <v>59</v>
      </c>
      <c r="D13854" t="s">
        <v>59</v>
      </c>
      <c r="E13854" s="30">
        <v>1</v>
      </c>
      <c r="F13854">
        <f t="shared" si="222"/>
        <v>1</v>
      </c>
    </row>
    <row r="13855" spans="1:6" x14ac:dyDescent="0.2">
      <c r="A13855" s="28">
        <v>43373</v>
      </c>
      <c r="B13855" t="s">
        <v>447</v>
      </c>
      <c r="C13855" t="s">
        <v>52</v>
      </c>
      <c r="D13855" t="s">
        <v>52</v>
      </c>
      <c r="E13855" s="30">
        <v>11.01</v>
      </c>
      <c r="F13855">
        <f t="shared" si="222"/>
        <v>1</v>
      </c>
    </row>
    <row r="13856" spans="1:6" x14ac:dyDescent="0.2">
      <c r="A13856" s="28">
        <v>43373</v>
      </c>
      <c r="B13856" t="s">
        <v>447</v>
      </c>
      <c r="C13856" t="s">
        <v>53</v>
      </c>
      <c r="D13856" t="s">
        <v>53</v>
      </c>
      <c r="E13856" s="30">
        <v>2.0099999999999998</v>
      </c>
      <c r="F13856">
        <f t="shared" si="222"/>
        <v>1</v>
      </c>
    </row>
    <row r="13857" spans="1:6" x14ac:dyDescent="0.2">
      <c r="A13857" s="28">
        <v>43373</v>
      </c>
      <c r="B13857" t="s">
        <v>447</v>
      </c>
      <c r="C13857" t="s">
        <v>54</v>
      </c>
      <c r="D13857" t="s">
        <v>54</v>
      </c>
      <c r="E13857" s="30">
        <v>2</v>
      </c>
      <c r="F13857">
        <f t="shared" si="222"/>
        <v>1</v>
      </c>
    </row>
    <row r="13858" spans="1:6" x14ac:dyDescent="0.2">
      <c r="A13858" s="28">
        <v>43373</v>
      </c>
      <c r="B13858" t="s">
        <v>447</v>
      </c>
      <c r="C13858" t="s">
        <v>55</v>
      </c>
      <c r="D13858" t="s">
        <v>55</v>
      </c>
      <c r="E13858" s="30">
        <v>54</v>
      </c>
      <c r="F13858">
        <f t="shared" si="222"/>
        <v>1</v>
      </c>
    </row>
    <row r="13859" spans="1:6" x14ac:dyDescent="0.2">
      <c r="A13859" s="28">
        <v>43373</v>
      </c>
      <c r="B13859" t="s">
        <v>447</v>
      </c>
      <c r="C13859" t="s">
        <v>56</v>
      </c>
      <c r="D13859" t="s">
        <v>56</v>
      </c>
      <c r="E13859" s="30">
        <v>9</v>
      </c>
      <c r="F13859">
        <f t="shared" si="222"/>
        <v>1</v>
      </c>
    </row>
    <row r="13860" spans="1:6" x14ac:dyDescent="0.2">
      <c r="A13860" s="28">
        <v>43373</v>
      </c>
      <c r="B13860" t="s">
        <v>447</v>
      </c>
      <c r="C13860" t="s">
        <v>57</v>
      </c>
      <c r="D13860" t="s">
        <v>57</v>
      </c>
      <c r="E13860" s="30">
        <v>1</v>
      </c>
      <c r="F13860">
        <f t="shared" si="222"/>
        <v>1</v>
      </c>
    </row>
    <row r="13861" spans="1:6" x14ac:dyDescent="0.2">
      <c r="A13861" s="28">
        <v>43373</v>
      </c>
      <c r="B13861" t="s">
        <v>447</v>
      </c>
      <c r="C13861" t="s">
        <v>58</v>
      </c>
      <c r="D13861" t="s">
        <v>58</v>
      </c>
      <c r="E13861" s="30">
        <v>3</v>
      </c>
      <c r="F13861">
        <f t="shared" si="222"/>
        <v>1</v>
      </c>
    </row>
    <row r="13862" spans="1:6" x14ac:dyDescent="0.2">
      <c r="A13862" s="28">
        <v>43373</v>
      </c>
      <c r="B13862" t="s">
        <v>447</v>
      </c>
      <c r="C13862" t="s">
        <v>59</v>
      </c>
      <c r="D13862" t="s">
        <v>59</v>
      </c>
      <c r="E13862" s="30">
        <v>3</v>
      </c>
      <c r="F13862">
        <f t="shared" si="222"/>
        <v>1</v>
      </c>
    </row>
    <row r="13863" spans="1:6" x14ac:dyDescent="0.2">
      <c r="A13863" s="28">
        <v>43374</v>
      </c>
      <c r="B13863" t="s">
        <v>443</v>
      </c>
      <c r="C13863" t="s">
        <v>52</v>
      </c>
      <c r="D13863" t="s">
        <v>52</v>
      </c>
      <c r="E13863" s="30">
        <v>3</v>
      </c>
      <c r="F13863">
        <f t="shared" si="222"/>
        <v>1</v>
      </c>
    </row>
    <row r="13864" spans="1:6" x14ac:dyDescent="0.2">
      <c r="A13864" s="28">
        <v>43374</v>
      </c>
      <c r="B13864" t="s">
        <v>443</v>
      </c>
      <c r="C13864" t="s">
        <v>53</v>
      </c>
      <c r="D13864" t="s">
        <v>53</v>
      </c>
      <c r="E13864" s="30">
        <v>4.9320000000000004</v>
      </c>
      <c r="F13864">
        <f t="shared" si="222"/>
        <v>1</v>
      </c>
    </row>
    <row r="13865" spans="1:6" x14ac:dyDescent="0.2">
      <c r="A13865" s="28">
        <v>43374</v>
      </c>
      <c r="B13865" t="s">
        <v>443</v>
      </c>
      <c r="C13865" t="s">
        <v>54</v>
      </c>
      <c r="D13865" t="s">
        <v>54</v>
      </c>
      <c r="E13865" s="30">
        <v>1</v>
      </c>
      <c r="F13865">
        <f t="shared" si="222"/>
        <v>1</v>
      </c>
    </row>
    <row r="13866" spans="1:6" x14ac:dyDescent="0.2">
      <c r="A13866" s="28">
        <v>43374</v>
      </c>
      <c r="B13866" t="s">
        <v>443</v>
      </c>
      <c r="C13866" t="s">
        <v>55</v>
      </c>
      <c r="D13866" t="s">
        <v>55</v>
      </c>
      <c r="E13866" s="30">
        <v>53</v>
      </c>
      <c r="F13866">
        <f t="shared" si="222"/>
        <v>1</v>
      </c>
    </row>
    <row r="13867" spans="1:6" x14ac:dyDescent="0.2">
      <c r="A13867" s="28">
        <v>43374</v>
      </c>
      <c r="B13867" t="s">
        <v>443</v>
      </c>
      <c r="C13867" t="s">
        <v>56</v>
      </c>
      <c r="D13867" t="s">
        <v>56</v>
      </c>
      <c r="E13867" s="30">
        <v>10</v>
      </c>
      <c r="F13867">
        <f t="shared" si="222"/>
        <v>1</v>
      </c>
    </row>
    <row r="13868" spans="1:6" x14ac:dyDescent="0.2">
      <c r="A13868" s="28">
        <v>43374</v>
      </c>
      <c r="B13868" t="s">
        <v>443</v>
      </c>
      <c r="C13868" t="s">
        <v>57</v>
      </c>
      <c r="D13868" t="s">
        <v>57</v>
      </c>
      <c r="E13868" s="30">
        <v>0</v>
      </c>
      <c r="F13868">
        <f t="shared" si="222"/>
        <v>1</v>
      </c>
    </row>
    <row r="13869" spans="1:6" x14ac:dyDescent="0.2">
      <c r="A13869" s="28">
        <v>43374</v>
      </c>
      <c r="B13869" t="s">
        <v>443</v>
      </c>
      <c r="C13869" t="s">
        <v>58</v>
      </c>
      <c r="D13869" t="s">
        <v>58</v>
      </c>
      <c r="E13869" s="30">
        <v>21</v>
      </c>
      <c r="F13869">
        <f t="shared" si="222"/>
        <v>1</v>
      </c>
    </row>
    <row r="13870" spans="1:6" x14ac:dyDescent="0.2">
      <c r="A13870" s="28">
        <v>43374</v>
      </c>
      <c r="B13870" t="s">
        <v>443</v>
      </c>
      <c r="C13870" t="s">
        <v>59</v>
      </c>
      <c r="D13870" t="s">
        <v>59</v>
      </c>
      <c r="E13870" s="30">
        <v>3</v>
      </c>
      <c r="F13870">
        <f t="shared" si="222"/>
        <v>1</v>
      </c>
    </row>
    <row r="13871" spans="1:6" x14ac:dyDescent="0.2">
      <c r="A13871" s="28">
        <v>43375</v>
      </c>
      <c r="B13871" t="s">
        <v>444</v>
      </c>
      <c r="C13871" t="s">
        <v>52</v>
      </c>
      <c r="D13871" t="s">
        <v>52</v>
      </c>
      <c r="E13871" s="30">
        <v>6</v>
      </c>
      <c r="F13871">
        <f t="shared" si="222"/>
        <v>1</v>
      </c>
    </row>
    <row r="13872" spans="1:6" x14ac:dyDescent="0.2">
      <c r="A13872" s="28">
        <v>43375</v>
      </c>
      <c r="B13872" t="s">
        <v>444</v>
      </c>
      <c r="C13872" t="s">
        <v>53</v>
      </c>
      <c r="D13872" t="s">
        <v>53</v>
      </c>
      <c r="E13872" s="30">
        <v>3.91</v>
      </c>
      <c r="F13872">
        <f t="shared" si="222"/>
        <v>1</v>
      </c>
    </row>
    <row r="13873" spans="1:6" x14ac:dyDescent="0.2">
      <c r="A13873" s="28">
        <v>43375</v>
      </c>
      <c r="B13873" t="s">
        <v>444</v>
      </c>
      <c r="C13873" t="s">
        <v>54</v>
      </c>
      <c r="D13873" t="s">
        <v>54</v>
      </c>
      <c r="E13873" s="30">
        <v>3.5</v>
      </c>
      <c r="F13873">
        <f t="shared" si="222"/>
        <v>1</v>
      </c>
    </row>
    <row r="13874" spans="1:6" x14ac:dyDescent="0.2">
      <c r="A13874" s="28">
        <v>43375</v>
      </c>
      <c r="B13874" t="s">
        <v>444</v>
      </c>
      <c r="C13874" t="s">
        <v>55</v>
      </c>
      <c r="D13874" t="s">
        <v>55</v>
      </c>
      <c r="E13874" s="30">
        <v>18.600000000000001</v>
      </c>
      <c r="F13874">
        <f t="shared" si="222"/>
        <v>1</v>
      </c>
    </row>
    <row r="13875" spans="1:6" x14ac:dyDescent="0.2">
      <c r="A13875" s="28">
        <v>43375</v>
      </c>
      <c r="B13875" t="s">
        <v>444</v>
      </c>
      <c r="C13875" t="s">
        <v>56</v>
      </c>
      <c r="D13875" t="s">
        <v>56</v>
      </c>
      <c r="E13875" s="30">
        <v>7</v>
      </c>
      <c r="F13875">
        <f t="shared" si="222"/>
        <v>1</v>
      </c>
    </row>
    <row r="13876" spans="1:6" x14ac:dyDescent="0.2">
      <c r="A13876" s="28">
        <v>43375</v>
      </c>
      <c r="B13876" t="s">
        <v>444</v>
      </c>
      <c r="C13876" t="s">
        <v>57</v>
      </c>
      <c r="D13876" t="s">
        <v>57</v>
      </c>
      <c r="E13876" s="30">
        <v>0</v>
      </c>
      <c r="F13876">
        <f t="shared" si="222"/>
        <v>1</v>
      </c>
    </row>
    <row r="13877" spans="1:6" x14ac:dyDescent="0.2">
      <c r="A13877" s="28">
        <v>43375</v>
      </c>
      <c r="B13877" t="s">
        <v>444</v>
      </c>
      <c r="C13877" t="s">
        <v>58</v>
      </c>
      <c r="D13877" t="s">
        <v>58</v>
      </c>
      <c r="E13877" s="30">
        <v>6</v>
      </c>
      <c r="F13877">
        <f t="shared" si="222"/>
        <v>1</v>
      </c>
    </row>
    <row r="13878" spans="1:6" x14ac:dyDescent="0.2">
      <c r="A13878" s="28">
        <v>43375</v>
      </c>
      <c r="B13878" t="s">
        <v>444</v>
      </c>
      <c r="C13878" t="s">
        <v>59</v>
      </c>
      <c r="D13878" t="s">
        <v>59</v>
      </c>
      <c r="E13878" s="30">
        <v>0</v>
      </c>
      <c r="F13878">
        <f t="shared" si="222"/>
        <v>1</v>
      </c>
    </row>
    <row r="13879" spans="1:6" x14ac:dyDescent="0.2">
      <c r="A13879" s="28">
        <v>43376</v>
      </c>
      <c r="B13879" t="s">
        <v>445</v>
      </c>
      <c r="C13879" t="s">
        <v>52</v>
      </c>
      <c r="D13879" t="s">
        <v>52</v>
      </c>
      <c r="E13879" s="30">
        <v>6</v>
      </c>
      <c r="F13879">
        <f t="shared" si="222"/>
        <v>1</v>
      </c>
    </row>
    <row r="13880" spans="1:6" x14ac:dyDescent="0.2">
      <c r="A13880" s="28">
        <v>43376</v>
      </c>
      <c r="B13880" t="s">
        <v>445</v>
      </c>
      <c r="C13880" t="s">
        <v>53</v>
      </c>
      <c r="D13880" t="s">
        <v>53</v>
      </c>
      <c r="E13880" s="30">
        <v>3.33</v>
      </c>
      <c r="F13880">
        <f t="shared" si="222"/>
        <v>1</v>
      </c>
    </row>
    <row r="13881" spans="1:6" x14ac:dyDescent="0.2">
      <c r="A13881" s="28">
        <v>43376</v>
      </c>
      <c r="B13881" t="s">
        <v>445</v>
      </c>
      <c r="C13881" t="s">
        <v>54</v>
      </c>
      <c r="D13881" t="s">
        <v>54</v>
      </c>
      <c r="E13881" s="30">
        <v>3</v>
      </c>
      <c r="F13881">
        <f t="shared" si="222"/>
        <v>1</v>
      </c>
    </row>
    <row r="13882" spans="1:6" x14ac:dyDescent="0.2">
      <c r="A13882" s="28">
        <v>43376</v>
      </c>
      <c r="B13882" t="s">
        <v>445</v>
      </c>
      <c r="C13882" t="s">
        <v>55</v>
      </c>
      <c r="D13882" t="s">
        <v>55</v>
      </c>
      <c r="E13882" s="30">
        <v>34.9</v>
      </c>
      <c r="F13882">
        <f t="shared" si="222"/>
        <v>1</v>
      </c>
    </row>
    <row r="13883" spans="1:6" x14ac:dyDescent="0.2">
      <c r="A13883" s="28">
        <v>43376</v>
      </c>
      <c r="B13883" t="s">
        <v>445</v>
      </c>
      <c r="C13883" t="s">
        <v>56</v>
      </c>
      <c r="D13883" t="s">
        <v>56</v>
      </c>
      <c r="E13883" s="30">
        <v>12</v>
      </c>
      <c r="F13883">
        <f t="shared" si="222"/>
        <v>1</v>
      </c>
    </row>
    <row r="13884" spans="1:6" x14ac:dyDescent="0.2">
      <c r="A13884" s="28">
        <v>43376</v>
      </c>
      <c r="B13884" t="s">
        <v>445</v>
      </c>
      <c r="C13884" t="s">
        <v>57</v>
      </c>
      <c r="D13884" t="s">
        <v>57</v>
      </c>
      <c r="E13884" s="30">
        <v>2</v>
      </c>
      <c r="F13884">
        <f t="shared" si="222"/>
        <v>1</v>
      </c>
    </row>
    <row r="13885" spans="1:6" x14ac:dyDescent="0.2">
      <c r="A13885" s="28">
        <v>43376</v>
      </c>
      <c r="B13885" t="s">
        <v>445</v>
      </c>
      <c r="C13885" t="s">
        <v>58</v>
      </c>
      <c r="D13885" t="s">
        <v>58</v>
      </c>
      <c r="E13885" s="30">
        <v>5</v>
      </c>
      <c r="F13885">
        <f t="shared" si="222"/>
        <v>1</v>
      </c>
    </row>
    <row r="13886" spans="1:6" x14ac:dyDescent="0.2">
      <c r="A13886" s="28">
        <v>43376</v>
      </c>
      <c r="B13886" t="s">
        <v>445</v>
      </c>
      <c r="C13886" t="s">
        <v>59</v>
      </c>
      <c r="D13886" t="s">
        <v>59</v>
      </c>
      <c r="E13886" s="30">
        <v>4</v>
      </c>
      <c r="F13886">
        <f t="shared" si="222"/>
        <v>1</v>
      </c>
    </row>
    <row r="13887" spans="1:6" x14ac:dyDescent="0.2">
      <c r="A13887" s="28">
        <v>43377</v>
      </c>
      <c r="B13887" t="s">
        <v>446</v>
      </c>
      <c r="C13887" t="s">
        <v>52</v>
      </c>
      <c r="D13887" t="s">
        <v>52</v>
      </c>
      <c r="E13887" s="30">
        <v>6</v>
      </c>
      <c r="F13887">
        <f t="shared" si="222"/>
        <v>1</v>
      </c>
    </row>
    <row r="13888" spans="1:6" x14ac:dyDescent="0.2">
      <c r="A13888" s="28">
        <v>43377</v>
      </c>
      <c r="B13888" t="s">
        <v>446</v>
      </c>
      <c r="C13888" t="s">
        <v>53</v>
      </c>
      <c r="D13888" t="s">
        <v>53</v>
      </c>
      <c r="E13888" s="30">
        <v>3.36</v>
      </c>
      <c r="F13888">
        <f t="shared" si="222"/>
        <v>1</v>
      </c>
    </row>
    <row r="13889" spans="1:6" x14ac:dyDescent="0.2">
      <c r="A13889" s="28">
        <v>43377</v>
      </c>
      <c r="B13889" t="s">
        <v>446</v>
      </c>
      <c r="C13889" t="s">
        <v>54</v>
      </c>
      <c r="D13889" t="s">
        <v>54</v>
      </c>
      <c r="E13889" s="30">
        <v>2</v>
      </c>
      <c r="F13889">
        <f t="shared" si="222"/>
        <v>1</v>
      </c>
    </row>
    <row r="13890" spans="1:6" x14ac:dyDescent="0.2">
      <c r="A13890" s="28">
        <v>43377</v>
      </c>
      <c r="B13890" t="s">
        <v>446</v>
      </c>
      <c r="C13890" t="s">
        <v>55</v>
      </c>
      <c r="D13890" t="s">
        <v>55</v>
      </c>
      <c r="E13890" s="30">
        <v>32</v>
      </c>
      <c r="F13890">
        <f t="shared" si="222"/>
        <v>1</v>
      </c>
    </row>
    <row r="13891" spans="1:6" x14ac:dyDescent="0.2">
      <c r="A13891" s="28">
        <v>43377</v>
      </c>
      <c r="B13891" t="s">
        <v>446</v>
      </c>
      <c r="C13891" t="s">
        <v>56</v>
      </c>
      <c r="D13891" t="s">
        <v>56</v>
      </c>
      <c r="E13891" s="30">
        <v>12</v>
      </c>
      <c r="F13891">
        <f t="shared" si="222"/>
        <v>1</v>
      </c>
    </row>
    <row r="13892" spans="1:6" x14ac:dyDescent="0.2">
      <c r="A13892" s="28">
        <v>43377</v>
      </c>
      <c r="B13892" t="s">
        <v>446</v>
      </c>
      <c r="C13892" t="s">
        <v>57</v>
      </c>
      <c r="D13892" t="s">
        <v>57</v>
      </c>
      <c r="E13892" s="30">
        <v>1</v>
      </c>
      <c r="F13892">
        <f t="shared" si="222"/>
        <v>1</v>
      </c>
    </row>
    <row r="13893" spans="1:6" x14ac:dyDescent="0.2">
      <c r="A13893" s="28">
        <v>43377</v>
      </c>
      <c r="B13893" t="s">
        <v>446</v>
      </c>
      <c r="C13893" t="s">
        <v>58</v>
      </c>
      <c r="D13893" t="s">
        <v>58</v>
      </c>
      <c r="E13893" s="30">
        <v>5</v>
      </c>
      <c r="F13893">
        <f t="shared" si="222"/>
        <v>1</v>
      </c>
    </row>
    <row r="13894" spans="1:6" x14ac:dyDescent="0.2">
      <c r="A13894" s="28">
        <v>43377</v>
      </c>
      <c r="B13894" t="s">
        <v>446</v>
      </c>
      <c r="C13894" t="s">
        <v>59</v>
      </c>
      <c r="D13894" t="s">
        <v>59</v>
      </c>
      <c r="E13894" s="30">
        <v>0</v>
      </c>
      <c r="F13894">
        <f t="shared" si="222"/>
        <v>1</v>
      </c>
    </row>
    <row r="13895" spans="1:6" x14ac:dyDescent="0.2">
      <c r="A13895" s="28">
        <v>43378</v>
      </c>
      <c r="B13895" t="s">
        <v>440</v>
      </c>
      <c r="C13895" t="s">
        <v>52</v>
      </c>
      <c r="D13895" t="s">
        <v>52</v>
      </c>
      <c r="E13895" s="30">
        <v>4.84</v>
      </c>
      <c r="F13895">
        <f t="shared" ref="F13895:F13958" si="223">SUBTOTAL(103,E13895)</f>
        <v>1</v>
      </c>
    </row>
    <row r="13896" spans="1:6" x14ac:dyDescent="0.2">
      <c r="A13896" s="28">
        <v>43378</v>
      </c>
      <c r="B13896" t="s">
        <v>440</v>
      </c>
      <c r="C13896" t="s">
        <v>53</v>
      </c>
      <c r="D13896" t="s">
        <v>53</v>
      </c>
      <c r="E13896" s="30">
        <v>3.3969999999999998</v>
      </c>
      <c r="F13896">
        <f t="shared" si="223"/>
        <v>1</v>
      </c>
    </row>
    <row r="13897" spans="1:6" x14ac:dyDescent="0.2">
      <c r="A13897" s="28">
        <v>43378</v>
      </c>
      <c r="B13897" t="s">
        <v>440</v>
      </c>
      <c r="C13897" t="s">
        <v>54</v>
      </c>
      <c r="D13897" t="s">
        <v>54</v>
      </c>
      <c r="E13897" s="30">
        <v>1.1000000000000001</v>
      </c>
      <c r="F13897">
        <f t="shared" si="223"/>
        <v>1</v>
      </c>
    </row>
    <row r="13898" spans="1:6" x14ac:dyDescent="0.2">
      <c r="A13898" s="28">
        <v>43378</v>
      </c>
      <c r="B13898" t="s">
        <v>440</v>
      </c>
      <c r="C13898" t="s">
        <v>55</v>
      </c>
      <c r="D13898" t="s">
        <v>55</v>
      </c>
      <c r="E13898" s="30">
        <v>22.8</v>
      </c>
      <c r="F13898">
        <f t="shared" si="223"/>
        <v>1</v>
      </c>
    </row>
    <row r="13899" spans="1:6" x14ac:dyDescent="0.2">
      <c r="A13899" s="28">
        <v>43378</v>
      </c>
      <c r="B13899" t="s">
        <v>440</v>
      </c>
      <c r="C13899" t="s">
        <v>56</v>
      </c>
      <c r="D13899" t="s">
        <v>56</v>
      </c>
      <c r="E13899" s="30">
        <v>7</v>
      </c>
      <c r="F13899">
        <f t="shared" si="223"/>
        <v>1</v>
      </c>
    </row>
    <row r="13900" spans="1:6" x14ac:dyDescent="0.2">
      <c r="A13900" s="28">
        <v>43378</v>
      </c>
      <c r="B13900" t="s">
        <v>440</v>
      </c>
      <c r="C13900" t="s">
        <v>57</v>
      </c>
      <c r="D13900" t="s">
        <v>57</v>
      </c>
      <c r="E13900" s="30">
        <v>0</v>
      </c>
      <c r="F13900">
        <f t="shared" si="223"/>
        <v>1</v>
      </c>
    </row>
    <row r="13901" spans="1:6" x14ac:dyDescent="0.2">
      <c r="A13901" s="28">
        <v>43378</v>
      </c>
      <c r="B13901" t="s">
        <v>440</v>
      </c>
      <c r="C13901" t="s">
        <v>58</v>
      </c>
      <c r="D13901" t="s">
        <v>58</v>
      </c>
      <c r="E13901" s="30">
        <v>14</v>
      </c>
      <c r="F13901">
        <f t="shared" si="223"/>
        <v>1</v>
      </c>
    </row>
    <row r="13902" spans="1:6" x14ac:dyDescent="0.2">
      <c r="A13902" s="28">
        <v>43378</v>
      </c>
      <c r="B13902" t="s">
        <v>440</v>
      </c>
      <c r="C13902" t="s">
        <v>59</v>
      </c>
      <c r="D13902" t="s">
        <v>59</v>
      </c>
      <c r="E13902" s="30">
        <v>1</v>
      </c>
      <c r="F13902">
        <f t="shared" si="223"/>
        <v>1</v>
      </c>
    </row>
    <row r="13903" spans="1:6" x14ac:dyDescent="0.2">
      <c r="A13903" s="28">
        <v>43379</v>
      </c>
      <c r="B13903" t="s">
        <v>441</v>
      </c>
      <c r="C13903" t="s">
        <v>52</v>
      </c>
      <c r="D13903" t="s">
        <v>52</v>
      </c>
      <c r="E13903" s="30">
        <v>2</v>
      </c>
      <c r="F13903">
        <f t="shared" si="223"/>
        <v>1</v>
      </c>
    </row>
    <row r="13904" spans="1:6" x14ac:dyDescent="0.2">
      <c r="A13904" s="28">
        <v>43379</v>
      </c>
      <c r="B13904" t="s">
        <v>441</v>
      </c>
      <c r="C13904" t="s">
        <v>53</v>
      </c>
      <c r="D13904" t="s">
        <v>53</v>
      </c>
      <c r="E13904" s="30">
        <v>5.36</v>
      </c>
      <c r="F13904">
        <f t="shared" si="223"/>
        <v>1</v>
      </c>
    </row>
    <row r="13905" spans="1:6" x14ac:dyDescent="0.2">
      <c r="A13905" s="28">
        <v>43379</v>
      </c>
      <c r="B13905" t="s">
        <v>441</v>
      </c>
      <c r="C13905" t="s">
        <v>54</v>
      </c>
      <c r="D13905" t="s">
        <v>54</v>
      </c>
      <c r="E13905" s="30">
        <v>3.2</v>
      </c>
      <c r="F13905">
        <f t="shared" si="223"/>
        <v>1</v>
      </c>
    </row>
    <row r="13906" spans="1:6" x14ac:dyDescent="0.2">
      <c r="A13906" s="28">
        <v>43379</v>
      </c>
      <c r="B13906" t="s">
        <v>441</v>
      </c>
      <c r="C13906" t="s">
        <v>55</v>
      </c>
      <c r="D13906" t="s">
        <v>55</v>
      </c>
      <c r="E13906" s="30">
        <v>59.25</v>
      </c>
      <c r="F13906">
        <f t="shared" si="223"/>
        <v>1</v>
      </c>
    </row>
    <row r="13907" spans="1:6" x14ac:dyDescent="0.2">
      <c r="A13907" s="28">
        <v>43379</v>
      </c>
      <c r="B13907" t="s">
        <v>441</v>
      </c>
      <c r="C13907" t="s">
        <v>56</v>
      </c>
      <c r="D13907" t="s">
        <v>56</v>
      </c>
      <c r="E13907" s="30">
        <v>4</v>
      </c>
      <c r="F13907">
        <f t="shared" si="223"/>
        <v>1</v>
      </c>
    </row>
    <row r="13908" spans="1:6" x14ac:dyDescent="0.2">
      <c r="A13908" s="28">
        <v>43379</v>
      </c>
      <c r="B13908" t="s">
        <v>441</v>
      </c>
      <c r="C13908" t="s">
        <v>57</v>
      </c>
      <c r="D13908" t="s">
        <v>57</v>
      </c>
      <c r="E13908" s="30">
        <v>0</v>
      </c>
      <c r="F13908">
        <f t="shared" si="223"/>
        <v>1</v>
      </c>
    </row>
    <row r="13909" spans="1:6" x14ac:dyDescent="0.2">
      <c r="A13909" s="28">
        <v>43379</v>
      </c>
      <c r="B13909" t="s">
        <v>441</v>
      </c>
      <c r="C13909" t="s">
        <v>58</v>
      </c>
      <c r="D13909" t="s">
        <v>58</v>
      </c>
      <c r="E13909" s="30">
        <v>3</v>
      </c>
      <c r="F13909">
        <f t="shared" si="223"/>
        <v>1</v>
      </c>
    </row>
    <row r="13910" spans="1:6" x14ac:dyDescent="0.2">
      <c r="A13910" s="28">
        <v>43379</v>
      </c>
      <c r="B13910" t="s">
        <v>441</v>
      </c>
      <c r="C13910" t="s">
        <v>59</v>
      </c>
      <c r="D13910" t="s">
        <v>59</v>
      </c>
      <c r="E13910" s="30">
        <v>0.1</v>
      </c>
      <c r="F13910">
        <f t="shared" si="223"/>
        <v>1</v>
      </c>
    </row>
    <row r="13911" spans="1:6" x14ac:dyDescent="0.2">
      <c r="A13911" s="28">
        <v>43380</v>
      </c>
      <c r="B13911" t="s">
        <v>447</v>
      </c>
      <c r="C13911" t="s">
        <v>52</v>
      </c>
      <c r="D13911" t="s">
        <v>52</v>
      </c>
      <c r="E13911" s="30">
        <v>2.68</v>
      </c>
      <c r="F13911">
        <f t="shared" si="223"/>
        <v>1</v>
      </c>
    </row>
    <row r="13912" spans="1:6" x14ac:dyDescent="0.2">
      <c r="A13912" s="28">
        <v>43380</v>
      </c>
      <c r="B13912" t="s">
        <v>447</v>
      </c>
      <c r="C13912" t="s">
        <v>53</v>
      </c>
      <c r="D13912" t="s">
        <v>53</v>
      </c>
      <c r="E13912" s="30">
        <v>7.35</v>
      </c>
      <c r="F13912">
        <f t="shared" si="223"/>
        <v>1</v>
      </c>
    </row>
    <row r="13913" spans="1:6" x14ac:dyDescent="0.2">
      <c r="A13913" s="28">
        <v>43380</v>
      </c>
      <c r="B13913" t="s">
        <v>447</v>
      </c>
      <c r="C13913" t="s">
        <v>54</v>
      </c>
      <c r="D13913" t="s">
        <v>54</v>
      </c>
      <c r="E13913" s="30">
        <v>2</v>
      </c>
      <c r="F13913">
        <f t="shared" si="223"/>
        <v>1</v>
      </c>
    </row>
    <row r="13914" spans="1:6" x14ac:dyDescent="0.2">
      <c r="A13914" s="28">
        <v>43380</v>
      </c>
      <c r="B13914" t="s">
        <v>447</v>
      </c>
      <c r="C13914" t="s">
        <v>55</v>
      </c>
      <c r="D13914" t="s">
        <v>55</v>
      </c>
      <c r="E13914" s="30">
        <v>42.4</v>
      </c>
      <c r="F13914">
        <f t="shared" si="223"/>
        <v>1</v>
      </c>
    </row>
    <row r="13915" spans="1:6" x14ac:dyDescent="0.2">
      <c r="A13915" s="28">
        <v>43380</v>
      </c>
      <c r="B13915" t="s">
        <v>447</v>
      </c>
      <c r="C13915" t="s">
        <v>56</v>
      </c>
      <c r="D13915" t="s">
        <v>56</v>
      </c>
      <c r="E13915" s="30">
        <v>8</v>
      </c>
      <c r="F13915">
        <f t="shared" si="223"/>
        <v>1</v>
      </c>
    </row>
    <row r="13916" spans="1:6" x14ac:dyDescent="0.2">
      <c r="A13916" s="28">
        <v>43380</v>
      </c>
      <c r="B13916" t="s">
        <v>447</v>
      </c>
      <c r="C13916" t="s">
        <v>57</v>
      </c>
      <c r="D13916" t="s">
        <v>57</v>
      </c>
      <c r="E13916" s="30">
        <v>0</v>
      </c>
      <c r="F13916">
        <f t="shared" si="223"/>
        <v>1</v>
      </c>
    </row>
    <row r="13917" spans="1:6" x14ac:dyDescent="0.2">
      <c r="A13917" s="28">
        <v>43380</v>
      </c>
      <c r="B13917" t="s">
        <v>447</v>
      </c>
      <c r="C13917" t="s">
        <v>58</v>
      </c>
      <c r="D13917" t="s">
        <v>58</v>
      </c>
      <c r="E13917" s="30">
        <v>9</v>
      </c>
      <c r="F13917">
        <f t="shared" si="223"/>
        <v>1</v>
      </c>
    </row>
    <row r="13918" spans="1:6" x14ac:dyDescent="0.2">
      <c r="A13918" s="28">
        <v>43380</v>
      </c>
      <c r="B13918" t="s">
        <v>447</v>
      </c>
      <c r="C13918" t="s">
        <v>59</v>
      </c>
      <c r="D13918" t="s">
        <v>59</v>
      </c>
      <c r="E13918" s="30">
        <v>1</v>
      </c>
      <c r="F13918">
        <f t="shared" si="223"/>
        <v>1</v>
      </c>
    </row>
    <row r="13919" spans="1:6" x14ac:dyDescent="0.2">
      <c r="A13919" s="28">
        <v>43381</v>
      </c>
      <c r="B13919" t="s">
        <v>443</v>
      </c>
      <c r="C13919" t="s">
        <v>52</v>
      </c>
      <c r="D13919" t="s">
        <v>52</v>
      </c>
      <c r="E13919" s="30">
        <v>4</v>
      </c>
      <c r="F13919">
        <f t="shared" si="223"/>
        <v>1</v>
      </c>
    </row>
    <row r="13920" spans="1:6" x14ac:dyDescent="0.2">
      <c r="A13920" s="28">
        <v>43381</v>
      </c>
      <c r="B13920" t="s">
        <v>443</v>
      </c>
      <c r="C13920" t="s">
        <v>53</v>
      </c>
      <c r="D13920" t="s">
        <v>53</v>
      </c>
      <c r="E13920" s="30">
        <v>1.68</v>
      </c>
      <c r="F13920">
        <f t="shared" si="223"/>
        <v>1</v>
      </c>
    </row>
    <row r="13921" spans="1:6" x14ac:dyDescent="0.2">
      <c r="A13921" s="28">
        <v>43381</v>
      </c>
      <c r="B13921" t="s">
        <v>443</v>
      </c>
      <c r="C13921" t="s">
        <v>54</v>
      </c>
      <c r="D13921" t="s">
        <v>54</v>
      </c>
      <c r="E13921" s="30">
        <v>3</v>
      </c>
      <c r="F13921">
        <f t="shared" si="223"/>
        <v>1</v>
      </c>
    </row>
    <row r="13922" spans="1:6" x14ac:dyDescent="0.2">
      <c r="A13922" s="28">
        <v>43381</v>
      </c>
      <c r="B13922" t="s">
        <v>443</v>
      </c>
      <c r="C13922" t="s">
        <v>55</v>
      </c>
      <c r="D13922" t="s">
        <v>55</v>
      </c>
      <c r="E13922" s="30">
        <v>30</v>
      </c>
      <c r="F13922">
        <f t="shared" si="223"/>
        <v>1</v>
      </c>
    </row>
    <row r="13923" spans="1:6" x14ac:dyDescent="0.2">
      <c r="A13923" s="28">
        <v>43381</v>
      </c>
      <c r="B13923" t="s">
        <v>443</v>
      </c>
      <c r="C13923" t="s">
        <v>56</v>
      </c>
      <c r="D13923" t="s">
        <v>56</v>
      </c>
      <c r="E13923" s="30">
        <v>18</v>
      </c>
      <c r="F13923">
        <f t="shared" si="223"/>
        <v>1</v>
      </c>
    </row>
    <row r="13924" spans="1:6" x14ac:dyDescent="0.2">
      <c r="A13924" s="28">
        <v>43381</v>
      </c>
      <c r="B13924" t="s">
        <v>443</v>
      </c>
      <c r="C13924" t="s">
        <v>57</v>
      </c>
      <c r="D13924" t="s">
        <v>57</v>
      </c>
      <c r="E13924" s="30">
        <v>5</v>
      </c>
      <c r="F13924">
        <f t="shared" si="223"/>
        <v>1</v>
      </c>
    </row>
    <row r="13925" spans="1:6" x14ac:dyDescent="0.2">
      <c r="A13925" s="28">
        <v>43381</v>
      </c>
      <c r="B13925" t="s">
        <v>443</v>
      </c>
      <c r="C13925" t="s">
        <v>58</v>
      </c>
      <c r="D13925" t="s">
        <v>58</v>
      </c>
      <c r="E13925" s="30">
        <v>0</v>
      </c>
      <c r="F13925">
        <f t="shared" si="223"/>
        <v>1</v>
      </c>
    </row>
    <row r="13926" spans="1:6" x14ac:dyDescent="0.2">
      <c r="A13926" s="28">
        <v>43381</v>
      </c>
      <c r="B13926" t="s">
        <v>443</v>
      </c>
      <c r="C13926" t="s">
        <v>59</v>
      </c>
      <c r="D13926" t="s">
        <v>59</v>
      </c>
      <c r="E13926" s="30">
        <v>3</v>
      </c>
      <c r="F13926">
        <f t="shared" si="223"/>
        <v>1</v>
      </c>
    </row>
    <row r="13927" spans="1:6" x14ac:dyDescent="0.2">
      <c r="A13927" s="28">
        <v>43382</v>
      </c>
      <c r="B13927" t="s">
        <v>444</v>
      </c>
      <c r="C13927" t="s">
        <v>52</v>
      </c>
      <c r="D13927" t="s">
        <v>52</v>
      </c>
      <c r="E13927" s="30">
        <v>2</v>
      </c>
      <c r="F13927">
        <f t="shared" si="223"/>
        <v>1</v>
      </c>
    </row>
    <row r="13928" spans="1:6" x14ac:dyDescent="0.2">
      <c r="A13928" s="28">
        <v>43382</v>
      </c>
      <c r="B13928" t="s">
        <v>444</v>
      </c>
      <c r="C13928" t="s">
        <v>53</v>
      </c>
      <c r="D13928" t="s">
        <v>53</v>
      </c>
      <c r="E13928" s="30">
        <v>1.67</v>
      </c>
      <c r="F13928">
        <f t="shared" si="223"/>
        <v>1</v>
      </c>
    </row>
    <row r="13929" spans="1:6" x14ac:dyDescent="0.2">
      <c r="A13929" s="28">
        <v>43382</v>
      </c>
      <c r="B13929" t="s">
        <v>444</v>
      </c>
      <c r="C13929" t="s">
        <v>54</v>
      </c>
      <c r="D13929" t="s">
        <v>54</v>
      </c>
      <c r="E13929" s="30">
        <v>1</v>
      </c>
      <c r="F13929">
        <f t="shared" si="223"/>
        <v>1</v>
      </c>
    </row>
    <row r="13930" spans="1:6" x14ac:dyDescent="0.2">
      <c r="A13930" s="28">
        <v>43382</v>
      </c>
      <c r="B13930" t="s">
        <v>444</v>
      </c>
      <c r="C13930" t="s">
        <v>55</v>
      </c>
      <c r="D13930" t="s">
        <v>55</v>
      </c>
      <c r="E13930" s="30">
        <v>30</v>
      </c>
      <c r="F13930">
        <f t="shared" si="223"/>
        <v>1</v>
      </c>
    </row>
    <row r="13931" spans="1:6" x14ac:dyDescent="0.2">
      <c r="A13931" s="28">
        <v>43382</v>
      </c>
      <c r="B13931" t="s">
        <v>444</v>
      </c>
      <c r="C13931" t="s">
        <v>56</v>
      </c>
      <c r="D13931" t="s">
        <v>56</v>
      </c>
      <c r="E13931" s="30">
        <v>18</v>
      </c>
      <c r="F13931">
        <f t="shared" si="223"/>
        <v>1</v>
      </c>
    </row>
    <row r="13932" spans="1:6" x14ac:dyDescent="0.2">
      <c r="A13932" s="28">
        <v>43382</v>
      </c>
      <c r="B13932" t="s">
        <v>444</v>
      </c>
      <c r="C13932" t="s">
        <v>57</v>
      </c>
      <c r="D13932" t="s">
        <v>57</v>
      </c>
      <c r="E13932" s="30">
        <v>0</v>
      </c>
      <c r="F13932">
        <f t="shared" si="223"/>
        <v>1</v>
      </c>
    </row>
    <row r="13933" spans="1:6" x14ac:dyDescent="0.2">
      <c r="A13933" s="28">
        <v>43382</v>
      </c>
      <c r="B13933" t="s">
        <v>444</v>
      </c>
      <c r="C13933" t="s">
        <v>58</v>
      </c>
      <c r="D13933" t="s">
        <v>58</v>
      </c>
      <c r="E13933" s="30">
        <v>29</v>
      </c>
      <c r="F13933">
        <f t="shared" si="223"/>
        <v>1</v>
      </c>
    </row>
    <row r="13934" spans="1:6" x14ac:dyDescent="0.2">
      <c r="A13934" s="28">
        <v>43382</v>
      </c>
      <c r="B13934" t="s">
        <v>444</v>
      </c>
      <c r="C13934" t="s">
        <v>59</v>
      </c>
      <c r="D13934" t="s">
        <v>59</v>
      </c>
      <c r="E13934" s="30">
        <v>1</v>
      </c>
      <c r="F13934">
        <f t="shared" si="223"/>
        <v>1</v>
      </c>
    </row>
    <row r="13935" spans="1:6" x14ac:dyDescent="0.2">
      <c r="A13935" s="28">
        <v>43383</v>
      </c>
      <c r="B13935" t="s">
        <v>445</v>
      </c>
      <c r="C13935" t="s">
        <v>52</v>
      </c>
      <c r="D13935" t="s">
        <v>52</v>
      </c>
      <c r="E13935" s="30">
        <v>9</v>
      </c>
      <c r="F13935">
        <f t="shared" si="223"/>
        <v>1</v>
      </c>
    </row>
    <row r="13936" spans="1:6" x14ac:dyDescent="0.2">
      <c r="A13936" s="28">
        <v>43383</v>
      </c>
      <c r="B13936" t="s">
        <v>445</v>
      </c>
      <c r="C13936" t="s">
        <v>53</v>
      </c>
      <c r="D13936" t="s">
        <v>53</v>
      </c>
      <c r="E13936" s="30">
        <v>8.01</v>
      </c>
      <c r="F13936">
        <f t="shared" si="223"/>
        <v>1</v>
      </c>
    </row>
    <row r="13937" spans="1:6" x14ac:dyDescent="0.2">
      <c r="A13937" s="28">
        <v>43383</v>
      </c>
      <c r="B13937" t="s">
        <v>445</v>
      </c>
      <c r="C13937" t="s">
        <v>54</v>
      </c>
      <c r="D13937" t="s">
        <v>54</v>
      </c>
      <c r="E13937" s="30">
        <v>4.0999999999999996</v>
      </c>
      <c r="F13937">
        <f t="shared" si="223"/>
        <v>1</v>
      </c>
    </row>
    <row r="13938" spans="1:6" x14ac:dyDescent="0.2">
      <c r="A13938" s="28">
        <v>43383</v>
      </c>
      <c r="B13938" t="s">
        <v>445</v>
      </c>
      <c r="C13938" t="s">
        <v>55</v>
      </c>
      <c r="D13938" t="s">
        <v>55</v>
      </c>
      <c r="E13938" s="30">
        <v>41.2</v>
      </c>
      <c r="F13938">
        <f t="shared" si="223"/>
        <v>1</v>
      </c>
    </row>
    <row r="13939" spans="1:6" x14ac:dyDescent="0.2">
      <c r="A13939" s="28">
        <v>43383</v>
      </c>
      <c r="B13939" t="s">
        <v>445</v>
      </c>
      <c r="C13939" t="s">
        <v>56</v>
      </c>
      <c r="D13939" t="s">
        <v>56</v>
      </c>
      <c r="E13939" s="30">
        <v>13</v>
      </c>
      <c r="F13939">
        <f t="shared" si="223"/>
        <v>1</v>
      </c>
    </row>
    <row r="13940" spans="1:6" x14ac:dyDescent="0.2">
      <c r="A13940" s="28">
        <v>43383</v>
      </c>
      <c r="B13940" t="s">
        <v>445</v>
      </c>
      <c r="C13940" t="s">
        <v>57</v>
      </c>
      <c r="D13940" t="s">
        <v>57</v>
      </c>
      <c r="E13940" s="30">
        <v>0</v>
      </c>
      <c r="F13940">
        <f t="shared" si="223"/>
        <v>1</v>
      </c>
    </row>
    <row r="13941" spans="1:6" x14ac:dyDescent="0.2">
      <c r="A13941" s="28">
        <v>43383</v>
      </c>
      <c r="B13941" t="s">
        <v>445</v>
      </c>
      <c r="C13941" t="s">
        <v>58</v>
      </c>
      <c r="D13941" t="s">
        <v>58</v>
      </c>
      <c r="E13941" s="30">
        <v>20</v>
      </c>
      <c r="F13941">
        <f t="shared" si="223"/>
        <v>1</v>
      </c>
    </row>
    <row r="13942" spans="1:6" x14ac:dyDescent="0.2">
      <c r="A13942" s="28">
        <v>43383</v>
      </c>
      <c r="B13942" t="s">
        <v>445</v>
      </c>
      <c r="C13942" t="s">
        <v>59</v>
      </c>
      <c r="D13942" t="s">
        <v>59</v>
      </c>
      <c r="E13942" s="30">
        <v>2</v>
      </c>
      <c r="F13942">
        <f t="shared" si="223"/>
        <v>1</v>
      </c>
    </row>
    <row r="13943" spans="1:6" x14ac:dyDescent="0.2">
      <c r="A13943" s="28">
        <v>43384</v>
      </c>
      <c r="B13943" t="s">
        <v>446</v>
      </c>
      <c r="C13943" t="s">
        <v>52</v>
      </c>
      <c r="D13943" t="s">
        <v>52</v>
      </c>
      <c r="E13943" s="30">
        <v>2</v>
      </c>
      <c r="F13943">
        <f t="shared" si="223"/>
        <v>1</v>
      </c>
    </row>
    <row r="13944" spans="1:6" x14ac:dyDescent="0.2">
      <c r="A13944" s="28">
        <v>43384</v>
      </c>
      <c r="B13944" t="s">
        <v>446</v>
      </c>
      <c r="C13944" t="s">
        <v>53</v>
      </c>
      <c r="D13944" t="s">
        <v>53</v>
      </c>
      <c r="E13944" s="30">
        <v>2.33</v>
      </c>
      <c r="F13944">
        <f t="shared" si="223"/>
        <v>1</v>
      </c>
    </row>
    <row r="13945" spans="1:6" x14ac:dyDescent="0.2">
      <c r="A13945" s="28">
        <v>43384</v>
      </c>
      <c r="B13945" t="s">
        <v>446</v>
      </c>
      <c r="C13945" t="s">
        <v>54</v>
      </c>
      <c r="D13945" t="s">
        <v>54</v>
      </c>
      <c r="E13945" s="30">
        <v>2.1</v>
      </c>
      <c r="F13945">
        <f t="shared" si="223"/>
        <v>1</v>
      </c>
    </row>
    <row r="13946" spans="1:6" x14ac:dyDescent="0.2">
      <c r="A13946" s="28">
        <v>43384</v>
      </c>
      <c r="B13946" t="s">
        <v>446</v>
      </c>
      <c r="C13946" t="s">
        <v>55</v>
      </c>
      <c r="D13946" t="s">
        <v>55</v>
      </c>
      <c r="E13946" s="30">
        <v>31</v>
      </c>
      <c r="F13946">
        <f t="shared" si="223"/>
        <v>1</v>
      </c>
    </row>
    <row r="13947" spans="1:6" x14ac:dyDescent="0.2">
      <c r="A13947" s="28">
        <v>43384</v>
      </c>
      <c r="B13947" t="s">
        <v>446</v>
      </c>
      <c r="C13947" t="s">
        <v>56</v>
      </c>
      <c r="D13947" t="s">
        <v>56</v>
      </c>
      <c r="E13947" s="30">
        <v>15</v>
      </c>
      <c r="F13947">
        <f t="shared" si="223"/>
        <v>1</v>
      </c>
    </row>
    <row r="13948" spans="1:6" x14ac:dyDescent="0.2">
      <c r="A13948" s="28">
        <v>43384</v>
      </c>
      <c r="B13948" t="s">
        <v>446</v>
      </c>
      <c r="C13948" t="s">
        <v>57</v>
      </c>
      <c r="D13948" t="s">
        <v>57</v>
      </c>
      <c r="E13948" s="30">
        <v>0</v>
      </c>
      <c r="F13948">
        <f t="shared" si="223"/>
        <v>1</v>
      </c>
    </row>
    <row r="13949" spans="1:6" x14ac:dyDescent="0.2">
      <c r="A13949" s="28">
        <v>43384</v>
      </c>
      <c r="B13949" t="s">
        <v>446</v>
      </c>
      <c r="C13949" t="s">
        <v>58</v>
      </c>
      <c r="D13949" t="s">
        <v>58</v>
      </c>
      <c r="E13949" s="30">
        <v>0</v>
      </c>
      <c r="F13949">
        <f t="shared" si="223"/>
        <v>1</v>
      </c>
    </row>
    <row r="13950" spans="1:6" x14ac:dyDescent="0.2">
      <c r="A13950" s="28">
        <v>43384</v>
      </c>
      <c r="B13950" t="s">
        <v>446</v>
      </c>
      <c r="C13950" t="s">
        <v>59</v>
      </c>
      <c r="D13950" t="s">
        <v>59</v>
      </c>
      <c r="E13950" s="30">
        <v>1</v>
      </c>
      <c r="F13950">
        <f t="shared" si="223"/>
        <v>1</v>
      </c>
    </row>
    <row r="13951" spans="1:6" x14ac:dyDescent="0.2">
      <c r="A13951" s="28">
        <v>43385</v>
      </c>
      <c r="B13951" t="s">
        <v>440</v>
      </c>
      <c r="C13951" t="s">
        <v>52</v>
      </c>
      <c r="D13951" t="s">
        <v>52</v>
      </c>
      <c r="E13951" s="30">
        <v>6.33</v>
      </c>
      <c r="F13951">
        <f t="shared" si="223"/>
        <v>1</v>
      </c>
    </row>
    <row r="13952" spans="1:6" x14ac:dyDescent="0.2">
      <c r="A13952" s="28">
        <v>43385</v>
      </c>
      <c r="B13952" t="s">
        <v>440</v>
      </c>
      <c r="C13952" t="s">
        <v>53</v>
      </c>
      <c r="D13952" t="s">
        <v>53</v>
      </c>
      <c r="E13952" s="30">
        <v>4.3630000000000004</v>
      </c>
      <c r="F13952">
        <f t="shared" si="223"/>
        <v>1</v>
      </c>
    </row>
    <row r="13953" spans="1:6" x14ac:dyDescent="0.2">
      <c r="A13953" s="28">
        <v>43385</v>
      </c>
      <c r="B13953" t="s">
        <v>440</v>
      </c>
      <c r="C13953" t="s">
        <v>54</v>
      </c>
      <c r="D13953" t="s">
        <v>54</v>
      </c>
      <c r="E13953" s="30">
        <v>1</v>
      </c>
      <c r="F13953">
        <f t="shared" si="223"/>
        <v>1</v>
      </c>
    </row>
    <row r="13954" spans="1:6" x14ac:dyDescent="0.2">
      <c r="A13954" s="28">
        <v>43385</v>
      </c>
      <c r="B13954" t="s">
        <v>440</v>
      </c>
      <c r="C13954" t="s">
        <v>55</v>
      </c>
      <c r="D13954" t="s">
        <v>55</v>
      </c>
      <c r="E13954" s="30">
        <v>26</v>
      </c>
      <c r="F13954">
        <f t="shared" si="223"/>
        <v>1</v>
      </c>
    </row>
    <row r="13955" spans="1:6" x14ac:dyDescent="0.2">
      <c r="A13955" s="28">
        <v>43385</v>
      </c>
      <c r="B13955" t="s">
        <v>440</v>
      </c>
      <c r="C13955" t="s">
        <v>56</v>
      </c>
      <c r="D13955" t="s">
        <v>56</v>
      </c>
      <c r="E13955" s="30">
        <v>6</v>
      </c>
      <c r="F13955">
        <f t="shared" si="223"/>
        <v>1</v>
      </c>
    </row>
    <row r="13956" spans="1:6" x14ac:dyDescent="0.2">
      <c r="A13956" s="28">
        <v>43385</v>
      </c>
      <c r="B13956" t="s">
        <v>440</v>
      </c>
      <c r="C13956" t="s">
        <v>57</v>
      </c>
      <c r="D13956" t="s">
        <v>57</v>
      </c>
      <c r="E13956" s="30">
        <v>0</v>
      </c>
      <c r="F13956">
        <f t="shared" si="223"/>
        <v>1</v>
      </c>
    </row>
    <row r="13957" spans="1:6" x14ac:dyDescent="0.2">
      <c r="A13957" s="28">
        <v>43385</v>
      </c>
      <c r="B13957" t="s">
        <v>440</v>
      </c>
      <c r="C13957" t="s">
        <v>58</v>
      </c>
      <c r="D13957" t="s">
        <v>58</v>
      </c>
      <c r="E13957" s="30">
        <v>1</v>
      </c>
      <c r="F13957">
        <f t="shared" si="223"/>
        <v>1</v>
      </c>
    </row>
    <row r="13958" spans="1:6" x14ac:dyDescent="0.2">
      <c r="A13958" s="28">
        <v>43385</v>
      </c>
      <c r="B13958" t="s">
        <v>440</v>
      </c>
      <c r="C13958" t="s">
        <v>59</v>
      </c>
      <c r="D13958" t="s">
        <v>59</v>
      </c>
      <c r="E13958" s="30">
        <v>6</v>
      </c>
      <c r="F13958">
        <f t="shared" si="223"/>
        <v>1</v>
      </c>
    </row>
    <row r="13959" spans="1:6" x14ac:dyDescent="0.2">
      <c r="A13959" s="28">
        <v>43386</v>
      </c>
      <c r="B13959" t="s">
        <v>441</v>
      </c>
      <c r="C13959" t="s">
        <v>52</v>
      </c>
      <c r="D13959" t="s">
        <v>52</v>
      </c>
      <c r="E13959" s="30">
        <v>6.99</v>
      </c>
      <c r="F13959">
        <f t="shared" ref="F13959:F14022" si="224">SUBTOTAL(103,E13959)</f>
        <v>1</v>
      </c>
    </row>
    <row r="13960" spans="1:6" x14ac:dyDescent="0.2">
      <c r="A13960" s="28">
        <v>43386</v>
      </c>
      <c r="B13960" t="s">
        <v>441</v>
      </c>
      <c r="C13960" t="s">
        <v>53</v>
      </c>
      <c r="D13960" t="s">
        <v>53</v>
      </c>
      <c r="E13960" s="30">
        <v>4.5069999999999997</v>
      </c>
      <c r="F13960">
        <f t="shared" si="224"/>
        <v>1</v>
      </c>
    </row>
    <row r="13961" spans="1:6" x14ac:dyDescent="0.2">
      <c r="A13961" s="28">
        <v>43386</v>
      </c>
      <c r="B13961" t="s">
        <v>441</v>
      </c>
      <c r="C13961" t="s">
        <v>54</v>
      </c>
      <c r="D13961" t="s">
        <v>54</v>
      </c>
      <c r="E13961" s="30">
        <v>3.25</v>
      </c>
      <c r="F13961">
        <f t="shared" si="224"/>
        <v>1</v>
      </c>
    </row>
    <row r="13962" spans="1:6" x14ac:dyDescent="0.2">
      <c r="A13962" s="28">
        <v>43386</v>
      </c>
      <c r="B13962" t="s">
        <v>441</v>
      </c>
      <c r="C13962" t="s">
        <v>55</v>
      </c>
      <c r="D13962" t="s">
        <v>55</v>
      </c>
      <c r="E13962" s="30">
        <v>29.6</v>
      </c>
      <c r="F13962">
        <f t="shared" si="224"/>
        <v>1</v>
      </c>
    </row>
    <row r="13963" spans="1:6" x14ac:dyDescent="0.2">
      <c r="A13963" s="28">
        <v>43386</v>
      </c>
      <c r="B13963" t="s">
        <v>441</v>
      </c>
      <c r="C13963" t="s">
        <v>56</v>
      </c>
      <c r="D13963" t="s">
        <v>56</v>
      </c>
      <c r="E13963" s="30">
        <v>8</v>
      </c>
      <c r="F13963">
        <f t="shared" si="224"/>
        <v>1</v>
      </c>
    </row>
    <row r="13964" spans="1:6" x14ac:dyDescent="0.2">
      <c r="A13964" s="28">
        <v>43386</v>
      </c>
      <c r="B13964" t="s">
        <v>441</v>
      </c>
      <c r="C13964" t="s">
        <v>57</v>
      </c>
      <c r="D13964" t="s">
        <v>57</v>
      </c>
      <c r="E13964" s="30">
        <v>0</v>
      </c>
      <c r="F13964">
        <f t="shared" si="224"/>
        <v>1</v>
      </c>
    </row>
    <row r="13965" spans="1:6" x14ac:dyDescent="0.2">
      <c r="A13965" s="28">
        <v>43386</v>
      </c>
      <c r="B13965" t="s">
        <v>441</v>
      </c>
      <c r="C13965" t="s">
        <v>58</v>
      </c>
      <c r="D13965" t="s">
        <v>58</v>
      </c>
      <c r="E13965" s="30">
        <v>6</v>
      </c>
      <c r="F13965">
        <f t="shared" si="224"/>
        <v>1</v>
      </c>
    </row>
    <row r="13966" spans="1:6" x14ac:dyDescent="0.2">
      <c r="A13966" s="28">
        <v>43386</v>
      </c>
      <c r="B13966" t="s">
        <v>441</v>
      </c>
      <c r="C13966" t="s">
        <v>59</v>
      </c>
      <c r="D13966" t="s">
        <v>59</v>
      </c>
      <c r="E13966" s="30">
        <v>3</v>
      </c>
      <c r="F13966">
        <f t="shared" si="224"/>
        <v>1</v>
      </c>
    </row>
    <row r="13967" spans="1:6" x14ac:dyDescent="0.2">
      <c r="A13967" s="28">
        <v>43387</v>
      </c>
      <c r="B13967" t="s">
        <v>447</v>
      </c>
      <c r="C13967" t="s">
        <v>52</v>
      </c>
      <c r="D13967" t="s">
        <v>52</v>
      </c>
      <c r="E13967" s="30">
        <v>2.34</v>
      </c>
      <c r="F13967">
        <f t="shared" si="224"/>
        <v>1</v>
      </c>
    </row>
    <row r="13968" spans="1:6" x14ac:dyDescent="0.2">
      <c r="A13968" s="28">
        <v>43387</v>
      </c>
      <c r="B13968" t="s">
        <v>447</v>
      </c>
      <c r="C13968" t="s">
        <v>53</v>
      </c>
      <c r="D13968" t="s">
        <v>53</v>
      </c>
      <c r="E13968" s="30">
        <v>6.01</v>
      </c>
      <c r="F13968">
        <f t="shared" si="224"/>
        <v>1</v>
      </c>
    </row>
    <row r="13969" spans="1:6" x14ac:dyDescent="0.2">
      <c r="A13969" s="28">
        <v>43387</v>
      </c>
      <c r="B13969" t="s">
        <v>447</v>
      </c>
      <c r="C13969" t="s">
        <v>54</v>
      </c>
      <c r="D13969" t="s">
        <v>54</v>
      </c>
      <c r="E13969" s="30">
        <v>6.2</v>
      </c>
      <c r="F13969">
        <f t="shared" si="224"/>
        <v>1</v>
      </c>
    </row>
    <row r="13970" spans="1:6" x14ac:dyDescent="0.2">
      <c r="A13970" s="28">
        <v>43387</v>
      </c>
      <c r="B13970" t="s">
        <v>447</v>
      </c>
      <c r="C13970" t="s">
        <v>55</v>
      </c>
      <c r="D13970" t="s">
        <v>55</v>
      </c>
      <c r="E13970" s="30">
        <v>51.7</v>
      </c>
      <c r="F13970">
        <f t="shared" si="224"/>
        <v>1</v>
      </c>
    </row>
    <row r="13971" spans="1:6" x14ac:dyDescent="0.2">
      <c r="A13971" s="28">
        <v>43387</v>
      </c>
      <c r="B13971" t="s">
        <v>447</v>
      </c>
      <c r="C13971" t="s">
        <v>56</v>
      </c>
      <c r="D13971" t="s">
        <v>56</v>
      </c>
      <c r="E13971" s="30">
        <v>9</v>
      </c>
      <c r="F13971">
        <f t="shared" si="224"/>
        <v>1</v>
      </c>
    </row>
    <row r="13972" spans="1:6" x14ac:dyDescent="0.2">
      <c r="A13972" s="28">
        <v>43387</v>
      </c>
      <c r="B13972" t="s">
        <v>447</v>
      </c>
      <c r="C13972" t="s">
        <v>57</v>
      </c>
      <c r="D13972" t="s">
        <v>57</v>
      </c>
      <c r="E13972" s="30">
        <v>2</v>
      </c>
      <c r="F13972">
        <f t="shared" si="224"/>
        <v>1</v>
      </c>
    </row>
    <row r="13973" spans="1:6" x14ac:dyDescent="0.2">
      <c r="A13973" s="28">
        <v>43387</v>
      </c>
      <c r="B13973" t="s">
        <v>447</v>
      </c>
      <c r="C13973" t="s">
        <v>58</v>
      </c>
      <c r="D13973" t="s">
        <v>58</v>
      </c>
      <c r="E13973" s="30">
        <v>0</v>
      </c>
      <c r="F13973">
        <f t="shared" si="224"/>
        <v>1</v>
      </c>
    </row>
    <row r="13974" spans="1:6" x14ac:dyDescent="0.2">
      <c r="A13974" s="28">
        <v>43387</v>
      </c>
      <c r="B13974" t="s">
        <v>447</v>
      </c>
      <c r="C13974" t="s">
        <v>59</v>
      </c>
      <c r="D13974" t="s">
        <v>59</v>
      </c>
      <c r="E13974" s="30">
        <v>6</v>
      </c>
      <c r="F13974">
        <f t="shared" si="224"/>
        <v>1</v>
      </c>
    </row>
    <row r="13975" spans="1:6" x14ac:dyDescent="0.2">
      <c r="A13975" s="28">
        <v>43388</v>
      </c>
      <c r="B13975" t="s">
        <v>443</v>
      </c>
      <c r="C13975" t="s">
        <v>52</v>
      </c>
      <c r="D13975" t="s">
        <v>52</v>
      </c>
      <c r="E13975" s="30">
        <v>7.17</v>
      </c>
      <c r="F13975">
        <f t="shared" si="224"/>
        <v>1</v>
      </c>
    </row>
    <row r="13976" spans="1:6" x14ac:dyDescent="0.2">
      <c r="A13976" s="28">
        <v>43388</v>
      </c>
      <c r="B13976" t="s">
        <v>443</v>
      </c>
      <c r="C13976" t="s">
        <v>53</v>
      </c>
      <c r="D13976" t="s">
        <v>53</v>
      </c>
      <c r="E13976" s="30">
        <v>6.6000000000000003E-2</v>
      </c>
      <c r="F13976">
        <f t="shared" si="224"/>
        <v>1</v>
      </c>
    </row>
    <row r="13977" spans="1:6" x14ac:dyDescent="0.2">
      <c r="A13977" s="28">
        <v>43388</v>
      </c>
      <c r="B13977" t="s">
        <v>443</v>
      </c>
      <c r="C13977" t="s">
        <v>54</v>
      </c>
      <c r="D13977" t="s">
        <v>54</v>
      </c>
      <c r="E13977" s="30">
        <v>3</v>
      </c>
      <c r="F13977">
        <f t="shared" si="224"/>
        <v>1</v>
      </c>
    </row>
    <row r="13978" spans="1:6" x14ac:dyDescent="0.2">
      <c r="A13978" s="28">
        <v>43388</v>
      </c>
      <c r="B13978" t="s">
        <v>443</v>
      </c>
      <c r="C13978" t="s">
        <v>55</v>
      </c>
      <c r="D13978" t="s">
        <v>55</v>
      </c>
      <c r="E13978" s="30">
        <v>47.6</v>
      </c>
      <c r="F13978">
        <f t="shared" si="224"/>
        <v>1</v>
      </c>
    </row>
    <row r="13979" spans="1:6" x14ac:dyDescent="0.2">
      <c r="A13979" s="28">
        <v>43388</v>
      </c>
      <c r="B13979" t="s">
        <v>443</v>
      </c>
      <c r="C13979" t="s">
        <v>56</v>
      </c>
      <c r="D13979" t="s">
        <v>56</v>
      </c>
      <c r="E13979" s="30">
        <v>12</v>
      </c>
      <c r="F13979">
        <f t="shared" si="224"/>
        <v>1</v>
      </c>
    </row>
    <row r="13980" spans="1:6" x14ac:dyDescent="0.2">
      <c r="A13980" s="28">
        <v>43388</v>
      </c>
      <c r="B13980" t="s">
        <v>443</v>
      </c>
      <c r="C13980" t="s">
        <v>57</v>
      </c>
      <c r="D13980" t="s">
        <v>57</v>
      </c>
      <c r="E13980" s="30">
        <v>0</v>
      </c>
      <c r="F13980">
        <f t="shared" si="224"/>
        <v>1</v>
      </c>
    </row>
    <row r="13981" spans="1:6" x14ac:dyDescent="0.2">
      <c r="A13981" s="28">
        <v>43388</v>
      </c>
      <c r="B13981" t="s">
        <v>443</v>
      </c>
      <c r="C13981" t="s">
        <v>58</v>
      </c>
      <c r="D13981" t="s">
        <v>58</v>
      </c>
      <c r="E13981" s="30">
        <v>5</v>
      </c>
      <c r="F13981">
        <f t="shared" si="224"/>
        <v>1</v>
      </c>
    </row>
    <row r="13982" spans="1:6" x14ac:dyDescent="0.2">
      <c r="A13982" s="28">
        <v>43388</v>
      </c>
      <c r="B13982" t="s">
        <v>443</v>
      </c>
      <c r="C13982" t="s">
        <v>59</v>
      </c>
      <c r="D13982" t="s">
        <v>59</v>
      </c>
      <c r="E13982" s="30">
        <v>6</v>
      </c>
      <c r="F13982">
        <f t="shared" si="224"/>
        <v>1</v>
      </c>
    </row>
    <row r="13983" spans="1:6" x14ac:dyDescent="0.2">
      <c r="A13983" s="28">
        <v>43389</v>
      </c>
      <c r="B13983" t="s">
        <v>444</v>
      </c>
      <c r="C13983" t="s">
        <v>52</v>
      </c>
      <c r="D13983" t="s">
        <v>52</v>
      </c>
      <c r="E13983" s="30">
        <v>6</v>
      </c>
      <c r="F13983">
        <f t="shared" si="224"/>
        <v>1</v>
      </c>
    </row>
    <row r="13984" spans="1:6" x14ac:dyDescent="0.2">
      <c r="A13984" s="28">
        <v>43389</v>
      </c>
      <c r="B13984" t="s">
        <v>444</v>
      </c>
      <c r="C13984" t="s">
        <v>53</v>
      </c>
      <c r="D13984" t="s">
        <v>53</v>
      </c>
      <c r="E13984" s="30">
        <v>5.3220000000000001</v>
      </c>
      <c r="F13984">
        <f t="shared" si="224"/>
        <v>1</v>
      </c>
    </row>
    <row r="13985" spans="1:6" x14ac:dyDescent="0.2">
      <c r="A13985" s="28">
        <v>43389</v>
      </c>
      <c r="B13985" t="s">
        <v>444</v>
      </c>
      <c r="C13985" t="s">
        <v>54</v>
      </c>
      <c r="D13985" t="s">
        <v>54</v>
      </c>
      <c r="E13985" s="30">
        <v>2</v>
      </c>
      <c r="F13985">
        <f t="shared" si="224"/>
        <v>1</v>
      </c>
    </row>
    <row r="13986" spans="1:6" x14ac:dyDescent="0.2">
      <c r="A13986" s="28">
        <v>43389</v>
      </c>
      <c r="B13986" t="s">
        <v>444</v>
      </c>
      <c r="C13986" t="s">
        <v>55</v>
      </c>
      <c r="D13986" t="s">
        <v>55</v>
      </c>
      <c r="E13986" s="30">
        <v>27.3</v>
      </c>
      <c r="F13986">
        <f t="shared" si="224"/>
        <v>1</v>
      </c>
    </row>
    <row r="13987" spans="1:6" x14ac:dyDescent="0.2">
      <c r="A13987" s="28">
        <v>43389</v>
      </c>
      <c r="B13987" t="s">
        <v>444</v>
      </c>
      <c r="C13987" t="s">
        <v>56</v>
      </c>
      <c r="D13987" t="s">
        <v>56</v>
      </c>
      <c r="E13987" s="30">
        <v>5</v>
      </c>
      <c r="F13987">
        <f t="shared" si="224"/>
        <v>1</v>
      </c>
    </row>
    <row r="13988" spans="1:6" x14ac:dyDescent="0.2">
      <c r="A13988" s="28">
        <v>43389</v>
      </c>
      <c r="B13988" t="s">
        <v>444</v>
      </c>
      <c r="C13988" t="s">
        <v>57</v>
      </c>
      <c r="D13988" t="s">
        <v>57</v>
      </c>
      <c r="E13988" s="30">
        <v>3</v>
      </c>
      <c r="F13988">
        <f t="shared" si="224"/>
        <v>1</v>
      </c>
    </row>
    <row r="13989" spans="1:6" x14ac:dyDescent="0.2">
      <c r="A13989" s="28">
        <v>43389</v>
      </c>
      <c r="B13989" t="s">
        <v>444</v>
      </c>
      <c r="C13989" t="s">
        <v>58</v>
      </c>
      <c r="D13989" t="s">
        <v>58</v>
      </c>
      <c r="E13989" s="30">
        <v>6</v>
      </c>
      <c r="F13989">
        <f t="shared" si="224"/>
        <v>1</v>
      </c>
    </row>
    <row r="13990" spans="1:6" x14ac:dyDescent="0.2">
      <c r="A13990" s="28">
        <v>43389</v>
      </c>
      <c r="B13990" t="s">
        <v>444</v>
      </c>
      <c r="C13990" t="s">
        <v>59</v>
      </c>
      <c r="D13990" t="s">
        <v>59</v>
      </c>
      <c r="E13990" s="30">
        <v>0</v>
      </c>
      <c r="F13990">
        <f t="shared" si="224"/>
        <v>1</v>
      </c>
    </row>
    <row r="13991" spans="1:6" x14ac:dyDescent="0.2">
      <c r="A13991" s="28">
        <v>43390</v>
      </c>
      <c r="B13991" t="s">
        <v>445</v>
      </c>
      <c r="C13991" t="s">
        <v>52</v>
      </c>
      <c r="D13991" t="s">
        <v>52</v>
      </c>
      <c r="E13991" s="30">
        <v>2.33</v>
      </c>
      <c r="F13991">
        <f t="shared" si="224"/>
        <v>1</v>
      </c>
    </row>
    <row r="13992" spans="1:6" x14ac:dyDescent="0.2">
      <c r="A13992" s="28">
        <v>43390</v>
      </c>
      <c r="B13992" t="s">
        <v>445</v>
      </c>
      <c r="C13992" t="s">
        <v>53</v>
      </c>
      <c r="D13992" t="s">
        <v>53</v>
      </c>
      <c r="E13992" s="30">
        <v>6</v>
      </c>
      <c r="F13992">
        <f t="shared" si="224"/>
        <v>1</v>
      </c>
    </row>
    <row r="13993" spans="1:6" x14ac:dyDescent="0.2">
      <c r="A13993" s="28">
        <v>43390</v>
      </c>
      <c r="B13993" t="s">
        <v>445</v>
      </c>
      <c r="C13993" t="s">
        <v>54</v>
      </c>
      <c r="D13993" t="s">
        <v>54</v>
      </c>
      <c r="E13993" s="30">
        <v>4</v>
      </c>
      <c r="F13993">
        <f t="shared" si="224"/>
        <v>1</v>
      </c>
    </row>
    <row r="13994" spans="1:6" x14ac:dyDescent="0.2">
      <c r="A13994" s="28">
        <v>43390</v>
      </c>
      <c r="B13994" t="s">
        <v>445</v>
      </c>
      <c r="C13994" t="s">
        <v>55</v>
      </c>
      <c r="D13994" t="s">
        <v>55</v>
      </c>
      <c r="E13994" s="30">
        <v>52.2</v>
      </c>
      <c r="F13994">
        <f t="shared" si="224"/>
        <v>1</v>
      </c>
    </row>
    <row r="13995" spans="1:6" x14ac:dyDescent="0.2">
      <c r="A13995" s="28">
        <v>43390</v>
      </c>
      <c r="B13995" t="s">
        <v>445</v>
      </c>
      <c r="C13995" t="s">
        <v>56</v>
      </c>
      <c r="D13995" t="s">
        <v>56</v>
      </c>
      <c r="E13995" s="30">
        <v>5</v>
      </c>
      <c r="F13995">
        <f t="shared" si="224"/>
        <v>1</v>
      </c>
    </row>
    <row r="13996" spans="1:6" x14ac:dyDescent="0.2">
      <c r="A13996" s="28">
        <v>43390</v>
      </c>
      <c r="B13996" t="s">
        <v>445</v>
      </c>
      <c r="C13996" t="s">
        <v>57</v>
      </c>
      <c r="D13996" t="s">
        <v>57</v>
      </c>
      <c r="E13996" s="30">
        <v>0</v>
      </c>
      <c r="F13996">
        <f t="shared" si="224"/>
        <v>1</v>
      </c>
    </row>
    <row r="13997" spans="1:6" x14ac:dyDescent="0.2">
      <c r="A13997" s="28">
        <v>43390</v>
      </c>
      <c r="B13997" t="s">
        <v>445</v>
      </c>
      <c r="C13997" t="s">
        <v>58</v>
      </c>
      <c r="D13997" t="s">
        <v>58</v>
      </c>
      <c r="E13997" s="30">
        <v>1</v>
      </c>
      <c r="F13997">
        <f t="shared" si="224"/>
        <v>1</v>
      </c>
    </row>
    <row r="13998" spans="1:6" x14ac:dyDescent="0.2">
      <c r="A13998" s="28">
        <v>43390</v>
      </c>
      <c r="B13998" t="s">
        <v>445</v>
      </c>
      <c r="C13998" t="s">
        <v>59</v>
      </c>
      <c r="D13998" t="s">
        <v>59</v>
      </c>
      <c r="E13998" s="30">
        <v>4</v>
      </c>
      <c r="F13998">
        <f t="shared" si="224"/>
        <v>1</v>
      </c>
    </row>
    <row r="13999" spans="1:6" x14ac:dyDescent="0.2">
      <c r="A13999" s="28">
        <v>43391</v>
      </c>
      <c r="B13999" t="s">
        <v>446</v>
      </c>
      <c r="C13999" t="s">
        <v>52</v>
      </c>
      <c r="D13999" t="s">
        <v>52</v>
      </c>
      <c r="E13999" s="30">
        <v>4.34</v>
      </c>
      <c r="F13999">
        <f t="shared" si="224"/>
        <v>1</v>
      </c>
    </row>
    <row r="14000" spans="1:6" x14ac:dyDescent="0.2">
      <c r="A14000" s="28">
        <v>43391</v>
      </c>
      <c r="B14000" t="s">
        <v>446</v>
      </c>
      <c r="C14000" t="s">
        <v>53</v>
      </c>
      <c r="D14000" t="s">
        <v>53</v>
      </c>
      <c r="E14000" s="30">
        <v>3</v>
      </c>
      <c r="F14000">
        <f t="shared" si="224"/>
        <v>1</v>
      </c>
    </row>
    <row r="14001" spans="1:6" x14ac:dyDescent="0.2">
      <c r="A14001" s="28">
        <v>43391</v>
      </c>
      <c r="B14001" t="s">
        <v>446</v>
      </c>
      <c r="C14001" t="s">
        <v>54</v>
      </c>
      <c r="D14001" t="s">
        <v>54</v>
      </c>
      <c r="E14001" s="30">
        <v>1.1000000000000001</v>
      </c>
      <c r="F14001">
        <f t="shared" si="224"/>
        <v>1</v>
      </c>
    </row>
    <row r="14002" spans="1:6" x14ac:dyDescent="0.2">
      <c r="A14002" s="28">
        <v>43391</v>
      </c>
      <c r="B14002" t="s">
        <v>446</v>
      </c>
      <c r="C14002" t="s">
        <v>55</v>
      </c>
      <c r="D14002" t="s">
        <v>55</v>
      </c>
      <c r="E14002" s="30">
        <v>14</v>
      </c>
      <c r="F14002">
        <f t="shared" si="224"/>
        <v>1</v>
      </c>
    </row>
    <row r="14003" spans="1:6" x14ac:dyDescent="0.2">
      <c r="A14003" s="28">
        <v>43391</v>
      </c>
      <c r="B14003" t="s">
        <v>446</v>
      </c>
      <c r="C14003" t="s">
        <v>56</v>
      </c>
      <c r="D14003" t="s">
        <v>56</v>
      </c>
      <c r="E14003" s="30">
        <v>9</v>
      </c>
      <c r="F14003">
        <f t="shared" si="224"/>
        <v>1</v>
      </c>
    </row>
    <row r="14004" spans="1:6" x14ac:dyDescent="0.2">
      <c r="A14004" s="28">
        <v>43391</v>
      </c>
      <c r="B14004" t="s">
        <v>446</v>
      </c>
      <c r="C14004" t="s">
        <v>57</v>
      </c>
      <c r="D14004" t="s">
        <v>57</v>
      </c>
      <c r="E14004" s="30">
        <v>1</v>
      </c>
      <c r="F14004">
        <f t="shared" si="224"/>
        <v>1</v>
      </c>
    </row>
    <row r="14005" spans="1:6" x14ac:dyDescent="0.2">
      <c r="A14005" s="28">
        <v>43391</v>
      </c>
      <c r="B14005" t="s">
        <v>446</v>
      </c>
      <c r="C14005" t="s">
        <v>58</v>
      </c>
      <c r="D14005" t="s">
        <v>58</v>
      </c>
      <c r="E14005" s="30">
        <v>10</v>
      </c>
      <c r="F14005">
        <f t="shared" si="224"/>
        <v>1</v>
      </c>
    </row>
    <row r="14006" spans="1:6" x14ac:dyDescent="0.2">
      <c r="A14006" s="28">
        <v>43391</v>
      </c>
      <c r="B14006" t="s">
        <v>446</v>
      </c>
      <c r="C14006" t="s">
        <v>59</v>
      </c>
      <c r="D14006" t="s">
        <v>59</v>
      </c>
      <c r="E14006" s="30">
        <v>5</v>
      </c>
      <c r="F14006">
        <f t="shared" si="224"/>
        <v>1</v>
      </c>
    </row>
    <row r="14007" spans="1:6" x14ac:dyDescent="0.2">
      <c r="A14007" s="28">
        <v>43392</v>
      </c>
      <c r="B14007" t="s">
        <v>440</v>
      </c>
      <c r="C14007" t="s">
        <v>52</v>
      </c>
      <c r="D14007" t="s">
        <v>52</v>
      </c>
      <c r="E14007" s="30">
        <v>4</v>
      </c>
      <c r="F14007">
        <f t="shared" si="224"/>
        <v>1</v>
      </c>
    </row>
    <row r="14008" spans="1:6" x14ac:dyDescent="0.2">
      <c r="A14008" s="28">
        <v>43392</v>
      </c>
      <c r="B14008" t="s">
        <v>440</v>
      </c>
      <c r="C14008" t="s">
        <v>53</v>
      </c>
      <c r="D14008" t="s">
        <v>53</v>
      </c>
      <c r="E14008" s="30">
        <v>2.0659999999999998</v>
      </c>
      <c r="F14008">
        <f t="shared" si="224"/>
        <v>1</v>
      </c>
    </row>
    <row r="14009" spans="1:6" x14ac:dyDescent="0.2">
      <c r="A14009" s="28">
        <v>43392</v>
      </c>
      <c r="B14009" t="s">
        <v>440</v>
      </c>
      <c r="C14009" t="s">
        <v>54</v>
      </c>
      <c r="D14009" t="s">
        <v>54</v>
      </c>
      <c r="E14009" s="30">
        <v>0</v>
      </c>
      <c r="F14009">
        <f t="shared" si="224"/>
        <v>1</v>
      </c>
    </row>
    <row r="14010" spans="1:6" x14ac:dyDescent="0.2">
      <c r="A14010" s="28">
        <v>43392</v>
      </c>
      <c r="B14010" t="s">
        <v>440</v>
      </c>
      <c r="C14010" t="s">
        <v>55</v>
      </c>
      <c r="D14010" t="s">
        <v>55</v>
      </c>
      <c r="E14010" s="30">
        <v>10.6</v>
      </c>
      <c r="F14010">
        <f t="shared" si="224"/>
        <v>1</v>
      </c>
    </row>
    <row r="14011" spans="1:6" x14ac:dyDescent="0.2">
      <c r="A14011" s="28">
        <v>43392</v>
      </c>
      <c r="B14011" t="s">
        <v>440</v>
      </c>
      <c r="C14011" t="s">
        <v>56</v>
      </c>
      <c r="D14011" t="s">
        <v>56</v>
      </c>
      <c r="E14011" s="30">
        <v>5</v>
      </c>
      <c r="F14011">
        <f t="shared" si="224"/>
        <v>1</v>
      </c>
    </row>
    <row r="14012" spans="1:6" x14ac:dyDescent="0.2">
      <c r="A14012" s="28">
        <v>43392</v>
      </c>
      <c r="B14012" t="s">
        <v>440</v>
      </c>
      <c r="C14012" t="s">
        <v>57</v>
      </c>
      <c r="D14012" t="s">
        <v>57</v>
      </c>
      <c r="E14012" s="30">
        <v>2</v>
      </c>
      <c r="F14012">
        <f t="shared" si="224"/>
        <v>1</v>
      </c>
    </row>
    <row r="14013" spans="1:6" x14ac:dyDescent="0.2">
      <c r="A14013" s="28">
        <v>43392</v>
      </c>
      <c r="B14013" t="s">
        <v>440</v>
      </c>
      <c r="C14013" t="s">
        <v>58</v>
      </c>
      <c r="D14013" t="s">
        <v>58</v>
      </c>
      <c r="E14013" s="30">
        <v>6</v>
      </c>
      <c r="F14013">
        <f t="shared" si="224"/>
        <v>1</v>
      </c>
    </row>
    <row r="14014" spans="1:6" x14ac:dyDescent="0.2">
      <c r="A14014" s="28">
        <v>43392</v>
      </c>
      <c r="B14014" t="s">
        <v>440</v>
      </c>
      <c r="C14014" t="s">
        <v>59</v>
      </c>
      <c r="D14014" t="s">
        <v>59</v>
      </c>
      <c r="E14014" s="30">
        <v>4</v>
      </c>
      <c r="F14014">
        <f t="shared" si="224"/>
        <v>1</v>
      </c>
    </row>
    <row r="14015" spans="1:6" x14ac:dyDescent="0.2">
      <c r="A14015" s="28">
        <v>43393</v>
      </c>
      <c r="B14015" t="s">
        <v>441</v>
      </c>
      <c r="C14015" t="s">
        <v>52</v>
      </c>
      <c r="D14015" t="s">
        <v>52</v>
      </c>
      <c r="E14015" s="30">
        <v>2.34</v>
      </c>
      <c r="F14015">
        <f t="shared" si="224"/>
        <v>1</v>
      </c>
    </row>
    <row r="14016" spans="1:6" x14ac:dyDescent="0.2">
      <c r="A14016" s="28">
        <v>43393</v>
      </c>
      <c r="B14016" t="s">
        <v>441</v>
      </c>
      <c r="C14016" t="s">
        <v>53</v>
      </c>
      <c r="D14016" t="s">
        <v>53</v>
      </c>
      <c r="E14016" s="30">
        <v>2.02</v>
      </c>
      <c r="F14016">
        <f t="shared" si="224"/>
        <v>1</v>
      </c>
    </row>
    <row r="14017" spans="1:6" x14ac:dyDescent="0.2">
      <c r="A14017" s="28">
        <v>43393</v>
      </c>
      <c r="B14017" t="s">
        <v>441</v>
      </c>
      <c r="C14017" t="s">
        <v>54</v>
      </c>
      <c r="D14017" t="s">
        <v>54</v>
      </c>
      <c r="E14017" s="30">
        <v>2</v>
      </c>
      <c r="F14017">
        <f t="shared" si="224"/>
        <v>1</v>
      </c>
    </row>
    <row r="14018" spans="1:6" x14ac:dyDescent="0.2">
      <c r="A14018" s="28">
        <v>43393</v>
      </c>
      <c r="B14018" t="s">
        <v>441</v>
      </c>
      <c r="C14018" t="s">
        <v>55</v>
      </c>
      <c r="D14018" t="s">
        <v>55</v>
      </c>
      <c r="E14018" s="30">
        <v>33</v>
      </c>
      <c r="F14018">
        <f t="shared" si="224"/>
        <v>1</v>
      </c>
    </row>
    <row r="14019" spans="1:6" x14ac:dyDescent="0.2">
      <c r="A14019" s="28">
        <v>43393</v>
      </c>
      <c r="B14019" t="s">
        <v>441</v>
      </c>
      <c r="C14019" t="s">
        <v>56</v>
      </c>
      <c r="D14019" t="s">
        <v>56</v>
      </c>
      <c r="E14019" s="30">
        <v>9</v>
      </c>
      <c r="F14019">
        <f t="shared" si="224"/>
        <v>1</v>
      </c>
    </row>
    <row r="14020" spans="1:6" x14ac:dyDescent="0.2">
      <c r="A14020" s="28">
        <v>43393</v>
      </c>
      <c r="B14020" t="s">
        <v>441</v>
      </c>
      <c r="C14020" t="s">
        <v>57</v>
      </c>
      <c r="D14020" t="s">
        <v>57</v>
      </c>
      <c r="E14020" s="30">
        <v>0</v>
      </c>
      <c r="F14020">
        <f t="shared" si="224"/>
        <v>1</v>
      </c>
    </row>
    <row r="14021" spans="1:6" x14ac:dyDescent="0.2">
      <c r="A14021" s="28">
        <v>43393</v>
      </c>
      <c r="B14021" t="s">
        <v>441</v>
      </c>
      <c r="C14021" t="s">
        <v>58</v>
      </c>
      <c r="D14021" t="s">
        <v>58</v>
      </c>
      <c r="E14021" s="30">
        <v>34</v>
      </c>
      <c r="F14021">
        <f t="shared" si="224"/>
        <v>1</v>
      </c>
    </row>
    <row r="14022" spans="1:6" x14ac:dyDescent="0.2">
      <c r="A14022" s="28">
        <v>43393</v>
      </c>
      <c r="B14022" t="s">
        <v>441</v>
      </c>
      <c r="C14022" t="s">
        <v>59</v>
      </c>
      <c r="D14022" t="s">
        <v>59</v>
      </c>
      <c r="E14022" s="30">
        <v>5</v>
      </c>
      <c r="F14022">
        <f t="shared" si="224"/>
        <v>1</v>
      </c>
    </row>
    <row r="14023" spans="1:6" x14ac:dyDescent="0.2">
      <c r="A14023" s="28">
        <v>43394</v>
      </c>
      <c r="B14023" t="s">
        <v>447</v>
      </c>
      <c r="C14023" t="s">
        <v>52</v>
      </c>
      <c r="D14023" t="s">
        <v>52</v>
      </c>
      <c r="E14023" s="30">
        <v>6.67</v>
      </c>
      <c r="F14023">
        <f t="shared" ref="F14023:F14086" si="225">SUBTOTAL(103,E14023)</f>
        <v>1</v>
      </c>
    </row>
    <row r="14024" spans="1:6" x14ac:dyDescent="0.2">
      <c r="A14024" s="28">
        <v>43394</v>
      </c>
      <c r="B14024" t="s">
        <v>447</v>
      </c>
      <c r="C14024" t="s">
        <v>53</v>
      </c>
      <c r="D14024" t="s">
        <v>53</v>
      </c>
      <c r="E14024" s="30">
        <v>8.69</v>
      </c>
      <c r="F14024">
        <f t="shared" si="225"/>
        <v>1</v>
      </c>
    </row>
    <row r="14025" spans="1:6" x14ac:dyDescent="0.2">
      <c r="A14025" s="28">
        <v>43394</v>
      </c>
      <c r="B14025" t="s">
        <v>447</v>
      </c>
      <c r="C14025" t="s">
        <v>54</v>
      </c>
      <c r="D14025" t="s">
        <v>54</v>
      </c>
      <c r="E14025" s="30">
        <v>1</v>
      </c>
      <c r="F14025">
        <f t="shared" si="225"/>
        <v>1</v>
      </c>
    </row>
    <row r="14026" spans="1:6" x14ac:dyDescent="0.2">
      <c r="A14026" s="28">
        <v>43394</v>
      </c>
      <c r="B14026" t="s">
        <v>447</v>
      </c>
      <c r="C14026" t="s">
        <v>55</v>
      </c>
      <c r="D14026" t="s">
        <v>55</v>
      </c>
      <c r="E14026" s="30">
        <v>56.3</v>
      </c>
      <c r="F14026">
        <f t="shared" si="225"/>
        <v>1</v>
      </c>
    </row>
    <row r="14027" spans="1:6" x14ac:dyDescent="0.2">
      <c r="A14027" s="28">
        <v>43394</v>
      </c>
      <c r="B14027" t="s">
        <v>447</v>
      </c>
      <c r="C14027" t="s">
        <v>56</v>
      </c>
      <c r="D14027" t="s">
        <v>56</v>
      </c>
      <c r="E14027" s="30">
        <v>5</v>
      </c>
      <c r="F14027">
        <f t="shared" si="225"/>
        <v>1</v>
      </c>
    </row>
    <row r="14028" spans="1:6" x14ac:dyDescent="0.2">
      <c r="A14028" s="28">
        <v>43394</v>
      </c>
      <c r="B14028" t="s">
        <v>447</v>
      </c>
      <c r="C14028" t="s">
        <v>57</v>
      </c>
      <c r="D14028" t="s">
        <v>57</v>
      </c>
      <c r="E14028" s="30">
        <v>3</v>
      </c>
      <c r="F14028">
        <f t="shared" si="225"/>
        <v>1</v>
      </c>
    </row>
    <row r="14029" spans="1:6" x14ac:dyDescent="0.2">
      <c r="A14029" s="28">
        <v>43394</v>
      </c>
      <c r="B14029" t="s">
        <v>447</v>
      </c>
      <c r="C14029" t="s">
        <v>58</v>
      </c>
      <c r="D14029" t="s">
        <v>58</v>
      </c>
      <c r="E14029" s="30">
        <v>5</v>
      </c>
      <c r="F14029">
        <f t="shared" si="225"/>
        <v>1</v>
      </c>
    </row>
    <row r="14030" spans="1:6" x14ac:dyDescent="0.2">
      <c r="A14030" s="28">
        <v>43394</v>
      </c>
      <c r="B14030" t="s">
        <v>447</v>
      </c>
      <c r="C14030" t="s">
        <v>59</v>
      </c>
      <c r="D14030" t="s">
        <v>59</v>
      </c>
      <c r="E14030" s="30">
        <v>1</v>
      </c>
      <c r="F14030">
        <f t="shared" si="225"/>
        <v>1</v>
      </c>
    </row>
    <row r="14031" spans="1:6" x14ac:dyDescent="0.2">
      <c r="A14031" s="28">
        <v>43395</v>
      </c>
      <c r="B14031" t="s">
        <v>443</v>
      </c>
      <c r="C14031" t="s">
        <v>52</v>
      </c>
      <c r="D14031" t="s">
        <v>52</v>
      </c>
      <c r="E14031" s="30">
        <v>2.66</v>
      </c>
      <c r="F14031">
        <f t="shared" si="225"/>
        <v>1</v>
      </c>
    </row>
    <row r="14032" spans="1:6" x14ac:dyDescent="0.2">
      <c r="A14032" s="28">
        <v>43395</v>
      </c>
      <c r="B14032" t="s">
        <v>443</v>
      </c>
      <c r="C14032" t="s">
        <v>53</v>
      </c>
      <c r="D14032" t="s">
        <v>53</v>
      </c>
      <c r="E14032" s="30">
        <v>7.01</v>
      </c>
      <c r="F14032">
        <f t="shared" si="225"/>
        <v>1</v>
      </c>
    </row>
    <row r="14033" spans="1:6" x14ac:dyDescent="0.2">
      <c r="A14033" s="28">
        <v>43395</v>
      </c>
      <c r="B14033" t="s">
        <v>443</v>
      </c>
      <c r="C14033" t="s">
        <v>54</v>
      </c>
      <c r="D14033" t="s">
        <v>54</v>
      </c>
      <c r="E14033" s="30">
        <v>3.3</v>
      </c>
      <c r="F14033">
        <f t="shared" si="225"/>
        <v>1</v>
      </c>
    </row>
    <row r="14034" spans="1:6" x14ac:dyDescent="0.2">
      <c r="A14034" s="28">
        <v>43395</v>
      </c>
      <c r="B14034" t="s">
        <v>443</v>
      </c>
      <c r="C14034" t="s">
        <v>55</v>
      </c>
      <c r="D14034" t="s">
        <v>55</v>
      </c>
      <c r="E14034" s="30">
        <v>18.8</v>
      </c>
      <c r="F14034">
        <f t="shared" si="225"/>
        <v>1</v>
      </c>
    </row>
    <row r="14035" spans="1:6" x14ac:dyDescent="0.2">
      <c r="A14035" s="28">
        <v>43395</v>
      </c>
      <c r="B14035" t="s">
        <v>443</v>
      </c>
      <c r="C14035" t="s">
        <v>56</v>
      </c>
      <c r="D14035" t="s">
        <v>56</v>
      </c>
      <c r="E14035" s="30">
        <v>8</v>
      </c>
      <c r="F14035">
        <f t="shared" si="225"/>
        <v>1</v>
      </c>
    </row>
    <row r="14036" spans="1:6" x14ac:dyDescent="0.2">
      <c r="A14036" s="28">
        <v>43395</v>
      </c>
      <c r="B14036" t="s">
        <v>443</v>
      </c>
      <c r="C14036" t="s">
        <v>57</v>
      </c>
      <c r="D14036" t="s">
        <v>57</v>
      </c>
      <c r="E14036" s="30">
        <v>0</v>
      </c>
      <c r="F14036">
        <f t="shared" si="225"/>
        <v>1</v>
      </c>
    </row>
    <row r="14037" spans="1:6" x14ac:dyDescent="0.2">
      <c r="A14037" s="28">
        <v>43395</v>
      </c>
      <c r="B14037" t="s">
        <v>443</v>
      </c>
      <c r="C14037" t="s">
        <v>58</v>
      </c>
      <c r="D14037" t="s">
        <v>58</v>
      </c>
      <c r="E14037" s="30">
        <v>28</v>
      </c>
      <c r="F14037">
        <f t="shared" si="225"/>
        <v>1</v>
      </c>
    </row>
    <row r="14038" spans="1:6" x14ac:dyDescent="0.2">
      <c r="A14038" s="28">
        <v>43395</v>
      </c>
      <c r="B14038" t="s">
        <v>443</v>
      </c>
      <c r="C14038" t="s">
        <v>59</v>
      </c>
      <c r="D14038" t="s">
        <v>59</v>
      </c>
      <c r="E14038" s="30">
        <v>1.3</v>
      </c>
      <c r="F14038">
        <f t="shared" si="225"/>
        <v>1</v>
      </c>
    </row>
    <row r="14039" spans="1:6" x14ac:dyDescent="0.2">
      <c r="A14039" s="28">
        <v>43396</v>
      </c>
      <c r="B14039" t="s">
        <v>444</v>
      </c>
      <c r="C14039" t="s">
        <v>52</v>
      </c>
      <c r="D14039" t="s">
        <v>52</v>
      </c>
      <c r="E14039" s="30">
        <v>2.34</v>
      </c>
      <c r="F14039">
        <f t="shared" si="225"/>
        <v>1</v>
      </c>
    </row>
    <row r="14040" spans="1:6" x14ac:dyDescent="0.2">
      <c r="A14040" s="28">
        <v>43396</v>
      </c>
      <c r="B14040" t="s">
        <v>444</v>
      </c>
      <c r="C14040" t="s">
        <v>53</v>
      </c>
      <c r="D14040" t="s">
        <v>53</v>
      </c>
      <c r="E14040" s="30">
        <v>2</v>
      </c>
      <c r="F14040">
        <f t="shared" si="225"/>
        <v>1</v>
      </c>
    </row>
    <row r="14041" spans="1:6" x14ac:dyDescent="0.2">
      <c r="A14041" s="28">
        <v>43396</v>
      </c>
      <c r="B14041" t="s">
        <v>444</v>
      </c>
      <c r="C14041" t="s">
        <v>54</v>
      </c>
      <c r="D14041" t="s">
        <v>54</v>
      </c>
      <c r="E14041" s="30">
        <v>0.45</v>
      </c>
      <c r="F14041">
        <f t="shared" si="225"/>
        <v>1</v>
      </c>
    </row>
    <row r="14042" spans="1:6" x14ac:dyDescent="0.2">
      <c r="A14042" s="28">
        <v>43396</v>
      </c>
      <c r="B14042" t="s">
        <v>444</v>
      </c>
      <c r="C14042" t="s">
        <v>55</v>
      </c>
      <c r="D14042" t="s">
        <v>55</v>
      </c>
      <c r="E14042" s="30">
        <v>44.8</v>
      </c>
      <c r="F14042">
        <f t="shared" si="225"/>
        <v>1</v>
      </c>
    </row>
    <row r="14043" spans="1:6" x14ac:dyDescent="0.2">
      <c r="A14043" s="28">
        <v>43396</v>
      </c>
      <c r="B14043" t="s">
        <v>444</v>
      </c>
      <c r="C14043" t="s">
        <v>56</v>
      </c>
      <c r="D14043" t="s">
        <v>56</v>
      </c>
      <c r="E14043" s="30">
        <v>9</v>
      </c>
      <c r="F14043">
        <f t="shared" si="225"/>
        <v>1</v>
      </c>
    </row>
    <row r="14044" spans="1:6" x14ac:dyDescent="0.2">
      <c r="A14044" s="28">
        <v>43396</v>
      </c>
      <c r="B14044" t="s">
        <v>444</v>
      </c>
      <c r="C14044" t="s">
        <v>57</v>
      </c>
      <c r="D14044" t="s">
        <v>57</v>
      </c>
      <c r="E14044" s="30">
        <v>1</v>
      </c>
      <c r="F14044">
        <f t="shared" si="225"/>
        <v>1</v>
      </c>
    </row>
    <row r="14045" spans="1:6" x14ac:dyDescent="0.2">
      <c r="A14045" s="28">
        <v>43396</v>
      </c>
      <c r="B14045" t="s">
        <v>444</v>
      </c>
      <c r="C14045" t="s">
        <v>58</v>
      </c>
      <c r="D14045" t="s">
        <v>58</v>
      </c>
      <c r="E14045" s="30">
        <v>11</v>
      </c>
      <c r="F14045">
        <f t="shared" si="225"/>
        <v>1</v>
      </c>
    </row>
    <row r="14046" spans="1:6" x14ac:dyDescent="0.2">
      <c r="A14046" s="28">
        <v>43396</v>
      </c>
      <c r="B14046" t="s">
        <v>444</v>
      </c>
      <c r="C14046" t="s">
        <v>59</v>
      </c>
      <c r="D14046" t="s">
        <v>59</v>
      </c>
      <c r="E14046" s="30">
        <v>3</v>
      </c>
      <c r="F14046">
        <f t="shared" si="225"/>
        <v>1</v>
      </c>
    </row>
    <row r="14047" spans="1:6" x14ac:dyDescent="0.2">
      <c r="A14047" s="28">
        <v>43397</v>
      </c>
      <c r="B14047" t="s">
        <v>445</v>
      </c>
      <c r="C14047" t="s">
        <v>52</v>
      </c>
      <c r="D14047" t="s">
        <v>52</v>
      </c>
      <c r="E14047" s="30">
        <v>4</v>
      </c>
      <c r="F14047">
        <f t="shared" si="225"/>
        <v>1</v>
      </c>
    </row>
    <row r="14048" spans="1:6" x14ac:dyDescent="0.2">
      <c r="A14048" s="28">
        <v>43397</v>
      </c>
      <c r="B14048" t="s">
        <v>445</v>
      </c>
      <c r="C14048" t="s">
        <v>53</v>
      </c>
      <c r="D14048" t="s">
        <v>53</v>
      </c>
      <c r="E14048" s="30">
        <v>2.109</v>
      </c>
      <c r="F14048">
        <f t="shared" si="225"/>
        <v>1</v>
      </c>
    </row>
    <row r="14049" spans="1:6" x14ac:dyDescent="0.2">
      <c r="A14049" s="28">
        <v>43397</v>
      </c>
      <c r="B14049" t="s">
        <v>445</v>
      </c>
      <c r="C14049" t="s">
        <v>54</v>
      </c>
      <c r="D14049" t="s">
        <v>54</v>
      </c>
      <c r="E14049" s="30">
        <v>5</v>
      </c>
      <c r="F14049">
        <f t="shared" si="225"/>
        <v>1</v>
      </c>
    </row>
    <row r="14050" spans="1:6" x14ac:dyDescent="0.2">
      <c r="A14050" s="28">
        <v>43397</v>
      </c>
      <c r="B14050" t="s">
        <v>445</v>
      </c>
      <c r="C14050" t="s">
        <v>55</v>
      </c>
      <c r="D14050" t="s">
        <v>55</v>
      </c>
      <c r="E14050" s="30">
        <v>37.200000000000003</v>
      </c>
      <c r="F14050">
        <f t="shared" si="225"/>
        <v>1</v>
      </c>
    </row>
    <row r="14051" spans="1:6" x14ac:dyDescent="0.2">
      <c r="A14051" s="28">
        <v>43397</v>
      </c>
      <c r="B14051" t="s">
        <v>445</v>
      </c>
      <c r="C14051" t="s">
        <v>56</v>
      </c>
      <c r="D14051" t="s">
        <v>56</v>
      </c>
      <c r="E14051" s="30">
        <v>7</v>
      </c>
      <c r="F14051">
        <f t="shared" si="225"/>
        <v>1</v>
      </c>
    </row>
    <row r="14052" spans="1:6" x14ac:dyDescent="0.2">
      <c r="A14052" s="28">
        <v>43397</v>
      </c>
      <c r="B14052" t="s">
        <v>445</v>
      </c>
      <c r="C14052" t="s">
        <v>57</v>
      </c>
      <c r="D14052" t="s">
        <v>57</v>
      </c>
      <c r="E14052" s="30">
        <v>0</v>
      </c>
      <c r="F14052">
        <f t="shared" si="225"/>
        <v>1</v>
      </c>
    </row>
    <row r="14053" spans="1:6" x14ac:dyDescent="0.2">
      <c r="A14053" s="28">
        <v>43397</v>
      </c>
      <c r="B14053" t="s">
        <v>445</v>
      </c>
      <c r="C14053" t="s">
        <v>58</v>
      </c>
      <c r="D14053" t="s">
        <v>58</v>
      </c>
      <c r="E14053" s="30">
        <v>10</v>
      </c>
      <c r="F14053">
        <f t="shared" si="225"/>
        <v>1</v>
      </c>
    </row>
    <row r="14054" spans="1:6" x14ac:dyDescent="0.2">
      <c r="A14054" s="28">
        <v>43397</v>
      </c>
      <c r="B14054" t="s">
        <v>445</v>
      </c>
      <c r="C14054" t="s">
        <v>59</v>
      </c>
      <c r="D14054" t="s">
        <v>59</v>
      </c>
      <c r="E14054" s="30">
        <v>1.5</v>
      </c>
      <c r="F14054">
        <f t="shared" si="225"/>
        <v>1</v>
      </c>
    </row>
    <row r="14055" spans="1:6" x14ac:dyDescent="0.2">
      <c r="A14055" s="28">
        <v>43398</v>
      </c>
      <c r="B14055" t="s">
        <v>446</v>
      </c>
      <c r="C14055" t="s">
        <v>52</v>
      </c>
      <c r="D14055" t="s">
        <v>52</v>
      </c>
      <c r="E14055" s="30">
        <v>5.33</v>
      </c>
      <c r="F14055">
        <f t="shared" si="225"/>
        <v>1</v>
      </c>
    </row>
    <row r="14056" spans="1:6" x14ac:dyDescent="0.2">
      <c r="A14056" s="28">
        <v>43398</v>
      </c>
      <c r="B14056" t="s">
        <v>446</v>
      </c>
      <c r="C14056" t="s">
        <v>53</v>
      </c>
      <c r="D14056" t="s">
        <v>53</v>
      </c>
      <c r="E14056" s="30">
        <v>5.4290000000000003</v>
      </c>
      <c r="F14056">
        <f t="shared" si="225"/>
        <v>1</v>
      </c>
    </row>
    <row r="14057" spans="1:6" x14ac:dyDescent="0.2">
      <c r="A14057" s="28">
        <v>43398</v>
      </c>
      <c r="B14057" t="s">
        <v>446</v>
      </c>
      <c r="C14057" t="s">
        <v>54</v>
      </c>
      <c r="D14057" t="s">
        <v>54</v>
      </c>
      <c r="E14057" s="30">
        <v>3</v>
      </c>
      <c r="F14057">
        <f t="shared" si="225"/>
        <v>1</v>
      </c>
    </row>
    <row r="14058" spans="1:6" x14ac:dyDescent="0.2">
      <c r="A14058" s="28">
        <v>43398</v>
      </c>
      <c r="B14058" t="s">
        <v>446</v>
      </c>
      <c r="C14058" t="s">
        <v>55</v>
      </c>
      <c r="D14058" t="s">
        <v>55</v>
      </c>
      <c r="E14058" s="30">
        <v>52.2</v>
      </c>
      <c r="F14058">
        <f t="shared" si="225"/>
        <v>1</v>
      </c>
    </row>
    <row r="14059" spans="1:6" x14ac:dyDescent="0.2">
      <c r="A14059" s="28">
        <v>43398</v>
      </c>
      <c r="B14059" t="s">
        <v>446</v>
      </c>
      <c r="C14059" t="s">
        <v>56</v>
      </c>
      <c r="D14059" t="s">
        <v>56</v>
      </c>
      <c r="E14059" s="30">
        <v>12</v>
      </c>
      <c r="F14059">
        <f t="shared" si="225"/>
        <v>1</v>
      </c>
    </row>
    <row r="14060" spans="1:6" x14ac:dyDescent="0.2">
      <c r="A14060" s="28">
        <v>43398</v>
      </c>
      <c r="B14060" t="s">
        <v>446</v>
      </c>
      <c r="C14060" t="s">
        <v>57</v>
      </c>
      <c r="D14060" t="s">
        <v>57</v>
      </c>
      <c r="E14060" s="30">
        <v>0</v>
      </c>
      <c r="F14060">
        <f t="shared" si="225"/>
        <v>1</v>
      </c>
    </row>
    <row r="14061" spans="1:6" x14ac:dyDescent="0.2">
      <c r="A14061" s="28">
        <v>43398</v>
      </c>
      <c r="B14061" t="s">
        <v>446</v>
      </c>
      <c r="C14061" t="s">
        <v>58</v>
      </c>
      <c r="D14061" t="s">
        <v>58</v>
      </c>
      <c r="E14061" s="30">
        <v>33</v>
      </c>
      <c r="F14061">
        <f t="shared" si="225"/>
        <v>1</v>
      </c>
    </row>
    <row r="14062" spans="1:6" x14ac:dyDescent="0.2">
      <c r="A14062" s="28">
        <v>43398</v>
      </c>
      <c r="B14062" t="s">
        <v>446</v>
      </c>
      <c r="C14062" t="s">
        <v>59</v>
      </c>
      <c r="D14062" t="s">
        <v>59</v>
      </c>
      <c r="E14062" s="30">
        <v>3</v>
      </c>
      <c r="F14062">
        <f t="shared" si="225"/>
        <v>1</v>
      </c>
    </row>
    <row r="14063" spans="1:6" x14ac:dyDescent="0.2">
      <c r="A14063" s="28">
        <v>43399</v>
      </c>
      <c r="B14063" t="s">
        <v>440</v>
      </c>
      <c r="C14063" t="s">
        <v>52</v>
      </c>
      <c r="D14063" t="s">
        <v>52</v>
      </c>
      <c r="E14063" s="30">
        <v>4</v>
      </c>
      <c r="F14063">
        <f t="shared" si="225"/>
        <v>1</v>
      </c>
    </row>
    <row r="14064" spans="1:6" x14ac:dyDescent="0.2">
      <c r="A14064" s="28">
        <v>43399</v>
      </c>
      <c r="B14064" t="s">
        <v>440</v>
      </c>
      <c r="C14064" t="s">
        <v>53</v>
      </c>
      <c r="D14064" t="s">
        <v>53</v>
      </c>
      <c r="E14064" s="30">
        <v>5.3730000000000002</v>
      </c>
      <c r="F14064">
        <f t="shared" si="225"/>
        <v>1</v>
      </c>
    </row>
    <row r="14065" spans="1:6" x14ac:dyDescent="0.2">
      <c r="A14065" s="28">
        <v>43399</v>
      </c>
      <c r="B14065" t="s">
        <v>440</v>
      </c>
      <c r="C14065" t="s">
        <v>54</v>
      </c>
      <c r="D14065" t="s">
        <v>54</v>
      </c>
      <c r="E14065" s="30">
        <v>4.5999999999999996</v>
      </c>
      <c r="F14065">
        <f t="shared" si="225"/>
        <v>1</v>
      </c>
    </row>
    <row r="14066" spans="1:6" x14ac:dyDescent="0.2">
      <c r="A14066" s="28">
        <v>43399</v>
      </c>
      <c r="B14066" t="s">
        <v>440</v>
      </c>
      <c r="C14066" t="s">
        <v>55</v>
      </c>
      <c r="D14066" t="s">
        <v>55</v>
      </c>
      <c r="E14066" s="30">
        <v>44</v>
      </c>
      <c r="F14066">
        <f t="shared" si="225"/>
        <v>1</v>
      </c>
    </row>
    <row r="14067" spans="1:6" x14ac:dyDescent="0.2">
      <c r="A14067" s="28">
        <v>43399</v>
      </c>
      <c r="B14067" t="s">
        <v>440</v>
      </c>
      <c r="C14067" t="s">
        <v>56</v>
      </c>
      <c r="D14067" t="s">
        <v>56</v>
      </c>
      <c r="E14067" s="30">
        <v>14</v>
      </c>
      <c r="F14067">
        <f t="shared" si="225"/>
        <v>1</v>
      </c>
    </row>
    <row r="14068" spans="1:6" x14ac:dyDescent="0.2">
      <c r="A14068" s="28">
        <v>43399</v>
      </c>
      <c r="B14068" t="s">
        <v>440</v>
      </c>
      <c r="C14068" t="s">
        <v>57</v>
      </c>
      <c r="D14068" t="s">
        <v>57</v>
      </c>
      <c r="E14068" s="30">
        <v>1</v>
      </c>
      <c r="F14068">
        <f t="shared" si="225"/>
        <v>1</v>
      </c>
    </row>
    <row r="14069" spans="1:6" x14ac:dyDescent="0.2">
      <c r="A14069" s="28">
        <v>43399</v>
      </c>
      <c r="B14069" t="s">
        <v>440</v>
      </c>
      <c r="C14069" t="s">
        <v>58</v>
      </c>
      <c r="D14069" t="s">
        <v>58</v>
      </c>
      <c r="E14069" s="30">
        <v>14</v>
      </c>
      <c r="F14069">
        <f t="shared" si="225"/>
        <v>1</v>
      </c>
    </row>
    <row r="14070" spans="1:6" x14ac:dyDescent="0.2">
      <c r="A14070" s="28">
        <v>43399</v>
      </c>
      <c r="B14070" t="s">
        <v>440</v>
      </c>
      <c r="C14070" t="s">
        <v>59</v>
      </c>
      <c r="D14070" t="s">
        <v>59</v>
      </c>
      <c r="E14070" s="30">
        <v>1</v>
      </c>
      <c r="F14070">
        <f t="shared" si="225"/>
        <v>1</v>
      </c>
    </row>
    <row r="14071" spans="1:6" x14ac:dyDescent="0.2">
      <c r="A14071" s="28">
        <v>43400</v>
      </c>
      <c r="B14071" t="s">
        <v>441</v>
      </c>
      <c r="C14071" t="s">
        <v>52</v>
      </c>
      <c r="D14071" t="s">
        <v>52</v>
      </c>
      <c r="E14071" s="30">
        <v>8.34</v>
      </c>
      <c r="F14071">
        <f t="shared" si="225"/>
        <v>1</v>
      </c>
    </row>
    <row r="14072" spans="1:6" x14ac:dyDescent="0.2">
      <c r="A14072" s="28">
        <v>43400</v>
      </c>
      <c r="B14072" t="s">
        <v>441</v>
      </c>
      <c r="C14072" t="s">
        <v>53</v>
      </c>
      <c r="D14072" t="s">
        <v>53</v>
      </c>
      <c r="E14072" s="30">
        <v>3.4260000000000002</v>
      </c>
      <c r="F14072">
        <f t="shared" si="225"/>
        <v>1</v>
      </c>
    </row>
    <row r="14073" spans="1:6" x14ac:dyDescent="0.2">
      <c r="A14073" s="28">
        <v>43400</v>
      </c>
      <c r="B14073" t="s">
        <v>441</v>
      </c>
      <c r="C14073" t="s">
        <v>54</v>
      </c>
      <c r="D14073" t="s">
        <v>54</v>
      </c>
      <c r="E14073" s="30">
        <v>2.2000000000000002</v>
      </c>
      <c r="F14073">
        <f t="shared" si="225"/>
        <v>1</v>
      </c>
    </row>
    <row r="14074" spans="1:6" x14ac:dyDescent="0.2">
      <c r="A14074" s="28">
        <v>43400</v>
      </c>
      <c r="B14074" t="s">
        <v>441</v>
      </c>
      <c r="C14074" t="s">
        <v>55</v>
      </c>
      <c r="D14074" t="s">
        <v>55</v>
      </c>
      <c r="E14074" s="30">
        <v>49.975000000000001</v>
      </c>
      <c r="F14074">
        <f t="shared" si="225"/>
        <v>1</v>
      </c>
    </row>
    <row r="14075" spans="1:6" x14ac:dyDescent="0.2">
      <c r="A14075" s="28">
        <v>43400</v>
      </c>
      <c r="B14075" t="s">
        <v>441</v>
      </c>
      <c r="C14075" t="s">
        <v>56</v>
      </c>
      <c r="D14075" t="s">
        <v>56</v>
      </c>
      <c r="E14075" s="30">
        <v>12</v>
      </c>
      <c r="F14075">
        <f t="shared" si="225"/>
        <v>1</v>
      </c>
    </row>
    <row r="14076" spans="1:6" x14ac:dyDescent="0.2">
      <c r="A14076" s="28">
        <v>43400</v>
      </c>
      <c r="B14076" t="s">
        <v>441</v>
      </c>
      <c r="C14076" t="s">
        <v>57</v>
      </c>
      <c r="D14076" t="s">
        <v>57</v>
      </c>
      <c r="E14076" s="30">
        <v>1</v>
      </c>
      <c r="F14076">
        <f t="shared" si="225"/>
        <v>1</v>
      </c>
    </row>
    <row r="14077" spans="1:6" x14ac:dyDescent="0.2">
      <c r="A14077" s="28">
        <v>43400</v>
      </c>
      <c r="B14077" t="s">
        <v>441</v>
      </c>
      <c r="C14077" t="s">
        <v>58</v>
      </c>
      <c r="D14077" t="s">
        <v>58</v>
      </c>
      <c r="E14077" s="30">
        <v>7</v>
      </c>
      <c r="F14077">
        <f t="shared" si="225"/>
        <v>1</v>
      </c>
    </row>
    <row r="14078" spans="1:6" x14ac:dyDescent="0.2">
      <c r="A14078" s="28">
        <v>43400</v>
      </c>
      <c r="B14078" t="s">
        <v>441</v>
      </c>
      <c r="C14078" t="s">
        <v>59</v>
      </c>
      <c r="D14078" t="s">
        <v>59</v>
      </c>
      <c r="E14078" s="30">
        <v>2</v>
      </c>
      <c r="F14078">
        <f t="shared" si="225"/>
        <v>1</v>
      </c>
    </row>
    <row r="14079" spans="1:6" x14ac:dyDescent="0.2">
      <c r="A14079" s="28">
        <v>43401</v>
      </c>
      <c r="B14079" t="s">
        <v>447</v>
      </c>
      <c r="C14079" t="s">
        <v>52</v>
      </c>
      <c r="D14079" t="s">
        <v>52</v>
      </c>
      <c r="E14079" s="30">
        <v>5.33</v>
      </c>
      <c r="F14079">
        <f t="shared" si="225"/>
        <v>1</v>
      </c>
    </row>
    <row r="14080" spans="1:6" x14ac:dyDescent="0.2">
      <c r="A14080" s="28">
        <v>43401</v>
      </c>
      <c r="B14080" t="s">
        <v>447</v>
      </c>
      <c r="C14080" t="s">
        <v>53</v>
      </c>
      <c r="D14080" t="s">
        <v>53</v>
      </c>
      <c r="E14080" s="30">
        <v>5.33</v>
      </c>
      <c r="F14080">
        <f t="shared" si="225"/>
        <v>1</v>
      </c>
    </row>
    <row r="14081" spans="1:6" x14ac:dyDescent="0.2">
      <c r="A14081" s="28">
        <v>43401</v>
      </c>
      <c r="B14081" t="s">
        <v>447</v>
      </c>
      <c r="C14081" t="s">
        <v>54</v>
      </c>
      <c r="D14081" t="s">
        <v>54</v>
      </c>
      <c r="E14081" s="30">
        <v>1.6</v>
      </c>
      <c r="F14081">
        <f t="shared" si="225"/>
        <v>1</v>
      </c>
    </row>
    <row r="14082" spans="1:6" x14ac:dyDescent="0.2">
      <c r="A14082" s="28">
        <v>43401</v>
      </c>
      <c r="B14082" t="s">
        <v>447</v>
      </c>
      <c r="C14082" t="s">
        <v>55</v>
      </c>
      <c r="D14082" t="s">
        <v>55</v>
      </c>
      <c r="E14082" s="30">
        <v>53.75</v>
      </c>
      <c r="F14082">
        <f t="shared" si="225"/>
        <v>1</v>
      </c>
    </row>
    <row r="14083" spans="1:6" x14ac:dyDescent="0.2">
      <c r="A14083" s="28">
        <v>43401</v>
      </c>
      <c r="B14083" t="s">
        <v>447</v>
      </c>
      <c r="C14083" t="s">
        <v>56</v>
      </c>
      <c r="D14083" t="s">
        <v>56</v>
      </c>
      <c r="E14083" s="30">
        <v>9</v>
      </c>
      <c r="F14083">
        <f t="shared" si="225"/>
        <v>1</v>
      </c>
    </row>
    <row r="14084" spans="1:6" x14ac:dyDescent="0.2">
      <c r="A14084" s="28">
        <v>43401</v>
      </c>
      <c r="B14084" t="s">
        <v>447</v>
      </c>
      <c r="C14084" t="s">
        <v>57</v>
      </c>
      <c r="D14084" t="s">
        <v>57</v>
      </c>
      <c r="E14084" s="30">
        <v>3</v>
      </c>
      <c r="F14084">
        <f t="shared" si="225"/>
        <v>1</v>
      </c>
    </row>
    <row r="14085" spans="1:6" x14ac:dyDescent="0.2">
      <c r="A14085" s="28">
        <v>43401</v>
      </c>
      <c r="B14085" t="s">
        <v>447</v>
      </c>
      <c r="C14085" t="s">
        <v>58</v>
      </c>
      <c r="D14085" t="s">
        <v>58</v>
      </c>
      <c r="E14085" s="30">
        <v>13</v>
      </c>
      <c r="F14085">
        <f t="shared" si="225"/>
        <v>1</v>
      </c>
    </row>
    <row r="14086" spans="1:6" x14ac:dyDescent="0.2">
      <c r="A14086" s="28">
        <v>43401</v>
      </c>
      <c r="B14086" t="s">
        <v>447</v>
      </c>
      <c r="C14086" t="s">
        <v>59</v>
      </c>
      <c r="D14086" t="s">
        <v>59</v>
      </c>
      <c r="E14086" s="30">
        <v>3</v>
      </c>
      <c r="F14086">
        <f t="shared" si="225"/>
        <v>1</v>
      </c>
    </row>
    <row r="14087" spans="1:6" x14ac:dyDescent="0.2">
      <c r="A14087" s="28">
        <v>43402</v>
      </c>
      <c r="B14087" t="s">
        <v>443</v>
      </c>
      <c r="C14087" t="s">
        <v>52</v>
      </c>
      <c r="D14087" t="s">
        <v>52</v>
      </c>
      <c r="E14087" s="30">
        <v>5.35</v>
      </c>
      <c r="F14087">
        <f t="shared" ref="F14087:F14150" si="226">SUBTOTAL(103,E14087)</f>
        <v>1</v>
      </c>
    </row>
    <row r="14088" spans="1:6" x14ac:dyDescent="0.2">
      <c r="A14088" s="28">
        <v>43402</v>
      </c>
      <c r="B14088" t="s">
        <v>443</v>
      </c>
      <c r="C14088" t="s">
        <v>53</v>
      </c>
      <c r="D14088" t="s">
        <v>53</v>
      </c>
      <c r="E14088" s="30">
        <v>2.67</v>
      </c>
      <c r="F14088">
        <f t="shared" si="226"/>
        <v>1</v>
      </c>
    </row>
    <row r="14089" spans="1:6" x14ac:dyDescent="0.2">
      <c r="A14089" s="28">
        <v>43402</v>
      </c>
      <c r="B14089" t="s">
        <v>443</v>
      </c>
      <c r="C14089" t="s">
        <v>54</v>
      </c>
      <c r="D14089" t="s">
        <v>54</v>
      </c>
      <c r="E14089" s="30">
        <v>2.35</v>
      </c>
      <c r="F14089">
        <f t="shared" si="226"/>
        <v>1</v>
      </c>
    </row>
    <row r="14090" spans="1:6" x14ac:dyDescent="0.2">
      <c r="A14090" s="28">
        <v>43402</v>
      </c>
      <c r="B14090" t="s">
        <v>443</v>
      </c>
      <c r="C14090" t="s">
        <v>55</v>
      </c>
      <c r="D14090" t="s">
        <v>55</v>
      </c>
      <c r="E14090" s="30">
        <v>32.799999999999997</v>
      </c>
      <c r="F14090">
        <f t="shared" si="226"/>
        <v>1</v>
      </c>
    </row>
    <row r="14091" spans="1:6" x14ac:dyDescent="0.2">
      <c r="A14091" s="28">
        <v>43402</v>
      </c>
      <c r="B14091" t="s">
        <v>443</v>
      </c>
      <c r="C14091" t="s">
        <v>56</v>
      </c>
      <c r="D14091" t="s">
        <v>56</v>
      </c>
      <c r="E14091" s="30">
        <v>5</v>
      </c>
      <c r="F14091">
        <f t="shared" si="226"/>
        <v>1</v>
      </c>
    </row>
    <row r="14092" spans="1:6" x14ac:dyDescent="0.2">
      <c r="A14092" s="28">
        <v>43402</v>
      </c>
      <c r="B14092" t="s">
        <v>443</v>
      </c>
      <c r="C14092" t="s">
        <v>57</v>
      </c>
      <c r="D14092" t="s">
        <v>57</v>
      </c>
      <c r="E14092" s="30">
        <v>0</v>
      </c>
      <c r="F14092">
        <f t="shared" si="226"/>
        <v>1</v>
      </c>
    </row>
    <row r="14093" spans="1:6" x14ac:dyDescent="0.2">
      <c r="A14093" s="28">
        <v>43402</v>
      </c>
      <c r="B14093" t="s">
        <v>443</v>
      </c>
      <c r="C14093" t="s">
        <v>58</v>
      </c>
      <c r="D14093" t="s">
        <v>58</v>
      </c>
      <c r="E14093" s="30">
        <v>10</v>
      </c>
      <c r="F14093">
        <f t="shared" si="226"/>
        <v>1</v>
      </c>
    </row>
    <row r="14094" spans="1:6" x14ac:dyDescent="0.2">
      <c r="A14094" s="28">
        <v>43402</v>
      </c>
      <c r="B14094" t="s">
        <v>443</v>
      </c>
      <c r="C14094" t="s">
        <v>59</v>
      </c>
      <c r="D14094" t="s">
        <v>59</v>
      </c>
      <c r="E14094" s="30">
        <v>3</v>
      </c>
      <c r="F14094">
        <f t="shared" si="226"/>
        <v>1</v>
      </c>
    </row>
    <row r="14095" spans="1:6" x14ac:dyDescent="0.2">
      <c r="A14095" s="28">
        <v>43403</v>
      </c>
      <c r="B14095" t="s">
        <v>444</v>
      </c>
      <c r="C14095" t="s">
        <v>52</v>
      </c>
      <c r="D14095" t="s">
        <v>52</v>
      </c>
      <c r="E14095" s="30">
        <v>9.33</v>
      </c>
      <c r="F14095">
        <f t="shared" si="226"/>
        <v>1</v>
      </c>
    </row>
    <row r="14096" spans="1:6" x14ac:dyDescent="0.2">
      <c r="A14096" s="28">
        <v>43403</v>
      </c>
      <c r="B14096" t="s">
        <v>444</v>
      </c>
      <c r="C14096" t="s">
        <v>53</v>
      </c>
      <c r="D14096" t="s">
        <v>53</v>
      </c>
      <c r="E14096" s="30">
        <v>4</v>
      </c>
      <c r="F14096">
        <f t="shared" si="226"/>
        <v>1</v>
      </c>
    </row>
    <row r="14097" spans="1:6" x14ac:dyDescent="0.2">
      <c r="A14097" s="28">
        <v>43403</v>
      </c>
      <c r="B14097" t="s">
        <v>444</v>
      </c>
      <c r="C14097" t="s">
        <v>54</v>
      </c>
      <c r="D14097" t="s">
        <v>54</v>
      </c>
      <c r="E14097" s="30">
        <v>1</v>
      </c>
      <c r="F14097">
        <f t="shared" si="226"/>
        <v>1</v>
      </c>
    </row>
    <row r="14098" spans="1:6" x14ac:dyDescent="0.2">
      <c r="A14098" s="28">
        <v>43403</v>
      </c>
      <c r="B14098" t="s">
        <v>444</v>
      </c>
      <c r="C14098" t="s">
        <v>55</v>
      </c>
      <c r="D14098" t="s">
        <v>55</v>
      </c>
      <c r="E14098" s="30">
        <v>18.2</v>
      </c>
      <c r="F14098">
        <f t="shared" si="226"/>
        <v>1</v>
      </c>
    </row>
    <row r="14099" spans="1:6" x14ac:dyDescent="0.2">
      <c r="A14099" s="28">
        <v>43403</v>
      </c>
      <c r="B14099" t="s">
        <v>444</v>
      </c>
      <c r="C14099" t="s">
        <v>56</v>
      </c>
      <c r="D14099" t="s">
        <v>56</v>
      </c>
      <c r="E14099" s="30">
        <v>7</v>
      </c>
      <c r="F14099">
        <f t="shared" si="226"/>
        <v>1</v>
      </c>
    </row>
    <row r="14100" spans="1:6" x14ac:dyDescent="0.2">
      <c r="A14100" s="28">
        <v>43403</v>
      </c>
      <c r="B14100" t="s">
        <v>444</v>
      </c>
      <c r="C14100" t="s">
        <v>57</v>
      </c>
      <c r="D14100" t="s">
        <v>57</v>
      </c>
      <c r="E14100" s="30">
        <v>0</v>
      </c>
      <c r="F14100">
        <f t="shared" si="226"/>
        <v>1</v>
      </c>
    </row>
    <row r="14101" spans="1:6" x14ac:dyDescent="0.2">
      <c r="A14101" s="28">
        <v>43403</v>
      </c>
      <c r="B14101" t="s">
        <v>444</v>
      </c>
      <c r="C14101" t="s">
        <v>58</v>
      </c>
      <c r="D14101" t="s">
        <v>58</v>
      </c>
      <c r="E14101" s="30">
        <v>13</v>
      </c>
      <c r="F14101">
        <f t="shared" si="226"/>
        <v>1</v>
      </c>
    </row>
    <row r="14102" spans="1:6" x14ac:dyDescent="0.2">
      <c r="A14102" s="28">
        <v>43403</v>
      </c>
      <c r="B14102" t="s">
        <v>444</v>
      </c>
      <c r="C14102" t="s">
        <v>59</v>
      </c>
      <c r="D14102" t="s">
        <v>59</v>
      </c>
      <c r="E14102" s="30">
        <v>1</v>
      </c>
      <c r="F14102">
        <f t="shared" si="226"/>
        <v>1</v>
      </c>
    </row>
    <row r="14103" spans="1:6" x14ac:dyDescent="0.2">
      <c r="A14103" s="28">
        <v>43404</v>
      </c>
      <c r="B14103" t="s">
        <v>445</v>
      </c>
      <c r="C14103" t="s">
        <v>52</v>
      </c>
      <c r="D14103" t="s">
        <v>52</v>
      </c>
      <c r="E14103" s="30">
        <v>2</v>
      </c>
      <c r="F14103">
        <f t="shared" si="226"/>
        <v>1</v>
      </c>
    </row>
    <row r="14104" spans="1:6" x14ac:dyDescent="0.2">
      <c r="A14104" s="28">
        <v>43404</v>
      </c>
      <c r="B14104" t="s">
        <v>445</v>
      </c>
      <c r="C14104" t="s">
        <v>53</v>
      </c>
      <c r="D14104" t="s">
        <v>53</v>
      </c>
      <c r="E14104" s="30">
        <v>4.68</v>
      </c>
      <c r="F14104">
        <f t="shared" si="226"/>
        <v>1</v>
      </c>
    </row>
    <row r="14105" spans="1:6" x14ac:dyDescent="0.2">
      <c r="A14105" s="28">
        <v>43404</v>
      </c>
      <c r="B14105" t="s">
        <v>445</v>
      </c>
      <c r="C14105" t="s">
        <v>54</v>
      </c>
      <c r="D14105" t="s">
        <v>54</v>
      </c>
      <c r="E14105" s="30">
        <v>3</v>
      </c>
      <c r="F14105">
        <f t="shared" si="226"/>
        <v>1</v>
      </c>
    </row>
    <row r="14106" spans="1:6" x14ac:dyDescent="0.2">
      <c r="A14106" s="28">
        <v>43404</v>
      </c>
      <c r="B14106" t="s">
        <v>445</v>
      </c>
      <c r="C14106" t="s">
        <v>55</v>
      </c>
      <c r="D14106" t="s">
        <v>55</v>
      </c>
      <c r="E14106" s="30">
        <v>34.1</v>
      </c>
      <c r="F14106">
        <f t="shared" si="226"/>
        <v>1</v>
      </c>
    </row>
    <row r="14107" spans="1:6" x14ac:dyDescent="0.2">
      <c r="A14107" s="28">
        <v>43404</v>
      </c>
      <c r="B14107" t="s">
        <v>445</v>
      </c>
      <c r="C14107" t="s">
        <v>56</v>
      </c>
      <c r="D14107" t="s">
        <v>56</v>
      </c>
      <c r="E14107" s="30">
        <v>7</v>
      </c>
      <c r="F14107">
        <f t="shared" si="226"/>
        <v>1</v>
      </c>
    </row>
    <row r="14108" spans="1:6" x14ac:dyDescent="0.2">
      <c r="A14108" s="28">
        <v>43404</v>
      </c>
      <c r="B14108" t="s">
        <v>445</v>
      </c>
      <c r="C14108" t="s">
        <v>57</v>
      </c>
      <c r="D14108" t="s">
        <v>57</v>
      </c>
      <c r="E14108" s="30">
        <v>0</v>
      </c>
      <c r="F14108">
        <f t="shared" si="226"/>
        <v>1</v>
      </c>
    </row>
    <row r="14109" spans="1:6" x14ac:dyDescent="0.2">
      <c r="A14109" s="28">
        <v>43404</v>
      </c>
      <c r="B14109" t="s">
        <v>445</v>
      </c>
      <c r="C14109" t="s">
        <v>58</v>
      </c>
      <c r="D14109" t="s">
        <v>58</v>
      </c>
      <c r="E14109" s="30">
        <v>2</v>
      </c>
      <c r="F14109">
        <f t="shared" si="226"/>
        <v>1</v>
      </c>
    </row>
    <row r="14110" spans="1:6" x14ac:dyDescent="0.2">
      <c r="A14110" s="28">
        <v>43404</v>
      </c>
      <c r="B14110" t="s">
        <v>445</v>
      </c>
      <c r="C14110" t="s">
        <v>59</v>
      </c>
      <c r="D14110" t="s">
        <v>59</v>
      </c>
      <c r="E14110" s="30">
        <v>2</v>
      </c>
      <c r="F14110">
        <f t="shared" si="226"/>
        <v>1</v>
      </c>
    </row>
    <row r="14111" spans="1:6" x14ac:dyDescent="0.2">
      <c r="A14111" s="28">
        <v>43405</v>
      </c>
      <c r="B14111" t="s">
        <v>446</v>
      </c>
      <c r="C14111" t="s">
        <v>52</v>
      </c>
      <c r="D14111" t="s">
        <v>52</v>
      </c>
      <c r="E14111" s="30">
        <v>7.84</v>
      </c>
      <c r="F14111">
        <f t="shared" si="226"/>
        <v>1</v>
      </c>
    </row>
    <row r="14112" spans="1:6" x14ac:dyDescent="0.2">
      <c r="A14112" s="28">
        <v>43405</v>
      </c>
      <c r="B14112" t="s">
        <v>446</v>
      </c>
      <c r="C14112" t="s">
        <v>53</v>
      </c>
      <c r="D14112" t="s">
        <v>53</v>
      </c>
      <c r="E14112" s="30">
        <v>0.34</v>
      </c>
      <c r="F14112">
        <f t="shared" si="226"/>
        <v>1</v>
      </c>
    </row>
    <row r="14113" spans="1:6" x14ac:dyDescent="0.2">
      <c r="A14113" s="28">
        <v>43405</v>
      </c>
      <c r="B14113" t="s">
        <v>446</v>
      </c>
      <c r="C14113" t="s">
        <v>54</v>
      </c>
      <c r="D14113" t="s">
        <v>54</v>
      </c>
      <c r="E14113" s="30">
        <v>3</v>
      </c>
      <c r="F14113">
        <f t="shared" si="226"/>
        <v>1</v>
      </c>
    </row>
    <row r="14114" spans="1:6" x14ac:dyDescent="0.2">
      <c r="A14114" s="28">
        <v>43405</v>
      </c>
      <c r="B14114" t="s">
        <v>446</v>
      </c>
      <c r="C14114" t="s">
        <v>55</v>
      </c>
      <c r="D14114" t="s">
        <v>55</v>
      </c>
      <c r="E14114" s="30">
        <v>25</v>
      </c>
      <c r="F14114">
        <f t="shared" si="226"/>
        <v>1</v>
      </c>
    </row>
    <row r="14115" spans="1:6" x14ac:dyDescent="0.2">
      <c r="A14115" s="28">
        <v>43405</v>
      </c>
      <c r="B14115" t="s">
        <v>446</v>
      </c>
      <c r="C14115" t="s">
        <v>56</v>
      </c>
      <c r="D14115" t="s">
        <v>56</v>
      </c>
      <c r="E14115" s="30">
        <v>6</v>
      </c>
      <c r="F14115">
        <f t="shared" si="226"/>
        <v>1</v>
      </c>
    </row>
    <row r="14116" spans="1:6" x14ac:dyDescent="0.2">
      <c r="A14116" s="28">
        <v>43405</v>
      </c>
      <c r="B14116" t="s">
        <v>446</v>
      </c>
      <c r="C14116" t="s">
        <v>57</v>
      </c>
      <c r="D14116" t="s">
        <v>57</v>
      </c>
      <c r="E14116" s="30">
        <v>3</v>
      </c>
      <c r="F14116">
        <f t="shared" si="226"/>
        <v>1</v>
      </c>
    </row>
    <row r="14117" spans="1:6" x14ac:dyDescent="0.2">
      <c r="A14117" s="28">
        <v>43405</v>
      </c>
      <c r="B14117" t="s">
        <v>446</v>
      </c>
      <c r="C14117" t="s">
        <v>58</v>
      </c>
      <c r="D14117" t="s">
        <v>58</v>
      </c>
      <c r="E14117" s="30">
        <v>7</v>
      </c>
      <c r="F14117">
        <f t="shared" si="226"/>
        <v>1</v>
      </c>
    </row>
    <row r="14118" spans="1:6" x14ac:dyDescent="0.2">
      <c r="A14118" s="28">
        <v>43405</v>
      </c>
      <c r="B14118" t="s">
        <v>446</v>
      </c>
      <c r="C14118" t="s">
        <v>59</v>
      </c>
      <c r="D14118" t="s">
        <v>59</v>
      </c>
      <c r="E14118" s="30">
        <v>0</v>
      </c>
      <c r="F14118">
        <f t="shared" si="226"/>
        <v>1</v>
      </c>
    </row>
    <row r="14119" spans="1:6" x14ac:dyDescent="0.2">
      <c r="A14119" s="28">
        <v>43406</v>
      </c>
      <c r="B14119" t="s">
        <v>440</v>
      </c>
      <c r="C14119" t="s">
        <v>52</v>
      </c>
      <c r="D14119" t="s">
        <v>52</v>
      </c>
      <c r="E14119" s="30">
        <v>5.14</v>
      </c>
      <c r="F14119">
        <f t="shared" si="226"/>
        <v>1</v>
      </c>
    </row>
    <row r="14120" spans="1:6" x14ac:dyDescent="0.2">
      <c r="A14120" s="28">
        <v>43406</v>
      </c>
      <c r="B14120" t="s">
        <v>440</v>
      </c>
      <c r="C14120" t="s">
        <v>53</v>
      </c>
      <c r="D14120" t="s">
        <v>53</v>
      </c>
      <c r="E14120" s="30">
        <v>1.845</v>
      </c>
      <c r="F14120">
        <f t="shared" si="226"/>
        <v>1</v>
      </c>
    </row>
    <row r="14121" spans="1:6" x14ac:dyDescent="0.2">
      <c r="A14121" s="28">
        <v>43406</v>
      </c>
      <c r="B14121" t="s">
        <v>440</v>
      </c>
      <c r="C14121" t="s">
        <v>54</v>
      </c>
      <c r="D14121" t="s">
        <v>54</v>
      </c>
      <c r="E14121" s="30">
        <v>0</v>
      </c>
      <c r="F14121">
        <f t="shared" si="226"/>
        <v>1</v>
      </c>
    </row>
    <row r="14122" spans="1:6" x14ac:dyDescent="0.2">
      <c r="A14122" s="28">
        <v>43406</v>
      </c>
      <c r="B14122" t="s">
        <v>440</v>
      </c>
      <c r="C14122" t="s">
        <v>55</v>
      </c>
      <c r="D14122" t="s">
        <v>55</v>
      </c>
      <c r="E14122" s="30">
        <v>32.6</v>
      </c>
      <c r="F14122">
        <f t="shared" si="226"/>
        <v>1</v>
      </c>
    </row>
    <row r="14123" spans="1:6" x14ac:dyDescent="0.2">
      <c r="A14123" s="28">
        <v>43406</v>
      </c>
      <c r="B14123" t="s">
        <v>440</v>
      </c>
      <c r="C14123" t="s">
        <v>56</v>
      </c>
      <c r="D14123" t="s">
        <v>56</v>
      </c>
      <c r="E14123" s="30">
        <v>8.1999999999999993</v>
      </c>
      <c r="F14123">
        <f t="shared" si="226"/>
        <v>1</v>
      </c>
    </row>
    <row r="14124" spans="1:6" x14ac:dyDescent="0.2">
      <c r="A14124" s="28">
        <v>43406</v>
      </c>
      <c r="B14124" t="s">
        <v>440</v>
      </c>
      <c r="C14124" t="s">
        <v>57</v>
      </c>
      <c r="D14124" t="s">
        <v>57</v>
      </c>
      <c r="E14124" s="30">
        <v>0</v>
      </c>
      <c r="F14124">
        <f t="shared" si="226"/>
        <v>1</v>
      </c>
    </row>
    <row r="14125" spans="1:6" x14ac:dyDescent="0.2">
      <c r="A14125" s="28">
        <v>43406</v>
      </c>
      <c r="B14125" t="s">
        <v>440</v>
      </c>
      <c r="C14125" t="s">
        <v>58</v>
      </c>
      <c r="D14125" t="s">
        <v>58</v>
      </c>
      <c r="E14125" s="30">
        <v>1</v>
      </c>
      <c r="F14125">
        <f t="shared" si="226"/>
        <v>1</v>
      </c>
    </row>
    <row r="14126" spans="1:6" x14ac:dyDescent="0.2">
      <c r="A14126" s="28">
        <v>43406</v>
      </c>
      <c r="B14126" t="s">
        <v>440</v>
      </c>
      <c r="C14126" t="s">
        <v>59</v>
      </c>
      <c r="D14126" t="s">
        <v>59</v>
      </c>
      <c r="E14126" s="30">
        <v>3.3</v>
      </c>
      <c r="F14126">
        <f t="shared" si="226"/>
        <v>1</v>
      </c>
    </row>
    <row r="14127" spans="1:6" x14ac:dyDescent="0.2">
      <c r="A14127" s="28">
        <v>43407</v>
      </c>
      <c r="B14127" t="s">
        <v>441</v>
      </c>
      <c r="C14127" t="s">
        <v>52</v>
      </c>
      <c r="D14127" t="s">
        <v>52</v>
      </c>
      <c r="E14127" s="30">
        <v>3</v>
      </c>
      <c r="F14127">
        <f t="shared" si="226"/>
        <v>1</v>
      </c>
    </row>
    <row r="14128" spans="1:6" x14ac:dyDescent="0.2">
      <c r="A14128" s="28">
        <v>43407</v>
      </c>
      <c r="B14128" t="s">
        <v>441</v>
      </c>
      <c r="C14128" t="s">
        <v>53</v>
      </c>
      <c r="D14128" t="s">
        <v>53</v>
      </c>
      <c r="E14128" s="30">
        <v>3</v>
      </c>
      <c r="F14128">
        <f t="shared" si="226"/>
        <v>1</v>
      </c>
    </row>
    <row r="14129" spans="1:6" x14ac:dyDescent="0.2">
      <c r="A14129" s="28">
        <v>43407</v>
      </c>
      <c r="B14129" t="s">
        <v>441</v>
      </c>
      <c r="C14129" t="s">
        <v>54</v>
      </c>
      <c r="D14129" t="s">
        <v>54</v>
      </c>
      <c r="E14129" s="30">
        <v>6.2</v>
      </c>
      <c r="F14129">
        <f t="shared" si="226"/>
        <v>1</v>
      </c>
    </row>
    <row r="14130" spans="1:6" x14ac:dyDescent="0.2">
      <c r="A14130" s="28">
        <v>43407</v>
      </c>
      <c r="B14130" t="s">
        <v>441</v>
      </c>
      <c r="C14130" t="s">
        <v>55</v>
      </c>
      <c r="D14130" t="s">
        <v>55</v>
      </c>
      <c r="E14130" s="30">
        <v>45.4</v>
      </c>
      <c r="F14130">
        <f t="shared" si="226"/>
        <v>1</v>
      </c>
    </row>
    <row r="14131" spans="1:6" x14ac:dyDescent="0.2">
      <c r="A14131" s="28">
        <v>43407</v>
      </c>
      <c r="B14131" t="s">
        <v>441</v>
      </c>
      <c r="C14131" t="s">
        <v>56</v>
      </c>
      <c r="D14131" t="s">
        <v>56</v>
      </c>
      <c r="E14131" s="30">
        <v>2</v>
      </c>
      <c r="F14131">
        <f t="shared" si="226"/>
        <v>1</v>
      </c>
    </row>
    <row r="14132" spans="1:6" x14ac:dyDescent="0.2">
      <c r="A14132" s="28">
        <v>43407</v>
      </c>
      <c r="B14132" t="s">
        <v>441</v>
      </c>
      <c r="C14132" t="s">
        <v>57</v>
      </c>
      <c r="D14132" t="s">
        <v>57</v>
      </c>
      <c r="E14132" s="30">
        <v>0</v>
      </c>
      <c r="F14132">
        <f t="shared" si="226"/>
        <v>1</v>
      </c>
    </row>
    <row r="14133" spans="1:6" x14ac:dyDescent="0.2">
      <c r="A14133" s="28">
        <v>43407</v>
      </c>
      <c r="B14133" t="s">
        <v>441</v>
      </c>
      <c r="C14133" t="s">
        <v>58</v>
      </c>
      <c r="D14133" t="s">
        <v>58</v>
      </c>
      <c r="E14133" s="30">
        <v>0</v>
      </c>
      <c r="F14133">
        <f t="shared" si="226"/>
        <v>1</v>
      </c>
    </row>
    <row r="14134" spans="1:6" x14ac:dyDescent="0.2">
      <c r="A14134" s="28">
        <v>43407</v>
      </c>
      <c r="B14134" t="s">
        <v>441</v>
      </c>
      <c r="C14134" t="s">
        <v>59</v>
      </c>
      <c r="D14134" t="s">
        <v>59</v>
      </c>
      <c r="E14134" s="30">
        <v>2</v>
      </c>
      <c r="F14134">
        <f t="shared" si="226"/>
        <v>1</v>
      </c>
    </row>
    <row r="14135" spans="1:6" x14ac:dyDescent="0.2">
      <c r="A14135" s="28">
        <v>43408</v>
      </c>
      <c r="B14135" t="s">
        <v>447</v>
      </c>
      <c r="C14135" t="s">
        <v>52</v>
      </c>
      <c r="D14135" t="s">
        <v>52</v>
      </c>
      <c r="E14135" s="30">
        <v>13.99</v>
      </c>
      <c r="F14135">
        <f t="shared" si="226"/>
        <v>1</v>
      </c>
    </row>
    <row r="14136" spans="1:6" x14ac:dyDescent="0.2">
      <c r="A14136" s="28">
        <v>43408</v>
      </c>
      <c r="B14136" t="s">
        <v>447</v>
      </c>
      <c r="C14136" t="s">
        <v>53</v>
      </c>
      <c r="D14136" t="s">
        <v>53</v>
      </c>
      <c r="E14136" s="30">
        <v>4.8959999999999999</v>
      </c>
      <c r="F14136">
        <f t="shared" si="226"/>
        <v>1</v>
      </c>
    </row>
    <row r="14137" spans="1:6" x14ac:dyDescent="0.2">
      <c r="A14137" s="28">
        <v>43408</v>
      </c>
      <c r="B14137" t="s">
        <v>447</v>
      </c>
      <c r="C14137" t="s">
        <v>54</v>
      </c>
      <c r="D14137" t="s">
        <v>54</v>
      </c>
      <c r="E14137" s="30">
        <v>0</v>
      </c>
      <c r="F14137">
        <f t="shared" si="226"/>
        <v>1</v>
      </c>
    </row>
    <row r="14138" spans="1:6" x14ac:dyDescent="0.2">
      <c r="A14138" s="28">
        <v>43408</v>
      </c>
      <c r="B14138" t="s">
        <v>447</v>
      </c>
      <c r="C14138" t="s">
        <v>55</v>
      </c>
      <c r="D14138" t="s">
        <v>55</v>
      </c>
      <c r="E14138" s="30">
        <v>52</v>
      </c>
      <c r="F14138">
        <f t="shared" si="226"/>
        <v>1</v>
      </c>
    </row>
    <row r="14139" spans="1:6" x14ac:dyDescent="0.2">
      <c r="A14139" s="28">
        <v>43408</v>
      </c>
      <c r="B14139" t="s">
        <v>447</v>
      </c>
      <c r="C14139" t="s">
        <v>56</v>
      </c>
      <c r="D14139" t="s">
        <v>56</v>
      </c>
      <c r="E14139" s="30">
        <v>7</v>
      </c>
      <c r="F14139">
        <f t="shared" si="226"/>
        <v>1</v>
      </c>
    </row>
    <row r="14140" spans="1:6" x14ac:dyDescent="0.2">
      <c r="A14140" s="28">
        <v>43408</v>
      </c>
      <c r="B14140" t="s">
        <v>447</v>
      </c>
      <c r="C14140" t="s">
        <v>57</v>
      </c>
      <c r="D14140" t="s">
        <v>57</v>
      </c>
      <c r="E14140" s="30">
        <v>0</v>
      </c>
      <c r="F14140">
        <f t="shared" si="226"/>
        <v>1</v>
      </c>
    </row>
    <row r="14141" spans="1:6" x14ac:dyDescent="0.2">
      <c r="A14141" s="28">
        <v>43408</v>
      </c>
      <c r="B14141" t="s">
        <v>447</v>
      </c>
      <c r="C14141" t="s">
        <v>58</v>
      </c>
      <c r="D14141" t="s">
        <v>58</v>
      </c>
      <c r="E14141" s="30">
        <v>13</v>
      </c>
      <c r="F14141">
        <f t="shared" si="226"/>
        <v>1</v>
      </c>
    </row>
    <row r="14142" spans="1:6" x14ac:dyDescent="0.2">
      <c r="A14142" s="28">
        <v>43408</v>
      </c>
      <c r="B14142" t="s">
        <v>447</v>
      </c>
      <c r="C14142" t="s">
        <v>59</v>
      </c>
      <c r="D14142" t="s">
        <v>59</v>
      </c>
      <c r="E14142" s="30">
        <v>1</v>
      </c>
      <c r="F14142">
        <f t="shared" si="226"/>
        <v>1</v>
      </c>
    </row>
    <row r="14143" spans="1:6" x14ac:dyDescent="0.2">
      <c r="A14143" s="28">
        <v>43409</v>
      </c>
      <c r="B14143" t="s">
        <v>443</v>
      </c>
      <c r="C14143" t="s">
        <v>52</v>
      </c>
      <c r="D14143" t="s">
        <v>52</v>
      </c>
      <c r="E14143" s="30">
        <v>6.33</v>
      </c>
      <c r="F14143">
        <f t="shared" si="226"/>
        <v>1</v>
      </c>
    </row>
    <row r="14144" spans="1:6" x14ac:dyDescent="0.2">
      <c r="A14144" s="28">
        <v>43409</v>
      </c>
      <c r="B14144" t="s">
        <v>443</v>
      </c>
      <c r="C14144" t="s">
        <v>53</v>
      </c>
      <c r="D14144" t="s">
        <v>53</v>
      </c>
      <c r="E14144" s="30">
        <v>2.34</v>
      </c>
      <c r="F14144">
        <f t="shared" si="226"/>
        <v>1</v>
      </c>
    </row>
    <row r="14145" spans="1:6" x14ac:dyDescent="0.2">
      <c r="A14145" s="28">
        <v>43409</v>
      </c>
      <c r="B14145" t="s">
        <v>443</v>
      </c>
      <c r="C14145" t="s">
        <v>54</v>
      </c>
      <c r="D14145" t="s">
        <v>54</v>
      </c>
      <c r="E14145" s="30">
        <v>6</v>
      </c>
      <c r="F14145">
        <f t="shared" si="226"/>
        <v>1</v>
      </c>
    </row>
    <row r="14146" spans="1:6" x14ac:dyDescent="0.2">
      <c r="A14146" s="28">
        <v>43409</v>
      </c>
      <c r="B14146" t="s">
        <v>443</v>
      </c>
      <c r="C14146" t="s">
        <v>55</v>
      </c>
      <c r="D14146" t="s">
        <v>55</v>
      </c>
      <c r="E14146" s="30">
        <v>29</v>
      </c>
      <c r="F14146">
        <f t="shared" si="226"/>
        <v>1</v>
      </c>
    </row>
    <row r="14147" spans="1:6" x14ac:dyDescent="0.2">
      <c r="A14147" s="28">
        <v>43409</v>
      </c>
      <c r="B14147" t="s">
        <v>443</v>
      </c>
      <c r="C14147" t="s">
        <v>56</v>
      </c>
      <c r="D14147" t="s">
        <v>56</v>
      </c>
      <c r="E14147" s="30">
        <v>14</v>
      </c>
      <c r="F14147">
        <f t="shared" si="226"/>
        <v>1</v>
      </c>
    </row>
    <row r="14148" spans="1:6" x14ac:dyDescent="0.2">
      <c r="A14148" s="28">
        <v>43409</v>
      </c>
      <c r="B14148" t="s">
        <v>443</v>
      </c>
      <c r="C14148" t="s">
        <v>57</v>
      </c>
      <c r="D14148" t="s">
        <v>57</v>
      </c>
      <c r="E14148" s="30">
        <v>0</v>
      </c>
      <c r="F14148">
        <f t="shared" si="226"/>
        <v>1</v>
      </c>
    </row>
    <row r="14149" spans="1:6" x14ac:dyDescent="0.2">
      <c r="A14149" s="28">
        <v>43409</v>
      </c>
      <c r="B14149" t="s">
        <v>443</v>
      </c>
      <c r="C14149" t="s">
        <v>58</v>
      </c>
      <c r="D14149" t="s">
        <v>58</v>
      </c>
      <c r="E14149" s="30">
        <v>13</v>
      </c>
      <c r="F14149">
        <f t="shared" si="226"/>
        <v>1</v>
      </c>
    </row>
    <row r="14150" spans="1:6" x14ac:dyDescent="0.2">
      <c r="A14150" s="28">
        <v>43409</v>
      </c>
      <c r="B14150" t="s">
        <v>443</v>
      </c>
      <c r="C14150" t="s">
        <v>59</v>
      </c>
      <c r="D14150" t="s">
        <v>59</v>
      </c>
      <c r="E14150" s="30">
        <v>2.2999999999999998</v>
      </c>
      <c r="F14150">
        <f t="shared" si="226"/>
        <v>1</v>
      </c>
    </row>
    <row r="14151" spans="1:6" x14ac:dyDescent="0.2">
      <c r="A14151" s="28">
        <v>43410</v>
      </c>
      <c r="B14151" t="s">
        <v>444</v>
      </c>
      <c r="C14151" t="s">
        <v>52</v>
      </c>
      <c r="D14151" t="s">
        <v>52</v>
      </c>
      <c r="E14151" s="30">
        <v>3.33</v>
      </c>
      <c r="F14151">
        <f t="shared" ref="F14151:F14214" si="227">SUBTOTAL(103,E14151)</f>
        <v>1</v>
      </c>
    </row>
    <row r="14152" spans="1:6" x14ac:dyDescent="0.2">
      <c r="A14152" s="28">
        <v>43410</v>
      </c>
      <c r="B14152" t="s">
        <v>444</v>
      </c>
      <c r="C14152" t="s">
        <v>53</v>
      </c>
      <c r="D14152" t="s">
        <v>53</v>
      </c>
      <c r="E14152" s="30">
        <v>6.68</v>
      </c>
      <c r="F14152">
        <f t="shared" si="227"/>
        <v>1</v>
      </c>
    </row>
    <row r="14153" spans="1:6" x14ac:dyDescent="0.2">
      <c r="A14153" s="28">
        <v>43410</v>
      </c>
      <c r="B14153" t="s">
        <v>444</v>
      </c>
      <c r="C14153" t="s">
        <v>54</v>
      </c>
      <c r="D14153" t="s">
        <v>54</v>
      </c>
      <c r="E14153" s="30">
        <v>10.55</v>
      </c>
      <c r="F14153">
        <f t="shared" si="227"/>
        <v>1</v>
      </c>
    </row>
    <row r="14154" spans="1:6" x14ac:dyDescent="0.2">
      <c r="A14154" s="28">
        <v>43410</v>
      </c>
      <c r="B14154" t="s">
        <v>444</v>
      </c>
      <c r="C14154" t="s">
        <v>55</v>
      </c>
      <c r="D14154" t="s">
        <v>55</v>
      </c>
      <c r="E14154" s="30">
        <v>37.700000000000003</v>
      </c>
      <c r="F14154">
        <f t="shared" si="227"/>
        <v>1</v>
      </c>
    </row>
    <row r="14155" spans="1:6" x14ac:dyDescent="0.2">
      <c r="A14155" s="28">
        <v>43410</v>
      </c>
      <c r="B14155" t="s">
        <v>444</v>
      </c>
      <c r="C14155" t="s">
        <v>56</v>
      </c>
      <c r="D14155" t="s">
        <v>56</v>
      </c>
      <c r="E14155" s="30">
        <v>8</v>
      </c>
      <c r="F14155">
        <f t="shared" si="227"/>
        <v>1</v>
      </c>
    </row>
    <row r="14156" spans="1:6" x14ac:dyDescent="0.2">
      <c r="A14156" s="28">
        <v>43410</v>
      </c>
      <c r="B14156" t="s">
        <v>444</v>
      </c>
      <c r="C14156" t="s">
        <v>57</v>
      </c>
      <c r="D14156" t="s">
        <v>57</v>
      </c>
      <c r="E14156" s="30">
        <v>0</v>
      </c>
      <c r="F14156">
        <f t="shared" si="227"/>
        <v>1</v>
      </c>
    </row>
    <row r="14157" spans="1:6" x14ac:dyDescent="0.2">
      <c r="A14157" s="28">
        <v>43410</v>
      </c>
      <c r="B14157" t="s">
        <v>444</v>
      </c>
      <c r="C14157" t="s">
        <v>58</v>
      </c>
      <c r="D14157" t="s">
        <v>58</v>
      </c>
      <c r="E14157" s="30">
        <v>13</v>
      </c>
      <c r="F14157">
        <f t="shared" si="227"/>
        <v>1</v>
      </c>
    </row>
    <row r="14158" spans="1:6" x14ac:dyDescent="0.2">
      <c r="A14158" s="28">
        <v>43410</v>
      </c>
      <c r="B14158" t="s">
        <v>444</v>
      </c>
      <c r="C14158" t="s">
        <v>59</v>
      </c>
      <c r="D14158" t="s">
        <v>59</v>
      </c>
      <c r="E14158" s="30">
        <v>2.5</v>
      </c>
      <c r="F14158">
        <f t="shared" si="227"/>
        <v>1</v>
      </c>
    </row>
    <row r="14159" spans="1:6" x14ac:dyDescent="0.2">
      <c r="A14159" s="28">
        <v>43411</v>
      </c>
      <c r="B14159" t="s">
        <v>445</v>
      </c>
      <c r="C14159" t="s">
        <v>52</v>
      </c>
      <c r="D14159" t="s">
        <v>52</v>
      </c>
      <c r="E14159" s="30">
        <v>7</v>
      </c>
      <c r="F14159">
        <f t="shared" si="227"/>
        <v>1</v>
      </c>
    </row>
    <row r="14160" spans="1:6" x14ac:dyDescent="0.2">
      <c r="A14160" s="28">
        <v>43411</v>
      </c>
      <c r="B14160" t="s">
        <v>445</v>
      </c>
      <c r="C14160" t="s">
        <v>53</v>
      </c>
      <c r="D14160" t="s">
        <v>53</v>
      </c>
      <c r="E14160" s="30">
        <v>1.863</v>
      </c>
      <c r="F14160">
        <f t="shared" si="227"/>
        <v>1</v>
      </c>
    </row>
    <row r="14161" spans="1:6" x14ac:dyDescent="0.2">
      <c r="A14161" s="28">
        <v>43411</v>
      </c>
      <c r="B14161" t="s">
        <v>445</v>
      </c>
      <c r="C14161" t="s">
        <v>54</v>
      </c>
      <c r="D14161" t="s">
        <v>54</v>
      </c>
      <c r="E14161" s="30">
        <v>3</v>
      </c>
      <c r="F14161">
        <f t="shared" si="227"/>
        <v>1</v>
      </c>
    </row>
    <row r="14162" spans="1:6" x14ac:dyDescent="0.2">
      <c r="A14162" s="28">
        <v>43411</v>
      </c>
      <c r="B14162" t="s">
        <v>445</v>
      </c>
      <c r="C14162" t="s">
        <v>55</v>
      </c>
      <c r="D14162" t="s">
        <v>55</v>
      </c>
      <c r="E14162" s="30">
        <v>38.9</v>
      </c>
      <c r="F14162">
        <f t="shared" si="227"/>
        <v>1</v>
      </c>
    </row>
    <row r="14163" spans="1:6" x14ac:dyDescent="0.2">
      <c r="A14163" s="28">
        <v>43411</v>
      </c>
      <c r="B14163" t="s">
        <v>445</v>
      </c>
      <c r="C14163" t="s">
        <v>56</v>
      </c>
      <c r="D14163" t="s">
        <v>56</v>
      </c>
      <c r="E14163" s="30">
        <v>15</v>
      </c>
      <c r="F14163">
        <f t="shared" si="227"/>
        <v>1</v>
      </c>
    </row>
    <row r="14164" spans="1:6" x14ac:dyDescent="0.2">
      <c r="A14164" s="28">
        <v>43411</v>
      </c>
      <c r="B14164" t="s">
        <v>445</v>
      </c>
      <c r="C14164" t="s">
        <v>57</v>
      </c>
      <c r="D14164" t="s">
        <v>57</v>
      </c>
      <c r="E14164" s="30">
        <v>3</v>
      </c>
      <c r="F14164">
        <f t="shared" si="227"/>
        <v>1</v>
      </c>
    </row>
    <row r="14165" spans="1:6" x14ac:dyDescent="0.2">
      <c r="A14165" s="28">
        <v>43411</v>
      </c>
      <c r="B14165" t="s">
        <v>445</v>
      </c>
      <c r="C14165" t="s">
        <v>58</v>
      </c>
      <c r="D14165" t="s">
        <v>58</v>
      </c>
      <c r="E14165" s="30">
        <v>8</v>
      </c>
      <c r="F14165">
        <f t="shared" si="227"/>
        <v>1</v>
      </c>
    </row>
    <row r="14166" spans="1:6" x14ac:dyDescent="0.2">
      <c r="A14166" s="28">
        <v>43411</v>
      </c>
      <c r="B14166" t="s">
        <v>445</v>
      </c>
      <c r="C14166" t="s">
        <v>59</v>
      </c>
      <c r="D14166" t="s">
        <v>59</v>
      </c>
      <c r="E14166" s="30">
        <v>0</v>
      </c>
      <c r="F14166">
        <f t="shared" si="227"/>
        <v>1</v>
      </c>
    </row>
    <row r="14167" spans="1:6" x14ac:dyDescent="0.2">
      <c r="A14167" s="28">
        <v>43412</v>
      </c>
      <c r="B14167" t="s">
        <v>446</v>
      </c>
      <c r="C14167" t="s">
        <v>52</v>
      </c>
      <c r="D14167" t="s">
        <v>52</v>
      </c>
      <c r="E14167" s="30">
        <v>3</v>
      </c>
      <c r="F14167">
        <f t="shared" si="227"/>
        <v>1</v>
      </c>
    </row>
    <row r="14168" spans="1:6" x14ac:dyDescent="0.2">
      <c r="A14168" s="28">
        <v>43412</v>
      </c>
      <c r="B14168" t="s">
        <v>446</v>
      </c>
      <c r="C14168" t="s">
        <v>53</v>
      </c>
      <c r="D14168" t="s">
        <v>53</v>
      </c>
      <c r="E14168" s="30">
        <v>1.573</v>
      </c>
      <c r="F14168">
        <f t="shared" si="227"/>
        <v>1</v>
      </c>
    </row>
    <row r="14169" spans="1:6" x14ac:dyDescent="0.2">
      <c r="A14169" s="28">
        <v>43412</v>
      </c>
      <c r="B14169" t="s">
        <v>446</v>
      </c>
      <c r="C14169" t="s">
        <v>54</v>
      </c>
      <c r="D14169" t="s">
        <v>54</v>
      </c>
      <c r="E14169" s="30">
        <v>6</v>
      </c>
      <c r="F14169">
        <f t="shared" si="227"/>
        <v>1</v>
      </c>
    </row>
    <row r="14170" spans="1:6" x14ac:dyDescent="0.2">
      <c r="A14170" s="28">
        <v>43412</v>
      </c>
      <c r="B14170" t="s">
        <v>446</v>
      </c>
      <c r="C14170" t="s">
        <v>55</v>
      </c>
      <c r="D14170" t="s">
        <v>55</v>
      </c>
      <c r="E14170" s="30">
        <v>38</v>
      </c>
      <c r="F14170">
        <f t="shared" si="227"/>
        <v>1</v>
      </c>
    </row>
    <row r="14171" spans="1:6" x14ac:dyDescent="0.2">
      <c r="A14171" s="28">
        <v>43412</v>
      </c>
      <c r="B14171" t="s">
        <v>446</v>
      </c>
      <c r="C14171" t="s">
        <v>56</v>
      </c>
      <c r="D14171" t="s">
        <v>56</v>
      </c>
      <c r="E14171" s="30">
        <v>5</v>
      </c>
      <c r="F14171">
        <f t="shared" si="227"/>
        <v>1</v>
      </c>
    </row>
    <row r="14172" spans="1:6" x14ac:dyDescent="0.2">
      <c r="A14172" s="28">
        <v>43412</v>
      </c>
      <c r="B14172" t="s">
        <v>446</v>
      </c>
      <c r="C14172" t="s">
        <v>57</v>
      </c>
      <c r="D14172" t="s">
        <v>57</v>
      </c>
      <c r="E14172" s="30">
        <v>0</v>
      </c>
      <c r="F14172">
        <f t="shared" si="227"/>
        <v>1</v>
      </c>
    </row>
    <row r="14173" spans="1:6" x14ac:dyDescent="0.2">
      <c r="A14173" s="28">
        <v>43412</v>
      </c>
      <c r="B14173" t="s">
        <v>446</v>
      </c>
      <c r="C14173" t="s">
        <v>58</v>
      </c>
      <c r="D14173" t="s">
        <v>58</v>
      </c>
      <c r="E14173" s="30">
        <v>16</v>
      </c>
      <c r="F14173">
        <f t="shared" si="227"/>
        <v>1</v>
      </c>
    </row>
    <row r="14174" spans="1:6" x14ac:dyDescent="0.2">
      <c r="A14174" s="28">
        <v>43412</v>
      </c>
      <c r="B14174" t="s">
        <v>446</v>
      </c>
      <c r="C14174" t="s">
        <v>59</v>
      </c>
      <c r="D14174" t="s">
        <v>59</v>
      </c>
      <c r="E14174" s="30">
        <v>2</v>
      </c>
      <c r="F14174">
        <f t="shared" si="227"/>
        <v>1</v>
      </c>
    </row>
    <row r="14175" spans="1:6" x14ac:dyDescent="0.2">
      <c r="A14175" s="28">
        <v>43413</v>
      </c>
      <c r="B14175" t="s">
        <v>440</v>
      </c>
      <c r="C14175" t="s">
        <v>52</v>
      </c>
      <c r="D14175" t="s">
        <v>52</v>
      </c>
      <c r="E14175" s="30">
        <v>5</v>
      </c>
      <c r="F14175">
        <f t="shared" si="227"/>
        <v>1</v>
      </c>
    </row>
    <row r="14176" spans="1:6" x14ac:dyDescent="0.2">
      <c r="A14176" s="28">
        <v>43413</v>
      </c>
      <c r="B14176" t="s">
        <v>440</v>
      </c>
      <c r="C14176" t="s">
        <v>53</v>
      </c>
      <c r="D14176" t="s">
        <v>53</v>
      </c>
      <c r="E14176" s="30">
        <v>0.67</v>
      </c>
      <c r="F14176">
        <f t="shared" si="227"/>
        <v>1</v>
      </c>
    </row>
    <row r="14177" spans="1:6" x14ac:dyDescent="0.2">
      <c r="A14177" s="28">
        <v>43413</v>
      </c>
      <c r="B14177" t="s">
        <v>440</v>
      </c>
      <c r="C14177" t="s">
        <v>54</v>
      </c>
      <c r="D14177" t="s">
        <v>54</v>
      </c>
      <c r="E14177" s="30">
        <v>5</v>
      </c>
      <c r="F14177">
        <f t="shared" si="227"/>
        <v>1</v>
      </c>
    </row>
    <row r="14178" spans="1:6" x14ac:dyDescent="0.2">
      <c r="A14178" s="28">
        <v>43413</v>
      </c>
      <c r="B14178" t="s">
        <v>440</v>
      </c>
      <c r="C14178" t="s">
        <v>55</v>
      </c>
      <c r="D14178" t="s">
        <v>55</v>
      </c>
      <c r="E14178" s="30">
        <v>43</v>
      </c>
      <c r="F14178">
        <f t="shared" si="227"/>
        <v>1</v>
      </c>
    </row>
    <row r="14179" spans="1:6" x14ac:dyDescent="0.2">
      <c r="A14179" s="28">
        <v>43413</v>
      </c>
      <c r="B14179" t="s">
        <v>440</v>
      </c>
      <c r="C14179" t="s">
        <v>56</v>
      </c>
      <c r="D14179" t="s">
        <v>56</v>
      </c>
      <c r="E14179" s="30">
        <v>7</v>
      </c>
      <c r="F14179">
        <f t="shared" si="227"/>
        <v>1</v>
      </c>
    </row>
    <row r="14180" spans="1:6" x14ac:dyDescent="0.2">
      <c r="A14180" s="28">
        <v>43413</v>
      </c>
      <c r="B14180" t="s">
        <v>440</v>
      </c>
      <c r="C14180" t="s">
        <v>57</v>
      </c>
      <c r="D14180" t="s">
        <v>57</v>
      </c>
      <c r="E14180" s="30">
        <v>1</v>
      </c>
      <c r="F14180">
        <f t="shared" si="227"/>
        <v>1</v>
      </c>
    </row>
    <row r="14181" spans="1:6" x14ac:dyDescent="0.2">
      <c r="A14181" s="28">
        <v>43413</v>
      </c>
      <c r="B14181" t="s">
        <v>440</v>
      </c>
      <c r="C14181" t="s">
        <v>58</v>
      </c>
      <c r="D14181" t="s">
        <v>58</v>
      </c>
      <c r="E14181" s="30">
        <v>22</v>
      </c>
      <c r="F14181">
        <f t="shared" si="227"/>
        <v>1</v>
      </c>
    </row>
    <row r="14182" spans="1:6" x14ac:dyDescent="0.2">
      <c r="A14182" s="28">
        <v>43413</v>
      </c>
      <c r="B14182" t="s">
        <v>440</v>
      </c>
      <c r="C14182" t="s">
        <v>59</v>
      </c>
      <c r="D14182" t="s">
        <v>59</v>
      </c>
      <c r="E14182" s="30">
        <v>0</v>
      </c>
      <c r="F14182">
        <f t="shared" si="227"/>
        <v>1</v>
      </c>
    </row>
    <row r="14183" spans="1:6" x14ac:dyDescent="0.2">
      <c r="A14183" s="28">
        <v>43414</v>
      </c>
      <c r="B14183" t="s">
        <v>441</v>
      </c>
      <c r="C14183" t="s">
        <v>52</v>
      </c>
      <c r="D14183" t="s">
        <v>52</v>
      </c>
      <c r="E14183" s="30">
        <v>4.33</v>
      </c>
      <c r="F14183">
        <f t="shared" si="227"/>
        <v>1</v>
      </c>
    </row>
    <row r="14184" spans="1:6" x14ac:dyDescent="0.2">
      <c r="A14184" s="28">
        <v>43414</v>
      </c>
      <c r="B14184" t="s">
        <v>441</v>
      </c>
      <c r="C14184" t="s">
        <v>53</v>
      </c>
      <c r="D14184" t="s">
        <v>53</v>
      </c>
      <c r="E14184" s="30">
        <v>2.4169999999999998</v>
      </c>
      <c r="F14184">
        <f t="shared" si="227"/>
        <v>1</v>
      </c>
    </row>
    <row r="14185" spans="1:6" x14ac:dyDescent="0.2">
      <c r="A14185" s="28">
        <v>43414</v>
      </c>
      <c r="B14185" t="s">
        <v>441</v>
      </c>
      <c r="C14185" t="s">
        <v>54</v>
      </c>
      <c r="D14185" t="s">
        <v>54</v>
      </c>
      <c r="E14185" s="30">
        <v>2</v>
      </c>
      <c r="F14185">
        <f t="shared" si="227"/>
        <v>1</v>
      </c>
    </row>
    <row r="14186" spans="1:6" x14ac:dyDescent="0.2">
      <c r="A14186" s="28">
        <v>43414</v>
      </c>
      <c r="B14186" t="s">
        <v>441</v>
      </c>
      <c r="C14186" t="s">
        <v>55</v>
      </c>
      <c r="D14186" t="s">
        <v>55</v>
      </c>
      <c r="E14186" s="30">
        <v>35.6</v>
      </c>
      <c r="F14186">
        <f t="shared" si="227"/>
        <v>1</v>
      </c>
    </row>
    <row r="14187" spans="1:6" x14ac:dyDescent="0.2">
      <c r="A14187" s="28">
        <v>43414</v>
      </c>
      <c r="B14187" t="s">
        <v>441</v>
      </c>
      <c r="C14187" t="s">
        <v>56</v>
      </c>
      <c r="D14187" t="s">
        <v>56</v>
      </c>
      <c r="E14187" s="30">
        <v>7</v>
      </c>
      <c r="F14187">
        <f t="shared" si="227"/>
        <v>1</v>
      </c>
    </row>
    <row r="14188" spans="1:6" x14ac:dyDescent="0.2">
      <c r="A14188" s="28">
        <v>43414</v>
      </c>
      <c r="B14188" t="s">
        <v>441</v>
      </c>
      <c r="C14188" t="s">
        <v>57</v>
      </c>
      <c r="D14188" t="s">
        <v>57</v>
      </c>
      <c r="E14188" s="30">
        <v>1</v>
      </c>
      <c r="F14188">
        <f t="shared" si="227"/>
        <v>1</v>
      </c>
    </row>
    <row r="14189" spans="1:6" x14ac:dyDescent="0.2">
      <c r="A14189" s="28">
        <v>43414</v>
      </c>
      <c r="B14189" t="s">
        <v>441</v>
      </c>
      <c r="C14189" t="s">
        <v>58</v>
      </c>
      <c r="D14189" t="s">
        <v>58</v>
      </c>
      <c r="E14189" s="30">
        <v>11</v>
      </c>
      <c r="F14189">
        <f t="shared" si="227"/>
        <v>1</v>
      </c>
    </row>
    <row r="14190" spans="1:6" x14ac:dyDescent="0.2">
      <c r="A14190" s="28">
        <v>43414</v>
      </c>
      <c r="B14190" t="s">
        <v>441</v>
      </c>
      <c r="C14190" t="s">
        <v>59</v>
      </c>
      <c r="D14190" t="s">
        <v>59</v>
      </c>
      <c r="E14190" s="30">
        <v>1.1000000000000001</v>
      </c>
      <c r="F14190">
        <f t="shared" si="227"/>
        <v>1</v>
      </c>
    </row>
    <row r="14191" spans="1:6" x14ac:dyDescent="0.2">
      <c r="A14191" s="28">
        <v>43415</v>
      </c>
      <c r="B14191" t="s">
        <v>447</v>
      </c>
      <c r="C14191" t="s">
        <v>52</v>
      </c>
      <c r="D14191" t="s">
        <v>52</v>
      </c>
      <c r="E14191" s="30">
        <v>11</v>
      </c>
      <c r="F14191">
        <f t="shared" si="227"/>
        <v>1</v>
      </c>
    </row>
    <row r="14192" spans="1:6" x14ac:dyDescent="0.2">
      <c r="A14192" s="28">
        <v>43415</v>
      </c>
      <c r="B14192" t="s">
        <v>447</v>
      </c>
      <c r="C14192" t="s">
        <v>53</v>
      </c>
      <c r="D14192" t="s">
        <v>53</v>
      </c>
      <c r="E14192" s="30">
        <v>4.2460000000000004</v>
      </c>
      <c r="F14192">
        <f t="shared" si="227"/>
        <v>1</v>
      </c>
    </row>
    <row r="14193" spans="1:6" x14ac:dyDescent="0.2">
      <c r="A14193" s="28">
        <v>43415</v>
      </c>
      <c r="B14193" t="s">
        <v>447</v>
      </c>
      <c r="C14193" t="s">
        <v>54</v>
      </c>
      <c r="D14193" t="s">
        <v>54</v>
      </c>
      <c r="E14193" s="30">
        <v>2</v>
      </c>
      <c r="F14193">
        <f t="shared" si="227"/>
        <v>1</v>
      </c>
    </row>
    <row r="14194" spans="1:6" x14ac:dyDescent="0.2">
      <c r="A14194" s="28">
        <v>43415</v>
      </c>
      <c r="B14194" t="s">
        <v>447</v>
      </c>
      <c r="C14194" t="s">
        <v>55</v>
      </c>
      <c r="D14194" t="s">
        <v>55</v>
      </c>
      <c r="E14194" s="30">
        <v>33.65</v>
      </c>
      <c r="F14194">
        <f t="shared" si="227"/>
        <v>1</v>
      </c>
    </row>
    <row r="14195" spans="1:6" x14ac:dyDescent="0.2">
      <c r="A14195" s="28">
        <v>43415</v>
      </c>
      <c r="B14195" t="s">
        <v>447</v>
      </c>
      <c r="C14195" t="s">
        <v>56</v>
      </c>
      <c r="D14195" t="s">
        <v>56</v>
      </c>
      <c r="E14195" s="30">
        <v>14</v>
      </c>
      <c r="F14195">
        <f t="shared" si="227"/>
        <v>1</v>
      </c>
    </row>
    <row r="14196" spans="1:6" x14ac:dyDescent="0.2">
      <c r="A14196" s="28">
        <v>43415</v>
      </c>
      <c r="B14196" t="s">
        <v>447</v>
      </c>
      <c r="C14196" t="s">
        <v>57</v>
      </c>
      <c r="D14196" t="s">
        <v>57</v>
      </c>
      <c r="E14196" s="30">
        <v>0</v>
      </c>
      <c r="F14196">
        <f t="shared" si="227"/>
        <v>1</v>
      </c>
    </row>
    <row r="14197" spans="1:6" x14ac:dyDescent="0.2">
      <c r="A14197" s="28">
        <v>43415</v>
      </c>
      <c r="B14197" t="s">
        <v>447</v>
      </c>
      <c r="C14197" t="s">
        <v>58</v>
      </c>
      <c r="D14197" t="s">
        <v>58</v>
      </c>
      <c r="E14197" s="30">
        <v>10</v>
      </c>
      <c r="F14197">
        <f t="shared" si="227"/>
        <v>1</v>
      </c>
    </row>
    <row r="14198" spans="1:6" x14ac:dyDescent="0.2">
      <c r="A14198" s="28">
        <v>43415</v>
      </c>
      <c r="B14198" t="s">
        <v>447</v>
      </c>
      <c r="C14198" t="s">
        <v>59</v>
      </c>
      <c r="D14198" t="s">
        <v>59</v>
      </c>
      <c r="E14198" s="30">
        <v>1</v>
      </c>
      <c r="F14198">
        <f t="shared" si="227"/>
        <v>1</v>
      </c>
    </row>
    <row r="14199" spans="1:6" x14ac:dyDescent="0.2">
      <c r="A14199" s="28">
        <v>43416</v>
      </c>
      <c r="B14199" t="s">
        <v>443</v>
      </c>
      <c r="C14199" t="s">
        <v>52</v>
      </c>
      <c r="D14199" t="s">
        <v>52</v>
      </c>
      <c r="E14199" s="30">
        <v>2.34</v>
      </c>
      <c r="F14199">
        <f t="shared" si="227"/>
        <v>1</v>
      </c>
    </row>
    <row r="14200" spans="1:6" x14ac:dyDescent="0.2">
      <c r="A14200" s="28">
        <v>43416</v>
      </c>
      <c r="B14200" t="s">
        <v>443</v>
      </c>
      <c r="C14200" t="s">
        <v>53</v>
      </c>
      <c r="D14200" t="s">
        <v>53</v>
      </c>
      <c r="E14200" s="30">
        <v>2.33</v>
      </c>
      <c r="F14200">
        <f t="shared" si="227"/>
        <v>1</v>
      </c>
    </row>
    <row r="14201" spans="1:6" x14ac:dyDescent="0.2">
      <c r="A14201" s="28">
        <v>43416</v>
      </c>
      <c r="B14201" t="s">
        <v>443</v>
      </c>
      <c r="C14201" t="s">
        <v>54</v>
      </c>
      <c r="D14201" t="s">
        <v>54</v>
      </c>
      <c r="E14201" s="30">
        <v>7</v>
      </c>
      <c r="F14201">
        <f t="shared" si="227"/>
        <v>1</v>
      </c>
    </row>
    <row r="14202" spans="1:6" x14ac:dyDescent="0.2">
      <c r="A14202" s="28">
        <v>43416</v>
      </c>
      <c r="B14202" t="s">
        <v>443</v>
      </c>
      <c r="C14202" t="s">
        <v>55</v>
      </c>
      <c r="D14202" t="s">
        <v>55</v>
      </c>
      <c r="E14202" s="30">
        <v>35</v>
      </c>
      <c r="F14202">
        <f t="shared" si="227"/>
        <v>1</v>
      </c>
    </row>
    <row r="14203" spans="1:6" x14ac:dyDescent="0.2">
      <c r="A14203" s="28">
        <v>43416</v>
      </c>
      <c r="B14203" t="s">
        <v>443</v>
      </c>
      <c r="C14203" t="s">
        <v>56</v>
      </c>
      <c r="D14203" t="s">
        <v>56</v>
      </c>
      <c r="E14203" s="30">
        <v>15</v>
      </c>
      <c r="F14203">
        <f t="shared" si="227"/>
        <v>1</v>
      </c>
    </row>
    <row r="14204" spans="1:6" x14ac:dyDescent="0.2">
      <c r="A14204" s="28">
        <v>43416</v>
      </c>
      <c r="B14204" t="s">
        <v>443</v>
      </c>
      <c r="C14204" t="s">
        <v>57</v>
      </c>
      <c r="D14204" t="s">
        <v>57</v>
      </c>
      <c r="E14204" s="30">
        <v>2</v>
      </c>
      <c r="F14204">
        <f t="shared" si="227"/>
        <v>1</v>
      </c>
    </row>
    <row r="14205" spans="1:6" x14ac:dyDescent="0.2">
      <c r="A14205" s="28">
        <v>43416</v>
      </c>
      <c r="B14205" t="s">
        <v>443</v>
      </c>
      <c r="C14205" t="s">
        <v>58</v>
      </c>
      <c r="D14205" t="s">
        <v>58</v>
      </c>
      <c r="E14205" s="30">
        <v>24</v>
      </c>
      <c r="F14205">
        <f t="shared" si="227"/>
        <v>1</v>
      </c>
    </row>
    <row r="14206" spans="1:6" x14ac:dyDescent="0.2">
      <c r="A14206" s="28">
        <v>43416</v>
      </c>
      <c r="B14206" t="s">
        <v>443</v>
      </c>
      <c r="C14206" t="s">
        <v>59</v>
      </c>
      <c r="D14206" t="s">
        <v>59</v>
      </c>
      <c r="E14206" s="30">
        <v>1</v>
      </c>
      <c r="F14206">
        <f t="shared" si="227"/>
        <v>1</v>
      </c>
    </row>
    <row r="14207" spans="1:6" x14ac:dyDescent="0.2">
      <c r="A14207" s="28">
        <v>43417</v>
      </c>
      <c r="B14207" t="s">
        <v>444</v>
      </c>
      <c r="C14207" t="s">
        <v>52</v>
      </c>
      <c r="D14207" t="s">
        <v>52</v>
      </c>
      <c r="E14207" s="30">
        <v>6.33</v>
      </c>
      <c r="F14207">
        <f t="shared" si="227"/>
        <v>1</v>
      </c>
    </row>
    <row r="14208" spans="1:6" x14ac:dyDescent="0.2">
      <c r="A14208" s="28">
        <v>43417</v>
      </c>
      <c r="B14208" t="s">
        <v>444</v>
      </c>
      <c r="C14208" t="s">
        <v>53</v>
      </c>
      <c r="D14208" t="s">
        <v>53</v>
      </c>
      <c r="E14208" s="30">
        <v>5.35</v>
      </c>
      <c r="F14208">
        <f t="shared" si="227"/>
        <v>1</v>
      </c>
    </row>
    <row r="14209" spans="1:6" x14ac:dyDescent="0.2">
      <c r="A14209" s="28">
        <v>43417</v>
      </c>
      <c r="B14209" t="s">
        <v>444</v>
      </c>
      <c r="C14209" t="s">
        <v>54</v>
      </c>
      <c r="D14209" t="s">
        <v>54</v>
      </c>
      <c r="E14209" s="30">
        <v>6</v>
      </c>
      <c r="F14209">
        <f t="shared" si="227"/>
        <v>1</v>
      </c>
    </row>
    <row r="14210" spans="1:6" x14ac:dyDescent="0.2">
      <c r="A14210" s="28">
        <v>43417</v>
      </c>
      <c r="B14210" t="s">
        <v>444</v>
      </c>
      <c r="C14210" t="s">
        <v>55</v>
      </c>
      <c r="D14210" t="s">
        <v>55</v>
      </c>
      <c r="E14210" s="30">
        <v>29.7</v>
      </c>
      <c r="F14210">
        <f t="shared" si="227"/>
        <v>1</v>
      </c>
    </row>
    <row r="14211" spans="1:6" x14ac:dyDescent="0.2">
      <c r="A14211" s="28">
        <v>43417</v>
      </c>
      <c r="B14211" t="s">
        <v>444</v>
      </c>
      <c r="C14211" t="s">
        <v>56</v>
      </c>
      <c r="D14211" t="s">
        <v>56</v>
      </c>
      <c r="E14211" s="30">
        <v>18</v>
      </c>
      <c r="F14211">
        <f t="shared" si="227"/>
        <v>1</v>
      </c>
    </row>
    <row r="14212" spans="1:6" x14ac:dyDescent="0.2">
      <c r="A14212" s="28">
        <v>43417</v>
      </c>
      <c r="B14212" t="s">
        <v>444</v>
      </c>
      <c r="C14212" t="s">
        <v>57</v>
      </c>
      <c r="D14212" t="s">
        <v>57</v>
      </c>
      <c r="E14212" s="30">
        <v>0</v>
      </c>
      <c r="F14212">
        <f t="shared" si="227"/>
        <v>1</v>
      </c>
    </row>
    <row r="14213" spans="1:6" x14ac:dyDescent="0.2">
      <c r="A14213" s="28">
        <v>43417</v>
      </c>
      <c r="B14213" t="s">
        <v>444</v>
      </c>
      <c r="C14213" t="s">
        <v>58</v>
      </c>
      <c r="D14213" t="s">
        <v>58</v>
      </c>
      <c r="E14213" s="30">
        <v>18</v>
      </c>
      <c r="F14213">
        <f t="shared" si="227"/>
        <v>1</v>
      </c>
    </row>
    <row r="14214" spans="1:6" x14ac:dyDescent="0.2">
      <c r="A14214" s="28">
        <v>43417</v>
      </c>
      <c r="B14214" t="s">
        <v>444</v>
      </c>
      <c r="C14214" t="s">
        <v>59</v>
      </c>
      <c r="D14214" t="s">
        <v>59</v>
      </c>
      <c r="E14214" s="30">
        <v>3</v>
      </c>
      <c r="F14214">
        <f t="shared" si="227"/>
        <v>1</v>
      </c>
    </row>
    <row r="14215" spans="1:6" x14ac:dyDescent="0.2">
      <c r="A14215" s="28">
        <v>43418</v>
      </c>
      <c r="B14215" t="s">
        <v>445</v>
      </c>
      <c r="C14215" t="s">
        <v>52</v>
      </c>
      <c r="D14215" t="s">
        <v>52</v>
      </c>
      <c r="E14215" s="30">
        <v>5.66</v>
      </c>
      <c r="F14215">
        <f t="shared" ref="F14215:F14278" si="228">SUBTOTAL(103,E14215)</f>
        <v>1</v>
      </c>
    </row>
    <row r="14216" spans="1:6" x14ac:dyDescent="0.2">
      <c r="A14216" s="28">
        <v>43418</v>
      </c>
      <c r="B14216" t="s">
        <v>445</v>
      </c>
      <c r="C14216" t="s">
        <v>53</v>
      </c>
      <c r="D14216" t="s">
        <v>53</v>
      </c>
      <c r="E14216" s="30">
        <v>4.67</v>
      </c>
      <c r="F14216">
        <f t="shared" si="228"/>
        <v>1</v>
      </c>
    </row>
    <row r="14217" spans="1:6" x14ac:dyDescent="0.2">
      <c r="A14217" s="28">
        <v>43418</v>
      </c>
      <c r="B14217" t="s">
        <v>445</v>
      </c>
      <c r="C14217" t="s">
        <v>54</v>
      </c>
      <c r="D14217" t="s">
        <v>54</v>
      </c>
      <c r="E14217" s="30">
        <v>3</v>
      </c>
      <c r="F14217">
        <f t="shared" si="228"/>
        <v>1</v>
      </c>
    </row>
    <row r="14218" spans="1:6" x14ac:dyDescent="0.2">
      <c r="A14218" s="28">
        <v>43418</v>
      </c>
      <c r="B14218" t="s">
        <v>445</v>
      </c>
      <c r="C14218" t="s">
        <v>55</v>
      </c>
      <c r="D14218" t="s">
        <v>55</v>
      </c>
      <c r="E14218" s="30">
        <v>28.4</v>
      </c>
      <c r="F14218">
        <f t="shared" si="228"/>
        <v>1</v>
      </c>
    </row>
    <row r="14219" spans="1:6" x14ac:dyDescent="0.2">
      <c r="A14219" s="28">
        <v>43418</v>
      </c>
      <c r="B14219" t="s">
        <v>445</v>
      </c>
      <c r="C14219" t="s">
        <v>56</v>
      </c>
      <c r="D14219" t="s">
        <v>56</v>
      </c>
      <c r="E14219" s="30">
        <v>9</v>
      </c>
      <c r="F14219">
        <f t="shared" si="228"/>
        <v>1</v>
      </c>
    </row>
    <row r="14220" spans="1:6" x14ac:dyDescent="0.2">
      <c r="A14220" s="28">
        <v>43418</v>
      </c>
      <c r="B14220" t="s">
        <v>445</v>
      </c>
      <c r="C14220" t="s">
        <v>57</v>
      </c>
      <c r="D14220" t="s">
        <v>57</v>
      </c>
      <c r="E14220" s="30">
        <v>0</v>
      </c>
      <c r="F14220">
        <f t="shared" si="228"/>
        <v>1</v>
      </c>
    </row>
    <row r="14221" spans="1:6" x14ac:dyDescent="0.2">
      <c r="A14221" s="28">
        <v>43418</v>
      </c>
      <c r="B14221" t="s">
        <v>445</v>
      </c>
      <c r="C14221" t="s">
        <v>58</v>
      </c>
      <c r="D14221" t="s">
        <v>58</v>
      </c>
      <c r="E14221" s="30">
        <v>0</v>
      </c>
      <c r="F14221">
        <f t="shared" si="228"/>
        <v>1</v>
      </c>
    </row>
    <row r="14222" spans="1:6" x14ac:dyDescent="0.2">
      <c r="A14222" s="28">
        <v>43418</v>
      </c>
      <c r="B14222" t="s">
        <v>445</v>
      </c>
      <c r="C14222" t="s">
        <v>59</v>
      </c>
      <c r="D14222" t="s">
        <v>59</v>
      </c>
      <c r="E14222" s="30">
        <v>0</v>
      </c>
      <c r="F14222">
        <f t="shared" si="228"/>
        <v>1</v>
      </c>
    </row>
    <row r="14223" spans="1:6" x14ac:dyDescent="0.2">
      <c r="A14223" s="28">
        <v>43419</v>
      </c>
      <c r="B14223" t="s">
        <v>446</v>
      </c>
      <c r="C14223" t="s">
        <v>52</v>
      </c>
      <c r="D14223" t="s">
        <v>52</v>
      </c>
      <c r="E14223" s="30">
        <v>2</v>
      </c>
      <c r="F14223">
        <f t="shared" si="228"/>
        <v>1</v>
      </c>
    </row>
    <row r="14224" spans="1:6" x14ac:dyDescent="0.2">
      <c r="A14224" s="28">
        <v>43419</v>
      </c>
      <c r="B14224" t="s">
        <v>446</v>
      </c>
      <c r="C14224" t="s">
        <v>53</v>
      </c>
      <c r="D14224" t="s">
        <v>53</v>
      </c>
      <c r="E14224" s="30">
        <v>4.0830000000000002</v>
      </c>
      <c r="F14224">
        <f t="shared" si="228"/>
        <v>1</v>
      </c>
    </row>
    <row r="14225" spans="1:6" x14ac:dyDescent="0.2">
      <c r="A14225" s="28">
        <v>43419</v>
      </c>
      <c r="B14225" t="s">
        <v>446</v>
      </c>
      <c r="C14225" t="s">
        <v>54</v>
      </c>
      <c r="D14225" t="s">
        <v>54</v>
      </c>
      <c r="E14225" s="30">
        <v>2</v>
      </c>
      <c r="F14225">
        <f t="shared" si="228"/>
        <v>1</v>
      </c>
    </row>
    <row r="14226" spans="1:6" x14ac:dyDescent="0.2">
      <c r="A14226" s="28">
        <v>43419</v>
      </c>
      <c r="B14226" t="s">
        <v>446</v>
      </c>
      <c r="C14226" t="s">
        <v>55</v>
      </c>
      <c r="D14226" t="s">
        <v>55</v>
      </c>
      <c r="E14226" s="30">
        <v>49.6</v>
      </c>
      <c r="F14226">
        <f t="shared" si="228"/>
        <v>1</v>
      </c>
    </row>
    <row r="14227" spans="1:6" x14ac:dyDescent="0.2">
      <c r="A14227" s="28">
        <v>43419</v>
      </c>
      <c r="B14227" t="s">
        <v>446</v>
      </c>
      <c r="C14227" t="s">
        <v>56</v>
      </c>
      <c r="D14227" t="s">
        <v>56</v>
      </c>
      <c r="E14227" s="30">
        <v>3</v>
      </c>
      <c r="F14227">
        <f t="shared" si="228"/>
        <v>1</v>
      </c>
    </row>
    <row r="14228" spans="1:6" x14ac:dyDescent="0.2">
      <c r="A14228" s="28">
        <v>43419</v>
      </c>
      <c r="B14228" t="s">
        <v>446</v>
      </c>
      <c r="C14228" t="s">
        <v>57</v>
      </c>
      <c r="D14228" t="s">
        <v>57</v>
      </c>
      <c r="E14228" s="30">
        <v>2</v>
      </c>
      <c r="F14228">
        <f t="shared" si="228"/>
        <v>1</v>
      </c>
    </row>
    <row r="14229" spans="1:6" x14ac:dyDescent="0.2">
      <c r="A14229" s="28">
        <v>43419</v>
      </c>
      <c r="B14229" t="s">
        <v>446</v>
      </c>
      <c r="C14229" t="s">
        <v>58</v>
      </c>
      <c r="D14229" t="s">
        <v>58</v>
      </c>
      <c r="E14229" s="30">
        <v>29</v>
      </c>
      <c r="F14229">
        <f t="shared" si="228"/>
        <v>1</v>
      </c>
    </row>
    <row r="14230" spans="1:6" x14ac:dyDescent="0.2">
      <c r="A14230" s="28">
        <v>43419</v>
      </c>
      <c r="B14230" t="s">
        <v>446</v>
      </c>
      <c r="C14230" t="s">
        <v>59</v>
      </c>
      <c r="D14230" t="s">
        <v>59</v>
      </c>
      <c r="E14230" s="30">
        <v>0</v>
      </c>
      <c r="F14230">
        <f t="shared" si="228"/>
        <v>1</v>
      </c>
    </row>
    <row r="14231" spans="1:6" x14ac:dyDescent="0.2">
      <c r="A14231" s="28">
        <v>43420</v>
      </c>
      <c r="B14231" t="s">
        <v>440</v>
      </c>
      <c r="C14231" t="s">
        <v>52</v>
      </c>
      <c r="D14231" t="s">
        <v>52</v>
      </c>
      <c r="E14231" s="30">
        <v>8.33</v>
      </c>
      <c r="F14231">
        <f t="shared" si="228"/>
        <v>1</v>
      </c>
    </row>
    <row r="14232" spans="1:6" x14ac:dyDescent="0.2">
      <c r="A14232" s="28">
        <v>43420</v>
      </c>
      <c r="B14232" t="s">
        <v>440</v>
      </c>
      <c r="C14232" t="s">
        <v>53</v>
      </c>
      <c r="D14232" t="s">
        <v>53</v>
      </c>
      <c r="E14232" s="30">
        <v>2.66</v>
      </c>
      <c r="F14232">
        <f t="shared" si="228"/>
        <v>1</v>
      </c>
    </row>
    <row r="14233" spans="1:6" x14ac:dyDescent="0.2">
      <c r="A14233" s="28">
        <v>43420</v>
      </c>
      <c r="B14233" t="s">
        <v>440</v>
      </c>
      <c r="C14233" t="s">
        <v>54</v>
      </c>
      <c r="D14233" t="s">
        <v>54</v>
      </c>
      <c r="E14233" s="30">
        <v>4</v>
      </c>
      <c r="F14233">
        <f t="shared" si="228"/>
        <v>1</v>
      </c>
    </row>
    <row r="14234" spans="1:6" x14ac:dyDescent="0.2">
      <c r="A14234" s="28">
        <v>43420</v>
      </c>
      <c r="B14234" t="s">
        <v>440</v>
      </c>
      <c r="C14234" t="s">
        <v>55</v>
      </c>
      <c r="D14234" t="s">
        <v>55</v>
      </c>
      <c r="E14234" s="30">
        <v>21.5</v>
      </c>
      <c r="F14234">
        <f t="shared" si="228"/>
        <v>1</v>
      </c>
    </row>
    <row r="14235" spans="1:6" x14ac:dyDescent="0.2">
      <c r="A14235" s="28">
        <v>43420</v>
      </c>
      <c r="B14235" t="s">
        <v>440</v>
      </c>
      <c r="C14235" t="s">
        <v>56</v>
      </c>
      <c r="D14235" t="s">
        <v>56</v>
      </c>
      <c r="E14235" s="30">
        <v>6</v>
      </c>
      <c r="F14235">
        <f t="shared" si="228"/>
        <v>1</v>
      </c>
    </row>
    <row r="14236" spans="1:6" x14ac:dyDescent="0.2">
      <c r="A14236" s="28">
        <v>43420</v>
      </c>
      <c r="B14236" t="s">
        <v>440</v>
      </c>
      <c r="C14236" t="s">
        <v>57</v>
      </c>
      <c r="D14236" t="s">
        <v>57</v>
      </c>
      <c r="E14236" s="30">
        <v>0</v>
      </c>
      <c r="F14236">
        <f t="shared" si="228"/>
        <v>1</v>
      </c>
    </row>
    <row r="14237" spans="1:6" x14ac:dyDescent="0.2">
      <c r="A14237" s="28">
        <v>43420</v>
      </c>
      <c r="B14237" t="s">
        <v>440</v>
      </c>
      <c r="C14237" t="s">
        <v>58</v>
      </c>
      <c r="D14237" t="s">
        <v>58</v>
      </c>
      <c r="E14237" s="30">
        <v>6</v>
      </c>
      <c r="F14237">
        <f t="shared" si="228"/>
        <v>1</v>
      </c>
    </row>
    <row r="14238" spans="1:6" x14ac:dyDescent="0.2">
      <c r="A14238" s="28">
        <v>43420</v>
      </c>
      <c r="B14238" t="s">
        <v>440</v>
      </c>
      <c r="C14238" t="s">
        <v>59</v>
      </c>
      <c r="D14238" t="s">
        <v>59</v>
      </c>
      <c r="E14238" s="30">
        <v>0.4</v>
      </c>
      <c r="F14238">
        <f t="shared" si="228"/>
        <v>1</v>
      </c>
    </row>
    <row r="14239" spans="1:6" x14ac:dyDescent="0.2">
      <c r="A14239" s="28">
        <v>43421</v>
      </c>
      <c r="B14239" t="s">
        <v>441</v>
      </c>
      <c r="C14239" t="s">
        <v>52</v>
      </c>
      <c r="D14239" t="s">
        <v>52</v>
      </c>
      <c r="E14239" s="30">
        <v>8</v>
      </c>
      <c r="F14239">
        <f t="shared" si="228"/>
        <v>1</v>
      </c>
    </row>
    <row r="14240" spans="1:6" x14ac:dyDescent="0.2">
      <c r="A14240" s="28">
        <v>43421</v>
      </c>
      <c r="B14240" t="s">
        <v>441</v>
      </c>
      <c r="C14240" t="s">
        <v>53</v>
      </c>
      <c r="D14240" t="s">
        <v>53</v>
      </c>
      <c r="E14240" s="30">
        <v>2.34</v>
      </c>
      <c r="F14240">
        <f t="shared" si="228"/>
        <v>1</v>
      </c>
    </row>
    <row r="14241" spans="1:6" x14ac:dyDescent="0.2">
      <c r="A14241" s="28">
        <v>43421</v>
      </c>
      <c r="B14241" t="s">
        <v>441</v>
      </c>
      <c r="C14241" t="s">
        <v>54</v>
      </c>
      <c r="D14241" t="s">
        <v>54</v>
      </c>
      <c r="E14241" s="30">
        <v>1</v>
      </c>
      <c r="F14241">
        <f t="shared" si="228"/>
        <v>1</v>
      </c>
    </row>
    <row r="14242" spans="1:6" x14ac:dyDescent="0.2">
      <c r="A14242" s="28">
        <v>43421</v>
      </c>
      <c r="B14242" t="s">
        <v>441</v>
      </c>
      <c r="C14242" t="s">
        <v>55</v>
      </c>
      <c r="D14242" t="s">
        <v>55</v>
      </c>
      <c r="E14242" s="30">
        <v>39</v>
      </c>
      <c r="F14242">
        <f t="shared" si="228"/>
        <v>1</v>
      </c>
    </row>
    <row r="14243" spans="1:6" x14ac:dyDescent="0.2">
      <c r="A14243" s="28">
        <v>43421</v>
      </c>
      <c r="B14243" t="s">
        <v>441</v>
      </c>
      <c r="C14243" t="s">
        <v>56</v>
      </c>
      <c r="D14243" t="s">
        <v>56</v>
      </c>
      <c r="E14243" s="30">
        <v>5</v>
      </c>
      <c r="F14243">
        <f t="shared" si="228"/>
        <v>1</v>
      </c>
    </row>
    <row r="14244" spans="1:6" x14ac:dyDescent="0.2">
      <c r="A14244" s="28">
        <v>43421</v>
      </c>
      <c r="B14244" t="s">
        <v>441</v>
      </c>
      <c r="C14244" t="s">
        <v>57</v>
      </c>
      <c r="D14244" t="s">
        <v>57</v>
      </c>
      <c r="E14244" s="30">
        <v>0</v>
      </c>
      <c r="F14244">
        <f t="shared" si="228"/>
        <v>1</v>
      </c>
    </row>
    <row r="14245" spans="1:6" x14ac:dyDescent="0.2">
      <c r="A14245" s="28">
        <v>43421</v>
      </c>
      <c r="B14245" t="s">
        <v>441</v>
      </c>
      <c r="C14245" t="s">
        <v>58</v>
      </c>
      <c r="D14245" t="s">
        <v>58</v>
      </c>
      <c r="E14245" s="30">
        <v>13</v>
      </c>
      <c r="F14245">
        <f t="shared" si="228"/>
        <v>1</v>
      </c>
    </row>
    <row r="14246" spans="1:6" x14ac:dyDescent="0.2">
      <c r="A14246" s="28">
        <v>43421</v>
      </c>
      <c r="B14246" t="s">
        <v>441</v>
      </c>
      <c r="C14246" t="s">
        <v>59</v>
      </c>
      <c r="D14246" t="s">
        <v>59</v>
      </c>
      <c r="E14246" s="30">
        <v>2</v>
      </c>
      <c r="F14246">
        <f t="shared" si="228"/>
        <v>1</v>
      </c>
    </row>
    <row r="14247" spans="1:6" x14ac:dyDescent="0.2">
      <c r="A14247" s="28">
        <v>43422</v>
      </c>
      <c r="B14247" t="s">
        <v>447</v>
      </c>
      <c r="C14247" t="s">
        <v>52</v>
      </c>
      <c r="D14247" t="s">
        <v>52</v>
      </c>
      <c r="E14247" s="30">
        <v>4.68</v>
      </c>
      <c r="F14247">
        <f t="shared" si="228"/>
        <v>1</v>
      </c>
    </row>
    <row r="14248" spans="1:6" x14ac:dyDescent="0.2">
      <c r="A14248" s="28">
        <v>43422</v>
      </c>
      <c r="B14248" t="s">
        <v>447</v>
      </c>
      <c r="C14248" t="s">
        <v>53</v>
      </c>
      <c r="D14248" t="s">
        <v>53</v>
      </c>
      <c r="E14248" s="30">
        <v>4.68</v>
      </c>
      <c r="F14248">
        <f t="shared" si="228"/>
        <v>1</v>
      </c>
    </row>
    <row r="14249" spans="1:6" x14ac:dyDescent="0.2">
      <c r="A14249" s="28">
        <v>43422</v>
      </c>
      <c r="B14249" t="s">
        <v>447</v>
      </c>
      <c r="C14249" t="s">
        <v>54</v>
      </c>
      <c r="D14249" t="s">
        <v>54</v>
      </c>
      <c r="E14249" s="30">
        <v>5</v>
      </c>
      <c r="F14249">
        <f t="shared" si="228"/>
        <v>1</v>
      </c>
    </row>
    <row r="14250" spans="1:6" x14ac:dyDescent="0.2">
      <c r="A14250" s="28">
        <v>43422</v>
      </c>
      <c r="B14250" t="s">
        <v>447</v>
      </c>
      <c r="C14250" t="s">
        <v>55</v>
      </c>
      <c r="D14250" t="s">
        <v>55</v>
      </c>
      <c r="E14250" s="30">
        <v>32.9</v>
      </c>
      <c r="F14250">
        <f t="shared" si="228"/>
        <v>1</v>
      </c>
    </row>
    <row r="14251" spans="1:6" x14ac:dyDescent="0.2">
      <c r="A14251" s="28">
        <v>43422</v>
      </c>
      <c r="B14251" t="s">
        <v>447</v>
      </c>
      <c r="C14251" t="s">
        <v>56</v>
      </c>
      <c r="D14251" t="s">
        <v>56</v>
      </c>
      <c r="E14251" s="30">
        <v>7</v>
      </c>
      <c r="F14251">
        <f t="shared" si="228"/>
        <v>1</v>
      </c>
    </row>
    <row r="14252" spans="1:6" x14ac:dyDescent="0.2">
      <c r="A14252" s="28">
        <v>43422</v>
      </c>
      <c r="B14252" t="s">
        <v>447</v>
      </c>
      <c r="C14252" t="s">
        <v>57</v>
      </c>
      <c r="D14252" t="s">
        <v>57</v>
      </c>
      <c r="E14252" s="30">
        <v>1</v>
      </c>
      <c r="F14252">
        <f t="shared" si="228"/>
        <v>1</v>
      </c>
    </row>
    <row r="14253" spans="1:6" x14ac:dyDescent="0.2">
      <c r="A14253" s="28">
        <v>43422</v>
      </c>
      <c r="B14253" t="s">
        <v>447</v>
      </c>
      <c r="C14253" t="s">
        <v>58</v>
      </c>
      <c r="D14253" t="s">
        <v>58</v>
      </c>
      <c r="E14253" s="30">
        <v>10</v>
      </c>
      <c r="F14253">
        <f t="shared" si="228"/>
        <v>1</v>
      </c>
    </row>
    <row r="14254" spans="1:6" x14ac:dyDescent="0.2">
      <c r="A14254" s="28">
        <v>43422</v>
      </c>
      <c r="B14254" t="s">
        <v>447</v>
      </c>
      <c r="C14254" t="s">
        <v>59</v>
      </c>
      <c r="D14254" t="s">
        <v>59</v>
      </c>
      <c r="E14254" s="30">
        <v>1</v>
      </c>
      <c r="F14254">
        <f t="shared" si="228"/>
        <v>1</v>
      </c>
    </row>
    <row r="14255" spans="1:6" x14ac:dyDescent="0.2">
      <c r="A14255" s="28">
        <v>43423</v>
      </c>
      <c r="B14255" t="s">
        <v>443</v>
      </c>
      <c r="C14255" t="s">
        <v>52</v>
      </c>
      <c r="D14255" t="s">
        <v>52</v>
      </c>
      <c r="E14255" s="30">
        <v>6.01</v>
      </c>
      <c r="F14255">
        <f t="shared" si="228"/>
        <v>1</v>
      </c>
    </row>
    <row r="14256" spans="1:6" x14ac:dyDescent="0.2">
      <c r="A14256" s="28">
        <v>43423</v>
      </c>
      <c r="B14256" t="s">
        <v>443</v>
      </c>
      <c r="C14256" t="s">
        <v>53</v>
      </c>
      <c r="D14256" t="s">
        <v>53</v>
      </c>
      <c r="E14256" s="30">
        <v>2.44</v>
      </c>
      <c r="F14256">
        <f t="shared" si="228"/>
        <v>1</v>
      </c>
    </row>
    <row r="14257" spans="1:6" x14ac:dyDescent="0.2">
      <c r="A14257" s="28">
        <v>43423</v>
      </c>
      <c r="B14257" t="s">
        <v>443</v>
      </c>
      <c r="C14257" t="s">
        <v>54</v>
      </c>
      <c r="D14257" t="s">
        <v>54</v>
      </c>
      <c r="E14257" s="30">
        <v>2</v>
      </c>
      <c r="F14257">
        <f t="shared" si="228"/>
        <v>1</v>
      </c>
    </row>
    <row r="14258" spans="1:6" x14ac:dyDescent="0.2">
      <c r="A14258" s="28">
        <v>43423</v>
      </c>
      <c r="B14258" t="s">
        <v>443</v>
      </c>
      <c r="C14258" t="s">
        <v>55</v>
      </c>
      <c r="D14258" t="s">
        <v>55</v>
      </c>
      <c r="E14258" s="30">
        <v>47.2</v>
      </c>
      <c r="F14258">
        <f t="shared" si="228"/>
        <v>1</v>
      </c>
    </row>
    <row r="14259" spans="1:6" x14ac:dyDescent="0.2">
      <c r="A14259" s="28">
        <v>43423</v>
      </c>
      <c r="B14259" t="s">
        <v>443</v>
      </c>
      <c r="C14259" t="s">
        <v>56</v>
      </c>
      <c r="D14259" t="s">
        <v>56</v>
      </c>
      <c r="E14259" s="30">
        <v>6</v>
      </c>
      <c r="F14259">
        <f t="shared" si="228"/>
        <v>1</v>
      </c>
    </row>
    <row r="14260" spans="1:6" x14ac:dyDescent="0.2">
      <c r="A14260" s="28">
        <v>43423</v>
      </c>
      <c r="B14260" t="s">
        <v>443</v>
      </c>
      <c r="C14260" t="s">
        <v>57</v>
      </c>
      <c r="D14260" t="s">
        <v>57</v>
      </c>
      <c r="E14260" s="30">
        <v>3</v>
      </c>
      <c r="F14260">
        <f t="shared" si="228"/>
        <v>1</v>
      </c>
    </row>
    <row r="14261" spans="1:6" x14ac:dyDescent="0.2">
      <c r="A14261" s="28">
        <v>43423</v>
      </c>
      <c r="B14261" t="s">
        <v>443</v>
      </c>
      <c r="C14261" t="s">
        <v>58</v>
      </c>
      <c r="D14261" t="s">
        <v>58</v>
      </c>
      <c r="E14261" s="30">
        <v>3</v>
      </c>
      <c r="F14261">
        <f t="shared" si="228"/>
        <v>1</v>
      </c>
    </row>
    <row r="14262" spans="1:6" x14ac:dyDescent="0.2">
      <c r="A14262" s="28">
        <v>43423</v>
      </c>
      <c r="B14262" t="s">
        <v>443</v>
      </c>
      <c r="C14262" t="s">
        <v>59</v>
      </c>
      <c r="D14262" t="s">
        <v>59</v>
      </c>
      <c r="E14262" s="30">
        <v>0</v>
      </c>
      <c r="F14262">
        <f t="shared" si="228"/>
        <v>1</v>
      </c>
    </row>
    <row r="14263" spans="1:6" x14ac:dyDescent="0.2">
      <c r="A14263" s="28">
        <v>43424</v>
      </c>
      <c r="B14263" t="s">
        <v>444</v>
      </c>
      <c r="C14263" t="s">
        <v>52</v>
      </c>
      <c r="D14263" t="s">
        <v>52</v>
      </c>
      <c r="E14263" s="30">
        <v>5.33</v>
      </c>
      <c r="F14263">
        <f t="shared" si="228"/>
        <v>1</v>
      </c>
    </row>
    <row r="14264" spans="1:6" x14ac:dyDescent="0.2">
      <c r="A14264" s="28">
        <v>43424</v>
      </c>
      <c r="B14264" t="s">
        <v>444</v>
      </c>
      <c r="C14264" t="s">
        <v>53</v>
      </c>
      <c r="D14264" t="s">
        <v>53</v>
      </c>
      <c r="E14264" s="30">
        <v>3.8029999999999999</v>
      </c>
      <c r="F14264">
        <f t="shared" si="228"/>
        <v>1</v>
      </c>
    </row>
    <row r="14265" spans="1:6" x14ac:dyDescent="0.2">
      <c r="A14265" s="28">
        <v>43424</v>
      </c>
      <c r="B14265" t="s">
        <v>444</v>
      </c>
      <c r="C14265" t="s">
        <v>54</v>
      </c>
      <c r="D14265" t="s">
        <v>54</v>
      </c>
      <c r="E14265" s="30">
        <v>4</v>
      </c>
      <c r="F14265">
        <f t="shared" si="228"/>
        <v>1</v>
      </c>
    </row>
    <row r="14266" spans="1:6" x14ac:dyDescent="0.2">
      <c r="A14266" s="28">
        <v>43424</v>
      </c>
      <c r="B14266" t="s">
        <v>444</v>
      </c>
      <c r="C14266" t="s">
        <v>55</v>
      </c>
      <c r="D14266" t="s">
        <v>55</v>
      </c>
      <c r="E14266" s="30">
        <v>31.5</v>
      </c>
      <c r="F14266">
        <f t="shared" si="228"/>
        <v>1</v>
      </c>
    </row>
    <row r="14267" spans="1:6" x14ac:dyDescent="0.2">
      <c r="A14267" s="28">
        <v>43424</v>
      </c>
      <c r="B14267" t="s">
        <v>444</v>
      </c>
      <c r="C14267" t="s">
        <v>56</v>
      </c>
      <c r="D14267" t="s">
        <v>56</v>
      </c>
      <c r="E14267" s="30">
        <v>4</v>
      </c>
      <c r="F14267">
        <f t="shared" si="228"/>
        <v>1</v>
      </c>
    </row>
    <row r="14268" spans="1:6" x14ac:dyDescent="0.2">
      <c r="A14268" s="28">
        <v>43424</v>
      </c>
      <c r="B14268" t="s">
        <v>444</v>
      </c>
      <c r="C14268" t="s">
        <v>57</v>
      </c>
      <c r="D14268" t="s">
        <v>57</v>
      </c>
      <c r="E14268" s="30">
        <v>1</v>
      </c>
      <c r="F14268">
        <f t="shared" si="228"/>
        <v>1</v>
      </c>
    </row>
    <row r="14269" spans="1:6" x14ac:dyDescent="0.2">
      <c r="A14269" s="28">
        <v>43424</v>
      </c>
      <c r="B14269" t="s">
        <v>444</v>
      </c>
      <c r="C14269" t="s">
        <v>58</v>
      </c>
      <c r="D14269" t="s">
        <v>58</v>
      </c>
      <c r="E14269" s="30">
        <v>10</v>
      </c>
      <c r="F14269">
        <f t="shared" si="228"/>
        <v>1</v>
      </c>
    </row>
    <row r="14270" spans="1:6" x14ac:dyDescent="0.2">
      <c r="A14270" s="28">
        <v>43424</v>
      </c>
      <c r="B14270" t="s">
        <v>444</v>
      </c>
      <c r="C14270" t="s">
        <v>59</v>
      </c>
      <c r="D14270" t="s">
        <v>59</v>
      </c>
      <c r="E14270" s="30">
        <v>3</v>
      </c>
      <c r="F14270">
        <f t="shared" si="228"/>
        <v>1</v>
      </c>
    </row>
    <row r="14271" spans="1:6" x14ac:dyDescent="0.2">
      <c r="A14271" s="28">
        <v>43425</v>
      </c>
      <c r="B14271" t="s">
        <v>445</v>
      </c>
      <c r="C14271" t="s">
        <v>52</v>
      </c>
      <c r="D14271" t="s">
        <v>52</v>
      </c>
      <c r="E14271" s="30">
        <v>7</v>
      </c>
      <c r="F14271">
        <f t="shared" si="228"/>
        <v>1</v>
      </c>
    </row>
    <row r="14272" spans="1:6" x14ac:dyDescent="0.2">
      <c r="A14272" s="28">
        <v>43425</v>
      </c>
      <c r="B14272" t="s">
        <v>445</v>
      </c>
      <c r="C14272" t="s">
        <v>53</v>
      </c>
      <c r="D14272" t="s">
        <v>53</v>
      </c>
      <c r="E14272" s="30">
        <v>2.34</v>
      </c>
      <c r="F14272">
        <f t="shared" si="228"/>
        <v>1</v>
      </c>
    </row>
    <row r="14273" spans="1:6" x14ac:dyDescent="0.2">
      <c r="A14273" s="28">
        <v>43425</v>
      </c>
      <c r="B14273" t="s">
        <v>445</v>
      </c>
      <c r="C14273" t="s">
        <v>54</v>
      </c>
      <c r="D14273" t="s">
        <v>54</v>
      </c>
      <c r="E14273" s="30">
        <v>3.25</v>
      </c>
      <c r="F14273">
        <f t="shared" si="228"/>
        <v>1</v>
      </c>
    </row>
    <row r="14274" spans="1:6" x14ac:dyDescent="0.2">
      <c r="A14274" s="28">
        <v>43425</v>
      </c>
      <c r="B14274" t="s">
        <v>445</v>
      </c>
      <c r="C14274" t="s">
        <v>55</v>
      </c>
      <c r="D14274" t="s">
        <v>55</v>
      </c>
      <c r="E14274" s="30">
        <v>22</v>
      </c>
      <c r="F14274">
        <f t="shared" si="228"/>
        <v>1</v>
      </c>
    </row>
    <row r="14275" spans="1:6" x14ac:dyDescent="0.2">
      <c r="A14275" s="28">
        <v>43425</v>
      </c>
      <c r="B14275" t="s">
        <v>445</v>
      </c>
      <c r="C14275" t="s">
        <v>56</v>
      </c>
      <c r="D14275" t="s">
        <v>56</v>
      </c>
      <c r="E14275" s="30">
        <v>5</v>
      </c>
      <c r="F14275">
        <f t="shared" si="228"/>
        <v>1</v>
      </c>
    </row>
    <row r="14276" spans="1:6" x14ac:dyDescent="0.2">
      <c r="A14276" s="28">
        <v>43425</v>
      </c>
      <c r="B14276" t="s">
        <v>445</v>
      </c>
      <c r="C14276" t="s">
        <v>57</v>
      </c>
      <c r="D14276" t="s">
        <v>57</v>
      </c>
      <c r="E14276" s="30">
        <v>0</v>
      </c>
      <c r="F14276">
        <f t="shared" si="228"/>
        <v>1</v>
      </c>
    </row>
    <row r="14277" spans="1:6" x14ac:dyDescent="0.2">
      <c r="A14277" s="28">
        <v>43425</v>
      </c>
      <c r="B14277" t="s">
        <v>445</v>
      </c>
      <c r="C14277" t="s">
        <v>58</v>
      </c>
      <c r="D14277" t="s">
        <v>58</v>
      </c>
      <c r="E14277" s="30">
        <v>5</v>
      </c>
      <c r="F14277">
        <f t="shared" si="228"/>
        <v>1</v>
      </c>
    </row>
    <row r="14278" spans="1:6" x14ac:dyDescent="0.2">
      <c r="A14278" s="28">
        <v>43425</v>
      </c>
      <c r="B14278" t="s">
        <v>445</v>
      </c>
      <c r="C14278" t="s">
        <v>59</v>
      </c>
      <c r="D14278" t="s">
        <v>59</v>
      </c>
      <c r="E14278" s="30">
        <v>1</v>
      </c>
      <c r="F14278">
        <f t="shared" si="228"/>
        <v>1</v>
      </c>
    </row>
    <row r="14279" spans="1:6" x14ac:dyDescent="0.2">
      <c r="A14279" s="28">
        <v>43426</v>
      </c>
      <c r="B14279" t="s">
        <v>446</v>
      </c>
      <c r="C14279" t="s">
        <v>52</v>
      </c>
      <c r="D14279" t="s">
        <v>52</v>
      </c>
      <c r="E14279" s="30">
        <v>8</v>
      </c>
      <c r="F14279">
        <f t="shared" ref="F14279:F14342" si="229">SUBTOTAL(103,E14279)</f>
        <v>1</v>
      </c>
    </row>
    <row r="14280" spans="1:6" x14ac:dyDescent="0.2">
      <c r="A14280" s="28">
        <v>43426</v>
      </c>
      <c r="B14280" t="s">
        <v>446</v>
      </c>
      <c r="C14280" t="s">
        <v>53</v>
      </c>
      <c r="D14280" t="s">
        <v>53</v>
      </c>
      <c r="E14280" s="30">
        <v>7.0659999999999998</v>
      </c>
      <c r="F14280">
        <f t="shared" si="229"/>
        <v>1</v>
      </c>
    </row>
    <row r="14281" spans="1:6" x14ac:dyDescent="0.2">
      <c r="A14281" s="28">
        <v>43426</v>
      </c>
      <c r="B14281" t="s">
        <v>446</v>
      </c>
      <c r="C14281" t="s">
        <v>54</v>
      </c>
      <c r="D14281" t="s">
        <v>54</v>
      </c>
      <c r="E14281" s="30">
        <v>3</v>
      </c>
      <c r="F14281">
        <f t="shared" si="229"/>
        <v>1</v>
      </c>
    </row>
    <row r="14282" spans="1:6" x14ac:dyDescent="0.2">
      <c r="A14282" s="28">
        <v>43426</v>
      </c>
      <c r="B14282" t="s">
        <v>446</v>
      </c>
      <c r="C14282" t="s">
        <v>55</v>
      </c>
      <c r="D14282" t="s">
        <v>55</v>
      </c>
      <c r="E14282" s="30">
        <v>22.4</v>
      </c>
      <c r="F14282">
        <f t="shared" si="229"/>
        <v>1</v>
      </c>
    </row>
    <row r="14283" spans="1:6" x14ac:dyDescent="0.2">
      <c r="A14283" s="28">
        <v>43426</v>
      </c>
      <c r="B14283" t="s">
        <v>446</v>
      </c>
      <c r="C14283" t="s">
        <v>56</v>
      </c>
      <c r="D14283" t="s">
        <v>56</v>
      </c>
      <c r="E14283" s="30">
        <v>9</v>
      </c>
      <c r="F14283">
        <f t="shared" si="229"/>
        <v>1</v>
      </c>
    </row>
    <row r="14284" spans="1:6" x14ac:dyDescent="0.2">
      <c r="A14284" s="28">
        <v>43426</v>
      </c>
      <c r="B14284" t="s">
        <v>446</v>
      </c>
      <c r="C14284" t="s">
        <v>57</v>
      </c>
      <c r="D14284" t="s">
        <v>57</v>
      </c>
      <c r="E14284" s="30">
        <v>0</v>
      </c>
      <c r="F14284">
        <f t="shared" si="229"/>
        <v>1</v>
      </c>
    </row>
    <row r="14285" spans="1:6" x14ac:dyDescent="0.2">
      <c r="A14285" s="28">
        <v>43426</v>
      </c>
      <c r="B14285" t="s">
        <v>446</v>
      </c>
      <c r="C14285" t="s">
        <v>58</v>
      </c>
      <c r="D14285" t="s">
        <v>58</v>
      </c>
      <c r="E14285" s="30">
        <v>15</v>
      </c>
      <c r="F14285">
        <f t="shared" si="229"/>
        <v>1</v>
      </c>
    </row>
    <row r="14286" spans="1:6" x14ac:dyDescent="0.2">
      <c r="A14286" s="28">
        <v>43426</v>
      </c>
      <c r="B14286" t="s">
        <v>446</v>
      </c>
      <c r="C14286" t="s">
        <v>59</v>
      </c>
      <c r="D14286" t="s">
        <v>59</v>
      </c>
      <c r="E14286" s="30">
        <v>2</v>
      </c>
      <c r="F14286">
        <f t="shared" si="229"/>
        <v>1</v>
      </c>
    </row>
    <row r="14287" spans="1:6" x14ac:dyDescent="0.2">
      <c r="A14287" s="28">
        <v>43427</v>
      </c>
      <c r="B14287" t="s">
        <v>440</v>
      </c>
      <c r="C14287" t="s">
        <v>52</v>
      </c>
      <c r="D14287" t="s">
        <v>52</v>
      </c>
      <c r="E14287" s="30">
        <v>6</v>
      </c>
      <c r="F14287">
        <f t="shared" si="229"/>
        <v>1</v>
      </c>
    </row>
    <row r="14288" spans="1:6" x14ac:dyDescent="0.2">
      <c r="A14288" s="28">
        <v>43427</v>
      </c>
      <c r="B14288" t="s">
        <v>440</v>
      </c>
      <c r="C14288" t="s">
        <v>53</v>
      </c>
      <c r="D14288" t="s">
        <v>53</v>
      </c>
      <c r="E14288" s="30">
        <v>4.4720000000000004</v>
      </c>
      <c r="F14288">
        <f t="shared" si="229"/>
        <v>1</v>
      </c>
    </row>
    <row r="14289" spans="1:6" x14ac:dyDescent="0.2">
      <c r="A14289" s="28">
        <v>43427</v>
      </c>
      <c r="B14289" t="s">
        <v>440</v>
      </c>
      <c r="C14289" t="s">
        <v>54</v>
      </c>
      <c r="D14289" t="s">
        <v>54</v>
      </c>
      <c r="E14289" s="30">
        <v>3</v>
      </c>
      <c r="F14289">
        <f t="shared" si="229"/>
        <v>1</v>
      </c>
    </row>
    <row r="14290" spans="1:6" x14ac:dyDescent="0.2">
      <c r="A14290" s="28">
        <v>43427</v>
      </c>
      <c r="B14290" t="s">
        <v>440</v>
      </c>
      <c r="C14290" t="s">
        <v>55</v>
      </c>
      <c r="D14290" t="s">
        <v>55</v>
      </c>
      <c r="E14290" s="30">
        <v>29.6</v>
      </c>
      <c r="F14290">
        <f t="shared" si="229"/>
        <v>1</v>
      </c>
    </row>
    <row r="14291" spans="1:6" x14ac:dyDescent="0.2">
      <c r="A14291" s="28">
        <v>43427</v>
      </c>
      <c r="B14291" t="s">
        <v>440</v>
      </c>
      <c r="C14291" t="s">
        <v>56</v>
      </c>
      <c r="D14291" t="s">
        <v>56</v>
      </c>
      <c r="E14291" s="30">
        <v>13</v>
      </c>
      <c r="F14291">
        <f t="shared" si="229"/>
        <v>1</v>
      </c>
    </row>
    <row r="14292" spans="1:6" x14ac:dyDescent="0.2">
      <c r="A14292" s="28">
        <v>43427</v>
      </c>
      <c r="B14292" t="s">
        <v>440</v>
      </c>
      <c r="C14292" t="s">
        <v>57</v>
      </c>
      <c r="D14292" t="s">
        <v>57</v>
      </c>
      <c r="E14292" s="30">
        <v>1</v>
      </c>
      <c r="F14292">
        <f t="shared" si="229"/>
        <v>1</v>
      </c>
    </row>
    <row r="14293" spans="1:6" x14ac:dyDescent="0.2">
      <c r="A14293" s="28">
        <v>43427</v>
      </c>
      <c r="B14293" t="s">
        <v>440</v>
      </c>
      <c r="C14293" t="s">
        <v>58</v>
      </c>
      <c r="D14293" t="s">
        <v>58</v>
      </c>
      <c r="E14293" s="30">
        <v>24</v>
      </c>
      <c r="F14293">
        <f t="shared" si="229"/>
        <v>1</v>
      </c>
    </row>
    <row r="14294" spans="1:6" x14ac:dyDescent="0.2">
      <c r="A14294" s="28">
        <v>43427</v>
      </c>
      <c r="B14294" t="s">
        <v>440</v>
      </c>
      <c r="C14294" t="s">
        <v>59</v>
      </c>
      <c r="D14294" t="s">
        <v>59</v>
      </c>
      <c r="E14294" s="30">
        <v>3</v>
      </c>
      <c r="F14294">
        <f t="shared" si="229"/>
        <v>1</v>
      </c>
    </row>
    <row r="14295" spans="1:6" x14ac:dyDescent="0.2">
      <c r="A14295" s="28">
        <v>43428</v>
      </c>
      <c r="B14295" t="s">
        <v>441</v>
      </c>
      <c r="C14295" t="s">
        <v>52</v>
      </c>
      <c r="D14295" t="s">
        <v>52</v>
      </c>
      <c r="E14295" s="30">
        <v>5.66</v>
      </c>
      <c r="F14295">
        <f t="shared" si="229"/>
        <v>1</v>
      </c>
    </row>
    <row r="14296" spans="1:6" x14ac:dyDescent="0.2">
      <c r="A14296" s="28">
        <v>43428</v>
      </c>
      <c r="B14296" t="s">
        <v>441</v>
      </c>
      <c r="C14296" t="s">
        <v>53</v>
      </c>
      <c r="D14296" t="s">
        <v>53</v>
      </c>
      <c r="E14296" s="30">
        <v>5.78</v>
      </c>
      <c r="F14296">
        <f t="shared" si="229"/>
        <v>1</v>
      </c>
    </row>
    <row r="14297" spans="1:6" x14ac:dyDescent="0.2">
      <c r="A14297" s="28">
        <v>43428</v>
      </c>
      <c r="B14297" t="s">
        <v>441</v>
      </c>
      <c r="C14297" t="s">
        <v>54</v>
      </c>
      <c r="D14297" t="s">
        <v>54</v>
      </c>
      <c r="E14297" s="30">
        <v>5</v>
      </c>
      <c r="F14297">
        <f t="shared" si="229"/>
        <v>1</v>
      </c>
    </row>
    <row r="14298" spans="1:6" x14ac:dyDescent="0.2">
      <c r="A14298" s="28">
        <v>43428</v>
      </c>
      <c r="B14298" t="s">
        <v>441</v>
      </c>
      <c r="C14298" t="s">
        <v>55</v>
      </c>
      <c r="D14298" t="s">
        <v>55</v>
      </c>
      <c r="E14298" s="30">
        <v>29.2</v>
      </c>
      <c r="F14298">
        <f t="shared" si="229"/>
        <v>1</v>
      </c>
    </row>
    <row r="14299" spans="1:6" x14ac:dyDescent="0.2">
      <c r="A14299" s="28">
        <v>43428</v>
      </c>
      <c r="B14299" t="s">
        <v>441</v>
      </c>
      <c r="C14299" t="s">
        <v>56</v>
      </c>
      <c r="D14299" t="s">
        <v>56</v>
      </c>
      <c r="E14299" s="30">
        <v>11</v>
      </c>
      <c r="F14299">
        <f t="shared" si="229"/>
        <v>1</v>
      </c>
    </row>
    <row r="14300" spans="1:6" x14ac:dyDescent="0.2">
      <c r="A14300" s="28">
        <v>43428</v>
      </c>
      <c r="B14300" t="s">
        <v>441</v>
      </c>
      <c r="C14300" t="s">
        <v>57</v>
      </c>
      <c r="D14300" t="s">
        <v>57</v>
      </c>
      <c r="E14300" s="30">
        <v>0</v>
      </c>
      <c r="F14300">
        <f t="shared" si="229"/>
        <v>1</v>
      </c>
    </row>
    <row r="14301" spans="1:6" x14ac:dyDescent="0.2">
      <c r="A14301" s="28">
        <v>43428</v>
      </c>
      <c r="B14301" t="s">
        <v>441</v>
      </c>
      <c r="C14301" t="s">
        <v>58</v>
      </c>
      <c r="D14301" t="s">
        <v>58</v>
      </c>
      <c r="E14301" s="30">
        <v>7</v>
      </c>
      <c r="F14301">
        <f t="shared" si="229"/>
        <v>1</v>
      </c>
    </row>
    <row r="14302" spans="1:6" x14ac:dyDescent="0.2">
      <c r="A14302" s="28">
        <v>43428</v>
      </c>
      <c r="B14302" t="s">
        <v>441</v>
      </c>
      <c r="C14302" t="s">
        <v>59</v>
      </c>
      <c r="D14302" t="s">
        <v>59</v>
      </c>
      <c r="E14302" s="30">
        <v>0.3</v>
      </c>
      <c r="F14302">
        <f t="shared" si="229"/>
        <v>1</v>
      </c>
    </row>
    <row r="14303" spans="1:6" x14ac:dyDescent="0.2">
      <c r="A14303" s="28">
        <v>43429</v>
      </c>
      <c r="B14303" t="s">
        <v>447</v>
      </c>
      <c r="C14303" t="s">
        <v>52</v>
      </c>
      <c r="D14303" t="s">
        <v>52</v>
      </c>
      <c r="E14303" s="30">
        <v>5.33</v>
      </c>
      <c r="F14303">
        <f t="shared" si="229"/>
        <v>1</v>
      </c>
    </row>
    <row r="14304" spans="1:6" x14ac:dyDescent="0.2">
      <c r="A14304" s="28">
        <v>43429</v>
      </c>
      <c r="B14304" t="s">
        <v>447</v>
      </c>
      <c r="C14304" t="s">
        <v>53</v>
      </c>
      <c r="D14304" t="s">
        <v>53</v>
      </c>
      <c r="E14304" s="30">
        <v>3.593</v>
      </c>
      <c r="F14304">
        <f t="shared" si="229"/>
        <v>1</v>
      </c>
    </row>
    <row r="14305" spans="1:6" x14ac:dyDescent="0.2">
      <c r="A14305" s="28">
        <v>43429</v>
      </c>
      <c r="B14305" t="s">
        <v>447</v>
      </c>
      <c r="C14305" t="s">
        <v>54</v>
      </c>
      <c r="D14305" t="s">
        <v>54</v>
      </c>
      <c r="E14305" s="30">
        <v>3.15</v>
      </c>
      <c r="F14305">
        <f t="shared" si="229"/>
        <v>1</v>
      </c>
    </row>
    <row r="14306" spans="1:6" x14ac:dyDescent="0.2">
      <c r="A14306" s="28">
        <v>43429</v>
      </c>
      <c r="B14306" t="s">
        <v>447</v>
      </c>
      <c r="C14306" t="s">
        <v>55</v>
      </c>
      <c r="D14306" t="s">
        <v>55</v>
      </c>
      <c r="E14306" s="30">
        <v>19.100000000000001</v>
      </c>
      <c r="F14306">
        <f t="shared" si="229"/>
        <v>1</v>
      </c>
    </row>
    <row r="14307" spans="1:6" x14ac:dyDescent="0.2">
      <c r="A14307" s="28">
        <v>43429</v>
      </c>
      <c r="B14307" t="s">
        <v>447</v>
      </c>
      <c r="C14307" t="s">
        <v>56</v>
      </c>
      <c r="D14307" t="s">
        <v>56</v>
      </c>
      <c r="E14307" s="30">
        <v>6</v>
      </c>
      <c r="F14307">
        <f t="shared" si="229"/>
        <v>1</v>
      </c>
    </row>
    <row r="14308" spans="1:6" x14ac:dyDescent="0.2">
      <c r="A14308" s="28">
        <v>43429</v>
      </c>
      <c r="B14308" t="s">
        <v>447</v>
      </c>
      <c r="C14308" t="s">
        <v>57</v>
      </c>
      <c r="D14308" t="s">
        <v>57</v>
      </c>
      <c r="E14308" s="30">
        <v>1</v>
      </c>
      <c r="F14308">
        <f t="shared" si="229"/>
        <v>1</v>
      </c>
    </row>
    <row r="14309" spans="1:6" x14ac:dyDescent="0.2">
      <c r="A14309" s="28">
        <v>43429</v>
      </c>
      <c r="B14309" t="s">
        <v>447</v>
      </c>
      <c r="C14309" t="s">
        <v>58</v>
      </c>
      <c r="D14309" t="s">
        <v>58</v>
      </c>
      <c r="E14309" s="30">
        <v>3</v>
      </c>
      <c r="F14309">
        <f t="shared" si="229"/>
        <v>1</v>
      </c>
    </row>
    <row r="14310" spans="1:6" x14ac:dyDescent="0.2">
      <c r="A14310" s="28">
        <v>43429</v>
      </c>
      <c r="B14310" t="s">
        <v>447</v>
      </c>
      <c r="C14310" t="s">
        <v>59</v>
      </c>
      <c r="D14310" t="s">
        <v>59</v>
      </c>
      <c r="E14310" s="30">
        <v>2</v>
      </c>
      <c r="F14310">
        <f t="shared" si="229"/>
        <v>1</v>
      </c>
    </row>
    <row r="14311" spans="1:6" x14ac:dyDescent="0.2">
      <c r="A14311" s="28">
        <v>43430</v>
      </c>
      <c r="B14311" t="s">
        <v>443</v>
      </c>
      <c r="C14311" t="s">
        <v>52</v>
      </c>
      <c r="D14311" t="s">
        <v>52</v>
      </c>
      <c r="E14311" s="30">
        <v>5.33</v>
      </c>
      <c r="F14311">
        <f t="shared" si="229"/>
        <v>1</v>
      </c>
    </row>
    <row r="14312" spans="1:6" x14ac:dyDescent="0.2">
      <c r="A14312" s="28">
        <v>43430</v>
      </c>
      <c r="B14312" t="s">
        <v>443</v>
      </c>
      <c r="C14312" t="s">
        <v>53</v>
      </c>
      <c r="D14312" t="s">
        <v>53</v>
      </c>
      <c r="E14312" s="30">
        <v>2.34</v>
      </c>
      <c r="F14312">
        <f t="shared" si="229"/>
        <v>1</v>
      </c>
    </row>
    <row r="14313" spans="1:6" x14ac:dyDescent="0.2">
      <c r="A14313" s="28">
        <v>43430</v>
      </c>
      <c r="B14313" t="s">
        <v>443</v>
      </c>
      <c r="C14313" t="s">
        <v>54</v>
      </c>
      <c r="D14313" t="s">
        <v>54</v>
      </c>
      <c r="E14313" s="30">
        <v>2</v>
      </c>
      <c r="F14313">
        <f t="shared" si="229"/>
        <v>1</v>
      </c>
    </row>
    <row r="14314" spans="1:6" x14ac:dyDescent="0.2">
      <c r="A14314" s="28">
        <v>43430</v>
      </c>
      <c r="B14314" t="s">
        <v>443</v>
      </c>
      <c r="C14314" t="s">
        <v>55</v>
      </c>
      <c r="D14314" t="s">
        <v>55</v>
      </c>
      <c r="E14314" s="30">
        <v>36.299999999999997</v>
      </c>
      <c r="F14314">
        <f t="shared" si="229"/>
        <v>1</v>
      </c>
    </row>
    <row r="14315" spans="1:6" x14ac:dyDescent="0.2">
      <c r="A14315" s="28">
        <v>43430</v>
      </c>
      <c r="B14315" t="s">
        <v>443</v>
      </c>
      <c r="C14315" t="s">
        <v>56</v>
      </c>
      <c r="D14315" t="s">
        <v>56</v>
      </c>
      <c r="E14315" s="30">
        <v>15</v>
      </c>
      <c r="F14315">
        <f t="shared" si="229"/>
        <v>1</v>
      </c>
    </row>
    <row r="14316" spans="1:6" x14ac:dyDescent="0.2">
      <c r="A14316" s="28">
        <v>43430</v>
      </c>
      <c r="B14316" t="s">
        <v>443</v>
      </c>
      <c r="C14316" t="s">
        <v>57</v>
      </c>
      <c r="D14316" t="s">
        <v>57</v>
      </c>
      <c r="E14316" s="30">
        <v>1</v>
      </c>
      <c r="F14316">
        <f t="shared" si="229"/>
        <v>1</v>
      </c>
    </row>
    <row r="14317" spans="1:6" x14ac:dyDescent="0.2">
      <c r="A14317" s="28">
        <v>43430</v>
      </c>
      <c r="B14317" t="s">
        <v>443</v>
      </c>
      <c r="C14317" t="s">
        <v>58</v>
      </c>
      <c r="D14317" t="s">
        <v>58</v>
      </c>
      <c r="E14317" s="30">
        <v>16</v>
      </c>
      <c r="F14317">
        <f t="shared" si="229"/>
        <v>1</v>
      </c>
    </row>
    <row r="14318" spans="1:6" x14ac:dyDescent="0.2">
      <c r="A14318" s="28">
        <v>43430</v>
      </c>
      <c r="B14318" t="s">
        <v>443</v>
      </c>
      <c r="C14318" t="s">
        <v>59</v>
      </c>
      <c r="D14318" t="s">
        <v>59</v>
      </c>
      <c r="E14318" s="30">
        <v>3</v>
      </c>
      <c r="F14318">
        <f t="shared" si="229"/>
        <v>1</v>
      </c>
    </row>
    <row r="14319" spans="1:6" x14ac:dyDescent="0.2">
      <c r="A14319" s="28">
        <v>43431</v>
      </c>
      <c r="B14319" t="s">
        <v>444</v>
      </c>
      <c r="C14319" t="s">
        <v>52</v>
      </c>
      <c r="D14319" t="s">
        <v>52</v>
      </c>
      <c r="E14319" s="30">
        <v>8</v>
      </c>
      <c r="F14319">
        <f t="shared" si="229"/>
        <v>1</v>
      </c>
    </row>
    <row r="14320" spans="1:6" x14ac:dyDescent="0.2">
      <c r="A14320" s="28">
        <v>43431</v>
      </c>
      <c r="B14320" t="s">
        <v>444</v>
      </c>
      <c r="C14320" t="s">
        <v>53</v>
      </c>
      <c r="D14320" t="s">
        <v>53</v>
      </c>
      <c r="E14320" s="30">
        <v>4.67</v>
      </c>
      <c r="F14320">
        <f t="shared" si="229"/>
        <v>1</v>
      </c>
    </row>
    <row r="14321" spans="1:6" x14ac:dyDescent="0.2">
      <c r="A14321" s="28">
        <v>43431</v>
      </c>
      <c r="B14321" t="s">
        <v>444</v>
      </c>
      <c r="C14321" t="s">
        <v>54</v>
      </c>
      <c r="D14321" t="s">
        <v>54</v>
      </c>
      <c r="E14321" s="30">
        <v>2</v>
      </c>
      <c r="F14321">
        <f t="shared" si="229"/>
        <v>1</v>
      </c>
    </row>
    <row r="14322" spans="1:6" x14ac:dyDescent="0.2">
      <c r="A14322" s="28">
        <v>43431</v>
      </c>
      <c r="B14322" t="s">
        <v>444</v>
      </c>
      <c r="C14322" t="s">
        <v>55</v>
      </c>
      <c r="D14322" t="s">
        <v>55</v>
      </c>
      <c r="E14322" s="30">
        <v>41.5</v>
      </c>
      <c r="F14322">
        <f t="shared" si="229"/>
        <v>1</v>
      </c>
    </row>
    <row r="14323" spans="1:6" x14ac:dyDescent="0.2">
      <c r="A14323" s="28">
        <v>43431</v>
      </c>
      <c r="B14323" t="s">
        <v>444</v>
      </c>
      <c r="C14323" t="s">
        <v>56</v>
      </c>
      <c r="D14323" t="s">
        <v>56</v>
      </c>
      <c r="E14323" s="30">
        <v>2</v>
      </c>
      <c r="F14323">
        <f t="shared" si="229"/>
        <v>1</v>
      </c>
    </row>
    <row r="14324" spans="1:6" x14ac:dyDescent="0.2">
      <c r="A14324" s="28">
        <v>43431</v>
      </c>
      <c r="B14324" t="s">
        <v>444</v>
      </c>
      <c r="C14324" t="s">
        <v>57</v>
      </c>
      <c r="D14324" t="s">
        <v>57</v>
      </c>
      <c r="E14324" s="30">
        <v>0</v>
      </c>
      <c r="F14324">
        <f t="shared" si="229"/>
        <v>1</v>
      </c>
    </row>
    <row r="14325" spans="1:6" x14ac:dyDescent="0.2">
      <c r="A14325" s="28">
        <v>43431</v>
      </c>
      <c r="B14325" t="s">
        <v>444</v>
      </c>
      <c r="C14325" t="s">
        <v>58</v>
      </c>
      <c r="D14325" t="s">
        <v>58</v>
      </c>
      <c r="E14325" s="30">
        <v>5</v>
      </c>
      <c r="F14325">
        <f t="shared" si="229"/>
        <v>1</v>
      </c>
    </row>
    <row r="14326" spans="1:6" x14ac:dyDescent="0.2">
      <c r="A14326" s="28">
        <v>43431</v>
      </c>
      <c r="B14326" t="s">
        <v>444</v>
      </c>
      <c r="C14326" t="s">
        <v>59</v>
      </c>
      <c r="D14326" t="s">
        <v>59</v>
      </c>
      <c r="E14326" s="30">
        <v>2</v>
      </c>
      <c r="F14326">
        <f t="shared" si="229"/>
        <v>1</v>
      </c>
    </row>
    <row r="14327" spans="1:6" x14ac:dyDescent="0.2">
      <c r="A14327" s="28">
        <v>43432</v>
      </c>
      <c r="B14327" t="s">
        <v>445</v>
      </c>
      <c r="C14327" t="s">
        <v>52</v>
      </c>
      <c r="D14327" t="s">
        <v>52</v>
      </c>
      <c r="E14327" s="30">
        <v>3</v>
      </c>
      <c r="F14327">
        <f t="shared" si="229"/>
        <v>1</v>
      </c>
    </row>
    <row r="14328" spans="1:6" x14ac:dyDescent="0.2">
      <c r="A14328" s="28">
        <v>43432</v>
      </c>
      <c r="B14328" t="s">
        <v>445</v>
      </c>
      <c r="C14328" t="s">
        <v>53</v>
      </c>
      <c r="D14328" t="s">
        <v>53</v>
      </c>
      <c r="E14328" s="30">
        <v>5.67</v>
      </c>
      <c r="F14328">
        <f t="shared" si="229"/>
        <v>1</v>
      </c>
    </row>
    <row r="14329" spans="1:6" x14ac:dyDescent="0.2">
      <c r="A14329" s="28">
        <v>43432</v>
      </c>
      <c r="B14329" t="s">
        <v>445</v>
      </c>
      <c r="C14329" t="s">
        <v>54</v>
      </c>
      <c r="D14329" t="s">
        <v>54</v>
      </c>
      <c r="E14329" s="30">
        <v>1</v>
      </c>
      <c r="F14329">
        <f t="shared" si="229"/>
        <v>1</v>
      </c>
    </row>
    <row r="14330" spans="1:6" x14ac:dyDescent="0.2">
      <c r="A14330" s="28">
        <v>43432</v>
      </c>
      <c r="B14330" t="s">
        <v>445</v>
      </c>
      <c r="C14330" t="s">
        <v>55</v>
      </c>
      <c r="D14330" t="s">
        <v>55</v>
      </c>
      <c r="E14330" s="30">
        <v>24.4</v>
      </c>
      <c r="F14330">
        <f t="shared" si="229"/>
        <v>1</v>
      </c>
    </row>
    <row r="14331" spans="1:6" x14ac:dyDescent="0.2">
      <c r="A14331" s="28">
        <v>43432</v>
      </c>
      <c r="B14331" t="s">
        <v>445</v>
      </c>
      <c r="C14331" t="s">
        <v>56</v>
      </c>
      <c r="D14331" t="s">
        <v>56</v>
      </c>
      <c r="E14331" s="30">
        <v>15</v>
      </c>
      <c r="F14331">
        <f t="shared" si="229"/>
        <v>1</v>
      </c>
    </row>
    <row r="14332" spans="1:6" x14ac:dyDescent="0.2">
      <c r="A14332" s="28">
        <v>43432</v>
      </c>
      <c r="B14332" t="s">
        <v>445</v>
      </c>
      <c r="C14332" t="s">
        <v>57</v>
      </c>
      <c r="D14332" t="s">
        <v>57</v>
      </c>
      <c r="E14332" s="30">
        <v>2</v>
      </c>
      <c r="F14332">
        <f t="shared" si="229"/>
        <v>1</v>
      </c>
    </row>
    <row r="14333" spans="1:6" x14ac:dyDescent="0.2">
      <c r="A14333" s="28">
        <v>43432</v>
      </c>
      <c r="B14333" t="s">
        <v>445</v>
      </c>
      <c r="C14333" t="s">
        <v>58</v>
      </c>
      <c r="D14333" t="s">
        <v>58</v>
      </c>
      <c r="E14333" s="30">
        <v>8</v>
      </c>
      <c r="F14333">
        <f t="shared" si="229"/>
        <v>1</v>
      </c>
    </row>
    <row r="14334" spans="1:6" x14ac:dyDescent="0.2">
      <c r="A14334" s="28">
        <v>43432</v>
      </c>
      <c r="B14334" t="s">
        <v>445</v>
      </c>
      <c r="C14334" t="s">
        <v>59</v>
      </c>
      <c r="D14334" t="s">
        <v>59</v>
      </c>
      <c r="E14334" s="30">
        <v>4</v>
      </c>
      <c r="F14334">
        <f t="shared" si="229"/>
        <v>1</v>
      </c>
    </row>
    <row r="14335" spans="1:6" x14ac:dyDescent="0.2">
      <c r="A14335" s="28">
        <v>43433</v>
      </c>
      <c r="B14335" t="s">
        <v>446</v>
      </c>
      <c r="C14335" t="s">
        <v>52</v>
      </c>
      <c r="D14335" t="s">
        <v>52</v>
      </c>
      <c r="E14335" s="30">
        <v>4.33</v>
      </c>
      <c r="F14335">
        <f t="shared" si="229"/>
        <v>1</v>
      </c>
    </row>
    <row r="14336" spans="1:6" x14ac:dyDescent="0.2">
      <c r="A14336" s="28">
        <v>43433</v>
      </c>
      <c r="B14336" t="s">
        <v>446</v>
      </c>
      <c r="C14336" t="s">
        <v>53</v>
      </c>
      <c r="D14336" t="s">
        <v>53</v>
      </c>
      <c r="E14336" s="30">
        <v>4.32</v>
      </c>
      <c r="F14336">
        <f t="shared" si="229"/>
        <v>1</v>
      </c>
    </row>
    <row r="14337" spans="1:6" x14ac:dyDescent="0.2">
      <c r="A14337" s="28">
        <v>43433</v>
      </c>
      <c r="B14337" t="s">
        <v>446</v>
      </c>
      <c r="C14337" t="s">
        <v>54</v>
      </c>
      <c r="D14337" t="s">
        <v>54</v>
      </c>
      <c r="E14337" s="30">
        <v>1</v>
      </c>
      <c r="F14337">
        <f t="shared" si="229"/>
        <v>1</v>
      </c>
    </row>
    <row r="14338" spans="1:6" x14ac:dyDescent="0.2">
      <c r="A14338" s="28">
        <v>43433</v>
      </c>
      <c r="B14338" t="s">
        <v>446</v>
      </c>
      <c r="C14338" t="s">
        <v>55</v>
      </c>
      <c r="D14338" t="s">
        <v>55</v>
      </c>
      <c r="E14338" s="30">
        <v>22.6</v>
      </c>
      <c r="F14338">
        <f t="shared" si="229"/>
        <v>1</v>
      </c>
    </row>
    <row r="14339" spans="1:6" x14ac:dyDescent="0.2">
      <c r="A14339" s="28">
        <v>43433</v>
      </c>
      <c r="B14339" t="s">
        <v>446</v>
      </c>
      <c r="C14339" t="s">
        <v>56</v>
      </c>
      <c r="D14339" t="s">
        <v>56</v>
      </c>
      <c r="E14339" s="30">
        <v>7</v>
      </c>
      <c r="F14339">
        <f t="shared" si="229"/>
        <v>1</v>
      </c>
    </row>
    <row r="14340" spans="1:6" x14ac:dyDescent="0.2">
      <c r="A14340" s="28">
        <v>43433</v>
      </c>
      <c r="B14340" t="s">
        <v>446</v>
      </c>
      <c r="C14340" t="s">
        <v>57</v>
      </c>
      <c r="D14340" t="s">
        <v>57</v>
      </c>
      <c r="E14340" s="30">
        <v>0</v>
      </c>
      <c r="F14340">
        <f t="shared" si="229"/>
        <v>1</v>
      </c>
    </row>
    <row r="14341" spans="1:6" x14ac:dyDescent="0.2">
      <c r="A14341" s="28">
        <v>43433</v>
      </c>
      <c r="B14341" t="s">
        <v>446</v>
      </c>
      <c r="C14341" t="s">
        <v>58</v>
      </c>
      <c r="D14341" t="s">
        <v>58</v>
      </c>
      <c r="E14341" s="30">
        <v>1</v>
      </c>
      <c r="F14341">
        <f t="shared" si="229"/>
        <v>1</v>
      </c>
    </row>
    <row r="14342" spans="1:6" x14ac:dyDescent="0.2">
      <c r="A14342" s="28">
        <v>43433</v>
      </c>
      <c r="B14342" t="s">
        <v>446</v>
      </c>
      <c r="C14342" t="s">
        <v>59</v>
      </c>
      <c r="D14342" t="s">
        <v>59</v>
      </c>
      <c r="E14342" s="30">
        <v>3</v>
      </c>
      <c r="F14342">
        <f t="shared" si="229"/>
        <v>1</v>
      </c>
    </row>
    <row r="14343" spans="1:6" x14ac:dyDescent="0.2">
      <c r="A14343" s="28">
        <v>43434</v>
      </c>
      <c r="B14343" t="s">
        <v>440</v>
      </c>
      <c r="C14343" t="s">
        <v>52</v>
      </c>
      <c r="D14343" t="s">
        <v>52</v>
      </c>
      <c r="E14343" s="30">
        <v>1</v>
      </c>
      <c r="F14343">
        <f t="shared" ref="F14343:F14406" si="230">SUBTOTAL(103,E14343)</f>
        <v>1</v>
      </c>
    </row>
    <row r="14344" spans="1:6" x14ac:dyDescent="0.2">
      <c r="A14344" s="28">
        <v>43434</v>
      </c>
      <c r="B14344" t="s">
        <v>440</v>
      </c>
      <c r="C14344" t="s">
        <v>53</v>
      </c>
      <c r="D14344" t="s">
        <v>53</v>
      </c>
      <c r="E14344" s="30">
        <v>3.01</v>
      </c>
      <c r="F14344">
        <f t="shared" si="230"/>
        <v>1</v>
      </c>
    </row>
    <row r="14345" spans="1:6" x14ac:dyDescent="0.2">
      <c r="A14345" s="28">
        <v>43434</v>
      </c>
      <c r="B14345" t="s">
        <v>440</v>
      </c>
      <c r="C14345" t="s">
        <v>54</v>
      </c>
      <c r="D14345" t="s">
        <v>54</v>
      </c>
      <c r="E14345" s="30">
        <v>1</v>
      </c>
      <c r="F14345">
        <f t="shared" si="230"/>
        <v>1</v>
      </c>
    </row>
    <row r="14346" spans="1:6" x14ac:dyDescent="0.2">
      <c r="A14346" s="28">
        <v>43434</v>
      </c>
      <c r="B14346" t="s">
        <v>440</v>
      </c>
      <c r="C14346" t="s">
        <v>55</v>
      </c>
      <c r="D14346" t="s">
        <v>55</v>
      </c>
      <c r="E14346" s="30">
        <v>22.4</v>
      </c>
      <c r="F14346">
        <f t="shared" si="230"/>
        <v>1</v>
      </c>
    </row>
    <row r="14347" spans="1:6" x14ac:dyDescent="0.2">
      <c r="A14347" s="28">
        <v>43434</v>
      </c>
      <c r="B14347" t="s">
        <v>440</v>
      </c>
      <c r="C14347" t="s">
        <v>56</v>
      </c>
      <c r="D14347" t="s">
        <v>56</v>
      </c>
      <c r="E14347" s="30">
        <v>3</v>
      </c>
      <c r="F14347">
        <f t="shared" si="230"/>
        <v>1</v>
      </c>
    </row>
    <row r="14348" spans="1:6" x14ac:dyDescent="0.2">
      <c r="A14348" s="28">
        <v>43434</v>
      </c>
      <c r="B14348" t="s">
        <v>440</v>
      </c>
      <c r="C14348" t="s">
        <v>57</v>
      </c>
      <c r="D14348" t="s">
        <v>57</v>
      </c>
      <c r="E14348" s="30">
        <v>0</v>
      </c>
      <c r="F14348">
        <f t="shared" si="230"/>
        <v>1</v>
      </c>
    </row>
    <row r="14349" spans="1:6" x14ac:dyDescent="0.2">
      <c r="A14349" s="28">
        <v>43434</v>
      </c>
      <c r="B14349" t="s">
        <v>440</v>
      </c>
      <c r="C14349" t="s">
        <v>58</v>
      </c>
      <c r="D14349" t="s">
        <v>58</v>
      </c>
      <c r="E14349" s="30">
        <v>0</v>
      </c>
      <c r="F14349">
        <f t="shared" si="230"/>
        <v>1</v>
      </c>
    </row>
    <row r="14350" spans="1:6" x14ac:dyDescent="0.2">
      <c r="A14350" s="28">
        <v>43434</v>
      </c>
      <c r="B14350" t="s">
        <v>440</v>
      </c>
      <c r="C14350" t="s">
        <v>59</v>
      </c>
      <c r="D14350" t="s">
        <v>59</v>
      </c>
      <c r="E14350" s="30">
        <v>2.5</v>
      </c>
      <c r="F14350">
        <f t="shared" si="230"/>
        <v>1</v>
      </c>
    </row>
    <row r="14351" spans="1:6" x14ac:dyDescent="0.2">
      <c r="A14351" s="28">
        <v>43435</v>
      </c>
      <c r="B14351" t="s">
        <v>441</v>
      </c>
      <c r="C14351" t="s">
        <v>52</v>
      </c>
      <c r="D14351" t="s">
        <v>52</v>
      </c>
      <c r="E14351" s="30">
        <v>7</v>
      </c>
      <c r="F14351">
        <f t="shared" si="230"/>
        <v>1</v>
      </c>
    </row>
    <row r="14352" spans="1:6" x14ac:dyDescent="0.2">
      <c r="A14352" s="28">
        <v>43435</v>
      </c>
      <c r="B14352" t="s">
        <v>441</v>
      </c>
      <c r="C14352" t="s">
        <v>53</v>
      </c>
      <c r="D14352" t="s">
        <v>53</v>
      </c>
      <c r="E14352" s="30">
        <v>8.7789999999999999</v>
      </c>
      <c r="F14352">
        <f t="shared" si="230"/>
        <v>1</v>
      </c>
    </row>
    <row r="14353" spans="1:6" x14ac:dyDescent="0.2">
      <c r="A14353" s="28">
        <v>43435</v>
      </c>
      <c r="B14353" t="s">
        <v>441</v>
      </c>
      <c r="C14353" t="s">
        <v>54</v>
      </c>
      <c r="D14353" t="s">
        <v>54</v>
      </c>
      <c r="E14353" s="30">
        <v>2.0499999999999998</v>
      </c>
      <c r="F14353">
        <f t="shared" si="230"/>
        <v>1</v>
      </c>
    </row>
    <row r="14354" spans="1:6" x14ac:dyDescent="0.2">
      <c r="A14354" s="28">
        <v>43435</v>
      </c>
      <c r="B14354" t="s">
        <v>441</v>
      </c>
      <c r="C14354" t="s">
        <v>55</v>
      </c>
      <c r="D14354" t="s">
        <v>55</v>
      </c>
      <c r="E14354" s="30">
        <v>41</v>
      </c>
      <c r="F14354">
        <f t="shared" si="230"/>
        <v>1</v>
      </c>
    </row>
    <row r="14355" spans="1:6" x14ac:dyDescent="0.2">
      <c r="A14355" s="28">
        <v>43435</v>
      </c>
      <c r="B14355" t="s">
        <v>441</v>
      </c>
      <c r="C14355" t="s">
        <v>56</v>
      </c>
      <c r="D14355" t="s">
        <v>56</v>
      </c>
      <c r="E14355" s="30">
        <v>7</v>
      </c>
      <c r="F14355">
        <f t="shared" si="230"/>
        <v>1</v>
      </c>
    </row>
    <row r="14356" spans="1:6" x14ac:dyDescent="0.2">
      <c r="A14356" s="28">
        <v>43435</v>
      </c>
      <c r="B14356" t="s">
        <v>441</v>
      </c>
      <c r="C14356" t="s">
        <v>57</v>
      </c>
      <c r="D14356" t="s">
        <v>57</v>
      </c>
      <c r="E14356" s="30">
        <v>3</v>
      </c>
      <c r="F14356">
        <f t="shared" si="230"/>
        <v>1</v>
      </c>
    </row>
    <row r="14357" spans="1:6" x14ac:dyDescent="0.2">
      <c r="A14357" s="28">
        <v>43435</v>
      </c>
      <c r="B14357" t="s">
        <v>441</v>
      </c>
      <c r="C14357" t="s">
        <v>58</v>
      </c>
      <c r="D14357" t="s">
        <v>58</v>
      </c>
      <c r="E14357" s="30">
        <v>13</v>
      </c>
      <c r="F14357">
        <f t="shared" si="230"/>
        <v>1</v>
      </c>
    </row>
    <row r="14358" spans="1:6" x14ac:dyDescent="0.2">
      <c r="A14358" s="28">
        <v>43435</v>
      </c>
      <c r="B14358" t="s">
        <v>441</v>
      </c>
      <c r="C14358" t="s">
        <v>59</v>
      </c>
      <c r="D14358" t="s">
        <v>59</v>
      </c>
      <c r="E14358" s="30">
        <v>2</v>
      </c>
      <c r="F14358">
        <f t="shared" si="230"/>
        <v>1</v>
      </c>
    </row>
    <row r="14359" spans="1:6" x14ac:dyDescent="0.2">
      <c r="A14359" s="28">
        <v>43436</v>
      </c>
      <c r="B14359" t="s">
        <v>447</v>
      </c>
      <c r="C14359" t="s">
        <v>52</v>
      </c>
      <c r="D14359" t="s">
        <v>52</v>
      </c>
      <c r="E14359" s="30">
        <v>3.17</v>
      </c>
      <c r="F14359">
        <f t="shared" si="230"/>
        <v>1</v>
      </c>
    </row>
    <row r="14360" spans="1:6" x14ac:dyDescent="0.2">
      <c r="A14360" s="28">
        <v>43436</v>
      </c>
      <c r="B14360" t="s">
        <v>447</v>
      </c>
      <c r="C14360" t="s">
        <v>53</v>
      </c>
      <c r="D14360" t="s">
        <v>53</v>
      </c>
      <c r="E14360" s="30">
        <v>5.7789999999999999</v>
      </c>
      <c r="F14360">
        <f t="shared" si="230"/>
        <v>1</v>
      </c>
    </row>
    <row r="14361" spans="1:6" x14ac:dyDescent="0.2">
      <c r="A14361" s="28">
        <v>43436</v>
      </c>
      <c r="B14361" t="s">
        <v>447</v>
      </c>
      <c r="C14361" t="s">
        <v>54</v>
      </c>
      <c r="D14361" t="s">
        <v>54</v>
      </c>
      <c r="E14361" s="30">
        <v>10</v>
      </c>
      <c r="F14361">
        <f t="shared" si="230"/>
        <v>1</v>
      </c>
    </row>
    <row r="14362" spans="1:6" x14ac:dyDescent="0.2">
      <c r="A14362" s="28">
        <v>43436</v>
      </c>
      <c r="B14362" t="s">
        <v>447</v>
      </c>
      <c r="C14362" t="s">
        <v>55</v>
      </c>
      <c r="D14362" t="s">
        <v>55</v>
      </c>
      <c r="E14362" s="30">
        <v>65.7</v>
      </c>
      <c r="F14362">
        <f t="shared" si="230"/>
        <v>1</v>
      </c>
    </row>
    <row r="14363" spans="1:6" x14ac:dyDescent="0.2">
      <c r="A14363" s="28">
        <v>43436</v>
      </c>
      <c r="B14363" t="s">
        <v>447</v>
      </c>
      <c r="C14363" t="s">
        <v>56</v>
      </c>
      <c r="D14363" t="s">
        <v>56</v>
      </c>
      <c r="E14363" s="30">
        <v>6</v>
      </c>
      <c r="F14363">
        <f t="shared" si="230"/>
        <v>1</v>
      </c>
    </row>
    <row r="14364" spans="1:6" x14ac:dyDescent="0.2">
      <c r="A14364" s="28">
        <v>43436</v>
      </c>
      <c r="B14364" t="s">
        <v>447</v>
      </c>
      <c r="C14364" t="s">
        <v>57</v>
      </c>
      <c r="D14364" t="s">
        <v>57</v>
      </c>
      <c r="E14364" s="30">
        <v>0</v>
      </c>
      <c r="F14364">
        <f t="shared" si="230"/>
        <v>1</v>
      </c>
    </row>
    <row r="14365" spans="1:6" x14ac:dyDescent="0.2">
      <c r="A14365" s="28">
        <v>43436</v>
      </c>
      <c r="B14365" t="s">
        <v>447</v>
      </c>
      <c r="C14365" t="s">
        <v>58</v>
      </c>
      <c r="D14365" t="s">
        <v>58</v>
      </c>
      <c r="E14365" s="30">
        <v>27</v>
      </c>
      <c r="F14365">
        <f t="shared" si="230"/>
        <v>1</v>
      </c>
    </row>
    <row r="14366" spans="1:6" x14ac:dyDescent="0.2">
      <c r="A14366" s="28">
        <v>43436</v>
      </c>
      <c r="B14366" t="s">
        <v>447</v>
      </c>
      <c r="C14366" t="s">
        <v>59</v>
      </c>
      <c r="D14366" t="s">
        <v>59</v>
      </c>
      <c r="E14366" s="30">
        <v>8</v>
      </c>
      <c r="F14366">
        <f t="shared" si="230"/>
        <v>1</v>
      </c>
    </row>
    <row r="14367" spans="1:6" x14ac:dyDescent="0.2">
      <c r="A14367" s="28">
        <v>43437</v>
      </c>
      <c r="B14367" t="s">
        <v>443</v>
      </c>
      <c r="C14367" t="s">
        <v>52</v>
      </c>
      <c r="D14367" t="s">
        <v>52</v>
      </c>
      <c r="E14367" s="30">
        <v>6</v>
      </c>
      <c r="F14367">
        <f t="shared" si="230"/>
        <v>1</v>
      </c>
    </row>
    <row r="14368" spans="1:6" x14ac:dyDescent="0.2">
      <c r="A14368" s="28">
        <v>43437</v>
      </c>
      <c r="B14368" t="s">
        <v>443</v>
      </c>
      <c r="C14368" t="s">
        <v>53</v>
      </c>
      <c r="D14368" t="s">
        <v>53</v>
      </c>
      <c r="E14368" s="30">
        <v>5.0830000000000002</v>
      </c>
      <c r="F14368">
        <f t="shared" si="230"/>
        <v>1</v>
      </c>
    </row>
    <row r="14369" spans="1:6" x14ac:dyDescent="0.2">
      <c r="A14369" s="28">
        <v>43437</v>
      </c>
      <c r="B14369" t="s">
        <v>443</v>
      </c>
      <c r="C14369" t="s">
        <v>54</v>
      </c>
      <c r="D14369" t="s">
        <v>54</v>
      </c>
      <c r="E14369" s="30">
        <v>2.1</v>
      </c>
      <c r="F14369">
        <f t="shared" si="230"/>
        <v>1</v>
      </c>
    </row>
    <row r="14370" spans="1:6" x14ac:dyDescent="0.2">
      <c r="A14370" s="28">
        <v>43437</v>
      </c>
      <c r="B14370" t="s">
        <v>443</v>
      </c>
      <c r="C14370" t="s">
        <v>55</v>
      </c>
      <c r="D14370" t="s">
        <v>55</v>
      </c>
      <c r="E14370" s="30">
        <v>44</v>
      </c>
      <c r="F14370">
        <f t="shared" si="230"/>
        <v>1</v>
      </c>
    </row>
    <row r="14371" spans="1:6" x14ac:dyDescent="0.2">
      <c r="A14371" s="28">
        <v>43437</v>
      </c>
      <c r="B14371" t="s">
        <v>443</v>
      </c>
      <c r="C14371" t="s">
        <v>56</v>
      </c>
      <c r="D14371" t="s">
        <v>56</v>
      </c>
      <c r="E14371" s="30">
        <v>13</v>
      </c>
      <c r="F14371">
        <f t="shared" si="230"/>
        <v>1</v>
      </c>
    </row>
    <row r="14372" spans="1:6" x14ac:dyDescent="0.2">
      <c r="A14372" s="28">
        <v>43437</v>
      </c>
      <c r="B14372" t="s">
        <v>443</v>
      </c>
      <c r="C14372" t="s">
        <v>57</v>
      </c>
      <c r="D14372" t="s">
        <v>57</v>
      </c>
      <c r="E14372" s="30">
        <v>0</v>
      </c>
      <c r="F14372">
        <f t="shared" si="230"/>
        <v>1</v>
      </c>
    </row>
    <row r="14373" spans="1:6" x14ac:dyDescent="0.2">
      <c r="A14373" s="28">
        <v>43437</v>
      </c>
      <c r="B14373" t="s">
        <v>443</v>
      </c>
      <c r="C14373" t="s">
        <v>58</v>
      </c>
      <c r="D14373" t="s">
        <v>58</v>
      </c>
      <c r="E14373" s="30">
        <v>13</v>
      </c>
      <c r="F14373">
        <f t="shared" si="230"/>
        <v>1</v>
      </c>
    </row>
    <row r="14374" spans="1:6" x14ac:dyDescent="0.2">
      <c r="A14374" s="28">
        <v>43437</v>
      </c>
      <c r="B14374" t="s">
        <v>443</v>
      </c>
      <c r="C14374" t="s">
        <v>59</v>
      </c>
      <c r="D14374" t="s">
        <v>59</v>
      </c>
      <c r="E14374" s="30">
        <v>1</v>
      </c>
      <c r="F14374">
        <f t="shared" si="230"/>
        <v>1</v>
      </c>
    </row>
    <row r="14375" spans="1:6" x14ac:dyDescent="0.2">
      <c r="A14375" s="28">
        <v>43438</v>
      </c>
      <c r="B14375" t="s">
        <v>444</v>
      </c>
      <c r="C14375" t="s">
        <v>52</v>
      </c>
      <c r="D14375" t="s">
        <v>52</v>
      </c>
      <c r="E14375" s="30">
        <v>2.5</v>
      </c>
      <c r="F14375">
        <f t="shared" si="230"/>
        <v>1</v>
      </c>
    </row>
    <row r="14376" spans="1:6" x14ac:dyDescent="0.2">
      <c r="A14376" s="28">
        <v>43438</v>
      </c>
      <c r="B14376" t="s">
        <v>444</v>
      </c>
      <c r="C14376" t="s">
        <v>53</v>
      </c>
      <c r="D14376" t="s">
        <v>53</v>
      </c>
      <c r="E14376" s="30">
        <v>3</v>
      </c>
      <c r="F14376">
        <f t="shared" si="230"/>
        <v>1</v>
      </c>
    </row>
    <row r="14377" spans="1:6" x14ac:dyDescent="0.2">
      <c r="A14377" s="28">
        <v>43438</v>
      </c>
      <c r="B14377" t="s">
        <v>444</v>
      </c>
      <c r="C14377" t="s">
        <v>54</v>
      </c>
      <c r="D14377" t="s">
        <v>54</v>
      </c>
      <c r="E14377" s="30">
        <v>3</v>
      </c>
      <c r="F14377">
        <f t="shared" si="230"/>
        <v>1</v>
      </c>
    </row>
    <row r="14378" spans="1:6" x14ac:dyDescent="0.2">
      <c r="A14378" s="28">
        <v>43438</v>
      </c>
      <c r="B14378" t="s">
        <v>444</v>
      </c>
      <c r="C14378" t="s">
        <v>55</v>
      </c>
      <c r="D14378" t="s">
        <v>55</v>
      </c>
      <c r="E14378" s="30">
        <v>32.200000000000003</v>
      </c>
      <c r="F14378">
        <f t="shared" si="230"/>
        <v>1</v>
      </c>
    </row>
    <row r="14379" spans="1:6" x14ac:dyDescent="0.2">
      <c r="A14379" s="28">
        <v>43438</v>
      </c>
      <c r="B14379" t="s">
        <v>444</v>
      </c>
      <c r="C14379" t="s">
        <v>56</v>
      </c>
      <c r="D14379" t="s">
        <v>56</v>
      </c>
      <c r="E14379" s="30">
        <v>11</v>
      </c>
      <c r="F14379">
        <f t="shared" si="230"/>
        <v>1</v>
      </c>
    </row>
    <row r="14380" spans="1:6" x14ac:dyDescent="0.2">
      <c r="A14380" s="28">
        <v>43438</v>
      </c>
      <c r="B14380" t="s">
        <v>444</v>
      </c>
      <c r="C14380" t="s">
        <v>57</v>
      </c>
      <c r="D14380" t="s">
        <v>57</v>
      </c>
      <c r="E14380" s="30">
        <v>0</v>
      </c>
      <c r="F14380">
        <f t="shared" si="230"/>
        <v>1</v>
      </c>
    </row>
    <row r="14381" spans="1:6" x14ac:dyDescent="0.2">
      <c r="A14381" s="28">
        <v>43438</v>
      </c>
      <c r="B14381" t="s">
        <v>444</v>
      </c>
      <c r="C14381" t="s">
        <v>58</v>
      </c>
      <c r="D14381" t="s">
        <v>58</v>
      </c>
      <c r="E14381" s="30">
        <v>5</v>
      </c>
      <c r="F14381">
        <f t="shared" si="230"/>
        <v>1</v>
      </c>
    </row>
    <row r="14382" spans="1:6" x14ac:dyDescent="0.2">
      <c r="A14382" s="28">
        <v>43438</v>
      </c>
      <c r="B14382" t="s">
        <v>444</v>
      </c>
      <c r="C14382" t="s">
        <v>59</v>
      </c>
      <c r="D14382" t="s">
        <v>59</v>
      </c>
      <c r="E14382" s="30">
        <v>3</v>
      </c>
      <c r="F14382">
        <f t="shared" si="230"/>
        <v>1</v>
      </c>
    </row>
    <row r="14383" spans="1:6" x14ac:dyDescent="0.2">
      <c r="A14383" s="28">
        <v>43439</v>
      </c>
      <c r="B14383" t="s">
        <v>445</v>
      </c>
      <c r="C14383" t="s">
        <v>52</v>
      </c>
      <c r="D14383" t="s">
        <v>52</v>
      </c>
      <c r="E14383" s="30">
        <v>5.33</v>
      </c>
      <c r="F14383">
        <f t="shared" si="230"/>
        <v>1</v>
      </c>
    </row>
    <row r="14384" spans="1:6" x14ac:dyDescent="0.2">
      <c r="A14384" s="28">
        <v>43439</v>
      </c>
      <c r="B14384" t="s">
        <v>445</v>
      </c>
      <c r="C14384" t="s">
        <v>53</v>
      </c>
      <c r="D14384" t="s">
        <v>53</v>
      </c>
      <c r="E14384" s="30">
        <v>3.726</v>
      </c>
      <c r="F14384">
        <f t="shared" si="230"/>
        <v>1</v>
      </c>
    </row>
    <row r="14385" spans="1:6" x14ac:dyDescent="0.2">
      <c r="A14385" s="28">
        <v>43439</v>
      </c>
      <c r="B14385" t="s">
        <v>445</v>
      </c>
      <c r="C14385" t="s">
        <v>54</v>
      </c>
      <c r="D14385" t="s">
        <v>54</v>
      </c>
      <c r="E14385" s="30">
        <v>3.5</v>
      </c>
      <c r="F14385">
        <f t="shared" si="230"/>
        <v>1</v>
      </c>
    </row>
    <row r="14386" spans="1:6" x14ac:dyDescent="0.2">
      <c r="A14386" s="28">
        <v>43439</v>
      </c>
      <c r="B14386" t="s">
        <v>445</v>
      </c>
      <c r="C14386" t="s">
        <v>55</v>
      </c>
      <c r="D14386" t="s">
        <v>55</v>
      </c>
      <c r="E14386" s="30">
        <v>41.3</v>
      </c>
      <c r="F14386">
        <f t="shared" si="230"/>
        <v>1</v>
      </c>
    </row>
    <row r="14387" spans="1:6" x14ac:dyDescent="0.2">
      <c r="A14387" s="28">
        <v>43439</v>
      </c>
      <c r="B14387" t="s">
        <v>445</v>
      </c>
      <c r="C14387" t="s">
        <v>56</v>
      </c>
      <c r="D14387" t="s">
        <v>56</v>
      </c>
      <c r="E14387" s="30">
        <v>13</v>
      </c>
      <c r="F14387">
        <f t="shared" si="230"/>
        <v>1</v>
      </c>
    </row>
    <row r="14388" spans="1:6" x14ac:dyDescent="0.2">
      <c r="A14388" s="28">
        <v>43439</v>
      </c>
      <c r="B14388" t="s">
        <v>445</v>
      </c>
      <c r="C14388" t="s">
        <v>57</v>
      </c>
      <c r="D14388" t="s">
        <v>57</v>
      </c>
      <c r="E14388" s="30">
        <v>0</v>
      </c>
      <c r="F14388">
        <f t="shared" si="230"/>
        <v>1</v>
      </c>
    </row>
    <row r="14389" spans="1:6" x14ac:dyDescent="0.2">
      <c r="A14389" s="28">
        <v>43439</v>
      </c>
      <c r="B14389" t="s">
        <v>445</v>
      </c>
      <c r="C14389" t="s">
        <v>58</v>
      </c>
      <c r="D14389" t="s">
        <v>58</v>
      </c>
      <c r="E14389" s="30">
        <v>15</v>
      </c>
      <c r="F14389">
        <f t="shared" si="230"/>
        <v>1</v>
      </c>
    </row>
    <row r="14390" spans="1:6" x14ac:dyDescent="0.2">
      <c r="A14390" s="28">
        <v>43439</v>
      </c>
      <c r="B14390" t="s">
        <v>445</v>
      </c>
      <c r="C14390" t="s">
        <v>59</v>
      </c>
      <c r="D14390" t="s">
        <v>59</v>
      </c>
      <c r="E14390" s="30">
        <v>2</v>
      </c>
      <c r="F14390">
        <f t="shared" si="230"/>
        <v>1</v>
      </c>
    </row>
    <row r="14391" spans="1:6" x14ac:dyDescent="0.2">
      <c r="A14391" s="28">
        <v>43440</v>
      </c>
      <c r="B14391" t="s">
        <v>446</v>
      </c>
      <c r="C14391" t="s">
        <v>52</v>
      </c>
      <c r="D14391" t="s">
        <v>52</v>
      </c>
      <c r="E14391" s="30">
        <v>7.84</v>
      </c>
      <c r="F14391">
        <f t="shared" si="230"/>
        <v>1</v>
      </c>
    </row>
    <row r="14392" spans="1:6" x14ac:dyDescent="0.2">
      <c r="A14392" s="28">
        <v>43440</v>
      </c>
      <c r="B14392" t="s">
        <v>446</v>
      </c>
      <c r="C14392" t="s">
        <v>53</v>
      </c>
      <c r="D14392" t="s">
        <v>53</v>
      </c>
      <c r="E14392" s="30">
        <v>2.2429999999999999</v>
      </c>
      <c r="F14392">
        <f t="shared" si="230"/>
        <v>1</v>
      </c>
    </row>
    <row r="14393" spans="1:6" x14ac:dyDescent="0.2">
      <c r="A14393" s="28">
        <v>43440</v>
      </c>
      <c r="B14393" t="s">
        <v>446</v>
      </c>
      <c r="C14393" t="s">
        <v>54</v>
      </c>
      <c r="D14393" t="s">
        <v>54</v>
      </c>
      <c r="E14393" s="30">
        <v>1</v>
      </c>
      <c r="F14393">
        <f t="shared" si="230"/>
        <v>1</v>
      </c>
    </row>
    <row r="14394" spans="1:6" x14ac:dyDescent="0.2">
      <c r="A14394" s="28">
        <v>43440</v>
      </c>
      <c r="B14394" t="s">
        <v>446</v>
      </c>
      <c r="C14394" t="s">
        <v>55</v>
      </c>
      <c r="D14394" t="s">
        <v>55</v>
      </c>
      <c r="E14394" s="30">
        <v>47.5</v>
      </c>
      <c r="F14394">
        <f t="shared" si="230"/>
        <v>1</v>
      </c>
    </row>
    <row r="14395" spans="1:6" x14ac:dyDescent="0.2">
      <c r="A14395" s="28">
        <v>43440</v>
      </c>
      <c r="B14395" t="s">
        <v>446</v>
      </c>
      <c r="C14395" t="s">
        <v>56</v>
      </c>
      <c r="D14395" t="s">
        <v>56</v>
      </c>
      <c r="E14395" s="30">
        <v>9</v>
      </c>
      <c r="F14395">
        <f t="shared" si="230"/>
        <v>1</v>
      </c>
    </row>
    <row r="14396" spans="1:6" x14ac:dyDescent="0.2">
      <c r="A14396" s="28">
        <v>43440</v>
      </c>
      <c r="B14396" t="s">
        <v>446</v>
      </c>
      <c r="C14396" t="s">
        <v>57</v>
      </c>
      <c r="D14396" t="s">
        <v>57</v>
      </c>
      <c r="E14396" s="30">
        <v>3</v>
      </c>
      <c r="F14396">
        <f t="shared" si="230"/>
        <v>1</v>
      </c>
    </row>
    <row r="14397" spans="1:6" x14ac:dyDescent="0.2">
      <c r="A14397" s="28">
        <v>43440</v>
      </c>
      <c r="B14397" t="s">
        <v>446</v>
      </c>
      <c r="C14397" t="s">
        <v>58</v>
      </c>
      <c r="D14397" t="s">
        <v>58</v>
      </c>
      <c r="E14397" s="30">
        <v>1</v>
      </c>
      <c r="F14397">
        <f t="shared" si="230"/>
        <v>1</v>
      </c>
    </row>
    <row r="14398" spans="1:6" x14ac:dyDescent="0.2">
      <c r="A14398" s="28">
        <v>43440</v>
      </c>
      <c r="B14398" t="s">
        <v>446</v>
      </c>
      <c r="C14398" t="s">
        <v>59</v>
      </c>
      <c r="D14398" t="s">
        <v>59</v>
      </c>
      <c r="E14398" s="30">
        <v>0</v>
      </c>
      <c r="F14398">
        <f t="shared" si="230"/>
        <v>1</v>
      </c>
    </row>
    <row r="14399" spans="1:6" x14ac:dyDescent="0.2">
      <c r="A14399" s="28">
        <v>43441</v>
      </c>
      <c r="B14399" t="s">
        <v>440</v>
      </c>
      <c r="C14399" t="s">
        <v>52</v>
      </c>
      <c r="D14399" t="s">
        <v>52</v>
      </c>
      <c r="E14399" s="30">
        <v>5</v>
      </c>
      <c r="F14399">
        <f t="shared" si="230"/>
        <v>1</v>
      </c>
    </row>
    <row r="14400" spans="1:6" x14ac:dyDescent="0.2">
      <c r="A14400" s="28">
        <v>43441</v>
      </c>
      <c r="B14400" t="s">
        <v>440</v>
      </c>
      <c r="C14400" t="s">
        <v>53</v>
      </c>
      <c r="D14400" t="s">
        <v>53</v>
      </c>
      <c r="E14400" s="30">
        <v>3.01</v>
      </c>
      <c r="F14400">
        <f t="shared" si="230"/>
        <v>1</v>
      </c>
    </row>
    <row r="14401" spans="1:6" x14ac:dyDescent="0.2">
      <c r="A14401" s="28">
        <v>43441</v>
      </c>
      <c r="B14401" t="s">
        <v>440</v>
      </c>
      <c r="C14401" t="s">
        <v>54</v>
      </c>
      <c r="D14401" t="s">
        <v>54</v>
      </c>
      <c r="E14401" s="30">
        <v>3</v>
      </c>
      <c r="F14401">
        <f t="shared" si="230"/>
        <v>1</v>
      </c>
    </row>
    <row r="14402" spans="1:6" x14ac:dyDescent="0.2">
      <c r="A14402" s="28">
        <v>43441</v>
      </c>
      <c r="B14402" t="s">
        <v>440</v>
      </c>
      <c r="C14402" t="s">
        <v>55</v>
      </c>
      <c r="D14402" t="s">
        <v>55</v>
      </c>
      <c r="E14402" s="30">
        <v>47.4</v>
      </c>
      <c r="F14402">
        <f t="shared" si="230"/>
        <v>1</v>
      </c>
    </row>
    <row r="14403" spans="1:6" x14ac:dyDescent="0.2">
      <c r="A14403" s="28">
        <v>43441</v>
      </c>
      <c r="B14403" t="s">
        <v>440</v>
      </c>
      <c r="C14403" t="s">
        <v>56</v>
      </c>
      <c r="D14403" t="s">
        <v>56</v>
      </c>
      <c r="E14403" s="30">
        <v>14</v>
      </c>
      <c r="F14403">
        <f t="shared" si="230"/>
        <v>1</v>
      </c>
    </row>
    <row r="14404" spans="1:6" x14ac:dyDescent="0.2">
      <c r="A14404" s="28">
        <v>43441</v>
      </c>
      <c r="B14404" t="s">
        <v>440</v>
      </c>
      <c r="C14404" t="s">
        <v>57</v>
      </c>
      <c r="D14404" t="s">
        <v>57</v>
      </c>
      <c r="E14404" s="30">
        <v>0</v>
      </c>
      <c r="F14404">
        <f t="shared" si="230"/>
        <v>1</v>
      </c>
    </row>
    <row r="14405" spans="1:6" x14ac:dyDescent="0.2">
      <c r="A14405" s="28">
        <v>43441</v>
      </c>
      <c r="B14405" t="s">
        <v>440</v>
      </c>
      <c r="C14405" t="s">
        <v>58</v>
      </c>
      <c r="D14405" t="s">
        <v>58</v>
      </c>
      <c r="E14405" s="30">
        <v>12</v>
      </c>
      <c r="F14405">
        <f t="shared" si="230"/>
        <v>1</v>
      </c>
    </row>
    <row r="14406" spans="1:6" x14ac:dyDescent="0.2">
      <c r="A14406" s="28">
        <v>43441</v>
      </c>
      <c r="B14406" t="s">
        <v>440</v>
      </c>
      <c r="C14406" t="s">
        <v>59</v>
      </c>
      <c r="D14406" t="s">
        <v>59</v>
      </c>
      <c r="E14406" s="30">
        <v>3</v>
      </c>
      <c r="F14406">
        <f t="shared" si="230"/>
        <v>1</v>
      </c>
    </row>
    <row r="14407" spans="1:6" x14ac:dyDescent="0.2">
      <c r="A14407" s="28">
        <v>43442</v>
      </c>
      <c r="B14407" t="s">
        <v>441</v>
      </c>
      <c r="C14407" t="s">
        <v>52</v>
      </c>
      <c r="D14407" t="s">
        <v>52</v>
      </c>
      <c r="E14407" s="30">
        <v>7</v>
      </c>
      <c r="F14407">
        <f t="shared" ref="F14407:F14470" si="231">SUBTOTAL(103,E14407)</f>
        <v>1</v>
      </c>
    </row>
    <row r="14408" spans="1:6" x14ac:dyDescent="0.2">
      <c r="A14408" s="28">
        <v>43442</v>
      </c>
      <c r="B14408" t="s">
        <v>441</v>
      </c>
      <c r="C14408" t="s">
        <v>53</v>
      </c>
      <c r="D14408" t="s">
        <v>53</v>
      </c>
      <c r="E14408" s="30">
        <v>5</v>
      </c>
      <c r="F14408">
        <f t="shared" si="231"/>
        <v>1</v>
      </c>
    </row>
    <row r="14409" spans="1:6" x14ac:dyDescent="0.2">
      <c r="A14409" s="28">
        <v>43442</v>
      </c>
      <c r="B14409" t="s">
        <v>441</v>
      </c>
      <c r="C14409" t="s">
        <v>54</v>
      </c>
      <c r="D14409" t="s">
        <v>54</v>
      </c>
      <c r="E14409" s="30">
        <v>5</v>
      </c>
      <c r="F14409">
        <f t="shared" si="231"/>
        <v>1</v>
      </c>
    </row>
    <row r="14410" spans="1:6" x14ac:dyDescent="0.2">
      <c r="A14410" s="28">
        <v>43442</v>
      </c>
      <c r="B14410" t="s">
        <v>441</v>
      </c>
      <c r="C14410" t="s">
        <v>55</v>
      </c>
      <c r="D14410" t="s">
        <v>55</v>
      </c>
      <c r="E14410" s="30">
        <v>45.5</v>
      </c>
      <c r="F14410">
        <f t="shared" si="231"/>
        <v>1</v>
      </c>
    </row>
    <row r="14411" spans="1:6" x14ac:dyDescent="0.2">
      <c r="A14411" s="28">
        <v>43442</v>
      </c>
      <c r="B14411" t="s">
        <v>441</v>
      </c>
      <c r="C14411" t="s">
        <v>56</v>
      </c>
      <c r="D14411" t="s">
        <v>56</v>
      </c>
      <c r="E14411" s="30">
        <v>5</v>
      </c>
      <c r="F14411">
        <f t="shared" si="231"/>
        <v>1</v>
      </c>
    </row>
    <row r="14412" spans="1:6" x14ac:dyDescent="0.2">
      <c r="A14412" s="28">
        <v>43442</v>
      </c>
      <c r="B14412" t="s">
        <v>441</v>
      </c>
      <c r="C14412" t="s">
        <v>57</v>
      </c>
      <c r="D14412" t="s">
        <v>57</v>
      </c>
      <c r="E14412" s="30">
        <v>1</v>
      </c>
      <c r="F14412">
        <f t="shared" si="231"/>
        <v>1</v>
      </c>
    </row>
    <row r="14413" spans="1:6" x14ac:dyDescent="0.2">
      <c r="A14413" s="28">
        <v>43442</v>
      </c>
      <c r="B14413" t="s">
        <v>441</v>
      </c>
      <c r="C14413" t="s">
        <v>58</v>
      </c>
      <c r="D14413" t="s">
        <v>58</v>
      </c>
      <c r="E14413" s="30">
        <v>30</v>
      </c>
      <c r="F14413">
        <f t="shared" si="231"/>
        <v>1</v>
      </c>
    </row>
    <row r="14414" spans="1:6" x14ac:dyDescent="0.2">
      <c r="A14414" s="28">
        <v>43442</v>
      </c>
      <c r="B14414" t="s">
        <v>441</v>
      </c>
      <c r="C14414" t="s">
        <v>59</v>
      </c>
      <c r="D14414" t="s">
        <v>59</v>
      </c>
      <c r="E14414" s="30">
        <v>3</v>
      </c>
      <c r="F14414">
        <f t="shared" si="231"/>
        <v>1</v>
      </c>
    </row>
    <row r="14415" spans="1:6" x14ac:dyDescent="0.2">
      <c r="A14415" s="28">
        <v>43443</v>
      </c>
      <c r="B14415" t="s">
        <v>447</v>
      </c>
      <c r="C14415" t="s">
        <v>52</v>
      </c>
      <c r="D14415" t="s">
        <v>52</v>
      </c>
      <c r="E14415" s="30">
        <v>4.66</v>
      </c>
      <c r="F14415">
        <f t="shared" si="231"/>
        <v>1</v>
      </c>
    </row>
    <row r="14416" spans="1:6" x14ac:dyDescent="0.2">
      <c r="A14416" s="28">
        <v>43443</v>
      </c>
      <c r="B14416" t="s">
        <v>447</v>
      </c>
      <c r="C14416" t="s">
        <v>53</v>
      </c>
      <c r="D14416" t="s">
        <v>53</v>
      </c>
      <c r="E14416" s="30">
        <v>6.69</v>
      </c>
      <c r="F14416">
        <f t="shared" si="231"/>
        <v>1</v>
      </c>
    </row>
    <row r="14417" spans="1:6" x14ac:dyDescent="0.2">
      <c r="A14417" s="28">
        <v>43443</v>
      </c>
      <c r="B14417" t="s">
        <v>447</v>
      </c>
      <c r="C14417" t="s">
        <v>54</v>
      </c>
      <c r="D14417" t="s">
        <v>54</v>
      </c>
      <c r="E14417" s="30">
        <v>4.0999999999999996</v>
      </c>
      <c r="F14417">
        <f t="shared" si="231"/>
        <v>1</v>
      </c>
    </row>
    <row r="14418" spans="1:6" x14ac:dyDescent="0.2">
      <c r="A14418" s="28">
        <v>43443</v>
      </c>
      <c r="B14418" t="s">
        <v>447</v>
      </c>
      <c r="C14418" t="s">
        <v>55</v>
      </c>
      <c r="D14418" t="s">
        <v>55</v>
      </c>
      <c r="E14418" s="30">
        <v>57.7</v>
      </c>
      <c r="F14418">
        <f t="shared" si="231"/>
        <v>1</v>
      </c>
    </row>
    <row r="14419" spans="1:6" x14ac:dyDescent="0.2">
      <c r="A14419" s="28">
        <v>43443</v>
      </c>
      <c r="B14419" t="s">
        <v>447</v>
      </c>
      <c r="C14419" t="s">
        <v>56</v>
      </c>
      <c r="D14419" t="s">
        <v>56</v>
      </c>
      <c r="E14419" s="30">
        <v>9</v>
      </c>
      <c r="F14419">
        <f t="shared" si="231"/>
        <v>1</v>
      </c>
    </row>
    <row r="14420" spans="1:6" x14ac:dyDescent="0.2">
      <c r="A14420" s="28">
        <v>43443</v>
      </c>
      <c r="B14420" t="s">
        <v>447</v>
      </c>
      <c r="C14420" t="s">
        <v>57</v>
      </c>
      <c r="D14420" t="s">
        <v>57</v>
      </c>
      <c r="E14420" s="30">
        <v>0</v>
      </c>
      <c r="F14420">
        <f t="shared" si="231"/>
        <v>1</v>
      </c>
    </row>
    <row r="14421" spans="1:6" x14ac:dyDescent="0.2">
      <c r="A14421" s="28">
        <v>43443</v>
      </c>
      <c r="B14421" t="s">
        <v>447</v>
      </c>
      <c r="C14421" t="s">
        <v>58</v>
      </c>
      <c r="D14421" t="s">
        <v>58</v>
      </c>
      <c r="E14421" s="30">
        <v>11</v>
      </c>
      <c r="F14421">
        <f t="shared" si="231"/>
        <v>1</v>
      </c>
    </row>
    <row r="14422" spans="1:6" x14ac:dyDescent="0.2">
      <c r="A14422" s="28">
        <v>43443</v>
      </c>
      <c r="B14422" t="s">
        <v>447</v>
      </c>
      <c r="C14422" t="s">
        <v>59</v>
      </c>
      <c r="D14422" t="s">
        <v>59</v>
      </c>
      <c r="E14422" s="30">
        <v>0</v>
      </c>
      <c r="F14422">
        <f t="shared" si="231"/>
        <v>1</v>
      </c>
    </row>
    <row r="14423" spans="1:6" x14ac:dyDescent="0.2">
      <c r="A14423" s="28">
        <v>43444</v>
      </c>
      <c r="B14423" t="s">
        <v>443</v>
      </c>
      <c r="C14423" t="s">
        <v>52</v>
      </c>
      <c r="D14423" t="s">
        <v>52</v>
      </c>
      <c r="E14423" s="30">
        <v>4</v>
      </c>
      <c r="F14423">
        <f t="shared" si="231"/>
        <v>1</v>
      </c>
    </row>
    <row r="14424" spans="1:6" x14ac:dyDescent="0.2">
      <c r="A14424" s="28">
        <v>43444</v>
      </c>
      <c r="B14424" t="s">
        <v>443</v>
      </c>
      <c r="C14424" t="s">
        <v>53</v>
      </c>
      <c r="D14424" t="s">
        <v>53</v>
      </c>
      <c r="E14424" s="30">
        <v>5</v>
      </c>
      <c r="F14424">
        <f t="shared" si="231"/>
        <v>1</v>
      </c>
    </row>
    <row r="14425" spans="1:6" x14ac:dyDescent="0.2">
      <c r="A14425" s="28">
        <v>43444</v>
      </c>
      <c r="B14425" t="s">
        <v>443</v>
      </c>
      <c r="C14425" t="s">
        <v>54</v>
      </c>
      <c r="D14425" t="s">
        <v>54</v>
      </c>
      <c r="E14425" s="30">
        <v>1.5</v>
      </c>
      <c r="F14425">
        <f t="shared" si="231"/>
        <v>1</v>
      </c>
    </row>
    <row r="14426" spans="1:6" x14ac:dyDescent="0.2">
      <c r="A14426" s="28">
        <v>43444</v>
      </c>
      <c r="B14426" t="s">
        <v>443</v>
      </c>
      <c r="C14426" t="s">
        <v>55</v>
      </c>
      <c r="D14426" t="s">
        <v>55</v>
      </c>
      <c r="E14426" s="30">
        <v>23.8</v>
      </c>
      <c r="F14426">
        <f t="shared" si="231"/>
        <v>1</v>
      </c>
    </row>
    <row r="14427" spans="1:6" x14ac:dyDescent="0.2">
      <c r="A14427" s="28">
        <v>43444</v>
      </c>
      <c r="B14427" t="s">
        <v>443</v>
      </c>
      <c r="C14427" t="s">
        <v>56</v>
      </c>
      <c r="D14427" t="s">
        <v>56</v>
      </c>
      <c r="E14427" s="30">
        <v>12</v>
      </c>
      <c r="F14427">
        <f t="shared" si="231"/>
        <v>1</v>
      </c>
    </row>
    <row r="14428" spans="1:6" x14ac:dyDescent="0.2">
      <c r="A14428" s="28">
        <v>43444</v>
      </c>
      <c r="B14428" t="s">
        <v>443</v>
      </c>
      <c r="C14428" t="s">
        <v>57</v>
      </c>
      <c r="D14428" t="s">
        <v>57</v>
      </c>
      <c r="E14428" s="30">
        <v>1</v>
      </c>
      <c r="F14428">
        <f t="shared" si="231"/>
        <v>1</v>
      </c>
    </row>
    <row r="14429" spans="1:6" x14ac:dyDescent="0.2">
      <c r="A14429" s="28">
        <v>43444</v>
      </c>
      <c r="B14429" t="s">
        <v>443</v>
      </c>
      <c r="C14429" t="s">
        <v>58</v>
      </c>
      <c r="D14429" t="s">
        <v>58</v>
      </c>
      <c r="E14429" s="30">
        <v>7</v>
      </c>
      <c r="F14429">
        <f t="shared" si="231"/>
        <v>1</v>
      </c>
    </row>
    <row r="14430" spans="1:6" x14ac:dyDescent="0.2">
      <c r="A14430" s="28">
        <v>43444</v>
      </c>
      <c r="B14430" t="s">
        <v>443</v>
      </c>
      <c r="C14430" t="s">
        <v>59</v>
      </c>
      <c r="D14430" t="s">
        <v>59</v>
      </c>
      <c r="E14430" s="30">
        <v>1</v>
      </c>
      <c r="F14430">
        <f t="shared" si="231"/>
        <v>1</v>
      </c>
    </row>
    <row r="14431" spans="1:6" x14ac:dyDescent="0.2">
      <c r="A14431" s="28">
        <v>43445</v>
      </c>
      <c r="B14431" t="s">
        <v>444</v>
      </c>
      <c r="C14431" t="s">
        <v>52</v>
      </c>
      <c r="D14431" t="s">
        <v>52</v>
      </c>
      <c r="E14431" s="30">
        <v>4</v>
      </c>
      <c r="F14431">
        <f t="shared" si="231"/>
        <v>1</v>
      </c>
    </row>
    <row r="14432" spans="1:6" x14ac:dyDescent="0.2">
      <c r="A14432" s="28">
        <v>43445</v>
      </c>
      <c r="B14432" t="s">
        <v>444</v>
      </c>
      <c r="C14432" t="s">
        <v>53</v>
      </c>
      <c r="D14432" t="s">
        <v>53</v>
      </c>
      <c r="E14432" s="30">
        <v>4.01</v>
      </c>
      <c r="F14432">
        <f t="shared" si="231"/>
        <v>1</v>
      </c>
    </row>
    <row r="14433" spans="1:6" x14ac:dyDescent="0.2">
      <c r="A14433" s="28">
        <v>43445</v>
      </c>
      <c r="B14433" t="s">
        <v>444</v>
      </c>
      <c r="C14433" t="s">
        <v>54</v>
      </c>
      <c r="D14433" t="s">
        <v>54</v>
      </c>
      <c r="E14433" s="30">
        <v>8.35</v>
      </c>
      <c r="F14433">
        <f t="shared" si="231"/>
        <v>1</v>
      </c>
    </row>
    <row r="14434" spans="1:6" x14ac:dyDescent="0.2">
      <c r="A14434" s="28">
        <v>43445</v>
      </c>
      <c r="B14434" t="s">
        <v>444</v>
      </c>
      <c r="C14434" t="s">
        <v>55</v>
      </c>
      <c r="D14434" t="s">
        <v>55</v>
      </c>
      <c r="E14434" s="30">
        <v>28</v>
      </c>
      <c r="F14434">
        <f t="shared" si="231"/>
        <v>1</v>
      </c>
    </row>
    <row r="14435" spans="1:6" x14ac:dyDescent="0.2">
      <c r="A14435" s="28">
        <v>43445</v>
      </c>
      <c r="B14435" t="s">
        <v>444</v>
      </c>
      <c r="C14435" t="s">
        <v>56</v>
      </c>
      <c r="D14435" t="s">
        <v>56</v>
      </c>
      <c r="E14435" s="30">
        <v>12</v>
      </c>
      <c r="F14435">
        <f t="shared" si="231"/>
        <v>1</v>
      </c>
    </row>
    <row r="14436" spans="1:6" x14ac:dyDescent="0.2">
      <c r="A14436" s="28">
        <v>43445</v>
      </c>
      <c r="B14436" t="s">
        <v>444</v>
      </c>
      <c r="C14436" t="s">
        <v>57</v>
      </c>
      <c r="D14436" t="s">
        <v>57</v>
      </c>
      <c r="E14436" s="30">
        <v>3</v>
      </c>
      <c r="F14436">
        <f t="shared" si="231"/>
        <v>1</v>
      </c>
    </row>
    <row r="14437" spans="1:6" x14ac:dyDescent="0.2">
      <c r="A14437" s="28">
        <v>43445</v>
      </c>
      <c r="B14437" t="s">
        <v>444</v>
      </c>
      <c r="C14437" t="s">
        <v>58</v>
      </c>
      <c r="D14437" t="s">
        <v>58</v>
      </c>
      <c r="E14437" s="30">
        <v>2</v>
      </c>
      <c r="F14437">
        <f t="shared" si="231"/>
        <v>1</v>
      </c>
    </row>
    <row r="14438" spans="1:6" x14ac:dyDescent="0.2">
      <c r="A14438" s="28">
        <v>43445</v>
      </c>
      <c r="B14438" t="s">
        <v>444</v>
      </c>
      <c r="C14438" t="s">
        <v>59</v>
      </c>
      <c r="D14438" t="s">
        <v>59</v>
      </c>
      <c r="E14438" s="30">
        <v>5.5</v>
      </c>
      <c r="F14438">
        <f t="shared" si="231"/>
        <v>1</v>
      </c>
    </row>
    <row r="14439" spans="1:6" x14ac:dyDescent="0.2">
      <c r="A14439" s="28">
        <v>43446</v>
      </c>
      <c r="B14439" t="s">
        <v>445</v>
      </c>
      <c r="C14439" t="s">
        <v>52</v>
      </c>
      <c r="D14439" t="s">
        <v>52</v>
      </c>
      <c r="E14439" s="30">
        <v>4.33</v>
      </c>
      <c r="F14439">
        <f t="shared" si="231"/>
        <v>1</v>
      </c>
    </row>
    <row r="14440" spans="1:6" x14ac:dyDescent="0.2">
      <c r="A14440" s="28">
        <v>43446</v>
      </c>
      <c r="B14440" t="s">
        <v>445</v>
      </c>
      <c r="C14440" t="s">
        <v>53</v>
      </c>
      <c r="D14440" t="s">
        <v>53</v>
      </c>
      <c r="E14440" s="30">
        <v>2</v>
      </c>
      <c r="F14440">
        <f t="shared" si="231"/>
        <v>1</v>
      </c>
    </row>
    <row r="14441" spans="1:6" x14ac:dyDescent="0.2">
      <c r="A14441" s="28">
        <v>43446</v>
      </c>
      <c r="B14441" t="s">
        <v>445</v>
      </c>
      <c r="C14441" t="s">
        <v>54</v>
      </c>
      <c r="D14441" t="s">
        <v>54</v>
      </c>
      <c r="E14441" s="30">
        <v>3</v>
      </c>
      <c r="F14441">
        <f t="shared" si="231"/>
        <v>1</v>
      </c>
    </row>
    <row r="14442" spans="1:6" x14ac:dyDescent="0.2">
      <c r="A14442" s="28">
        <v>43446</v>
      </c>
      <c r="B14442" t="s">
        <v>445</v>
      </c>
      <c r="C14442" t="s">
        <v>55</v>
      </c>
      <c r="D14442" t="s">
        <v>55</v>
      </c>
      <c r="E14442" s="30">
        <v>37.6</v>
      </c>
      <c r="F14442">
        <f t="shared" si="231"/>
        <v>1</v>
      </c>
    </row>
    <row r="14443" spans="1:6" x14ac:dyDescent="0.2">
      <c r="A14443" s="28">
        <v>43446</v>
      </c>
      <c r="B14443" t="s">
        <v>445</v>
      </c>
      <c r="C14443" t="s">
        <v>56</v>
      </c>
      <c r="D14443" t="s">
        <v>56</v>
      </c>
      <c r="E14443" s="30">
        <v>11</v>
      </c>
      <c r="F14443">
        <f t="shared" si="231"/>
        <v>1</v>
      </c>
    </row>
    <row r="14444" spans="1:6" x14ac:dyDescent="0.2">
      <c r="A14444" s="28">
        <v>43446</v>
      </c>
      <c r="B14444" t="s">
        <v>445</v>
      </c>
      <c r="C14444" t="s">
        <v>57</v>
      </c>
      <c r="D14444" t="s">
        <v>57</v>
      </c>
      <c r="E14444" s="30">
        <v>0</v>
      </c>
      <c r="F14444">
        <f t="shared" si="231"/>
        <v>1</v>
      </c>
    </row>
    <row r="14445" spans="1:6" x14ac:dyDescent="0.2">
      <c r="A14445" s="28">
        <v>43446</v>
      </c>
      <c r="B14445" t="s">
        <v>445</v>
      </c>
      <c r="C14445" t="s">
        <v>58</v>
      </c>
      <c r="D14445" t="s">
        <v>58</v>
      </c>
      <c r="E14445" s="30">
        <v>21</v>
      </c>
      <c r="F14445">
        <f t="shared" si="231"/>
        <v>1</v>
      </c>
    </row>
    <row r="14446" spans="1:6" x14ac:dyDescent="0.2">
      <c r="A14446" s="28">
        <v>43446</v>
      </c>
      <c r="B14446" t="s">
        <v>445</v>
      </c>
      <c r="C14446" t="s">
        <v>59</v>
      </c>
      <c r="D14446" t="s">
        <v>59</v>
      </c>
      <c r="E14446" s="30">
        <v>0</v>
      </c>
      <c r="F14446">
        <f t="shared" si="231"/>
        <v>1</v>
      </c>
    </row>
    <row r="14447" spans="1:6" x14ac:dyDescent="0.2">
      <c r="A14447" s="28">
        <v>43447</v>
      </c>
      <c r="B14447" t="s">
        <v>446</v>
      </c>
      <c r="C14447" t="s">
        <v>52</v>
      </c>
      <c r="D14447" t="s">
        <v>52</v>
      </c>
      <c r="E14447" s="30">
        <v>3.68</v>
      </c>
      <c r="F14447">
        <f t="shared" si="231"/>
        <v>1</v>
      </c>
    </row>
    <row r="14448" spans="1:6" x14ac:dyDescent="0.2">
      <c r="A14448" s="28">
        <v>43447</v>
      </c>
      <c r="B14448" t="s">
        <v>446</v>
      </c>
      <c r="C14448" t="s">
        <v>53</v>
      </c>
      <c r="D14448" t="s">
        <v>53</v>
      </c>
      <c r="E14448" s="30">
        <v>2.2429999999999999</v>
      </c>
      <c r="F14448">
        <f t="shared" si="231"/>
        <v>1</v>
      </c>
    </row>
    <row r="14449" spans="1:6" x14ac:dyDescent="0.2">
      <c r="A14449" s="28">
        <v>43447</v>
      </c>
      <c r="B14449" t="s">
        <v>446</v>
      </c>
      <c r="C14449" t="s">
        <v>54</v>
      </c>
      <c r="D14449" t="s">
        <v>54</v>
      </c>
      <c r="E14449" s="30">
        <v>3</v>
      </c>
      <c r="F14449">
        <f t="shared" si="231"/>
        <v>1</v>
      </c>
    </row>
    <row r="14450" spans="1:6" x14ac:dyDescent="0.2">
      <c r="A14450" s="28">
        <v>43447</v>
      </c>
      <c r="B14450" t="s">
        <v>446</v>
      </c>
      <c r="C14450" t="s">
        <v>55</v>
      </c>
      <c r="D14450" t="s">
        <v>55</v>
      </c>
      <c r="E14450" s="30">
        <v>47.5</v>
      </c>
      <c r="F14450">
        <f t="shared" si="231"/>
        <v>1</v>
      </c>
    </row>
    <row r="14451" spans="1:6" x14ac:dyDescent="0.2">
      <c r="A14451" s="28">
        <v>43447</v>
      </c>
      <c r="B14451" t="s">
        <v>446</v>
      </c>
      <c r="C14451" t="s">
        <v>56</v>
      </c>
      <c r="D14451" t="s">
        <v>56</v>
      </c>
      <c r="E14451" s="30">
        <v>6</v>
      </c>
      <c r="F14451">
        <f t="shared" si="231"/>
        <v>1</v>
      </c>
    </row>
    <row r="14452" spans="1:6" x14ac:dyDescent="0.2">
      <c r="A14452" s="28">
        <v>43447</v>
      </c>
      <c r="B14452" t="s">
        <v>446</v>
      </c>
      <c r="C14452" t="s">
        <v>57</v>
      </c>
      <c r="D14452" t="s">
        <v>57</v>
      </c>
      <c r="E14452" s="30">
        <v>0</v>
      </c>
      <c r="F14452">
        <f t="shared" si="231"/>
        <v>1</v>
      </c>
    </row>
    <row r="14453" spans="1:6" x14ac:dyDescent="0.2">
      <c r="A14453" s="28">
        <v>43447</v>
      </c>
      <c r="B14453" t="s">
        <v>446</v>
      </c>
      <c r="C14453" t="s">
        <v>58</v>
      </c>
      <c r="D14453" t="s">
        <v>58</v>
      </c>
      <c r="E14453" s="30">
        <v>6</v>
      </c>
      <c r="F14453">
        <f t="shared" si="231"/>
        <v>1</v>
      </c>
    </row>
    <row r="14454" spans="1:6" x14ac:dyDescent="0.2">
      <c r="A14454" s="28">
        <v>43447</v>
      </c>
      <c r="B14454" t="s">
        <v>446</v>
      </c>
      <c r="C14454" t="s">
        <v>59</v>
      </c>
      <c r="D14454" t="s">
        <v>59</v>
      </c>
      <c r="E14454" s="30">
        <v>0</v>
      </c>
      <c r="F14454">
        <f t="shared" si="231"/>
        <v>1</v>
      </c>
    </row>
    <row r="14455" spans="1:6" x14ac:dyDescent="0.2">
      <c r="A14455" s="28">
        <v>43448</v>
      </c>
      <c r="B14455" t="s">
        <v>440</v>
      </c>
      <c r="C14455" t="s">
        <v>52</v>
      </c>
      <c r="D14455" t="s">
        <v>52</v>
      </c>
      <c r="E14455" s="30">
        <v>2</v>
      </c>
      <c r="F14455">
        <f t="shared" si="231"/>
        <v>1</v>
      </c>
    </row>
    <row r="14456" spans="1:6" x14ac:dyDescent="0.2">
      <c r="A14456" s="28">
        <v>43448</v>
      </c>
      <c r="B14456" t="s">
        <v>440</v>
      </c>
      <c r="C14456" t="s">
        <v>53</v>
      </c>
      <c r="D14456" t="s">
        <v>53</v>
      </c>
      <c r="E14456" s="30">
        <v>2</v>
      </c>
      <c r="F14456">
        <f t="shared" si="231"/>
        <v>1</v>
      </c>
    </row>
    <row r="14457" spans="1:6" x14ac:dyDescent="0.2">
      <c r="A14457" s="28">
        <v>43448</v>
      </c>
      <c r="B14457" t="s">
        <v>440</v>
      </c>
      <c r="C14457" t="s">
        <v>54</v>
      </c>
      <c r="D14457" t="s">
        <v>54</v>
      </c>
      <c r="E14457" s="30">
        <v>0.2</v>
      </c>
      <c r="F14457">
        <f t="shared" si="231"/>
        <v>1</v>
      </c>
    </row>
    <row r="14458" spans="1:6" x14ac:dyDescent="0.2">
      <c r="A14458" s="28">
        <v>43448</v>
      </c>
      <c r="B14458" t="s">
        <v>440</v>
      </c>
      <c r="C14458" t="s">
        <v>55</v>
      </c>
      <c r="D14458" t="s">
        <v>55</v>
      </c>
      <c r="E14458" s="30">
        <v>23.4</v>
      </c>
      <c r="F14458">
        <f t="shared" si="231"/>
        <v>1</v>
      </c>
    </row>
    <row r="14459" spans="1:6" x14ac:dyDescent="0.2">
      <c r="A14459" s="28">
        <v>43448</v>
      </c>
      <c r="B14459" t="s">
        <v>440</v>
      </c>
      <c r="C14459" t="s">
        <v>56</v>
      </c>
      <c r="D14459" t="s">
        <v>56</v>
      </c>
      <c r="E14459" s="30">
        <v>2</v>
      </c>
      <c r="F14459">
        <f t="shared" si="231"/>
        <v>1</v>
      </c>
    </row>
    <row r="14460" spans="1:6" x14ac:dyDescent="0.2">
      <c r="A14460" s="28">
        <v>43448</v>
      </c>
      <c r="B14460" t="s">
        <v>440</v>
      </c>
      <c r="C14460" t="s">
        <v>57</v>
      </c>
      <c r="D14460" t="s">
        <v>57</v>
      </c>
      <c r="E14460" s="30">
        <v>1</v>
      </c>
      <c r="F14460">
        <f t="shared" si="231"/>
        <v>1</v>
      </c>
    </row>
    <row r="14461" spans="1:6" x14ac:dyDescent="0.2">
      <c r="A14461" s="28">
        <v>43448</v>
      </c>
      <c r="B14461" t="s">
        <v>440</v>
      </c>
      <c r="C14461" t="s">
        <v>58</v>
      </c>
      <c r="D14461" t="s">
        <v>58</v>
      </c>
      <c r="E14461" s="30">
        <v>29</v>
      </c>
      <c r="F14461">
        <f t="shared" si="231"/>
        <v>1</v>
      </c>
    </row>
    <row r="14462" spans="1:6" x14ac:dyDescent="0.2">
      <c r="A14462" s="28">
        <v>43448</v>
      </c>
      <c r="B14462" t="s">
        <v>440</v>
      </c>
      <c r="C14462" t="s">
        <v>59</v>
      </c>
      <c r="D14462" t="s">
        <v>59</v>
      </c>
      <c r="E14462" s="30">
        <v>1</v>
      </c>
      <c r="F14462">
        <f t="shared" si="231"/>
        <v>1</v>
      </c>
    </row>
    <row r="14463" spans="1:6" x14ac:dyDescent="0.2">
      <c r="A14463" s="28">
        <v>43449</v>
      </c>
      <c r="B14463" t="s">
        <v>441</v>
      </c>
      <c r="C14463" t="s">
        <v>52</v>
      </c>
      <c r="D14463" t="s">
        <v>52</v>
      </c>
      <c r="E14463" s="30">
        <v>4</v>
      </c>
      <c r="F14463">
        <f t="shared" si="231"/>
        <v>1</v>
      </c>
    </row>
    <row r="14464" spans="1:6" x14ac:dyDescent="0.2">
      <c r="A14464" s="28">
        <v>43449</v>
      </c>
      <c r="B14464" t="s">
        <v>441</v>
      </c>
      <c r="C14464" t="s">
        <v>53</v>
      </c>
      <c r="D14464" t="s">
        <v>53</v>
      </c>
      <c r="E14464" s="30">
        <v>2.34</v>
      </c>
      <c r="F14464">
        <f t="shared" si="231"/>
        <v>1</v>
      </c>
    </row>
    <row r="14465" spans="1:6" x14ac:dyDescent="0.2">
      <c r="A14465" s="28">
        <v>43449</v>
      </c>
      <c r="B14465" t="s">
        <v>441</v>
      </c>
      <c r="C14465" t="s">
        <v>54</v>
      </c>
      <c r="D14465" t="s">
        <v>54</v>
      </c>
      <c r="E14465" s="30">
        <v>3.45</v>
      </c>
      <c r="F14465">
        <f t="shared" si="231"/>
        <v>1</v>
      </c>
    </row>
    <row r="14466" spans="1:6" x14ac:dyDescent="0.2">
      <c r="A14466" s="28">
        <v>43449</v>
      </c>
      <c r="B14466" t="s">
        <v>441</v>
      </c>
      <c r="C14466" t="s">
        <v>55</v>
      </c>
      <c r="D14466" t="s">
        <v>55</v>
      </c>
      <c r="E14466" s="30">
        <v>62.4</v>
      </c>
      <c r="F14466">
        <f t="shared" si="231"/>
        <v>1</v>
      </c>
    </row>
    <row r="14467" spans="1:6" x14ac:dyDescent="0.2">
      <c r="A14467" s="28">
        <v>43449</v>
      </c>
      <c r="B14467" t="s">
        <v>441</v>
      </c>
      <c r="C14467" t="s">
        <v>56</v>
      </c>
      <c r="D14467" t="s">
        <v>56</v>
      </c>
      <c r="E14467" s="30">
        <v>5</v>
      </c>
      <c r="F14467">
        <f t="shared" si="231"/>
        <v>1</v>
      </c>
    </row>
    <row r="14468" spans="1:6" x14ac:dyDescent="0.2">
      <c r="A14468" s="28">
        <v>43449</v>
      </c>
      <c r="B14468" t="s">
        <v>441</v>
      </c>
      <c r="C14468" t="s">
        <v>57</v>
      </c>
      <c r="D14468" t="s">
        <v>57</v>
      </c>
      <c r="E14468" s="30">
        <v>0</v>
      </c>
      <c r="F14468">
        <f t="shared" si="231"/>
        <v>1</v>
      </c>
    </row>
    <row r="14469" spans="1:6" x14ac:dyDescent="0.2">
      <c r="A14469" s="28">
        <v>43449</v>
      </c>
      <c r="B14469" t="s">
        <v>441</v>
      </c>
      <c r="C14469" t="s">
        <v>58</v>
      </c>
      <c r="D14469" t="s">
        <v>58</v>
      </c>
      <c r="E14469" s="30">
        <v>26</v>
      </c>
      <c r="F14469">
        <f t="shared" si="231"/>
        <v>1</v>
      </c>
    </row>
    <row r="14470" spans="1:6" x14ac:dyDescent="0.2">
      <c r="A14470" s="28">
        <v>43449</v>
      </c>
      <c r="B14470" t="s">
        <v>441</v>
      </c>
      <c r="C14470" t="s">
        <v>59</v>
      </c>
      <c r="D14470" t="s">
        <v>59</v>
      </c>
      <c r="E14470" s="30">
        <v>2.2999999999999998</v>
      </c>
      <c r="F14470">
        <f t="shared" si="231"/>
        <v>1</v>
      </c>
    </row>
    <row r="14471" spans="1:6" x14ac:dyDescent="0.2">
      <c r="A14471" s="28">
        <v>43450</v>
      </c>
      <c r="B14471" t="s">
        <v>447</v>
      </c>
      <c r="C14471" t="s">
        <v>52</v>
      </c>
      <c r="D14471" t="s">
        <v>52</v>
      </c>
      <c r="E14471" s="30">
        <v>1.33</v>
      </c>
      <c r="F14471">
        <f t="shared" ref="F14471:F14534" si="232">SUBTOTAL(103,E14471)</f>
        <v>1</v>
      </c>
    </row>
    <row r="14472" spans="1:6" x14ac:dyDescent="0.2">
      <c r="A14472" s="28">
        <v>43450</v>
      </c>
      <c r="B14472" t="s">
        <v>447</v>
      </c>
      <c r="C14472" t="s">
        <v>53</v>
      </c>
      <c r="D14472" t="s">
        <v>53</v>
      </c>
      <c r="E14472" s="30">
        <v>4.32</v>
      </c>
      <c r="F14472">
        <f t="shared" si="232"/>
        <v>1</v>
      </c>
    </row>
    <row r="14473" spans="1:6" x14ac:dyDescent="0.2">
      <c r="A14473" s="28">
        <v>43450</v>
      </c>
      <c r="B14473" t="s">
        <v>447</v>
      </c>
      <c r="C14473" t="s">
        <v>54</v>
      </c>
      <c r="D14473" t="s">
        <v>54</v>
      </c>
      <c r="E14473" s="30">
        <v>0.2</v>
      </c>
      <c r="F14473">
        <f t="shared" si="232"/>
        <v>1</v>
      </c>
    </row>
    <row r="14474" spans="1:6" x14ac:dyDescent="0.2">
      <c r="A14474" s="28">
        <v>43450</v>
      </c>
      <c r="B14474" t="s">
        <v>447</v>
      </c>
      <c r="C14474" t="s">
        <v>55</v>
      </c>
      <c r="D14474" t="s">
        <v>55</v>
      </c>
      <c r="E14474" s="30">
        <v>27</v>
      </c>
      <c r="F14474">
        <f t="shared" si="232"/>
        <v>1</v>
      </c>
    </row>
    <row r="14475" spans="1:6" x14ac:dyDescent="0.2">
      <c r="A14475" s="28">
        <v>43450</v>
      </c>
      <c r="B14475" t="s">
        <v>447</v>
      </c>
      <c r="C14475" t="s">
        <v>56</v>
      </c>
      <c r="D14475" t="s">
        <v>56</v>
      </c>
      <c r="E14475" s="30">
        <v>3</v>
      </c>
      <c r="F14475">
        <f t="shared" si="232"/>
        <v>1</v>
      </c>
    </row>
    <row r="14476" spans="1:6" x14ac:dyDescent="0.2">
      <c r="A14476" s="28">
        <v>43450</v>
      </c>
      <c r="B14476" t="s">
        <v>447</v>
      </c>
      <c r="C14476" t="s">
        <v>57</v>
      </c>
      <c r="D14476" t="s">
        <v>57</v>
      </c>
      <c r="E14476" s="30">
        <v>0</v>
      </c>
      <c r="F14476">
        <f t="shared" si="232"/>
        <v>1</v>
      </c>
    </row>
    <row r="14477" spans="1:6" x14ac:dyDescent="0.2">
      <c r="A14477" s="28">
        <v>43450</v>
      </c>
      <c r="B14477" t="s">
        <v>447</v>
      </c>
      <c r="C14477" t="s">
        <v>58</v>
      </c>
      <c r="D14477" t="s">
        <v>58</v>
      </c>
      <c r="E14477" s="30">
        <v>7</v>
      </c>
      <c r="F14477">
        <f t="shared" si="232"/>
        <v>1</v>
      </c>
    </row>
    <row r="14478" spans="1:6" x14ac:dyDescent="0.2">
      <c r="A14478" s="28">
        <v>43450</v>
      </c>
      <c r="B14478" t="s">
        <v>447</v>
      </c>
      <c r="C14478" t="s">
        <v>59</v>
      </c>
      <c r="D14478" t="s">
        <v>59</v>
      </c>
      <c r="E14478" s="30">
        <v>1</v>
      </c>
      <c r="F14478">
        <f t="shared" si="232"/>
        <v>1</v>
      </c>
    </row>
    <row r="14479" spans="1:6" x14ac:dyDescent="0.2">
      <c r="A14479" s="28">
        <v>43451</v>
      </c>
      <c r="B14479" t="s">
        <v>443</v>
      </c>
      <c r="C14479" t="s">
        <v>52</v>
      </c>
      <c r="D14479" t="s">
        <v>52</v>
      </c>
      <c r="E14479" s="30">
        <v>6.34</v>
      </c>
      <c r="F14479">
        <f t="shared" si="232"/>
        <v>1</v>
      </c>
    </row>
    <row r="14480" spans="1:6" x14ac:dyDescent="0.2">
      <c r="A14480" s="28">
        <v>43451</v>
      </c>
      <c r="B14480" t="s">
        <v>443</v>
      </c>
      <c r="C14480" t="s">
        <v>53</v>
      </c>
      <c r="D14480" t="s">
        <v>53</v>
      </c>
      <c r="E14480" s="30">
        <v>2.0099999999999998</v>
      </c>
      <c r="F14480">
        <f t="shared" si="232"/>
        <v>1</v>
      </c>
    </row>
    <row r="14481" spans="1:6" x14ac:dyDescent="0.2">
      <c r="A14481" s="28">
        <v>43451</v>
      </c>
      <c r="B14481" t="s">
        <v>443</v>
      </c>
      <c r="C14481" t="s">
        <v>54</v>
      </c>
      <c r="D14481" t="s">
        <v>54</v>
      </c>
      <c r="E14481" s="30">
        <v>5</v>
      </c>
      <c r="F14481">
        <f t="shared" si="232"/>
        <v>1</v>
      </c>
    </row>
    <row r="14482" spans="1:6" x14ac:dyDescent="0.2">
      <c r="A14482" s="28">
        <v>43451</v>
      </c>
      <c r="B14482" t="s">
        <v>443</v>
      </c>
      <c r="C14482" t="s">
        <v>55</v>
      </c>
      <c r="D14482" t="s">
        <v>55</v>
      </c>
      <c r="E14482" s="30">
        <v>53</v>
      </c>
      <c r="F14482">
        <f t="shared" si="232"/>
        <v>1</v>
      </c>
    </row>
    <row r="14483" spans="1:6" x14ac:dyDescent="0.2">
      <c r="A14483" s="28">
        <v>43451</v>
      </c>
      <c r="B14483" t="s">
        <v>443</v>
      </c>
      <c r="C14483" t="s">
        <v>56</v>
      </c>
      <c r="D14483" t="s">
        <v>56</v>
      </c>
      <c r="E14483" s="30">
        <v>6</v>
      </c>
      <c r="F14483">
        <f t="shared" si="232"/>
        <v>1</v>
      </c>
    </row>
    <row r="14484" spans="1:6" x14ac:dyDescent="0.2">
      <c r="A14484" s="28">
        <v>43451</v>
      </c>
      <c r="B14484" t="s">
        <v>443</v>
      </c>
      <c r="C14484" t="s">
        <v>57</v>
      </c>
      <c r="D14484" t="s">
        <v>57</v>
      </c>
      <c r="E14484" s="30">
        <v>1</v>
      </c>
      <c r="F14484">
        <f t="shared" si="232"/>
        <v>1</v>
      </c>
    </row>
    <row r="14485" spans="1:6" x14ac:dyDescent="0.2">
      <c r="A14485" s="28">
        <v>43451</v>
      </c>
      <c r="B14485" t="s">
        <v>443</v>
      </c>
      <c r="C14485" t="s">
        <v>58</v>
      </c>
      <c r="D14485" t="s">
        <v>58</v>
      </c>
      <c r="E14485" s="30">
        <v>22</v>
      </c>
      <c r="F14485">
        <f t="shared" si="232"/>
        <v>1</v>
      </c>
    </row>
    <row r="14486" spans="1:6" x14ac:dyDescent="0.2">
      <c r="A14486" s="28">
        <v>43451</v>
      </c>
      <c r="B14486" t="s">
        <v>443</v>
      </c>
      <c r="C14486" t="s">
        <v>59</v>
      </c>
      <c r="D14486" t="s">
        <v>59</v>
      </c>
      <c r="E14486" s="30">
        <v>2</v>
      </c>
      <c r="F14486">
        <f t="shared" si="232"/>
        <v>1</v>
      </c>
    </row>
    <row r="14487" spans="1:6" x14ac:dyDescent="0.2">
      <c r="A14487" s="28">
        <v>43452</v>
      </c>
      <c r="B14487" t="s">
        <v>444</v>
      </c>
      <c r="C14487" t="s">
        <v>52</v>
      </c>
      <c r="D14487" t="s">
        <v>52</v>
      </c>
      <c r="E14487" s="30">
        <v>0.33</v>
      </c>
      <c r="F14487">
        <f t="shared" si="232"/>
        <v>1</v>
      </c>
    </row>
    <row r="14488" spans="1:6" x14ac:dyDescent="0.2">
      <c r="A14488" s="28">
        <v>43452</v>
      </c>
      <c r="B14488" t="s">
        <v>444</v>
      </c>
      <c r="C14488" t="s">
        <v>53</v>
      </c>
      <c r="D14488" t="s">
        <v>53</v>
      </c>
      <c r="E14488" s="30">
        <v>2.4729999999999999</v>
      </c>
      <c r="F14488">
        <f t="shared" si="232"/>
        <v>1</v>
      </c>
    </row>
    <row r="14489" spans="1:6" x14ac:dyDescent="0.2">
      <c r="A14489" s="28">
        <v>43452</v>
      </c>
      <c r="B14489" t="s">
        <v>444</v>
      </c>
      <c r="C14489" t="s">
        <v>54</v>
      </c>
      <c r="D14489" t="s">
        <v>54</v>
      </c>
      <c r="E14489" s="30">
        <v>1</v>
      </c>
      <c r="F14489">
        <f t="shared" si="232"/>
        <v>1</v>
      </c>
    </row>
    <row r="14490" spans="1:6" x14ac:dyDescent="0.2">
      <c r="A14490" s="28">
        <v>43452</v>
      </c>
      <c r="B14490" t="s">
        <v>444</v>
      </c>
      <c r="C14490" t="s">
        <v>55</v>
      </c>
      <c r="D14490" t="s">
        <v>55</v>
      </c>
      <c r="E14490" s="30">
        <v>34.5</v>
      </c>
      <c r="F14490">
        <f t="shared" si="232"/>
        <v>1</v>
      </c>
    </row>
    <row r="14491" spans="1:6" x14ac:dyDescent="0.2">
      <c r="A14491" s="28">
        <v>43452</v>
      </c>
      <c r="B14491" t="s">
        <v>444</v>
      </c>
      <c r="C14491" t="s">
        <v>56</v>
      </c>
      <c r="D14491" t="s">
        <v>56</v>
      </c>
      <c r="E14491" s="30">
        <v>12</v>
      </c>
      <c r="F14491">
        <f t="shared" si="232"/>
        <v>1</v>
      </c>
    </row>
    <row r="14492" spans="1:6" x14ac:dyDescent="0.2">
      <c r="A14492" s="28">
        <v>43452</v>
      </c>
      <c r="B14492" t="s">
        <v>444</v>
      </c>
      <c r="C14492" t="s">
        <v>57</v>
      </c>
      <c r="D14492" t="s">
        <v>57</v>
      </c>
      <c r="E14492" s="30">
        <v>3</v>
      </c>
      <c r="F14492">
        <f t="shared" si="232"/>
        <v>1</v>
      </c>
    </row>
    <row r="14493" spans="1:6" x14ac:dyDescent="0.2">
      <c r="A14493" s="28">
        <v>43452</v>
      </c>
      <c r="B14493" t="s">
        <v>444</v>
      </c>
      <c r="C14493" t="s">
        <v>58</v>
      </c>
      <c r="D14493" t="s">
        <v>58</v>
      </c>
      <c r="E14493" s="30">
        <v>9</v>
      </c>
      <c r="F14493">
        <f t="shared" si="232"/>
        <v>1</v>
      </c>
    </row>
    <row r="14494" spans="1:6" x14ac:dyDescent="0.2">
      <c r="A14494" s="28">
        <v>43452</v>
      </c>
      <c r="B14494" t="s">
        <v>444</v>
      </c>
      <c r="C14494" t="s">
        <v>59</v>
      </c>
      <c r="D14494" t="s">
        <v>59</v>
      </c>
      <c r="E14494" s="30">
        <v>2</v>
      </c>
      <c r="F14494">
        <f t="shared" si="232"/>
        <v>1</v>
      </c>
    </row>
    <row r="14495" spans="1:6" x14ac:dyDescent="0.2">
      <c r="A14495" s="28">
        <v>43453</v>
      </c>
      <c r="B14495" t="s">
        <v>445</v>
      </c>
      <c r="C14495" t="s">
        <v>52</v>
      </c>
      <c r="D14495" t="s">
        <v>52</v>
      </c>
      <c r="E14495" s="30">
        <v>5.33</v>
      </c>
      <c r="F14495">
        <f t="shared" si="232"/>
        <v>1</v>
      </c>
    </row>
    <row r="14496" spans="1:6" x14ac:dyDescent="0.2">
      <c r="A14496" s="28">
        <v>43453</v>
      </c>
      <c r="B14496" t="s">
        <v>445</v>
      </c>
      <c r="C14496" t="s">
        <v>53</v>
      </c>
      <c r="D14496" t="s">
        <v>53</v>
      </c>
      <c r="E14496" s="30">
        <v>2</v>
      </c>
      <c r="F14496">
        <f t="shared" si="232"/>
        <v>1</v>
      </c>
    </row>
    <row r="14497" spans="1:6" x14ac:dyDescent="0.2">
      <c r="A14497" s="28">
        <v>43453</v>
      </c>
      <c r="B14497" t="s">
        <v>445</v>
      </c>
      <c r="C14497" t="s">
        <v>54</v>
      </c>
      <c r="D14497" t="s">
        <v>54</v>
      </c>
      <c r="E14497" s="30">
        <v>1</v>
      </c>
      <c r="F14497">
        <f t="shared" si="232"/>
        <v>1</v>
      </c>
    </row>
    <row r="14498" spans="1:6" x14ac:dyDescent="0.2">
      <c r="A14498" s="28">
        <v>43453</v>
      </c>
      <c r="B14498" t="s">
        <v>445</v>
      </c>
      <c r="C14498" t="s">
        <v>55</v>
      </c>
      <c r="D14498" t="s">
        <v>55</v>
      </c>
      <c r="E14498" s="30">
        <v>54</v>
      </c>
      <c r="F14498">
        <f t="shared" si="232"/>
        <v>1</v>
      </c>
    </row>
    <row r="14499" spans="1:6" x14ac:dyDescent="0.2">
      <c r="A14499" s="28">
        <v>43453</v>
      </c>
      <c r="B14499" t="s">
        <v>445</v>
      </c>
      <c r="C14499" t="s">
        <v>56</v>
      </c>
      <c r="D14499" t="s">
        <v>56</v>
      </c>
      <c r="E14499" s="30">
        <v>3</v>
      </c>
      <c r="F14499">
        <f t="shared" si="232"/>
        <v>1</v>
      </c>
    </row>
    <row r="14500" spans="1:6" x14ac:dyDescent="0.2">
      <c r="A14500" s="28">
        <v>43453</v>
      </c>
      <c r="B14500" t="s">
        <v>445</v>
      </c>
      <c r="C14500" t="s">
        <v>57</v>
      </c>
      <c r="D14500" t="s">
        <v>57</v>
      </c>
      <c r="E14500" s="30">
        <v>1</v>
      </c>
      <c r="F14500">
        <f t="shared" si="232"/>
        <v>1</v>
      </c>
    </row>
    <row r="14501" spans="1:6" x14ac:dyDescent="0.2">
      <c r="A14501" s="28">
        <v>43453</v>
      </c>
      <c r="B14501" t="s">
        <v>445</v>
      </c>
      <c r="C14501" t="s">
        <v>58</v>
      </c>
      <c r="D14501" t="s">
        <v>58</v>
      </c>
      <c r="E14501" s="30">
        <v>17</v>
      </c>
      <c r="F14501">
        <f t="shared" si="232"/>
        <v>1</v>
      </c>
    </row>
    <row r="14502" spans="1:6" x14ac:dyDescent="0.2">
      <c r="A14502" s="28">
        <v>43453</v>
      </c>
      <c r="B14502" t="s">
        <v>445</v>
      </c>
      <c r="C14502" t="s">
        <v>59</v>
      </c>
      <c r="D14502" t="s">
        <v>59</v>
      </c>
      <c r="E14502" s="30">
        <v>4</v>
      </c>
      <c r="F14502">
        <f t="shared" si="232"/>
        <v>1</v>
      </c>
    </row>
    <row r="14503" spans="1:6" x14ac:dyDescent="0.2">
      <c r="A14503" s="28">
        <v>43454</v>
      </c>
      <c r="B14503" t="s">
        <v>446</v>
      </c>
      <c r="C14503" t="s">
        <v>52</v>
      </c>
      <c r="D14503" t="s">
        <v>52</v>
      </c>
      <c r="E14503" s="30">
        <v>8.34</v>
      </c>
      <c r="F14503">
        <f t="shared" si="232"/>
        <v>1</v>
      </c>
    </row>
    <row r="14504" spans="1:6" x14ac:dyDescent="0.2">
      <c r="A14504" s="28">
        <v>43454</v>
      </c>
      <c r="B14504" t="s">
        <v>446</v>
      </c>
      <c r="C14504" t="s">
        <v>53</v>
      </c>
      <c r="D14504" t="s">
        <v>53</v>
      </c>
      <c r="E14504" s="30">
        <v>1.66</v>
      </c>
      <c r="F14504">
        <f t="shared" si="232"/>
        <v>1</v>
      </c>
    </row>
    <row r="14505" spans="1:6" x14ac:dyDescent="0.2">
      <c r="A14505" s="28">
        <v>43454</v>
      </c>
      <c r="B14505" t="s">
        <v>446</v>
      </c>
      <c r="C14505" t="s">
        <v>54</v>
      </c>
      <c r="D14505" t="s">
        <v>54</v>
      </c>
      <c r="E14505" s="30">
        <v>1</v>
      </c>
      <c r="F14505">
        <f t="shared" si="232"/>
        <v>1</v>
      </c>
    </row>
    <row r="14506" spans="1:6" x14ac:dyDescent="0.2">
      <c r="A14506" s="28">
        <v>43454</v>
      </c>
      <c r="B14506" t="s">
        <v>446</v>
      </c>
      <c r="C14506" t="s">
        <v>55</v>
      </c>
      <c r="D14506" t="s">
        <v>55</v>
      </c>
      <c r="E14506" s="30">
        <v>27</v>
      </c>
      <c r="F14506">
        <f t="shared" si="232"/>
        <v>1</v>
      </c>
    </row>
    <row r="14507" spans="1:6" x14ac:dyDescent="0.2">
      <c r="A14507" s="28">
        <v>43454</v>
      </c>
      <c r="B14507" t="s">
        <v>446</v>
      </c>
      <c r="C14507" t="s">
        <v>56</v>
      </c>
      <c r="D14507" t="s">
        <v>56</v>
      </c>
      <c r="E14507" s="30">
        <v>12</v>
      </c>
      <c r="F14507">
        <f t="shared" si="232"/>
        <v>1</v>
      </c>
    </row>
    <row r="14508" spans="1:6" x14ac:dyDescent="0.2">
      <c r="A14508" s="28">
        <v>43454</v>
      </c>
      <c r="B14508" t="s">
        <v>446</v>
      </c>
      <c r="C14508" t="s">
        <v>57</v>
      </c>
      <c r="D14508" t="s">
        <v>57</v>
      </c>
      <c r="E14508" s="30">
        <v>3</v>
      </c>
      <c r="F14508">
        <f t="shared" si="232"/>
        <v>1</v>
      </c>
    </row>
    <row r="14509" spans="1:6" x14ac:dyDescent="0.2">
      <c r="A14509" s="28">
        <v>43454</v>
      </c>
      <c r="B14509" t="s">
        <v>446</v>
      </c>
      <c r="C14509" t="s">
        <v>58</v>
      </c>
      <c r="D14509" t="s">
        <v>58</v>
      </c>
      <c r="E14509" s="30">
        <v>1</v>
      </c>
      <c r="F14509">
        <f t="shared" si="232"/>
        <v>1</v>
      </c>
    </row>
    <row r="14510" spans="1:6" x14ac:dyDescent="0.2">
      <c r="A14510" s="28">
        <v>43454</v>
      </c>
      <c r="B14510" t="s">
        <v>446</v>
      </c>
      <c r="C14510" t="s">
        <v>59</v>
      </c>
      <c r="D14510" t="s">
        <v>59</v>
      </c>
      <c r="E14510" s="30">
        <v>0</v>
      </c>
      <c r="F14510">
        <f t="shared" si="232"/>
        <v>1</v>
      </c>
    </row>
    <row r="14511" spans="1:6" x14ac:dyDescent="0.2">
      <c r="A14511" s="28">
        <v>43455</v>
      </c>
      <c r="B14511" t="s">
        <v>440</v>
      </c>
      <c r="C14511" t="s">
        <v>52</v>
      </c>
      <c r="D14511" t="s">
        <v>52</v>
      </c>
      <c r="E14511" s="30">
        <v>2</v>
      </c>
      <c r="F14511">
        <f t="shared" si="232"/>
        <v>1</v>
      </c>
    </row>
    <row r="14512" spans="1:6" x14ac:dyDescent="0.2">
      <c r="A14512" s="28">
        <v>43455</v>
      </c>
      <c r="B14512" t="s">
        <v>440</v>
      </c>
      <c r="C14512" t="s">
        <v>53</v>
      </c>
      <c r="D14512" t="s">
        <v>53</v>
      </c>
      <c r="E14512" s="30">
        <v>1.35</v>
      </c>
      <c r="F14512">
        <f t="shared" si="232"/>
        <v>1</v>
      </c>
    </row>
    <row r="14513" spans="1:6" x14ac:dyDescent="0.2">
      <c r="A14513" s="28">
        <v>43455</v>
      </c>
      <c r="B14513" t="s">
        <v>440</v>
      </c>
      <c r="C14513" t="s">
        <v>54</v>
      </c>
      <c r="D14513" t="s">
        <v>54</v>
      </c>
      <c r="E14513" s="30">
        <v>0</v>
      </c>
      <c r="F14513">
        <f t="shared" si="232"/>
        <v>1</v>
      </c>
    </row>
    <row r="14514" spans="1:6" x14ac:dyDescent="0.2">
      <c r="A14514" s="28">
        <v>43455</v>
      </c>
      <c r="B14514" t="s">
        <v>440</v>
      </c>
      <c r="C14514" t="s">
        <v>55</v>
      </c>
      <c r="D14514" t="s">
        <v>55</v>
      </c>
      <c r="E14514" s="30">
        <v>35</v>
      </c>
      <c r="F14514">
        <f t="shared" si="232"/>
        <v>1</v>
      </c>
    </row>
    <row r="14515" spans="1:6" x14ac:dyDescent="0.2">
      <c r="A14515" s="28">
        <v>43455</v>
      </c>
      <c r="B14515" t="s">
        <v>440</v>
      </c>
      <c r="C14515" t="s">
        <v>56</v>
      </c>
      <c r="D14515" t="s">
        <v>56</v>
      </c>
      <c r="E14515" s="30">
        <v>12</v>
      </c>
      <c r="F14515">
        <f t="shared" si="232"/>
        <v>1</v>
      </c>
    </row>
    <row r="14516" spans="1:6" x14ac:dyDescent="0.2">
      <c r="A14516" s="28">
        <v>43455</v>
      </c>
      <c r="B14516" t="s">
        <v>440</v>
      </c>
      <c r="C14516" t="s">
        <v>57</v>
      </c>
      <c r="D14516" t="s">
        <v>57</v>
      </c>
      <c r="E14516" s="30">
        <v>1</v>
      </c>
      <c r="F14516">
        <f t="shared" si="232"/>
        <v>1</v>
      </c>
    </row>
    <row r="14517" spans="1:6" x14ac:dyDescent="0.2">
      <c r="A14517" s="28">
        <v>43455</v>
      </c>
      <c r="B14517" t="s">
        <v>440</v>
      </c>
      <c r="C14517" t="s">
        <v>58</v>
      </c>
      <c r="D14517" t="s">
        <v>58</v>
      </c>
      <c r="E14517" s="30">
        <v>13</v>
      </c>
      <c r="F14517">
        <f t="shared" si="232"/>
        <v>1</v>
      </c>
    </row>
    <row r="14518" spans="1:6" x14ac:dyDescent="0.2">
      <c r="A14518" s="28">
        <v>43455</v>
      </c>
      <c r="B14518" t="s">
        <v>440</v>
      </c>
      <c r="C14518" t="s">
        <v>59</v>
      </c>
      <c r="D14518" t="s">
        <v>59</v>
      </c>
      <c r="E14518" s="30">
        <v>1</v>
      </c>
      <c r="F14518">
        <f t="shared" si="232"/>
        <v>1</v>
      </c>
    </row>
    <row r="14519" spans="1:6" x14ac:dyDescent="0.2">
      <c r="A14519" s="28">
        <v>43456</v>
      </c>
      <c r="B14519" t="s">
        <v>441</v>
      </c>
      <c r="C14519" t="s">
        <v>52</v>
      </c>
      <c r="D14519" t="s">
        <v>52</v>
      </c>
      <c r="E14519" s="30">
        <v>8.34</v>
      </c>
      <c r="F14519">
        <f t="shared" si="232"/>
        <v>1</v>
      </c>
    </row>
    <row r="14520" spans="1:6" x14ac:dyDescent="0.2">
      <c r="A14520" s="28">
        <v>43456</v>
      </c>
      <c r="B14520" t="s">
        <v>441</v>
      </c>
      <c r="C14520" t="s">
        <v>53</v>
      </c>
      <c r="D14520" t="s">
        <v>53</v>
      </c>
      <c r="E14520" s="30">
        <v>3.34</v>
      </c>
      <c r="F14520">
        <f t="shared" si="232"/>
        <v>1</v>
      </c>
    </row>
    <row r="14521" spans="1:6" x14ac:dyDescent="0.2">
      <c r="A14521" s="28">
        <v>43456</v>
      </c>
      <c r="B14521" t="s">
        <v>441</v>
      </c>
      <c r="C14521" t="s">
        <v>54</v>
      </c>
      <c r="D14521" t="s">
        <v>54</v>
      </c>
      <c r="E14521" s="30">
        <v>4.5</v>
      </c>
      <c r="F14521">
        <f t="shared" si="232"/>
        <v>1</v>
      </c>
    </row>
    <row r="14522" spans="1:6" x14ac:dyDescent="0.2">
      <c r="A14522" s="28">
        <v>43456</v>
      </c>
      <c r="B14522" t="s">
        <v>441</v>
      </c>
      <c r="C14522" t="s">
        <v>55</v>
      </c>
      <c r="D14522" t="s">
        <v>55</v>
      </c>
      <c r="E14522" s="30">
        <v>43.4</v>
      </c>
      <c r="F14522">
        <f t="shared" si="232"/>
        <v>1</v>
      </c>
    </row>
    <row r="14523" spans="1:6" x14ac:dyDescent="0.2">
      <c r="A14523" s="28">
        <v>43456</v>
      </c>
      <c r="B14523" t="s">
        <v>441</v>
      </c>
      <c r="C14523" t="s">
        <v>56</v>
      </c>
      <c r="D14523" t="s">
        <v>56</v>
      </c>
      <c r="E14523" s="30">
        <v>3</v>
      </c>
      <c r="F14523">
        <f t="shared" si="232"/>
        <v>1</v>
      </c>
    </row>
    <row r="14524" spans="1:6" x14ac:dyDescent="0.2">
      <c r="A14524" s="28">
        <v>43456</v>
      </c>
      <c r="B14524" t="s">
        <v>441</v>
      </c>
      <c r="C14524" t="s">
        <v>57</v>
      </c>
      <c r="D14524" t="s">
        <v>57</v>
      </c>
      <c r="E14524" s="30">
        <v>1</v>
      </c>
      <c r="F14524">
        <f t="shared" si="232"/>
        <v>1</v>
      </c>
    </row>
    <row r="14525" spans="1:6" x14ac:dyDescent="0.2">
      <c r="A14525" s="28">
        <v>43456</v>
      </c>
      <c r="B14525" t="s">
        <v>441</v>
      </c>
      <c r="C14525" t="s">
        <v>58</v>
      </c>
      <c r="D14525" t="s">
        <v>58</v>
      </c>
      <c r="E14525" s="30">
        <v>0</v>
      </c>
      <c r="F14525">
        <f t="shared" si="232"/>
        <v>1</v>
      </c>
    </row>
    <row r="14526" spans="1:6" x14ac:dyDescent="0.2">
      <c r="A14526" s="28">
        <v>43456</v>
      </c>
      <c r="B14526" t="s">
        <v>441</v>
      </c>
      <c r="C14526" t="s">
        <v>59</v>
      </c>
      <c r="D14526" t="s">
        <v>59</v>
      </c>
      <c r="E14526" s="30">
        <v>0</v>
      </c>
      <c r="F14526">
        <f t="shared" si="232"/>
        <v>1</v>
      </c>
    </row>
    <row r="14527" spans="1:6" x14ac:dyDescent="0.2">
      <c r="A14527" s="28">
        <v>43457</v>
      </c>
      <c r="B14527" t="s">
        <v>447</v>
      </c>
      <c r="C14527" t="s">
        <v>52</v>
      </c>
      <c r="D14527" t="s">
        <v>52</v>
      </c>
      <c r="E14527" s="30">
        <v>12.33</v>
      </c>
      <c r="F14527">
        <f t="shared" si="232"/>
        <v>1</v>
      </c>
    </row>
    <row r="14528" spans="1:6" x14ac:dyDescent="0.2">
      <c r="A14528" s="28">
        <v>43457</v>
      </c>
      <c r="B14528" t="s">
        <v>447</v>
      </c>
      <c r="C14528" t="s">
        <v>53</v>
      </c>
      <c r="D14528" t="s">
        <v>53</v>
      </c>
      <c r="E14528" s="30">
        <v>6.4059999999999997</v>
      </c>
      <c r="F14528">
        <f t="shared" si="232"/>
        <v>1</v>
      </c>
    </row>
    <row r="14529" spans="1:6" x14ac:dyDescent="0.2">
      <c r="A14529" s="28">
        <v>43457</v>
      </c>
      <c r="B14529" t="s">
        <v>447</v>
      </c>
      <c r="C14529" t="s">
        <v>54</v>
      </c>
      <c r="D14529" t="s">
        <v>54</v>
      </c>
      <c r="E14529" s="30">
        <v>2.2999999999999998</v>
      </c>
      <c r="F14529">
        <f t="shared" si="232"/>
        <v>1</v>
      </c>
    </row>
    <row r="14530" spans="1:6" x14ac:dyDescent="0.2">
      <c r="A14530" s="28">
        <v>43457</v>
      </c>
      <c r="B14530" t="s">
        <v>447</v>
      </c>
      <c r="C14530" t="s">
        <v>55</v>
      </c>
      <c r="D14530" t="s">
        <v>55</v>
      </c>
      <c r="E14530" s="30">
        <v>47.7</v>
      </c>
      <c r="F14530">
        <f t="shared" si="232"/>
        <v>1</v>
      </c>
    </row>
    <row r="14531" spans="1:6" x14ac:dyDescent="0.2">
      <c r="A14531" s="28">
        <v>43457</v>
      </c>
      <c r="B14531" t="s">
        <v>447</v>
      </c>
      <c r="C14531" t="s">
        <v>56</v>
      </c>
      <c r="D14531" t="s">
        <v>56</v>
      </c>
      <c r="E14531" s="30">
        <v>8</v>
      </c>
      <c r="F14531">
        <f t="shared" si="232"/>
        <v>1</v>
      </c>
    </row>
    <row r="14532" spans="1:6" x14ac:dyDescent="0.2">
      <c r="A14532" s="28">
        <v>43457</v>
      </c>
      <c r="B14532" t="s">
        <v>447</v>
      </c>
      <c r="C14532" t="s">
        <v>57</v>
      </c>
      <c r="D14532" t="s">
        <v>57</v>
      </c>
      <c r="E14532" s="30">
        <v>0</v>
      </c>
      <c r="F14532">
        <f t="shared" si="232"/>
        <v>1</v>
      </c>
    </row>
    <row r="14533" spans="1:6" x14ac:dyDescent="0.2">
      <c r="A14533" s="28">
        <v>43457</v>
      </c>
      <c r="B14533" t="s">
        <v>447</v>
      </c>
      <c r="C14533" t="s">
        <v>58</v>
      </c>
      <c r="D14533" t="s">
        <v>58</v>
      </c>
      <c r="E14533" s="30">
        <v>13</v>
      </c>
      <c r="F14533">
        <f t="shared" si="232"/>
        <v>1</v>
      </c>
    </row>
    <row r="14534" spans="1:6" x14ac:dyDescent="0.2">
      <c r="A14534" s="28">
        <v>43457</v>
      </c>
      <c r="B14534" t="s">
        <v>447</v>
      </c>
      <c r="C14534" t="s">
        <v>59</v>
      </c>
      <c r="D14534" t="s">
        <v>59</v>
      </c>
      <c r="E14534" s="30">
        <v>4</v>
      </c>
      <c r="F14534">
        <f t="shared" si="232"/>
        <v>1</v>
      </c>
    </row>
    <row r="14535" spans="1:6" x14ac:dyDescent="0.2">
      <c r="A14535" s="28">
        <v>43458</v>
      </c>
      <c r="B14535" t="s">
        <v>443</v>
      </c>
      <c r="C14535" t="s">
        <v>52</v>
      </c>
      <c r="D14535" t="s">
        <v>52</v>
      </c>
      <c r="E14535" s="30">
        <v>8.67</v>
      </c>
      <c r="F14535">
        <f t="shared" ref="F14535:F14598" si="233">SUBTOTAL(103,E14535)</f>
        <v>1</v>
      </c>
    </row>
    <row r="14536" spans="1:6" x14ac:dyDescent="0.2">
      <c r="A14536" s="28">
        <v>43458</v>
      </c>
      <c r="B14536" t="s">
        <v>443</v>
      </c>
      <c r="C14536" t="s">
        <v>53</v>
      </c>
      <c r="D14536" t="s">
        <v>53</v>
      </c>
      <c r="E14536" s="30">
        <v>4.3499999999999996</v>
      </c>
      <c r="F14536">
        <f t="shared" si="233"/>
        <v>1</v>
      </c>
    </row>
    <row r="14537" spans="1:6" x14ac:dyDescent="0.2">
      <c r="A14537" s="28">
        <v>43458</v>
      </c>
      <c r="B14537" t="s">
        <v>443</v>
      </c>
      <c r="C14537" t="s">
        <v>54</v>
      </c>
      <c r="D14537" t="s">
        <v>54</v>
      </c>
      <c r="E14537" s="30">
        <v>1</v>
      </c>
      <c r="F14537">
        <f t="shared" si="233"/>
        <v>1</v>
      </c>
    </row>
    <row r="14538" spans="1:6" x14ac:dyDescent="0.2">
      <c r="A14538" s="28">
        <v>43458</v>
      </c>
      <c r="B14538" t="s">
        <v>443</v>
      </c>
      <c r="C14538" t="s">
        <v>55</v>
      </c>
      <c r="D14538" t="s">
        <v>55</v>
      </c>
      <c r="E14538" s="30">
        <v>32</v>
      </c>
      <c r="F14538">
        <f t="shared" si="233"/>
        <v>1</v>
      </c>
    </row>
    <row r="14539" spans="1:6" x14ac:dyDescent="0.2">
      <c r="A14539" s="28">
        <v>43458</v>
      </c>
      <c r="B14539" t="s">
        <v>443</v>
      </c>
      <c r="C14539" t="s">
        <v>56</v>
      </c>
      <c r="D14539" t="s">
        <v>56</v>
      </c>
      <c r="E14539" s="30">
        <v>20</v>
      </c>
      <c r="F14539">
        <f t="shared" si="233"/>
        <v>1</v>
      </c>
    </row>
    <row r="14540" spans="1:6" x14ac:dyDescent="0.2">
      <c r="A14540" s="28">
        <v>43458</v>
      </c>
      <c r="B14540" t="s">
        <v>443</v>
      </c>
      <c r="C14540" t="s">
        <v>57</v>
      </c>
      <c r="D14540" t="s">
        <v>57</v>
      </c>
      <c r="E14540" s="30">
        <v>0</v>
      </c>
      <c r="F14540">
        <f t="shared" si="233"/>
        <v>1</v>
      </c>
    </row>
    <row r="14541" spans="1:6" x14ac:dyDescent="0.2">
      <c r="A14541" s="28">
        <v>43458</v>
      </c>
      <c r="B14541" t="s">
        <v>443</v>
      </c>
      <c r="C14541" t="s">
        <v>58</v>
      </c>
      <c r="D14541" t="s">
        <v>58</v>
      </c>
      <c r="E14541" s="30">
        <v>8</v>
      </c>
      <c r="F14541">
        <f t="shared" si="233"/>
        <v>1</v>
      </c>
    </row>
    <row r="14542" spans="1:6" x14ac:dyDescent="0.2">
      <c r="A14542" s="28">
        <v>43458</v>
      </c>
      <c r="B14542" t="s">
        <v>443</v>
      </c>
      <c r="C14542" t="s">
        <v>59</v>
      </c>
      <c r="D14542" t="s">
        <v>59</v>
      </c>
      <c r="E14542" s="30">
        <v>1</v>
      </c>
      <c r="F14542">
        <f t="shared" si="233"/>
        <v>1</v>
      </c>
    </row>
    <row r="14543" spans="1:6" x14ac:dyDescent="0.2">
      <c r="A14543" s="28">
        <v>43459</v>
      </c>
      <c r="B14543" t="s">
        <v>444</v>
      </c>
      <c r="C14543" t="s">
        <v>52</v>
      </c>
      <c r="D14543" t="s">
        <v>52</v>
      </c>
      <c r="E14543" s="30">
        <v>8</v>
      </c>
      <c r="F14543">
        <f t="shared" si="233"/>
        <v>1</v>
      </c>
    </row>
    <row r="14544" spans="1:6" x14ac:dyDescent="0.2">
      <c r="A14544" s="28">
        <v>43459</v>
      </c>
      <c r="B14544" t="s">
        <v>444</v>
      </c>
      <c r="C14544" t="s">
        <v>53</v>
      </c>
      <c r="D14544" t="s">
        <v>53</v>
      </c>
      <c r="E14544" s="30">
        <v>6.0759999999999996</v>
      </c>
      <c r="F14544">
        <f t="shared" si="233"/>
        <v>1</v>
      </c>
    </row>
    <row r="14545" spans="1:6" x14ac:dyDescent="0.2">
      <c r="A14545" s="28">
        <v>43459</v>
      </c>
      <c r="B14545" t="s">
        <v>444</v>
      </c>
      <c r="C14545" t="s">
        <v>54</v>
      </c>
      <c r="D14545" t="s">
        <v>54</v>
      </c>
      <c r="E14545" s="30">
        <v>5.0999999999999996</v>
      </c>
      <c r="F14545">
        <f t="shared" si="233"/>
        <v>1</v>
      </c>
    </row>
    <row r="14546" spans="1:6" x14ac:dyDescent="0.2">
      <c r="A14546" s="28">
        <v>43459</v>
      </c>
      <c r="B14546" t="s">
        <v>444</v>
      </c>
      <c r="C14546" t="s">
        <v>55</v>
      </c>
      <c r="D14546" t="s">
        <v>55</v>
      </c>
      <c r="E14546" s="30">
        <v>42.6</v>
      </c>
      <c r="F14546">
        <f t="shared" si="233"/>
        <v>1</v>
      </c>
    </row>
    <row r="14547" spans="1:6" x14ac:dyDescent="0.2">
      <c r="A14547" s="28">
        <v>43459</v>
      </c>
      <c r="B14547" t="s">
        <v>444</v>
      </c>
      <c r="C14547" t="s">
        <v>56</v>
      </c>
      <c r="D14547" t="s">
        <v>56</v>
      </c>
      <c r="E14547" s="30">
        <v>9</v>
      </c>
      <c r="F14547">
        <f t="shared" si="233"/>
        <v>1</v>
      </c>
    </row>
    <row r="14548" spans="1:6" x14ac:dyDescent="0.2">
      <c r="A14548" s="28">
        <v>43459</v>
      </c>
      <c r="B14548" t="s">
        <v>444</v>
      </c>
      <c r="C14548" t="s">
        <v>57</v>
      </c>
      <c r="D14548" t="s">
        <v>57</v>
      </c>
      <c r="E14548" s="30">
        <v>3</v>
      </c>
      <c r="F14548">
        <f t="shared" si="233"/>
        <v>1</v>
      </c>
    </row>
    <row r="14549" spans="1:6" x14ac:dyDescent="0.2">
      <c r="A14549" s="28">
        <v>43459</v>
      </c>
      <c r="B14549" t="s">
        <v>444</v>
      </c>
      <c r="C14549" t="s">
        <v>58</v>
      </c>
      <c r="D14549" t="s">
        <v>58</v>
      </c>
      <c r="E14549" s="30">
        <v>21</v>
      </c>
      <c r="F14549">
        <f t="shared" si="233"/>
        <v>1</v>
      </c>
    </row>
    <row r="14550" spans="1:6" x14ac:dyDescent="0.2">
      <c r="A14550" s="28">
        <v>43459</v>
      </c>
      <c r="B14550" t="s">
        <v>444</v>
      </c>
      <c r="C14550" t="s">
        <v>59</v>
      </c>
      <c r="D14550" t="s">
        <v>59</v>
      </c>
      <c r="E14550" s="30">
        <v>2</v>
      </c>
      <c r="F14550">
        <f t="shared" si="233"/>
        <v>1</v>
      </c>
    </row>
    <row r="14551" spans="1:6" x14ac:dyDescent="0.2">
      <c r="A14551" s="28">
        <v>43460</v>
      </c>
      <c r="B14551" t="s">
        <v>445</v>
      </c>
      <c r="C14551" t="s">
        <v>52</v>
      </c>
      <c r="D14551" t="s">
        <v>52</v>
      </c>
      <c r="E14551" s="30">
        <v>1</v>
      </c>
      <c r="F14551">
        <f t="shared" si="233"/>
        <v>1</v>
      </c>
    </row>
    <row r="14552" spans="1:6" x14ac:dyDescent="0.2">
      <c r="A14552" s="28">
        <v>43460</v>
      </c>
      <c r="B14552" t="s">
        <v>445</v>
      </c>
      <c r="C14552" t="s">
        <v>53</v>
      </c>
      <c r="D14552" t="s">
        <v>53</v>
      </c>
      <c r="E14552" s="30">
        <v>0.66</v>
      </c>
      <c r="F14552">
        <f t="shared" si="233"/>
        <v>1</v>
      </c>
    </row>
    <row r="14553" spans="1:6" x14ac:dyDescent="0.2">
      <c r="A14553" s="28">
        <v>43460</v>
      </c>
      <c r="B14553" t="s">
        <v>445</v>
      </c>
      <c r="C14553" t="s">
        <v>54</v>
      </c>
      <c r="D14553" t="s">
        <v>54</v>
      </c>
      <c r="E14553" s="30">
        <v>2.15</v>
      </c>
      <c r="F14553">
        <f t="shared" si="233"/>
        <v>1</v>
      </c>
    </row>
    <row r="14554" spans="1:6" x14ac:dyDescent="0.2">
      <c r="A14554" s="28">
        <v>43460</v>
      </c>
      <c r="B14554" t="s">
        <v>445</v>
      </c>
      <c r="C14554" t="s">
        <v>55</v>
      </c>
      <c r="D14554" t="s">
        <v>55</v>
      </c>
      <c r="E14554" s="30">
        <v>50</v>
      </c>
      <c r="F14554">
        <f t="shared" si="233"/>
        <v>1</v>
      </c>
    </row>
    <row r="14555" spans="1:6" x14ac:dyDescent="0.2">
      <c r="A14555" s="28">
        <v>43460</v>
      </c>
      <c r="B14555" t="s">
        <v>445</v>
      </c>
      <c r="C14555" t="s">
        <v>56</v>
      </c>
      <c r="D14555" t="s">
        <v>56</v>
      </c>
      <c r="E14555" s="30">
        <v>8</v>
      </c>
      <c r="F14555">
        <f t="shared" si="233"/>
        <v>1</v>
      </c>
    </row>
    <row r="14556" spans="1:6" x14ac:dyDescent="0.2">
      <c r="A14556" s="28">
        <v>43460</v>
      </c>
      <c r="B14556" t="s">
        <v>445</v>
      </c>
      <c r="C14556" t="s">
        <v>57</v>
      </c>
      <c r="D14556" t="s">
        <v>57</v>
      </c>
      <c r="E14556" s="30">
        <v>1</v>
      </c>
      <c r="F14556">
        <f t="shared" si="233"/>
        <v>1</v>
      </c>
    </row>
    <row r="14557" spans="1:6" x14ac:dyDescent="0.2">
      <c r="A14557" s="28">
        <v>43460</v>
      </c>
      <c r="B14557" t="s">
        <v>445</v>
      </c>
      <c r="C14557" t="s">
        <v>58</v>
      </c>
      <c r="D14557" t="s">
        <v>58</v>
      </c>
      <c r="E14557" s="30">
        <v>13</v>
      </c>
      <c r="F14557">
        <f t="shared" si="233"/>
        <v>1</v>
      </c>
    </row>
    <row r="14558" spans="1:6" x14ac:dyDescent="0.2">
      <c r="A14558" s="28">
        <v>43460</v>
      </c>
      <c r="B14558" t="s">
        <v>445</v>
      </c>
      <c r="C14558" t="s">
        <v>59</v>
      </c>
      <c r="D14558" t="s">
        <v>59</v>
      </c>
      <c r="E14558" s="30">
        <v>2</v>
      </c>
      <c r="F14558">
        <f t="shared" si="233"/>
        <v>1</v>
      </c>
    </row>
    <row r="14559" spans="1:6" x14ac:dyDescent="0.2">
      <c r="A14559" s="28">
        <v>43461</v>
      </c>
      <c r="B14559" t="s">
        <v>446</v>
      </c>
      <c r="C14559" t="s">
        <v>52</v>
      </c>
      <c r="D14559" t="s">
        <v>52</v>
      </c>
      <c r="E14559" s="30">
        <v>3.68</v>
      </c>
      <c r="F14559">
        <f t="shared" si="233"/>
        <v>1</v>
      </c>
    </row>
    <row r="14560" spans="1:6" x14ac:dyDescent="0.2">
      <c r="A14560" s="28">
        <v>43461</v>
      </c>
      <c r="B14560" t="s">
        <v>446</v>
      </c>
      <c r="C14560" t="s">
        <v>53</v>
      </c>
      <c r="D14560" t="s">
        <v>53</v>
      </c>
      <c r="E14560" s="30">
        <v>3.01</v>
      </c>
      <c r="F14560">
        <f t="shared" si="233"/>
        <v>1</v>
      </c>
    </row>
    <row r="14561" spans="1:6" x14ac:dyDescent="0.2">
      <c r="A14561" s="28">
        <v>43461</v>
      </c>
      <c r="B14561" t="s">
        <v>446</v>
      </c>
      <c r="C14561" t="s">
        <v>54</v>
      </c>
      <c r="D14561" t="s">
        <v>54</v>
      </c>
      <c r="E14561" s="30">
        <v>3.05</v>
      </c>
      <c r="F14561">
        <f t="shared" si="233"/>
        <v>1</v>
      </c>
    </row>
    <row r="14562" spans="1:6" x14ac:dyDescent="0.2">
      <c r="A14562" s="28">
        <v>43461</v>
      </c>
      <c r="B14562" t="s">
        <v>446</v>
      </c>
      <c r="C14562" t="s">
        <v>55</v>
      </c>
      <c r="D14562" t="s">
        <v>55</v>
      </c>
      <c r="E14562" s="30">
        <v>40.6</v>
      </c>
      <c r="F14562">
        <f t="shared" si="233"/>
        <v>1</v>
      </c>
    </row>
    <row r="14563" spans="1:6" x14ac:dyDescent="0.2">
      <c r="A14563" s="28">
        <v>43461</v>
      </c>
      <c r="B14563" t="s">
        <v>446</v>
      </c>
      <c r="C14563" t="s">
        <v>56</v>
      </c>
      <c r="D14563" t="s">
        <v>56</v>
      </c>
      <c r="E14563" s="30">
        <v>8</v>
      </c>
      <c r="F14563">
        <f t="shared" si="233"/>
        <v>1</v>
      </c>
    </row>
    <row r="14564" spans="1:6" x14ac:dyDescent="0.2">
      <c r="A14564" s="28">
        <v>43461</v>
      </c>
      <c r="B14564" t="s">
        <v>446</v>
      </c>
      <c r="C14564" t="s">
        <v>57</v>
      </c>
      <c r="D14564" t="s">
        <v>57</v>
      </c>
      <c r="E14564" s="30">
        <v>0</v>
      </c>
      <c r="F14564">
        <f t="shared" si="233"/>
        <v>1</v>
      </c>
    </row>
    <row r="14565" spans="1:6" x14ac:dyDescent="0.2">
      <c r="A14565" s="28">
        <v>43461</v>
      </c>
      <c r="B14565" t="s">
        <v>446</v>
      </c>
      <c r="C14565" t="s">
        <v>58</v>
      </c>
      <c r="D14565" t="s">
        <v>58</v>
      </c>
      <c r="E14565" s="30">
        <v>7</v>
      </c>
      <c r="F14565">
        <f t="shared" si="233"/>
        <v>1</v>
      </c>
    </row>
    <row r="14566" spans="1:6" x14ac:dyDescent="0.2">
      <c r="A14566" s="28">
        <v>43461</v>
      </c>
      <c r="B14566" t="s">
        <v>446</v>
      </c>
      <c r="C14566" t="s">
        <v>59</v>
      </c>
      <c r="D14566" t="s">
        <v>59</v>
      </c>
      <c r="E14566" s="30">
        <v>0</v>
      </c>
      <c r="F14566">
        <f t="shared" si="233"/>
        <v>1</v>
      </c>
    </row>
    <row r="14567" spans="1:6" x14ac:dyDescent="0.2">
      <c r="A14567" s="28">
        <v>43462</v>
      </c>
      <c r="B14567" t="s">
        <v>440</v>
      </c>
      <c r="C14567" t="s">
        <v>52</v>
      </c>
      <c r="D14567" t="s">
        <v>52</v>
      </c>
      <c r="E14567" s="30">
        <v>11.67</v>
      </c>
      <c r="F14567">
        <f t="shared" si="233"/>
        <v>1</v>
      </c>
    </row>
    <row r="14568" spans="1:6" x14ac:dyDescent="0.2">
      <c r="A14568" s="28">
        <v>43462</v>
      </c>
      <c r="B14568" t="s">
        <v>440</v>
      </c>
      <c r="C14568" t="s">
        <v>53</v>
      </c>
      <c r="D14568" t="s">
        <v>53</v>
      </c>
      <c r="E14568" s="30">
        <v>5.8449999999999998</v>
      </c>
      <c r="F14568">
        <f t="shared" si="233"/>
        <v>1</v>
      </c>
    </row>
    <row r="14569" spans="1:6" x14ac:dyDescent="0.2">
      <c r="A14569" s="28">
        <v>43462</v>
      </c>
      <c r="B14569" t="s">
        <v>440</v>
      </c>
      <c r="C14569" t="s">
        <v>54</v>
      </c>
      <c r="D14569" t="s">
        <v>54</v>
      </c>
      <c r="E14569" s="30">
        <v>1</v>
      </c>
      <c r="F14569">
        <f t="shared" si="233"/>
        <v>1</v>
      </c>
    </row>
    <row r="14570" spans="1:6" x14ac:dyDescent="0.2">
      <c r="A14570" s="28">
        <v>43462</v>
      </c>
      <c r="B14570" t="s">
        <v>440</v>
      </c>
      <c r="C14570" t="s">
        <v>55</v>
      </c>
      <c r="D14570" t="s">
        <v>55</v>
      </c>
      <c r="E14570" s="30">
        <v>56.4</v>
      </c>
      <c r="F14570">
        <f t="shared" si="233"/>
        <v>1</v>
      </c>
    </row>
    <row r="14571" spans="1:6" x14ac:dyDescent="0.2">
      <c r="A14571" s="28">
        <v>43462</v>
      </c>
      <c r="B14571" t="s">
        <v>440</v>
      </c>
      <c r="C14571" t="s">
        <v>56</v>
      </c>
      <c r="D14571" t="s">
        <v>56</v>
      </c>
      <c r="E14571" s="30">
        <v>11</v>
      </c>
      <c r="F14571">
        <f t="shared" si="233"/>
        <v>1</v>
      </c>
    </row>
    <row r="14572" spans="1:6" x14ac:dyDescent="0.2">
      <c r="A14572" s="28">
        <v>43462</v>
      </c>
      <c r="B14572" t="s">
        <v>440</v>
      </c>
      <c r="C14572" t="s">
        <v>57</v>
      </c>
      <c r="D14572" t="s">
        <v>57</v>
      </c>
      <c r="E14572" s="30">
        <v>6</v>
      </c>
      <c r="F14572">
        <f t="shared" si="233"/>
        <v>1</v>
      </c>
    </row>
    <row r="14573" spans="1:6" x14ac:dyDescent="0.2">
      <c r="A14573" s="28">
        <v>43462</v>
      </c>
      <c r="B14573" t="s">
        <v>440</v>
      </c>
      <c r="C14573" t="s">
        <v>58</v>
      </c>
      <c r="D14573" t="s">
        <v>58</v>
      </c>
      <c r="E14573" s="30">
        <v>9</v>
      </c>
      <c r="F14573">
        <f t="shared" si="233"/>
        <v>1</v>
      </c>
    </row>
    <row r="14574" spans="1:6" x14ac:dyDescent="0.2">
      <c r="A14574" s="28">
        <v>43462</v>
      </c>
      <c r="B14574" t="s">
        <v>440</v>
      </c>
      <c r="C14574" t="s">
        <v>59</v>
      </c>
      <c r="D14574" t="s">
        <v>59</v>
      </c>
      <c r="E14574" s="30">
        <v>0</v>
      </c>
      <c r="F14574">
        <f t="shared" si="233"/>
        <v>1</v>
      </c>
    </row>
    <row r="14575" spans="1:6" x14ac:dyDescent="0.2">
      <c r="A14575" s="28">
        <v>43463</v>
      </c>
      <c r="B14575" t="s">
        <v>441</v>
      </c>
      <c r="C14575" t="s">
        <v>52</v>
      </c>
      <c r="D14575" t="s">
        <v>52</v>
      </c>
      <c r="E14575" s="30">
        <v>6.68</v>
      </c>
      <c r="F14575">
        <f t="shared" si="233"/>
        <v>1</v>
      </c>
    </row>
    <row r="14576" spans="1:6" x14ac:dyDescent="0.2">
      <c r="A14576" s="28">
        <v>43463</v>
      </c>
      <c r="B14576" t="s">
        <v>441</v>
      </c>
      <c r="C14576" t="s">
        <v>53</v>
      </c>
      <c r="D14576" t="s">
        <v>53</v>
      </c>
      <c r="E14576" s="30">
        <v>5.6109999999999998</v>
      </c>
      <c r="F14576">
        <f t="shared" si="233"/>
        <v>1</v>
      </c>
    </row>
    <row r="14577" spans="1:6" x14ac:dyDescent="0.2">
      <c r="A14577" s="28">
        <v>43463</v>
      </c>
      <c r="B14577" t="s">
        <v>441</v>
      </c>
      <c r="C14577" t="s">
        <v>54</v>
      </c>
      <c r="D14577" t="s">
        <v>54</v>
      </c>
      <c r="E14577" s="30">
        <v>1</v>
      </c>
      <c r="F14577">
        <f t="shared" si="233"/>
        <v>1</v>
      </c>
    </row>
    <row r="14578" spans="1:6" x14ac:dyDescent="0.2">
      <c r="A14578" s="28">
        <v>43463</v>
      </c>
      <c r="B14578" t="s">
        <v>441</v>
      </c>
      <c r="C14578" t="s">
        <v>55</v>
      </c>
      <c r="D14578" t="s">
        <v>55</v>
      </c>
      <c r="E14578" s="30">
        <v>68.349999999999994</v>
      </c>
      <c r="F14578">
        <f t="shared" si="233"/>
        <v>1</v>
      </c>
    </row>
    <row r="14579" spans="1:6" x14ac:dyDescent="0.2">
      <c r="A14579" s="28">
        <v>43463</v>
      </c>
      <c r="B14579" t="s">
        <v>441</v>
      </c>
      <c r="C14579" t="s">
        <v>56</v>
      </c>
      <c r="D14579" t="s">
        <v>56</v>
      </c>
      <c r="E14579" s="30">
        <v>5</v>
      </c>
      <c r="F14579">
        <f t="shared" si="233"/>
        <v>1</v>
      </c>
    </row>
    <row r="14580" spans="1:6" x14ac:dyDescent="0.2">
      <c r="A14580" s="28">
        <v>43463</v>
      </c>
      <c r="B14580" t="s">
        <v>441</v>
      </c>
      <c r="C14580" t="s">
        <v>57</v>
      </c>
      <c r="D14580" t="s">
        <v>57</v>
      </c>
      <c r="E14580" s="30">
        <v>0</v>
      </c>
      <c r="F14580">
        <f t="shared" si="233"/>
        <v>1</v>
      </c>
    </row>
    <row r="14581" spans="1:6" x14ac:dyDescent="0.2">
      <c r="A14581" s="28">
        <v>43463</v>
      </c>
      <c r="B14581" t="s">
        <v>441</v>
      </c>
      <c r="C14581" t="s">
        <v>58</v>
      </c>
      <c r="D14581" t="s">
        <v>58</v>
      </c>
      <c r="E14581" s="30">
        <v>7</v>
      </c>
      <c r="F14581">
        <f t="shared" si="233"/>
        <v>1</v>
      </c>
    </row>
    <row r="14582" spans="1:6" x14ac:dyDescent="0.2">
      <c r="A14582" s="28">
        <v>43463</v>
      </c>
      <c r="B14582" t="s">
        <v>441</v>
      </c>
      <c r="C14582" t="s">
        <v>59</v>
      </c>
      <c r="D14582" t="s">
        <v>59</v>
      </c>
      <c r="E14582" s="30">
        <v>2</v>
      </c>
      <c r="F14582">
        <f t="shared" si="233"/>
        <v>1</v>
      </c>
    </row>
    <row r="14583" spans="1:6" x14ac:dyDescent="0.2">
      <c r="A14583" s="28">
        <v>43464</v>
      </c>
      <c r="B14583" t="s">
        <v>447</v>
      </c>
      <c r="C14583" t="s">
        <v>52</v>
      </c>
      <c r="D14583" t="s">
        <v>52</v>
      </c>
      <c r="E14583" s="30">
        <v>5.33</v>
      </c>
      <c r="F14583">
        <f t="shared" si="233"/>
        <v>1</v>
      </c>
    </row>
    <row r="14584" spans="1:6" x14ac:dyDescent="0.2">
      <c r="A14584" s="28">
        <v>43464</v>
      </c>
      <c r="B14584" t="s">
        <v>447</v>
      </c>
      <c r="C14584" t="s">
        <v>53</v>
      </c>
      <c r="D14584" t="s">
        <v>53</v>
      </c>
      <c r="E14584" s="30">
        <v>7.593</v>
      </c>
      <c r="F14584">
        <f t="shared" si="233"/>
        <v>1</v>
      </c>
    </row>
    <row r="14585" spans="1:6" x14ac:dyDescent="0.2">
      <c r="A14585" s="28">
        <v>43464</v>
      </c>
      <c r="B14585" t="s">
        <v>447</v>
      </c>
      <c r="C14585" t="s">
        <v>54</v>
      </c>
      <c r="D14585" t="s">
        <v>54</v>
      </c>
      <c r="E14585" s="30">
        <v>5</v>
      </c>
      <c r="F14585">
        <f t="shared" si="233"/>
        <v>1</v>
      </c>
    </row>
    <row r="14586" spans="1:6" x14ac:dyDescent="0.2">
      <c r="A14586" s="28">
        <v>43464</v>
      </c>
      <c r="B14586" t="s">
        <v>447</v>
      </c>
      <c r="C14586" t="s">
        <v>55</v>
      </c>
      <c r="D14586" t="s">
        <v>55</v>
      </c>
      <c r="E14586" s="30">
        <v>59.9</v>
      </c>
      <c r="F14586">
        <f t="shared" si="233"/>
        <v>1</v>
      </c>
    </row>
    <row r="14587" spans="1:6" x14ac:dyDescent="0.2">
      <c r="A14587" s="28">
        <v>43464</v>
      </c>
      <c r="B14587" t="s">
        <v>447</v>
      </c>
      <c r="C14587" t="s">
        <v>56</v>
      </c>
      <c r="D14587" t="s">
        <v>56</v>
      </c>
      <c r="E14587" s="30">
        <v>6</v>
      </c>
      <c r="F14587">
        <f t="shared" si="233"/>
        <v>1</v>
      </c>
    </row>
    <row r="14588" spans="1:6" x14ac:dyDescent="0.2">
      <c r="A14588" s="28">
        <v>43464</v>
      </c>
      <c r="B14588" t="s">
        <v>447</v>
      </c>
      <c r="C14588" t="s">
        <v>57</v>
      </c>
      <c r="D14588" t="s">
        <v>57</v>
      </c>
      <c r="E14588" s="30">
        <v>0</v>
      </c>
      <c r="F14588">
        <f t="shared" si="233"/>
        <v>1</v>
      </c>
    </row>
    <row r="14589" spans="1:6" x14ac:dyDescent="0.2">
      <c r="A14589" s="28">
        <v>43464</v>
      </c>
      <c r="B14589" t="s">
        <v>447</v>
      </c>
      <c r="C14589" t="s">
        <v>58</v>
      </c>
      <c r="D14589" t="s">
        <v>58</v>
      </c>
      <c r="E14589" s="30">
        <v>31</v>
      </c>
      <c r="F14589">
        <f t="shared" si="233"/>
        <v>1</v>
      </c>
    </row>
    <row r="14590" spans="1:6" x14ac:dyDescent="0.2">
      <c r="A14590" s="28">
        <v>43464</v>
      </c>
      <c r="B14590" t="s">
        <v>447</v>
      </c>
      <c r="C14590" t="s">
        <v>59</v>
      </c>
      <c r="D14590" t="s">
        <v>59</v>
      </c>
      <c r="E14590" s="30">
        <v>3.3</v>
      </c>
      <c r="F14590">
        <f t="shared" si="233"/>
        <v>1</v>
      </c>
    </row>
    <row r="14591" spans="1:6" x14ac:dyDescent="0.2">
      <c r="A14591" s="28">
        <v>43465</v>
      </c>
      <c r="B14591" t="s">
        <v>443</v>
      </c>
      <c r="C14591" t="s">
        <v>52</v>
      </c>
      <c r="D14591" t="s">
        <v>52</v>
      </c>
      <c r="E14591" s="30">
        <v>8</v>
      </c>
      <c r="F14591">
        <f t="shared" si="233"/>
        <v>1</v>
      </c>
    </row>
    <row r="14592" spans="1:6" x14ac:dyDescent="0.2">
      <c r="A14592" s="28">
        <v>43465</v>
      </c>
      <c r="B14592" t="s">
        <v>443</v>
      </c>
      <c r="C14592" t="s">
        <v>53</v>
      </c>
      <c r="D14592" t="s">
        <v>53</v>
      </c>
      <c r="E14592" s="30">
        <v>4.66</v>
      </c>
      <c r="F14592">
        <f t="shared" si="233"/>
        <v>1</v>
      </c>
    </row>
    <row r="14593" spans="1:6" x14ac:dyDescent="0.2">
      <c r="A14593" s="28">
        <v>43465</v>
      </c>
      <c r="B14593" t="s">
        <v>443</v>
      </c>
      <c r="C14593" t="s">
        <v>54</v>
      </c>
      <c r="D14593" t="s">
        <v>54</v>
      </c>
      <c r="E14593" s="30">
        <v>5.2</v>
      </c>
      <c r="F14593">
        <f t="shared" si="233"/>
        <v>1</v>
      </c>
    </row>
    <row r="14594" spans="1:6" x14ac:dyDescent="0.2">
      <c r="A14594" s="28">
        <v>43465</v>
      </c>
      <c r="B14594" t="s">
        <v>443</v>
      </c>
      <c r="C14594" t="s">
        <v>55</v>
      </c>
      <c r="D14594" t="s">
        <v>55</v>
      </c>
      <c r="E14594" s="30">
        <v>44.5</v>
      </c>
      <c r="F14594">
        <f t="shared" si="233"/>
        <v>1</v>
      </c>
    </row>
    <row r="14595" spans="1:6" x14ac:dyDescent="0.2">
      <c r="A14595" s="28">
        <v>43465</v>
      </c>
      <c r="B14595" t="s">
        <v>443</v>
      </c>
      <c r="C14595" t="s">
        <v>56</v>
      </c>
      <c r="D14595" t="s">
        <v>56</v>
      </c>
      <c r="E14595" s="30">
        <v>10</v>
      </c>
      <c r="F14595">
        <f t="shared" si="233"/>
        <v>1</v>
      </c>
    </row>
    <row r="14596" spans="1:6" x14ac:dyDescent="0.2">
      <c r="A14596" s="28">
        <v>43465</v>
      </c>
      <c r="B14596" t="s">
        <v>443</v>
      </c>
      <c r="C14596" t="s">
        <v>57</v>
      </c>
      <c r="D14596" t="s">
        <v>57</v>
      </c>
      <c r="E14596" s="30">
        <v>0</v>
      </c>
      <c r="F14596">
        <f t="shared" si="233"/>
        <v>1</v>
      </c>
    </row>
    <row r="14597" spans="1:6" x14ac:dyDescent="0.2">
      <c r="A14597" s="28">
        <v>43465</v>
      </c>
      <c r="B14597" t="s">
        <v>443</v>
      </c>
      <c r="C14597" t="s">
        <v>58</v>
      </c>
      <c r="D14597" t="s">
        <v>58</v>
      </c>
      <c r="E14597" s="30">
        <v>6</v>
      </c>
      <c r="F14597">
        <f t="shared" si="233"/>
        <v>1</v>
      </c>
    </row>
    <row r="14598" spans="1:6" x14ac:dyDescent="0.2">
      <c r="A14598" s="28">
        <v>43465</v>
      </c>
      <c r="B14598" t="s">
        <v>443</v>
      </c>
      <c r="C14598" t="s">
        <v>59</v>
      </c>
      <c r="D14598" t="s">
        <v>59</v>
      </c>
      <c r="E14598" s="30">
        <v>4</v>
      </c>
      <c r="F14598">
        <f t="shared" si="233"/>
        <v>1</v>
      </c>
    </row>
    <row r="14599" spans="1:6" x14ac:dyDescent="0.2">
      <c r="A14599" s="28">
        <v>43466</v>
      </c>
      <c r="B14599" t="s">
        <v>444</v>
      </c>
      <c r="C14599" t="s">
        <v>52</v>
      </c>
      <c r="D14599" t="s">
        <v>52</v>
      </c>
      <c r="E14599" s="30">
        <v>3.34</v>
      </c>
      <c r="F14599">
        <f t="shared" ref="F14599:F14662" si="234">SUBTOTAL(103,E14599)</f>
        <v>1</v>
      </c>
    </row>
    <row r="14600" spans="1:6" x14ac:dyDescent="0.2">
      <c r="A14600" s="28">
        <v>43466</v>
      </c>
      <c r="B14600" t="s">
        <v>444</v>
      </c>
      <c r="C14600" t="s">
        <v>53</v>
      </c>
      <c r="D14600" t="s">
        <v>53</v>
      </c>
      <c r="E14600" s="30">
        <v>14.462999999999999</v>
      </c>
      <c r="F14600">
        <f t="shared" si="234"/>
        <v>1</v>
      </c>
    </row>
    <row r="14601" spans="1:6" x14ac:dyDescent="0.2">
      <c r="A14601" s="28">
        <v>43466</v>
      </c>
      <c r="B14601" t="s">
        <v>444</v>
      </c>
      <c r="C14601" t="s">
        <v>54</v>
      </c>
      <c r="D14601" t="s">
        <v>54</v>
      </c>
      <c r="E14601" s="30">
        <v>5.3</v>
      </c>
      <c r="F14601">
        <f t="shared" si="234"/>
        <v>1</v>
      </c>
    </row>
    <row r="14602" spans="1:6" x14ac:dyDescent="0.2">
      <c r="A14602" s="28">
        <v>43466</v>
      </c>
      <c r="B14602" t="s">
        <v>444</v>
      </c>
      <c r="C14602" t="s">
        <v>55</v>
      </c>
      <c r="D14602" t="s">
        <v>55</v>
      </c>
      <c r="E14602" s="30">
        <v>62.061999999999998</v>
      </c>
      <c r="F14602">
        <f t="shared" si="234"/>
        <v>1</v>
      </c>
    </row>
    <row r="14603" spans="1:6" x14ac:dyDescent="0.2">
      <c r="A14603" s="28">
        <v>43466</v>
      </c>
      <c r="B14603" t="s">
        <v>444</v>
      </c>
      <c r="C14603" t="s">
        <v>56</v>
      </c>
      <c r="D14603" t="s">
        <v>56</v>
      </c>
      <c r="E14603" s="30">
        <v>10</v>
      </c>
      <c r="F14603">
        <f t="shared" si="234"/>
        <v>1</v>
      </c>
    </row>
    <row r="14604" spans="1:6" x14ac:dyDescent="0.2">
      <c r="A14604" s="28">
        <v>43466</v>
      </c>
      <c r="B14604" t="s">
        <v>444</v>
      </c>
      <c r="C14604" t="s">
        <v>57</v>
      </c>
      <c r="D14604" t="s">
        <v>57</v>
      </c>
      <c r="E14604" s="30">
        <v>0</v>
      </c>
      <c r="F14604">
        <f t="shared" si="234"/>
        <v>1</v>
      </c>
    </row>
    <row r="14605" spans="1:6" x14ac:dyDescent="0.2">
      <c r="A14605" s="28">
        <v>43466</v>
      </c>
      <c r="B14605" t="s">
        <v>444</v>
      </c>
      <c r="C14605" t="s">
        <v>58</v>
      </c>
      <c r="D14605" t="s">
        <v>58</v>
      </c>
      <c r="E14605" s="30">
        <v>6</v>
      </c>
      <c r="F14605">
        <f t="shared" si="234"/>
        <v>1</v>
      </c>
    </row>
    <row r="14606" spans="1:6" x14ac:dyDescent="0.2">
      <c r="A14606" s="28">
        <v>43466</v>
      </c>
      <c r="B14606" t="s">
        <v>444</v>
      </c>
      <c r="C14606" t="s">
        <v>59</v>
      </c>
      <c r="D14606" t="s">
        <v>59</v>
      </c>
      <c r="E14606" s="30">
        <v>2</v>
      </c>
      <c r="F14606">
        <f t="shared" si="234"/>
        <v>1</v>
      </c>
    </row>
    <row r="14607" spans="1:6" x14ac:dyDescent="0.2">
      <c r="A14607" s="28">
        <v>43467</v>
      </c>
      <c r="B14607" t="s">
        <v>445</v>
      </c>
      <c r="C14607" t="s">
        <v>52</v>
      </c>
      <c r="D14607" t="s">
        <v>52</v>
      </c>
      <c r="E14607" s="30">
        <v>5.33</v>
      </c>
      <c r="F14607">
        <f t="shared" si="234"/>
        <v>1</v>
      </c>
    </row>
    <row r="14608" spans="1:6" x14ac:dyDescent="0.2">
      <c r="A14608" s="28">
        <v>43467</v>
      </c>
      <c r="B14608" t="s">
        <v>445</v>
      </c>
      <c r="C14608" t="s">
        <v>53</v>
      </c>
      <c r="D14608" t="s">
        <v>53</v>
      </c>
      <c r="E14608" s="30">
        <v>4.3970000000000002</v>
      </c>
      <c r="F14608">
        <f t="shared" si="234"/>
        <v>1</v>
      </c>
    </row>
    <row r="14609" spans="1:6" x14ac:dyDescent="0.2">
      <c r="A14609" s="28">
        <v>43467</v>
      </c>
      <c r="B14609" t="s">
        <v>445</v>
      </c>
      <c r="C14609" t="s">
        <v>54</v>
      </c>
      <c r="D14609" t="s">
        <v>54</v>
      </c>
      <c r="E14609" s="30">
        <v>4.1500000000000004</v>
      </c>
      <c r="F14609">
        <f t="shared" si="234"/>
        <v>1</v>
      </c>
    </row>
    <row r="14610" spans="1:6" x14ac:dyDescent="0.2">
      <c r="A14610" s="28">
        <v>43467</v>
      </c>
      <c r="B14610" t="s">
        <v>445</v>
      </c>
      <c r="C14610" t="s">
        <v>55</v>
      </c>
      <c r="D14610" t="s">
        <v>55</v>
      </c>
      <c r="E14610" s="30">
        <v>36.799999999999997</v>
      </c>
      <c r="F14610">
        <f t="shared" si="234"/>
        <v>1</v>
      </c>
    </row>
    <row r="14611" spans="1:6" x14ac:dyDescent="0.2">
      <c r="A14611" s="28">
        <v>43467</v>
      </c>
      <c r="B14611" t="s">
        <v>445</v>
      </c>
      <c r="C14611" t="s">
        <v>56</v>
      </c>
      <c r="D14611" t="s">
        <v>56</v>
      </c>
      <c r="E14611" s="30">
        <v>4</v>
      </c>
      <c r="F14611">
        <f t="shared" si="234"/>
        <v>1</v>
      </c>
    </row>
    <row r="14612" spans="1:6" x14ac:dyDescent="0.2">
      <c r="A14612" s="28">
        <v>43467</v>
      </c>
      <c r="B14612" t="s">
        <v>445</v>
      </c>
      <c r="C14612" t="s">
        <v>57</v>
      </c>
      <c r="D14612" t="s">
        <v>57</v>
      </c>
      <c r="E14612" s="30">
        <v>0</v>
      </c>
      <c r="F14612">
        <f t="shared" si="234"/>
        <v>1</v>
      </c>
    </row>
    <row r="14613" spans="1:6" x14ac:dyDescent="0.2">
      <c r="A14613" s="28">
        <v>43467</v>
      </c>
      <c r="B14613" t="s">
        <v>445</v>
      </c>
      <c r="C14613" t="s">
        <v>58</v>
      </c>
      <c r="D14613" t="s">
        <v>58</v>
      </c>
      <c r="E14613" s="30">
        <v>9</v>
      </c>
      <c r="F14613">
        <f t="shared" si="234"/>
        <v>1</v>
      </c>
    </row>
    <row r="14614" spans="1:6" x14ac:dyDescent="0.2">
      <c r="A14614" s="28">
        <v>43467</v>
      </c>
      <c r="B14614" t="s">
        <v>445</v>
      </c>
      <c r="C14614" t="s">
        <v>59</v>
      </c>
      <c r="D14614" t="s">
        <v>59</v>
      </c>
      <c r="E14614" s="30">
        <v>2</v>
      </c>
      <c r="F14614">
        <f t="shared" si="234"/>
        <v>1</v>
      </c>
    </row>
    <row r="14615" spans="1:6" x14ac:dyDescent="0.2">
      <c r="A14615" s="28">
        <v>43468</v>
      </c>
      <c r="B14615" t="s">
        <v>446</v>
      </c>
      <c r="C14615" t="s">
        <v>52</v>
      </c>
      <c r="D14615" t="s">
        <v>52</v>
      </c>
      <c r="E14615" s="30">
        <v>4.33</v>
      </c>
      <c r="F14615">
        <f t="shared" si="234"/>
        <v>1</v>
      </c>
    </row>
    <row r="14616" spans="1:6" x14ac:dyDescent="0.2">
      <c r="A14616" s="28">
        <v>43468</v>
      </c>
      <c r="B14616" t="s">
        <v>446</v>
      </c>
      <c r="C14616" t="s">
        <v>53</v>
      </c>
      <c r="D14616" t="s">
        <v>53</v>
      </c>
      <c r="E14616" s="30">
        <v>4.8360000000000003</v>
      </c>
      <c r="F14616">
        <f t="shared" si="234"/>
        <v>1</v>
      </c>
    </row>
    <row r="14617" spans="1:6" x14ac:dyDescent="0.2">
      <c r="A14617" s="28">
        <v>43468</v>
      </c>
      <c r="B14617" t="s">
        <v>446</v>
      </c>
      <c r="C14617" t="s">
        <v>54</v>
      </c>
      <c r="D14617" t="s">
        <v>54</v>
      </c>
      <c r="E14617" s="30">
        <v>6.25</v>
      </c>
      <c r="F14617">
        <f t="shared" si="234"/>
        <v>1</v>
      </c>
    </row>
    <row r="14618" spans="1:6" x14ac:dyDescent="0.2">
      <c r="A14618" s="28">
        <v>43468</v>
      </c>
      <c r="B14618" t="s">
        <v>446</v>
      </c>
      <c r="C14618" t="s">
        <v>55</v>
      </c>
      <c r="D14618" t="s">
        <v>55</v>
      </c>
      <c r="E14618" s="30">
        <v>42.4</v>
      </c>
      <c r="F14618">
        <f t="shared" si="234"/>
        <v>1</v>
      </c>
    </row>
    <row r="14619" spans="1:6" x14ac:dyDescent="0.2">
      <c r="A14619" s="28">
        <v>43468</v>
      </c>
      <c r="B14619" t="s">
        <v>446</v>
      </c>
      <c r="C14619" t="s">
        <v>56</v>
      </c>
      <c r="D14619" t="s">
        <v>56</v>
      </c>
      <c r="E14619" s="30">
        <v>6</v>
      </c>
      <c r="F14619">
        <f t="shared" si="234"/>
        <v>1</v>
      </c>
    </row>
    <row r="14620" spans="1:6" x14ac:dyDescent="0.2">
      <c r="A14620" s="28">
        <v>43468</v>
      </c>
      <c r="B14620" t="s">
        <v>446</v>
      </c>
      <c r="C14620" t="s">
        <v>57</v>
      </c>
      <c r="D14620" t="s">
        <v>57</v>
      </c>
      <c r="E14620" s="30">
        <v>0</v>
      </c>
      <c r="F14620">
        <f t="shared" si="234"/>
        <v>1</v>
      </c>
    </row>
    <row r="14621" spans="1:6" x14ac:dyDescent="0.2">
      <c r="A14621" s="28">
        <v>43468</v>
      </c>
      <c r="B14621" t="s">
        <v>446</v>
      </c>
      <c r="C14621" t="s">
        <v>58</v>
      </c>
      <c r="D14621" t="s">
        <v>58</v>
      </c>
      <c r="E14621" s="30">
        <v>9</v>
      </c>
      <c r="F14621">
        <f t="shared" si="234"/>
        <v>1</v>
      </c>
    </row>
    <row r="14622" spans="1:6" x14ac:dyDescent="0.2">
      <c r="A14622" s="28">
        <v>43468</v>
      </c>
      <c r="B14622" t="s">
        <v>446</v>
      </c>
      <c r="C14622" t="s">
        <v>59</v>
      </c>
      <c r="D14622" t="s">
        <v>59</v>
      </c>
      <c r="E14622" s="30">
        <v>0</v>
      </c>
      <c r="F14622">
        <f t="shared" si="234"/>
        <v>1</v>
      </c>
    </row>
    <row r="14623" spans="1:6" x14ac:dyDescent="0.2">
      <c r="A14623" s="28">
        <v>43469</v>
      </c>
      <c r="B14623" t="s">
        <v>440</v>
      </c>
      <c r="C14623" t="s">
        <v>52</v>
      </c>
      <c r="D14623" t="s">
        <v>52</v>
      </c>
      <c r="E14623" s="30">
        <v>7</v>
      </c>
      <c r="F14623">
        <f t="shared" si="234"/>
        <v>1</v>
      </c>
    </row>
    <row r="14624" spans="1:6" x14ac:dyDescent="0.2">
      <c r="A14624" s="28">
        <v>43469</v>
      </c>
      <c r="B14624" t="s">
        <v>440</v>
      </c>
      <c r="C14624" t="s">
        <v>53</v>
      </c>
      <c r="D14624" t="s">
        <v>53</v>
      </c>
      <c r="E14624" s="30">
        <v>3.67</v>
      </c>
      <c r="F14624">
        <f t="shared" si="234"/>
        <v>1</v>
      </c>
    </row>
    <row r="14625" spans="1:6" x14ac:dyDescent="0.2">
      <c r="A14625" s="28">
        <v>43469</v>
      </c>
      <c r="B14625" t="s">
        <v>440</v>
      </c>
      <c r="C14625" t="s">
        <v>54</v>
      </c>
      <c r="D14625" t="s">
        <v>54</v>
      </c>
      <c r="E14625" s="30">
        <v>2.6</v>
      </c>
      <c r="F14625">
        <f t="shared" si="234"/>
        <v>1</v>
      </c>
    </row>
    <row r="14626" spans="1:6" x14ac:dyDescent="0.2">
      <c r="A14626" s="28">
        <v>43469</v>
      </c>
      <c r="B14626" t="s">
        <v>440</v>
      </c>
      <c r="C14626" t="s">
        <v>55</v>
      </c>
      <c r="D14626" t="s">
        <v>55</v>
      </c>
      <c r="E14626" s="30">
        <v>55.8</v>
      </c>
      <c r="F14626">
        <f t="shared" si="234"/>
        <v>1</v>
      </c>
    </row>
    <row r="14627" spans="1:6" x14ac:dyDescent="0.2">
      <c r="A14627" s="28">
        <v>43469</v>
      </c>
      <c r="B14627" t="s">
        <v>440</v>
      </c>
      <c r="C14627" t="s">
        <v>56</v>
      </c>
      <c r="D14627" t="s">
        <v>56</v>
      </c>
      <c r="E14627" s="30">
        <v>10</v>
      </c>
      <c r="F14627">
        <f t="shared" si="234"/>
        <v>1</v>
      </c>
    </row>
    <row r="14628" spans="1:6" x14ac:dyDescent="0.2">
      <c r="A14628" s="28">
        <v>43469</v>
      </c>
      <c r="B14628" t="s">
        <v>440</v>
      </c>
      <c r="C14628" t="s">
        <v>57</v>
      </c>
      <c r="D14628" t="s">
        <v>57</v>
      </c>
      <c r="E14628" s="30">
        <v>0</v>
      </c>
      <c r="F14628">
        <f t="shared" si="234"/>
        <v>1</v>
      </c>
    </row>
    <row r="14629" spans="1:6" x14ac:dyDescent="0.2">
      <c r="A14629" s="28">
        <v>43469</v>
      </c>
      <c r="B14629" t="s">
        <v>440</v>
      </c>
      <c r="C14629" t="s">
        <v>58</v>
      </c>
      <c r="D14629" t="s">
        <v>58</v>
      </c>
      <c r="E14629" s="30">
        <v>0</v>
      </c>
      <c r="F14629">
        <f t="shared" si="234"/>
        <v>1</v>
      </c>
    </row>
    <row r="14630" spans="1:6" x14ac:dyDescent="0.2">
      <c r="A14630" s="28">
        <v>43469</v>
      </c>
      <c r="B14630" t="s">
        <v>440</v>
      </c>
      <c r="C14630" t="s">
        <v>59</v>
      </c>
      <c r="D14630" t="s">
        <v>59</v>
      </c>
      <c r="E14630" s="30">
        <v>1</v>
      </c>
      <c r="F14630">
        <f t="shared" si="234"/>
        <v>1</v>
      </c>
    </row>
    <row r="14631" spans="1:6" x14ac:dyDescent="0.2">
      <c r="A14631" s="28">
        <v>43470</v>
      </c>
      <c r="B14631" t="s">
        <v>441</v>
      </c>
      <c r="C14631" t="s">
        <v>52</v>
      </c>
      <c r="D14631" t="s">
        <v>52</v>
      </c>
      <c r="E14631" s="30">
        <v>8.01</v>
      </c>
      <c r="F14631">
        <f t="shared" si="234"/>
        <v>1</v>
      </c>
    </row>
    <row r="14632" spans="1:6" x14ac:dyDescent="0.2">
      <c r="A14632" s="28">
        <v>43470</v>
      </c>
      <c r="B14632" t="s">
        <v>441</v>
      </c>
      <c r="C14632" t="s">
        <v>53</v>
      </c>
      <c r="D14632" t="s">
        <v>53</v>
      </c>
      <c r="E14632" s="30">
        <v>3.69</v>
      </c>
      <c r="F14632">
        <f t="shared" si="234"/>
        <v>1</v>
      </c>
    </row>
    <row r="14633" spans="1:6" x14ac:dyDescent="0.2">
      <c r="A14633" s="28">
        <v>43470</v>
      </c>
      <c r="B14633" t="s">
        <v>441</v>
      </c>
      <c r="C14633" t="s">
        <v>54</v>
      </c>
      <c r="D14633" t="s">
        <v>54</v>
      </c>
      <c r="E14633" s="30">
        <v>3.1</v>
      </c>
      <c r="F14633">
        <f t="shared" si="234"/>
        <v>1</v>
      </c>
    </row>
    <row r="14634" spans="1:6" x14ac:dyDescent="0.2">
      <c r="A14634" s="28">
        <v>43470</v>
      </c>
      <c r="B14634" t="s">
        <v>441</v>
      </c>
      <c r="C14634" t="s">
        <v>55</v>
      </c>
      <c r="D14634" t="s">
        <v>55</v>
      </c>
      <c r="E14634" s="30">
        <v>62.75</v>
      </c>
      <c r="F14634">
        <f t="shared" si="234"/>
        <v>1</v>
      </c>
    </row>
    <row r="14635" spans="1:6" x14ac:dyDescent="0.2">
      <c r="A14635" s="28">
        <v>43470</v>
      </c>
      <c r="B14635" t="s">
        <v>441</v>
      </c>
      <c r="C14635" t="s">
        <v>56</v>
      </c>
      <c r="D14635" t="s">
        <v>56</v>
      </c>
      <c r="E14635" s="30">
        <v>10</v>
      </c>
      <c r="F14635">
        <f t="shared" si="234"/>
        <v>1</v>
      </c>
    </row>
    <row r="14636" spans="1:6" x14ac:dyDescent="0.2">
      <c r="A14636" s="28">
        <v>43470</v>
      </c>
      <c r="B14636" t="s">
        <v>441</v>
      </c>
      <c r="C14636" t="s">
        <v>57</v>
      </c>
      <c r="D14636" t="s">
        <v>57</v>
      </c>
      <c r="E14636" s="30">
        <v>0</v>
      </c>
      <c r="F14636">
        <f t="shared" si="234"/>
        <v>1</v>
      </c>
    </row>
    <row r="14637" spans="1:6" x14ac:dyDescent="0.2">
      <c r="A14637" s="28">
        <v>43470</v>
      </c>
      <c r="B14637" t="s">
        <v>441</v>
      </c>
      <c r="C14637" t="s">
        <v>58</v>
      </c>
      <c r="D14637" t="s">
        <v>58</v>
      </c>
      <c r="E14637" s="30">
        <v>30</v>
      </c>
      <c r="F14637">
        <f t="shared" si="234"/>
        <v>1</v>
      </c>
    </row>
    <row r="14638" spans="1:6" x14ac:dyDescent="0.2">
      <c r="A14638" s="28">
        <v>43470</v>
      </c>
      <c r="B14638" t="s">
        <v>441</v>
      </c>
      <c r="C14638" t="s">
        <v>59</v>
      </c>
      <c r="D14638" t="s">
        <v>59</v>
      </c>
      <c r="E14638" s="30">
        <v>1</v>
      </c>
      <c r="F14638">
        <f t="shared" si="234"/>
        <v>1</v>
      </c>
    </row>
    <row r="14639" spans="1:6" x14ac:dyDescent="0.2">
      <c r="A14639" s="28">
        <v>43471</v>
      </c>
      <c r="B14639" t="s">
        <v>447</v>
      </c>
      <c r="C14639" t="s">
        <v>52</v>
      </c>
      <c r="D14639" t="s">
        <v>52</v>
      </c>
      <c r="E14639" s="30">
        <v>8.33</v>
      </c>
      <c r="F14639">
        <f t="shared" si="234"/>
        <v>1</v>
      </c>
    </row>
    <row r="14640" spans="1:6" x14ac:dyDescent="0.2">
      <c r="A14640" s="28">
        <v>43471</v>
      </c>
      <c r="B14640" t="s">
        <v>447</v>
      </c>
      <c r="C14640" t="s">
        <v>53</v>
      </c>
      <c r="D14640" t="s">
        <v>53</v>
      </c>
      <c r="E14640" s="30">
        <v>10.01</v>
      </c>
      <c r="F14640">
        <f t="shared" si="234"/>
        <v>1</v>
      </c>
    </row>
    <row r="14641" spans="1:6" x14ac:dyDescent="0.2">
      <c r="A14641" s="28">
        <v>43471</v>
      </c>
      <c r="B14641" t="s">
        <v>447</v>
      </c>
      <c r="C14641" t="s">
        <v>54</v>
      </c>
      <c r="D14641" t="s">
        <v>54</v>
      </c>
      <c r="E14641" s="30">
        <v>2.25</v>
      </c>
      <c r="F14641">
        <f t="shared" si="234"/>
        <v>1</v>
      </c>
    </row>
    <row r="14642" spans="1:6" x14ac:dyDescent="0.2">
      <c r="A14642" s="28">
        <v>43471</v>
      </c>
      <c r="B14642" t="s">
        <v>447</v>
      </c>
      <c r="C14642" t="s">
        <v>55</v>
      </c>
      <c r="D14642" t="s">
        <v>55</v>
      </c>
      <c r="E14642" s="30">
        <v>47.4</v>
      </c>
      <c r="F14642">
        <f t="shared" si="234"/>
        <v>1</v>
      </c>
    </row>
    <row r="14643" spans="1:6" x14ac:dyDescent="0.2">
      <c r="A14643" s="28">
        <v>43471</v>
      </c>
      <c r="B14643" t="s">
        <v>447</v>
      </c>
      <c r="C14643" t="s">
        <v>56</v>
      </c>
      <c r="D14643" t="s">
        <v>56</v>
      </c>
      <c r="E14643" s="30">
        <v>11</v>
      </c>
      <c r="F14643">
        <f t="shared" si="234"/>
        <v>1</v>
      </c>
    </row>
    <row r="14644" spans="1:6" x14ac:dyDescent="0.2">
      <c r="A14644" s="28">
        <v>43471</v>
      </c>
      <c r="B14644" t="s">
        <v>447</v>
      </c>
      <c r="C14644" t="s">
        <v>57</v>
      </c>
      <c r="D14644" t="s">
        <v>57</v>
      </c>
      <c r="E14644" s="30">
        <v>2</v>
      </c>
      <c r="F14644">
        <f t="shared" si="234"/>
        <v>1</v>
      </c>
    </row>
    <row r="14645" spans="1:6" x14ac:dyDescent="0.2">
      <c r="A14645" s="28">
        <v>43471</v>
      </c>
      <c r="B14645" t="s">
        <v>447</v>
      </c>
      <c r="C14645" t="s">
        <v>58</v>
      </c>
      <c r="D14645" t="s">
        <v>58</v>
      </c>
      <c r="E14645" s="30">
        <v>0</v>
      </c>
      <c r="F14645">
        <f t="shared" si="234"/>
        <v>1</v>
      </c>
    </row>
    <row r="14646" spans="1:6" x14ac:dyDescent="0.2">
      <c r="A14646" s="28">
        <v>43471</v>
      </c>
      <c r="B14646" t="s">
        <v>447</v>
      </c>
      <c r="C14646" t="s">
        <v>59</v>
      </c>
      <c r="D14646" t="s">
        <v>59</v>
      </c>
      <c r="E14646" s="30">
        <v>3</v>
      </c>
      <c r="F14646">
        <f t="shared" si="234"/>
        <v>1</v>
      </c>
    </row>
    <row r="14647" spans="1:6" x14ac:dyDescent="0.2">
      <c r="A14647" s="28">
        <v>43472</v>
      </c>
      <c r="B14647" t="s">
        <v>443</v>
      </c>
      <c r="C14647" t="s">
        <v>52</v>
      </c>
      <c r="D14647" t="s">
        <v>52</v>
      </c>
      <c r="E14647" s="30">
        <v>1.67</v>
      </c>
      <c r="F14647">
        <f t="shared" si="234"/>
        <v>1</v>
      </c>
    </row>
    <row r="14648" spans="1:6" x14ac:dyDescent="0.2">
      <c r="A14648" s="28">
        <v>43472</v>
      </c>
      <c r="B14648" t="s">
        <v>443</v>
      </c>
      <c r="C14648" t="s">
        <v>53</v>
      </c>
      <c r="D14648" t="s">
        <v>53</v>
      </c>
      <c r="E14648" s="30">
        <v>3.53</v>
      </c>
      <c r="F14648">
        <f t="shared" si="234"/>
        <v>1</v>
      </c>
    </row>
    <row r="14649" spans="1:6" x14ac:dyDescent="0.2">
      <c r="A14649" s="28">
        <v>43472</v>
      </c>
      <c r="B14649" t="s">
        <v>443</v>
      </c>
      <c r="C14649" t="s">
        <v>54</v>
      </c>
      <c r="D14649" t="s">
        <v>54</v>
      </c>
      <c r="E14649" s="30">
        <v>4.5999999999999996</v>
      </c>
      <c r="F14649">
        <f t="shared" si="234"/>
        <v>1</v>
      </c>
    </row>
    <row r="14650" spans="1:6" x14ac:dyDescent="0.2">
      <c r="A14650" s="28">
        <v>43472</v>
      </c>
      <c r="B14650" t="s">
        <v>443</v>
      </c>
      <c r="C14650" t="s">
        <v>55</v>
      </c>
      <c r="D14650" t="s">
        <v>55</v>
      </c>
      <c r="E14650" s="30">
        <v>100.1</v>
      </c>
      <c r="F14650">
        <f t="shared" si="234"/>
        <v>1</v>
      </c>
    </row>
    <row r="14651" spans="1:6" x14ac:dyDescent="0.2">
      <c r="A14651" s="28">
        <v>43472</v>
      </c>
      <c r="B14651" t="s">
        <v>443</v>
      </c>
      <c r="C14651" t="s">
        <v>56</v>
      </c>
      <c r="D14651" t="s">
        <v>56</v>
      </c>
      <c r="E14651" s="30">
        <v>13</v>
      </c>
      <c r="F14651">
        <f t="shared" si="234"/>
        <v>1</v>
      </c>
    </row>
    <row r="14652" spans="1:6" x14ac:dyDescent="0.2">
      <c r="A14652" s="28">
        <v>43472</v>
      </c>
      <c r="B14652" t="s">
        <v>443</v>
      </c>
      <c r="C14652" t="s">
        <v>57</v>
      </c>
      <c r="D14652" t="s">
        <v>57</v>
      </c>
      <c r="E14652" s="30">
        <v>1</v>
      </c>
      <c r="F14652">
        <f t="shared" si="234"/>
        <v>1</v>
      </c>
    </row>
    <row r="14653" spans="1:6" x14ac:dyDescent="0.2">
      <c r="A14653" s="28">
        <v>43472</v>
      </c>
      <c r="B14653" t="s">
        <v>443</v>
      </c>
      <c r="C14653" t="s">
        <v>58</v>
      </c>
      <c r="D14653" t="s">
        <v>58</v>
      </c>
      <c r="E14653" s="30">
        <v>0</v>
      </c>
      <c r="F14653">
        <f t="shared" si="234"/>
        <v>1</v>
      </c>
    </row>
    <row r="14654" spans="1:6" x14ac:dyDescent="0.2">
      <c r="A14654" s="28">
        <v>43472</v>
      </c>
      <c r="B14654" t="s">
        <v>443</v>
      </c>
      <c r="C14654" t="s">
        <v>59</v>
      </c>
      <c r="D14654" t="s">
        <v>59</v>
      </c>
      <c r="E14654" s="30">
        <v>0</v>
      </c>
      <c r="F14654">
        <f t="shared" si="234"/>
        <v>1</v>
      </c>
    </row>
    <row r="14655" spans="1:6" x14ac:dyDescent="0.2">
      <c r="A14655" s="28">
        <v>43473</v>
      </c>
      <c r="B14655" t="s">
        <v>444</v>
      </c>
      <c r="C14655" t="s">
        <v>52</v>
      </c>
      <c r="D14655" t="s">
        <v>52</v>
      </c>
      <c r="E14655" s="30">
        <v>4.34</v>
      </c>
      <c r="F14655">
        <f t="shared" si="234"/>
        <v>1</v>
      </c>
    </row>
    <row r="14656" spans="1:6" x14ac:dyDescent="0.2">
      <c r="A14656" s="28">
        <v>43473</v>
      </c>
      <c r="B14656" t="s">
        <v>444</v>
      </c>
      <c r="C14656" t="s">
        <v>53</v>
      </c>
      <c r="D14656" t="s">
        <v>53</v>
      </c>
      <c r="E14656" s="30">
        <v>3.32</v>
      </c>
      <c r="F14656">
        <f t="shared" si="234"/>
        <v>1</v>
      </c>
    </row>
    <row r="14657" spans="1:6" x14ac:dyDescent="0.2">
      <c r="A14657" s="28">
        <v>43473</v>
      </c>
      <c r="B14657" t="s">
        <v>444</v>
      </c>
      <c r="C14657" t="s">
        <v>54</v>
      </c>
      <c r="D14657" t="s">
        <v>54</v>
      </c>
      <c r="E14657" s="30">
        <v>0</v>
      </c>
      <c r="F14657">
        <f t="shared" si="234"/>
        <v>1</v>
      </c>
    </row>
    <row r="14658" spans="1:6" x14ac:dyDescent="0.2">
      <c r="A14658" s="28">
        <v>43473</v>
      </c>
      <c r="B14658" t="s">
        <v>444</v>
      </c>
      <c r="C14658" t="s">
        <v>55</v>
      </c>
      <c r="D14658" t="s">
        <v>55</v>
      </c>
      <c r="E14658" s="30">
        <v>41.8</v>
      </c>
      <c r="F14658">
        <f t="shared" si="234"/>
        <v>1</v>
      </c>
    </row>
    <row r="14659" spans="1:6" x14ac:dyDescent="0.2">
      <c r="A14659" s="28">
        <v>43473</v>
      </c>
      <c r="B14659" t="s">
        <v>444</v>
      </c>
      <c r="C14659" t="s">
        <v>56</v>
      </c>
      <c r="D14659" t="s">
        <v>56</v>
      </c>
      <c r="E14659" s="30">
        <v>6</v>
      </c>
      <c r="F14659">
        <f t="shared" si="234"/>
        <v>1</v>
      </c>
    </row>
    <row r="14660" spans="1:6" x14ac:dyDescent="0.2">
      <c r="A14660" s="28">
        <v>43473</v>
      </c>
      <c r="B14660" t="s">
        <v>444</v>
      </c>
      <c r="C14660" t="s">
        <v>57</v>
      </c>
      <c r="D14660" t="s">
        <v>57</v>
      </c>
      <c r="E14660" s="30">
        <v>0</v>
      </c>
      <c r="F14660">
        <f t="shared" si="234"/>
        <v>1</v>
      </c>
    </row>
    <row r="14661" spans="1:6" x14ac:dyDescent="0.2">
      <c r="A14661" s="28">
        <v>43473</v>
      </c>
      <c r="B14661" t="s">
        <v>444</v>
      </c>
      <c r="C14661" t="s">
        <v>58</v>
      </c>
      <c r="D14661" t="s">
        <v>58</v>
      </c>
      <c r="E14661" s="30">
        <v>10</v>
      </c>
      <c r="F14661">
        <f t="shared" si="234"/>
        <v>1</v>
      </c>
    </row>
    <row r="14662" spans="1:6" x14ac:dyDescent="0.2">
      <c r="A14662" s="28">
        <v>43473</v>
      </c>
      <c r="B14662" t="s">
        <v>444</v>
      </c>
      <c r="C14662" t="s">
        <v>59</v>
      </c>
      <c r="D14662" t="s">
        <v>59</v>
      </c>
      <c r="E14662" s="30">
        <v>2</v>
      </c>
      <c r="F14662">
        <f t="shared" si="234"/>
        <v>1</v>
      </c>
    </row>
    <row r="14663" spans="1:6" x14ac:dyDescent="0.2">
      <c r="A14663" s="28">
        <v>43474</v>
      </c>
      <c r="B14663" t="s">
        <v>445</v>
      </c>
      <c r="C14663" t="s">
        <v>52</v>
      </c>
      <c r="D14663" t="s">
        <v>52</v>
      </c>
      <c r="E14663" s="30">
        <v>3</v>
      </c>
      <c r="F14663">
        <f t="shared" ref="F14663:F14726" si="235">SUBTOTAL(103,E14663)</f>
        <v>1</v>
      </c>
    </row>
    <row r="14664" spans="1:6" x14ac:dyDescent="0.2">
      <c r="A14664" s="28">
        <v>43474</v>
      </c>
      <c r="B14664" t="s">
        <v>445</v>
      </c>
      <c r="C14664" t="s">
        <v>53</v>
      </c>
      <c r="D14664" t="s">
        <v>53</v>
      </c>
      <c r="E14664" s="30">
        <v>1.33</v>
      </c>
      <c r="F14664">
        <f t="shared" si="235"/>
        <v>1</v>
      </c>
    </row>
    <row r="14665" spans="1:6" x14ac:dyDescent="0.2">
      <c r="A14665" s="28">
        <v>43474</v>
      </c>
      <c r="B14665" t="s">
        <v>445</v>
      </c>
      <c r="C14665" t="s">
        <v>54</v>
      </c>
      <c r="D14665" t="s">
        <v>54</v>
      </c>
      <c r="E14665" s="30">
        <v>2</v>
      </c>
      <c r="F14665">
        <f t="shared" si="235"/>
        <v>1</v>
      </c>
    </row>
    <row r="14666" spans="1:6" x14ac:dyDescent="0.2">
      <c r="A14666" s="28">
        <v>43474</v>
      </c>
      <c r="B14666" t="s">
        <v>445</v>
      </c>
      <c r="C14666" t="s">
        <v>55</v>
      </c>
      <c r="D14666" t="s">
        <v>55</v>
      </c>
      <c r="E14666" s="30">
        <v>64.8</v>
      </c>
      <c r="F14666">
        <f t="shared" si="235"/>
        <v>1</v>
      </c>
    </row>
    <row r="14667" spans="1:6" x14ac:dyDescent="0.2">
      <c r="A14667" s="28">
        <v>43474</v>
      </c>
      <c r="B14667" t="s">
        <v>445</v>
      </c>
      <c r="C14667" t="s">
        <v>56</v>
      </c>
      <c r="D14667" t="s">
        <v>56</v>
      </c>
      <c r="E14667" s="30">
        <v>24</v>
      </c>
      <c r="F14667">
        <f t="shared" si="235"/>
        <v>1</v>
      </c>
    </row>
    <row r="14668" spans="1:6" x14ac:dyDescent="0.2">
      <c r="A14668" s="28">
        <v>43474</v>
      </c>
      <c r="B14668" t="s">
        <v>445</v>
      </c>
      <c r="C14668" t="s">
        <v>57</v>
      </c>
      <c r="D14668" t="s">
        <v>57</v>
      </c>
      <c r="E14668" s="30">
        <v>3</v>
      </c>
      <c r="F14668">
        <f t="shared" si="235"/>
        <v>1</v>
      </c>
    </row>
    <row r="14669" spans="1:6" x14ac:dyDescent="0.2">
      <c r="A14669" s="28">
        <v>43474</v>
      </c>
      <c r="B14669" t="s">
        <v>445</v>
      </c>
      <c r="C14669" t="s">
        <v>58</v>
      </c>
      <c r="D14669" t="s">
        <v>58</v>
      </c>
      <c r="E14669" s="30">
        <v>10</v>
      </c>
      <c r="F14669">
        <f t="shared" si="235"/>
        <v>1</v>
      </c>
    </row>
    <row r="14670" spans="1:6" x14ac:dyDescent="0.2">
      <c r="A14670" s="28">
        <v>43474</v>
      </c>
      <c r="B14670" t="s">
        <v>445</v>
      </c>
      <c r="C14670" t="s">
        <v>59</v>
      </c>
      <c r="D14670" t="s">
        <v>59</v>
      </c>
      <c r="E14670" s="30">
        <v>1</v>
      </c>
      <c r="F14670">
        <f t="shared" si="235"/>
        <v>1</v>
      </c>
    </row>
    <row r="14671" spans="1:6" x14ac:dyDescent="0.2">
      <c r="A14671" s="28">
        <v>43475</v>
      </c>
      <c r="B14671" t="s">
        <v>446</v>
      </c>
      <c r="C14671" t="s">
        <v>52</v>
      </c>
      <c r="D14671" t="s">
        <v>52</v>
      </c>
      <c r="E14671" s="30">
        <v>8</v>
      </c>
      <c r="F14671">
        <f t="shared" si="235"/>
        <v>1</v>
      </c>
    </row>
    <row r="14672" spans="1:6" x14ac:dyDescent="0.2">
      <c r="A14672" s="28">
        <v>43475</v>
      </c>
      <c r="B14672" t="s">
        <v>446</v>
      </c>
      <c r="C14672" t="s">
        <v>53</v>
      </c>
      <c r="D14672" t="s">
        <v>53</v>
      </c>
      <c r="E14672" s="30">
        <v>3.58</v>
      </c>
      <c r="F14672">
        <f t="shared" si="235"/>
        <v>1</v>
      </c>
    </row>
    <row r="14673" spans="1:6" x14ac:dyDescent="0.2">
      <c r="A14673" s="28">
        <v>43475</v>
      </c>
      <c r="B14673" t="s">
        <v>446</v>
      </c>
      <c r="C14673" t="s">
        <v>54</v>
      </c>
      <c r="D14673" t="s">
        <v>54</v>
      </c>
      <c r="E14673" s="30">
        <v>5.6</v>
      </c>
      <c r="F14673">
        <f t="shared" si="235"/>
        <v>1</v>
      </c>
    </row>
    <row r="14674" spans="1:6" x14ac:dyDescent="0.2">
      <c r="A14674" s="28">
        <v>43475</v>
      </c>
      <c r="B14674" t="s">
        <v>446</v>
      </c>
      <c r="C14674" t="s">
        <v>55</v>
      </c>
      <c r="D14674" t="s">
        <v>55</v>
      </c>
      <c r="E14674" s="30">
        <v>39.1</v>
      </c>
      <c r="F14674">
        <f t="shared" si="235"/>
        <v>1</v>
      </c>
    </row>
    <row r="14675" spans="1:6" x14ac:dyDescent="0.2">
      <c r="A14675" s="28">
        <v>43475</v>
      </c>
      <c r="B14675" t="s">
        <v>446</v>
      </c>
      <c r="C14675" t="s">
        <v>56</v>
      </c>
      <c r="D14675" t="s">
        <v>56</v>
      </c>
      <c r="E14675" s="30">
        <v>12</v>
      </c>
      <c r="F14675">
        <f t="shared" si="235"/>
        <v>1</v>
      </c>
    </row>
    <row r="14676" spans="1:6" x14ac:dyDescent="0.2">
      <c r="A14676" s="28">
        <v>43475</v>
      </c>
      <c r="B14676" t="s">
        <v>446</v>
      </c>
      <c r="C14676" t="s">
        <v>57</v>
      </c>
      <c r="D14676" t="s">
        <v>57</v>
      </c>
      <c r="E14676" s="30">
        <v>2</v>
      </c>
      <c r="F14676">
        <f t="shared" si="235"/>
        <v>1</v>
      </c>
    </row>
    <row r="14677" spans="1:6" x14ac:dyDescent="0.2">
      <c r="A14677" s="28">
        <v>43475</v>
      </c>
      <c r="B14677" t="s">
        <v>446</v>
      </c>
      <c r="C14677" t="s">
        <v>58</v>
      </c>
      <c r="D14677" t="s">
        <v>58</v>
      </c>
      <c r="E14677" s="30">
        <v>13</v>
      </c>
      <c r="F14677">
        <f t="shared" si="235"/>
        <v>1</v>
      </c>
    </row>
    <row r="14678" spans="1:6" x14ac:dyDescent="0.2">
      <c r="A14678" s="28">
        <v>43475</v>
      </c>
      <c r="B14678" t="s">
        <v>446</v>
      </c>
      <c r="C14678" t="s">
        <v>59</v>
      </c>
      <c r="D14678" t="s">
        <v>59</v>
      </c>
      <c r="E14678" s="30">
        <v>1</v>
      </c>
      <c r="F14678">
        <f t="shared" si="235"/>
        <v>1</v>
      </c>
    </row>
    <row r="14679" spans="1:6" x14ac:dyDescent="0.2">
      <c r="A14679" s="28">
        <v>43476</v>
      </c>
      <c r="B14679" t="s">
        <v>440</v>
      </c>
      <c r="C14679" t="s">
        <v>52</v>
      </c>
      <c r="D14679" t="s">
        <v>52</v>
      </c>
      <c r="E14679" s="30">
        <v>5.33</v>
      </c>
      <c r="F14679">
        <f t="shared" si="235"/>
        <v>1</v>
      </c>
    </row>
    <row r="14680" spans="1:6" x14ac:dyDescent="0.2">
      <c r="A14680" s="28">
        <v>43476</v>
      </c>
      <c r="B14680" t="s">
        <v>440</v>
      </c>
      <c r="C14680" t="s">
        <v>53</v>
      </c>
      <c r="D14680" t="s">
        <v>53</v>
      </c>
      <c r="E14680" s="30">
        <v>7.34</v>
      </c>
      <c r="F14680">
        <f t="shared" si="235"/>
        <v>1</v>
      </c>
    </row>
    <row r="14681" spans="1:6" x14ac:dyDescent="0.2">
      <c r="A14681" s="28">
        <v>43476</v>
      </c>
      <c r="B14681" t="s">
        <v>440</v>
      </c>
      <c r="C14681" t="s">
        <v>54</v>
      </c>
      <c r="D14681" t="s">
        <v>54</v>
      </c>
      <c r="E14681" s="30">
        <v>3</v>
      </c>
      <c r="F14681">
        <f t="shared" si="235"/>
        <v>1</v>
      </c>
    </row>
    <row r="14682" spans="1:6" x14ac:dyDescent="0.2">
      <c r="A14682" s="28">
        <v>43476</v>
      </c>
      <c r="B14682" t="s">
        <v>440</v>
      </c>
      <c r="C14682" t="s">
        <v>55</v>
      </c>
      <c r="D14682" t="s">
        <v>55</v>
      </c>
      <c r="E14682" s="30">
        <v>61.6</v>
      </c>
      <c r="F14682">
        <f t="shared" si="235"/>
        <v>1</v>
      </c>
    </row>
    <row r="14683" spans="1:6" x14ac:dyDescent="0.2">
      <c r="A14683" s="28">
        <v>43476</v>
      </c>
      <c r="B14683" t="s">
        <v>440</v>
      </c>
      <c r="C14683" t="s">
        <v>56</v>
      </c>
      <c r="D14683" t="s">
        <v>56</v>
      </c>
      <c r="E14683" s="30">
        <v>12</v>
      </c>
      <c r="F14683">
        <f t="shared" si="235"/>
        <v>1</v>
      </c>
    </row>
    <row r="14684" spans="1:6" x14ac:dyDescent="0.2">
      <c r="A14684" s="28">
        <v>43476</v>
      </c>
      <c r="B14684" t="s">
        <v>440</v>
      </c>
      <c r="C14684" t="s">
        <v>57</v>
      </c>
      <c r="D14684" t="s">
        <v>57</v>
      </c>
      <c r="E14684" s="30">
        <v>0</v>
      </c>
      <c r="F14684">
        <f t="shared" si="235"/>
        <v>1</v>
      </c>
    </row>
    <row r="14685" spans="1:6" x14ac:dyDescent="0.2">
      <c r="A14685" s="28">
        <v>43476</v>
      </c>
      <c r="B14685" t="s">
        <v>440</v>
      </c>
      <c r="C14685" t="s">
        <v>58</v>
      </c>
      <c r="D14685" t="s">
        <v>58</v>
      </c>
      <c r="E14685" s="30">
        <v>6</v>
      </c>
      <c r="F14685">
        <f t="shared" si="235"/>
        <v>1</v>
      </c>
    </row>
    <row r="14686" spans="1:6" x14ac:dyDescent="0.2">
      <c r="A14686" s="28">
        <v>43476</v>
      </c>
      <c r="B14686" t="s">
        <v>440</v>
      </c>
      <c r="C14686" t="s">
        <v>59</v>
      </c>
      <c r="D14686" t="s">
        <v>59</v>
      </c>
      <c r="E14686" s="30">
        <v>0</v>
      </c>
      <c r="F14686">
        <f t="shared" si="235"/>
        <v>1</v>
      </c>
    </row>
    <row r="14687" spans="1:6" x14ac:dyDescent="0.2">
      <c r="A14687" s="28">
        <v>43477</v>
      </c>
      <c r="B14687" t="s">
        <v>441</v>
      </c>
      <c r="C14687" t="s">
        <v>52</v>
      </c>
      <c r="D14687" t="s">
        <v>52</v>
      </c>
      <c r="E14687" s="30">
        <v>6.66</v>
      </c>
      <c r="F14687">
        <f t="shared" si="235"/>
        <v>1</v>
      </c>
    </row>
    <row r="14688" spans="1:6" x14ac:dyDescent="0.2">
      <c r="A14688" s="28">
        <v>43477</v>
      </c>
      <c r="B14688" t="s">
        <v>441</v>
      </c>
      <c r="C14688" t="s">
        <v>53</v>
      </c>
      <c r="D14688" t="s">
        <v>53</v>
      </c>
      <c r="E14688" s="30">
        <v>7.02</v>
      </c>
      <c r="F14688">
        <f t="shared" si="235"/>
        <v>1</v>
      </c>
    </row>
    <row r="14689" spans="1:6" x14ac:dyDescent="0.2">
      <c r="A14689" s="28">
        <v>43477</v>
      </c>
      <c r="B14689" t="s">
        <v>441</v>
      </c>
      <c r="C14689" t="s">
        <v>54</v>
      </c>
      <c r="D14689" t="s">
        <v>54</v>
      </c>
      <c r="E14689" s="30">
        <v>5</v>
      </c>
      <c r="F14689">
        <f t="shared" si="235"/>
        <v>1</v>
      </c>
    </row>
    <row r="14690" spans="1:6" x14ac:dyDescent="0.2">
      <c r="A14690" s="28">
        <v>43477</v>
      </c>
      <c r="B14690" t="s">
        <v>441</v>
      </c>
      <c r="C14690" t="s">
        <v>55</v>
      </c>
      <c r="D14690" t="s">
        <v>55</v>
      </c>
      <c r="E14690" s="30">
        <v>74.5</v>
      </c>
      <c r="F14690">
        <f t="shared" si="235"/>
        <v>1</v>
      </c>
    </row>
    <row r="14691" spans="1:6" x14ac:dyDescent="0.2">
      <c r="A14691" s="28">
        <v>43477</v>
      </c>
      <c r="B14691" t="s">
        <v>441</v>
      </c>
      <c r="C14691" t="s">
        <v>56</v>
      </c>
      <c r="D14691" t="s">
        <v>56</v>
      </c>
      <c r="E14691" s="30">
        <v>21.2</v>
      </c>
      <c r="F14691">
        <f t="shared" si="235"/>
        <v>1</v>
      </c>
    </row>
    <row r="14692" spans="1:6" x14ac:dyDescent="0.2">
      <c r="A14692" s="28">
        <v>43477</v>
      </c>
      <c r="B14692" t="s">
        <v>441</v>
      </c>
      <c r="C14692" t="s">
        <v>57</v>
      </c>
      <c r="D14692" t="s">
        <v>57</v>
      </c>
      <c r="E14692" s="30">
        <v>0</v>
      </c>
      <c r="F14692">
        <f t="shared" si="235"/>
        <v>1</v>
      </c>
    </row>
    <row r="14693" spans="1:6" x14ac:dyDescent="0.2">
      <c r="A14693" s="28">
        <v>43477</v>
      </c>
      <c r="B14693" t="s">
        <v>441</v>
      </c>
      <c r="C14693" t="s">
        <v>58</v>
      </c>
      <c r="D14693" t="s">
        <v>58</v>
      </c>
      <c r="E14693" s="30">
        <v>10</v>
      </c>
      <c r="F14693">
        <f t="shared" si="235"/>
        <v>1</v>
      </c>
    </row>
    <row r="14694" spans="1:6" x14ac:dyDescent="0.2">
      <c r="A14694" s="28">
        <v>43477</v>
      </c>
      <c r="B14694" t="s">
        <v>441</v>
      </c>
      <c r="C14694" t="s">
        <v>59</v>
      </c>
      <c r="D14694" t="s">
        <v>59</v>
      </c>
      <c r="E14694" s="30">
        <v>0</v>
      </c>
      <c r="F14694">
        <f t="shared" si="235"/>
        <v>1</v>
      </c>
    </row>
    <row r="14695" spans="1:6" x14ac:dyDescent="0.2">
      <c r="A14695" s="28">
        <v>43478</v>
      </c>
      <c r="B14695" t="s">
        <v>447</v>
      </c>
      <c r="C14695" t="s">
        <v>52</v>
      </c>
      <c r="D14695" t="s">
        <v>52</v>
      </c>
      <c r="E14695" s="30">
        <v>8.33</v>
      </c>
      <c r="F14695">
        <f t="shared" si="235"/>
        <v>1</v>
      </c>
    </row>
    <row r="14696" spans="1:6" x14ac:dyDescent="0.2">
      <c r="A14696" s="28">
        <v>43478</v>
      </c>
      <c r="B14696" t="s">
        <v>447</v>
      </c>
      <c r="C14696" t="s">
        <v>53</v>
      </c>
      <c r="D14696" t="s">
        <v>53</v>
      </c>
      <c r="E14696" s="30">
        <v>5.8140000000000001</v>
      </c>
      <c r="F14696">
        <f t="shared" si="235"/>
        <v>1</v>
      </c>
    </row>
    <row r="14697" spans="1:6" x14ac:dyDescent="0.2">
      <c r="A14697" s="28">
        <v>43478</v>
      </c>
      <c r="B14697" t="s">
        <v>447</v>
      </c>
      <c r="C14697" t="s">
        <v>54</v>
      </c>
      <c r="D14697" t="s">
        <v>54</v>
      </c>
      <c r="E14697" s="30">
        <v>4.5999999999999996</v>
      </c>
      <c r="F14697">
        <f t="shared" si="235"/>
        <v>1</v>
      </c>
    </row>
    <row r="14698" spans="1:6" x14ac:dyDescent="0.2">
      <c r="A14698" s="28">
        <v>43478</v>
      </c>
      <c r="B14698" t="s">
        <v>447</v>
      </c>
      <c r="C14698" t="s">
        <v>55</v>
      </c>
      <c r="D14698" t="s">
        <v>55</v>
      </c>
      <c r="E14698" s="30">
        <v>73</v>
      </c>
      <c r="F14698">
        <f t="shared" si="235"/>
        <v>1</v>
      </c>
    </row>
    <row r="14699" spans="1:6" x14ac:dyDescent="0.2">
      <c r="A14699" s="28">
        <v>43478</v>
      </c>
      <c r="B14699" t="s">
        <v>447</v>
      </c>
      <c r="C14699" t="s">
        <v>56</v>
      </c>
      <c r="D14699" t="s">
        <v>56</v>
      </c>
      <c r="E14699" s="30">
        <v>4</v>
      </c>
      <c r="F14699">
        <f t="shared" si="235"/>
        <v>1</v>
      </c>
    </row>
    <row r="14700" spans="1:6" x14ac:dyDescent="0.2">
      <c r="A14700" s="28">
        <v>43478</v>
      </c>
      <c r="B14700" t="s">
        <v>447</v>
      </c>
      <c r="C14700" t="s">
        <v>57</v>
      </c>
      <c r="D14700" t="s">
        <v>57</v>
      </c>
      <c r="E14700" s="30">
        <v>1</v>
      </c>
      <c r="F14700">
        <f t="shared" si="235"/>
        <v>1</v>
      </c>
    </row>
    <row r="14701" spans="1:6" x14ac:dyDescent="0.2">
      <c r="A14701" s="28">
        <v>43478</v>
      </c>
      <c r="B14701" t="s">
        <v>447</v>
      </c>
      <c r="C14701" t="s">
        <v>58</v>
      </c>
      <c r="D14701" t="s">
        <v>58</v>
      </c>
      <c r="E14701" s="30">
        <v>1</v>
      </c>
      <c r="F14701">
        <f t="shared" si="235"/>
        <v>1</v>
      </c>
    </row>
    <row r="14702" spans="1:6" x14ac:dyDescent="0.2">
      <c r="A14702" s="28">
        <v>43478</v>
      </c>
      <c r="B14702" t="s">
        <v>447</v>
      </c>
      <c r="C14702" t="s">
        <v>59</v>
      </c>
      <c r="D14702" t="s">
        <v>59</v>
      </c>
      <c r="E14702" s="30">
        <v>2</v>
      </c>
      <c r="F14702">
        <f t="shared" si="235"/>
        <v>1</v>
      </c>
    </row>
    <row r="14703" spans="1:6" x14ac:dyDescent="0.2">
      <c r="A14703" s="28">
        <v>43479</v>
      </c>
      <c r="B14703" t="s">
        <v>443</v>
      </c>
      <c r="C14703" t="s">
        <v>52</v>
      </c>
      <c r="D14703" t="s">
        <v>52</v>
      </c>
      <c r="E14703" s="30">
        <v>9</v>
      </c>
      <c r="F14703">
        <f t="shared" si="235"/>
        <v>1</v>
      </c>
    </row>
    <row r="14704" spans="1:6" x14ac:dyDescent="0.2">
      <c r="A14704" s="28">
        <v>43479</v>
      </c>
      <c r="B14704" t="s">
        <v>443</v>
      </c>
      <c r="C14704" t="s">
        <v>53</v>
      </c>
      <c r="D14704" t="s">
        <v>53</v>
      </c>
      <c r="E14704" s="30">
        <v>9.6999999999999993</v>
      </c>
      <c r="F14704">
        <f t="shared" si="235"/>
        <v>1</v>
      </c>
    </row>
    <row r="14705" spans="1:6" x14ac:dyDescent="0.2">
      <c r="A14705" s="28">
        <v>43479</v>
      </c>
      <c r="B14705" t="s">
        <v>443</v>
      </c>
      <c r="C14705" t="s">
        <v>54</v>
      </c>
      <c r="D14705" t="s">
        <v>54</v>
      </c>
      <c r="E14705" s="30">
        <v>3</v>
      </c>
      <c r="F14705">
        <f t="shared" si="235"/>
        <v>1</v>
      </c>
    </row>
    <row r="14706" spans="1:6" x14ac:dyDescent="0.2">
      <c r="A14706" s="28">
        <v>43479</v>
      </c>
      <c r="B14706" t="s">
        <v>443</v>
      </c>
      <c r="C14706" t="s">
        <v>55</v>
      </c>
      <c r="D14706" t="s">
        <v>55</v>
      </c>
      <c r="E14706" s="30">
        <v>51</v>
      </c>
      <c r="F14706">
        <f t="shared" si="235"/>
        <v>1</v>
      </c>
    </row>
    <row r="14707" spans="1:6" x14ac:dyDescent="0.2">
      <c r="A14707" s="28">
        <v>43479</v>
      </c>
      <c r="B14707" t="s">
        <v>443</v>
      </c>
      <c r="C14707" t="s">
        <v>56</v>
      </c>
      <c r="D14707" t="s">
        <v>56</v>
      </c>
      <c r="E14707" s="30">
        <v>10</v>
      </c>
      <c r="F14707">
        <f t="shared" si="235"/>
        <v>1</v>
      </c>
    </row>
    <row r="14708" spans="1:6" x14ac:dyDescent="0.2">
      <c r="A14708" s="28">
        <v>43479</v>
      </c>
      <c r="B14708" t="s">
        <v>443</v>
      </c>
      <c r="C14708" t="s">
        <v>57</v>
      </c>
      <c r="D14708" t="s">
        <v>57</v>
      </c>
      <c r="E14708" s="30">
        <v>0</v>
      </c>
      <c r="F14708">
        <f t="shared" si="235"/>
        <v>1</v>
      </c>
    </row>
    <row r="14709" spans="1:6" x14ac:dyDescent="0.2">
      <c r="A14709" s="28">
        <v>43479</v>
      </c>
      <c r="B14709" t="s">
        <v>443</v>
      </c>
      <c r="C14709" t="s">
        <v>58</v>
      </c>
      <c r="D14709" t="s">
        <v>58</v>
      </c>
      <c r="E14709" s="30">
        <v>18</v>
      </c>
      <c r="F14709">
        <f t="shared" si="235"/>
        <v>1</v>
      </c>
    </row>
    <row r="14710" spans="1:6" x14ac:dyDescent="0.2">
      <c r="A14710" s="28">
        <v>43479</v>
      </c>
      <c r="B14710" t="s">
        <v>443</v>
      </c>
      <c r="C14710" t="s">
        <v>59</v>
      </c>
      <c r="D14710" t="s">
        <v>59</v>
      </c>
      <c r="E14710" s="30">
        <v>0</v>
      </c>
      <c r="F14710">
        <f t="shared" si="235"/>
        <v>1</v>
      </c>
    </row>
    <row r="14711" spans="1:6" x14ac:dyDescent="0.2">
      <c r="A14711" s="28">
        <v>43480</v>
      </c>
      <c r="B14711" t="s">
        <v>444</v>
      </c>
      <c r="C14711" t="s">
        <v>52</v>
      </c>
      <c r="D14711" t="s">
        <v>52</v>
      </c>
      <c r="E14711" s="30">
        <v>4.33</v>
      </c>
      <c r="F14711">
        <f t="shared" si="235"/>
        <v>1</v>
      </c>
    </row>
    <row r="14712" spans="1:6" x14ac:dyDescent="0.2">
      <c r="A14712" s="28">
        <v>43480</v>
      </c>
      <c r="B14712" t="s">
        <v>444</v>
      </c>
      <c r="C14712" t="s">
        <v>53</v>
      </c>
      <c r="D14712" t="s">
        <v>53</v>
      </c>
      <c r="E14712" s="30">
        <v>4.33</v>
      </c>
      <c r="F14712">
        <f t="shared" si="235"/>
        <v>1</v>
      </c>
    </row>
    <row r="14713" spans="1:6" x14ac:dyDescent="0.2">
      <c r="A14713" s="28">
        <v>43480</v>
      </c>
      <c r="B14713" t="s">
        <v>444</v>
      </c>
      <c r="C14713" t="s">
        <v>54</v>
      </c>
      <c r="D14713" t="s">
        <v>54</v>
      </c>
      <c r="E14713" s="30">
        <v>3.65</v>
      </c>
      <c r="F14713">
        <f t="shared" si="235"/>
        <v>1</v>
      </c>
    </row>
    <row r="14714" spans="1:6" x14ac:dyDescent="0.2">
      <c r="A14714" s="28">
        <v>43480</v>
      </c>
      <c r="B14714" t="s">
        <v>444</v>
      </c>
      <c r="C14714" t="s">
        <v>55</v>
      </c>
      <c r="D14714" t="s">
        <v>55</v>
      </c>
      <c r="E14714" s="30">
        <v>30.4</v>
      </c>
      <c r="F14714">
        <f t="shared" si="235"/>
        <v>1</v>
      </c>
    </row>
    <row r="14715" spans="1:6" x14ac:dyDescent="0.2">
      <c r="A14715" s="28">
        <v>43480</v>
      </c>
      <c r="B14715" t="s">
        <v>444</v>
      </c>
      <c r="C14715" t="s">
        <v>56</v>
      </c>
      <c r="D14715" t="s">
        <v>56</v>
      </c>
      <c r="E14715" s="30">
        <v>9</v>
      </c>
      <c r="F14715">
        <f t="shared" si="235"/>
        <v>1</v>
      </c>
    </row>
    <row r="14716" spans="1:6" x14ac:dyDescent="0.2">
      <c r="A14716" s="28">
        <v>43480</v>
      </c>
      <c r="B14716" t="s">
        <v>444</v>
      </c>
      <c r="C14716" t="s">
        <v>57</v>
      </c>
      <c r="D14716" t="s">
        <v>57</v>
      </c>
      <c r="E14716" s="30">
        <v>0</v>
      </c>
      <c r="F14716">
        <f t="shared" si="235"/>
        <v>1</v>
      </c>
    </row>
    <row r="14717" spans="1:6" x14ac:dyDescent="0.2">
      <c r="A14717" s="28">
        <v>43480</v>
      </c>
      <c r="B14717" t="s">
        <v>444</v>
      </c>
      <c r="C14717" t="s">
        <v>58</v>
      </c>
      <c r="D14717" t="s">
        <v>58</v>
      </c>
      <c r="E14717" s="30">
        <v>19</v>
      </c>
      <c r="F14717">
        <f t="shared" si="235"/>
        <v>1</v>
      </c>
    </row>
    <row r="14718" spans="1:6" x14ac:dyDescent="0.2">
      <c r="A14718" s="28">
        <v>43480</v>
      </c>
      <c r="B14718" t="s">
        <v>444</v>
      </c>
      <c r="C14718" t="s">
        <v>59</v>
      </c>
      <c r="D14718" t="s">
        <v>59</v>
      </c>
      <c r="E14718" s="30">
        <v>1</v>
      </c>
      <c r="F14718">
        <f t="shared" si="235"/>
        <v>1</v>
      </c>
    </row>
    <row r="14719" spans="1:6" x14ac:dyDescent="0.2">
      <c r="A14719" s="28">
        <v>43481</v>
      </c>
      <c r="B14719" t="s">
        <v>445</v>
      </c>
      <c r="C14719" t="s">
        <v>52</v>
      </c>
      <c r="D14719" t="s">
        <v>52</v>
      </c>
      <c r="E14719" s="30">
        <v>7.5</v>
      </c>
      <c r="F14719">
        <f t="shared" si="235"/>
        <v>1</v>
      </c>
    </row>
    <row r="14720" spans="1:6" x14ac:dyDescent="0.2">
      <c r="A14720" s="28">
        <v>43481</v>
      </c>
      <c r="B14720" t="s">
        <v>445</v>
      </c>
      <c r="C14720" t="s">
        <v>53</v>
      </c>
      <c r="D14720" t="s">
        <v>53</v>
      </c>
      <c r="E14720" s="30">
        <v>5.0659999999999998</v>
      </c>
      <c r="F14720">
        <f t="shared" si="235"/>
        <v>1</v>
      </c>
    </row>
    <row r="14721" spans="1:6" x14ac:dyDescent="0.2">
      <c r="A14721" s="28">
        <v>43481</v>
      </c>
      <c r="B14721" t="s">
        <v>445</v>
      </c>
      <c r="C14721" t="s">
        <v>54</v>
      </c>
      <c r="D14721" t="s">
        <v>54</v>
      </c>
      <c r="E14721" s="30">
        <v>6</v>
      </c>
      <c r="F14721">
        <f t="shared" si="235"/>
        <v>1</v>
      </c>
    </row>
    <row r="14722" spans="1:6" x14ac:dyDescent="0.2">
      <c r="A14722" s="28">
        <v>43481</v>
      </c>
      <c r="B14722" t="s">
        <v>445</v>
      </c>
      <c r="C14722" t="s">
        <v>55</v>
      </c>
      <c r="D14722" t="s">
        <v>55</v>
      </c>
      <c r="E14722" s="30">
        <v>48.8</v>
      </c>
      <c r="F14722">
        <f t="shared" si="235"/>
        <v>1</v>
      </c>
    </row>
    <row r="14723" spans="1:6" x14ac:dyDescent="0.2">
      <c r="A14723" s="28">
        <v>43481</v>
      </c>
      <c r="B14723" t="s">
        <v>445</v>
      </c>
      <c r="C14723" t="s">
        <v>56</v>
      </c>
      <c r="D14723" t="s">
        <v>56</v>
      </c>
      <c r="E14723" s="30">
        <v>12</v>
      </c>
      <c r="F14723">
        <f t="shared" si="235"/>
        <v>1</v>
      </c>
    </row>
    <row r="14724" spans="1:6" x14ac:dyDescent="0.2">
      <c r="A14724" s="28">
        <v>43481</v>
      </c>
      <c r="B14724" t="s">
        <v>445</v>
      </c>
      <c r="C14724" t="s">
        <v>57</v>
      </c>
      <c r="D14724" t="s">
        <v>57</v>
      </c>
      <c r="E14724" s="30">
        <v>0</v>
      </c>
      <c r="F14724">
        <f t="shared" si="235"/>
        <v>1</v>
      </c>
    </row>
    <row r="14725" spans="1:6" x14ac:dyDescent="0.2">
      <c r="A14725" s="28">
        <v>43481</v>
      </c>
      <c r="B14725" t="s">
        <v>445</v>
      </c>
      <c r="C14725" t="s">
        <v>58</v>
      </c>
      <c r="D14725" t="s">
        <v>58</v>
      </c>
      <c r="E14725" s="30">
        <v>17</v>
      </c>
      <c r="F14725">
        <f t="shared" si="235"/>
        <v>1</v>
      </c>
    </row>
    <row r="14726" spans="1:6" x14ac:dyDescent="0.2">
      <c r="A14726" s="28">
        <v>43481</v>
      </c>
      <c r="B14726" t="s">
        <v>445</v>
      </c>
      <c r="C14726" t="s">
        <v>59</v>
      </c>
      <c r="D14726" t="s">
        <v>59</v>
      </c>
      <c r="E14726" s="30">
        <v>5</v>
      </c>
      <c r="F14726">
        <f t="shared" si="235"/>
        <v>1</v>
      </c>
    </row>
    <row r="14727" spans="1:6" x14ac:dyDescent="0.2">
      <c r="A14727" s="28">
        <v>43482</v>
      </c>
      <c r="B14727" t="s">
        <v>446</v>
      </c>
      <c r="C14727" t="s">
        <v>52</v>
      </c>
      <c r="D14727" t="s">
        <v>52</v>
      </c>
      <c r="E14727" s="30">
        <v>5.34</v>
      </c>
      <c r="F14727">
        <f t="shared" ref="F14727:F14790" si="236">SUBTOTAL(103,E14727)</f>
        <v>1</v>
      </c>
    </row>
    <row r="14728" spans="1:6" x14ac:dyDescent="0.2">
      <c r="A14728" s="28">
        <v>43482</v>
      </c>
      <c r="B14728" t="s">
        <v>446</v>
      </c>
      <c r="C14728" t="s">
        <v>53</v>
      </c>
      <c r="D14728" t="s">
        <v>53</v>
      </c>
      <c r="E14728" s="30">
        <v>3.68</v>
      </c>
      <c r="F14728">
        <f t="shared" si="236"/>
        <v>1</v>
      </c>
    </row>
    <row r="14729" spans="1:6" x14ac:dyDescent="0.2">
      <c r="A14729" s="28">
        <v>43482</v>
      </c>
      <c r="B14729" t="s">
        <v>446</v>
      </c>
      <c r="C14729" t="s">
        <v>54</v>
      </c>
      <c r="D14729" t="s">
        <v>54</v>
      </c>
      <c r="E14729" s="30">
        <v>3.7</v>
      </c>
      <c r="F14729">
        <f t="shared" si="236"/>
        <v>1</v>
      </c>
    </row>
    <row r="14730" spans="1:6" x14ac:dyDescent="0.2">
      <c r="A14730" s="28">
        <v>43482</v>
      </c>
      <c r="B14730" t="s">
        <v>446</v>
      </c>
      <c r="C14730" t="s">
        <v>55</v>
      </c>
      <c r="D14730" t="s">
        <v>55</v>
      </c>
      <c r="E14730" s="30">
        <v>55.6</v>
      </c>
      <c r="F14730">
        <f t="shared" si="236"/>
        <v>1</v>
      </c>
    </row>
    <row r="14731" spans="1:6" x14ac:dyDescent="0.2">
      <c r="A14731" s="28">
        <v>43482</v>
      </c>
      <c r="B14731" t="s">
        <v>446</v>
      </c>
      <c r="C14731" t="s">
        <v>56</v>
      </c>
      <c r="D14731" t="s">
        <v>56</v>
      </c>
      <c r="E14731" s="30">
        <v>10</v>
      </c>
      <c r="F14731">
        <f t="shared" si="236"/>
        <v>1</v>
      </c>
    </row>
    <row r="14732" spans="1:6" x14ac:dyDescent="0.2">
      <c r="A14732" s="28">
        <v>43482</v>
      </c>
      <c r="B14732" t="s">
        <v>446</v>
      </c>
      <c r="C14732" t="s">
        <v>57</v>
      </c>
      <c r="D14732" t="s">
        <v>57</v>
      </c>
      <c r="E14732" s="30">
        <v>3</v>
      </c>
      <c r="F14732">
        <f t="shared" si="236"/>
        <v>1</v>
      </c>
    </row>
    <row r="14733" spans="1:6" x14ac:dyDescent="0.2">
      <c r="A14733" s="28">
        <v>43482</v>
      </c>
      <c r="B14733" t="s">
        <v>446</v>
      </c>
      <c r="C14733" t="s">
        <v>58</v>
      </c>
      <c r="D14733" t="s">
        <v>58</v>
      </c>
      <c r="E14733" s="30">
        <v>8</v>
      </c>
      <c r="F14733">
        <f t="shared" si="236"/>
        <v>1</v>
      </c>
    </row>
    <row r="14734" spans="1:6" x14ac:dyDescent="0.2">
      <c r="A14734" s="28">
        <v>43482</v>
      </c>
      <c r="B14734" t="s">
        <v>446</v>
      </c>
      <c r="C14734" t="s">
        <v>59</v>
      </c>
      <c r="D14734" t="s">
        <v>59</v>
      </c>
      <c r="E14734" s="30">
        <v>1</v>
      </c>
      <c r="F14734">
        <f t="shared" si="236"/>
        <v>1</v>
      </c>
    </row>
    <row r="14735" spans="1:6" x14ac:dyDescent="0.2">
      <c r="A14735" s="28">
        <v>43483</v>
      </c>
      <c r="B14735" t="s">
        <v>440</v>
      </c>
      <c r="C14735" t="s">
        <v>52</v>
      </c>
      <c r="D14735" t="s">
        <v>52</v>
      </c>
      <c r="E14735" s="30">
        <v>6.33</v>
      </c>
      <c r="F14735">
        <f t="shared" si="236"/>
        <v>1</v>
      </c>
    </row>
    <row r="14736" spans="1:6" x14ac:dyDescent="0.2">
      <c r="A14736" s="28">
        <v>43483</v>
      </c>
      <c r="B14736" t="s">
        <v>440</v>
      </c>
      <c r="C14736" t="s">
        <v>53</v>
      </c>
      <c r="D14736" t="s">
        <v>53</v>
      </c>
      <c r="E14736" s="30">
        <v>6.4390000000000001</v>
      </c>
      <c r="F14736">
        <f t="shared" si="236"/>
        <v>1</v>
      </c>
    </row>
    <row r="14737" spans="1:6" x14ac:dyDescent="0.2">
      <c r="A14737" s="28">
        <v>43483</v>
      </c>
      <c r="B14737" t="s">
        <v>440</v>
      </c>
      <c r="C14737" t="s">
        <v>54</v>
      </c>
      <c r="D14737" t="s">
        <v>54</v>
      </c>
      <c r="E14737" s="30">
        <v>4</v>
      </c>
      <c r="F14737">
        <f t="shared" si="236"/>
        <v>1</v>
      </c>
    </row>
    <row r="14738" spans="1:6" x14ac:dyDescent="0.2">
      <c r="A14738" s="28">
        <v>43483</v>
      </c>
      <c r="B14738" t="s">
        <v>440</v>
      </c>
      <c r="C14738" t="s">
        <v>55</v>
      </c>
      <c r="D14738" t="s">
        <v>55</v>
      </c>
      <c r="E14738" s="30">
        <v>27.8</v>
      </c>
      <c r="F14738">
        <f t="shared" si="236"/>
        <v>1</v>
      </c>
    </row>
    <row r="14739" spans="1:6" x14ac:dyDescent="0.2">
      <c r="A14739" s="28">
        <v>43483</v>
      </c>
      <c r="B14739" t="s">
        <v>440</v>
      </c>
      <c r="C14739" t="s">
        <v>56</v>
      </c>
      <c r="D14739" t="s">
        <v>56</v>
      </c>
      <c r="E14739" s="30">
        <v>13</v>
      </c>
      <c r="F14739">
        <f t="shared" si="236"/>
        <v>1</v>
      </c>
    </row>
    <row r="14740" spans="1:6" x14ac:dyDescent="0.2">
      <c r="A14740" s="28">
        <v>43483</v>
      </c>
      <c r="B14740" t="s">
        <v>440</v>
      </c>
      <c r="C14740" t="s">
        <v>57</v>
      </c>
      <c r="D14740" t="s">
        <v>57</v>
      </c>
      <c r="E14740" s="30">
        <v>0</v>
      </c>
      <c r="F14740">
        <f t="shared" si="236"/>
        <v>1</v>
      </c>
    </row>
    <row r="14741" spans="1:6" x14ac:dyDescent="0.2">
      <c r="A14741" s="28">
        <v>43483</v>
      </c>
      <c r="B14741" t="s">
        <v>440</v>
      </c>
      <c r="C14741" t="s">
        <v>58</v>
      </c>
      <c r="D14741" t="s">
        <v>58</v>
      </c>
      <c r="E14741" s="30">
        <v>24</v>
      </c>
      <c r="F14741">
        <f t="shared" si="236"/>
        <v>1</v>
      </c>
    </row>
    <row r="14742" spans="1:6" x14ac:dyDescent="0.2">
      <c r="A14742" s="28">
        <v>43483</v>
      </c>
      <c r="B14742" t="s">
        <v>440</v>
      </c>
      <c r="C14742" t="s">
        <v>59</v>
      </c>
      <c r="D14742" t="s">
        <v>59</v>
      </c>
      <c r="E14742" s="30">
        <v>2</v>
      </c>
      <c r="F14742">
        <f t="shared" si="236"/>
        <v>1</v>
      </c>
    </row>
    <row r="14743" spans="1:6" x14ac:dyDescent="0.2">
      <c r="A14743" s="28">
        <v>43484</v>
      </c>
      <c r="B14743" t="s">
        <v>441</v>
      </c>
      <c r="C14743" t="s">
        <v>52</v>
      </c>
      <c r="D14743" t="s">
        <v>52</v>
      </c>
      <c r="E14743" s="30">
        <v>7.02</v>
      </c>
      <c r="F14743">
        <f t="shared" si="236"/>
        <v>1</v>
      </c>
    </row>
    <row r="14744" spans="1:6" x14ac:dyDescent="0.2">
      <c r="A14744" s="28">
        <v>43484</v>
      </c>
      <c r="B14744" t="s">
        <v>441</v>
      </c>
      <c r="C14744" t="s">
        <v>53</v>
      </c>
      <c r="D14744" t="s">
        <v>53</v>
      </c>
      <c r="E14744" s="30">
        <v>8.391</v>
      </c>
      <c r="F14744">
        <f t="shared" si="236"/>
        <v>1</v>
      </c>
    </row>
    <row r="14745" spans="1:6" x14ac:dyDescent="0.2">
      <c r="A14745" s="28">
        <v>43484</v>
      </c>
      <c r="B14745" t="s">
        <v>441</v>
      </c>
      <c r="C14745" t="s">
        <v>54</v>
      </c>
      <c r="D14745" t="s">
        <v>54</v>
      </c>
      <c r="E14745" s="30">
        <v>5.5</v>
      </c>
      <c r="F14745">
        <f t="shared" si="236"/>
        <v>1</v>
      </c>
    </row>
    <row r="14746" spans="1:6" x14ac:dyDescent="0.2">
      <c r="A14746" s="28">
        <v>43484</v>
      </c>
      <c r="B14746" t="s">
        <v>441</v>
      </c>
      <c r="C14746" t="s">
        <v>55</v>
      </c>
      <c r="D14746" t="s">
        <v>55</v>
      </c>
      <c r="E14746" s="30">
        <v>77.400000000000006</v>
      </c>
      <c r="F14746">
        <f t="shared" si="236"/>
        <v>1</v>
      </c>
    </row>
    <row r="14747" spans="1:6" x14ac:dyDescent="0.2">
      <c r="A14747" s="28">
        <v>43484</v>
      </c>
      <c r="B14747" t="s">
        <v>441</v>
      </c>
      <c r="C14747" t="s">
        <v>56</v>
      </c>
      <c r="D14747" t="s">
        <v>56</v>
      </c>
      <c r="E14747" s="30">
        <v>9</v>
      </c>
      <c r="F14747">
        <f t="shared" si="236"/>
        <v>1</v>
      </c>
    </row>
    <row r="14748" spans="1:6" x14ac:dyDescent="0.2">
      <c r="A14748" s="28">
        <v>43484</v>
      </c>
      <c r="B14748" t="s">
        <v>441</v>
      </c>
      <c r="C14748" t="s">
        <v>57</v>
      </c>
      <c r="D14748" t="s">
        <v>57</v>
      </c>
      <c r="E14748" s="30">
        <v>0</v>
      </c>
      <c r="F14748">
        <f t="shared" si="236"/>
        <v>1</v>
      </c>
    </row>
    <row r="14749" spans="1:6" x14ac:dyDescent="0.2">
      <c r="A14749" s="28">
        <v>43484</v>
      </c>
      <c r="B14749" t="s">
        <v>441</v>
      </c>
      <c r="C14749" t="s">
        <v>58</v>
      </c>
      <c r="D14749" t="s">
        <v>58</v>
      </c>
      <c r="E14749" s="30">
        <v>1</v>
      </c>
      <c r="F14749">
        <f t="shared" si="236"/>
        <v>1</v>
      </c>
    </row>
    <row r="14750" spans="1:6" x14ac:dyDescent="0.2">
      <c r="A14750" s="28">
        <v>43484</v>
      </c>
      <c r="B14750" t="s">
        <v>441</v>
      </c>
      <c r="C14750" t="s">
        <v>59</v>
      </c>
      <c r="D14750" t="s">
        <v>59</v>
      </c>
      <c r="E14750" s="30">
        <v>3</v>
      </c>
      <c r="F14750">
        <f t="shared" si="236"/>
        <v>1</v>
      </c>
    </row>
    <row r="14751" spans="1:6" x14ac:dyDescent="0.2">
      <c r="A14751" s="28">
        <v>43485</v>
      </c>
      <c r="B14751" t="s">
        <v>447</v>
      </c>
      <c r="C14751" t="s">
        <v>52</v>
      </c>
      <c r="D14751" t="s">
        <v>52</v>
      </c>
      <c r="E14751" s="30">
        <v>11.67</v>
      </c>
      <c r="F14751">
        <f t="shared" si="236"/>
        <v>1</v>
      </c>
    </row>
    <row r="14752" spans="1:6" x14ac:dyDescent="0.2">
      <c r="A14752" s="28">
        <v>43485</v>
      </c>
      <c r="B14752" t="s">
        <v>447</v>
      </c>
      <c r="C14752" t="s">
        <v>53</v>
      </c>
      <c r="D14752" t="s">
        <v>53</v>
      </c>
      <c r="E14752" s="30">
        <v>14.462999999999999</v>
      </c>
      <c r="F14752">
        <f t="shared" si="236"/>
        <v>1</v>
      </c>
    </row>
    <row r="14753" spans="1:6" x14ac:dyDescent="0.2">
      <c r="A14753" s="28">
        <v>43485</v>
      </c>
      <c r="B14753" t="s">
        <v>447</v>
      </c>
      <c r="C14753" t="s">
        <v>54</v>
      </c>
      <c r="D14753" t="s">
        <v>54</v>
      </c>
      <c r="E14753" s="30">
        <v>2.1</v>
      </c>
      <c r="F14753">
        <f t="shared" si="236"/>
        <v>1</v>
      </c>
    </row>
    <row r="14754" spans="1:6" x14ac:dyDescent="0.2">
      <c r="A14754" s="28">
        <v>43485</v>
      </c>
      <c r="B14754" t="s">
        <v>447</v>
      </c>
      <c r="C14754" t="s">
        <v>55</v>
      </c>
      <c r="D14754" t="s">
        <v>55</v>
      </c>
      <c r="E14754" s="30">
        <v>93.05</v>
      </c>
      <c r="F14754">
        <f t="shared" si="236"/>
        <v>1</v>
      </c>
    </row>
    <row r="14755" spans="1:6" x14ac:dyDescent="0.2">
      <c r="A14755" s="28">
        <v>43485</v>
      </c>
      <c r="B14755" t="s">
        <v>447</v>
      </c>
      <c r="C14755" t="s">
        <v>56</v>
      </c>
      <c r="D14755" t="s">
        <v>56</v>
      </c>
      <c r="E14755" s="30">
        <v>6</v>
      </c>
      <c r="F14755">
        <f t="shared" si="236"/>
        <v>1</v>
      </c>
    </row>
    <row r="14756" spans="1:6" x14ac:dyDescent="0.2">
      <c r="A14756" s="28">
        <v>43485</v>
      </c>
      <c r="B14756" t="s">
        <v>447</v>
      </c>
      <c r="C14756" t="s">
        <v>57</v>
      </c>
      <c r="D14756" t="s">
        <v>57</v>
      </c>
      <c r="E14756" s="30">
        <v>0</v>
      </c>
      <c r="F14756">
        <f t="shared" si="236"/>
        <v>1</v>
      </c>
    </row>
    <row r="14757" spans="1:6" x14ac:dyDescent="0.2">
      <c r="A14757" s="28">
        <v>43485</v>
      </c>
      <c r="B14757" t="s">
        <v>447</v>
      </c>
      <c r="C14757" t="s">
        <v>58</v>
      </c>
      <c r="D14757" t="s">
        <v>58</v>
      </c>
      <c r="E14757" s="30">
        <v>34</v>
      </c>
      <c r="F14757">
        <f t="shared" si="236"/>
        <v>1</v>
      </c>
    </row>
    <row r="14758" spans="1:6" x14ac:dyDescent="0.2">
      <c r="A14758" s="28">
        <v>43485</v>
      </c>
      <c r="B14758" t="s">
        <v>447</v>
      </c>
      <c r="C14758" t="s">
        <v>59</v>
      </c>
      <c r="D14758" t="s">
        <v>59</v>
      </c>
      <c r="E14758" s="30">
        <v>1</v>
      </c>
      <c r="F14758">
        <f t="shared" si="236"/>
        <v>1</v>
      </c>
    </row>
    <row r="14759" spans="1:6" x14ac:dyDescent="0.2">
      <c r="A14759" s="28">
        <v>43486</v>
      </c>
      <c r="B14759" t="s">
        <v>443</v>
      </c>
      <c r="C14759" t="s">
        <v>52</v>
      </c>
      <c r="D14759" t="s">
        <v>52</v>
      </c>
      <c r="E14759" s="30">
        <v>4.34</v>
      </c>
      <c r="F14759">
        <f t="shared" si="236"/>
        <v>1</v>
      </c>
    </row>
    <row r="14760" spans="1:6" x14ac:dyDescent="0.2">
      <c r="A14760" s="28">
        <v>43486</v>
      </c>
      <c r="B14760" t="s">
        <v>443</v>
      </c>
      <c r="C14760" t="s">
        <v>53</v>
      </c>
      <c r="D14760" t="s">
        <v>53</v>
      </c>
      <c r="E14760" s="30">
        <v>5.8250000000000002</v>
      </c>
      <c r="F14760">
        <f t="shared" si="236"/>
        <v>1</v>
      </c>
    </row>
    <row r="14761" spans="1:6" x14ac:dyDescent="0.2">
      <c r="A14761" s="28">
        <v>43486</v>
      </c>
      <c r="B14761" t="s">
        <v>443</v>
      </c>
      <c r="C14761" t="s">
        <v>54</v>
      </c>
      <c r="D14761" t="s">
        <v>54</v>
      </c>
      <c r="E14761" s="30">
        <v>0</v>
      </c>
      <c r="F14761">
        <f t="shared" si="236"/>
        <v>1</v>
      </c>
    </row>
    <row r="14762" spans="1:6" x14ac:dyDescent="0.2">
      <c r="A14762" s="28">
        <v>43486</v>
      </c>
      <c r="B14762" t="s">
        <v>443</v>
      </c>
      <c r="C14762" t="s">
        <v>55</v>
      </c>
      <c r="D14762" t="s">
        <v>55</v>
      </c>
      <c r="E14762" s="30">
        <v>67.150000000000006</v>
      </c>
      <c r="F14762">
        <f t="shared" si="236"/>
        <v>1</v>
      </c>
    </row>
    <row r="14763" spans="1:6" x14ac:dyDescent="0.2">
      <c r="A14763" s="28">
        <v>43486</v>
      </c>
      <c r="B14763" t="s">
        <v>443</v>
      </c>
      <c r="C14763" t="s">
        <v>56</v>
      </c>
      <c r="D14763" t="s">
        <v>56</v>
      </c>
      <c r="E14763" s="30">
        <v>11</v>
      </c>
      <c r="F14763">
        <f t="shared" si="236"/>
        <v>1</v>
      </c>
    </row>
    <row r="14764" spans="1:6" x14ac:dyDescent="0.2">
      <c r="A14764" s="28">
        <v>43486</v>
      </c>
      <c r="B14764" t="s">
        <v>443</v>
      </c>
      <c r="C14764" t="s">
        <v>57</v>
      </c>
      <c r="D14764" t="s">
        <v>57</v>
      </c>
      <c r="E14764" s="30">
        <v>0</v>
      </c>
      <c r="F14764">
        <f t="shared" si="236"/>
        <v>1</v>
      </c>
    </row>
    <row r="14765" spans="1:6" x14ac:dyDescent="0.2">
      <c r="A14765" s="28">
        <v>43486</v>
      </c>
      <c r="B14765" t="s">
        <v>443</v>
      </c>
      <c r="C14765" t="s">
        <v>58</v>
      </c>
      <c r="D14765" t="s">
        <v>58</v>
      </c>
      <c r="E14765" s="30">
        <v>31</v>
      </c>
      <c r="F14765">
        <f t="shared" si="236"/>
        <v>1</v>
      </c>
    </row>
    <row r="14766" spans="1:6" x14ac:dyDescent="0.2">
      <c r="A14766" s="28">
        <v>43486</v>
      </c>
      <c r="B14766" t="s">
        <v>443</v>
      </c>
      <c r="C14766" t="s">
        <v>59</v>
      </c>
      <c r="D14766" t="s">
        <v>59</v>
      </c>
      <c r="E14766" s="30">
        <v>0</v>
      </c>
      <c r="F14766">
        <f t="shared" si="236"/>
        <v>1</v>
      </c>
    </row>
    <row r="14767" spans="1:6" x14ac:dyDescent="0.2">
      <c r="A14767" s="28">
        <v>43487</v>
      </c>
      <c r="B14767" t="s">
        <v>444</v>
      </c>
      <c r="C14767" t="s">
        <v>52</v>
      </c>
      <c r="D14767" t="s">
        <v>52</v>
      </c>
      <c r="E14767" s="30">
        <v>6.83</v>
      </c>
      <c r="F14767">
        <f t="shared" si="236"/>
        <v>1</v>
      </c>
    </row>
    <row r="14768" spans="1:6" x14ac:dyDescent="0.2">
      <c r="A14768" s="28">
        <v>43487</v>
      </c>
      <c r="B14768" t="s">
        <v>444</v>
      </c>
      <c r="C14768" t="s">
        <v>53</v>
      </c>
      <c r="D14768" t="s">
        <v>53</v>
      </c>
      <c r="E14768" s="30">
        <v>7.0759999999999996</v>
      </c>
      <c r="F14768">
        <f t="shared" si="236"/>
        <v>1</v>
      </c>
    </row>
    <row r="14769" spans="1:6" x14ac:dyDescent="0.2">
      <c r="A14769" s="28">
        <v>43487</v>
      </c>
      <c r="B14769" t="s">
        <v>444</v>
      </c>
      <c r="C14769" t="s">
        <v>54</v>
      </c>
      <c r="D14769" t="s">
        <v>54</v>
      </c>
      <c r="E14769" s="30">
        <v>1</v>
      </c>
      <c r="F14769">
        <f t="shared" si="236"/>
        <v>1</v>
      </c>
    </row>
    <row r="14770" spans="1:6" x14ac:dyDescent="0.2">
      <c r="A14770" s="28">
        <v>43487</v>
      </c>
      <c r="B14770" t="s">
        <v>444</v>
      </c>
      <c r="C14770" t="s">
        <v>55</v>
      </c>
      <c r="D14770" t="s">
        <v>55</v>
      </c>
      <c r="E14770" s="30">
        <v>74.900000000000006</v>
      </c>
      <c r="F14770">
        <f t="shared" si="236"/>
        <v>1</v>
      </c>
    </row>
    <row r="14771" spans="1:6" x14ac:dyDescent="0.2">
      <c r="A14771" s="28">
        <v>43487</v>
      </c>
      <c r="B14771" t="s">
        <v>444</v>
      </c>
      <c r="C14771" t="s">
        <v>56</v>
      </c>
      <c r="D14771" t="s">
        <v>56</v>
      </c>
      <c r="E14771" s="30">
        <v>13</v>
      </c>
      <c r="F14771">
        <f t="shared" si="236"/>
        <v>1</v>
      </c>
    </row>
    <row r="14772" spans="1:6" x14ac:dyDescent="0.2">
      <c r="A14772" s="28">
        <v>43487</v>
      </c>
      <c r="B14772" t="s">
        <v>444</v>
      </c>
      <c r="C14772" t="s">
        <v>57</v>
      </c>
      <c r="D14772" t="s">
        <v>57</v>
      </c>
      <c r="E14772" s="30">
        <v>1</v>
      </c>
      <c r="F14772">
        <f t="shared" si="236"/>
        <v>1</v>
      </c>
    </row>
    <row r="14773" spans="1:6" x14ac:dyDescent="0.2">
      <c r="A14773" s="28">
        <v>43487</v>
      </c>
      <c r="B14773" t="s">
        <v>444</v>
      </c>
      <c r="C14773" t="s">
        <v>58</v>
      </c>
      <c r="D14773" t="s">
        <v>58</v>
      </c>
      <c r="E14773" s="30">
        <v>7</v>
      </c>
      <c r="F14773">
        <f t="shared" si="236"/>
        <v>1</v>
      </c>
    </row>
    <row r="14774" spans="1:6" x14ac:dyDescent="0.2">
      <c r="A14774" s="28">
        <v>43487</v>
      </c>
      <c r="B14774" t="s">
        <v>444</v>
      </c>
      <c r="C14774" t="s">
        <v>59</v>
      </c>
      <c r="D14774" t="s">
        <v>59</v>
      </c>
      <c r="E14774" s="30">
        <v>0</v>
      </c>
      <c r="F14774">
        <f t="shared" si="236"/>
        <v>1</v>
      </c>
    </row>
    <row r="14775" spans="1:6" x14ac:dyDescent="0.2">
      <c r="A14775" s="28">
        <v>43488</v>
      </c>
      <c r="B14775" t="s">
        <v>445</v>
      </c>
      <c r="C14775" t="s">
        <v>52</v>
      </c>
      <c r="D14775" t="s">
        <v>52</v>
      </c>
      <c r="E14775" s="30">
        <v>3.33</v>
      </c>
      <c r="F14775">
        <f t="shared" si="236"/>
        <v>1</v>
      </c>
    </row>
    <row r="14776" spans="1:6" x14ac:dyDescent="0.2">
      <c r="A14776" s="28">
        <v>43488</v>
      </c>
      <c r="B14776" t="s">
        <v>445</v>
      </c>
      <c r="C14776" t="s">
        <v>53</v>
      </c>
      <c r="D14776" t="s">
        <v>53</v>
      </c>
      <c r="E14776" s="30">
        <v>8.4629999999999992</v>
      </c>
      <c r="F14776">
        <f t="shared" si="236"/>
        <v>1</v>
      </c>
    </row>
    <row r="14777" spans="1:6" x14ac:dyDescent="0.2">
      <c r="A14777" s="28">
        <v>43488</v>
      </c>
      <c r="B14777" t="s">
        <v>445</v>
      </c>
      <c r="C14777" t="s">
        <v>54</v>
      </c>
      <c r="D14777" t="s">
        <v>54</v>
      </c>
      <c r="E14777" s="30">
        <v>7.1</v>
      </c>
      <c r="F14777">
        <f t="shared" si="236"/>
        <v>1</v>
      </c>
    </row>
    <row r="14778" spans="1:6" x14ac:dyDescent="0.2">
      <c r="A14778" s="28">
        <v>43488</v>
      </c>
      <c r="B14778" t="s">
        <v>445</v>
      </c>
      <c r="C14778" t="s">
        <v>55</v>
      </c>
      <c r="D14778" t="s">
        <v>55</v>
      </c>
      <c r="E14778" s="30">
        <v>58.4</v>
      </c>
      <c r="F14778">
        <f t="shared" si="236"/>
        <v>1</v>
      </c>
    </row>
    <row r="14779" spans="1:6" x14ac:dyDescent="0.2">
      <c r="A14779" s="28">
        <v>43488</v>
      </c>
      <c r="B14779" t="s">
        <v>445</v>
      </c>
      <c r="C14779" t="s">
        <v>56</v>
      </c>
      <c r="D14779" t="s">
        <v>56</v>
      </c>
      <c r="E14779" s="30">
        <v>4</v>
      </c>
      <c r="F14779">
        <f t="shared" si="236"/>
        <v>1</v>
      </c>
    </row>
    <row r="14780" spans="1:6" x14ac:dyDescent="0.2">
      <c r="A14780" s="28">
        <v>43488</v>
      </c>
      <c r="B14780" t="s">
        <v>445</v>
      </c>
      <c r="C14780" t="s">
        <v>57</v>
      </c>
      <c r="D14780" t="s">
        <v>57</v>
      </c>
      <c r="E14780" s="30">
        <v>0</v>
      </c>
      <c r="F14780">
        <f t="shared" si="236"/>
        <v>1</v>
      </c>
    </row>
    <row r="14781" spans="1:6" x14ac:dyDescent="0.2">
      <c r="A14781" s="28">
        <v>43488</v>
      </c>
      <c r="B14781" t="s">
        <v>445</v>
      </c>
      <c r="C14781" t="s">
        <v>58</v>
      </c>
      <c r="D14781" t="s">
        <v>58</v>
      </c>
      <c r="E14781" s="30">
        <v>23</v>
      </c>
      <c r="F14781">
        <f t="shared" si="236"/>
        <v>1</v>
      </c>
    </row>
    <row r="14782" spans="1:6" x14ac:dyDescent="0.2">
      <c r="A14782" s="28">
        <v>43488</v>
      </c>
      <c r="B14782" t="s">
        <v>445</v>
      </c>
      <c r="C14782" t="s">
        <v>59</v>
      </c>
      <c r="D14782" t="s">
        <v>59</v>
      </c>
      <c r="E14782" s="30">
        <v>2</v>
      </c>
      <c r="F14782">
        <f t="shared" si="236"/>
        <v>1</v>
      </c>
    </row>
    <row r="14783" spans="1:6" x14ac:dyDescent="0.2">
      <c r="A14783" s="28">
        <v>43489</v>
      </c>
      <c r="B14783" t="s">
        <v>446</v>
      </c>
      <c r="C14783" t="s">
        <v>52</v>
      </c>
      <c r="D14783" t="s">
        <v>52</v>
      </c>
      <c r="E14783" s="30">
        <v>4</v>
      </c>
      <c r="F14783">
        <f t="shared" si="236"/>
        <v>1</v>
      </c>
    </row>
    <row r="14784" spans="1:6" x14ac:dyDescent="0.2">
      <c r="A14784" s="28">
        <v>43489</v>
      </c>
      <c r="B14784" t="s">
        <v>446</v>
      </c>
      <c r="C14784" t="s">
        <v>53</v>
      </c>
      <c r="D14784" t="s">
        <v>53</v>
      </c>
      <c r="E14784" s="30">
        <v>4.4950000000000001</v>
      </c>
      <c r="F14784">
        <f t="shared" si="236"/>
        <v>1</v>
      </c>
    </row>
    <row r="14785" spans="1:6" x14ac:dyDescent="0.2">
      <c r="A14785" s="28">
        <v>43489</v>
      </c>
      <c r="B14785" t="s">
        <v>446</v>
      </c>
      <c r="C14785" t="s">
        <v>54</v>
      </c>
      <c r="D14785" t="s">
        <v>54</v>
      </c>
      <c r="E14785" s="30">
        <v>6</v>
      </c>
      <c r="F14785">
        <f t="shared" si="236"/>
        <v>1</v>
      </c>
    </row>
    <row r="14786" spans="1:6" x14ac:dyDescent="0.2">
      <c r="A14786" s="28">
        <v>43489</v>
      </c>
      <c r="B14786" t="s">
        <v>446</v>
      </c>
      <c r="C14786" t="s">
        <v>55</v>
      </c>
      <c r="D14786" t="s">
        <v>55</v>
      </c>
      <c r="E14786" s="30">
        <v>47.3</v>
      </c>
      <c r="F14786">
        <f t="shared" si="236"/>
        <v>1</v>
      </c>
    </row>
    <row r="14787" spans="1:6" x14ac:dyDescent="0.2">
      <c r="A14787" s="28">
        <v>43489</v>
      </c>
      <c r="B14787" t="s">
        <v>446</v>
      </c>
      <c r="C14787" t="s">
        <v>56</v>
      </c>
      <c r="D14787" t="s">
        <v>56</v>
      </c>
      <c r="E14787" s="30">
        <v>7</v>
      </c>
      <c r="F14787">
        <f t="shared" si="236"/>
        <v>1</v>
      </c>
    </row>
    <row r="14788" spans="1:6" x14ac:dyDescent="0.2">
      <c r="A14788" s="28">
        <v>43489</v>
      </c>
      <c r="B14788" t="s">
        <v>446</v>
      </c>
      <c r="C14788" t="s">
        <v>57</v>
      </c>
      <c r="D14788" t="s">
        <v>57</v>
      </c>
      <c r="E14788" s="30">
        <v>4</v>
      </c>
      <c r="F14788">
        <f t="shared" si="236"/>
        <v>1</v>
      </c>
    </row>
    <row r="14789" spans="1:6" x14ac:dyDescent="0.2">
      <c r="A14789" s="28">
        <v>43489</v>
      </c>
      <c r="B14789" t="s">
        <v>446</v>
      </c>
      <c r="C14789" t="s">
        <v>58</v>
      </c>
      <c r="D14789" t="s">
        <v>58</v>
      </c>
      <c r="E14789" s="30">
        <v>2</v>
      </c>
      <c r="F14789">
        <f t="shared" si="236"/>
        <v>1</v>
      </c>
    </row>
    <row r="14790" spans="1:6" x14ac:dyDescent="0.2">
      <c r="A14790" s="28">
        <v>43489</v>
      </c>
      <c r="B14790" t="s">
        <v>446</v>
      </c>
      <c r="C14790" t="s">
        <v>59</v>
      </c>
      <c r="D14790" t="s">
        <v>59</v>
      </c>
      <c r="E14790" s="30">
        <v>3</v>
      </c>
      <c r="F14790">
        <f t="shared" si="236"/>
        <v>1</v>
      </c>
    </row>
    <row r="14791" spans="1:6" x14ac:dyDescent="0.2">
      <c r="A14791" s="28">
        <v>43490</v>
      </c>
      <c r="B14791" t="s">
        <v>440</v>
      </c>
      <c r="C14791" t="s">
        <v>52</v>
      </c>
      <c r="D14791" t="s">
        <v>52</v>
      </c>
      <c r="E14791" s="30">
        <v>2.33</v>
      </c>
      <c r="F14791">
        <f t="shared" ref="F14791:F14854" si="237">SUBTOTAL(103,E14791)</f>
        <v>1</v>
      </c>
    </row>
    <row r="14792" spans="1:6" x14ac:dyDescent="0.2">
      <c r="A14792" s="28">
        <v>43490</v>
      </c>
      <c r="B14792" t="s">
        <v>440</v>
      </c>
      <c r="C14792" t="s">
        <v>53</v>
      </c>
      <c r="D14792" t="s">
        <v>53</v>
      </c>
      <c r="E14792" s="30">
        <v>7.18</v>
      </c>
      <c r="F14792">
        <f t="shared" si="237"/>
        <v>1</v>
      </c>
    </row>
    <row r="14793" spans="1:6" x14ac:dyDescent="0.2">
      <c r="A14793" s="28">
        <v>43490</v>
      </c>
      <c r="B14793" t="s">
        <v>440</v>
      </c>
      <c r="C14793" t="s">
        <v>54</v>
      </c>
      <c r="D14793" t="s">
        <v>54</v>
      </c>
      <c r="E14793" s="30">
        <v>4</v>
      </c>
      <c r="F14793">
        <f t="shared" si="237"/>
        <v>1</v>
      </c>
    </row>
    <row r="14794" spans="1:6" x14ac:dyDescent="0.2">
      <c r="A14794" s="28">
        <v>43490</v>
      </c>
      <c r="B14794" t="s">
        <v>440</v>
      </c>
      <c r="C14794" t="s">
        <v>55</v>
      </c>
      <c r="D14794" t="s">
        <v>55</v>
      </c>
      <c r="E14794" s="30">
        <v>32.65</v>
      </c>
      <c r="F14794">
        <f t="shared" si="237"/>
        <v>1</v>
      </c>
    </row>
    <row r="14795" spans="1:6" x14ac:dyDescent="0.2">
      <c r="A14795" s="28">
        <v>43490</v>
      </c>
      <c r="B14795" t="s">
        <v>440</v>
      </c>
      <c r="C14795" t="s">
        <v>56</v>
      </c>
      <c r="D14795" t="s">
        <v>56</v>
      </c>
      <c r="E14795" s="30">
        <v>11</v>
      </c>
      <c r="F14795">
        <f t="shared" si="237"/>
        <v>1</v>
      </c>
    </row>
    <row r="14796" spans="1:6" x14ac:dyDescent="0.2">
      <c r="A14796" s="28">
        <v>43490</v>
      </c>
      <c r="B14796" t="s">
        <v>440</v>
      </c>
      <c r="C14796" t="s">
        <v>57</v>
      </c>
      <c r="D14796" t="s">
        <v>57</v>
      </c>
      <c r="E14796" s="30">
        <v>2</v>
      </c>
      <c r="F14796">
        <f t="shared" si="237"/>
        <v>1</v>
      </c>
    </row>
    <row r="14797" spans="1:6" x14ac:dyDescent="0.2">
      <c r="A14797" s="28">
        <v>43490</v>
      </c>
      <c r="B14797" t="s">
        <v>440</v>
      </c>
      <c r="C14797" t="s">
        <v>58</v>
      </c>
      <c r="D14797" t="s">
        <v>58</v>
      </c>
      <c r="E14797" s="30">
        <v>11</v>
      </c>
      <c r="F14797">
        <f t="shared" si="237"/>
        <v>1</v>
      </c>
    </row>
    <row r="14798" spans="1:6" x14ac:dyDescent="0.2">
      <c r="A14798" s="28">
        <v>43490</v>
      </c>
      <c r="B14798" t="s">
        <v>440</v>
      </c>
      <c r="C14798" t="s">
        <v>59</v>
      </c>
      <c r="D14798" t="s">
        <v>59</v>
      </c>
      <c r="E14798" s="30">
        <v>1</v>
      </c>
      <c r="F14798">
        <f t="shared" si="237"/>
        <v>1</v>
      </c>
    </row>
    <row r="14799" spans="1:6" x14ac:dyDescent="0.2">
      <c r="A14799" s="28">
        <v>43491</v>
      </c>
      <c r="B14799" t="s">
        <v>441</v>
      </c>
      <c r="C14799" t="s">
        <v>52</v>
      </c>
      <c r="D14799" t="s">
        <v>52</v>
      </c>
      <c r="E14799" s="30">
        <v>7</v>
      </c>
      <c r="F14799">
        <f t="shared" si="237"/>
        <v>1</v>
      </c>
    </row>
    <row r="14800" spans="1:6" x14ac:dyDescent="0.2">
      <c r="A14800" s="28">
        <v>43491</v>
      </c>
      <c r="B14800" t="s">
        <v>441</v>
      </c>
      <c r="C14800" t="s">
        <v>53</v>
      </c>
      <c r="D14800" t="s">
        <v>53</v>
      </c>
      <c r="E14800" s="30">
        <v>8.4589999999999996</v>
      </c>
      <c r="F14800">
        <f t="shared" si="237"/>
        <v>1</v>
      </c>
    </row>
    <row r="14801" spans="1:6" x14ac:dyDescent="0.2">
      <c r="A14801" s="28">
        <v>43491</v>
      </c>
      <c r="B14801" t="s">
        <v>441</v>
      </c>
      <c r="C14801" t="s">
        <v>54</v>
      </c>
      <c r="D14801" t="s">
        <v>54</v>
      </c>
      <c r="E14801" s="30">
        <v>2.4</v>
      </c>
      <c r="F14801">
        <f t="shared" si="237"/>
        <v>1</v>
      </c>
    </row>
    <row r="14802" spans="1:6" x14ac:dyDescent="0.2">
      <c r="A14802" s="28">
        <v>43491</v>
      </c>
      <c r="B14802" t="s">
        <v>441</v>
      </c>
      <c r="C14802" t="s">
        <v>55</v>
      </c>
      <c r="D14802" t="s">
        <v>55</v>
      </c>
      <c r="E14802" s="30">
        <v>97.8</v>
      </c>
      <c r="F14802">
        <f t="shared" si="237"/>
        <v>1</v>
      </c>
    </row>
    <row r="14803" spans="1:6" x14ac:dyDescent="0.2">
      <c r="A14803" s="28">
        <v>43491</v>
      </c>
      <c r="B14803" t="s">
        <v>441</v>
      </c>
      <c r="C14803" t="s">
        <v>56</v>
      </c>
      <c r="D14803" t="s">
        <v>56</v>
      </c>
      <c r="E14803" s="30">
        <v>11</v>
      </c>
      <c r="F14803">
        <f t="shared" si="237"/>
        <v>1</v>
      </c>
    </row>
    <row r="14804" spans="1:6" x14ac:dyDescent="0.2">
      <c r="A14804" s="28">
        <v>43491</v>
      </c>
      <c r="B14804" t="s">
        <v>441</v>
      </c>
      <c r="C14804" t="s">
        <v>57</v>
      </c>
      <c r="D14804" t="s">
        <v>57</v>
      </c>
      <c r="E14804" s="30">
        <v>1</v>
      </c>
      <c r="F14804">
        <f t="shared" si="237"/>
        <v>1</v>
      </c>
    </row>
    <row r="14805" spans="1:6" x14ac:dyDescent="0.2">
      <c r="A14805" s="28">
        <v>43491</v>
      </c>
      <c r="B14805" t="s">
        <v>441</v>
      </c>
      <c r="C14805" t="s">
        <v>58</v>
      </c>
      <c r="D14805" t="s">
        <v>58</v>
      </c>
      <c r="E14805" s="30">
        <v>13</v>
      </c>
      <c r="F14805">
        <f t="shared" si="237"/>
        <v>1</v>
      </c>
    </row>
    <row r="14806" spans="1:6" x14ac:dyDescent="0.2">
      <c r="A14806" s="28">
        <v>43491</v>
      </c>
      <c r="B14806" t="s">
        <v>441</v>
      </c>
      <c r="C14806" t="s">
        <v>59</v>
      </c>
      <c r="D14806" t="s">
        <v>59</v>
      </c>
      <c r="E14806" s="30">
        <v>1</v>
      </c>
      <c r="F14806">
        <f t="shared" si="237"/>
        <v>1</v>
      </c>
    </row>
    <row r="14807" spans="1:6" x14ac:dyDescent="0.2">
      <c r="A14807" s="28">
        <v>43492</v>
      </c>
      <c r="B14807" t="s">
        <v>447</v>
      </c>
      <c r="C14807" t="s">
        <v>52</v>
      </c>
      <c r="D14807" t="s">
        <v>52</v>
      </c>
      <c r="E14807" s="30">
        <v>10.52</v>
      </c>
      <c r="F14807">
        <f t="shared" si="237"/>
        <v>1</v>
      </c>
    </row>
    <row r="14808" spans="1:6" x14ac:dyDescent="0.2">
      <c r="A14808" s="28">
        <v>43492</v>
      </c>
      <c r="B14808" t="s">
        <v>447</v>
      </c>
      <c r="C14808" t="s">
        <v>53</v>
      </c>
      <c r="D14808" t="s">
        <v>53</v>
      </c>
      <c r="E14808" s="30">
        <v>11.744999999999999</v>
      </c>
      <c r="F14808">
        <f t="shared" si="237"/>
        <v>1</v>
      </c>
    </row>
    <row r="14809" spans="1:6" x14ac:dyDescent="0.2">
      <c r="A14809" s="28">
        <v>43492</v>
      </c>
      <c r="B14809" t="s">
        <v>447</v>
      </c>
      <c r="C14809" t="s">
        <v>54</v>
      </c>
      <c r="D14809" t="s">
        <v>54</v>
      </c>
      <c r="E14809" s="30">
        <v>2</v>
      </c>
      <c r="F14809">
        <f t="shared" si="237"/>
        <v>1</v>
      </c>
    </row>
    <row r="14810" spans="1:6" x14ac:dyDescent="0.2">
      <c r="A14810" s="28">
        <v>43492</v>
      </c>
      <c r="B14810" t="s">
        <v>447</v>
      </c>
      <c r="C14810" t="s">
        <v>55</v>
      </c>
      <c r="D14810" t="s">
        <v>55</v>
      </c>
      <c r="E14810" s="30">
        <v>100.1</v>
      </c>
      <c r="F14810">
        <f t="shared" si="237"/>
        <v>1</v>
      </c>
    </row>
    <row r="14811" spans="1:6" x14ac:dyDescent="0.2">
      <c r="A14811" s="28">
        <v>43492</v>
      </c>
      <c r="B14811" t="s">
        <v>447</v>
      </c>
      <c r="C14811" t="s">
        <v>56</v>
      </c>
      <c r="D14811" t="s">
        <v>56</v>
      </c>
      <c r="E14811" s="30">
        <v>12</v>
      </c>
      <c r="F14811">
        <f t="shared" si="237"/>
        <v>1</v>
      </c>
    </row>
    <row r="14812" spans="1:6" x14ac:dyDescent="0.2">
      <c r="A14812" s="28">
        <v>43492</v>
      </c>
      <c r="B14812" t="s">
        <v>447</v>
      </c>
      <c r="C14812" t="s">
        <v>57</v>
      </c>
      <c r="D14812" t="s">
        <v>57</v>
      </c>
      <c r="E14812" s="30">
        <v>1</v>
      </c>
      <c r="F14812">
        <f t="shared" si="237"/>
        <v>1</v>
      </c>
    </row>
    <row r="14813" spans="1:6" x14ac:dyDescent="0.2">
      <c r="A14813" s="28">
        <v>43492</v>
      </c>
      <c r="B14813" t="s">
        <v>447</v>
      </c>
      <c r="C14813" t="s">
        <v>58</v>
      </c>
      <c r="D14813" t="s">
        <v>58</v>
      </c>
      <c r="E14813" s="30">
        <v>6</v>
      </c>
      <c r="F14813">
        <f t="shared" si="237"/>
        <v>1</v>
      </c>
    </row>
    <row r="14814" spans="1:6" x14ac:dyDescent="0.2">
      <c r="A14814" s="28">
        <v>43492</v>
      </c>
      <c r="B14814" t="s">
        <v>447</v>
      </c>
      <c r="C14814" t="s">
        <v>59</v>
      </c>
      <c r="D14814" t="s">
        <v>59</v>
      </c>
      <c r="E14814" s="30">
        <v>2</v>
      </c>
      <c r="F14814">
        <f t="shared" si="237"/>
        <v>1</v>
      </c>
    </row>
    <row r="14815" spans="1:6" x14ac:dyDescent="0.2">
      <c r="A14815" s="28">
        <v>43493</v>
      </c>
      <c r="B14815" t="s">
        <v>443</v>
      </c>
      <c r="C14815" t="s">
        <v>52</v>
      </c>
      <c r="D14815" t="s">
        <v>52</v>
      </c>
      <c r="E14815" s="30">
        <v>8.5</v>
      </c>
      <c r="F14815">
        <f t="shared" si="237"/>
        <v>1</v>
      </c>
    </row>
    <row r="14816" spans="1:6" x14ac:dyDescent="0.2">
      <c r="A14816" s="28">
        <v>43493</v>
      </c>
      <c r="B14816" t="s">
        <v>443</v>
      </c>
      <c r="C14816" t="s">
        <v>53</v>
      </c>
      <c r="D14816" t="s">
        <v>53</v>
      </c>
      <c r="E14816" s="30">
        <v>7.109</v>
      </c>
      <c r="F14816">
        <f t="shared" si="237"/>
        <v>1</v>
      </c>
    </row>
    <row r="14817" spans="1:6" x14ac:dyDescent="0.2">
      <c r="A14817" s="28">
        <v>43493</v>
      </c>
      <c r="B14817" t="s">
        <v>443</v>
      </c>
      <c r="C14817" t="s">
        <v>54</v>
      </c>
      <c r="D14817" t="s">
        <v>54</v>
      </c>
      <c r="E14817" s="30">
        <v>3</v>
      </c>
      <c r="F14817">
        <f t="shared" si="237"/>
        <v>1</v>
      </c>
    </row>
    <row r="14818" spans="1:6" x14ac:dyDescent="0.2">
      <c r="A14818" s="28">
        <v>43493</v>
      </c>
      <c r="B14818" t="s">
        <v>443</v>
      </c>
      <c r="C14818" t="s">
        <v>55</v>
      </c>
      <c r="D14818" t="s">
        <v>55</v>
      </c>
      <c r="E14818" s="30">
        <v>45</v>
      </c>
      <c r="F14818">
        <f t="shared" si="237"/>
        <v>1</v>
      </c>
    </row>
    <row r="14819" spans="1:6" x14ac:dyDescent="0.2">
      <c r="A14819" s="28">
        <v>43493</v>
      </c>
      <c r="B14819" t="s">
        <v>443</v>
      </c>
      <c r="C14819" t="s">
        <v>56</v>
      </c>
      <c r="D14819" t="s">
        <v>56</v>
      </c>
      <c r="E14819" s="30">
        <v>11</v>
      </c>
      <c r="F14819">
        <f t="shared" si="237"/>
        <v>1</v>
      </c>
    </row>
    <row r="14820" spans="1:6" x14ac:dyDescent="0.2">
      <c r="A14820" s="28">
        <v>43493</v>
      </c>
      <c r="B14820" t="s">
        <v>443</v>
      </c>
      <c r="C14820" t="s">
        <v>57</v>
      </c>
      <c r="D14820" t="s">
        <v>57</v>
      </c>
      <c r="E14820" s="30">
        <v>0</v>
      </c>
      <c r="F14820">
        <f t="shared" si="237"/>
        <v>1</v>
      </c>
    </row>
    <row r="14821" spans="1:6" x14ac:dyDescent="0.2">
      <c r="A14821" s="28">
        <v>43493</v>
      </c>
      <c r="B14821" t="s">
        <v>443</v>
      </c>
      <c r="C14821" t="s">
        <v>58</v>
      </c>
      <c r="D14821" t="s">
        <v>58</v>
      </c>
      <c r="E14821" s="30">
        <v>28</v>
      </c>
      <c r="F14821">
        <f t="shared" si="237"/>
        <v>1</v>
      </c>
    </row>
    <row r="14822" spans="1:6" x14ac:dyDescent="0.2">
      <c r="A14822" s="28">
        <v>43493</v>
      </c>
      <c r="B14822" t="s">
        <v>443</v>
      </c>
      <c r="C14822" t="s">
        <v>59</v>
      </c>
      <c r="D14822" t="s">
        <v>59</v>
      </c>
      <c r="E14822" s="30">
        <v>3</v>
      </c>
      <c r="F14822">
        <f t="shared" si="237"/>
        <v>1</v>
      </c>
    </row>
    <row r="14823" spans="1:6" x14ac:dyDescent="0.2">
      <c r="A14823" s="28">
        <v>43494</v>
      </c>
      <c r="B14823" t="s">
        <v>444</v>
      </c>
      <c r="C14823" t="s">
        <v>52</v>
      </c>
      <c r="D14823" t="s">
        <v>52</v>
      </c>
      <c r="E14823" s="30">
        <v>5</v>
      </c>
      <c r="F14823">
        <f t="shared" si="237"/>
        <v>1</v>
      </c>
    </row>
    <row r="14824" spans="1:6" x14ac:dyDescent="0.2">
      <c r="A14824" s="28">
        <v>43494</v>
      </c>
      <c r="B14824" t="s">
        <v>444</v>
      </c>
      <c r="C14824" t="s">
        <v>53</v>
      </c>
      <c r="D14824" t="s">
        <v>53</v>
      </c>
      <c r="E14824" s="30">
        <v>5</v>
      </c>
      <c r="F14824">
        <f t="shared" si="237"/>
        <v>1</v>
      </c>
    </row>
    <row r="14825" spans="1:6" x14ac:dyDescent="0.2">
      <c r="A14825" s="28">
        <v>43494</v>
      </c>
      <c r="B14825" t="s">
        <v>444</v>
      </c>
      <c r="C14825" t="s">
        <v>54</v>
      </c>
      <c r="D14825" t="s">
        <v>54</v>
      </c>
      <c r="E14825" s="30">
        <v>3.45</v>
      </c>
      <c r="F14825">
        <f t="shared" si="237"/>
        <v>1</v>
      </c>
    </row>
    <row r="14826" spans="1:6" x14ac:dyDescent="0.2">
      <c r="A14826" s="28">
        <v>43494</v>
      </c>
      <c r="B14826" t="s">
        <v>444</v>
      </c>
      <c r="C14826" t="s">
        <v>55</v>
      </c>
      <c r="D14826" t="s">
        <v>55</v>
      </c>
      <c r="E14826" s="30">
        <v>38.799999999999997</v>
      </c>
      <c r="F14826">
        <f t="shared" si="237"/>
        <v>1</v>
      </c>
    </row>
    <row r="14827" spans="1:6" x14ac:dyDescent="0.2">
      <c r="A14827" s="28">
        <v>43494</v>
      </c>
      <c r="B14827" t="s">
        <v>444</v>
      </c>
      <c r="C14827" t="s">
        <v>56</v>
      </c>
      <c r="D14827" t="s">
        <v>56</v>
      </c>
      <c r="E14827" s="30">
        <v>10</v>
      </c>
      <c r="F14827">
        <f t="shared" si="237"/>
        <v>1</v>
      </c>
    </row>
    <row r="14828" spans="1:6" x14ac:dyDescent="0.2">
      <c r="A14828" s="28">
        <v>43494</v>
      </c>
      <c r="B14828" t="s">
        <v>444</v>
      </c>
      <c r="C14828" t="s">
        <v>57</v>
      </c>
      <c r="D14828" t="s">
        <v>57</v>
      </c>
      <c r="E14828" s="30">
        <v>2</v>
      </c>
      <c r="F14828">
        <f t="shared" si="237"/>
        <v>1</v>
      </c>
    </row>
    <row r="14829" spans="1:6" x14ac:dyDescent="0.2">
      <c r="A14829" s="28">
        <v>43494</v>
      </c>
      <c r="B14829" t="s">
        <v>444</v>
      </c>
      <c r="C14829" t="s">
        <v>58</v>
      </c>
      <c r="D14829" t="s">
        <v>58</v>
      </c>
      <c r="E14829" s="30">
        <v>15</v>
      </c>
      <c r="F14829">
        <f t="shared" si="237"/>
        <v>1</v>
      </c>
    </row>
    <row r="14830" spans="1:6" x14ac:dyDescent="0.2">
      <c r="A14830" s="28">
        <v>43494</v>
      </c>
      <c r="B14830" t="s">
        <v>444</v>
      </c>
      <c r="C14830" t="s">
        <v>59</v>
      </c>
      <c r="D14830" t="s">
        <v>59</v>
      </c>
      <c r="E14830" s="30">
        <v>0</v>
      </c>
      <c r="F14830">
        <f t="shared" si="237"/>
        <v>1</v>
      </c>
    </row>
    <row r="14831" spans="1:6" x14ac:dyDescent="0.2">
      <c r="A14831" s="28">
        <v>43495</v>
      </c>
      <c r="B14831" t="s">
        <v>445</v>
      </c>
      <c r="C14831" t="s">
        <v>52</v>
      </c>
      <c r="D14831" t="s">
        <v>52</v>
      </c>
      <c r="E14831" s="30">
        <v>6.33</v>
      </c>
      <c r="F14831">
        <f t="shared" si="237"/>
        <v>1</v>
      </c>
    </row>
    <row r="14832" spans="1:6" x14ac:dyDescent="0.2">
      <c r="A14832" s="28">
        <v>43495</v>
      </c>
      <c r="B14832" t="s">
        <v>445</v>
      </c>
      <c r="C14832" t="s">
        <v>53</v>
      </c>
      <c r="D14832" t="s">
        <v>53</v>
      </c>
      <c r="E14832" s="30">
        <v>5.7130000000000001</v>
      </c>
      <c r="F14832">
        <f t="shared" si="237"/>
        <v>1</v>
      </c>
    </row>
    <row r="14833" spans="1:6" x14ac:dyDescent="0.2">
      <c r="A14833" s="28">
        <v>43495</v>
      </c>
      <c r="B14833" t="s">
        <v>445</v>
      </c>
      <c r="C14833" t="s">
        <v>54</v>
      </c>
      <c r="D14833" t="s">
        <v>54</v>
      </c>
      <c r="E14833" s="30">
        <v>2.25</v>
      </c>
      <c r="F14833">
        <f t="shared" si="237"/>
        <v>1</v>
      </c>
    </row>
    <row r="14834" spans="1:6" x14ac:dyDescent="0.2">
      <c r="A14834" s="28">
        <v>43495</v>
      </c>
      <c r="B14834" t="s">
        <v>445</v>
      </c>
      <c r="C14834" t="s">
        <v>55</v>
      </c>
      <c r="D14834" t="s">
        <v>55</v>
      </c>
      <c r="E14834" s="30">
        <v>52.311999999999998</v>
      </c>
      <c r="F14834">
        <f t="shared" si="237"/>
        <v>1</v>
      </c>
    </row>
    <row r="14835" spans="1:6" x14ac:dyDescent="0.2">
      <c r="A14835" s="28">
        <v>43495</v>
      </c>
      <c r="B14835" t="s">
        <v>445</v>
      </c>
      <c r="C14835" t="s">
        <v>56</v>
      </c>
      <c r="D14835" t="s">
        <v>56</v>
      </c>
      <c r="E14835" s="30">
        <v>8</v>
      </c>
      <c r="F14835">
        <f t="shared" si="237"/>
        <v>1</v>
      </c>
    </row>
    <row r="14836" spans="1:6" x14ac:dyDescent="0.2">
      <c r="A14836" s="28">
        <v>43495</v>
      </c>
      <c r="B14836" t="s">
        <v>445</v>
      </c>
      <c r="C14836" t="s">
        <v>57</v>
      </c>
      <c r="D14836" t="s">
        <v>57</v>
      </c>
      <c r="E14836" s="30">
        <v>0</v>
      </c>
      <c r="F14836">
        <f t="shared" si="237"/>
        <v>1</v>
      </c>
    </row>
    <row r="14837" spans="1:6" x14ac:dyDescent="0.2">
      <c r="A14837" s="28">
        <v>43495</v>
      </c>
      <c r="B14837" t="s">
        <v>445</v>
      </c>
      <c r="C14837" t="s">
        <v>58</v>
      </c>
      <c r="D14837" t="s">
        <v>58</v>
      </c>
      <c r="E14837" s="30">
        <v>11</v>
      </c>
      <c r="F14837">
        <f t="shared" si="237"/>
        <v>1</v>
      </c>
    </row>
    <row r="14838" spans="1:6" x14ac:dyDescent="0.2">
      <c r="A14838" s="28">
        <v>43495</v>
      </c>
      <c r="B14838" t="s">
        <v>445</v>
      </c>
      <c r="C14838" t="s">
        <v>59</v>
      </c>
      <c r="D14838" t="s">
        <v>59</v>
      </c>
      <c r="E14838" s="30">
        <v>1.3</v>
      </c>
      <c r="F14838">
        <f t="shared" si="237"/>
        <v>1</v>
      </c>
    </row>
    <row r="14839" spans="1:6" x14ac:dyDescent="0.2">
      <c r="A14839" s="28">
        <v>43496</v>
      </c>
      <c r="B14839" t="s">
        <v>446</v>
      </c>
      <c r="C14839" t="s">
        <v>52</v>
      </c>
      <c r="D14839" t="s">
        <v>52</v>
      </c>
      <c r="E14839" s="30">
        <v>1.67</v>
      </c>
      <c r="F14839">
        <f t="shared" si="237"/>
        <v>1</v>
      </c>
    </row>
    <row r="14840" spans="1:6" x14ac:dyDescent="0.2">
      <c r="A14840" s="28">
        <v>43496</v>
      </c>
      <c r="B14840" t="s">
        <v>446</v>
      </c>
      <c r="C14840" t="s">
        <v>53</v>
      </c>
      <c r="D14840" t="s">
        <v>53</v>
      </c>
      <c r="E14840" s="30">
        <v>11.505000000000001</v>
      </c>
      <c r="F14840">
        <f t="shared" si="237"/>
        <v>1</v>
      </c>
    </row>
    <row r="14841" spans="1:6" x14ac:dyDescent="0.2">
      <c r="A14841" s="28">
        <v>43496</v>
      </c>
      <c r="B14841" t="s">
        <v>446</v>
      </c>
      <c r="C14841" t="s">
        <v>54</v>
      </c>
      <c r="D14841" t="s">
        <v>54</v>
      </c>
      <c r="E14841" s="30">
        <v>2</v>
      </c>
      <c r="F14841">
        <f t="shared" si="237"/>
        <v>1</v>
      </c>
    </row>
    <row r="14842" spans="1:6" x14ac:dyDescent="0.2">
      <c r="A14842" s="28">
        <v>43496</v>
      </c>
      <c r="B14842" t="s">
        <v>446</v>
      </c>
      <c r="C14842" t="s">
        <v>55</v>
      </c>
      <c r="D14842" t="s">
        <v>55</v>
      </c>
      <c r="E14842" s="30">
        <v>62.2</v>
      </c>
      <c r="F14842">
        <f t="shared" si="237"/>
        <v>1</v>
      </c>
    </row>
    <row r="14843" spans="1:6" x14ac:dyDescent="0.2">
      <c r="A14843" s="28">
        <v>43496</v>
      </c>
      <c r="B14843" t="s">
        <v>446</v>
      </c>
      <c r="C14843" t="s">
        <v>56</v>
      </c>
      <c r="D14843" t="s">
        <v>56</v>
      </c>
      <c r="E14843" s="30">
        <v>8</v>
      </c>
      <c r="F14843">
        <f t="shared" si="237"/>
        <v>1</v>
      </c>
    </row>
    <row r="14844" spans="1:6" x14ac:dyDescent="0.2">
      <c r="A14844" s="28">
        <v>43496</v>
      </c>
      <c r="B14844" t="s">
        <v>446</v>
      </c>
      <c r="C14844" t="s">
        <v>57</v>
      </c>
      <c r="D14844" t="s">
        <v>57</v>
      </c>
      <c r="E14844" s="30">
        <v>1</v>
      </c>
      <c r="F14844">
        <f t="shared" si="237"/>
        <v>1</v>
      </c>
    </row>
    <row r="14845" spans="1:6" x14ac:dyDescent="0.2">
      <c r="A14845" s="28">
        <v>43496</v>
      </c>
      <c r="B14845" t="s">
        <v>446</v>
      </c>
      <c r="C14845" t="s">
        <v>58</v>
      </c>
      <c r="D14845" t="s">
        <v>58</v>
      </c>
      <c r="E14845" s="30">
        <v>20</v>
      </c>
      <c r="F14845">
        <f t="shared" si="237"/>
        <v>1</v>
      </c>
    </row>
    <row r="14846" spans="1:6" x14ac:dyDescent="0.2">
      <c r="A14846" s="28">
        <v>43496</v>
      </c>
      <c r="B14846" t="s">
        <v>446</v>
      </c>
      <c r="C14846" t="s">
        <v>59</v>
      </c>
      <c r="D14846" t="s">
        <v>59</v>
      </c>
      <c r="E14846" s="30">
        <v>2</v>
      </c>
      <c r="F14846">
        <f t="shared" si="237"/>
        <v>1</v>
      </c>
    </row>
    <row r="14847" spans="1:6" x14ac:dyDescent="0.2">
      <c r="A14847" s="28">
        <v>43497</v>
      </c>
      <c r="B14847" t="s">
        <v>440</v>
      </c>
      <c r="C14847" t="s">
        <v>52</v>
      </c>
      <c r="D14847" t="s">
        <v>52</v>
      </c>
      <c r="E14847" s="30">
        <v>11.34</v>
      </c>
      <c r="F14847">
        <f t="shared" si="237"/>
        <v>1</v>
      </c>
    </row>
    <row r="14848" spans="1:6" x14ac:dyDescent="0.2">
      <c r="A14848" s="28">
        <v>43497</v>
      </c>
      <c r="B14848" t="s">
        <v>440</v>
      </c>
      <c r="C14848" t="s">
        <v>53</v>
      </c>
      <c r="D14848" t="s">
        <v>53</v>
      </c>
      <c r="E14848" s="30">
        <v>1.726</v>
      </c>
      <c r="F14848">
        <f t="shared" si="237"/>
        <v>1</v>
      </c>
    </row>
    <row r="14849" spans="1:6" x14ac:dyDescent="0.2">
      <c r="A14849" s="28">
        <v>43497</v>
      </c>
      <c r="B14849" t="s">
        <v>440</v>
      </c>
      <c r="C14849" t="s">
        <v>54</v>
      </c>
      <c r="D14849" t="s">
        <v>54</v>
      </c>
      <c r="E14849" s="30">
        <v>8</v>
      </c>
      <c r="F14849">
        <f t="shared" si="237"/>
        <v>1</v>
      </c>
    </row>
    <row r="14850" spans="1:6" x14ac:dyDescent="0.2">
      <c r="A14850" s="28">
        <v>43497</v>
      </c>
      <c r="B14850" t="s">
        <v>440</v>
      </c>
      <c r="C14850" t="s">
        <v>55</v>
      </c>
      <c r="D14850" t="s">
        <v>55</v>
      </c>
      <c r="E14850" s="30">
        <v>38.9</v>
      </c>
      <c r="F14850">
        <f t="shared" si="237"/>
        <v>1</v>
      </c>
    </row>
    <row r="14851" spans="1:6" x14ac:dyDescent="0.2">
      <c r="A14851" s="28">
        <v>43497</v>
      </c>
      <c r="B14851" t="s">
        <v>440</v>
      </c>
      <c r="C14851" t="s">
        <v>56</v>
      </c>
      <c r="D14851" t="s">
        <v>56</v>
      </c>
      <c r="E14851" s="30">
        <v>9</v>
      </c>
      <c r="F14851">
        <f t="shared" si="237"/>
        <v>1</v>
      </c>
    </row>
    <row r="14852" spans="1:6" x14ac:dyDescent="0.2">
      <c r="A14852" s="28">
        <v>43497</v>
      </c>
      <c r="B14852" t="s">
        <v>440</v>
      </c>
      <c r="C14852" t="s">
        <v>57</v>
      </c>
      <c r="D14852" t="s">
        <v>57</v>
      </c>
      <c r="E14852" s="30">
        <v>0</v>
      </c>
      <c r="F14852">
        <f t="shared" si="237"/>
        <v>1</v>
      </c>
    </row>
    <row r="14853" spans="1:6" x14ac:dyDescent="0.2">
      <c r="A14853" s="28">
        <v>43497</v>
      </c>
      <c r="B14853" t="s">
        <v>440</v>
      </c>
      <c r="C14853" t="s">
        <v>58</v>
      </c>
      <c r="D14853" t="s">
        <v>58</v>
      </c>
      <c r="E14853" s="30">
        <v>7</v>
      </c>
      <c r="F14853">
        <f t="shared" si="237"/>
        <v>1</v>
      </c>
    </row>
    <row r="14854" spans="1:6" x14ac:dyDescent="0.2">
      <c r="A14854" s="28">
        <v>43497</v>
      </c>
      <c r="B14854" t="s">
        <v>440</v>
      </c>
      <c r="C14854" t="s">
        <v>59</v>
      </c>
      <c r="D14854" t="s">
        <v>59</v>
      </c>
      <c r="E14854" s="30">
        <v>3</v>
      </c>
      <c r="F14854">
        <f t="shared" si="237"/>
        <v>1</v>
      </c>
    </row>
    <row r="14855" spans="1:6" x14ac:dyDescent="0.2">
      <c r="A14855" s="28">
        <v>43498</v>
      </c>
      <c r="B14855" t="s">
        <v>441</v>
      </c>
      <c r="C14855" t="s">
        <v>52</v>
      </c>
      <c r="D14855" t="s">
        <v>52</v>
      </c>
      <c r="E14855" s="30">
        <v>13.34</v>
      </c>
      <c r="F14855">
        <f t="shared" ref="F14855:F14918" si="238">SUBTOTAL(103,E14855)</f>
        <v>1</v>
      </c>
    </row>
    <row r="14856" spans="1:6" x14ac:dyDescent="0.2">
      <c r="A14856" s="28">
        <v>43498</v>
      </c>
      <c r="B14856" t="s">
        <v>441</v>
      </c>
      <c r="C14856" t="s">
        <v>53</v>
      </c>
      <c r="D14856" t="s">
        <v>53</v>
      </c>
      <c r="E14856" s="30">
        <v>12.706</v>
      </c>
      <c r="F14856">
        <f t="shared" si="238"/>
        <v>1</v>
      </c>
    </row>
    <row r="14857" spans="1:6" x14ac:dyDescent="0.2">
      <c r="A14857" s="28">
        <v>43498</v>
      </c>
      <c r="B14857" t="s">
        <v>441</v>
      </c>
      <c r="C14857" t="s">
        <v>54</v>
      </c>
      <c r="D14857" t="s">
        <v>54</v>
      </c>
      <c r="E14857" s="30">
        <v>6.2</v>
      </c>
      <c r="F14857">
        <f t="shared" si="238"/>
        <v>1</v>
      </c>
    </row>
    <row r="14858" spans="1:6" x14ac:dyDescent="0.2">
      <c r="A14858" s="28">
        <v>43498</v>
      </c>
      <c r="B14858" t="s">
        <v>441</v>
      </c>
      <c r="C14858" t="s">
        <v>55</v>
      </c>
      <c r="D14858" t="s">
        <v>55</v>
      </c>
      <c r="E14858" s="30">
        <v>64.262</v>
      </c>
      <c r="F14858">
        <f t="shared" si="238"/>
        <v>1</v>
      </c>
    </row>
    <row r="14859" spans="1:6" x14ac:dyDescent="0.2">
      <c r="A14859" s="28">
        <v>43498</v>
      </c>
      <c r="B14859" t="s">
        <v>441</v>
      </c>
      <c r="C14859" t="s">
        <v>56</v>
      </c>
      <c r="D14859" t="s">
        <v>56</v>
      </c>
      <c r="E14859" s="30">
        <v>8</v>
      </c>
      <c r="F14859">
        <f t="shared" si="238"/>
        <v>1</v>
      </c>
    </row>
    <row r="14860" spans="1:6" x14ac:dyDescent="0.2">
      <c r="A14860" s="28">
        <v>43498</v>
      </c>
      <c r="B14860" t="s">
        <v>441</v>
      </c>
      <c r="C14860" t="s">
        <v>57</v>
      </c>
      <c r="D14860" t="s">
        <v>57</v>
      </c>
      <c r="E14860" s="30">
        <v>1</v>
      </c>
      <c r="F14860">
        <f t="shared" si="238"/>
        <v>1</v>
      </c>
    </row>
    <row r="14861" spans="1:6" x14ac:dyDescent="0.2">
      <c r="A14861" s="28">
        <v>43498</v>
      </c>
      <c r="B14861" t="s">
        <v>441</v>
      </c>
      <c r="C14861" t="s">
        <v>58</v>
      </c>
      <c r="D14861" t="s">
        <v>58</v>
      </c>
      <c r="E14861" s="30">
        <v>45</v>
      </c>
      <c r="F14861">
        <f t="shared" si="238"/>
        <v>1</v>
      </c>
    </row>
    <row r="14862" spans="1:6" x14ac:dyDescent="0.2">
      <c r="A14862" s="28">
        <v>43498</v>
      </c>
      <c r="B14862" t="s">
        <v>441</v>
      </c>
      <c r="C14862" t="s">
        <v>59</v>
      </c>
      <c r="D14862" t="s">
        <v>59</v>
      </c>
      <c r="E14862" s="30">
        <v>0</v>
      </c>
      <c r="F14862">
        <f t="shared" si="238"/>
        <v>1</v>
      </c>
    </row>
    <row r="14863" spans="1:6" x14ac:dyDescent="0.2">
      <c r="A14863" s="28">
        <v>43499</v>
      </c>
      <c r="B14863" t="s">
        <v>447</v>
      </c>
      <c r="C14863" t="s">
        <v>52</v>
      </c>
      <c r="D14863" t="s">
        <v>52</v>
      </c>
      <c r="E14863" s="30">
        <v>6</v>
      </c>
      <c r="F14863">
        <f t="shared" si="238"/>
        <v>1</v>
      </c>
    </row>
    <row r="14864" spans="1:6" x14ac:dyDescent="0.2">
      <c r="A14864" s="28">
        <v>43499</v>
      </c>
      <c r="B14864" t="s">
        <v>447</v>
      </c>
      <c r="C14864" t="s">
        <v>53</v>
      </c>
      <c r="D14864" t="s">
        <v>53</v>
      </c>
      <c r="E14864" s="30">
        <v>9.8119999999999994</v>
      </c>
      <c r="F14864">
        <f t="shared" si="238"/>
        <v>1</v>
      </c>
    </row>
    <row r="14865" spans="1:6" x14ac:dyDescent="0.2">
      <c r="A14865" s="28">
        <v>43499</v>
      </c>
      <c r="B14865" t="s">
        <v>447</v>
      </c>
      <c r="C14865" t="s">
        <v>54</v>
      </c>
      <c r="D14865" t="s">
        <v>54</v>
      </c>
      <c r="E14865" s="30">
        <v>5.75</v>
      </c>
      <c r="F14865">
        <f t="shared" si="238"/>
        <v>1</v>
      </c>
    </row>
    <row r="14866" spans="1:6" x14ac:dyDescent="0.2">
      <c r="A14866" s="28">
        <v>43499</v>
      </c>
      <c r="B14866" t="s">
        <v>447</v>
      </c>
      <c r="C14866" t="s">
        <v>55</v>
      </c>
      <c r="D14866" t="s">
        <v>55</v>
      </c>
      <c r="E14866" s="30">
        <v>47.088000000000001</v>
      </c>
      <c r="F14866">
        <f t="shared" si="238"/>
        <v>1</v>
      </c>
    </row>
    <row r="14867" spans="1:6" x14ac:dyDescent="0.2">
      <c r="A14867" s="28">
        <v>43499</v>
      </c>
      <c r="B14867" t="s">
        <v>447</v>
      </c>
      <c r="C14867" t="s">
        <v>56</v>
      </c>
      <c r="D14867" t="s">
        <v>56</v>
      </c>
      <c r="E14867" s="30">
        <v>10</v>
      </c>
      <c r="F14867">
        <f t="shared" si="238"/>
        <v>1</v>
      </c>
    </row>
    <row r="14868" spans="1:6" x14ac:dyDescent="0.2">
      <c r="A14868" s="28">
        <v>43499</v>
      </c>
      <c r="B14868" t="s">
        <v>447</v>
      </c>
      <c r="C14868" t="s">
        <v>57</v>
      </c>
      <c r="D14868" t="s">
        <v>57</v>
      </c>
      <c r="E14868" s="30">
        <v>1</v>
      </c>
      <c r="F14868">
        <f t="shared" si="238"/>
        <v>1</v>
      </c>
    </row>
    <row r="14869" spans="1:6" x14ac:dyDescent="0.2">
      <c r="A14869" s="28">
        <v>43499</v>
      </c>
      <c r="B14869" t="s">
        <v>447</v>
      </c>
      <c r="C14869" t="s">
        <v>58</v>
      </c>
      <c r="D14869" t="s">
        <v>58</v>
      </c>
      <c r="E14869" s="30">
        <v>5</v>
      </c>
      <c r="F14869">
        <f t="shared" si="238"/>
        <v>1</v>
      </c>
    </row>
    <row r="14870" spans="1:6" x14ac:dyDescent="0.2">
      <c r="A14870" s="28">
        <v>43499</v>
      </c>
      <c r="B14870" t="s">
        <v>447</v>
      </c>
      <c r="C14870" t="s">
        <v>59</v>
      </c>
      <c r="D14870" t="s">
        <v>59</v>
      </c>
      <c r="E14870" s="30">
        <v>4.4000000000000004</v>
      </c>
      <c r="F14870">
        <f t="shared" si="238"/>
        <v>1</v>
      </c>
    </row>
    <row r="14871" spans="1:6" x14ac:dyDescent="0.2">
      <c r="A14871" s="28">
        <v>43500</v>
      </c>
      <c r="B14871" t="s">
        <v>443</v>
      </c>
      <c r="C14871" t="s">
        <v>52</v>
      </c>
      <c r="D14871" t="s">
        <v>52</v>
      </c>
      <c r="E14871" s="30">
        <v>6.33</v>
      </c>
      <c r="F14871">
        <f t="shared" si="238"/>
        <v>1</v>
      </c>
    </row>
    <row r="14872" spans="1:6" x14ac:dyDescent="0.2">
      <c r="A14872" s="28">
        <v>43500</v>
      </c>
      <c r="B14872" t="s">
        <v>443</v>
      </c>
      <c r="C14872" t="s">
        <v>53</v>
      </c>
      <c r="D14872" t="s">
        <v>53</v>
      </c>
      <c r="E14872" s="30">
        <v>6.68</v>
      </c>
      <c r="F14872">
        <f t="shared" si="238"/>
        <v>1</v>
      </c>
    </row>
    <row r="14873" spans="1:6" x14ac:dyDescent="0.2">
      <c r="A14873" s="28">
        <v>43500</v>
      </c>
      <c r="B14873" t="s">
        <v>443</v>
      </c>
      <c r="C14873" t="s">
        <v>54</v>
      </c>
      <c r="D14873" t="s">
        <v>54</v>
      </c>
      <c r="E14873" s="30">
        <v>3</v>
      </c>
      <c r="F14873">
        <f t="shared" si="238"/>
        <v>1</v>
      </c>
    </row>
    <row r="14874" spans="1:6" x14ac:dyDescent="0.2">
      <c r="A14874" s="28">
        <v>43500</v>
      </c>
      <c r="B14874" t="s">
        <v>443</v>
      </c>
      <c r="C14874" t="s">
        <v>55</v>
      </c>
      <c r="D14874" t="s">
        <v>55</v>
      </c>
      <c r="E14874" s="30">
        <v>47</v>
      </c>
      <c r="F14874">
        <f t="shared" si="238"/>
        <v>1</v>
      </c>
    </row>
    <row r="14875" spans="1:6" x14ac:dyDescent="0.2">
      <c r="A14875" s="28">
        <v>43500</v>
      </c>
      <c r="B14875" t="s">
        <v>443</v>
      </c>
      <c r="C14875" t="s">
        <v>56</v>
      </c>
      <c r="D14875" t="s">
        <v>56</v>
      </c>
      <c r="E14875" s="30">
        <v>5</v>
      </c>
      <c r="F14875">
        <f t="shared" si="238"/>
        <v>1</v>
      </c>
    </row>
    <row r="14876" spans="1:6" x14ac:dyDescent="0.2">
      <c r="A14876" s="28">
        <v>43500</v>
      </c>
      <c r="B14876" t="s">
        <v>443</v>
      </c>
      <c r="C14876" t="s">
        <v>57</v>
      </c>
      <c r="D14876" t="s">
        <v>57</v>
      </c>
      <c r="E14876" s="30">
        <v>1</v>
      </c>
      <c r="F14876">
        <f t="shared" si="238"/>
        <v>1</v>
      </c>
    </row>
    <row r="14877" spans="1:6" x14ac:dyDescent="0.2">
      <c r="A14877" s="28">
        <v>43500</v>
      </c>
      <c r="B14877" t="s">
        <v>443</v>
      </c>
      <c r="C14877" t="s">
        <v>58</v>
      </c>
      <c r="D14877" t="s">
        <v>58</v>
      </c>
      <c r="E14877" s="30">
        <v>12</v>
      </c>
      <c r="F14877">
        <f t="shared" si="238"/>
        <v>1</v>
      </c>
    </row>
    <row r="14878" spans="1:6" x14ac:dyDescent="0.2">
      <c r="A14878" s="28">
        <v>43500</v>
      </c>
      <c r="B14878" t="s">
        <v>443</v>
      </c>
      <c r="C14878" t="s">
        <v>59</v>
      </c>
      <c r="D14878" t="s">
        <v>59</v>
      </c>
      <c r="E14878" s="30">
        <v>2</v>
      </c>
      <c r="F14878">
        <f t="shared" si="238"/>
        <v>1</v>
      </c>
    </row>
    <row r="14879" spans="1:6" x14ac:dyDescent="0.2">
      <c r="A14879" s="28">
        <v>43501</v>
      </c>
      <c r="B14879" t="s">
        <v>444</v>
      </c>
      <c r="C14879" t="s">
        <v>52</v>
      </c>
      <c r="D14879" t="s">
        <v>52</v>
      </c>
      <c r="E14879" s="30">
        <v>5.33</v>
      </c>
      <c r="F14879">
        <f t="shared" si="238"/>
        <v>1</v>
      </c>
    </row>
    <row r="14880" spans="1:6" x14ac:dyDescent="0.2">
      <c r="A14880" s="28">
        <v>43501</v>
      </c>
      <c r="B14880" t="s">
        <v>444</v>
      </c>
      <c r="C14880" t="s">
        <v>53</v>
      </c>
      <c r="D14880" t="s">
        <v>53</v>
      </c>
      <c r="E14880" s="30">
        <v>10.385999999999999</v>
      </c>
      <c r="F14880">
        <f t="shared" si="238"/>
        <v>1</v>
      </c>
    </row>
    <row r="14881" spans="1:6" x14ac:dyDescent="0.2">
      <c r="A14881" s="28">
        <v>43501</v>
      </c>
      <c r="B14881" t="s">
        <v>444</v>
      </c>
      <c r="C14881" t="s">
        <v>54</v>
      </c>
      <c r="D14881" t="s">
        <v>54</v>
      </c>
      <c r="E14881" s="30">
        <v>3.65</v>
      </c>
      <c r="F14881">
        <f t="shared" si="238"/>
        <v>1</v>
      </c>
    </row>
    <row r="14882" spans="1:6" x14ac:dyDescent="0.2">
      <c r="A14882" s="28">
        <v>43501</v>
      </c>
      <c r="B14882" t="s">
        <v>444</v>
      </c>
      <c r="C14882" t="s">
        <v>55</v>
      </c>
      <c r="D14882" t="s">
        <v>55</v>
      </c>
      <c r="E14882" s="30">
        <v>33.799999999999997</v>
      </c>
      <c r="F14882">
        <f t="shared" si="238"/>
        <v>1</v>
      </c>
    </row>
    <row r="14883" spans="1:6" x14ac:dyDescent="0.2">
      <c r="A14883" s="28">
        <v>43501</v>
      </c>
      <c r="B14883" t="s">
        <v>444</v>
      </c>
      <c r="C14883" t="s">
        <v>56</v>
      </c>
      <c r="D14883" t="s">
        <v>56</v>
      </c>
      <c r="E14883" s="30">
        <v>2</v>
      </c>
      <c r="F14883">
        <f t="shared" si="238"/>
        <v>1</v>
      </c>
    </row>
    <row r="14884" spans="1:6" x14ac:dyDescent="0.2">
      <c r="A14884" s="28">
        <v>43501</v>
      </c>
      <c r="B14884" t="s">
        <v>444</v>
      </c>
      <c r="C14884" t="s">
        <v>57</v>
      </c>
      <c r="D14884" t="s">
        <v>57</v>
      </c>
      <c r="E14884" s="30">
        <v>0</v>
      </c>
      <c r="F14884">
        <f t="shared" si="238"/>
        <v>1</v>
      </c>
    </row>
    <row r="14885" spans="1:6" x14ac:dyDescent="0.2">
      <c r="A14885" s="28">
        <v>43501</v>
      </c>
      <c r="B14885" t="s">
        <v>444</v>
      </c>
      <c r="C14885" t="s">
        <v>58</v>
      </c>
      <c r="D14885" t="s">
        <v>58</v>
      </c>
      <c r="E14885" s="30">
        <v>1</v>
      </c>
      <c r="F14885">
        <f t="shared" si="238"/>
        <v>1</v>
      </c>
    </row>
    <row r="14886" spans="1:6" x14ac:dyDescent="0.2">
      <c r="A14886" s="28">
        <v>43501</v>
      </c>
      <c r="B14886" t="s">
        <v>444</v>
      </c>
      <c r="C14886" t="s">
        <v>59</v>
      </c>
      <c r="D14886" t="s">
        <v>59</v>
      </c>
      <c r="E14886" s="30">
        <v>4</v>
      </c>
      <c r="F14886">
        <f t="shared" si="238"/>
        <v>1</v>
      </c>
    </row>
    <row r="14887" spans="1:6" x14ac:dyDescent="0.2">
      <c r="A14887" s="28">
        <v>43502</v>
      </c>
      <c r="B14887" t="s">
        <v>445</v>
      </c>
      <c r="C14887" t="s">
        <v>52</v>
      </c>
      <c r="D14887" t="s">
        <v>52</v>
      </c>
      <c r="E14887" s="30">
        <v>6.34</v>
      </c>
      <c r="F14887">
        <f t="shared" si="238"/>
        <v>1</v>
      </c>
    </row>
    <row r="14888" spans="1:6" x14ac:dyDescent="0.2">
      <c r="A14888" s="28">
        <v>43502</v>
      </c>
      <c r="B14888" t="s">
        <v>445</v>
      </c>
      <c r="C14888" t="s">
        <v>53</v>
      </c>
      <c r="D14888" t="s">
        <v>53</v>
      </c>
      <c r="E14888" s="30">
        <v>4.1779999999999999</v>
      </c>
      <c r="F14888">
        <f t="shared" si="238"/>
        <v>1</v>
      </c>
    </row>
    <row r="14889" spans="1:6" x14ac:dyDescent="0.2">
      <c r="A14889" s="28">
        <v>43502</v>
      </c>
      <c r="B14889" t="s">
        <v>445</v>
      </c>
      <c r="C14889" t="s">
        <v>54</v>
      </c>
      <c r="D14889" t="s">
        <v>54</v>
      </c>
      <c r="E14889" s="30">
        <v>2.2000000000000002</v>
      </c>
      <c r="F14889">
        <f t="shared" si="238"/>
        <v>1</v>
      </c>
    </row>
    <row r="14890" spans="1:6" x14ac:dyDescent="0.2">
      <c r="A14890" s="28">
        <v>43502</v>
      </c>
      <c r="B14890" t="s">
        <v>445</v>
      </c>
      <c r="C14890" t="s">
        <v>55</v>
      </c>
      <c r="D14890" t="s">
        <v>55</v>
      </c>
      <c r="E14890" s="30">
        <v>29</v>
      </c>
      <c r="F14890">
        <f t="shared" si="238"/>
        <v>1</v>
      </c>
    </row>
    <row r="14891" spans="1:6" x14ac:dyDescent="0.2">
      <c r="A14891" s="28">
        <v>43502</v>
      </c>
      <c r="B14891" t="s">
        <v>445</v>
      </c>
      <c r="C14891" t="s">
        <v>56</v>
      </c>
      <c r="D14891" t="s">
        <v>56</v>
      </c>
      <c r="E14891" s="30">
        <v>4</v>
      </c>
      <c r="F14891">
        <f t="shared" si="238"/>
        <v>1</v>
      </c>
    </row>
    <row r="14892" spans="1:6" x14ac:dyDescent="0.2">
      <c r="A14892" s="28">
        <v>43502</v>
      </c>
      <c r="B14892" t="s">
        <v>445</v>
      </c>
      <c r="C14892" t="s">
        <v>57</v>
      </c>
      <c r="D14892" t="s">
        <v>57</v>
      </c>
      <c r="E14892" s="30">
        <v>0</v>
      </c>
      <c r="F14892">
        <f t="shared" si="238"/>
        <v>1</v>
      </c>
    </row>
    <row r="14893" spans="1:6" x14ac:dyDescent="0.2">
      <c r="A14893" s="28">
        <v>43502</v>
      </c>
      <c r="B14893" t="s">
        <v>445</v>
      </c>
      <c r="C14893" t="s">
        <v>58</v>
      </c>
      <c r="D14893" t="s">
        <v>58</v>
      </c>
      <c r="E14893" s="30">
        <v>4</v>
      </c>
      <c r="F14893">
        <f t="shared" si="238"/>
        <v>1</v>
      </c>
    </row>
    <row r="14894" spans="1:6" x14ac:dyDescent="0.2">
      <c r="A14894" s="28">
        <v>43502</v>
      </c>
      <c r="B14894" t="s">
        <v>445</v>
      </c>
      <c r="C14894" t="s">
        <v>59</v>
      </c>
      <c r="D14894" t="s">
        <v>59</v>
      </c>
      <c r="E14894" s="30">
        <v>1.5</v>
      </c>
      <c r="F14894">
        <f t="shared" si="238"/>
        <v>1</v>
      </c>
    </row>
    <row r="14895" spans="1:6" x14ac:dyDescent="0.2">
      <c r="A14895" s="28">
        <v>43503</v>
      </c>
      <c r="B14895" t="s">
        <v>446</v>
      </c>
      <c r="C14895" t="s">
        <v>52</v>
      </c>
      <c r="D14895" t="s">
        <v>52</v>
      </c>
      <c r="E14895" s="30">
        <v>2.33</v>
      </c>
      <c r="F14895">
        <f t="shared" si="238"/>
        <v>1</v>
      </c>
    </row>
    <row r="14896" spans="1:6" x14ac:dyDescent="0.2">
      <c r="A14896" s="28">
        <v>43503</v>
      </c>
      <c r="B14896" t="s">
        <v>446</v>
      </c>
      <c r="C14896" t="s">
        <v>53</v>
      </c>
      <c r="D14896" t="s">
        <v>53</v>
      </c>
      <c r="E14896" s="30">
        <v>5.1319999999999997</v>
      </c>
      <c r="F14896">
        <f t="shared" si="238"/>
        <v>1</v>
      </c>
    </row>
    <row r="14897" spans="1:6" x14ac:dyDescent="0.2">
      <c r="A14897" s="28">
        <v>43503</v>
      </c>
      <c r="B14897" t="s">
        <v>446</v>
      </c>
      <c r="C14897" t="s">
        <v>54</v>
      </c>
      <c r="D14897" t="s">
        <v>54</v>
      </c>
      <c r="E14897" s="30">
        <v>4.5</v>
      </c>
      <c r="F14897">
        <f t="shared" si="238"/>
        <v>1</v>
      </c>
    </row>
    <row r="14898" spans="1:6" x14ac:dyDescent="0.2">
      <c r="A14898" s="28">
        <v>43503</v>
      </c>
      <c r="B14898" t="s">
        <v>446</v>
      </c>
      <c r="C14898" t="s">
        <v>55</v>
      </c>
      <c r="D14898" t="s">
        <v>55</v>
      </c>
      <c r="E14898" s="30">
        <v>42.6</v>
      </c>
      <c r="F14898">
        <f t="shared" si="238"/>
        <v>1</v>
      </c>
    </row>
    <row r="14899" spans="1:6" x14ac:dyDescent="0.2">
      <c r="A14899" s="28">
        <v>43503</v>
      </c>
      <c r="B14899" t="s">
        <v>446</v>
      </c>
      <c r="C14899" t="s">
        <v>56</v>
      </c>
      <c r="D14899" t="s">
        <v>56</v>
      </c>
      <c r="E14899" s="30">
        <v>11</v>
      </c>
      <c r="F14899">
        <f t="shared" si="238"/>
        <v>1</v>
      </c>
    </row>
    <row r="14900" spans="1:6" x14ac:dyDescent="0.2">
      <c r="A14900" s="28">
        <v>43503</v>
      </c>
      <c r="B14900" t="s">
        <v>446</v>
      </c>
      <c r="C14900" t="s">
        <v>57</v>
      </c>
      <c r="D14900" t="s">
        <v>57</v>
      </c>
      <c r="E14900" s="30">
        <v>0</v>
      </c>
      <c r="F14900">
        <f t="shared" si="238"/>
        <v>1</v>
      </c>
    </row>
    <row r="14901" spans="1:6" x14ac:dyDescent="0.2">
      <c r="A14901" s="28">
        <v>43503</v>
      </c>
      <c r="B14901" t="s">
        <v>446</v>
      </c>
      <c r="C14901" t="s">
        <v>58</v>
      </c>
      <c r="D14901" t="s">
        <v>58</v>
      </c>
      <c r="E14901" s="30">
        <v>22</v>
      </c>
      <c r="F14901">
        <f t="shared" si="238"/>
        <v>1</v>
      </c>
    </row>
    <row r="14902" spans="1:6" x14ac:dyDescent="0.2">
      <c r="A14902" s="28">
        <v>43503</v>
      </c>
      <c r="B14902" t="s">
        <v>446</v>
      </c>
      <c r="C14902" t="s">
        <v>59</v>
      </c>
      <c r="D14902" t="s">
        <v>59</v>
      </c>
      <c r="E14902" s="30">
        <v>1</v>
      </c>
      <c r="F14902">
        <f t="shared" si="238"/>
        <v>1</v>
      </c>
    </row>
    <row r="14903" spans="1:6" x14ac:dyDescent="0.2">
      <c r="A14903" s="28">
        <v>43504</v>
      </c>
      <c r="B14903" t="s">
        <v>440</v>
      </c>
      <c r="C14903" t="s">
        <v>52</v>
      </c>
      <c r="D14903" t="s">
        <v>52</v>
      </c>
      <c r="E14903" s="30">
        <v>2</v>
      </c>
      <c r="F14903">
        <f t="shared" si="238"/>
        <v>1</v>
      </c>
    </row>
    <row r="14904" spans="1:6" x14ac:dyDescent="0.2">
      <c r="A14904" s="28">
        <v>43504</v>
      </c>
      <c r="B14904" t="s">
        <v>440</v>
      </c>
      <c r="C14904" t="s">
        <v>53</v>
      </c>
      <c r="D14904" t="s">
        <v>53</v>
      </c>
      <c r="E14904" s="30">
        <v>6.3730000000000002</v>
      </c>
      <c r="F14904">
        <f t="shared" si="238"/>
        <v>1</v>
      </c>
    </row>
    <row r="14905" spans="1:6" x14ac:dyDescent="0.2">
      <c r="A14905" s="28">
        <v>43504</v>
      </c>
      <c r="B14905" t="s">
        <v>440</v>
      </c>
      <c r="C14905" t="s">
        <v>54</v>
      </c>
      <c r="D14905" t="s">
        <v>54</v>
      </c>
      <c r="E14905" s="30">
        <v>7</v>
      </c>
      <c r="F14905">
        <f t="shared" si="238"/>
        <v>1</v>
      </c>
    </row>
    <row r="14906" spans="1:6" x14ac:dyDescent="0.2">
      <c r="A14906" s="28">
        <v>43504</v>
      </c>
      <c r="B14906" t="s">
        <v>440</v>
      </c>
      <c r="C14906" t="s">
        <v>55</v>
      </c>
      <c r="D14906" t="s">
        <v>55</v>
      </c>
      <c r="E14906" s="30">
        <v>50.2</v>
      </c>
      <c r="F14906">
        <f t="shared" si="238"/>
        <v>1</v>
      </c>
    </row>
    <row r="14907" spans="1:6" x14ac:dyDescent="0.2">
      <c r="A14907" s="28">
        <v>43504</v>
      </c>
      <c r="B14907" t="s">
        <v>440</v>
      </c>
      <c r="C14907" t="s">
        <v>56</v>
      </c>
      <c r="D14907" t="s">
        <v>56</v>
      </c>
      <c r="E14907" s="30">
        <v>9</v>
      </c>
      <c r="F14907">
        <f t="shared" si="238"/>
        <v>1</v>
      </c>
    </row>
    <row r="14908" spans="1:6" x14ac:dyDescent="0.2">
      <c r="A14908" s="28">
        <v>43504</v>
      </c>
      <c r="B14908" t="s">
        <v>440</v>
      </c>
      <c r="C14908" t="s">
        <v>57</v>
      </c>
      <c r="D14908" t="s">
        <v>57</v>
      </c>
      <c r="E14908" s="30">
        <v>3</v>
      </c>
      <c r="F14908">
        <f t="shared" si="238"/>
        <v>1</v>
      </c>
    </row>
    <row r="14909" spans="1:6" x14ac:dyDescent="0.2">
      <c r="A14909" s="28">
        <v>43504</v>
      </c>
      <c r="B14909" t="s">
        <v>440</v>
      </c>
      <c r="C14909" t="s">
        <v>58</v>
      </c>
      <c r="D14909" t="s">
        <v>58</v>
      </c>
      <c r="E14909" s="30">
        <v>12</v>
      </c>
      <c r="F14909">
        <f t="shared" si="238"/>
        <v>1</v>
      </c>
    </row>
    <row r="14910" spans="1:6" x14ac:dyDescent="0.2">
      <c r="A14910" s="28">
        <v>43504</v>
      </c>
      <c r="B14910" t="s">
        <v>440</v>
      </c>
      <c r="C14910" t="s">
        <v>59</v>
      </c>
      <c r="D14910" t="s">
        <v>59</v>
      </c>
      <c r="E14910" s="30">
        <v>5</v>
      </c>
      <c r="F14910">
        <f t="shared" si="238"/>
        <v>1</v>
      </c>
    </row>
    <row r="14911" spans="1:6" x14ac:dyDescent="0.2">
      <c r="A14911" s="28">
        <v>43505</v>
      </c>
      <c r="B14911" t="s">
        <v>441</v>
      </c>
      <c r="C14911" t="s">
        <v>52</v>
      </c>
      <c r="D14911" t="s">
        <v>52</v>
      </c>
      <c r="E14911" s="30">
        <v>6.68</v>
      </c>
      <c r="F14911">
        <f t="shared" si="238"/>
        <v>1</v>
      </c>
    </row>
    <row r="14912" spans="1:6" x14ac:dyDescent="0.2">
      <c r="A14912" s="28">
        <v>43505</v>
      </c>
      <c r="B14912" t="s">
        <v>441</v>
      </c>
      <c r="C14912" t="s">
        <v>53</v>
      </c>
      <c r="D14912" t="s">
        <v>53</v>
      </c>
      <c r="E14912" s="30">
        <v>7.383</v>
      </c>
      <c r="F14912">
        <f t="shared" si="238"/>
        <v>1</v>
      </c>
    </row>
    <row r="14913" spans="1:6" x14ac:dyDescent="0.2">
      <c r="A14913" s="28">
        <v>43505</v>
      </c>
      <c r="B14913" t="s">
        <v>441</v>
      </c>
      <c r="C14913" t="s">
        <v>54</v>
      </c>
      <c r="D14913" t="s">
        <v>54</v>
      </c>
      <c r="E14913" s="30">
        <v>5</v>
      </c>
      <c r="F14913">
        <f t="shared" si="238"/>
        <v>1</v>
      </c>
    </row>
    <row r="14914" spans="1:6" x14ac:dyDescent="0.2">
      <c r="A14914" s="28">
        <v>43505</v>
      </c>
      <c r="B14914" t="s">
        <v>441</v>
      </c>
      <c r="C14914" t="s">
        <v>55</v>
      </c>
      <c r="D14914" t="s">
        <v>55</v>
      </c>
      <c r="E14914" s="30">
        <v>51.65</v>
      </c>
      <c r="F14914">
        <f t="shared" si="238"/>
        <v>1</v>
      </c>
    </row>
    <row r="14915" spans="1:6" x14ac:dyDescent="0.2">
      <c r="A14915" s="28">
        <v>43505</v>
      </c>
      <c r="B14915" t="s">
        <v>441</v>
      </c>
      <c r="C14915" t="s">
        <v>56</v>
      </c>
      <c r="D14915" t="s">
        <v>56</v>
      </c>
      <c r="E14915" s="30">
        <v>10</v>
      </c>
      <c r="F14915">
        <f t="shared" si="238"/>
        <v>1</v>
      </c>
    </row>
    <row r="14916" spans="1:6" x14ac:dyDescent="0.2">
      <c r="A14916" s="28">
        <v>43505</v>
      </c>
      <c r="B14916" t="s">
        <v>441</v>
      </c>
      <c r="C14916" t="s">
        <v>57</v>
      </c>
      <c r="D14916" t="s">
        <v>57</v>
      </c>
      <c r="E14916" s="30">
        <v>0</v>
      </c>
      <c r="F14916">
        <f t="shared" si="238"/>
        <v>1</v>
      </c>
    </row>
    <row r="14917" spans="1:6" x14ac:dyDescent="0.2">
      <c r="A14917" s="28">
        <v>43505</v>
      </c>
      <c r="B14917" t="s">
        <v>441</v>
      </c>
      <c r="C14917" t="s">
        <v>58</v>
      </c>
      <c r="D14917" t="s">
        <v>58</v>
      </c>
      <c r="E14917" s="30">
        <v>11</v>
      </c>
      <c r="F14917">
        <f t="shared" si="238"/>
        <v>1</v>
      </c>
    </row>
    <row r="14918" spans="1:6" x14ac:dyDescent="0.2">
      <c r="A14918" s="28">
        <v>43505</v>
      </c>
      <c r="B14918" t="s">
        <v>441</v>
      </c>
      <c r="C14918" t="s">
        <v>59</v>
      </c>
      <c r="D14918" t="s">
        <v>59</v>
      </c>
      <c r="E14918" s="30">
        <v>1</v>
      </c>
      <c r="F14918">
        <f t="shared" si="238"/>
        <v>1</v>
      </c>
    </row>
    <row r="14919" spans="1:6" x14ac:dyDescent="0.2">
      <c r="A14919" s="28">
        <v>43506</v>
      </c>
      <c r="B14919" t="s">
        <v>447</v>
      </c>
      <c r="C14919" t="s">
        <v>52</v>
      </c>
      <c r="D14919" t="s">
        <v>52</v>
      </c>
      <c r="E14919" s="30">
        <v>3.34</v>
      </c>
      <c r="F14919">
        <f t="shared" ref="F14919:F14982" si="239">SUBTOTAL(103,E14919)</f>
        <v>1</v>
      </c>
    </row>
    <row r="14920" spans="1:6" x14ac:dyDescent="0.2">
      <c r="A14920" s="28">
        <v>43506</v>
      </c>
      <c r="B14920" t="s">
        <v>447</v>
      </c>
      <c r="C14920" t="s">
        <v>53</v>
      </c>
      <c r="D14920" t="s">
        <v>53</v>
      </c>
      <c r="E14920" s="30">
        <v>7.1189999999999998</v>
      </c>
      <c r="F14920">
        <f t="shared" si="239"/>
        <v>1</v>
      </c>
    </row>
    <row r="14921" spans="1:6" x14ac:dyDescent="0.2">
      <c r="A14921" s="28">
        <v>43506</v>
      </c>
      <c r="B14921" t="s">
        <v>447</v>
      </c>
      <c r="C14921" t="s">
        <v>54</v>
      </c>
      <c r="D14921" t="s">
        <v>54</v>
      </c>
      <c r="E14921" s="30">
        <v>3.35</v>
      </c>
      <c r="F14921">
        <f t="shared" si="239"/>
        <v>1</v>
      </c>
    </row>
    <row r="14922" spans="1:6" x14ac:dyDescent="0.2">
      <c r="A14922" s="28">
        <v>43506</v>
      </c>
      <c r="B14922" t="s">
        <v>447</v>
      </c>
      <c r="C14922" t="s">
        <v>55</v>
      </c>
      <c r="D14922" t="s">
        <v>55</v>
      </c>
      <c r="E14922" s="30">
        <v>43.2</v>
      </c>
      <c r="F14922">
        <f t="shared" si="239"/>
        <v>1</v>
      </c>
    </row>
    <row r="14923" spans="1:6" x14ac:dyDescent="0.2">
      <c r="A14923" s="28">
        <v>43506</v>
      </c>
      <c r="B14923" t="s">
        <v>447</v>
      </c>
      <c r="C14923" t="s">
        <v>56</v>
      </c>
      <c r="D14923" t="s">
        <v>56</v>
      </c>
      <c r="E14923" s="30">
        <v>9</v>
      </c>
      <c r="F14923">
        <f t="shared" si="239"/>
        <v>1</v>
      </c>
    </row>
    <row r="14924" spans="1:6" x14ac:dyDescent="0.2">
      <c r="A14924" s="28">
        <v>43506</v>
      </c>
      <c r="B14924" t="s">
        <v>447</v>
      </c>
      <c r="C14924" t="s">
        <v>57</v>
      </c>
      <c r="D14924" t="s">
        <v>57</v>
      </c>
      <c r="E14924" s="30">
        <v>0</v>
      </c>
      <c r="F14924">
        <f t="shared" si="239"/>
        <v>1</v>
      </c>
    </row>
    <row r="14925" spans="1:6" x14ac:dyDescent="0.2">
      <c r="A14925" s="28">
        <v>43506</v>
      </c>
      <c r="B14925" t="s">
        <v>447</v>
      </c>
      <c r="C14925" t="s">
        <v>58</v>
      </c>
      <c r="D14925" t="s">
        <v>58</v>
      </c>
      <c r="E14925" s="30">
        <v>0</v>
      </c>
      <c r="F14925">
        <f t="shared" si="239"/>
        <v>1</v>
      </c>
    </row>
    <row r="14926" spans="1:6" x14ac:dyDescent="0.2">
      <c r="A14926" s="28">
        <v>43506</v>
      </c>
      <c r="B14926" t="s">
        <v>447</v>
      </c>
      <c r="C14926" t="s">
        <v>59</v>
      </c>
      <c r="D14926" t="s">
        <v>59</v>
      </c>
      <c r="E14926" s="30">
        <v>1.2</v>
      </c>
      <c r="F14926">
        <f t="shared" si="239"/>
        <v>1</v>
      </c>
    </row>
    <row r="14927" spans="1:6" x14ac:dyDescent="0.2">
      <c r="A14927" s="28">
        <v>43507</v>
      </c>
      <c r="B14927" t="s">
        <v>443</v>
      </c>
      <c r="C14927" t="s">
        <v>52</v>
      </c>
      <c r="D14927" t="s">
        <v>52</v>
      </c>
      <c r="E14927" s="30">
        <v>8</v>
      </c>
      <c r="F14927">
        <f t="shared" si="239"/>
        <v>1</v>
      </c>
    </row>
    <row r="14928" spans="1:6" x14ac:dyDescent="0.2">
      <c r="A14928" s="28">
        <v>43507</v>
      </c>
      <c r="B14928" t="s">
        <v>443</v>
      </c>
      <c r="C14928" t="s">
        <v>53</v>
      </c>
      <c r="D14928" t="s">
        <v>53</v>
      </c>
      <c r="E14928" s="30">
        <v>7.4690000000000003</v>
      </c>
      <c r="F14928">
        <f t="shared" si="239"/>
        <v>1</v>
      </c>
    </row>
    <row r="14929" spans="1:6" x14ac:dyDescent="0.2">
      <c r="A14929" s="28">
        <v>43507</v>
      </c>
      <c r="B14929" t="s">
        <v>443</v>
      </c>
      <c r="C14929" t="s">
        <v>54</v>
      </c>
      <c r="D14929" t="s">
        <v>54</v>
      </c>
      <c r="E14929" s="30">
        <v>6.15</v>
      </c>
      <c r="F14929">
        <f t="shared" si="239"/>
        <v>1</v>
      </c>
    </row>
    <row r="14930" spans="1:6" x14ac:dyDescent="0.2">
      <c r="A14930" s="28">
        <v>43507</v>
      </c>
      <c r="B14930" t="s">
        <v>443</v>
      </c>
      <c r="C14930" t="s">
        <v>55</v>
      </c>
      <c r="D14930" t="s">
        <v>55</v>
      </c>
      <c r="E14930" s="30">
        <v>30</v>
      </c>
      <c r="F14930">
        <f t="shared" si="239"/>
        <v>1</v>
      </c>
    </row>
    <row r="14931" spans="1:6" x14ac:dyDescent="0.2">
      <c r="A14931" s="28">
        <v>43507</v>
      </c>
      <c r="B14931" t="s">
        <v>443</v>
      </c>
      <c r="C14931" t="s">
        <v>56</v>
      </c>
      <c r="D14931" t="s">
        <v>56</v>
      </c>
      <c r="E14931" s="30">
        <v>10</v>
      </c>
      <c r="F14931">
        <f t="shared" si="239"/>
        <v>1</v>
      </c>
    </row>
    <row r="14932" spans="1:6" x14ac:dyDescent="0.2">
      <c r="A14932" s="28">
        <v>43507</v>
      </c>
      <c r="B14932" t="s">
        <v>443</v>
      </c>
      <c r="C14932" t="s">
        <v>57</v>
      </c>
      <c r="D14932" t="s">
        <v>57</v>
      </c>
      <c r="E14932" s="30">
        <v>0</v>
      </c>
      <c r="F14932">
        <f t="shared" si="239"/>
        <v>1</v>
      </c>
    </row>
    <row r="14933" spans="1:6" x14ac:dyDescent="0.2">
      <c r="A14933" s="28">
        <v>43507</v>
      </c>
      <c r="B14933" t="s">
        <v>443</v>
      </c>
      <c r="C14933" t="s">
        <v>58</v>
      </c>
      <c r="D14933" t="s">
        <v>58</v>
      </c>
      <c r="E14933" s="30">
        <v>5</v>
      </c>
      <c r="F14933">
        <f t="shared" si="239"/>
        <v>1</v>
      </c>
    </row>
    <row r="14934" spans="1:6" x14ac:dyDescent="0.2">
      <c r="A14934" s="28">
        <v>43507</v>
      </c>
      <c r="B14934" t="s">
        <v>443</v>
      </c>
      <c r="C14934" t="s">
        <v>59</v>
      </c>
      <c r="D14934" t="s">
        <v>59</v>
      </c>
      <c r="E14934" s="30">
        <v>3</v>
      </c>
      <c r="F14934">
        <f t="shared" si="239"/>
        <v>1</v>
      </c>
    </row>
    <row r="14935" spans="1:6" x14ac:dyDescent="0.2">
      <c r="A14935" s="28">
        <v>43508</v>
      </c>
      <c r="B14935" t="s">
        <v>444</v>
      </c>
      <c r="C14935" t="s">
        <v>52</v>
      </c>
      <c r="D14935" t="s">
        <v>52</v>
      </c>
      <c r="E14935" s="30">
        <v>6.66</v>
      </c>
      <c r="F14935">
        <f t="shared" si="239"/>
        <v>1</v>
      </c>
    </row>
    <row r="14936" spans="1:6" x14ac:dyDescent="0.2">
      <c r="A14936" s="28">
        <v>43508</v>
      </c>
      <c r="B14936" t="s">
        <v>444</v>
      </c>
      <c r="C14936" t="s">
        <v>53</v>
      </c>
      <c r="D14936" t="s">
        <v>53</v>
      </c>
      <c r="E14936" s="30">
        <v>3.34</v>
      </c>
      <c r="F14936">
        <f t="shared" si="239"/>
        <v>1</v>
      </c>
    </row>
    <row r="14937" spans="1:6" x14ac:dyDescent="0.2">
      <c r="A14937" s="28">
        <v>43508</v>
      </c>
      <c r="B14937" t="s">
        <v>444</v>
      </c>
      <c r="C14937" t="s">
        <v>54</v>
      </c>
      <c r="D14937" t="s">
        <v>54</v>
      </c>
      <c r="E14937" s="30">
        <v>0</v>
      </c>
      <c r="F14937">
        <f t="shared" si="239"/>
        <v>1</v>
      </c>
    </row>
    <row r="14938" spans="1:6" x14ac:dyDescent="0.2">
      <c r="A14938" s="28">
        <v>43508</v>
      </c>
      <c r="B14938" t="s">
        <v>444</v>
      </c>
      <c r="C14938" t="s">
        <v>55</v>
      </c>
      <c r="D14938" t="s">
        <v>55</v>
      </c>
      <c r="E14938" s="30">
        <v>34.6</v>
      </c>
      <c r="F14938">
        <f t="shared" si="239"/>
        <v>1</v>
      </c>
    </row>
    <row r="14939" spans="1:6" x14ac:dyDescent="0.2">
      <c r="A14939" s="28">
        <v>43508</v>
      </c>
      <c r="B14939" t="s">
        <v>444</v>
      </c>
      <c r="C14939" t="s">
        <v>56</v>
      </c>
      <c r="D14939" t="s">
        <v>56</v>
      </c>
      <c r="E14939" s="30">
        <v>8.1999999999999993</v>
      </c>
      <c r="F14939">
        <f t="shared" si="239"/>
        <v>1</v>
      </c>
    </row>
    <row r="14940" spans="1:6" x14ac:dyDescent="0.2">
      <c r="A14940" s="28">
        <v>43508</v>
      </c>
      <c r="B14940" t="s">
        <v>444</v>
      </c>
      <c r="C14940" t="s">
        <v>57</v>
      </c>
      <c r="D14940" t="s">
        <v>57</v>
      </c>
      <c r="E14940" s="30">
        <v>0</v>
      </c>
      <c r="F14940">
        <f t="shared" si="239"/>
        <v>1</v>
      </c>
    </row>
    <row r="14941" spans="1:6" x14ac:dyDescent="0.2">
      <c r="A14941" s="28">
        <v>43508</v>
      </c>
      <c r="B14941" t="s">
        <v>444</v>
      </c>
      <c r="C14941" t="s">
        <v>58</v>
      </c>
      <c r="D14941" t="s">
        <v>58</v>
      </c>
      <c r="E14941" s="30">
        <v>6</v>
      </c>
      <c r="F14941">
        <f t="shared" si="239"/>
        <v>1</v>
      </c>
    </row>
    <row r="14942" spans="1:6" x14ac:dyDescent="0.2">
      <c r="A14942" s="28">
        <v>43508</v>
      </c>
      <c r="B14942" t="s">
        <v>444</v>
      </c>
      <c r="C14942" t="s">
        <v>59</v>
      </c>
      <c r="D14942" t="s">
        <v>59</v>
      </c>
      <c r="E14942" s="30">
        <v>0.5</v>
      </c>
      <c r="F14942">
        <f t="shared" si="239"/>
        <v>1</v>
      </c>
    </row>
    <row r="14943" spans="1:6" x14ac:dyDescent="0.2">
      <c r="A14943" s="28">
        <v>43509</v>
      </c>
      <c r="B14943" t="s">
        <v>445</v>
      </c>
      <c r="C14943" t="s">
        <v>52</v>
      </c>
      <c r="D14943" t="s">
        <v>52</v>
      </c>
      <c r="E14943" s="30">
        <v>4</v>
      </c>
      <c r="F14943">
        <f t="shared" si="239"/>
        <v>1</v>
      </c>
    </row>
    <row r="14944" spans="1:6" x14ac:dyDescent="0.2">
      <c r="A14944" s="28">
        <v>43509</v>
      </c>
      <c r="B14944" t="s">
        <v>445</v>
      </c>
      <c r="C14944" t="s">
        <v>53</v>
      </c>
      <c r="D14944" t="s">
        <v>53</v>
      </c>
      <c r="E14944" s="30">
        <v>4.01</v>
      </c>
      <c r="F14944">
        <f t="shared" si="239"/>
        <v>1</v>
      </c>
    </row>
    <row r="14945" spans="1:6" x14ac:dyDescent="0.2">
      <c r="A14945" s="28">
        <v>43509</v>
      </c>
      <c r="B14945" t="s">
        <v>445</v>
      </c>
      <c r="C14945" t="s">
        <v>54</v>
      </c>
      <c r="D14945" t="s">
        <v>54</v>
      </c>
      <c r="E14945" s="30">
        <v>1</v>
      </c>
      <c r="F14945">
        <f t="shared" si="239"/>
        <v>1</v>
      </c>
    </row>
    <row r="14946" spans="1:6" x14ac:dyDescent="0.2">
      <c r="A14946" s="28">
        <v>43509</v>
      </c>
      <c r="B14946" t="s">
        <v>445</v>
      </c>
      <c r="C14946" t="s">
        <v>55</v>
      </c>
      <c r="D14946" t="s">
        <v>55</v>
      </c>
      <c r="E14946" s="30">
        <v>27.2</v>
      </c>
      <c r="F14946">
        <f t="shared" si="239"/>
        <v>1</v>
      </c>
    </row>
    <row r="14947" spans="1:6" x14ac:dyDescent="0.2">
      <c r="A14947" s="28">
        <v>43509</v>
      </c>
      <c r="B14947" t="s">
        <v>445</v>
      </c>
      <c r="C14947" t="s">
        <v>56</v>
      </c>
      <c r="D14947" t="s">
        <v>56</v>
      </c>
      <c r="E14947" s="30">
        <v>16</v>
      </c>
      <c r="F14947">
        <f t="shared" si="239"/>
        <v>1</v>
      </c>
    </row>
    <row r="14948" spans="1:6" x14ac:dyDescent="0.2">
      <c r="A14948" s="28">
        <v>43509</v>
      </c>
      <c r="B14948" t="s">
        <v>445</v>
      </c>
      <c r="C14948" t="s">
        <v>57</v>
      </c>
      <c r="D14948" t="s">
        <v>57</v>
      </c>
      <c r="E14948" s="30">
        <v>0</v>
      </c>
      <c r="F14948">
        <f t="shared" si="239"/>
        <v>1</v>
      </c>
    </row>
    <row r="14949" spans="1:6" x14ac:dyDescent="0.2">
      <c r="A14949" s="28">
        <v>43509</v>
      </c>
      <c r="B14949" t="s">
        <v>445</v>
      </c>
      <c r="C14949" t="s">
        <v>58</v>
      </c>
      <c r="D14949" t="s">
        <v>58</v>
      </c>
      <c r="E14949" s="30">
        <v>8</v>
      </c>
      <c r="F14949">
        <f t="shared" si="239"/>
        <v>1</v>
      </c>
    </row>
    <row r="14950" spans="1:6" x14ac:dyDescent="0.2">
      <c r="A14950" s="28">
        <v>43509</v>
      </c>
      <c r="B14950" t="s">
        <v>445</v>
      </c>
      <c r="C14950" t="s">
        <v>59</v>
      </c>
      <c r="D14950" t="s">
        <v>59</v>
      </c>
      <c r="E14950" s="30">
        <v>2</v>
      </c>
      <c r="F14950">
        <f t="shared" si="239"/>
        <v>1</v>
      </c>
    </row>
    <row r="14951" spans="1:6" x14ac:dyDescent="0.2">
      <c r="A14951" s="28">
        <v>43510</v>
      </c>
      <c r="B14951" t="s">
        <v>446</v>
      </c>
      <c r="C14951" t="s">
        <v>52</v>
      </c>
      <c r="D14951" t="s">
        <v>52</v>
      </c>
      <c r="E14951" s="30">
        <v>2.33</v>
      </c>
      <c r="F14951">
        <f t="shared" si="239"/>
        <v>1</v>
      </c>
    </row>
    <row r="14952" spans="1:6" x14ac:dyDescent="0.2">
      <c r="A14952" s="28">
        <v>43510</v>
      </c>
      <c r="B14952" t="s">
        <v>446</v>
      </c>
      <c r="C14952" t="s">
        <v>53</v>
      </c>
      <c r="D14952" t="s">
        <v>53</v>
      </c>
      <c r="E14952" s="30">
        <v>6.5170000000000003</v>
      </c>
      <c r="F14952">
        <f t="shared" si="239"/>
        <v>1</v>
      </c>
    </row>
    <row r="14953" spans="1:6" x14ac:dyDescent="0.2">
      <c r="A14953" s="28">
        <v>43510</v>
      </c>
      <c r="B14953" t="s">
        <v>446</v>
      </c>
      <c r="C14953" t="s">
        <v>54</v>
      </c>
      <c r="D14953" t="s">
        <v>54</v>
      </c>
      <c r="E14953" s="30">
        <v>3.15</v>
      </c>
      <c r="F14953">
        <f t="shared" si="239"/>
        <v>1</v>
      </c>
    </row>
    <row r="14954" spans="1:6" x14ac:dyDescent="0.2">
      <c r="A14954" s="28">
        <v>43510</v>
      </c>
      <c r="B14954" t="s">
        <v>446</v>
      </c>
      <c r="C14954" t="s">
        <v>55</v>
      </c>
      <c r="D14954" t="s">
        <v>55</v>
      </c>
      <c r="E14954" s="30">
        <v>54.5</v>
      </c>
      <c r="F14954">
        <f t="shared" si="239"/>
        <v>1</v>
      </c>
    </row>
    <row r="14955" spans="1:6" x14ac:dyDescent="0.2">
      <c r="A14955" s="28">
        <v>43510</v>
      </c>
      <c r="B14955" t="s">
        <v>446</v>
      </c>
      <c r="C14955" t="s">
        <v>56</v>
      </c>
      <c r="D14955" t="s">
        <v>56</v>
      </c>
      <c r="E14955" s="30">
        <v>9</v>
      </c>
      <c r="F14955">
        <f t="shared" si="239"/>
        <v>1</v>
      </c>
    </row>
    <row r="14956" spans="1:6" x14ac:dyDescent="0.2">
      <c r="A14956" s="28">
        <v>43510</v>
      </c>
      <c r="B14956" t="s">
        <v>446</v>
      </c>
      <c r="C14956" t="s">
        <v>57</v>
      </c>
      <c r="D14956" t="s">
        <v>57</v>
      </c>
      <c r="E14956" s="30">
        <v>0</v>
      </c>
      <c r="F14956">
        <f t="shared" si="239"/>
        <v>1</v>
      </c>
    </row>
    <row r="14957" spans="1:6" x14ac:dyDescent="0.2">
      <c r="A14957" s="28">
        <v>43510</v>
      </c>
      <c r="B14957" t="s">
        <v>446</v>
      </c>
      <c r="C14957" t="s">
        <v>58</v>
      </c>
      <c r="D14957" t="s">
        <v>58</v>
      </c>
      <c r="E14957" s="30">
        <v>7</v>
      </c>
      <c r="F14957">
        <f t="shared" si="239"/>
        <v>1</v>
      </c>
    </row>
    <row r="14958" spans="1:6" x14ac:dyDescent="0.2">
      <c r="A14958" s="28">
        <v>43510</v>
      </c>
      <c r="B14958" t="s">
        <v>446</v>
      </c>
      <c r="C14958" t="s">
        <v>59</v>
      </c>
      <c r="D14958" t="s">
        <v>59</v>
      </c>
      <c r="E14958" s="30">
        <v>3</v>
      </c>
      <c r="F14958">
        <f t="shared" si="239"/>
        <v>1</v>
      </c>
    </row>
    <row r="14959" spans="1:6" x14ac:dyDescent="0.2">
      <c r="A14959" s="28">
        <v>43511</v>
      </c>
      <c r="B14959" t="s">
        <v>440</v>
      </c>
      <c r="C14959" t="s">
        <v>52</v>
      </c>
      <c r="D14959" t="s">
        <v>52</v>
      </c>
      <c r="E14959" s="30">
        <v>5.34</v>
      </c>
      <c r="F14959">
        <f t="shared" si="239"/>
        <v>1</v>
      </c>
    </row>
    <row r="14960" spans="1:6" x14ac:dyDescent="0.2">
      <c r="A14960" s="28">
        <v>43511</v>
      </c>
      <c r="B14960" t="s">
        <v>440</v>
      </c>
      <c r="C14960" t="s">
        <v>53</v>
      </c>
      <c r="D14960" t="s">
        <v>53</v>
      </c>
      <c r="E14960" s="30">
        <v>5</v>
      </c>
      <c r="F14960">
        <f t="shared" si="239"/>
        <v>1</v>
      </c>
    </row>
    <row r="14961" spans="1:6" x14ac:dyDescent="0.2">
      <c r="A14961" s="28">
        <v>43511</v>
      </c>
      <c r="B14961" t="s">
        <v>440</v>
      </c>
      <c r="C14961" t="s">
        <v>54</v>
      </c>
      <c r="D14961" t="s">
        <v>54</v>
      </c>
      <c r="E14961" s="30">
        <v>12.5</v>
      </c>
      <c r="F14961">
        <f t="shared" si="239"/>
        <v>1</v>
      </c>
    </row>
    <row r="14962" spans="1:6" x14ac:dyDescent="0.2">
      <c r="A14962" s="28">
        <v>43511</v>
      </c>
      <c r="B14962" t="s">
        <v>440</v>
      </c>
      <c r="C14962" t="s">
        <v>55</v>
      </c>
      <c r="D14962" t="s">
        <v>55</v>
      </c>
      <c r="E14962" s="30">
        <v>52.05</v>
      </c>
      <c r="F14962">
        <f t="shared" si="239"/>
        <v>1</v>
      </c>
    </row>
    <row r="14963" spans="1:6" x14ac:dyDescent="0.2">
      <c r="A14963" s="28">
        <v>43511</v>
      </c>
      <c r="B14963" t="s">
        <v>440</v>
      </c>
      <c r="C14963" t="s">
        <v>56</v>
      </c>
      <c r="D14963" t="s">
        <v>56</v>
      </c>
      <c r="E14963" s="30">
        <v>16</v>
      </c>
      <c r="F14963">
        <f t="shared" si="239"/>
        <v>1</v>
      </c>
    </row>
    <row r="14964" spans="1:6" x14ac:dyDescent="0.2">
      <c r="A14964" s="28">
        <v>43511</v>
      </c>
      <c r="B14964" t="s">
        <v>440</v>
      </c>
      <c r="C14964" t="s">
        <v>57</v>
      </c>
      <c r="D14964" t="s">
        <v>57</v>
      </c>
      <c r="E14964" s="30">
        <v>0</v>
      </c>
      <c r="F14964">
        <f t="shared" si="239"/>
        <v>1</v>
      </c>
    </row>
    <row r="14965" spans="1:6" x14ac:dyDescent="0.2">
      <c r="A14965" s="28">
        <v>43511</v>
      </c>
      <c r="B14965" t="s">
        <v>440</v>
      </c>
      <c r="C14965" t="s">
        <v>58</v>
      </c>
      <c r="D14965" t="s">
        <v>58</v>
      </c>
      <c r="E14965" s="30">
        <v>3</v>
      </c>
      <c r="F14965">
        <f t="shared" si="239"/>
        <v>1</v>
      </c>
    </row>
    <row r="14966" spans="1:6" x14ac:dyDescent="0.2">
      <c r="A14966" s="28">
        <v>43511</v>
      </c>
      <c r="B14966" t="s">
        <v>440</v>
      </c>
      <c r="C14966" t="s">
        <v>59</v>
      </c>
      <c r="D14966" t="s">
        <v>59</v>
      </c>
      <c r="E14966" s="30">
        <v>2</v>
      </c>
      <c r="F14966">
        <f t="shared" si="239"/>
        <v>1</v>
      </c>
    </row>
    <row r="14967" spans="1:6" x14ac:dyDescent="0.2">
      <c r="A14967" s="28">
        <v>43512</v>
      </c>
      <c r="B14967" t="s">
        <v>441</v>
      </c>
      <c r="C14967" t="s">
        <v>52</v>
      </c>
      <c r="D14967" t="s">
        <v>52</v>
      </c>
      <c r="E14967" s="30">
        <v>6.34</v>
      </c>
      <c r="F14967">
        <f t="shared" si="239"/>
        <v>1</v>
      </c>
    </row>
    <row r="14968" spans="1:6" x14ac:dyDescent="0.2">
      <c r="A14968" s="28">
        <v>43512</v>
      </c>
      <c r="B14968" t="s">
        <v>441</v>
      </c>
      <c r="C14968" t="s">
        <v>53</v>
      </c>
      <c r="D14968" t="s">
        <v>53</v>
      </c>
      <c r="E14968" s="30">
        <v>6.02</v>
      </c>
      <c r="F14968">
        <f t="shared" si="239"/>
        <v>1</v>
      </c>
    </row>
    <row r="14969" spans="1:6" x14ac:dyDescent="0.2">
      <c r="A14969" s="28">
        <v>43512</v>
      </c>
      <c r="B14969" t="s">
        <v>441</v>
      </c>
      <c r="C14969" t="s">
        <v>54</v>
      </c>
      <c r="D14969" t="s">
        <v>54</v>
      </c>
      <c r="E14969" s="30">
        <v>5</v>
      </c>
      <c r="F14969">
        <f t="shared" si="239"/>
        <v>1</v>
      </c>
    </row>
    <row r="14970" spans="1:6" x14ac:dyDescent="0.2">
      <c r="A14970" s="28">
        <v>43512</v>
      </c>
      <c r="B14970" t="s">
        <v>441</v>
      </c>
      <c r="C14970" t="s">
        <v>55</v>
      </c>
      <c r="D14970" t="s">
        <v>55</v>
      </c>
      <c r="E14970" s="30">
        <v>36.4</v>
      </c>
      <c r="F14970">
        <f t="shared" si="239"/>
        <v>1</v>
      </c>
    </row>
    <row r="14971" spans="1:6" x14ac:dyDescent="0.2">
      <c r="A14971" s="28">
        <v>43512</v>
      </c>
      <c r="B14971" t="s">
        <v>441</v>
      </c>
      <c r="C14971" t="s">
        <v>56</v>
      </c>
      <c r="D14971" t="s">
        <v>56</v>
      </c>
      <c r="E14971" s="30">
        <v>8</v>
      </c>
      <c r="F14971">
        <f t="shared" si="239"/>
        <v>1</v>
      </c>
    </row>
    <row r="14972" spans="1:6" x14ac:dyDescent="0.2">
      <c r="A14972" s="28">
        <v>43512</v>
      </c>
      <c r="B14972" t="s">
        <v>441</v>
      </c>
      <c r="C14972" t="s">
        <v>57</v>
      </c>
      <c r="D14972" t="s">
        <v>57</v>
      </c>
      <c r="E14972" s="30">
        <v>0</v>
      </c>
      <c r="F14972">
        <f t="shared" si="239"/>
        <v>1</v>
      </c>
    </row>
    <row r="14973" spans="1:6" x14ac:dyDescent="0.2">
      <c r="A14973" s="28">
        <v>43512</v>
      </c>
      <c r="B14973" t="s">
        <v>441</v>
      </c>
      <c r="C14973" t="s">
        <v>58</v>
      </c>
      <c r="D14973" t="s">
        <v>58</v>
      </c>
      <c r="E14973" s="30">
        <v>6</v>
      </c>
      <c r="F14973">
        <f t="shared" si="239"/>
        <v>1</v>
      </c>
    </row>
    <row r="14974" spans="1:6" x14ac:dyDescent="0.2">
      <c r="A14974" s="28">
        <v>43512</v>
      </c>
      <c r="B14974" t="s">
        <v>441</v>
      </c>
      <c r="C14974" t="s">
        <v>59</v>
      </c>
      <c r="D14974" t="s">
        <v>59</v>
      </c>
      <c r="E14974" s="30">
        <v>3</v>
      </c>
      <c r="F14974">
        <f t="shared" si="239"/>
        <v>1</v>
      </c>
    </row>
    <row r="14975" spans="1:6" x14ac:dyDescent="0.2">
      <c r="A14975" s="28">
        <v>43513</v>
      </c>
      <c r="B14975" t="s">
        <v>447</v>
      </c>
      <c r="C14975" t="s">
        <v>52</v>
      </c>
      <c r="D14975" t="s">
        <v>52</v>
      </c>
      <c r="E14975" s="30">
        <v>2.34</v>
      </c>
      <c r="F14975">
        <f t="shared" si="239"/>
        <v>1</v>
      </c>
    </row>
    <row r="14976" spans="1:6" x14ac:dyDescent="0.2">
      <c r="A14976" s="28">
        <v>43513</v>
      </c>
      <c r="B14976" t="s">
        <v>447</v>
      </c>
      <c r="C14976" t="s">
        <v>53</v>
      </c>
      <c r="D14976" t="s">
        <v>53</v>
      </c>
      <c r="E14976" s="30">
        <v>4.4160000000000004</v>
      </c>
      <c r="F14976">
        <f t="shared" si="239"/>
        <v>1</v>
      </c>
    </row>
    <row r="14977" spans="1:6" x14ac:dyDescent="0.2">
      <c r="A14977" s="28">
        <v>43513</v>
      </c>
      <c r="B14977" t="s">
        <v>447</v>
      </c>
      <c r="C14977" t="s">
        <v>54</v>
      </c>
      <c r="D14977" t="s">
        <v>54</v>
      </c>
      <c r="E14977" s="30">
        <v>4</v>
      </c>
      <c r="F14977">
        <f t="shared" si="239"/>
        <v>1</v>
      </c>
    </row>
    <row r="14978" spans="1:6" x14ac:dyDescent="0.2">
      <c r="A14978" s="28">
        <v>43513</v>
      </c>
      <c r="B14978" t="s">
        <v>447</v>
      </c>
      <c r="C14978" t="s">
        <v>55</v>
      </c>
      <c r="D14978" t="s">
        <v>55</v>
      </c>
      <c r="E14978" s="30">
        <v>15.162000000000001</v>
      </c>
      <c r="F14978">
        <f t="shared" si="239"/>
        <v>1</v>
      </c>
    </row>
    <row r="14979" spans="1:6" x14ac:dyDescent="0.2">
      <c r="A14979" s="28">
        <v>43513</v>
      </c>
      <c r="B14979" t="s">
        <v>447</v>
      </c>
      <c r="C14979" t="s">
        <v>56</v>
      </c>
      <c r="D14979" t="s">
        <v>56</v>
      </c>
      <c r="E14979" s="30">
        <v>11.2</v>
      </c>
      <c r="F14979">
        <f t="shared" si="239"/>
        <v>1</v>
      </c>
    </row>
    <row r="14980" spans="1:6" x14ac:dyDescent="0.2">
      <c r="A14980" s="28">
        <v>43513</v>
      </c>
      <c r="B14980" t="s">
        <v>447</v>
      </c>
      <c r="C14980" t="s">
        <v>57</v>
      </c>
      <c r="D14980" t="s">
        <v>57</v>
      </c>
      <c r="E14980" s="30">
        <v>0</v>
      </c>
      <c r="F14980">
        <f t="shared" si="239"/>
        <v>1</v>
      </c>
    </row>
    <row r="14981" spans="1:6" x14ac:dyDescent="0.2">
      <c r="A14981" s="28">
        <v>43513</v>
      </c>
      <c r="B14981" t="s">
        <v>447</v>
      </c>
      <c r="C14981" t="s">
        <v>58</v>
      </c>
      <c r="D14981" t="s">
        <v>58</v>
      </c>
      <c r="E14981" s="30">
        <v>0</v>
      </c>
      <c r="F14981">
        <f t="shared" si="239"/>
        <v>1</v>
      </c>
    </row>
    <row r="14982" spans="1:6" x14ac:dyDescent="0.2">
      <c r="A14982" s="28">
        <v>43513</v>
      </c>
      <c r="B14982" t="s">
        <v>447</v>
      </c>
      <c r="C14982" t="s">
        <v>59</v>
      </c>
      <c r="D14982" t="s">
        <v>59</v>
      </c>
      <c r="E14982" s="30">
        <v>3.1</v>
      </c>
      <c r="F14982">
        <f t="shared" si="239"/>
        <v>1</v>
      </c>
    </row>
    <row r="14983" spans="1:6" x14ac:dyDescent="0.2">
      <c r="A14983" s="28">
        <v>43514</v>
      </c>
      <c r="B14983" t="s">
        <v>443</v>
      </c>
      <c r="C14983" t="s">
        <v>52</v>
      </c>
      <c r="D14983" t="s">
        <v>52</v>
      </c>
      <c r="E14983" s="30">
        <v>3.34</v>
      </c>
      <c r="F14983">
        <f t="shared" ref="F14983:F15046" si="240">SUBTOTAL(103,E14983)</f>
        <v>1</v>
      </c>
    </row>
    <row r="14984" spans="1:6" x14ac:dyDescent="0.2">
      <c r="A14984" s="28">
        <v>43514</v>
      </c>
      <c r="B14984" t="s">
        <v>443</v>
      </c>
      <c r="C14984" t="s">
        <v>53</v>
      </c>
      <c r="D14984" t="s">
        <v>53</v>
      </c>
      <c r="E14984" s="30">
        <v>2.0760000000000001</v>
      </c>
      <c r="F14984">
        <f t="shared" si="240"/>
        <v>1</v>
      </c>
    </row>
    <row r="14985" spans="1:6" x14ac:dyDescent="0.2">
      <c r="A14985" s="28">
        <v>43514</v>
      </c>
      <c r="B14985" t="s">
        <v>443</v>
      </c>
      <c r="C14985" t="s">
        <v>54</v>
      </c>
      <c r="D14985" t="s">
        <v>54</v>
      </c>
      <c r="E14985" s="30">
        <v>3.6</v>
      </c>
      <c r="F14985">
        <f t="shared" si="240"/>
        <v>1</v>
      </c>
    </row>
    <row r="14986" spans="1:6" x14ac:dyDescent="0.2">
      <c r="A14986" s="28">
        <v>43514</v>
      </c>
      <c r="B14986" t="s">
        <v>443</v>
      </c>
      <c r="C14986" t="s">
        <v>55</v>
      </c>
      <c r="D14986" t="s">
        <v>55</v>
      </c>
      <c r="E14986" s="30">
        <v>27.4</v>
      </c>
      <c r="F14986">
        <f t="shared" si="240"/>
        <v>1</v>
      </c>
    </row>
    <row r="14987" spans="1:6" x14ac:dyDescent="0.2">
      <c r="A14987" s="28">
        <v>43514</v>
      </c>
      <c r="B14987" t="s">
        <v>443</v>
      </c>
      <c r="C14987" t="s">
        <v>56</v>
      </c>
      <c r="D14987" t="s">
        <v>56</v>
      </c>
      <c r="E14987" s="30">
        <v>7</v>
      </c>
      <c r="F14987">
        <f t="shared" si="240"/>
        <v>1</v>
      </c>
    </row>
    <row r="14988" spans="1:6" x14ac:dyDescent="0.2">
      <c r="A14988" s="28">
        <v>43514</v>
      </c>
      <c r="B14988" t="s">
        <v>443</v>
      </c>
      <c r="C14988" t="s">
        <v>57</v>
      </c>
      <c r="D14988" t="s">
        <v>57</v>
      </c>
      <c r="E14988" s="30">
        <v>0</v>
      </c>
      <c r="F14988">
        <f t="shared" si="240"/>
        <v>1</v>
      </c>
    </row>
    <row r="14989" spans="1:6" x14ac:dyDescent="0.2">
      <c r="A14989" s="28">
        <v>43514</v>
      </c>
      <c r="B14989" t="s">
        <v>443</v>
      </c>
      <c r="C14989" t="s">
        <v>58</v>
      </c>
      <c r="D14989" t="s">
        <v>58</v>
      </c>
      <c r="E14989" s="30">
        <v>10</v>
      </c>
      <c r="F14989">
        <f t="shared" si="240"/>
        <v>1</v>
      </c>
    </row>
    <row r="14990" spans="1:6" x14ac:dyDescent="0.2">
      <c r="A14990" s="28">
        <v>43514</v>
      </c>
      <c r="B14990" t="s">
        <v>443</v>
      </c>
      <c r="C14990" t="s">
        <v>59</v>
      </c>
      <c r="D14990" t="s">
        <v>59</v>
      </c>
      <c r="E14990" s="30">
        <v>0</v>
      </c>
      <c r="F14990">
        <f t="shared" si="240"/>
        <v>1</v>
      </c>
    </row>
    <row r="14991" spans="1:6" x14ac:dyDescent="0.2">
      <c r="A14991" s="28">
        <v>43515</v>
      </c>
      <c r="B14991" t="s">
        <v>444</v>
      </c>
      <c r="C14991" t="s">
        <v>52</v>
      </c>
      <c r="D14991" t="s">
        <v>52</v>
      </c>
      <c r="E14991" s="30">
        <v>3.33</v>
      </c>
      <c r="F14991">
        <f t="shared" si="240"/>
        <v>1</v>
      </c>
    </row>
    <row r="14992" spans="1:6" x14ac:dyDescent="0.2">
      <c r="A14992" s="28">
        <v>43515</v>
      </c>
      <c r="B14992" t="s">
        <v>444</v>
      </c>
      <c r="C14992" t="s">
        <v>53</v>
      </c>
      <c r="D14992" t="s">
        <v>53</v>
      </c>
      <c r="E14992" s="30">
        <v>4.33</v>
      </c>
      <c r="F14992">
        <f t="shared" si="240"/>
        <v>1</v>
      </c>
    </row>
    <row r="14993" spans="1:6" x14ac:dyDescent="0.2">
      <c r="A14993" s="28">
        <v>43515</v>
      </c>
      <c r="B14993" t="s">
        <v>444</v>
      </c>
      <c r="C14993" t="s">
        <v>54</v>
      </c>
      <c r="D14993" t="s">
        <v>54</v>
      </c>
      <c r="E14993" s="30">
        <v>1.5</v>
      </c>
      <c r="F14993">
        <f t="shared" si="240"/>
        <v>1</v>
      </c>
    </row>
    <row r="14994" spans="1:6" x14ac:dyDescent="0.2">
      <c r="A14994" s="28">
        <v>43515</v>
      </c>
      <c r="B14994" t="s">
        <v>444</v>
      </c>
      <c r="C14994" t="s">
        <v>55</v>
      </c>
      <c r="D14994" t="s">
        <v>55</v>
      </c>
      <c r="E14994" s="30">
        <v>27.4</v>
      </c>
      <c r="F14994">
        <f t="shared" si="240"/>
        <v>1</v>
      </c>
    </row>
    <row r="14995" spans="1:6" x14ac:dyDescent="0.2">
      <c r="A14995" s="28">
        <v>43515</v>
      </c>
      <c r="B14995" t="s">
        <v>444</v>
      </c>
      <c r="C14995" t="s">
        <v>56</v>
      </c>
      <c r="D14995" t="s">
        <v>56</v>
      </c>
      <c r="E14995" s="30">
        <v>15</v>
      </c>
      <c r="F14995">
        <f t="shared" si="240"/>
        <v>1</v>
      </c>
    </row>
    <row r="14996" spans="1:6" x14ac:dyDescent="0.2">
      <c r="A14996" s="28">
        <v>43515</v>
      </c>
      <c r="B14996" t="s">
        <v>444</v>
      </c>
      <c r="C14996" t="s">
        <v>57</v>
      </c>
      <c r="D14996" t="s">
        <v>57</v>
      </c>
      <c r="E14996" s="30">
        <v>2</v>
      </c>
      <c r="F14996">
        <f t="shared" si="240"/>
        <v>1</v>
      </c>
    </row>
    <row r="14997" spans="1:6" x14ac:dyDescent="0.2">
      <c r="A14997" s="28">
        <v>43515</v>
      </c>
      <c r="B14997" t="s">
        <v>444</v>
      </c>
      <c r="C14997" t="s">
        <v>58</v>
      </c>
      <c r="D14997" t="s">
        <v>58</v>
      </c>
      <c r="E14997" s="30">
        <v>6</v>
      </c>
      <c r="F14997">
        <f t="shared" si="240"/>
        <v>1</v>
      </c>
    </row>
    <row r="14998" spans="1:6" x14ac:dyDescent="0.2">
      <c r="A14998" s="28">
        <v>43515</v>
      </c>
      <c r="B14998" t="s">
        <v>444</v>
      </c>
      <c r="C14998" t="s">
        <v>59</v>
      </c>
      <c r="D14998" t="s">
        <v>59</v>
      </c>
      <c r="E14998" s="30">
        <v>3</v>
      </c>
      <c r="F14998">
        <f t="shared" si="240"/>
        <v>1</v>
      </c>
    </row>
    <row r="14999" spans="1:6" x14ac:dyDescent="0.2">
      <c r="A14999" s="28">
        <v>43516</v>
      </c>
      <c r="B14999" t="s">
        <v>445</v>
      </c>
      <c r="C14999" t="s">
        <v>52</v>
      </c>
      <c r="D14999" t="s">
        <v>52</v>
      </c>
      <c r="E14999" s="30">
        <v>2.34</v>
      </c>
      <c r="F14999">
        <f t="shared" si="240"/>
        <v>1</v>
      </c>
    </row>
    <row r="15000" spans="1:6" x14ac:dyDescent="0.2">
      <c r="A15000" s="28">
        <v>43516</v>
      </c>
      <c r="B15000" t="s">
        <v>445</v>
      </c>
      <c r="C15000" t="s">
        <v>53</v>
      </c>
      <c r="D15000" t="s">
        <v>53</v>
      </c>
      <c r="E15000" s="30">
        <v>4.7789999999999999</v>
      </c>
      <c r="F15000">
        <f t="shared" si="240"/>
        <v>1</v>
      </c>
    </row>
    <row r="15001" spans="1:6" x14ac:dyDescent="0.2">
      <c r="A15001" s="28">
        <v>43516</v>
      </c>
      <c r="B15001" t="s">
        <v>445</v>
      </c>
      <c r="C15001" t="s">
        <v>54</v>
      </c>
      <c r="D15001" t="s">
        <v>54</v>
      </c>
      <c r="E15001" s="30">
        <v>3.3</v>
      </c>
      <c r="F15001">
        <f t="shared" si="240"/>
        <v>1</v>
      </c>
    </row>
    <row r="15002" spans="1:6" x14ac:dyDescent="0.2">
      <c r="A15002" s="28">
        <v>43516</v>
      </c>
      <c r="B15002" t="s">
        <v>445</v>
      </c>
      <c r="C15002" t="s">
        <v>55</v>
      </c>
      <c r="D15002" t="s">
        <v>55</v>
      </c>
      <c r="E15002" s="30">
        <v>30.6</v>
      </c>
      <c r="F15002">
        <f t="shared" si="240"/>
        <v>1</v>
      </c>
    </row>
    <row r="15003" spans="1:6" x14ac:dyDescent="0.2">
      <c r="A15003" s="28">
        <v>43516</v>
      </c>
      <c r="B15003" t="s">
        <v>445</v>
      </c>
      <c r="C15003" t="s">
        <v>56</v>
      </c>
      <c r="D15003" t="s">
        <v>56</v>
      </c>
      <c r="E15003" s="30">
        <v>14</v>
      </c>
      <c r="F15003">
        <f t="shared" si="240"/>
        <v>1</v>
      </c>
    </row>
    <row r="15004" spans="1:6" x14ac:dyDescent="0.2">
      <c r="A15004" s="28">
        <v>43516</v>
      </c>
      <c r="B15004" t="s">
        <v>445</v>
      </c>
      <c r="C15004" t="s">
        <v>57</v>
      </c>
      <c r="D15004" t="s">
        <v>57</v>
      </c>
      <c r="E15004" s="30">
        <v>0</v>
      </c>
      <c r="F15004">
        <f t="shared" si="240"/>
        <v>1</v>
      </c>
    </row>
    <row r="15005" spans="1:6" x14ac:dyDescent="0.2">
      <c r="A15005" s="28">
        <v>43516</v>
      </c>
      <c r="B15005" t="s">
        <v>445</v>
      </c>
      <c r="C15005" t="s">
        <v>58</v>
      </c>
      <c r="D15005" t="s">
        <v>58</v>
      </c>
      <c r="E15005" s="30">
        <v>7</v>
      </c>
      <c r="F15005">
        <f t="shared" si="240"/>
        <v>1</v>
      </c>
    </row>
    <row r="15006" spans="1:6" x14ac:dyDescent="0.2">
      <c r="A15006" s="28">
        <v>43516</v>
      </c>
      <c r="B15006" t="s">
        <v>445</v>
      </c>
      <c r="C15006" t="s">
        <v>59</v>
      </c>
      <c r="D15006" t="s">
        <v>59</v>
      </c>
      <c r="E15006" s="30">
        <v>3</v>
      </c>
      <c r="F15006">
        <f t="shared" si="240"/>
        <v>1</v>
      </c>
    </row>
    <row r="15007" spans="1:6" x14ac:dyDescent="0.2">
      <c r="A15007" s="28">
        <v>43517</v>
      </c>
      <c r="B15007" t="s">
        <v>446</v>
      </c>
      <c r="C15007" t="s">
        <v>52</v>
      </c>
      <c r="D15007" t="s">
        <v>52</v>
      </c>
      <c r="E15007" s="30">
        <v>1.66</v>
      </c>
      <c r="F15007">
        <f t="shared" si="240"/>
        <v>1</v>
      </c>
    </row>
    <row r="15008" spans="1:6" x14ac:dyDescent="0.2">
      <c r="A15008" s="28">
        <v>43517</v>
      </c>
      <c r="B15008" t="s">
        <v>446</v>
      </c>
      <c r="C15008" t="s">
        <v>53</v>
      </c>
      <c r="D15008" t="s">
        <v>53</v>
      </c>
      <c r="E15008" s="30">
        <v>5</v>
      </c>
      <c r="F15008">
        <f t="shared" si="240"/>
        <v>1</v>
      </c>
    </row>
    <row r="15009" spans="1:6" x14ac:dyDescent="0.2">
      <c r="A15009" s="28">
        <v>43517</v>
      </c>
      <c r="B15009" t="s">
        <v>446</v>
      </c>
      <c r="C15009" t="s">
        <v>54</v>
      </c>
      <c r="D15009" t="s">
        <v>54</v>
      </c>
      <c r="E15009" s="30">
        <v>2.1</v>
      </c>
      <c r="F15009">
        <f t="shared" si="240"/>
        <v>1</v>
      </c>
    </row>
    <row r="15010" spans="1:6" x14ac:dyDescent="0.2">
      <c r="A15010" s="28">
        <v>43517</v>
      </c>
      <c r="B15010" t="s">
        <v>446</v>
      </c>
      <c r="C15010" t="s">
        <v>55</v>
      </c>
      <c r="D15010" t="s">
        <v>55</v>
      </c>
      <c r="E15010" s="30">
        <v>45.4</v>
      </c>
      <c r="F15010">
        <f t="shared" si="240"/>
        <v>1</v>
      </c>
    </row>
    <row r="15011" spans="1:6" x14ac:dyDescent="0.2">
      <c r="A15011" s="28">
        <v>43517</v>
      </c>
      <c r="B15011" t="s">
        <v>446</v>
      </c>
      <c r="C15011" t="s">
        <v>56</v>
      </c>
      <c r="D15011" t="s">
        <v>56</v>
      </c>
      <c r="E15011" s="30">
        <v>15</v>
      </c>
      <c r="F15011">
        <f t="shared" si="240"/>
        <v>1</v>
      </c>
    </row>
    <row r="15012" spans="1:6" x14ac:dyDescent="0.2">
      <c r="A15012" s="28">
        <v>43517</v>
      </c>
      <c r="B15012" t="s">
        <v>446</v>
      </c>
      <c r="C15012" t="s">
        <v>57</v>
      </c>
      <c r="D15012" t="s">
        <v>57</v>
      </c>
      <c r="E15012" s="30">
        <v>1</v>
      </c>
      <c r="F15012">
        <f t="shared" si="240"/>
        <v>1</v>
      </c>
    </row>
    <row r="15013" spans="1:6" x14ac:dyDescent="0.2">
      <c r="A15013" s="28">
        <v>43517</v>
      </c>
      <c r="B15013" t="s">
        <v>446</v>
      </c>
      <c r="C15013" t="s">
        <v>58</v>
      </c>
      <c r="D15013" t="s">
        <v>58</v>
      </c>
      <c r="E15013" s="30">
        <v>5</v>
      </c>
      <c r="F15013">
        <f t="shared" si="240"/>
        <v>1</v>
      </c>
    </row>
    <row r="15014" spans="1:6" x14ac:dyDescent="0.2">
      <c r="A15014" s="28">
        <v>43517</v>
      </c>
      <c r="B15014" t="s">
        <v>446</v>
      </c>
      <c r="C15014" t="s">
        <v>59</v>
      </c>
      <c r="D15014" t="s">
        <v>59</v>
      </c>
      <c r="E15014" s="30">
        <v>2</v>
      </c>
      <c r="F15014">
        <f t="shared" si="240"/>
        <v>1</v>
      </c>
    </row>
    <row r="15015" spans="1:6" x14ac:dyDescent="0.2">
      <c r="A15015" s="28">
        <v>43518</v>
      </c>
      <c r="B15015" t="s">
        <v>440</v>
      </c>
      <c r="C15015" t="s">
        <v>52</v>
      </c>
      <c r="D15015" t="s">
        <v>52</v>
      </c>
      <c r="E15015" s="30">
        <v>2.33</v>
      </c>
      <c r="F15015">
        <f t="shared" si="240"/>
        <v>1</v>
      </c>
    </row>
    <row r="15016" spans="1:6" x14ac:dyDescent="0.2">
      <c r="A15016" s="28">
        <v>43518</v>
      </c>
      <c r="B15016" t="s">
        <v>440</v>
      </c>
      <c r="C15016" t="s">
        <v>53</v>
      </c>
      <c r="D15016" t="s">
        <v>53</v>
      </c>
      <c r="E15016" s="30">
        <v>2</v>
      </c>
      <c r="F15016">
        <f t="shared" si="240"/>
        <v>1</v>
      </c>
    </row>
    <row r="15017" spans="1:6" x14ac:dyDescent="0.2">
      <c r="A15017" s="28">
        <v>43518</v>
      </c>
      <c r="B15017" t="s">
        <v>440</v>
      </c>
      <c r="C15017" t="s">
        <v>54</v>
      </c>
      <c r="D15017" t="s">
        <v>54</v>
      </c>
      <c r="E15017" s="30">
        <v>1.2</v>
      </c>
      <c r="F15017">
        <f t="shared" si="240"/>
        <v>1</v>
      </c>
    </row>
    <row r="15018" spans="1:6" x14ac:dyDescent="0.2">
      <c r="A15018" s="28">
        <v>43518</v>
      </c>
      <c r="B15018" t="s">
        <v>440</v>
      </c>
      <c r="C15018" t="s">
        <v>55</v>
      </c>
      <c r="D15018" t="s">
        <v>55</v>
      </c>
      <c r="E15018" s="30">
        <v>16</v>
      </c>
      <c r="F15018">
        <f t="shared" si="240"/>
        <v>1</v>
      </c>
    </row>
    <row r="15019" spans="1:6" x14ac:dyDescent="0.2">
      <c r="A15019" s="28">
        <v>43518</v>
      </c>
      <c r="B15019" t="s">
        <v>440</v>
      </c>
      <c r="C15019" t="s">
        <v>56</v>
      </c>
      <c r="D15019" t="s">
        <v>56</v>
      </c>
      <c r="E15019" s="30">
        <v>5</v>
      </c>
      <c r="F15019">
        <f t="shared" si="240"/>
        <v>1</v>
      </c>
    </row>
    <row r="15020" spans="1:6" x14ac:dyDescent="0.2">
      <c r="A15020" s="28">
        <v>43518</v>
      </c>
      <c r="B15020" t="s">
        <v>440</v>
      </c>
      <c r="C15020" t="s">
        <v>57</v>
      </c>
      <c r="D15020" t="s">
        <v>57</v>
      </c>
      <c r="E15020" s="30">
        <v>0</v>
      </c>
      <c r="F15020">
        <f t="shared" si="240"/>
        <v>1</v>
      </c>
    </row>
    <row r="15021" spans="1:6" x14ac:dyDescent="0.2">
      <c r="A15021" s="28">
        <v>43518</v>
      </c>
      <c r="B15021" t="s">
        <v>440</v>
      </c>
      <c r="C15021" t="s">
        <v>58</v>
      </c>
      <c r="D15021" t="s">
        <v>58</v>
      </c>
      <c r="E15021" s="30">
        <v>1</v>
      </c>
      <c r="F15021">
        <f t="shared" si="240"/>
        <v>1</v>
      </c>
    </row>
    <row r="15022" spans="1:6" x14ac:dyDescent="0.2">
      <c r="A15022" s="28">
        <v>43518</v>
      </c>
      <c r="B15022" t="s">
        <v>440</v>
      </c>
      <c r="C15022" t="s">
        <v>59</v>
      </c>
      <c r="D15022" t="s">
        <v>59</v>
      </c>
      <c r="E15022" s="30">
        <v>2</v>
      </c>
      <c r="F15022">
        <f t="shared" si="240"/>
        <v>1</v>
      </c>
    </row>
    <row r="15023" spans="1:6" x14ac:dyDescent="0.2">
      <c r="A15023" s="28">
        <v>43519</v>
      </c>
      <c r="B15023" t="s">
        <v>441</v>
      </c>
      <c r="C15023" t="s">
        <v>52</v>
      </c>
      <c r="D15023" t="s">
        <v>52</v>
      </c>
      <c r="E15023" s="30">
        <v>5.01</v>
      </c>
      <c r="F15023">
        <f t="shared" si="240"/>
        <v>1</v>
      </c>
    </row>
    <row r="15024" spans="1:6" x14ac:dyDescent="0.2">
      <c r="A15024" s="28">
        <v>43519</v>
      </c>
      <c r="B15024" t="s">
        <v>441</v>
      </c>
      <c r="C15024" t="s">
        <v>53</v>
      </c>
      <c r="D15024" t="s">
        <v>53</v>
      </c>
      <c r="E15024" s="30">
        <v>2.44</v>
      </c>
      <c r="F15024">
        <f t="shared" si="240"/>
        <v>1</v>
      </c>
    </row>
    <row r="15025" spans="1:6" x14ac:dyDescent="0.2">
      <c r="A15025" s="28">
        <v>43519</v>
      </c>
      <c r="B15025" t="s">
        <v>441</v>
      </c>
      <c r="C15025" t="s">
        <v>54</v>
      </c>
      <c r="D15025" t="s">
        <v>54</v>
      </c>
      <c r="E15025" s="30">
        <v>3.2</v>
      </c>
      <c r="F15025">
        <f t="shared" si="240"/>
        <v>1</v>
      </c>
    </row>
    <row r="15026" spans="1:6" x14ac:dyDescent="0.2">
      <c r="A15026" s="28">
        <v>43519</v>
      </c>
      <c r="B15026" t="s">
        <v>441</v>
      </c>
      <c r="C15026" t="s">
        <v>55</v>
      </c>
      <c r="D15026" t="s">
        <v>55</v>
      </c>
      <c r="E15026" s="30">
        <v>38.200000000000003</v>
      </c>
      <c r="F15026">
        <f t="shared" si="240"/>
        <v>1</v>
      </c>
    </row>
    <row r="15027" spans="1:6" x14ac:dyDescent="0.2">
      <c r="A15027" s="28">
        <v>43519</v>
      </c>
      <c r="B15027" t="s">
        <v>441</v>
      </c>
      <c r="C15027" t="s">
        <v>56</v>
      </c>
      <c r="D15027" t="s">
        <v>56</v>
      </c>
      <c r="E15027" s="30">
        <v>13</v>
      </c>
      <c r="F15027">
        <f t="shared" si="240"/>
        <v>1</v>
      </c>
    </row>
    <row r="15028" spans="1:6" x14ac:dyDescent="0.2">
      <c r="A15028" s="28">
        <v>43519</v>
      </c>
      <c r="B15028" t="s">
        <v>441</v>
      </c>
      <c r="C15028" t="s">
        <v>57</v>
      </c>
      <c r="D15028" t="s">
        <v>57</v>
      </c>
      <c r="E15028" s="30">
        <v>0</v>
      </c>
      <c r="F15028">
        <f t="shared" si="240"/>
        <v>1</v>
      </c>
    </row>
    <row r="15029" spans="1:6" x14ac:dyDescent="0.2">
      <c r="A15029" s="28">
        <v>43519</v>
      </c>
      <c r="B15029" t="s">
        <v>441</v>
      </c>
      <c r="C15029" t="s">
        <v>58</v>
      </c>
      <c r="D15029" t="s">
        <v>58</v>
      </c>
      <c r="E15029" s="30">
        <v>0</v>
      </c>
      <c r="F15029">
        <f t="shared" si="240"/>
        <v>1</v>
      </c>
    </row>
    <row r="15030" spans="1:6" x14ac:dyDescent="0.2">
      <c r="A15030" s="28">
        <v>43519</v>
      </c>
      <c r="B15030" t="s">
        <v>441</v>
      </c>
      <c r="C15030" t="s">
        <v>59</v>
      </c>
      <c r="D15030" t="s">
        <v>59</v>
      </c>
      <c r="E15030" s="30">
        <v>1.3</v>
      </c>
      <c r="F15030">
        <f t="shared" si="240"/>
        <v>1</v>
      </c>
    </row>
    <row r="15031" spans="1:6" x14ac:dyDescent="0.2">
      <c r="A15031" s="28">
        <v>43520</v>
      </c>
      <c r="B15031" t="s">
        <v>447</v>
      </c>
      <c r="C15031" t="s">
        <v>52</v>
      </c>
      <c r="D15031" t="s">
        <v>52</v>
      </c>
      <c r="E15031" s="30">
        <v>4.34</v>
      </c>
      <c r="F15031">
        <f t="shared" si="240"/>
        <v>1</v>
      </c>
    </row>
    <row r="15032" spans="1:6" x14ac:dyDescent="0.2">
      <c r="A15032" s="28">
        <v>43520</v>
      </c>
      <c r="B15032" t="s">
        <v>447</v>
      </c>
      <c r="C15032" t="s">
        <v>53</v>
      </c>
      <c r="D15032" t="s">
        <v>53</v>
      </c>
      <c r="E15032" s="30">
        <v>4.01</v>
      </c>
      <c r="F15032">
        <f t="shared" si="240"/>
        <v>1</v>
      </c>
    </row>
    <row r="15033" spans="1:6" x14ac:dyDescent="0.2">
      <c r="A15033" s="28">
        <v>43520</v>
      </c>
      <c r="B15033" t="s">
        <v>447</v>
      </c>
      <c r="C15033" t="s">
        <v>54</v>
      </c>
      <c r="D15033" t="s">
        <v>54</v>
      </c>
      <c r="E15033" s="30">
        <v>1.5</v>
      </c>
      <c r="F15033">
        <f t="shared" si="240"/>
        <v>1</v>
      </c>
    </row>
    <row r="15034" spans="1:6" x14ac:dyDescent="0.2">
      <c r="A15034" s="28">
        <v>43520</v>
      </c>
      <c r="B15034" t="s">
        <v>447</v>
      </c>
      <c r="C15034" t="s">
        <v>55</v>
      </c>
      <c r="D15034" t="s">
        <v>55</v>
      </c>
      <c r="E15034" s="30">
        <v>19</v>
      </c>
      <c r="F15034">
        <f t="shared" si="240"/>
        <v>1</v>
      </c>
    </row>
    <row r="15035" spans="1:6" x14ac:dyDescent="0.2">
      <c r="A15035" s="28">
        <v>43520</v>
      </c>
      <c r="B15035" t="s">
        <v>447</v>
      </c>
      <c r="C15035" t="s">
        <v>56</v>
      </c>
      <c r="D15035" t="s">
        <v>56</v>
      </c>
      <c r="E15035" s="30">
        <v>2</v>
      </c>
      <c r="F15035">
        <f t="shared" si="240"/>
        <v>1</v>
      </c>
    </row>
    <row r="15036" spans="1:6" x14ac:dyDescent="0.2">
      <c r="A15036" s="28">
        <v>43520</v>
      </c>
      <c r="B15036" t="s">
        <v>447</v>
      </c>
      <c r="C15036" t="s">
        <v>57</v>
      </c>
      <c r="D15036" t="s">
        <v>57</v>
      </c>
      <c r="E15036" s="30">
        <v>0</v>
      </c>
      <c r="F15036">
        <f t="shared" si="240"/>
        <v>1</v>
      </c>
    </row>
    <row r="15037" spans="1:6" x14ac:dyDescent="0.2">
      <c r="A15037" s="28">
        <v>43520</v>
      </c>
      <c r="B15037" t="s">
        <v>447</v>
      </c>
      <c r="C15037" t="s">
        <v>58</v>
      </c>
      <c r="D15037" t="s">
        <v>58</v>
      </c>
      <c r="E15037" s="30">
        <v>2</v>
      </c>
      <c r="F15037">
        <f t="shared" si="240"/>
        <v>1</v>
      </c>
    </row>
    <row r="15038" spans="1:6" x14ac:dyDescent="0.2">
      <c r="A15038" s="28">
        <v>43520</v>
      </c>
      <c r="B15038" t="s">
        <v>447</v>
      </c>
      <c r="C15038" t="s">
        <v>59</v>
      </c>
      <c r="D15038" t="s">
        <v>59</v>
      </c>
      <c r="E15038" s="30">
        <v>2</v>
      </c>
      <c r="F15038">
        <f t="shared" si="240"/>
        <v>1</v>
      </c>
    </row>
    <row r="15039" spans="1:6" x14ac:dyDescent="0.2">
      <c r="A15039" s="28">
        <v>43521</v>
      </c>
      <c r="B15039" t="s">
        <v>443</v>
      </c>
      <c r="C15039" t="s">
        <v>52</v>
      </c>
      <c r="D15039" t="s">
        <v>52</v>
      </c>
      <c r="E15039" s="30">
        <v>5.34</v>
      </c>
      <c r="F15039">
        <f t="shared" si="240"/>
        <v>1</v>
      </c>
    </row>
    <row r="15040" spans="1:6" x14ac:dyDescent="0.2">
      <c r="A15040" s="28">
        <v>43521</v>
      </c>
      <c r="B15040" t="s">
        <v>443</v>
      </c>
      <c r="C15040" t="s">
        <v>53</v>
      </c>
      <c r="D15040" t="s">
        <v>53</v>
      </c>
      <c r="E15040" s="30">
        <v>1.423</v>
      </c>
      <c r="F15040">
        <f t="shared" si="240"/>
        <v>1</v>
      </c>
    </row>
    <row r="15041" spans="1:6" x14ac:dyDescent="0.2">
      <c r="A15041" s="28">
        <v>43521</v>
      </c>
      <c r="B15041" t="s">
        <v>443</v>
      </c>
      <c r="C15041" t="s">
        <v>54</v>
      </c>
      <c r="D15041" t="s">
        <v>54</v>
      </c>
      <c r="E15041" s="30">
        <v>3</v>
      </c>
      <c r="F15041">
        <f t="shared" si="240"/>
        <v>1</v>
      </c>
    </row>
    <row r="15042" spans="1:6" x14ac:dyDescent="0.2">
      <c r="A15042" s="28">
        <v>43521</v>
      </c>
      <c r="B15042" t="s">
        <v>443</v>
      </c>
      <c r="C15042" t="s">
        <v>55</v>
      </c>
      <c r="D15042" t="s">
        <v>55</v>
      </c>
      <c r="E15042" s="30">
        <v>25.2</v>
      </c>
      <c r="F15042">
        <f t="shared" si="240"/>
        <v>1</v>
      </c>
    </row>
    <row r="15043" spans="1:6" x14ac:dyDescent="0.2">
      <c r="A15043" s="28">
        <v>43521</v>
      </c>
      <c r="B15043" t="s">
        <v>443</v>
      </c>
      <c r="C15043" t="s">
        <v>56</v>
      </c>
      <c r="D15043" t="s">
        <v>56</v>
      </c>
      <c r="E15043" s="30">
        <v>4</v>
      </c>
      <c r="F15043">
        <f t="shared" si="240"/>
        <v>1</v>
      </c>
    </row>
    <row r="15044" spans="1:6" x14ac:dyDescent="0.2">
      <c r="A15044" s="28">
        <v>43521</v>
      </c>
      <c r="B15044" t="s">
        <v>443</v>
      </c>
      <c r="C15044" t="s">
        <v>57</v>
      </c>
      <c r="D15044" t="s">
        <v>57</v>
      </c>
      <c r="E15044" s="30">
        <v>2</v>
      </c>
      <c r="F15044">
        <f t="shared" si="240"/>
        <v>1</v>
      </c>
    </row>
    <row r="15045" spans="1:6" x14ac:dyDescent="0.2">
      <c r="A15045" s="28">
        <v>43521</v>
      </c>
      <c r="B15045" t="s">
        <v>443</v>
      </c>
      <c r="C15045" t="s">
        <v>58</v>
      </c>
      <c r="D15045" t="s">
        <v>58</v>
      </c>
      <c r="E15045" s="30">
        <v>2</v>
      </c>
      <c r="F15045">
        <f t="shared" si="240"/>
        <v>1</v>
      </c>
    </row>
    <row r="15046" spans="1:6" x14ac:dyDescent="0.2">
      <c r="A15046" s="28">
        <v>43521</v>
      </c>
      <c r="B15046" t="s">
        <v>443</v>
      </c>
      <c r="C15046" t="s">
        <v>59</v>
      </c>
      <c r="D15046" t="s">
        <v>59</v>
      </c>
      <c r="E15046" s="30">
        <v>3</v>
      </c>
      <c r="F15046">
        <f t="shared" si="240"/>
        <v>1</v>
      </c>
    </row>
    <row r="15047" spans="1:6" x14ac:dyDescent="0.2">
      <c r="A15047" s="28">
        <v>43522</v>
      </c>
      <c r="B15047" t="s">
        <v>444</v>
      </c>
      <c r="C15047" t="s">
        <v>52</v>
      </c>
      <c r="D15047" t="s">
        <v>52</v>
      </c>
      <c r="E15047" s="30">
        <v>2.33</v>
      </c>
      <c r="F15047">
        <f t="shared" ref="F15047:F15110" si="241">SUBTOTAL(103,E15047)</f>
        <v>1</v>
      </c>
    </row>
    <row r="15048" spans="1:6" x14ac:dyDescent="0.2">
      <c r="A15048" s="28">
        <v>43522</v>
      </c>
      <c r="B15048" t="s">
        <v>444</v>
      </c>
      <c r="C15048" t="s">
        <v>53</v>
      </c>
      <c r="D15048" t="s">
        <v>53</v>
      </c>
      <c r="E15048" s="30">
        <v>3.83</v>
      </c>
      <c r="F15048">
        <f t="shared" si="241"/>
        <v>1</v>
      </c>
    </row>
    <row r="15049" spans="1:6" x14ac:dyDescent="0.2">
      <c r="A15049" s="28">
        <v>43522</v>
      </c>
      <c r="B15049" t="s">
        <v>444</v>
      </c>
      <c r="C15049" t="s">
        <v>54</v>
      </c>
      <c r="D15049" t="s">
        <v>54</v>
      </c>
      <c r="E15049" s="30">
        <v>5.15</v>
      </c>
      <c r="F15049">
        <f t="shared" si="241"/>
        <v>1</v>
      </c>
    </row>
    <row r="15050" spans="1:6" x14ac:dyDescent="0.2">
      <c r="A15050" s="28">
        <v>43522</v>
      </c>
      <c r="B15050" t="s">
        <v>444</v>
      </c>
      <c r="C15050" t="s">
        <v>55</v>
      </c>
      <c r="D15050" t="s">
        <v>55</v>
      </c>
      <c r="E15050" s="30">
        <v>27</v>
      </c>
      <c r="F15050">
        <f t="shared" si="241"/>
        <v>1</v>
      </c>
    </row>
    <row r="15051" spans="1:6" x14ac:dyDescent="0.2">
      <c r="A15051" s="28">
        <v>43522</v>
      </c>
      <c r="B15051" t="s">
        <v>444</v>
      </c>
      <c r="C15051" t="s">
        <v>56</v>
      </c>
      <c r="D15051" t="s">
        <v>56</v>
      </c>
      <c r="E15051" s="30">
        <v>8</v>
      </c>
      <c r="F15051">
        <f t="shared" si="241"/>
        <v>1</v>
      </c>
    </row>
    <row r="15052" spans="1:6" x14ac:dyDescent="0.2">
      <c r="A15052" s="28">
        <v>43522</v>
      </c>
      <c r="B15052" t="s">
        <v>444</v>
      </c>
      <c r="C15052" t="s">
        <v>57</v>
      </c>
      <c r="D15052" t="s">
        <v>57</v>
      </c>
      <c r="E15052" s="30">
        <v>0</v>
      </c>
      <c r="F15052">
        <f t="shared" si="241"/>
        <v>1</v>
      </c>
    </row>
    <row r="15053" spans="1:6" x14ac:dyDescent="0.2">
      <c r="A15053" s="28">
        <v>43522</v>
      </c>
      <c r="B15053" t="s">
        <v>444</v>
      </c>
      <c r="C15053" t="s">
        <v>58</v>
      </c>
      <c r="D15053" t="s">
        <v>58</v>
      </c>
      <c r="E15053" s="30">
        <v>3</v>
      </c>
      <c r="F15053">
        <f t="shared" si="241"/>
        <v>1</v>
      </c>
    </row>
    <row r="15054" spans="1:6" x14ac:dyDescent="0.2">
      <c r="A15054" s="28">
        <v>43522</v>
      </c>
      <c r="B15054" t="s">
        <v>444</v>
      </c>
      <c r="C15054" t="s">
        <v>59</v>
      </c>
      <c r="D15054" t="s">
        <v>59</v>
      </c>
      <c r="E15054" s="30">
        <v>3</v>
      </c>
      <c r="F15054">
        <f t="shared" si="241"/>
        <v>1</v>
      </c>
    </row>
    <row r="15055" spans="1:6" x14ac:dyDescent="0.2">
      <c r="A15055" s="28">
        <v>43523</v>
      </c>
      <c r="B15055" t="s">
        <v>445</v>
      </c>
      <c r="C15055" t="s">
        <v>52</v>
      </c>
      <c r="D15055" t="s">
        <v>52</v>
      </c>
      <c r="E15055" s="30">
        <v>5</v>
      </c>
      <c r="F15055">
        <f t="shared" si="241"/>
        <v>1</v>
      </c>
    </row>
    <row r="15056" spans="1:6" x14ac:dyDescent="0.2">
      <c r="A15056" s="28">
        <v>43523</v>
      </c>
      <c r="B15056" t="s">
        <v>445</v>
      </c>
      <c r="C15056" t="s">
        <v>53</v>
      </c>
      <c r="D15056" t="s">
        <v>53</v>
      </c>
      <c r="E15056" s="30">
        <v>0.67</v>
      </c>
      <c r="F15056">
        <f t="shared" si="241"/>
        <v>1</v>
      </c>
    </row>
    <row r="15057" spans="1:6" x14ac:dyDescent="0.2">
      <c r="A15057" s="28">
        <v>43523</v>
      </c>
      <c r="B15057" t="s">
        <v>445</v>
      </c>
      <c r="C15057" t="s">
        <v>54</v>
      </c>
      <c r="D15057" t="s">
        <v>54</v>
      </c>
      <c r="E15057" s="30">
        <v>1.2</v>
      </c>
      <c r="F15057">
        <f t="shared" si="241"/>
        <v>1</v>
      </c>
    </row>
    <row r="15058" spans="1:6" x14ac:dyDescent="0.2">
      <c r="A15058" s="28">
        <v>43523</v>
      </c>
      <c r="B15058" t="s">
        <v>445</v>
      </c>
      <c r="C15058" t="s">
        <v>55</v>
      </c>
      <c r="D15058" t="s">
        <v>55</v>
      </c>
      <c r="E15058" s="30">
        <v>13.4</v>
      </c>
      <c r="F15058">
        <f t="shared" si="241"/>
        <v>1</v>
      </c>
    </row>
    <row r="15059" spans="1:6" x14ac:dyDescent="0.2">
      <c r="A15059" s="28">
        <v>43523</v>
      </c>
      <c r="B15059" t="s">
        <v>445</v>
      </c>
      <c r="C15059" t="s">
        <v>56</v>
      </c>
      <c r="D15059" t="s">
        <v>56</v>
      </c>
      <c r="E15059" s="30">
        <v>9</v>
      </c>
      <c r="F15059">
        <f t="shared" si="241"/>
        <v>1</v>
      </c>
    </row>
    <row r="15060" spans="1:6" x14ac:dyDescent="0.2">
      <c r="A15060" s="28">
        <v>43523</v>
      </c>
      <c r="B15060" t="s">
        <v>445</v>
      </c>
      <c r="C15060" t="s">
        <v>57</v>
      </c>
      <c r="D15060" t="s">
        <v>57</v>
      </c>
      <c r="E15060" s="30">
        <v>0</v>
      </c>
      <c r="F15060">
        <f t="shared" si="241"/>
        <v>1</v>
      </c>
    </row>
    <row r="15061" spans="1:6" x14ac:dyDescent="0.2">
      <c r="A15061" s="28">
        <v>43523</v>
      </c>
      <c r="B15061" t="s">
        <v>445</v>
      </c>
      <c r="C15061" t="s">
        <v>58</v>
      </c>
      <c r="D15061" t="s">
        <v>58</v>
      </c>
      <c r="E15061" s="30">
        <v>1</v>
      </c>
      <c r="F15061">
        <f t="shared" si="241"/>
        <v>1</v>
      </c>
    </row>
    <row r="15062" spans="1:6" x14ac:dyDescent="0.2">
      <c r="A15062" s="28">
        <v>43523</v>
      </c>
      <c r="B15062" t="s">
        <v>445</v>
      </c>
      <c r="C15062" t="s">
        <v>59</v>
      </c>
      <c r="D15062" t="s">
        <v>59</v>
      </c>
      <c r="E15062" s="30">
        <v>7.5</v>
      </c>
      <c r="F15062">
        <f t="shared" si="241"/>
        <v>1</v>
      </c>
    </row>
    <row r="15063" spans="1:6" x14ac:dyDescent="0.2">
      <c r="A15063" s="28">
        <v>43524</v>
      </c>
      <c r="B15063" t="s">
        <v>446</v>
      </c>
      <c r="C15063" t="s">
        <v>52</v>
      </c>
      <c r="D15063" t="s">
        <v>52</v>
      </c>
      <c r="E15063" s="30">
        <v>0.67</v>
      </c>
      <c r="F15063">
        <f t="shared" si="241"/>
        <v>1</v>
      </c>
    </row>
    <row r="15064" spans="1:6" x14ac:dyDescent="0.2">
      <c r="A15064" s="28">
        <v>43524</v>
      </c>
      <c r="B15064" t="s">
        <v>446</v>
      </c>
      <c r="C15064" t="s">
        <v>53</v>
      </c>
      <c r="D15064" t="s">
        <v>53</v>
      </c>
      <c r="E15064" s="30">
        <v>3.33</v>
      </c>
      <c r="F15064">
        <f t="shared" si="241"/>
        <v>1</v>
      </c>
    </row>
    <row r="15065" spans="1:6" x14ac:dyDescent="0.2">
      <c r="A15065" s="28">
        <v>43524</v>
      </c>
      <c r="B15065" t="s">
        <v>446</v>
      </c>
      <c r="C15065" t="s">
        <v>54</v>
      </c>
      <c r="D15065" t="s">
        <v>54</v>
      </c>
      <c r="E15065" s="30">
        <v>4</v>
      </c>
      <c r="F15065">
        <f t="shared" si="241"/>
        <v>1</v>
      </c>
    </row>
    <row r="15066" spans="1:6" x14ac:dyDescent="0.2">
      <c r="A15066" s="28">
        <v>43524</v>
      </c>
      <c r="B15066" t="s">
        <v>446</v>
      </c>
      <c r="C15066" t="s">
        <v>55</v>
      </c>
      <c r="D15066" t="s">
        <v>55</v>
      </c>
      <c r="E15066" s="30">
        <v>34</v>
      </c>
      <c r="F15066">
        <f t="shared" si="241"/>
        <v>1</v>
      </c>
    </row>
    <row r="15067" spans="1:6" x14ac:dyDescent="0.2">
      <c r="A15067" s="28">
        <v>43524</v>
      </c>
      <c r="B15067" t="s">
        <v>446</v>
      </c>
      <c r="C15067" t="s">
        <v>56</v>
      </c>
      <c r="D15067" t="s">
        <v>56</v>
      </c>
      <c r="E15067" s="30">
        <v>2</v>
      </c>
      <c r="F15067">
        <f t="shared" si="241"/>
        <v>1</v>
      </c>
    </row>
    <row r="15068" spans="1:6" x14ac:dyDescent="0.2">
      <c r="A15068" s="28">
        <v>43524</v>
      </c>
      <c r="B15068" t="s">
        <v>446</v>
      </c>
      <c r="C15068" t="s">
        <v>57</v>
      </c>
      <c r="D15068" t="s">
        <v>57</v>
      </c>
      <c r="E15068" s="30">
        <v>1</v>
      </c>
      <c r="F15068">
        <f t="shared" si="241"/>
        <v>1</v>
      </c>
    </row>
    <row r="15069" spans="1:6" x14ac:dyDescent="0.2">
      <c r="A15069" s="28">
        <v>43524</v>
      </c>
      <c r="B15069" t="s">
        <v>446</v>
      </c>
      <c r="C15069" t="s">
        <v>58</v>
      </c>
      <c r="D15069" t="s">
        <v>58</v>
      </c>
      <c r="E15069" s="30">
        <v>35</v>
      </c>
      <c r="F15069">
        <f t="shared" si="241"/>
        <v>1</v>
      </c>
    </row>
    <row r="15070" spans="1:6" x14ac:dyDescent="0.2">
      <c r="A15070" s="28">
        <v>43524</v>
      </c>
      <c r="B15070" t="s">
        <v>446</v>
      </c>
      <c r="C15070" t="s">
        <v>59</v>
      </c>
      <c r="D15070" t="s">
        <v>59</v>
      </c>
      <c r="E15070" s="30">
        <v>3</v>
      </c>
      <c r="F15070">
        <f t="shared" si="241"/>
        <v>1</v>
      </c>
    </row>
    <row r="15071" spans="1:6" x14ac:dyDescent="0.2">
      <c r="A15071" s="28">
        <v>43525</v>
      </c>
      <c r="B15071" t="s">
        <v>440</v>
      </c>
      <c r="C15071" t="s">
        <v>52</v>
      </c>
      <c r="D15071" t="s">
        <v>52</v>
      </c>
      <c r="E15071" s="30">
        <v>1.33</v>
      </c>
      <c r="F15071">
        <f t="shared" si="241"/>
        <v>1</v>
      </c>
    </row>
    <row r="15072" spans="1:6" x14ac:dyDescent="0.2">
      <c r="A15072" s="28">
        <v>43525</v>
      </c>
      <c r="B15072" t="s">
        <v>440</v>
      </c>
      <c r="C15072" t="s">
        <v>53</v>
      </c>
      <c r="D15072" t="s">
        <v>53</v>
      </c>
      <c r="E15072" s="30">
        <v>3.8210000000000002</v>
      </c>
      <c r="F15072">
        <f t="shared" si="241"/>
        <v>1</v>
      </c>
    </row>
    <row r="15073" spans="1:6" x14ac:dyDescent="0.2">
      <c r="A15073" s="28">
        <v>43525</v>
      </c>
      <c r="B15073" t="s">
        <v>440</v>
      </c>
      <c r="C15073" t="s">
        <v>54</v>
      </c>
      <c r="D15073" t="s">
        <v>54</v>
      </c>
      <c r="E15073" s="30">
        <v>2.5</v>
      </c>
      <c r="F15073">
        <f t="shared" si="241"/>
        <v>1</v>
      </c>
    </row>
    <row r="15074" spans="1:6" x14ac:dyDescent="0.2">
      <c r="A15074" s="28">
        <v>43525</v>
      </c>
      <c r="B15074" t="s">
        <v>440</v>
      </c>
      <c r="C15074" t="s">
        <v>55</v>
      </c>
      <c r="D15074" t="s">
        <v>55</v>
      </c>
      <c r="E15074" s="30">
        <v>22.2</v>
      </c>
      <c r="F15074">
        <f t="shared" si="241"/>
        <v>1</v>
      </c>
    </row>
    <row r="15075" spans="1:6" x14ac:dyDescent="0.2">
      <c r="A15075" s="28">
        <v>43525</v>
      </c>
      <c r="B15075" t="s">
        <v>440</v>
      </c>
      <c r="C15075" t="s">
        <v>56</v>
      </c>
      <c r="D15075" t="s">
        <v>56</v>
      </c>
      <c r="E15075" s="30">
        <v>12</v>
      </c>
      <c r="F15075">
        <f t="shared" si="241"/>
        <v>1</v>
      </c>
    </row>
    <row r="15076" spans="1:6" x14ac:dyDescent="0.2">
      <c r="A15076" s="28">
        <v>43525</v>
      </c>
      <c r="B15076" t="s">
        <v>440</v>
      </c>
      <c r="C15076" t="s">
        <v>57</v>
      </c>
      <c r="D15076" t="s">
        <v>57</v>
      </c>
      <c r="E15076" s="30">
        <v>0</v>
      </c>
      <c r="F15076">
        <f t="shared" si="241"/>
        <v>1</v>
      </c>
    </row>
    <row r="15077" spans="1:6" x14ac:dyDescent="0.2">
      <c r="A15077" s="28">
        <v>43525</v>
      </c>
      <c r="B15077" t="s">
        <v>440</v>
      </c>
      <c r="C15077" t="s">
        <v>58</v>
      </c>
      <c r="D15077" t="s">
        <v>58</v>
      </c>
      <c r="E15077" s="30">
        <v>6</v>
      </c>
      <c r="F15077">
        <f t="shared" si="241"/>
        <v>1</v>
      </c>
    </row>
    <row r="15078" spans="1:6" x14ac:dyDescent="0.2">
      <c r="A15078" s="28">
        <v>43525</v>
      </c>
      <c r="B15078" t="s">
        <v>440</v>
      </c>
      <c r="C15078" t="s">
        <v>59</v>
      </c>
      <c r="D15078" t="s">
        <v>59</v>
      </c>
      <c r="E15078" s="30">
        <v>2</v>
      </c>
      <c r="F15078">
        <f t="shared" si="241"/>
        <v>1</v>
      </c>
    </row>
    <row r="15079" spans="1:6" x14ac:dyDescent="0.2">
      <c r="A15079" s="28">
        <v>43526</v>
      </c>
      <c r="B15079" t="s">
        <v>441</v>
      </c>
      <c r="C15079" t="s">
        <v>52</v>
      </c>
      <c r="D15079" t="s">
        <v>52</v>
      </c>
      <c r="E15079" s="30">
        <v>4.01</v>
      </c>
      <c r="F15079">
        <f t="shared" si="241"/>
        <v>1</v>
      </c>
    </row>
    <row r="15080" spans="1:6" x14ac:dyDescent="0.2">
      <c r="A15080" s="28">
        <v>43526</v>
      </c>
      <c r="B15080" t="s">
        <v>441</v>
      </c>
      <c r="C15080" t="s">
        <v>53</v>
      </c>
      <c r="D15080" t="s">
        <v>53</v>
      </c>
      <c r="E15080" s="30">
        <v>1.33</v>
      </c>
      <c r="F15080">
        <f t="shared" si="241"/>
        <v>1</v>
      </c>
    </row>
    <row r="15081" spans="1:6" x14ac:dyDescent="0.2">
      <c r="A15081" s="28">
        <v>43526</v>
      </c>
      <c r="B15081" t="s">
        <v>441</v>
      </c>
      <c r="C15081" t="s">
        <v>54</v>
      </c>
      <c r="D15081" t="s">
        <v>54</v>
      </c>
      <c r="E15081" s="30">
        <v>4</v>
      </c>
      <c r="F15081">
        <f t="shared" si="241"/>
        <v>1</v>
      </c>
    </row>
    <row r="15082" spans="1:6" x14ac:dyDescent="0.2">
      <c r="A15082" s="28">
        <v>43526</v>
      </c>
      <c r="B15082" t="s">
        <v>441</v>
      </c>
      <c r="C15082" t="s">
        <v>55</v>
      </c>
      <c r="D15082" t="s">
        <v>55</v>
      </c>
      <c r="E15082" s="30">
        <v>46</v>
      </c>
      <c r="F15082">
        <f t="shared" si="241"/>
        <v>1</v>
      </c>
    </row>
    <row r="15083" spans="1:6" x14ac:dyDescent="0.2">
      <c r="A15083" s="28">
        <v>43526</v>
      </c>
      <c r="B15083" t="s">
        <v>441</v>
      </c>
      <c r="C15083" t="s">
        <v>56</v>
      </c>
      <c r="D15083" t="s">
        <v>56</v>
      </c>
      <c r="E15083" s="30">
        <v>9</v>
      </c>
      <c r="F15083">
        <f t="shared" si="241"/>
        <v>1</v>
      </c>
    </row>
    <row r="15084" spans="1:6" x14ac:dyDescent="0.2">
      <c r="A15084" s="28">
        <v>43526</v>
      </c>
      <c r="B15084" t="s">
        <v>441</v>
      </c>
      <c r="C15084" t="s">
        <v>57</v>
      </c>
      <c r="D15084" t="s">
        <v>57</v>
      </c>
      <c r="E15084" s="30">
        <v>3</v>
      </c>
      <c r="F15084">
        <f t="shared" si="241"/>
        <v>1</v>
      </c>
    </row>
    <row r="15085" spans="1:6" x14ac:dyDescent="0.2">
      <c r="A15085" s="28">
        <v>43526</v>
      </c>
      <c r="B15085" t="s">
        <v>441</v>
      </c>
      <c r="C15085" t="s">
        <v>58</v>
      </c>
      <c r="D15085" t="s">
        <v>58</v>
      </c>
      <c r="E15085" s="30">
        <v>0</v>
      </c>
      <c r="F15085">
        <f t="shared" si="241"/>
        <v>1</v>
      </c>
    </row>
    <row r="15086" spans="1:6" x14ac:dyDescent="0.2">
      <c r="A15086" s="28">
        <v>43526</v>
      </c>
      <c r="B15086" t="s">
        <v>441</v>
      </c>
      <c r="C15086" t="s">
        <v>59</v>
      </c>
      <c r="D15086" t="s">
        <v>59</v>
      </c>
      <c r="E15086" s="30">
        <v>5</v>
      </c>
      <c r="F15086">
        <f t="shared" si="241"/>
        <v>1</v>
      </c>
    </row>
    <row r="15087" spans="1:6" x14ac:dyDescent="0.2">
      <c r="A15087" s="28">
        <v>43527</v>
      </c>
      <c r="B15087" t="s">
        <v>447</v>
      </c>
      <c r="C15087" t="s">
        <v>52</v>
      </c>
      <c r="D15087" t="s">
        <v>52</v>
      </c>
      <c r="E15087" s="30">
        <v>8</v>
      </c>
      <c r="F15087">
        <f t="shared" si="241"/>
        <v>1</v>
      </c>
    </row>
    <row r="15088" spans="1:6" x14ac:dyDescent="0.2">
      <c r="A15088" s="28">
        <v>43527</v>
      </c>
      <c r="B15088" t="s">
        <v>447</v>
      </c>
      <c r="C15088" t="s">
        <v>53</v>
      </c>
      <c r="D15088" t="s">
        <v>53</v>
      </c>
      <c r="E15088" s="30">
        <v>4.01</v>
      </c>
      <c r="F15088">
        <f t="shared" si="241"/>
        <v>1</v>
      </c>
    </row>
    <row r="15089" spans="1:6" x14ac:dyDescent="0.2">
      <c r="A15089" s="28">
        <v>43527</v>
      </c>
      <c r="B15089" t="s">
        <v>447</v>
      </c>
      <c r="C15089" t="s">
        <v>54</v>
      </c>
      <c r="D15089" t="s">
        <v>54</v>
      </c>
      <c r="E15089" s="30">
        <v>1</v>
      </c>
      <c r="F15089">
        <f t="shared" si="241"/>
        <v>1</v>
      </c>
    </row>
    <row r="15090" spans="1:6" x14ac:dyDescent="0.2">
      <c r="A15090" s="28">
        <v>43527</v>
      </c>
      <c r="B15090" t="s">
        <v>447</v>
      </c>
      <c r="C15090" t="s">
        <v>55</v>
      </c>
      <c r="D15090" t="s">
        <v>55</v>
      </c>
      <c r="E15090" s="30">
        <v>20</v>
      </c>
      <c r="F15090">
        <f t="shared" si="241"/>
        <v>1</v>
      </c>
    </row>
    <row r="15091" spans="1:6" x14ac:dyDescent="0.2">
      <c r="A15091" s="28">
        <v>43527</v>
      </c>
      <c r="B15091" t="s">
        <v>447</v>
      </c>
      <c r="C15091" t="s">
        <v>56</v>
      </c>
      <c r="D15091" t="s">
        <v>56</v>
      </c>
      <c r="E15091" s="30">
        <v>5</v>
      </c>
      <c r="F15091">
        <f t="shared" si="241"/>
        <v>1</v>
      </c>
    </row>
    <row r="15092" spans="1:6" x14ac:dyDescent="0.2">
      <c r="A15092" s="28">
        <v>43527</v>
      </c>
      <c r="B15092" t="s">
        <v>447</v>
      </c>
      <c r="C15092" t="s">
        <v>57</v>
      </c>
      <c r="D15092" t="s">
        <v>57</v>
      </c>
      <c r="E15092" s="30">
        <v>0</v>
      </c>
      <c r="F15092">
        <f t="shared" si="241"/>
        <v>1</v>
      </c>
    </row>
    <row r="15093" spans="1:6" x14ac:dyDescent="0.2">
      <c r="A15093" s="28">
        <v>43527</v>
      </c>
      <c r="B15093" t="s">
        <v>447</v>
      </c>
      <c r="C15093" t="s">
        <v>58</v>
      </c>
      <c r="D15093" t="s">
        <v>58</v>
      </c>
      <c r="E15093" s="30">
        <v>10</v>
      </c>
      <c r="F15093">
        <f t="shared" si="241"/>
        <v>1</v>
      </c>
    </row>
    <row r="15094" spans="1:6" x14ac:dyDescent="0.2">
      <c r="A15094" s="28">
        <v>43527</v>
      </c>
      <c r="B15094" t="s">
        <v>447</v>
      </c>
      <c r="C15094" t="s">
        <v>59</v>
      </c>
      <c r="D15094" t="s">
        <v>59</v>
      </c>
      <c r="E15094" s="30">
        <v>0.4</v>
      </c>
      <c r="F15094">
        <f t="shared" si="241"/>
        <v>1</v>
      </c>
    </row>
    <row r="15095" spans="1:6" x14ac:dyDescent="0.2">
      <c r="A15095" s="28">
        <v>43528</v>
      </c>
      <c r="B15095" t="s">
        <v>443</v>
      </c>
      <c r="C15095" t="s">
        <v>52</v>
      </c>
      <c r="D15095" t="s">
        <v>52</v>
      </c>
      <c r="E15095" s="30">
        <v>5.33</v>
      </c>
      <c r="F15095">
        <f t="shared" si="241"/>
        <v>1</v>
      </c>
    </row>
    <row r="15096" spans="1:6" x14ac:dyDescent="0.2">
      <c r="A15096" s="28">
        <v>43528</v>
      </c>
      <c r="B15096" t="s">
        <v>443</v>
      </c>
      <c r="C15096" t="s">
        <v>53</v>
      </c>
      <c r="D15096" t="s">
        <v>53</v>
      </c>
      <c r="E15096" s="30">
        <v>2.67</v>
      </c>
      <c r="F15096">
        <f t="shared" si="241"/>
        <v>1</v>
      </c>
    </row>
    <row r="15097" spans="1:6" x14ac:dyDescent="0.2">
      <c r="A15097" s="28">
        <v>43528</v>
      </c>
      <c r="B15097" t="s">
        <v>443</v>
      </c>
      <c r="C15097" t="s">
        <v>54</v>
      </c>
      <c r="D15097" t="s">
        <v>54</v>
      </c>
      <c r="E15097" s="30">
        <v>7</v>
      </c>
      <c r="F15097">
        <f t="shared" si="241"/>
        <v>1</v>
      </c>
    </row>
    <row r="15098" spans="1:6" x14ac:dyDescent="0.2">
      <c r="A15098" s="28">
        <v>43528</v>
      </c>
      <c r="B15098" t="s">
        <v>443</v>
      </c>
      <c r="C15098" t="s">
        <v>55</v>
      </c>
      <c r="D15098" t="s">
        <v>55</v>
      </c>
      <c r="E15098" s="30">
        <v>41</v>
      </c>
      <c r="F15098">
        <f t="shared" si="241"/>
        <v>1</v>
      </c>
    </row>
    <row r="15099" spans="1:6" x14ac:dyDescent="0.2">
      <c r="A15099" s="28">
        <v>43528</v>
      </c>
      <c r="B15099" t="s">
        <v>443</v>
      </c>
      <c r="C15099" t="s">
        <v>56</v>
      </c>
      <c r="D15099" t="s">
        <v>56</v>
      </c>
      <c r="E15099" s="30">
        <v>3</v>
      </c>
      <c r="F15099">
        <f t="shared" si="241"/>
        <v>1</v>
      </c>
    </row>
    <row r="15100" spans="1:6" x14ac:dyDescent="0.2">
      <c r="A15100" s="28">
        <v>43528</v>
      </c>
      <c r="B15100" t="s">
        <v>443</v>
      </c>
      <c r="C15100" t="s">
        <v>57</v>
      </c>
      <c r="D15100" t="s">
        <v>57</v>
      </c>
      <c r="E15100" s="30">
        <v>0</v>
      </c>
      <c r="F15100">
        <f t="shared" si="241"/>
        <v>1</v>
      </c>
    </row>
    <row r="15101" spans="1:6" x14ac:dyDescent="0.2">
      <c r="A15101" s="28">
        <v>43528</v>
      </c>
      <c r="B15101" t="s">
        <v>443</v>
      </c>
      <c r="C15101" t="s">
        <v>58</v>
      </c>
      <c r="D15101" t="s">
        <v>58</v>
      </c>
      <c r="E15101" s="30">
        <v>5</v>
      </c>
      <c r="F15101">
        <f t="shared" si="241"/>
        <v>1</v>
      </c>
    </row>
    <row r="15102" spans="1:6" x14ac:dyDescent="0.2">
      <c r="A15102" s="28">
        <v>43528</v>
      </c>
      <c r="B15102" t="s">
        <v>443</v>
      </c>
      <c r="C15102" t="s">
        <v>59</v>
      </c>
      <c r="D15102" t="s">
        <v>59</v>
      </c>
      <c r="E15102" s="30">
        <v>2</v>
      </c>
      <c r="F15102">
        <f t="shared" si="241"/>
        <v>1</v>
      </c>
    </row>
    <row r="15103" spans="1:6" x14ac:dyDescent="0.2">
      <c r="A15103" s="28">
        <v>43529</v>
      </c>
      <c r="B15103" t="s">
        <v>444</v>
      </c>
      <c r="C15103" t="s">
        <v>52</v>
      </c>
      <c r="D15103" t="s">
        <v>52</v>
      </c>
      <c r="E15103" s="30">
        <v>3.01</v>
      </c>
      <c r="F15103">
        <f t="shared" si="241"/>
        <v>1</v>
      </c>
    </row>
    <row r="15104" spans="1:6" x14ac:dyDescent="0.2">
      <c r="A15104" s="28">
        <v>43529</v>
      </c>
      <c r="B15104" t="s">
        <v>444</v>
      </c>
      <c r="C15104" t="s">
        <v>53</v>
      </c>
      <c r="D15104" t="s">
        <v>53</v>
      </c>
      <c r="E15104" s="30">
        <v>2.33</v>
      </c>
      <c r="F15104">
        <f t="shared" si="241"/>
        <v>1</v>
      </c>
    </row>
    <row r="15105" spans="1:6" x14ac:dyDescent="0.2">
      <c r="A15105" s="28">
        <v>43529</v>
      </c>
      <c r="B15105" t="s">
        <v>444</v>
      </c>
      <c r="C15105" t="s">
        <v>54</v>
      </c>
      <c r="D15105" t="s">
        <v>54</v>
      </c>
      <c r="E15105" s="30">
        <v>0.2</v>
      </c>
      <c r="F15105">
        <f t="shared" si="241"/>
        <v>1</v>
      </c>
    </row>
    <row r="15106" spans="1:6" x14ac:dyDescent="0.2">
      <c r="A15106" s="28">
        <v>43529</v>
      </c>
      <c r="B15106" t="s">
        <v>444</v>
      </c>
      <c r="C15106" t="s">
        <v>55</v>
      </c>
      <c r="D15106" t="s">
        <v>55</v>
      </c>
      <c r="E15106" s="30">
        <v>20</v>
      </c>
      <c r="F15106">
        <f t="shared" si="241"/>
        <v>1</v>
      </c>
    </row>
    <row r="15107" spans="1:6" x14ac:dyDescent="0.2">
      <c r="A15107" s="28">
        <v>43529</v>
      </c>
      <c r="B15107" t="s">
        <v>444</v>
      </c>
      <c r="C15107" t="s">
        <v>56</v>
      </c>
      <c r="D15107" t="s">
        <v>56</v>
      </c>
      <c r="E15107" s="30">
        <v>8</v>
      </c>
      <c r="F15107">
        <f t="shared" si="241"/>
        <v>1</v>
      </c>
    </row>
    <row r="15108" spans="1:6" x14ac:dyDescent="0.2">
      <c r="A15108" s="28">
        <v>43529</v>
      </c>
      <c r="B15108" t="s">
        <v>444</v>
      </c>
      <c r="C15108" t="s">
        <v>57</v>
      </c>
      <c r="D15108" t="s">
        <v>57</v>
      </c>
      <c r="E15108" s="30">
        <v>3</v>
      </c>
      <c r="F15108">
        <f t="shared" si="241"/>
        <v>1</v>
      </c>
    </row>
    <row r="15109" spans="1:6" x14ac:dyDescent="0.2">
      <c r="A15109" s="28">
        <v>43529</v>
      </c>
      <c r="B15109" t="s">
        <v>444</v>
      </c>
      <c r="C15109" t="s">
        <v>58</v>
      </c>
      <c r="D15109" t="s">
        <v>58</v>
      </c>
      <c r="E15109" s="30">
        <v>6</v>
      </c>
      <c r="F15109">
        <f t="shared" si="241"/>
        <v>1</v>
      </c>
    </row>
    <row r="15110" spans="1:6" x14ac:dyDescent="0.2">
      <c r="A15110" s="28">
        <v>43529</v>
      </c>
      <c r="B15110" t="s">
        <v>444</v>
      </c>
      <c r="C15110" t="s">
        <v>59</v>
      </c>
      <c r="D15110" t="s">
        <v>59</v>
      </c>
      <c r="E15110" s="30">
        <v>5.3</v>
      </c>
      <c r="F15110">
        <f t="shared" si="241"/>
        <v>1</v>
      </c>
    </row>
    <row r="15111" spans="1:6" x14ac:dyDescent="0.2">
      <c r="A15111" s="28">
        <v>43530</v>
      </c>
      <c r="B15111" t="s">
        <v>445</v>
      </c>
      <c r="C15111" t="s">
        <v>52</v>
      </c>
      <c r="D15111" t="s">
        <v>52</v>
      </c>
      <c r="E15111" s="30">
        <v>0.34</v>
      </c>
      <c r="F15111">
        <f t="shared" ref="F15111:F15174" si="242">SUBTOTAL(103,E15111)</f>
        <v>1</v>
      </c>
    </row>
    <row r="15112" spans="1:6" x14ac:dyDescent="0.2">
      <c r="A15112" s="28">
        <v>43530</v>
      </c>
      <c r="B15112" t="s">
        <v>445</v>
      </c>
      <c r="C15112" t="s">
        <v>53</v>
      </c>
      <c r="D15112" t="s">
        <v>53</v>
      </c>
      <c r="E15112" s="30">
        <v>1.3959999999999999</v>
      </c>
      <c r="F15112">
        <f t="shared" si="242"/>
        <v>1</v>
      </c>
    </row>
    <row r="15113" spans="1:6" x14ac:dyDescent="0.2">
      <c r="A15113" s="28">
        <v>43530</v>
      </c>
      <c r="B15113" t="s">
        <v>445</v>
      </c>
      <c r="C15113" t="s">
        <v>54</v>
      </c>
      <c r="D15113" t="s">
        <v>54</v>
      </c>
      <c r="E15113" s="30">
        <v>0.7</v>
      </c>
      <c r="F15113">
        <f t="shared" si="242"/>
        <v>1</v>
      </c>
    </row>
    <row r="15114" spans="1:6" x14ac:dyDescent="0.2">
      <c r="A15114" s="28">
        <v>43530</v>
      </c>
      <c r="B15114" t="s">
        <v>445</v>
      </c>
      <c r="C15114" t="s">
        <v>55</v>
      </c>
      <c r="D15114" t="s">
        <v>55</v>
      </c>
      <c r="E15114" s="30">
        <v>31</v>
      </c>
      <c r="F15114">
        <f t="shared" si="242"/>
        <v>1</v>
      </c>
    </row>
    <row r="15115" spans="1:6" x14ac:dyDescent="0.2">
      <c r="A15115" s="28">
        <v>43530</v>
      </c>
      <c r="B15115" t="s">
        <v>445</v>
      </c>
      <c r="C15115" t="s">
        <v>56</v>
      </c>
      <c r="D15115" t="s">
        <v>56</v>
      </c>
      <c r="E15115" s="30">
        <v>17</v>
      </c>
      <c r="F15115">
        <f t="shared" si="242"/>
        <v>1</v>
      </c>
    </row>
    <row r="15116" spans="1:6" x14ac:dyDescent="0.2">
      <c r="A15116" s="28">
        <v>43530</v>
      </c>
      <c r="B15116" t="s">
        <v>445</v>
      </c>
      <c r="C15116" t="s">
        <v>57</v>
      </c>
      <c r="D15116" t="s">
        <v>57</v>
      </c>
      <c r="E15116" s="30">
        <v>1</v>
      </c>
      <c r="F15116">
        <f t="shared" si="242"/>
        <v>1</v>
      </c>
    </row>
    <row r="15117" spans="1:6" x14ac:dyDescent="0.2">
      <c r="A15117" s="28">
        <v>43530</v>
      </c>
      <c r="B15117" t="s">
        <v>445</v>
      </c>
      <c r="C15117" t="s">
        <v>58</v>
      </c>
      <c r="D15117" t="s">
        <v>58</v>
      </c>
      <c r="E15117" s="30">
        <v>5</v>
      </c>
      <c r="F15117">
        <f t="shared" si="242"/>
        <v>1</v>
      </c>
    </row>
    <row r="15118" spans="1:6" x14ac:dyDescent="0.2">
      <c r="A15118" s="28">
        <v>43530</v>
      </c>
      <c r="B15118" t="s">
        <v>445</v>
      </c>
      <c r="C15118" t="s">
        <v>59</v>
      </c>
      <c r="D15118" t="s">
        <v>59</v>
      </c>
      <c r="E15118" s="30">
        <v>3</v>
      </c>
      <c r="F15118">
        <f t="shared" si="242"/>
        <v>1</v>
      </c>
    </row>
    <row r="15119" spans="1:6" x14ac:dyDescent="0.2">
      <c r="A15119" s="28">
        <v>43531</v>
      </c>
      <c r="B15119" t="s">
        <v>446</v>
      </c>
      <c r="C15119" t="s">
        <v>52</v>
      </c>
      <c r="D15119" t="s">
        <v>52</v>
      </c>
      <c r="E15119" s="30">
        <v>7.33</v>
      </c>
      <c r="F15119">
        <f t="shared" si="242"/>
        <v>1</v>
      </c>
    </row>
    <row r="15120" spans="1:6" x14ac:dyDescent="0.2">
      <c r="A15120" s="28">
        <v>43531</v>
      </c>
      <c r="B15120" t="s">
        <v>446</v>
      </c>
      <c r="C15120" t="s">
        <v>53</v>
      </c>
      <c r="D15120" t="s">
        <v>53</v>
      </c>
      <c r="E15120" s="30">
        <v>2.0760000000000001</v>
      </c>
      <c r="F15120">
        <f t="shared" si="242"/>
        <v>1</v>
      </c>
    </row>
    <row r="15121" spans="1:6" x14ac:dyDescent="0.2">
      <c r="A15121" s="28">
        <v>43531</v>
      </c>
      <c r="B15121" t="s">
        <v>446</v>
      </c>
      <c r="C15121" t="s">
        <v>54</v>
      </c>
      <c r="D15121" t="s">
        <v>54</v>
      </c>
      <c r="E15121" s="30">
        <v>4.25</v>
      </c>
      <c r="F15121">
        <f t="shared" si="242"/>
        <v>1</v>
      </c>
    </row>
    <row r="15122" spans="1:6" x14ac:dyDescent="0.2">
      <c r="A15122" s="28">
        <v>43531</v>
      </c>
      <c r="B15122" t="s">
        <v>446</v>
      </c>
      <c r="C15122" t="s">
        <v>55</v>
      </c>
      <c r="D15122" t="s">
        <v>55</v>
      </c>
      <c r="E15122" s="30">
        <v>10</v>
      </c>
      <c r="F15122">
        <f t="shared" si="242"/>
        <v>1</v>
      </c>
    </row>
    <row r="15123" spans="1:6" x14ac:dyDescent="0.2">
      <c r="A15123" s="28">
        <v>43531</v>
      </c>
      <c r="B15123" t="s">
        <v>446</v>
      </c>
      <c r="C15123" t="s">
        <v>56</v>
      </c>
      <c r="D15123" t="s">
        <v>56</v>
      </c>
      <c r="E15123" s="30">
        <v>24</v>
      </c>
      <c r="F15123">
        <f t="shared" si="242"/>
        <v>1</v>
      </c>
    </row>
    <row r="15124" spans="1:6" x14ac:dyDescent="0.2">
      <c r="A15124" s="28">
        <v>43531</v>
      </c>
      <c r="B15124" t="s">
        <v>446</v>
      </c>
      <c r="C15124" t="s">
        <v>57</v>
      </c>
      <c r="D15124" t="s">
        <v>57</v>
      </c>
      <c r="E15124" s="30">
        <v>0</v>
      </c>
      <c r="F15124">
        <f t="shared" si="242"/>
        <v>1</v>
      </c>
    </row>
    <row r="15125" spans="1:6" x14ac:dyDescent="0.2">
      <c r="A15125" s="28">
        <v>43531</v>
      </c>
      <c r="B15125" t="s">
        <v>446</v>
      </c>
      <c r="C15125" t="s">
        <v>58</v>
      </c>
      <c r="D15125" t="s">
        <v>58</v>
      </c>
      <c r="E15125" s="30">
        <v>0</v>
      </c>
      <c r="F15125">
        <f t="shared" si="242"/>
        <v>1</v>
      </c>
    </row>
    <row r="15126" spans="1:6" x14ac:dyDescent="0.2">
      <c r="A15126" s="28">
        <v>43531</v>
      </c>
      <c r="B15126" t="s">
        <v>446</v>
      </c>
      <c r="C15126" t="s">
        <v>59</v>
      </c>
      <c r="D15126" t="s">
        <v>59</v>
      </c>
      <c r="E15126" s="30">
        <v>4</v>
      </c>
      <c r="F15126">
        <f t="shared" si="242"/>
        <v>1</v>
      </c>
    </row>
    <row r="15127" spans="1:6" x14ac:dyDescent="0.2">
      <c r="A15127" s="28">
        <v>43532</v>
      </c>
      <c r="B15127" t="s">
        <v>440</v>
      </c>
      <c r="C15127" t="s">
        <v>52</v>
      </c>
      <c r="D15127" t="s">
        <v>52</v>
      </c>
      <c r="E15127" s="30">
        <v>2.33</v>
      </c>
      <c r="F15127">
        <f t="shared" si="242"/>
        <v>1</v>
      </c>
    </row>
    <row r="15128" spans="1:6" x14ac:dyDescent="0.2">
      <c r="A15128" s="28">
        <v>43532</v>
      </c>
      <c r="B15128" t="s">
        <v>440</v>
      </c>
      <c r="C15128" t="s">
        <v>53</v>
      </c>
      <c r="D15128" t="s">
        <v>53</v>
      </c>
      <c r="E15128" s="30">
        <v>3.34</v>
      </c>
      <c r="F15128">
        <f t="shared" si="242"/>
        <v>1</v>
      </c>
    </row>
    <row r="15129" spans="1:6" x14ac:dyDescent="0.2">
      <c r="A15129" s="28">
        <v>43532</v>
      </c>
      <c r="B15129" t="s">
        <v>440</v>
      </c>
      <c r="C15129" t="s">
        <v>54</v>
      </c>
      <c r="D15129" t="s">
        <v>54</v>
      </c>
      <c r="E15129" s="30">
        <v>0.2</v>
      </c>
      <c r="F15129">
        <f t="shared" si="242"/>
        <v>1</v>
      </c>
    </row>
    <row r="15130" spans="1:6" x14ac:dyDescent="0.2">
      <c r="A15130" s="28">
        <v>43532</v>
      </c>
      <c r="B15130" t="s">
        <v>440</v>
      </c>
      <c r="C15130" t="s">
        <v>55</v>
      </c>
      <c r="D15130" t="s">
        <v>55</v>
      </c>
      <c r="E15130" s="30">
        <v>33.700000000000003</v>
      </c>
      <c r="F15130">
        <f t="shared" si="242"/>
        <v>1</v>
      </c>
    </row>
    <row r="15131" spans="1:6" x14ac:dyDescent="0.2">
      <c r="A15131" s="28">
        <v>43532</v>
      </c>
      <c r="B15131" t="s">
        <v>440</v>
      </c>
      <c r="C15131" t="s">
        <v>56</v>
      </c>
      <c r="D15131" t="s">
        <v>56</v>
      </c>
      <c r="E15131" s="30">
        <v>4</v>
      </c>
      <c r="F15131">
        <f t="shared" si="242"/>
        <v>1</v>
      </c>
    </row>
    <row r="15132" spans="1:6" x14ac:dyDescent="0.2">
      <c r="A15132" s="28">
        <v>43532</v>
      </c>
      <c r="B15132" t="s">
        <v>440</v>
      </c>
      <c r="C15132" t="s">
        <v>57</v>
      </c>
      <c r="D15132" t="s">
        <v>57</v>
      </c>
      <c r="E15132" s="30">
        <v>1</v>
      </c>
      <c r="F15132">
        <f t="shared" si="242"/>
        <v>1</v>
      </c>
    </row>
    <row r="15133" spans="1:6" x14ac:dyDescent="0.2">
      <c r="A15133" s="28">
        <v>43532</v>
      </c>
      <c r="B15133" t="s">
        <v>440</v>
      </c>
      <c r="C15133" t="s">
        <v>58</v>
      </c>
      <c r="D15133" t="s">
        <v>58</v>
      </c>
      <c r="E15133" s="30">
        <v>0</v>
      </c>
      <c r="F15133">
        <f t="shared" si="242"/>
        <v>1</v>
      </c>
    </row>
    <row r="15134" spans="1:6" x14ac:dyDescent="0.2">
      <c r="A15134" s="28">
        <v>43532</v>
      </c>
      <c r="B15134" t="s">
        <v>440</v>
      </c>
      <c r="C15134" t="s">
        <v>59</v>
      </c>
      <c r="D15134" t="s">
        <v>59</v>
      </c>
      <c r="E15134" s="30">
        <v>4.3</v>
      </c>
      <c r="F15134">
        <f t="shared" si="242"/>
        <v>1</v>
      </c>
    </row>
    <row r="15135" spans="1:6" x14ac:dyDescent="0.2">
      <c r="A15135" s="28">
        <v>43533</v>
      </c>
      <c r="B15135" t="s">
        <v>441</v>
      </c>
      <c r="C15135" t="s">
        <v>52</v>
      </c>
      <c r="D15135" t="s">
        <v>52</v>
      </c>
      <c r="E15135" s="30">
        <v>6.34</v>
      </c>
      <c r="F15135">
        <f t="shared" si="242"/>
        <v>1</v>
      </c>
    </row>
    <row r="15136" spans="1:6" x14ac:dyDescent="0.2">
      <c r="A15136" s="28">
        <v>43533</v>
      </c>
      <c r="B15136" t="s">
        <v>441</v>
      </c>
      <c r="C15136" t="s">
        <v>53</v>
      </c>
      <c r="D15136" t="s">
        <v>53</v>
      </c>
      <c r="E15136" s="30">
        <v>1.67</v>
      </c>
      <c r="F15136">
        <f t="shared" si="242"/>
        <v>1</v>
      </c>
    </row>
    <row r="15137" spans="1:6" x14ac:dyDescent="0.2">
      <c r="A15137" s="28">
        <v>43533</v>
      </c>
      <c r="B15137" t="s">
        <v>441</v>
      </c>
      <c r="C15137" t="s">
        <v>54</v>
      </c>
      <c r="D15137" t="s">
        <v>54</v>
      </c>
      <c r="E15137" s="30">
        <v>4</v>
      </c>
      <c r="F15137">
        <f t="shared" si="242"/>
        <v>1</v>
      </c>
    </row>
    <row r="15138" spans="1:6" x14ac:dyDescent="0.2">
      <c r="A15138" s="28">
        <v>43533</v>
      </c>
      <c r="B15138" t="s">
        <v>441</v>
      </c>
      <c r="C15138" t="s">
        <v>55</v>
      </c>
      <c r="D15138" t="s">
        <v>55</v>
      </c>
      <c r="E15138" s="30">
        <v>45.2</v>
      </c>
      <c r="F15138">
        <f t="shared" si="242"/>
        <v>1</v>
      </c>
    </row>
    <row r="15139" spans="1:6" x14ac:dyDescent="0.2">
      <c r="A15139" s="28">
        <v>43533</v>
      </c>
      <c r="B15139" t="s">
        <v>441</v>
      </c>
      <c r="C15139" t="s">
        <v>56</v>
      </c>
      <c r="D15139" t="s">
        <v>56</v>
      </c>
      <c r="E15139" s="30">
        <v>11</v>
      </c>
      <c r="F15139">
        <f t="shared" si="242"/>
        <v>1</v>
      </c>
    </row>
    <row r="15140" spans="1:6" x14ac:dyDescent="0.2">
      <c r="A15140" s="28">
        <v>43533</v>
      </c>
      <c r="B15140" t="s">
        <v>441</v>
      </c>
      <c r="C15140" t="s">
        <v>57</v>
      </c>
      <c r="D15140" t="s">
        <v>57</v>
      </c>
      <c r="E15140" s="30">
        <v>0</v>
      </c>
      <c r="F15140">
        <f t="shared" si="242"/>
        <v>1</v>
      </c>
    </row>
    <row r="15141" spans="1:6" x14ac:dyDescent="0.2">
      <c r="A15141" s="28">
        <v>43533</v>
      </c>
      <c r="B15141" t="s">
        <v>441</v>
      </c>
      <c r="C15141" t="s">
        <v>58</v>
      </c>
      <c r="D15141" t="s">
        <v>58</v>
      </c>
      <c r="E15141" s="30">
        <v>7</v>
      </c>
      <c r="F15141">
        <f t="shared" si="242"/>
        <v>1</v>
      </c>
    </row>
    <row r="15142" spans="1:6" x14ac:dyDescent="0.2">
      <c r="A15142" s="28">
        <v>43533</v>
      </c>
      <c r="B15142" t="s">
        <v>441</v>
      </c>
      <c r="C15142" t="s">
        <v>59</v>
      </c>
      <c r="D15142" t="s">
        <v>59</v>
      </c>
      <c r="E15142" s="30">
        <v>5</v>
      </c>
      <c r="F15142">
        <f t="shared" si="242"/>
        <v>1</v>
      </c>
    </row>
    <row r="15143" spans="1:6" x14ac:dyDescent="0.2">
      <c r="A15143" s="28">
        <v>43534</v>
      </c>
      <c r="B15143" t="s">
        <v>447</v>
      </c>
      <c r="C15143" t="s">
        <v>52</v>
      </c>
      <c r="D15143" t="s">
        <v>52</v>
      </c>
      <c r="E15143" s="30">
        <v>5.83</v>
      </c>
      <c r="F15143">
        <f t="shared" si="242"/>
        <v>1</v>
      </c>
    </row>
    <row r="15144" spans="1:6" x14ac:dyDescent="0.2">
      <c r="A15144" s="28">
        <v>43534</v>
      </c>
      <c r="B15144" t="s">
        <v>447</v>
      </c>
      <c r="C15144" t="s">
        <v>53</v>
      </c>
      <c r="D15144" t="s">
        <v>53</v>
      </c>
      <c r="E15144" s="30">
        <v>3.0870000000000002</v>
      </c>
      <c r="F15144">
        <f t="shared" si="242"/>
        <v>1</v>
      </c>
    </row>
    <row r="15145" spans="1:6" x14ac:dyDescent="0.2">
      <c r="A15145" s="28">
        <v>43534</v>
      </c>
      <c r="B15145" t="s">
        <v>447</v>
      </c>
      <c r="C15145" t="s">
        <v>54</v>
      </c>
      <c r="D15145" t="s">
        <v>54</v>
      </c>
      <c r="E15145" s="30">
        <v>5.35</v>
      </c>
      <c r="F15145">
        <f t="shared" si="242"/>
        <v>1</v>
      </c>
    </row>
    <row r="15146" spans="1:6" x14ac:dyDescent="0.2">
      <c r="A15146" s="28">
        <v>43534</v>
      </c>
      <c r="B15146" t="s">
        <v>447</v>
      </c>
      <c r="C15146" t="s">
        <v>55</v>
      </c>
      <c r="D15146" t="s">
        <v>55</v>
      </c>
      <c r="E15146" s="30">
        <v>51</v>
      </c>
      <c r="F15146">
        <f t="shared" si="242"/>
        <v>1</v>
      </c>
    </row>
    <row r="15147" spans="1:6" x14ac:dyDescent="0.2">
      <c r="A15147" s="28">
        <v>43534</v>
      </c>
      <c r="B15147" t="s">
        <v>447</v>
      </c>
      <c r="C15147" t="s">
        <v>56</v>
      </c>
      <c r="D15147" t="s">
        <v>56</v>
      </c>
      <c r="E15147" s="30">
        <v>5</v>
      </c>
      <c r="F15147">
        <f t="shared" si="242"/>
        <v>1</v>
      </c>
    </row>
    <row r="15148" spans="1:6" x14ac:dyDescent="0.2">
      <c r="A15148" s="28">
        <v>43534</v>
      </c>
      <c r="B15148" t="s">
        <v>447</v>
      </c>
      <c r="C15148" t="s">
        <v>57</v>
      </c>
      <c r="D15148" t="s">
        <v>57</v>
      </c>
      <c r="E15148" s="30">
        <v>0</v>
      </c>
      <c r="F15148">
        <f t="shared" si="242"/>
        <v>1</v>
      </c>
    </row>
    <row r="15149" spans="1:6" x14ac:dyDescent="0.2">
      <c r="A15149" s="28">
        <v>43534</v>
      </c>
      <c r="B15149" t="s">
        <v>447</v>
      </c>
      <c r="C15149" t="s">
        <v>58</v>
      </c>
      <c r="D15149" t="s">
        <v>58</v>
      </c>
      <c r="E15149" s="30">
        <v>3</v>
      </c>
      <c r="F15149">
        <f t="shared" si="242"/>
        <v>1</v>
      </c>
    </row>
    <row r="15150" spans="1:6" x14ac:dyDescent="0.2">
      <c r="A15150" s="28">
        <v>43534</v>
      </c>
      <c r="B15150" t="s">
        <v>447</v>
      </c>
      <c r="C15150" t="s">
        <v>59</v>
      </c>
      <c r="D15150" t="s">
        <v>59</v>
      </c>
      <c r="E15150" s="30">
        <v>9</v>
      </c>
      <c r="F15150">
        <f t="shared" si="242"/>
        <v>1</v>
      </c>
    </row>
    <row r="15151" spans="1:6" x14ac:dyDescent="0.2">
      <c r="A15151" s="28">
        <v>43535</v>
      </c>
      <c r="B15151" t="s">
        <v>443</v>
      </c>
      <c r="C15151" t="s">
        <v>52</v>
      </c>
      <c r="D15151" t="s">
        <v>52</v>
      </c>
      <c r="E15151" s="30">
        <v>14.66</v>
      </c>
      <c r="F15151">
        <f t="shared" si="242"/>
        <v>1</v>
      </c>
    </row>
    <row r="15152" spans="1:6" x14ac:dyDescent="0.2">
      <c r="A15152" s="28">
        <v>43535</v>
      </c>
      <c r="B15152" t="s">
        <v>443</v>
      </c>
      <c r="C15152" t="s">
        <v>53</v>
      </c>
      <c r="D15152" t="s">
        <v>53</v>
      </c>
      <c r="E15152" s="30">
        <v>3.67</v>
      </c>
      <c r="F15152">
        <f t="shared" si="242"/>
        <v>1</v>
      </c>
    </row>
    <row r="15153" spans="1:6" x14ac:dyDescent="0.2">
      <c r="A15153" s="28">
        <v>43535</v>
      </c>
      <c r="B15153" t="s">
        <v>443</v>
      </c>
      <c r="C15153" t="s">
        <v>54</v>
      </c>
      <c r="D15153" t="s">
        <v>54</v>
      </c>
      <c r="E15153" s="30">
        <v>2.5</v>
      </c>
      <c r="F15153">
        <f t="shared" si="242"/>
        <v>1</v>
      </c>
    </row>
    <row r="15154" spans="1:6" x14ac:dyDescent="0.2">
      <c r="A15154" s="28">
        <v>43535</v>
      </c>
      <c r="B15154" t="s">
        <v>443</v>
      </c>
      <c r="C15154" t="s">
        <v>55</v>
      </c>
      <c r="D15154" t="s">
        <v>55</v>
      </c>
      <c r="E15154" s="30">
        <v>26.4</v>
      </c>
      <c r="F15154">
        <f t="shared" si="242"/>
        <v>1</v>
      </c>
    </row>
    <row r="15155" spans="1:6" x14ac:dyDescent="0.2">
      <c r="A15155" s="28">
        <v>43535</v>
      </c>
      <c r="B15155" t="s">
        <v>443</v>
      </c>
      <c r="C15155" t="s">
        <v>56</v>
      </c>
      <c r="D15155" t="s">
        <v>56</v>
      </c>
      <c r="E15155" s="30">
        <v>10</v>
      </c>
      <c r="F15155">
        <f t="shared" si="242"/>
        <v>1</v>
      </c>
    </row>
    <row r="15156" spans="1:6" x14ac:dyDescent="0.2">
      <c r="A15156" s="28">
        <v>43535</v>
      </c>
      <c r="B15156" t="s">
        <v>443</v>
      </c>
      <c r="C15156" t="s">
        <v>57</v>
      </c>
      <c r="D15156" t="s">
        <v>57</v>
      </c>
      <c r="E15156" s="30">
        <v>3</v>
      </c>
      <c r="F15156">
        <f t="shared" si="242"/>
        <v>1</v>
      </c>
    </row>
    <row r="15157" spans="1:6" x14ac:dyDescent="0.2">
      <c r="A15157" s="28">
        <v>43535</v>
      </c>
      <c r="B15157" t="s">
        <v>443</v>
      </c>
      <c r="C15157" t="s">
        <v>58</v>
      </c>
      <c r="D15157" t="s">
        <v>58</v>
      </c>
      <c r="E15157" s="30">
        <v>11</v>
      </c>
      <c r="F15157">
        <f t="shared" si="242"/>
        <v>1</v>
      </c>
    </row>
    <row r="15158" spans="1:6" x14ac:dyDescent="0.2">
      <c r="A15158" s="28">
        <v>43535</v>
      </c>
      <c r="B15158" t="s">
        <v>443</v>
      </c>
      <c r="C15158" t="s">
        <v>59</v>
      </c>
      <c r="D15158" t="s">
        <v>59</v>
      </c>
      <c r="E15158" s="30">
        <v>3</v>
      </c>
      <c r="F15158">
        <f t="shared" si="242"/>
        <v>1</v>
      </c>
    </row>
    <row r="15159" spans="1:6" x14ac:dyDescent="0.2">
      <c r="A15159" s="28">
        <v>43536</v>
      </c>
      <c r="B15159" t="s">
        <v>444</v>
      </c>
      <c r="C15159" t="s">
        <v>52</v>
      </c>
      <c r="D15159" t="s">
        <v>52</v>
      </c>
      <c r="E15159" s="30">
        <v>4.33</v>
      </c>
      <c r="F15159">
        <f t="shared" si="242"/>
        <v>1</v>
      </c>
    </row>
    <row r="15160" spans="1:6" x14ac:dyDescent="0.2">
      <c r="A15160" s="28">
        <v>43536</v>
      </c>
      <c r="B15160" t="s">
        <v>444</v>
      </c>
      <c r="C15160" t="s">
        <v>53</v>
      </c>
      <c r="D15160" t="s">
        <v>53</v>
      </c>
      <c r="E15160" s="30">
        <v>3.3730000000000002</v>
      </c>
      <c r="F15160">
        <f t="shared" si="242"/>
        <v>1</v>
      </c>
    </row>
    <row r="15161" spans="1:6" x14ac:dyDescent="0.2">
      <c r="A15161" s="28">
        <v>43536</v>
      </c>
      <c r="B15161" t="s">
        <v>444</v>
      </c>
      <c r="C15161" t="s">
        <v>54</v>
      </c>
      <c r="D15161" t="s">
        <v>54</v>
      </c>
      <c r="E15161" s="30">
        <v>1.5</v>
      </c>
      <c r="F15161">
        <f t="shared" si="242"/>
        <v>1</v>
      </c>
    </row>
    <row r="15162" spans="1:6" x14ac:dyDescent="0.2">
      <c r="A15162" s="28">
        <v>43536</v>
      </c>
      <c r="B15162" t="s">
        <v>444</v>
      </c>
      <c r="C15162" t="s">
        <v>55</v>
      </c>
      <c r="D15162" t="s">
        <v>55</v>
      </c>
      <c r="E15162" s="30">
        <v>31.85</v>
      </c>
      <c r="F15162">
        <f t="shared" si="242"/>
        <v>1</v>
      </c>
    </row>
    <row r="15163" spans="1:6" x14ac:dyDescent="0.2">
      <c r="A15163" s="28">
        <v>43536</v>
      </c>
      <c r="B15163" t="s">
        <v>444</v>
      </c>
      <c r="C15163" t="s">
        <v>56</v>
      </c>
      <c r="D15163" t="s">
        <v>56</v>
      </c>
      <c r="E15163" s="30">
        <v>12</v>
      </c>
      <c r="F15163">
        <f t="shared" si="242"/>
        <v>1</v>
      </c>
    </row>
    <row r="15164" spans="1:6" x14ac:dyDescent="0.2">
      <c r="A15164" s="28">
        <v>43536</v>
      </c>
      <c r="B15164" t="s">
        <v>444</v>
      </c>
      <c r="C15164" t="s">
        <v>57</v>
      </c>
      <c r="D15164" t="s">
        <v>57</v>
      </c>
      <c r="E15164" s="30">
        <v>0</v>
      </c>
      <c r="F15164">
        <f t="shared" si="242"/>
        <v>1</v>
      </c>
    </row>
    <row r="15165" spans="1:6" x14ac:dyDescent="0.2">
      <c r="A15165" s="28">
        <v>43536</v>
      </c>
      <c r="B15165" t="s">
        <v>444</v>
      </c>
      <c r="C15165" t="s">
        <v>58</v>
      </c>
      <c r="D15165" t="s">
        <v>58</v>
      </c>
      <c r="E15165" s="30">
        <v>7</v>
      </c>
      <c r="F15165">
        <f t="shared" si="242"/>
        <v>1</v>
      </c>
    </row>
    <row r="15166" spans="1:6" x14ac:dyDescent="0.2">
      <c r="A15166" s="28">
        <v>43536</v>
      </c>
      <c r="B15166" t="s">
        <v>444</v>
      </c>
      <c r="C15166" t="s">
        <v>59</v>
      </c>
      <c r="D15166" t="s">
        <v>59</v>
      </c>
      <c r="E15166" s="30">
        <v>2</v>
      </c>
      <c r="F15166">
        <f t="shared" si="242"/>
        <v>1</v>
      </c>
    </row>
    <row r="15167" spans="1:6" x14ac:dyDescent="0.2">
      <c r="A15167" s="28">
        <v>43537</v>
      </c>
      <c r="B15167" t="s">
        <v>445</v>
      </c>
      <c r="C15167" t="s">
        <v>52</v>
      </c>
      <c r="D15167" t="s">
        <v>52</v>
      </c>
      <c r="E15167" s="30">
        <v>2.67</v>
      </c>
      <c r="F15167">
        <f t="shared" si="242"/>
        <v>1</v>
      </c>
    </row>
    <row r="15168" spans="1:6" x14ac:dyDescent="0.2">
      <c r="A15168" s="28">
        <v>43537</v>
      </c>
      <c r="B15168" t="s">
        <v>445</v>
      </c>
      <c r="C15168" t="s">
        <v>53</v>
      </c>
      <c r="D15168" t="s">
        <v>53</v>
      </c>
      <c r="E15168" s="30">
        <v>4.34</v>
      </c>
      <c r="F15168">
        <f t="shared" si="242"/>
        <v>1</v>
      </c>
    </row>
    <row r="15169" spans="1:6" x14ac:dyDescent="0.2">
      <c r="A15169" s="28">
        <v>43537</v>
      </c>
      <c r="B15169" t="s">
        <v>445</v>
      </c>
      <c r="C15169" t="s">
        <v>54</v>
      </c>
      <c r="D15169" t="s">
        <v>54</v>
      </c>
      <c r="E15169" s="30">
        <v>6</v>
      </c>
      <c r="F15169">
        <f t="shared" si="242"/>
        <v>1</v>
      </c>
    </row>
    <row r="15170" spans="1:6" x14ac:dyDescent="0.2">
      <c r="A15170" s="28">
        <v>43537</v>
      </c>
      <c r="B15170" t="s">
        <v>445</v>
      </c>
      <c r="C15170" t="s">
        <v>55</v>
      </c>
      <c r="D15170" t="s">
        <v>55</v>
      </c>
      <c r="E15170" s="30">
        <v>22</v>
      </c>
      <c r="F15170">
        <f t="shared" si="242"/>
        <v>1</v>
      </c>
    </row>
    <row r="15171" spans="1:6" x14ac:dyDescent="0.2">
      <c r="A15171" s="28">
        <v>43537</v>
      </c>
      <c r="B15171" t="s">
        <v>445</v>
      </c>
      <c r="C15171" t="s">
        <v>56</v>
      </c>
      <c r="D15171" t="s">
        <v>56</v>
      </c>
      <c r="E15171" s="30">
        <v>10</v>
      </c>
      <c r="F15171">
        <f t="shared" si="242"/>
        <v>1</v>
      </c>
    </row>
    <row r="15172" spans="1:6" x14ac:dyDescent="0.2">
      <c r="A15172" s="28">
        <v>43537</v>
      </c>
      <c r="B15172" t="s">
        <v>445</v>
      </c>
      <c r="C15172" t="s">
        <v>57</v>
      </c>
      <c r="D15172" t="s">
        <v>57</v>
      </c>
      <c r="E15172" s="30">
        <v>0</v>
      </c>
      <c r="F15172">
        <f t="shared" si="242"/>
        <v>1</v>
      </c>
    </row>
    <row r="15173" spans="1:6" x14ac:dyDescent="0.2">
      <c r="A15173" s="28">
        <v>43537</v>
      </c>
      <c r="B15173" t="s">
        <v>445</v>
      </c>
      <c r="C15173" t="s">
        <v>58</v>
      </c>
      <c r="D15173" t="s">
        <v>58</v>
      </c>
      <c r="E15173" s="30">
        <v>8</v>
      </c>
      <c r="F15173">
        <f t="shared" si="242"/>
        <v>1</v>
      </c>
    </row>
    <row r="15174" spans="1:6" x14ac:dyDescent="0.2">
      <c r="A15174" s="28">
        <v>43537</v>
      </c>
      <c r="B15174" t="s">
        <v>445</v>
      </c>
      <c r="C15174" t="s">
        <v>59</v>
      </c>
      <c r="D15174" t="s">
        <v>59</v>
      </c>
      <c r="E15174" s="30">
        <v>4</v>
      </c>
      <c r="F15174">
        <f t="shared" si="242"/>
        <v>1</v>
      </c>
    </row>
    <row r="15175" spans="1:6" x14ac:dyDescent="0.2">
      <c r="A15175" s="28">
        <v>43538</v>
      </c>
      <c r="B15175" t="s">
        <v>446</v>
      </c>
      <c r="C15175" t="s">
        <v>52</v>
      </c>
      <c r="D15175" t="s">
        <v>52</v>
      </c>
      <c r="E15175" s="30">
        <v>4</v>
      </c>
      <c r="F15175">
        <f t="shared" ref="F15175:F15238" si="243">SUBTOTAL(103,E15175)</f>
        <v>1</v>
      </c>
    </row>
    <row r="15176" spans="1:6" x14ac:dyDescent="0.2">
      <c r="A15176" s="28">
        <v>43538</v>
      </c>
      <c r="B15176" t="s">
        <v>446</v>
      </c>
      <c r="C15176" t="s">
        <v>53</v>
      </c>
      <c r="D15176" t="s">
        <v>53</v>
      </c>
      <c r="E15176" s="30">
        <v>5.67</v>
      </c>
      <c r="F15176">
        <f t="shared" si="243"/>
        <v>1</v>
      </c>
    </row>
    <row r="15177" spans="1:6" x14ac:dyDescent="0.2">
      <c r="A15177" s="28">
        <v>43538</v>
      </c>
      <c r="B15177" t="s">
        <v>446</v>
      </c>
      <c r="C15177" t="s">
        <v>54</v>
      </c>
      <c r="D15177" t="s">
        <v>54</v>
      </c>
      <c r="E15177" s="30">
        <v>0.2</v>
      </c>
      <c r="F15177">
        <f t="shared" si="243"/>
        <v>1</v>
      </c>
    </row>
    <row r="15178" spans="1:6" x14ac:dyDescent="0.2">
      <c r="A15178" s="28">
        <v>43538</v>
      </c>
      <c r="B15178" t="s">
        <v>446</v>
      </c>
      <c r="C15178" t="s">
        <v>55</v>
      </c>
      <c r="D15178" t="s">
        <v>55</v>
      </c>
      <c r="E15178" s="30">
        <v>47.2</v>
      </c>
      <c r="F15178">
        <f t="shared" si="243"/>
        <v>1</v>
      </c>
    </row>
    <row r="15179" spans="1:6" x14ac:dyDescent="0.2">
      <c r="A15179" s="28">
        <v>43538</v>
      </c>
      <c r="B15179" t="s">
        <v>446</v>
      </c>
      <c r="C15179" t="s">
        <v>56</v>
      </c>
      <c r="D15179" t="s">
        <v>56</v>
      </c>
      <c r="E15179" s="30">
        <v>12</v>
      </c>
      <c r="F15179">
        <f t="shared" si="243"/>
        <v>1</v>
      </c>
    </row>
    <row r="15180" spans="1:6" x14ac:dyDescent="0.2">
      <c r="A15180" s="28">
        <v>43538</v>
      </c>
      <c r="B15180" t="s">
        <v>446</v>
      </c>
      <c r="C15180" t="s">
        <v>57</v>
      </c>
      <c r="D15180" t="s">
        <v>57</v>
      </c>
      <c r="E15180" s="30">
        <v>1</v>
      </c>
      <c r="F15180">
        <f t="shared" si="243"/>
        <v>1</v>
      </c>
    </row>
    <row r="15181" spans="1:6" x14ac:dyDescent="0.2">
      <c r="A15181" s="28">
        <v>43538</v>
      </c>
      <c r="B15181" t="s">
        <v>446</v>
      </c>
      <c r="C15181" t="s">
        <v>58</v>
      </c>
      <c r="D15181" t="s">
        <v>58</v>
      </c>
      <c r="E15181" s="30">
        <v>27</v>
      </c>
      <c r="F15181">
        <f t="shared" si="243"/>
        <v>1</v>
      </c>
    </row>
    <row r="15182" spans="1:6" x14ac:dyDescent="0.2">
      <c r="A15182" s="28">
        <v>43538</v>
      </c>
      <c r="B15182" t="s">
        <v>446</v>
      </c>
      <c r="C15182" t="s">
        <v>59</v>
      </c>
      <c r="D15182" t="s">
        <v>59</v>
      </c>
      <c r="E15182" s="30">
        <v>6</v>
      </c>
      <c r="F15182">
        <f t="shared" si="243"/>
        <v>1</v>
      </c>
    </row>
    <row r="15183" spans="1:6" x14ac:dyDescent="0.2">
      <c r="A15183" s="28">
        <v>43539</v>
      </c>
      <c r="B15183" t="s">
        <v>440</v>
      </c>
      <c r="C15183" t="s">
        <v>52</v>
      </c>
      <c r="D15183" t="s">
        <v>52</v>
      </c>
      <c r="E15183" s="30">
        <v>2.83</v>
      </c>
      <c r="F15183">
        <f t="shared" si="243"/>
        <v>1</v>
      </c>
    </row>
    <row r="15184" spans="1:6" x14ac:dyDescent="0.2">
      <c r="A15184" s="28">
        <v>43539</v>
      </c>
      <c r="B15184" t="s">
        <v>440</v>
      </c>
      <c r="C15184" t="s">
        <v>53</v>
      </c>
      <c r="D15184" t="s">
        <v>53</v>
      </c>
      <c r="E15184" s="30">
        <v>1.34</v>
      </c>
      <c r="F15184">
        <f t="shared" si="243"/>
        <v>1</v>
      </c>
    </row>
    <row r="15185" spans="1:6" x14ac:dyDescent="0.2">
      <c r="A15185" s="28">
        <v>43539</v>
      </c>
      <c r="B15185" t="s">
        <v>440</v>
      </c>
      <c r="C15185" t="s">
        <v>54</v>
      </c>
      <c r="D15185" t="s">
        <v>54</v>
      </c>
      <c r="E15185" s="30">
        <v>3</v>
      </c>
      <c r="F15185">
        <f t="shared" si="243"/>
        <v>1</v>
      </c>
    </row>
    <row r="15186" spans="1:6" x14ac:dyDescent="0.2">
      <c r="A15186" s="28">
        <v>43539</v>
      </c>
      <c r="B15186" t="s">
        <v>440</v>
      </c>
      <c r="C15186" t="s">
        <v>55</v>
      </c>
      <c r="D15186" t="s">
        <v>55</v>
      </c>
      <c r="E15186" s="30">
        <v>40</v>
      </c>
      <c r="F15186">
        <f t="shared" si="243"/>
        <v>1</v>
      </c>
    </row>
    <row r="15187" spans="1:6" x14ac:dyDescent="0.2">
      <c r="A15187" s="28">
        <v>43539</v>
      </c>
      <c r="B15187" t="s">
        <v>440</v>
      </c>
      <c r="C15187" t="s">
        <v>56</v>
      </c>
      <c r="D15187" t="s">
        <v>56</v>
      </c>
      <c r="E15187" s="30">
        <v>7</v>
      </c>
      <c r="F15187">
        <f t="shared" si="243"/>
        <v>1</v>
      </c>
    </row>
    <row r="15188" spans="1:6" x14ac:dyDescent="0.2">
      <c r="A15188" s="28">
        <v>43539</v>
      </c>
      <c r="B15188" t="s">
        <v>440</v>
      </c>
      <c r="C15188" t="s">
        <v>57</v>
      </c>
      <c r="D15188" t="s">
        <v>57</v>
      </c>
      <c r="E15188" s="30">
        <v>1</v>
      </c>
      <c r="F15188">
        <f t="shared" si="243"/>
        <v>1</v>
      </c>
    </row>
    <row r="15189" spans="1:6" x14ac:dyDescent="0.2">
      <c r="A15189" s="28">
        <v>43539</v>
      </c>
      <c r="B15189" t="s">
        <v>440</v>
      </c>
      <c r="C15189" t="s">
        <v>58</v>
      </c>
      <c r="D15189" t="s">
        <v>58</v>
      </c>
      <c r="E15189" s="30">
        <v>20</v>
      </c>
      <c r="F15189">
        <f t="shared" si="243"/>
        <v>1</v>
      </c>
    </row>
    <row r="15190" spans="1:6" x14ac:dyDescent="0.2">
      <c r="A15190" s="28">
        <v>43539</v>
      </c>
      <c r="B15190" t="s">
        <v>440</v>
      </c>
      <c r="C15190" t="s">
        <v>59</v>
      </c>
      <c r="D15190" t="s">
        <v>59</v>
      </c>
      <c r="E15190" s="30">
        <v>5</v>
      </c>
      <c r="F15190">
        <f t="shared" si="243"/>
        <v>1</v>
      </c>
    </row>
    <row r="15191" spans="1:6" x14ac:dyDescent="0.2">
      <c r="A15191" s="28">
        <v>43540</v>
      </c>
      <c r="B15191" t="s">
        <v>441</v>
      </c>
      <c r="C15191" t="s">
        <v>52</v>
      </c>
      <c r="D15191" t="s">
        <v>52</v>
      </c>
      <c r="E15191" s="30">
        <v>8.34</v>
      </c>
      <c r="F15191">
        <f t="shared" si="243"/>
        <v>1</v>
      </c>
    </row>
    <row r="15192" spans="1:6" x14ac:dyDescent="0.2">
      <c r="A15192" s="28">
        <v>43540</v>
      </c>
      <c r="B15192" t="s">
        <v>441</v>
      </c>
      <c r="C15192" t="s">
        <v>53</v>
      </c>
      <c r="D15192" t="s">
        <v>53</v>
      </c>
      <c r="E15192" s="30">
        <v>0.83699999999999997</v>
      </c>
      <c r="F15192">
        <f t="shared" si="243"/>
        <v>1</v>
      </c>
    </row>
    <row r="15193" spans="1:6" x14ac:dyDescent="0.2">
      <c r="A15193" s="28">
        <v>43540</v>
      </c>
      <c r="B15193" t="s">
        <v>441</v>
      </c>
      <c r="C15193" t="s">
        <v>54</v>
      </c>
      <c r="D15193" t="s">
        <v>54</v>
      </c>
      <c r="E15193" s="30">
        <v>5</v>
      </c>
      <c r="F15193">
        <f t="shared" si="243"/>
        <v>1</v>
      </c>
    </row>
    <row r="15194" spans="1:6" x14ac:dyDescent="0.2">
      <c r="A15194" s="28">
        <v>43540</v>
      </c>
      <c r="B15194" t="s">
        <v>441</v>
      </c>
      <c r="C15194" t="s">
        <v>55</v>
      </c>
      <c r="D15194" t="s">
        <v>55</v>
      </c>
      <c r="E15194" s="30">
        <v>29</v>
      </c>
      <c r="F15194">
        <f t="shared" si="243"/>
        <v>1</v>
      </c>
    </row>
    <row r="15195" spans="1:6" x14ac:dyDescent="0.2">
      <c r="A15195" s="28">
        <v>43540</v>
      </c>
      <c r="B15195" t="s">
        <v>441</v>
      </c>
      <c r="C15195" t="s">
        <v>56</v>
      </c>
      <c r="D15195" t="s">
        <v>56</v>
      </c>
      <c r="E15195" s="30">
        <v>9</v>
      </c>
      <c r="F15195">
        <f t="shared" si="243"/>
        <v>1</v>
      </c>
    </row>
    <row r="15196" spans="1:6" x14ac:dyDescent="0.2">
      <c r="A15196" s="28">
        <v>43540</v>
      </c>
      <c r="B15196" t="s">
        <v>441</v>
      </c>
      <c r="C15196" t="s">
        <v>57</v>
      </c>
      <c r="D15196" t="s">
        <v>57</v>
      </c>
      <c r="E15196" s="30">
        <v>0</v>
      </c>
      <c r="F15196">
        <f t="shared" si="243"/>
        <v>1</v>
      </c>
    </row>
    <row r="15197" spans="1:6" x14ac:dyDescent="0.2">
      <c r="A15197" s="28">
        <v>43540</v>
      </c>
      <c r="B15197" t="s">
        <v>441</v>
      </c>
      <c r="C15197" t="s">
        <v>58</v>
      </c>
      <c r="D15197" t="s">
        <v>58</v>
      </c>
      <c r="E15197" s="30">
        <v>5</v>
      </c>
      <c r="F15197">
        <f t="shared" si="243"/>
        <v>1</v>
      </c>
    </row>
    <row r="15198" spans="1:6" x14ac:dyDescent="0.2">
      <c r="A15198" s="28">
        <v>43540</v>
      </c>
      <c r="B15198" t="s">
        <v>441</v>
      </c>
      <c r="C15198" t="s">
        <v>59</v>
      </c>
      <c r="D15198" t="s">
        <v>59</v>
      </c>
      <c r="E15198" s="30">
        <v>7</v>
      </c>
      <c r="F15198">
        <f t="shared" si="243"/>
        <v>1</v>
      </c>
    </row>
    <row r="15199" spans="1:6" x14ac:dyDescent="0.2">
      <c r="A15199" s="28">
        <v>43541</v>
      </c>
      <c r="B15199" t="s">
        <v>447</v>
      </c>
      <c r="C15199" t="s">
        <v>52</v>
      </c>
      <c r="D15199" t="s">
        <v>52</v>
      </c>
      <c r="E15199" s="30">
        <v>6.68</v>
      </c>
      <c r="F15199">
        <f t="shared" si="243"/>
        <v>1</v>
      </c>
    </row>
    <row r="15200" spans="1:6" x14ac:dyDescent="0.2">
      <c r="A15200" s="28">
        <v>43541</v>
      </c>
      <c r="B15200" t="s">
        <v>447</v>
      </c>
      <c r="C15200" t="s">
        <v>53</v>
      </c>
      <c r="D15200" t="s">
        <v>53</v>
      </c>
      <c r="E15200" s="30">
        <v>3.7229999999999999</v>
      </c>
      <c r="F15200">
        <f t="shared" si="243"/>
        <v>1</v>
      </c>
    </row>
    <row r="15201" spans="1:6" x14ac:dyDescent="0.2">
      <c r="A15201" s="28">
        <v>43541</v>
      </c>
      <c r="B15201" t="s">
        <v>447</v>
      </c>
      <c r="C15201" t="s">
        <v>54</v>
      </c>
      <c r="D15201" t="s">
        <v>54</v>
      </c>
      <c r="E15201" s="30">
        <v>2</v>
      </c>
      <c r="F15201">
        <f t="shared" si="243"/>
        <v>1</v>
      </c>
    </row>
    <row r="15202" spans="1:6" x14ac:dyDescent="0.2">
      <c r="A15202" s="28">
        <v>43541</v>
      </c>
      <c r="B15202" t="s">
        <v>447</v>
      </c>
      <c r="C15202" t="s">
        <v>55</v>
      </c>
      <c r="D15202" t="s">
        <v>55</v>
      </c>
      <c r="E15202" s="30">
        <v>55</v>
      </c>
      <c r="F15202">
        <f t="shared" si="243"/>
        <v>1</v>
      </c>
    </row>
    <row r="15203" spans="1:6" x14ac:dyDescent="0.2">
      <c r="A15203" s="28">
        <v>43541</v>
      </c>
      <c r="B15203" t="s">
        <v>447</v>
      </c>
      <c r="C15203" t="s">
        <v>56</v>
      </c>
      <c r="D15203" t="s">
        <v>56</v>
      </c>
      <c r="E15203" s="30">
        <v>6</v>
      </c>
      <c r="F15203">
        <f t="shared" si="243"/>
        <v>1</v>
      </c>
    </row>
    <row r="15204" spans="1:6" x14ac:dyDescent="0.2">
      <c r="A15204" s="28">
        <v>43541</v>
      </c>
      <c r="B15204" t="s">
        <v>447</v>
      </c>
      <c r="C15204" t="s">
        <v>57</v>
      </c>
      <c r="D15204" t="s">
        <v>57</v>
      </c>
      <c r="E15204" s="30">
        <v>0</v>
      </c>
      <c r="F15204">
        <f t="shared" si="243"/>
        <v>1</v>
      </c>
    </row>
    <row r="15205" spans="1:6" x14ac:dyDescent="0.2">
      <c r="A15205" s="28">
        <v>43541</v>
      </c>
      <c r="B15205" t="s">
        <v>447</v>
      </c>
      <c r="C15205" t="s">
        <v>58</v>
      </c>
      <c r="D15205" t="s">
        <v>58</v>
      </c>
      <c r="E15205" s="30">
        <v>10</v>
      </c>
      <c r="F15205">
        <f t="shared" si="243"/>
        <v>1</v>
      </c>
    </row>
    <row r="15206" spans="1:6" x14ac:dyDescent="0.2">
      <c r="A15206" s="28">
        <v>43541</v>
      </c>
      <c r="B15206" t="s">
        <v>447</v>
      </c>
      <c r="C15206" t="s">
        <v>59</v>
      </c>
      <c r="D15206" t="s">
        <v>59</v>
      </c>
      <c r="E15206" s="30">
        <v>5</v>
      </c>
      <c r="F15206">
        <f t="shared" si="243"/>
        <v>1</v>
      </c>
    </row>
    <row r="15207" spans="1:6" x14ac:dyDescent="0.2">
      <c r="A15207" s="28">
        <v>43542</v>
      </c>
      <c r="B15207" t="s">
        <v>443</v>
      </c>
      <c r="C15207" t="s">
        <v>52</v>
      </c>
      <c r="D15207" t="s">
        <v>52</v>
      </c>
      <c r="E15207" s="30">
        <v>2.33</v>
      </c>
      <c r="F15207">
        <f t="shared" si="243"/>
        <v>1</v>
      </c>
    </row>
    <row r="15208" spans="1:6" x14ac:dyDescent="0.2">
      <c r="A15208" s="28">
        <v>43542</v>
      </c>
      <c r="B15208" t="s">
        <v>443</v>
      </c>
      <c r="C15208" t="s">
        <v>53</v>
      </c>
      <c r="D15208" t="s">
        <v>53</v>
      </c>
      <c r="E15208" s="30">
        <v>0.83499999999999996</v>
      </c>
      <c r="F15208">
        <f t="shared" si="243"/>
        <v>1</v>
      </c>
    </row>
    <row r="15209" spans="1:6" x14ac:dyDescent="0.2">
      <c r="A15209" s="28">
        <v>43542</v>
      </c>
      <c r="B15209" t="s">
        <v>443</v>
      </c>
      <c r="C15209" t="s">
        <v>54</v>
      </c>
      <c r="D15209" t="s">
        <v>54</v>
      </c>
      <c r="E15209" s="30">
        <v>2.1</v>
      </c>
      <c r="F15209">
        <f t="shared" si="243"/>
        <v>1</v>
      </c>
    </row>
    <row r="15210" spans="1:6" x14ac:dyDescent="0.2">
      <c r="A15210" s="28">
        <v>43542</v>
      </c>
      <c r="B15210" t="s">
        <v>443</v>
      </c>
      <c r="C15210" t="s">
        <v>55</v>
      </c>
      <c r="D15210" t="s">
        <v>55</v>
      </c>
      <c r="E15210" s="30">
        <v>23</v>
      </c>
      <c r="F15210">
        <f t="shared" si="243"/>
        <v>1</v>
      </c>
    </row>
    <row r="15211" spans="1:6" x14ac:dyDescent="0.2">
      <c r="A15211" s="28">
        <v>43542</v>
      </c>
      <c r="B15211" t="s">
        <v>443</v>
      </c>
      <c r="C15211" t="s">
        <v>56</v>
      </c>
      <c r="D15211" t="s">
        <v>56</v>
      </c>
      <c r="E15211" s="30">
        <v>11</v>
      </c>
      <c r="F15211">
        <f t="shared" si="243"/>
        <v>1</v>
      </c>
    </row>
    <row r="15212" spans="1:6" x14ac:dyDescent="0.2">
      <c r="A15212" s="28">
        <v>43542</v>
      </c>
      <c r="B15212" t="s">
        <v>443</v>
      </c>
      <c r="C15212" t="s">
        <v>57</v>
      </c>
      <c r="D15212" t="s">
        <v>57</v>
      </c>
      <c r="E15212" s="30">
        <v>0</v>
      </c>
      <c r="F15212">
        <f t="shared" si="243"/>
        <v>1</v>
      </c>
    </row>
    <row r="15213" spans="1:6" x14ac:dyDescent="0.2">
      <c r="A15213" s="28">
        <v>43542</v>
      </c>
      <c r="B15213" t="s">
        <v>443</v>
      </c>
      <c r="C15213" t="s">
        <v>58</v>
      </c>
      <c r="D15213" t="s">
        <v>58</v>
      </c>
      <c r="E15213" s="30">
        <v>1</v>
      </c>
      <c r="F15213">
        <f t="shared" si="243"/>
        <v>1</v>
      </c>
    </row>
    <row r="15214" spans="1:6" x14ac:dyDescent="0.2">
      <c r="A15214" s="28">
        <v>43542</v>
      </c>
      <c r="B15214" t="s">
        <v>443</v>
      </c>
      <c r="C15214" t="s">
        <v>59</v>
      </c>
      <c r="D15214" t="s">
        <v>59</v>
      </c>
      <c r="E15214" s="30">
        <v>9</v>
      </c>
      <c r="F15214">
        <f t="shared" si="243"/>
        <v>1</v>
      </c>
    </row>
    <row r="15215" spans="1:6" x14ac:dyDescent="0.2">
      <c r="A15215" s="28">
        <v>43543</v>
      </c>
      <c r="B15215" t="s">
        <v>444</v>
      </c>
      <c r="C15215" t="s">
        <v>52</v>
      </c>
      <c r="D15215" t="s">
        <v>52</v>
      </c>
      <c r="E15215" s="30">
        <v>9</v>
      </c>
      <c r="F15215">
        <f t="shared" si="243"/>
        <v>1</v>
      </c>
    </row>
    <row r="15216" spans="1:6" x14ac:dyDescent="0.2">
      <c r="A15216" s="28">
        <v>43543</v>
      </c>
      <c r="B15216" t="s">
        <v>444</v>
      </c>
      <c r="C15216" t="s">
        <v>53</v>
      </c>
      <c r="D15216" t="s">
        <v>53</v>
      </c>
      <c r="E15216" s="30">
        <v>3.33</v>
      </c>
      <c r="F15216">
        <f t="shared" si="243"/>
        <v>1</v>
      </c>
    </row>
    <row r="15217" spans="1:6" x14ac:dyDescent="0.2">
      <c r="A15217" s="28">
        <v>43543</v>
      </c>
      <c r="B15217" t="s">
        <v>444</v>
      </c>
      <c r="C15217" t="s">
        <v>54</v>
      </c>
      <c r="D15217" t="s">
        <v>54</v>
      </c>
      <c r="E15217" s="30">
        <v>1.5</v>
      </c>
      <c r="F15217">
        <f t="shared" si="243"/>
        <v>1</v>
      </c>
    </row>
    <row r="15218" spans="1:6" x14ac:dyDescent="0.2">
      <c r="A15218" s="28">
        <v>43543</v>
      </c>
      <c r="B15218" t="s">
        <v>444</v>
      </c>
      <c r="C15218" t="s">
        <v>55</v>
      </c>
      <c r="D15218" t="s">
        <v>55</v>
      </c>
      <c r="E15218" s="30">
        <v>26.2</v>
      </c>
      <c r="F15218">
        <f t="shared" si="243"/>
        <v>1</v>
      </c>
    </row>
    <row r="15219" spans="1:6" x14ac:dyDescent="0.2">
      <c r="A15219" s="28">
        <v>43543</v>
      </c>
      <c r="B15219" t="s">
        <v>444</v>
      </c>
      <c r="C15219" t="s">
        <v>56</v>
      </c>
      <c r="D15219" t="s">
        <v>56</v>
      </c>
      <c r="E15219" s="30">
        <v>10</v>
      </c>
      <c r="F15219">
        <f t="shared" si="243"/>
        <v>1</v>
      </c>
    </row>
    <row r="15220" spans="1:6" x14ac:dyDescent="0.2">
      <c r="A15220" s="28">
        <v>43543</v>
      </c>
      <c r="B15220" t="s">
        <v>444</v>
      </c>
      <c r="C15220" t="s">
        <v>57</v>
      </c>
      <c r="D15220" t="s">
        <v>57</v>
      </c>
      <c r="E15220" s="30">
        <v>1</v>
      </c>
      <c r="F15220">
        <f t="shared" si="243"/>
        <v>1</v>
      </c>
    </row>
    <row r="15221" spans="1:6" x14ac:dyDescent="0.2">
      <c r="A15221" s="28">
        <v>43543</v>
      </c>
      <c r="B15221" t="s">
        <v>444</v>
      </c>
      <c r="C15221" t="s">
        <v>58</v>
      </c>
      <c r="D15221" t="s">
        <v>58</v>
      </c>
      <c r="E15221" s="30">
        <v>2</v>
      </c>
      <c r="F15221">
        <f t="shared" si="243"/>
        <v>1</v>
      </c>
    </row>
    <row r="15222" spans="1:6" x14ac:dyDescent="0.2">
      <c r="A15222" s="28">
        <v>43543</v>
      </c>
      <c r="B15222" t="s">
        <v>444</v>
      </c>
      <c r="C15222" t="s">
        <v>59</v>
      </c>
      <c r="D15222" t="s">
        <v>59</v>
      </c>
      <c r="E15222" s="30">
        <v>8</v>
      </c>
      <c r="F15222">
        <f t="shared" si="243"/>
        <v>1</v>
      </c>
    </row>
    <row r="15223" spans="1:6" x14ac:dyDescent="0.2">
      <c r="A15223" s="28">
        <v>43544</v>
      </c>
      <c r="B15223" t="s">
        <v>445</v>
      </c>
      <c r="C15223" t="s">
        <v>52</v>
      </c>
      <c r="D15223" t="s">
        <v>52</v>
      </c>
      <c r="E15223" s="30">
        <v>5.67</v>
      </c>
      <c r="F15223">
        <f t="shared" si="243"/>
        <v>1</v>
      </c>
    </row>
    <row r="15224" spans="1:6" x14ac:dyDescent="0.2">
      <c r="A15224" s="28">
        <v>43544</v>
      </c>
      <c r="B15224" t="s">
        <v>445</v>
      </c>
      <c r="C15224" t="s">
        <v>53</v>
      </c>
      <c r="D15224" t="s">
        <v>53</v>
      </c>
      <c r="E15224" s="30">
        <v>2</v>
      </c>
      <c r="F15224">
        <f t="shared" si="243"/>
        <v>1</v>
      </c>
    </row>
    <row r="15225" spans="1:6" x14ac:dyDescent="0.2">
      <c r="A15225" s="28">
        <v>43544</v>
      </c>
      <c r="B15225" t="s">
        <v>445</v>
      </c>
      <c r="C15225" t="s">
        <v>54</v>
      </c>
      <c r="D15225" t="s">
        <v>54</v>
      </c>
      <c r="E15225" s="30">
        <v>2</v>
      </c>
      <c r="F15225">
        <f t="shared" si="243"/>
        <v>1</v>
      </c>
    </row>
    <row r="15226" spans="1:6" x14ac:dyDescent="0.2">
      <c r="A15226" s="28">
        <v>43544</v>
      </c>
      <c r="B15226" t="s">
        <v>445</v>
      </c>
      <c r="C15226" t="s">
        <v>55</v>
      </c>
      <c r="D15226" t="s">
        <v>55</v>
      </c>
      <c r="E15226" s="30">
        <v>28.9</v>
      </c>
      <c r="F15226">
        <f t="shared" si="243"/>
        <v>1</v>
      </c>
    </row>
    <row r="15227" spans="1:6" x14ac:dyDescent="0.2">
      <c r="A15227" s="28">
        <v>43544</v>
      </c>
      <c r="B15227" t="s">
        <v>445</v>
      </c>
      <c r="C15227" t="s">
        <v>56</v>
      </c>
      <c r="D15227" t="s">
        <v>56</v>
      </c>
      <c r="E15227" s="30">
        <v>8.1999999999999993</v>
      </c>
      <c r="F15227">
        <f t="shared" si="243"/>
        <v>1</v>
      </c>
    </row>
    <row r="15228" spans="1:6" x14ac:dyDescent="0.2">
      <c r="A15228" s="28">
        <v>43544</v>
      </c>
      <c r="B15228" t="s">
        <v>445</v>
      </c>
      <c r="C15228" t="s">
        <v>57</v>
      </c>
      <c r="D15228" t="s">
        <v>57</v>
      </c>
      <c r="E15228" s="30">
        <v>0</v>
      </c>
      <c r="F15228">
        <f t="shared" si="243"/>
        <v>1</v>
      </c>
    </row>
    <row r="15229" spans="1:6" x14ac:dyDescent="0.2">
      <c r="A15229" s="28">
        <v>43544</v>
      </c>
      <c r="B15229" t="s">
        <v>445</v>
      </c>
      <c r="C15229" t="s">
        <v>58</v>
      </c>
      <c r="D15229" t="s">
        <v>58</v>
      </c>
      <c r="E15229" s="30">
        <v>19</v>
      </c>
      <c r="F15229">
        <f t="shared" si="243"/>
        <v>1</v>
      </c>
    </row>
    <row r="15230" spans="1:6" x14ac:dyDescent="0.2">
      <c r="A15230" s="28">
        <v>43544</v>
      </c>
      <c r="B15230" t="s">
        <v>445</v>
      </c>
      <c r="C15230" t="s">
        <v>59</v>
      </c>
      <c r="D15230" t="s">
        <v>59</v>
      </c>
      <c r="E15230" s="30">
        <v>5</v>
      </c>
      <c r="F15230">
        <f t="shared" si="243"/>
        <v>1</v>
      </c>
    </row>
    <row r="15231" spans="1:6" x14ac:dyDescent="0.2">
      <c r="A15231" s="28">
        <v>43545</v>
      </c>
      <c r="B15231" t="s">
        <v>446</v>
      </c>
      <c r="C15231" t="s">
        <v>52</v>
      </c>
      <c r="D15231" t="s">
        <v>52</v>
      </c>
      <c r="E15231" s="30">
        <v>2.33</v>
      </c>
      <c r="F15231">
        <f t="shared" si="243"/>
        <v>1</v>
      </c>
    </row>
    <row r="15232" spans="1:6" x14ac:dyDescent="0.2">
      <c r="A15232" s="28">
        <v>43545</v>
      </c>
      <c r="B15232" t="s">
        <v>446</v>
      </c>
      <c r="C15232" t="s">
        <v>53</v>
      </c>
      <c r="D15232" t="s">
        <v>53</v>
      </c>
      <c r="E15232" s="30">
        <v>1.423</v>
      </c>
      <c r="F15232">
        <f t="shared" si="243"/>
        <v>1</v>
      </c>
    </row>
    <row r="15233" spans="1:6" x14ac:dyDescent="0.2">
      <c r="A15233" s="28">
        <v>43545</v>
      </c>
      <c r="B15233" t="s">
        <v>446</v>
      </c>
      <c r="C15233" t="s">
        <v>54</v>
      </c>
      <c r="D15233" t="s">
        <v>54</v>
      </c>
      <c r="E15233" s="30">
        <v>0</v>
      </c>
      <c r="F15233">
        <f t="shared" si="243"/>
        <v>1</v>
      </c>
    </row>
    <row r="15234" spans="1:6" x14ac:dyDescent="0.2">
      <c r="A15234" s="28">
        <v>43545</v>
      </c>
      <c r="B15234" t="s">
        <v>446</v>
      </c>
      <c r="C15234" t="s">
        <v>55</v>
      </c>
      <c r="D15234" t="s">
        <v>55</v>
      </c>
      <c r="E15234" s="30">
        <v>18.8</v>
      </c>
      <c r="F15234">
        <f t="shared" si="243"/>
        <v>1</v>
      </c>
    </row>
    <row r="15235" spans="1:6" x14ac:dyDescent="0.2">
      <c r="A15235" s="28">
        <v>43545</v>
      </c>
      <c r="B15235" t="s">
        <v>446</v>
      </c>
      <c r="C15235" t="s">
        <v>56</v>
      </c>
      <c r="D15235" t="s">
        <v>56</v>
      </c>
      <c r="E15235" s="30">
        <v>13</v>
      </c>
      <c r="F15235">
        <f t="shared" si="243"/>
        <v>1</v>
      </c>
    </row>
    <row r="15236" spans="1:6" x14ac:dyDescent="0.2">
      <c r="A15236" s="28">
        <v>43545</v>
      </c>
      <c r="B15236" t="s">
        <v>446</v>
      </c>
      <c r="C15236" t="s">
        <v>57</v>
      </c>
      <c r="D15236" t="s">
        <v>57</v>
      </c>
      <c r="E15236" s="30">
        <v>0</v>
      </c>
      <c r="F15236">
        <f t="shared" si="243"/>
        <v>1</v>
      </c>
    </row>
    <row r="15237" spans="1:6" x14ac:dyDescent="0.2">
      <c r="A15237" s="28">
        <v>43545</v>
      </c>
      <c r="B15237" t="s">
        <v>446</v>
      </c>
      <c r="C15237" t="s">
        <v>58</v>
      </c>
      <c r="D15237" t="s">
        <v>58</v>
      </c>
      <c r="E15237" s="30">
        <v>6</v>
      </c>
      <c r="F15237">
        <f t="shared" si="243"/>
        <v>1</v>
      </c>
    </row>
    <row r="15238" spans="1:6" x14ac:dyDescent="0.2">
      <c r="A15238" s="28">
        <v>43545</v>
      </c>
      <c r="B15238" t="s">
        <v>446</v>
      </c>
      <c r="C15238" t="s">
        <v>59</v>
      </c>
      <c r="D15238" t="s">
        <v>59</v>
      </c>
      <c r="E15238" s="30">
        <v>5</v>
      </c>
      <c r="F15238">
        <f t="shared" si="243"/>
        <v>1</v>
      </c>
    </row>
    <row r="15239" spans="1:6" x14ac:dyDescent="0.2">
      <c r="A15239" s="28">
        <v>43546</v>
      </c>
      <c r="B15239" t="s">
        <v>440</v>
      </c>
      <c r="C15239" t="s">
        <v>52</v>
      </c>
      <c r="D15239" t="s">
        <v>52</v>
      </c>
      <c r="E15239" s="30">
        <v>4.66</v>
      </c>
      <c r="F15239">
        <f t="shared" ref="F15239:F15302" si="244">SUBTOTAL(103,E15239)</f>
        <v>1</v>
      </c>
    </row>
    <row r="15240" spans="1:6" x14ac:dyDescent="0.2">
      <c r="A15240" s="28">
        <v>43546</v>
      </c>
      <c r="B15240" t="s">
        <v>440</v>
      </c>
      <c r="C15240" t="s">
        <v>53</v>
      </c>
      <c r="D15240" t="s">
        <v>53</v>
      </c>
      <c r="E15240" s="30">
        <v>7.0430000000000001</v>
      </c>
      <c r="F15240">
        <f t="shared" si="244"/>
        <v>1</v>
      </c>
    </row>
    <row r="15241" spans="1:6" x14ac:dyDescent="0.2">
      <c r="A15241" s="28">
        <v>43546</v>
      </c>
      <c r="B15241" t="s">
        <v>440</v>
      </c>
      <c r="C15241" t="s">
        <v>54</v>
      </c>
      <c r="D15241" t="s">
        <v>54</v>
      </c>
      <c r="E15241" s="30">
        <v>1.1000000000000001</v>
      </c>
      <c r="F15241">
        <f t="shared" si="244"/>
        <v>1</v>
      </c>
    </row>
    <row r="15242" spans="1:6" x14ac:dyDescent="0.2">
      <c r="A15242" s="28">
        <v>43546</v>
      </c>
      <c r="B15242" t="s">
        <v>440</v>
      </c>
      <c r="C15242" t="s">
        <v>55</v>
      </c>
      <c r="D15242" t="s">
        <v>55</v>
      </c>
      <c r="E15242" s="30">
        <v>41</v>
      </c>
      <c r="F15242">
        <f t="shared" si="244"/>
        <v>1</v>
      </c>
    </row>
    <row r="15243" spans="1:6" x14ac:dyDescent="0.2">
      <c r="A15243" s="28">
        <v>43546</v>
      </c>
      <c r="B15243" t="s">
        <v>440</v>
      </c>
      <c r="C15243" t="s">
        <v>56</v>
      </c>
      <c r="D15243" t="s">
        <v>56</v>
      </c>
      <c r="E15243" s="30">
        <v>13</v>
      </c>
      <c r="F15243">
        <f t="shared" si="244"/>
        <v>1</v>
      </c>
    </row>
    <row r="15244" spans="1:6" x14ac:dyDescent="0.2">
      <c r="A15244" s="28">
        <v>43546</v>
      </c>
      <c r="B15244" t="s">
        <v>440</v>
      </c>
      <c r="C15244" t="s">
        <v>57</v>
      </c>
      <c r="D15244" t="s">
        <v>57</v>
      </c>
      <c r="E15244" s="30">
        <v>0</v>
      </c>
      <c r="F15244">
        <f t="shared" si="244"/>
        <v>1</v>
      </c>
    </row>
    <row r="15245" spans="1:6" x14ac:dyDescent="0.2">
      <c r="A15245" s="28">
        <v>43546</v>
      </c>
      <c r="B15245" t="s">
        <v>440</v>
      </c>
      <c r="C15245" t="s">
        <v>58</v>
      </c>
      <c r="D15245" t="s">
        <v>58</v>
      </c>
      <c r="E15245" s="30">
        <v>29</v>
      </c>
      <c r="F15245">
        <f t="shared" si="244"/>
        <v>1</v>
      </c>
    </row>
    <row r="15246" spans="1:6" x14ac:dyDescent="0.2">
      <c r="A15246" s="28">
        <v>43546</v>
      </c>
      <c r="B15246" t="s">
        <v>440</v>
      </c>
      <c r="C15246" t="s">
        <v>59</v>
      </c>
      <c r="D15246" t="s">
        <v>59</v>
      </c>
      <c r="E15246" s="30">
        <v>6</v>
      </c>
      <c r="F15246">
        <f t="shared" si="244"/>
        <v>1</v>
      </c>
    </row>
    <row r="15247" spans="1:6" x14ac:dyDescent="0.2">
      <c r="A15247" s="28">
        <v>43547</v>
      </c>
      <c r="B15247" t="s">
        <v>441</v>
      </c>
      <c r="C15247" t="s">
        <v>52</v>
      </c>
      <c r="D15247" t="s">
        <v>52</v>
      </c>
      <c r="E15247" s="30">
        <v>6</v>
      </c>
      <c r="F15247">
        <f t="shared" si="244"/>
        <v>1</v>
      </c>
    </row>
    <row r="15248" spans="1:6" x14ac:dyDescent="0.2">
      <c r="A15248" s="28">
        <v>43547</v>
      </c>
      <c r="B15248" t="s">
        <v>441</v>
      </c>
      <c r="C15248" t="s">
        <v>53</v>
      </c>
      <c r="D15248" t="s">
        <v>53</v>
      </c>
      <c r="E15248" s="30">
        <v>3.36</v>
      </c>
      <c r="F15248">
        <f t="shared" si="244"/>
        <v>1</v>
      </c>
    </row>
    <row r="15249" spans="1:6" x14ac:dyDescent="0.2">
      <c r="A15249" s="28">
        <v>43547</v>
      </c>
      <c r="B15249" t="s">
        <v>441</v>
      </c>
      <c r="C15249" t="s">
        <v>54</v>
      </c>
      <c r="D15249" t="s">
        <v>54</v>
      </c>
      <c r="E15249" s="30">
        <v>4.25</v>
      </c>
      <c r="F15249">
        <f t="shared" si="244"/>
        <v>1</v>
      </c>
    </row>
    <row r="15250" spans="1:6" x14ac:dyDescent="0.2">
      <c r="A15250" s="28">
        <v>43547</v>
      </c>
      <c r="B15250" t="s">
        <v>441</v>
      </c>
      <c r="C15250" t="s">
        <v>55</v>
      </c>
      <c r="D15250" t="s">
        <v>55</v>
      </c>
      <c r="E15250" s="30">
        <v>15.5</v>
      </c>
      <c r="F15250">
        <f t="shared" si="244"/>
        <v>1</v>
      </c>
    </row>
    <row r="15251" spans="1:6" x14ac:dyDescent="0.2">
      <c r="A15251" s="28">
        <v>43547</v>
      </c>
      <c r="B15251" t="s">
        <v>441</v>
      </c>
      <c r="C15251" t="s">
        <v>56</v>
      </c>
      <c r="D15251" t="s">
        <v>56</v>
      </c>
      <c r="E15251" s="30">
        <v>7</v>
      </c>
      <c r="F15251">
        <f t="shared" si="244"/>
        <v>1</v>
      </c>
    </row>
    <row r="15252" spans="1:6" x14ac:dyDescent="0.2">
      <c r="A15252" s="28">
        <v>43547</v>
      </c>
      <c r="B15252" t="s">
        <v>441</v>
      </c>
      <c r="C15252" t="s">
        <v>57</v>
      </c>
      <c r="D15252" t="s">
        <v>57</v>
      </c>
      <c r="E15252" s="30">
        <v>0</v>
      </c>
      <c r="F15252">
        <f t="shared" si="244"/>
        <v>1</v>
      </c>
    </row>
    <row r="15253" spans="1:6" x14ac:dyDescent="0.2">
      <c r="A15253" s="28">
        <v>43547</v>
      </c>
      <c r="B15253" t="s">
        <v>441</v>
      </c>
      <c r="C15253" t="s">
        <v>58</v>
      </c>
      <c r="D15253" t="s">
        <v>58</v>
      </c>
      <c r="E15253" s="30">
        <v>1</v>
      </c>
      <c r="F15253">
        <f t="shared" si="244"/>
        <v>1</v>
      </c>
    </row>
    <row r="15254" spans="1:6" x14ac:dyDescent="0.2">
      <c r="A15254" s="28">
        <v>43547</v>
      </c>
      <c r="B15254" t="s">
        <v>441</v>
      </c>
      <c r="C15254" t="s">
        <v>59</v>
      </c>
      <c r="D15254" t="s">
        <v>59</v>
      </c>
      <c r="E15254" s="30">
        <v>5</v>
      </c>
      <c r="F15254">
        <f t="shared" si="244"/>
        <v>1</v>
      </c>
    </row>
    <row r="15255" spans="1:6" x14ac:dyDescent="0.2">
      <c r="A15255" s="28">
        <v>43548</v>
      </c>
      <c r="B15255" t="s">
        <v>447</v>
      </c>
      <c r="C15255" t="s">
        <v>52</v>
      </c>
      <c r="D15255" t="s">
        <v>52</v>
      </c>
      <c r="E15255" s="30">
        <v>6</v>
      </c>
      <c r="F15255">
        <f t="shared" si="244"/>
        <v>1</v>
      </c>
    </row>
    <row r="15256" spans="1:6" x14ac:dyDescent="0.2">
      <c r="A15256" s="28">
        <v>43548</v>
      </c>
      <c r="B15256" t="s">
        <v>447</v>
      </c>
      <c r="C15256" t="s">
        <v>53</v>
      </c>
      <c r="D15256" t="s">
        <v>53</v>
      </c>
      <c r="E15256" s="30">
        <v>2.67</v>
      </c>
      <c r="F15256">
        <f t="shared" si="244"/>
        <v>1</v>
      </c>
    </row>
    <row r="15257" spans="1:6" x14ac:dyDescent="0.2">
      <c r="A15257" s="28">
        <v>43548</v>
      </c>
      <c r="B15257" t="s">
        <v>447</v>
      </c>
      <c r="C15257" t="s">
        <v>54</v>
      </c>
      <c r="D15257" t="s">
        <v>54</v>
      </c>
      <c r="E15257" s="30">
        <v>3</v>
      </c>
      <c r="F15257">
        <f t="shared" si="244"/>
        <v>1</v>
      </c>
    </row>
    <row r="15258" spans="1:6" x14ac:dyDescent="0.2">
      <c r="A15258" s="28">
        <v>43548</v>
      </c>
      <c r="B15258" t="s">
        <v>447</v>
      </c>
      <c r="C15258" t="s">
        <v>55</v>
      </c>
      <c r="D15258" t="s">
        <v>55</v>
      </c>
      <c r="E15258" s="30">
        <v>43.2</v>
      </c>
      <c r="F15258">
        <f t="shared" si="244"/>
        <v>1</v>
      </c>
    </row>
    <row r="15259" spans="1:6" x14ac:dyDescent="0.2">
      <c r="A15259" s="28">
        <v>43548</v>
      </c>
      <c r="B15259" t="s">
        <v>447</v>
      </c>
      <c r="C15259" t="s">
        <v>56</v>
      </c>
      <c r="D15259" t="s">
        <v>56</v>
      </c>
      <c r="E15259" s="30">
        <v>6.2</v>
      </c>
      <c r="F15259">
        <f t="shared" si="244"/>
        <v>1</v>
      </c>
    </row>
    <row r="15260" spans="1:6" x14ac:dyDescent="0.2">
      <c r="A15260" s="28">
        <v>43548</v>
      </c>
      <c r="B15260" t="s">
        <v>447</v>
      </c>
      <c r="C15260" t="s">
        <v>57</v>
      </c>
      <c r="D15260" t="s">
        <v>57</v>
      </c>
      <c r="E15260" s="30">
        <v>1</v>
      </c>
      <c r="F15260">
        <f t="shared" si="244"/>
        <v>1</v>
      </c>
    </row>
    <row r="15261" spans="1:6" x14ac:dyDescent="0.2">
      <c r="A15261" s="28">
        <v>43548</v>
      </c>
      <c r="B15261" t="s">
        <v>447</v>
      </c>
      <c r="C15261" t="s">
        <v>58</v>
      </c>
      <c r="D15261" t="s">
        <v>58</v>
      </c>
      <c r="E15261" s="30">
        <v>16</v>
      </c>
      <c r="F15261">
        <f t="shared" si="244"/>
        <v>1</v>
      </c>
    </row>
    <row r="15262" spans="1:6" x14ac:dyDescent="0.2">
      <c r="A15262" s="28">
        <v>43548</v>
      </c>
      <c r="B15262" t="s">
        <v>447</v>
      </c>
      <c r="C15262" t="s">
        <v>59</v>
      </c>
      <c r="D15262" t="s">
        <v>59</v>
      </c>
      <c r="E15262" s="30">
        <v>10</v>
      </c>
      <c r="F15262">
        <f t="shared" si="244"/>
        <v>1</v>
      </c>
    </row>
    <row r="15263" spans="1:6" x14ac:dyDescent="0.2">
      <c r="A15263" s="28">
        <v>43549</v>
      </c>
      <c r="B15263" t="s">
        <v>443</v>
      </c>
      <c r="C15263" t="s">
        <v>52</v>
      </c>
      <c r="D15263" t="s">
        <v>52</v>
      </c>
      <c r="E15263" s="30">
        <v>4.84</v>
      </c>
      <c r="F15263">
        <f t="shared" si="244"/>
        <v>1</v>
      </c>
    </row>
    <row r="15264" spans="1:6" x14ac:dyDescent="0.2">
      <c r="A15264" s="28">
        <v>43549</v>
      </c>
      <c r="B15264" t="s">
        <v>443</v>
      </c>
      <c r="C15264" t="s">
        <v>53</v>
      </c>
      <c r="D15264" t="s">
        <v>53</v>
      </c>
      <c r="E15264" s="30">
        <v>4.5229999999999997</v>
      </c>
      <c r="F15264">
        <f t="shared" si="244"/>
        <v>1</v>
      </c>
    </row>
    <row r="15265" spans="1:6" x14ac:dyDescent="0.2">
      <c r="A15265" s="28">
        <v>43549</v>
      </c>
      <c r="B15265" t="s">
        <v>443</v>
      </c>
      <c r="C15265" t="s">
        <v>54</v>
      </c>
      <c r="D15265" t="s">
        <v>54</v>
      </c>
      <c r="E15265" s="30">
        <v>6</v>
      </c>
      <c r="F15265">
        <f t="shared" si="244"/>
        <v>1</v>
      </c>
    </row>
    <row r="15266" spans="1:6" x14ac:dyDescent="0.2">
      <c r="A15266" s="28">
        <v>43549</v>
      </c>
      <c r="B15266" t="s">
        <v>443</v>
      </c>
      <c r="C15266" t="s">
        <v>55</v>
      </c>
      <c r="D15266" t="s">
        <v>55</v>
      </c>
      <c r="E15266" s="30">
        <v>27</v>
      </c>
      <c r="F15266">
        <f t="shared" si="244"/>
        <v>1</v>
      </c>
    </row>
    <row r="15267" spans="1:6" x14ac:dyDescent="0.2">
      <c r="A15267" s="28">
        <v>43549</v>
      </c>
      <c r="B15267" t="s">
        <v>443</v>
      </c>
      <c r="C15267" t="s">
        <v>56</v>
      </c>
      <c r="D15267" t="s">
        <v>56</v>
      </c>
      <c r="E15267" s="30">
        <v>11</v>
      </c>
      <c r="F15267">
        <f t="shared" si="244"/>
        <v>1</v>
      </c>
    </row>
    <row r="15268" spans="1:6" x14ac:dyDescent="0.2">
      <c r="A15268" s="28">
        <v>43549</v>
      </c>
      <c r="B15268" t="s">
        <v>443</v>
      </c>
      <c r="C15268" t="s">
        <v>57</v>
      </c>
      <c r="D15268" t="s">
        <v>57</v>
      </c>
      <c r="E15268" s="30">
        <v>1</v>
      </c>
      <c r="F15268">
        <f t="shared" si="244"/>
        <v>1</v>
      </c>
    </row>
    <row r="15269" spans="1:6" x14ac:dyDescent="0.2">
      <c r="A15269" s="28">
        <v>43549</v>
      </c>
      <c r="B15269" t="s">
        <v>443</v>
      </c>
      <c r="C15269" t="s">
        <v>58</v>
      </c>
      <c r="D15269" t="s">
        <v>58</v>
      </c>
      <c r="E15269" s="30">
        <v>6</v>
      </c>
      <c r="F15269">
        <f t="shared" si="244"/>
        <v>1</v>
      </c>
    </row>
    <row r="15270" spans="1:6" x14ac:dyDescent="0.2">
      <c r="A15270" s="28">
        <v>43549</v>
      </c>
      <c r="B15270" t="s">
        <v>443</v>
      </c>
      <c r="C15270" t="s">
        <v>59</v>
      </c>
      <c r="D15270" t="s">
        <v>59</v>
      </c>
      <c r="E15270" s="30">
        <v>6</v>
      </c>
      <c r="F15270">
        <f t="shared" si="244"/>
        <v>1</v>
      </c>
    </row>
    <row r="15271" spans="1:6" x14ac:dyDescent="0.2">
      <c r="A15271" s="28">
        <v>43550</v>
      </c>
      <c r="B15271" t="s">
        <v>444</v>
      </c>
      <c r="C15271" t="s">
        <v>52</v>
      </c>
      <c r="D15271" t="s">
        <v>52</v>
      </c>
      <c r="E15271" s="30">
        <v>4</v>
      </c>
      <c r="F15271">
        <f t="shared" si="244"/>
        <v>1</v>
      </c>
    </row>
    <row r="15272" spans="1:6" x14ac:dyDescent="0.2">
      <c r="A15272" s="28">
        <v>43550</v>
      </c>
      <c r="B15272" t="s">
        <v>444</v>
      </c>
      <c r="C15272" t="s">
        <v>53</v>
      </c>
      <c r="D15272" t="s">
        <v>53</v>
      </c>
      <c r="E15272" s="30">
        <v>5.51</v>
      </c>
      <c r="F15272">
        <f t="shared" si="244"/>
        <v>1</v>
      </c>
    </row>
    <row r="15273" spans="1:6" x14ac:dyDescent="0.2">
      <c r="A15273" s="28">
        <v>43550</v>
      </c>
      <c r="B15273" t="s">
        <v>444</v>
      </c>
      <c r="C15273" t="s">
        <v>54</v>
      </c>
      <c r="D15273" t="s">
        <v>54</v>
      </c>
      <c r="E15273" s="30">
        <v>3</v>
      </c>
      <c r="F15273">
        <f t="shared" si="244"/>
        <v>1</v>
      </c>
    </row>
    <row r="15274" spans="1:6" x14ac:dyDescent="0.2">
      <c r="A15274" s="28">
        <v>43550</v>
      </c>
      <c r="B15274" t="s">
        <v>444</v>
      </c>
      <c r="C15274" t="s">
        <v>55</v>
      </c>
      <c r="D15274" t="s">
        <v>55</v>
      </c>
      <c r="E15274" s="30">
        <v>36</v>
      </c>
      <c r="F15274">
        <f t="shared" si="244"/>
        <v>1</v>
      </c>
    </row>
    <row r="15275" spans="1:6" x14ac:dyDescent="0.2">
      <c r="A15275" s="28">
        <v>43550</v>
      </c>
      <c r="B15275" t="s">
        <v>444</v>
      </c>
      <c r="C15275" t="s">
        <v>56</v>
      </c>
      <c r="D15275" t="s">
        <v>56</v>
      </c>
      <c r="E15275" s="30">
        <v>11</v>
      </c>
      <c r="F15275">
        <f t="shared" si="244"/>
        <v>1</v>
      </c>
    </row>
    <row r="15276" spans="1:6" x14ac:dyDescent="0.2">
      <c r="A15276" s="28">
        <v>43550</v>
      </c>
      <c r="B15276" t="s">
        <v>444</v>
      </c>
      <c r="C15276" t="s">
        <v>57</v>
      </c>
      <c r="D15276" t="s">
        <v>57</v>
      </c>
      <c r="E15276" s="30">
        <v>0</v>
      </c>
      <c r="F15276">
        <f t="shared" si="244"/>
        <v>1</v>
      </c>
    </row>
    <row r="15277" spans="1:6" x14ac:dyDescent="0.2">
      <c r="A15277" s="28">
        <v>43550</v>
      </c>
      <c r="B15277" t="s">
        <v>444</v>
      </c>
      <c r="C15277" t="s">
        <v>58</v>
      </c>
      <c r="D15277" t="s">
        <v>58</v>
      </c>
      <c r="E15277" s="30">
        <v>19</v>
      </c>
      <c r="F15277">
        <f t="shared" si="244"/>
        <v>1</v>
      </c>
    </row>
    <row r="15278" spans="1:6" x14ac:dyDescent="0.2">
      <c r="A15278" s="28">
        <v>43550</v>
      </c>
      <c r="B15278" t="s">
        <v>444</v>
      </c>
      <c r="C15278" t="s">
        <v>59</v>
      </c>
      <c r="D15278" t="s">
        <v>59</v>
      </c>
      <c r="E15278" s="30">
        <v>9</v>
      </c>
      <c r="F15278">
        <f t="shared" si="244"/>
        <v>1</v>
      </c>
    </row>
    <row r="15279" spans="1:6" x14ac:dyDescent="0.2">
      <c r="A15279" s="28">
        <v>43551</v>
      </c>
      <c r="B15279" t="s">
        <v>445</v>
      </c>
      <c r="C15279" t="s">
        <v>52</v>
      </c>
      <c r="D15279" t="s">
        <v>52</v>
      </c>
      <c r="E15279" s="30">
        <v>6.34</v>
      </c>
      <c r="F15279">
        <f t="shared" si="244"/>
        <v>1</v>
      </c>
    </row>
    <row r="15280" spans="1:6" x14ac:dyDescent="0.2">
      <c r="A15280" s="28">
        <v>43551</v>
      </c>
      <c r="B15280" t="s">
        <v>445</v>
      </c>
      <c r="C15280" t="s">
        <v>53</v>
      </c>
      <c r="D15280" t="s">
        <v>53</v>
      </c>
      <c r="E15280" s="30">
        <v>7.7690000000000001</v>
      </c>
      <c r="F15280">
        <f t="shared" si="244"/>
        <v>1</v>
      </c>
    </row>
    <row r="15281" spans="1:6" x14ac:dyDescent="0.2">
      <c r="A15281" s="28">
        <v>43551</v>
      </c>
      <c r="B15281" t="s">
        <v>445</v>
      </c>
      <c r="C15281" t="s">
        <v>54</v>
      </c>
      <c r="D15281" t="s">
        <v>54</v>
      </c>
      <c r="E15281" s="30">
        <v>3</v>
      </c>
      <c r="F15281">
        <f t="shared" si="244"/>
        <v>1</v>
      </c>
    </row>
    <row r="15282" spans="1:6" x14ac:dyDescent="0.2">
      <c r="A15282" s="28">
        <v>43551</v>
      </c>
      <c r="B15282" t="s">
        <v>445</v>
      </c>
      <c r="C15282" t="s">
        <v>55</v>
      </c>
      <c r="D15282" t="s">
        <v>55</v>
      </c>
      <c r="E15282" s="30">
        <v>25.6</v>
      </c>
      <c r="F15282">
        <f t="shared" si="244"/>
        <v>1</v>
      </c>
    </row>
    <row r="15283" spans="1:6" x14ac:dyDescent="0.2">
      <c r="A15283" s="28">
        <v>43551</v>
      </c>
      <c r="B15283" t="s">
        <v>445</v>
      </c>
      <c r="C15283" t="s">
        <v>56</v>
      </c>
      <c r="D15283" t="s">
        <v>56</v>
      </c>
      <c r="E15283" s="30">
        <v>12</v>
      </c>
      <c r="F15283">
        <f t="shared" si="244"/>
        <v>1</v>
      </c>
    </row>
    <row r="15284" spans="1:6" x14ac:dyDescent="0.2">
      <c r="A15284" s="28">
        <v>43551</v>
      </c>
      <c r="B15284" t="s">
        <v>445</v>
      </c>
      <c r="C15284" t="s">
        <v>57</v>
      </c>
      <c r="D15284" t="s">
        <v>57</v>
      </c>
      <c r="E15284" s="30">
        <v>1</v>
      </c>
      <c r="F15284">
        <f t="shared" si="244"/>
        <v>1</v>
      </c>
    </row>
    <row r="15285" spans="1:6" x14ac:dyDescent="0.2">
      <c r="A15285" s="28">
        <v>43551</v>
      </c>
      <c r="B15285" t="s">
        <v>445</v>
      </c>
      <c r="C15285" t="s">
        <v>58</v>
      </c>
      <c r="D15285" t="s">
        <v>58</v>
      </c>
      <c r="E15285" s="30">
        <v>0</v>
      </c>
      <c r="F15285">
        <f t="shared" si="244"/>
        <v>1</v>
      </c>
    </row>
    <row r="15286" spans="1:6" x14ac:dyDescent="0.2">
      <c r="A15286" s="28">
        <v>43551</v>
      </c>
      <c r="B15286" t="s">
        <v>445</v>
      </c>
      <c r="C15286" t="s">
        <v>59</v>
      </c>
      <c r="D15286" t="s">
        <v>59</v>
      </c>
      <c r="E15286" s="30">
        <v>9</v>
      </c>
      <c r="F15286">
        <f t="shared" si="244"/>
        <v>1</v>
      </c>
    </row>
    <row r="15287" spans="1:6" x14ac:dyDescent="0.2">
      <c r="A15287" s="28">
        <v>43552</v>
      </c>
      <c r="B15287" t="s">
        <v>446</v>
      </c>
      <c r="C15287" t="s">
        <v>52</v>
      </c>
      <c r="D15287" t="s">
        <v>52</v>
      </c>
      <c r="E15287" s="30">
        <v>1.33</v>
      </c>
      <c r="F15287">
        <f t="shared" si="244"/>
        <v>1</v>
      </c>
    </row>
    <row r="15288" spans="1:6" x14ac:dyDescent="0.2">
      <c r="A15288" s="28">
        <v>43552</v>
      </c>
      <c r="B15288" t="s">
        <v>446</v>
      </c>
      <c r="C15288" t="s">
        <v>53</v>
      </c>
      <c r="D15288" t="s">
        <v>53</v>
      </c>
      <c r="E15288" s="30">
        <v>6.43</v>
      </c>
      <c r="F15288">
        <f t="shared" si="244"/>
        <v>1</v>
      </c>
    </row>
    <row r="15289" spans="1:6" x14ac:dyDescent="0.2">
      <c r="A15289" s="28">
        <v>43552</v>
      </c>
      <c r="B15289" t="s">
        <v>446</v>
      </c>
      <c r="C15289" t="s">
        <v>54</v>
      </c>
      <c r="D15289" t="s">
        <v>54</v>
      </c>
      <c r="E15289" s="30">
        <v>1.4</v>
      </c>
      <c r="F15289">
        <f t="shared" si="244"/>
        <v>1</v>
      </c>
    </row>
    <row r="15290" spans="1:6" x14ac:dyDescent="0.2">
      <c r="A15290" s="28">
        <v>43552</v>
      </c>
      <c r="B15290" t="s">
        <v>446</v>
      </c>
      <c r="C15290" t="s">
        <v>55</v>
      </c>
      <c r="D15290" t="s">
        <v>55</v>
      </c>
      <c r="E15290" s="30">
        <v>14</v>
      </c>
      <c r="F15290">
        <f t="shared" si="244"/>
        <v>1</v>
      </c>
    </row>
    <row r="15291" spans="1:6" x14ac:dyDescent="0.2">
      <c r="A15291" s="28">
        <v>43552</v>
      </c>
      <c r="B15291" t="s">
        <v>446</v>
      </c>
      <c r="C15291" t="s">
        <v>56</v>
      </c>
      <c r="D15291" t="s">
        <v>56</v>
      </c>
      <c r="E15291" s="30">
        <v>6</v>
      </c>
      <c r="F15291">
        <f t="shared" si="244"/>
        <v>1</v>
      </c>
    </row>
    <row r="15292" spans="1:6" x14ac:dyDescent="0.2">
      <c r="A15292" s="28">
        <v>43552</v>
      </c>
      <c r="B15292" t="s">
        <v>446</v>
      </c>
      <c r="C15292" t="s">
        <v>57</v>
      </c>
      <c r="D15292" t="s">
        <v>57</v>
      </c>
      <c r="E15292" s="30">
        <v>0</v>
      </c>
      <c r="F15292">
        <f t="shared" si="244"/>
        <v>1</v>
      </c>
    </row>
    <row r="15293" spans="1:6" x14ac:dyDescent="0.2">
      <c r="A15293" s="28">
        <v>43552</v>
      </c>
      <c r="B15293" t="s">
        <v>446</v>
      </c>
      <c r="C15293" t="s">
        <v>58</v>
      </c>
      <c r="D15293" t="s">
        <v>58</v>
      </c>
      <c r="E15293" s="30">
        <v>7</v>
      </c>
      <c r="F15293">
        <f t="shared" si="244"/>
        <v>1</v>
      </c>
    </row>
    <row r="15294" spans="1:6" x14ac:dyDescent="0.2">
      <c r="A15294" s="28">
        <v>43552</v>
      </c>
      <c r="B15294" t="s">
        <v>446</v>
      </c>
      <c r="C15294" t="s">
        <v>59</v>
      </c>
      <c r="D15294" t="s">
        <v>59</v>
      </c>
      <c r="E15294" s="30">
        <v>1</v>
      </c>
      <c r="F15294">
        <f t="shared" si="244"/>
        <v>1</v>
      </c>
    </row>
    <row r="15295" spans="1:6" x14ac:dyDescent="0.2">
      <c r="A15295" s="28">
        <v>43553</v>
      </c>
      <c r="B15295" t="s">
        <v>440</v>
      </c>
      <c r="C15295" t="s">
        <v>52</v>
      </c>
      <c r="D15295" t="s">
        <v>52</v>
      </c>
      <c r="E15295" s="30">
        <v>3</v>
      </c>
      <c r="F15295">
        <f t="shared" si="244"/>
        <v>1</v>
      </c>
    </row>
    <row r="15296" spans="1:6" x14ac:dyDescent="0.2">
      <c r="A15296" s="28">
        <v>43553</v>
      </c>
      <c r="B15296" t="s">
        <v>440</v>
      </c>
      <c r="C15296" t="s">
        <v>53</v>
      </c>
      <c r="D15296" t="s">
        <v>53</v>
      </c>
      <c r="E15296" s="30">
        <v>4.298</v>
      </c>
      <c r="F15296">
        <f t="shared" si="244"/>
        <v>1</v>
      </c>
    </row>
    <row r="15297" spans="1:6" x14ac:dyDescent="0.2">
      <c r="A15297" s="28">
        <v>43553</v>
      </c>
      <c r="B15297" t="s">
        <v>440</v>
      </c>
      <c r="C15297" t="s">
        <v>54</v>
      </c>
      <c r="D15297" t="s">
        <v>54</v>
      </c>
      <c r="E15297" s="30">
        <v>4</v>
      </c>
      <c r="F15297">
        <f t="shared" si="244"/>
        <v>1</v>
      </c>
    </row>
    <row r="15298" spans="1:6" x14ac:dyDescent="0.2">
      <c r="A15298" s="28">
        <v>43553</v>
      </c>
      <c r="B15298" t="s">
        <v>440</v>
      </c>
      <c r="C15298" t="s">
        <v>55</v>
      </c>
      <c r="D15298" t="s">
        <v>55</v>
      </c>
      <c r="E15298" s="30">
        <v>25.3</v>
      </c>
      <c r="F15298">
        <f t="shared" si="244"/>
        <v>1</v>
      </c>
    </row>
    <row r="15299" spans="1:6" x14ac:dyDescent="0.2">
      <c r="A15299" s="28">
        <v>43553</v>
      </c>
      <c r="B15299" t="s">
        <v>440</v>
      </c>
      <c r="C15299" t="s">
        <v>56</v>
      </c>
      <c r="D15299" t="s">
        <v>56</v>
      </c>
      <c r="E15299" s="30">
        <v>10</v>
      </c>
      <c r="F15299">
        <f t="shared" si="244"/>
        <v>1</v>
      </c>
    </row>
    <row r="15300" spans="1:6" x14ac:dyDescent="0.2">
      <c r="A15300" s="28">
        <v>43553</v>
      </c>
      <c r="B15300" t="s">
        <v>440</v>
      </c>
      <c r="C15300" t="s">
        <v>57</v>
      </c>
      <c r="D15300" t="s">
        <v>57</v>
      </c>
      <c r="E15300" s="30">
        <v>0</v>
      </c>
      <c r="F15300">
        <f t="shared" si="244"/>
        <v>1</v>
      </c>
    </row>
    <row r="15301" spans="1:6" x14ac:dyDescent="0.2">
      <c r="A15301" s="28">
        <v>43553</v>
      </c>
      <c r="B15301" t="s">
        <v>440</v>
      </c>
      <c r="C15301" t="s">
        <v>58</v>
      </c>
      <c r="D15301" t="s">
        <v>58</v>
      </c>
      <c r="E15301" s="30">
        <v>16</v>
      </c>
      <c r="F15301">
        <f t="shared" si="244"/>
        <v>1</v>
      </c>
    </row>
    <row r="15302" spans="1:6" x14ac:dyDescent="0.2">
      <c r="A15302" s="28">
        <v>43553</v>
      </c>
      <c r="B15302" t="s">
        <v>440</v>
      </c>
      <c r="C15302" t="s">
        <v>59</v>
      </c>
      <c r="D15302" t="s">
        <v>59</v>
      </c>
      <c r="E15302" s="30">
        <v>9.1999999999999993</v>
      </c>
      <c r="F15302">
        <f t="shared" si="244"/>
        <v>1</v>
      </c>
    </row>
    <row r="15303" spans="1:6" x14ac:dyDescent="0.2">
      <c r="A15303" s="28">
        <v>43554</v>
      </c>
      <c r="B15303" t="s">
        <v>441</v>
      </c>
      <c r="C15303" t="s">
        <v>52</v>
      </c>
      <c r="D15303" t="s">
        <v>52</v>
      </c>
      <c r="E15303" s="30">
        <v>4.66</v>
      </c>
      <c r="F15303">
        <f t="shared" ref="F15303:F15366" si="245">SUBTOTAL(103,E15303)</f>
        <v>1</v>
      </c>
    </row>
    <row r="15304" spans="1:6" x14ac:dyDescent="0.2">
      <c r="A15304" s="28">
        <v>43554</v>
      </c>
      <c r="B15304" t="s">
        <v>441</v>
      </c>
      <c r="C15304" t="s">
        <v>53</v>
      </c>
      <c r="D15304" t="s">
        <v>53</v>
      </c>
      <c r="E15304" s="30">
        <v>10.68</v>
      </c>
      <c r="F15304">
        <f t="shared" si="245"/>
        <v>1</v>
      </c>
    </row>
    <row r="15305" spans="1:6" x14ac:dyDescent="0.2">
      <c r="A15305" s="28">
        <v>43554</v>
      </c>
      <c r="B15305" t="s">
        <v>441</v>
      </c>
      <c r="C15305" t="s">
        <v>54</v>
      </c>
      <c r="D15305" t="s">
        <v>54</v>
      </c>
      <c r="E15305" s="30">
        <v>1.1000000000000001</v>
      </c>
      <c r="F15305">
        <f t="shared" si="245"/>
        <v>1</v>
      </c>
    </row>
    <row r="15306" spans="1:6" x14ac:dyDescent="0.2">
      <c r="A15306" s="28">
        <v>43554</v>
      </c>
      <c r="B15306" t="s">
        <v>441</v>
      </c>
      <c r="C15306" t="s">
        <v>55</v>
      </c>
      <c r="D15306" t="s">
        <v>55</v>
      </c>
      <c r="E15306" s="30">
        <v>18</v>
      </c>
      <c r="F15306">
        <f t="shared" si="245"/>
        <v>1</v>
      </c>
    </row>
    <row r="15307" spans="1:6" x14ac:dyDescent="0.2">
      <c r="A15307" s="28">
        <v>43554</v>
      </c>
      <c r="B15307" t="s">
        <v>441</v>
      </c>
      <c r="C15307" t="s">
        <v>56</v>
      </c>
      <c r="D15307" t="s">
        <v>56</v>
      </c>
      <c r="E15307" s="30">
        <v>11</v>
      </c>
      <c r="F15307">
        <f t="shared" si="245"/>
        <v>1</v>
      </c>
    </row>
    <row r="15308" spans="1:6" x14ac:dyDescent="0.2">
      <c r="A15308" s="28">
        <v>43554</v>
      </c>
      <c r="B15308" t="s">
        <v>441</v>
      </c>
      <c r="C15308" t="s">
        <v>57</v>
      </c>
      <c r="D15308" t="s">
        <v>57</v>
      </c>
      <c r="E15308" s="30">
        <v>1</v>
      </c>
      <c r="F15308">
        <f t="shared" si="245"/>
        <v>1</v>
      </c>
    </row>
    <row r="15309" spans="1:6" x14ac:dyDescent="0.2">
      <c r="A15309" s="28">
        <v>43554</v>
      </c>
      <c r="B15309" t="s">
        <v>441</v>
      </c>
      <c r="C15309" t="s">
        <v>58</v>
      </c>
      <c r="D15309" t="s">
        <v>58</v>
      </c>
      <c r="E15309" s="30">
        <v>0</v>
      </c>
      <c r="F15309">
        <f t="shared" si="245"/>
        <v>1</v>
      </c>
    </row>
    <row r="15310" spans="1:6" x14ac:dyDescent="0.2">
      <c r="A15310" s="28">
        <v>43554</v>
      </c>
      <c r="B15310" t="s">
        <v>441</v>
      </c>
      <c r="C15310" t="s">
        <v>59</v>
      </c>
      <c r="D15310" t="s">
        <v>59</v>
      </c>
      <c r="E15310" s="30">
        <v>6.1</v>
      </c>
      <c r="F15310">
        <f t="shared" si="245"/>
        <v>1</v>
      </c>
    </row>
    <row r="15311" spans="1:6" x14ac:dyDescent="0.2">
      <c r="A15311" s="28">
        <v>43555</v>
      </c>
      <c r="B15311" t="s">
        <v>447</v>
      </c>
      <c r="C15311" t="s">
        <v>52</v>
      </c>
      <c r="D15311" t="s">
        <v>52</v>
      </c>
      <c r="E15311" s="30">
        <v>7</v>
      </c>
      <c r="F15311">
        <f t="shared" si="245"/>
        <v>1</v>
      </c>
    </row>
    <row r="15312" spans="1:6" x14ac:dyDescent="0.2">
      <c r="A15312" s="28">
        <v>43555</v>
      </c>
      <c r="B15312" t="s">
        <v>447</v>
      </c>
      <c r="C15312" t="s">
        <v>53</v>
      </c>
      <c r="D15312" t="s">
        <v>53</v>
      </c>
      <c r="E15312" s="30">
        <v>4.5640000000000001</v>
      </c>
      <c r="F15312">
        <f t="shared" si="245"/>
        <v>1</v>
      </c>
    </row>
    <row r="15313" spans="1:6" x14ac:dyDescent="0.2">
      <c r="A15313" s="28">
        <v>43555</v>
      </c>
      <c r="B15313" t="s">
        <v>447</v>
      </c>
      <c r="C15313" t="s">
        <v>54</v>
      </c>
      <c r="D15313" t="s">
        <v>54</v>
      </c>
      <c r="E15313" s="30">
        <v>1.5</v>
      </c>
      <c r="F15313">
        <f t="shared" si="245"/>
        <v>1</v>
      </c>
    </row>
    <row r="15314" spans="1:6" x14ac:dyDescent="0.2">
      <c r="A15314" s="28">
        <v>43555</v>
      </c>
      <c r="B15314" t="s">
        <v>447</v>
      </c>
      <c r="C15314" t="s">
        <v>55</v>
      </c>
      <c r="D15314" t="s">
        <v>55</v>
      </c>
      <c r="E15314" s="30">
        <v>27</v>
      </c>
      <c r="F15314">
        <f t="shared" si="245"/>
        <v>1</v>
      </c>
    </row>
    <row r="15315" spans="1:6" x14ac:dyDescent="0.2">
      <c r="A15315" s="28">
        <v>43555</v>
      </c>
      <c r="B15315" t="s">
        <v>447</v>
      </c>
      <c r="C15315" t="s">
        <v>56</v>
      </c>
      <c r="D15315" t="s">
        <v>56</v>
      </c>
      <c r="E15315" s="30">
        <v>8</v>
      </c>
      <c r="F15315">
        <f t="shared" si="245"/>
        <v>1</v>
      </c>
    </row>
    <row r="15316" spans="1:6" x14ac:dyDescent="0.2">
      <c r="A15316" s="28">
        <v>43555</v>
      </c>
      <c r="B15316" t="s">
        <v>447</v>
      </c>
      <c r="C15316" t="s">
        <v>57</v>
      </c>
      <c r="D15316" t="s">
        <v>57</v>
      </c>
      <c r="E15316" s="30">
        <v>1</v>
      </c>
      <c r="F15316">
        <f t="shared" si="245"/>
        <v>1</v>
      </c>
    </row>
    <row r="15317" spans="1:6" x14ac:dyDescent="0.2">
      <c r="A15317" s="28">
        <v>43555</v>
      </c>
      <c r="B15317" t="s">
        <v>447</v>
      </c>
      <c r="C15317" t="s">
        <v>58</v>
      </c>
      <c r="D15317" t="s">
        <v>58</v>
      </c>
      <c r="E15317" s="30">
        <v>5</v>
      </c>
      <c r="F15317">
        <f t="shared" si="245"/>
        <v>1</v>
      </c>
    </row>
    <row r="15318" spans="1:6" x14ac:dyDescent="0.2">
      <c r="A15318" s="28">
        <v>43555</v>
      </c>
      <c r="B15318" t="s">
        <v>447</v>
      </c>
      <c r="C15318" t="s">
        <v>59</v>
      </c>
      <c r="D15318" t="s">
        <v>59</v>
      </c>
      <c r="E15318" s="30">
        <v>9.1999999999999993</v>
      </c>
      <c r="F15318">
        <f t="shared" si="245"/>
        <v>1</v>
      </c>
    </row>
    <row r="15319" spans="1:6" x14ac:dyDescent="0.2">
      <c r="A15319" s="28">
        <v>43556</v>
      </c>
      <c r="B15319" t="s">
        <v>443</v>
      </c>
      <c r="C15319" t="s">
        <v>52</v>
      </c>
      <c r="D15319" t="s">
        <v>52</v>
      </c>
      <c r="E15319" s="30">
        <v>3.01</v>
      </c>
      <c r="F15319">
        <f t="shared" si="245"/>
        <v>1</v>
      </c>
    </row>
    <row r="15320" spans="1:6" x14ac:dyDescent="0.2">
      <c r="A15320" s="28">
        <v>43556</v>
      </c>
      <c r="B15320" t="s">
        <v>443</v>
      </c>
      <c r="C15320" t="s">
        <v>53</v>
      </c>
      <c r="D15320" t="s">
        <v>53</v>
      </c>
      <c r="E15320" s="30">
        <v>1.7030000000000001</v>
      </c>
      <c r="F15320">
        <f t="shared" si="245"/>
        <v>1</v>
      </c>
    </row>
    <row r="15321" spans="1:6" x14ac:dyDescent="0.2">
      <c r="A15321" s="28">
        <v>43556</v>
      </c>
      <c r="B15321" t="s">
        <v>443</v>
      </c>
      <c r="C15321" t="s">
        <v>54</v>
      </c>
      <c r="D15321" t="s">
        <v>54</v>
      </c>
      <c r="E15321" s="30">
        <v>3</v>
      </c>
      <c r="F15321">
        <f t="shared" si="245"/>
        <v>1</v>
      </c>
    </row>
    <row r="15322" spans="1:6" x14ac:dyDescent="0.2">
      <c r="A15322" s="28">
        <v>43556</v>
      </c>
      <c r="B15322" t="s">
        <v>443</v>
      </c>
      <c r="C15322" t="s">
        <v>55</v>
      </c>
      <c r="D15322" t="s">
        <v>55</v>
      </c>
      <c r="E15322" s="30">
        <v>34.65</v>
      </c>
      <c r="F15322">
        <f t="shared" si="245"/>
        <v>1</v>
      </c>
    </row>
    <row r="15323" spans="1:6" x14ac:dyDescent="0.2">
      <c r="A15323" s="28">
        <v>43556</v>
      </c>
      <c r="B15323" t="s">
        <v>443</v>
      </c>
      <c r="C15323" t="s">
        <v>56</v>
      </c>
      <c r="D15323" t="s">
        <v>56</v>
      </c>
      <c r="E15323" s="30">
        <v>12</v>
      </c>
      <c r="F15323">
        <f t="shared" si="245"/>
        <v>1</v>
      </c>
    </row>
    <row r="15324" spans="1:6" x14ac:dyDescent="0.2">
      <c r="A15324" s="28">
        <v>43556</v>
      </c>
      <c r="B15324" t="s">
        <v>443</v>
      </c>
      <c r="C15324" t="s">
        <v>57</v>
      </c>
      <c r="D15324" t="s">
        <v>57</v>
      </c>
      <c r="E15324" s="30">
        <v>0</v>
      </c>
      <c r="F15324">
        <f t="shared" si="245"/>
        <v>1</v>
      </c>
    </row>
    <row r="15325" spans="1:6" x14ac:dyDescent="0.2">
      <c r="A15325" s="28">
        <v>43556</v>
      </c>
      <c r="B15325" t="s">
        <v>443</v>
      </c>
      <c r="C15325" t="s">
        <v>58</v>
      </c>
      <c r="D15325" t="s">
        <v>58</v>
      </c>
      <c r="E15325" s="30">
        <v>5</v>
      </c>
      <c r="F15325">
        <f t="shared" si="245"/>
        <v>1</v>
      </c>
    </row>
    <row r="15326" spans="1:6" x14ac:dyDescent="0.2">
      <c r="A15326" s="28">
        <v>43556</v>
      </c>
      <c r="B15326" t="s">
        <v>443</v>
      </c>
      <c r="C15326" t="s">
        <v>59</v>
      </c>
      <c r="D15326" t="s">
        <v>59</v>
      </c>
      <c r="E15326" s="30">
        <v>5</v>
      </c>
      <c r="F15326">
        <f t="shared" si="245"/>
        <v>1</v>
      </c>
    </row>
    <row r="15327" spans="1:6" x14ac:dyDescent="0.2">
      <c r="A15327" s="28">
        <v>43557</v>
      </c>
      <c r="B15327" t="s">
        <v>444</v>
      </c>
      <c r="C15327" t="s">
        <v>52</v>
      </c>
      <c r="D15327" t="s">
        <v>52</v>
      </c>
      <c r="E15327" s="30">
        <v>7.67</v>
      </c>
      <c r="F15327">
        <f t="shared" si="245"/>
        <v>1</v>
      </c>
    </row>
    <row r="15328" spans="1:6" x14ac:dyDescent="0.2">
      <c r="A15328" s="28">
        <v>43557</v>
      </c>
      <c r="B15328" t="s">
        <v>444</v>
      </c>
      <c r="C15328" t="s">
        <v>53</v>
      </c>
      <c r="D15328" t="s">
        <v>53</v>
      </c>
      <c r="E15328" s="30">
        <v>1.33</v>
      </c>
      <c r="F15328">
        <f t="shared" si="245"/>
        <v>1</v>
      </c>
    </row>
    <row r="15329" spans="1:6" x14ac:dyDescent="0.2">
      <c r="A15329" s="28">
        <v>43557</v>
      </c>
      <c r="B15329" t="s">
        <v>444</v>
      </c>
      <c r="C15329" t="s">
        <v>54</v>
      </c>
      <c r="D15329" t="s">
        <v>54</v>
      </c>
      <c r="E15329" s="30">
        <v>3</v>
      </c>
      <c r="F15329">
        <f t="shared" si="245"/>
        <v>1</v>
      </c>
    </row>
    <row r="15330" spans="1:6" x14ac:dyDescent="0.2">
      <c r="A15330" s="28">
        <v>43557</v>
      </c>
      <c r="B15330" t="s">
        <v>444</v>
      </c>
      <c r="C15330" t="s">
        <v>55</v>
      </c>
      <c r="D15330" t="s">
        <v>55</v>
      </c>
      <c r="E15330" s="30">
        <v>24</v>
      </c>
      <c r="F15330">
        <f t="shared" si="245"/>
        <v>1</v>
      </c>
    </row>
    <row r="15331" spans="1:6" x14ac:dyDescent="0.2">
      <c r="A15331" s="28">
        <v>43557</v>
      </c>
      <c r="B15331" t="s">
        <v>444</v>
      </c>
      <c r="C15331" t="s">
        <v>56</v>
      </c>
      <c r="D15331" t="s">
        <v>56</v>
      </c>
      <c r="E15331" s="30">
        <v>7</v>
      </c>
      <c r="F15331">
        <f t="shared" si="245"/>
        <v>1</v>
      </c>
    </row>
    <row r="15332" spans="1:6" x14ac:dyDescent="0.2">
      <c r="A15332" s="28">
        <v>43557</v>
      </c>
      <c r="B15332" t="s">
        <v>444</v>
      </c>
      <c r="C15332" t="s">
        <v>57</v>
      </c>
      <c r="D15332" t="s">
        <v>57</v>
      </c>
      <c r="E15332" s="30">
        <v>0</v>
      </c>
      <c r="F15332">
        <f t="shared" si="245"/>
        <v>1</v>
      </c>
    </row>
    <row r="15333" spans="1:6" x14ac:dyDescent="0.2">
      <c r="A15333" s="28">
        <v>43557</v>
      </c>
      <c r="B15333" t="s">
        <v>444</v>
      </c>
      <c r="C15333" t="s">
        <v>58</v>
      </c>
      <c r="D15333" t="s">
        <v>58</v>
      </c>
      <c r="E15333" s="30">
        <v>10</v>
      </c>
      <c r="F15333">
        <f t="shared" si="245"/>
        <v>1</v>
      </c>
    </row>
    <row r="15334" spans="1:6" x14ac:dyDescent="0.2">
      <c r="A15334" s="28">
        <v>43557</v>
      </c>
      <c r="B15334" t="s">
        <v>444</v>
      </c>
      <c r="C15334" t="s">
        <v>59</v>
      </c>
      <c r="D15334" t="s">
        <v>59</v>
      </c>
      <c r="E15334" s="30">
        <v>8</v>
      </c>
      <c r="F15334">
        <f t="shared" si="245"/>
        <v>1</v>
      </c>
    </row>
    <row r="15335" spans="1:6" x14ac:dyDescent="0.2">
      <c r="A15335" s="28">
        <v>43558</v>
      </c>
      <c r="B15335" t="s">
        <v>445</v>
      </c>
      <c r="C15335" t="s">
        <v>52</v>
      </c>
      <c r="D15335" t="s">
        <v>52</v>
      </c>
      <c r="E15335" s="30">
        <v>5.33</v>
      </c>
      <c r="F15335">
        <f t="shared" si="245"/>
        <v>1</v>
      </c>
    </row>
    <row r="15336" spans="1:6" x14ac:dyDescent="0.2">
      <c r="A15336" s="28">
        <v>43558</v>
      </c>
      <c r="B15336" t="s">
        <v>445</v>
      </c>
      <c r="C15336" t="s">
        <v>53</v>
      </c>
      <c r="D15336" t="s">
        <v>53</v>
      </c>
      <c r="E15336" s="30">
        <v>5.0990000000000002</v>
      </c>
      <c r="F15336">
        <f t="shared" si="245"/>
        <v>1</v>
      </c>
    </row>
    <row r="15337" spans="1:6" x14ac:dyDescent="0.2">
      <c r="A15337" s="28">
        <v>43558</v>
      </c>
      <c r="B15337" t="s">
        <v>445</v>
      </c>
      <c r="C15337" t="s">
        <v>54</v>
      </c>
      <c r="D15337" t="s">
        <v>54</v>
      </c>
      <c r="E15337" s="30">
        <v>1.5</v>
      </c>
      <c r="F15337">
        <f t="shared" si="245"/>
        <v>1</v>
      </c>
    </row>
    <row r="15338" spans="1:6" x14ac:dyDescent="0.2">
      <c r="A15338" s="28">
        <v>43558</v>
      </c>
      <c r="B15338" t="s">
        <v>445</v>
      </c>
      <c r="C15338" t="s">
        <v>55</v>
      </c>
      <c r="D15338" t="s">
        <v>55</v>
      </c>
      <c r="E15338" s="30">
        <v>18.3</v>
      </c>
      <c r="F15338">
        <f t="shared" si="245"/>
        <v>1</v>
      </c>
    </row>
    <row r="15339" spans="1:6" x14ac:dyDescent="0.2">
      <c r="A15339" s="28">
        <v>43558</v>
      </c>
      <c r="B15339" t="s">
        <v>445</v>
      </c>
      <c r="C15339" t="s">
        <v>56</v>
      </c>
      <c r="D15339" t="s">
        <v>56</v>
      </c>
      <c r="E15339" s="30">
        <v>12</v>
      </c>
      <c r="F15339">
        <f t="shared" si="245"/>
        <v>1</v>
      </c>
    </row>
    <row r="15340" spans="1:6" x14ac:dyDescent="0.2">
      <c r="A15340" s="28">
        <v>43558</v>
      </c>
      <c r="B15340" t="s">
        <v>445</v>
      </c>
      <c r="C15340" t="s">
        <v>57</v>
      </c>
      <c r="D15340" t="s">
        <v>57</v>
      </c>
      <c r="E15340" s="30">
        <v>0</v>
      </c>
      <c r="F15340">
        <f t="shared" si="245"/>
        <v>1</v>
      </c>
    </row>
    <row r="15341" spans="1:6" x14ac:dyDescent="0.2">
      <c r="A15341" s="28">
        <v>43558</v>
      </c>
      <c r="B15341" t="s">
        <v>445</v>
      </c>
      <c r="C15341" t="s">
        <v>58</v>
      </c>
      <c r="D15341" t="s">
        <v>58</v>
      </c>
      <c r="E15341" s="30">
        <v>4</v>
      </c>
      <c r="F15341">
        <f t="shared" si="245"/>
        <v>1</v>
      </c>
    </row>
    <row r="15342" spans="1:6" x14ac:dyDescent="0.2">
      <c r="A15342" s="28">
        <v>43558</v>
      </c>
      <c r="B15342" t="s">
        <v>445</v>
      </c>
      <c r="C15342" t="s">
        <v>59</v>
      </c>
      <c r="D15342" t="s">
        <v>59</v>
      </c>
      <c r="E15342" s="30">
        <v>9.3000000000000007</v>
      </c>
      <c r="F15342">
        <f t="shared" si="245"/>
        <v>1</v>
      </c>
    </row>
    <row r="15343" spans="1:6" x14ac:dyDescent="0.2">
      <c r="A15343" s="28">
        <v>43559</v>
      </c>
      <c r="B15343" t="s">
        <v>446</v>
      </c>
      <c r="C15343" t="s">
        <v>52</v>
      </c>
      <c r="D15343" t="s">
        <v>52</v>
      </c>
      <c r="E15343" s="30">
        <v>4.5</v>
      </c>
      <c r="F15343">
        <f t="shared" si="245"/>
        <v>1</v>
      </c>
    </row>
    <row r="15344" spans="1:6" x14ac:dyDescent="0.2">
      <c r="A15344" s="28">
        <v>43559</v>
      </c>
      <c r="B15344" t="s">
        <v>446</v>
      </c>
      <c r="C15344" t="s">
        <v>53</v>
      </c>
      <c r="D15344" t="s">
        <v>53</v>
      </c>
      <c r="E15344" s="30">
        <v>2.226</v>
      </c>
      <c r="F15344">
        <f t="shared" si="245"/>
        <v>1</v>
      </c>
    </row>
    <row r="15345" spans="1:6" x14ac:dyDescent="0.2">
      <c r="A15345" s="28">
        <v>43559</v>
      </c>
      <c r="B15345" t="s">
        <v>446</v>
      </c>
      <c r="C15345" t="s">
        <v>54</v>
      </c>
      <c r="D15345" t="s">
        <v>54</v>
      </c>
      <c r="E15345" s="30">
        <v>8</v>
      </c>
      <c r="F15345">
        <f t="shared" si="245"/>
        <v>1</v>
      </c>
    </row>
    <row r="15346" spans="1:6" x14ac:dyDescent="0.2">
      <c r="A15346" s="28">
        <v>43559</v>
      </c>
      <c r="B15346" t="s">
        <v>446</v>
      </c>
      <c r="C15346" t="s">
        <v>55</v>
      </c>
      <c r="D15346" t="s">
        <v>55</v>
      </c>
      <c r="E15346" s="30">
        <v>39</v>
      </c>
      <c r="F15346">
        <f t="shared" si="245"/>
        <v>1</v>
      </c>
    </row>
    <row r="15347" spans="1:6" x14ac:dyDescent="0.2">
      <c r="A15347" s="28">
        <v>43559</v>
      </c>
      <c r="B15347" t="s">
        <v>446</v>
      </c>
      <c r="C15347" t="s">
        <v>56</v>
      </c>
      <c r="D15347" t="s">
        <v>56</v>
      </c>
      <c r="E15347" s="30">
        <v>8</v>
      </c>
      <c r="F15347">
        <f t="shared" si="245"/>
        <v>1</v>
      </c>
    </row>
    <row r="15348" spans="1:6" x14ac:dyDescent="0.2">
      <c r="A15348" s="28">
        <v>43559</v>
      </c>
      <c r="B15348" t="s">
        <v>446</v>
      </c>
      <c r="C15348" t="s">
        <v>57</v>
      </c>
      <c r="D15348" t="s">
        <v>57</v>
      </c>
      <c r="E15348" s="30">
        <v>1</v>
      </c>
      <c r="F15348">
        <f t="shared" si="245"/>
        <v>1</v>
      </c>
    </row>
    <row r="15349" spans="1:6" x14ac:dyDescent="0.2">
      <c r="A15349" s="28">
        <v>43559</v>
      </c>
      <c r="B15349" t="s">
        <v>446</v>
      </c>
      <c r="C15349" t="s">
        <v>58</v>
      </c>
      <c r="D15349" t="s">
        <v>58</v>
      </c>
      <c r="E15349" s="30">
        <v>13</v>
      </c>
      <c r="F15349">
        <f t="shared" si="245"/>
        <v>1</v>
      </c>
    </row>
    <row r="15350" spans="1:6" x14ac:dyDescent="0.2">
      <c r="A15350" s="28">
        <v>43559</v>
      </c>
      <c r="B15350" t="s">
        <v>446</v>
      </c>
      <c r="C15350" t="s">
        <v>59</v>
      </c>
      <c r="D15350" t="s">
        <v>59</v>
      </c>
      <c r="E15350" s="30">
        <v>15</v>
      </c>
      <c r="F15350">
        <f t="shared" si="245"/>
        <v>1</v>
      </c>
    </row>
    <row r="15351" spans="1:6" x14ac:dyDescent="0.2">
      <c r="A15351" s="28">
        <v>43560</v>
      </c>
      <c r="B15351" t="s">
        <v>440</v>
      </c>
      <c r="C15351" t="s">
        <v>52</v>
      </c>
      <c r="D15351" t="s">
        <v>52</v>
      </c>
      <c r="E15351" s="30">
        <v>6.34</v>
      </c>
      <c r="F15351">
        <f t="shared" si="245"/>
        <v>1</v>
      </c>
    </row>
    <row r="15352" spans="1:6" x14ac:dyDescent="0.2">
      <c r="A15352" s="28">
        <v>43560</v>
      </c>
      <c r="B15352" t="s">
        <v>440</v>
      </c>
      <c r="C15352" t="s">
        <v>53</v>
      </c>
      <c r="D15352" t="s">
        <v>53</v>
      </c>
      <c r="E15352" s="30">
        <v>4.1980000000000004</v>
      </c>
      <c r="F15352">
        <f t="shared" si="245"/>
        <v>1</v>
      </c>
    </row>
    <row r="15353" spans="1:6" x14ac:dyDescent="0.2">
      <c r="A15353" s="28">
        <v>43560</v>
      </c>
      <c r="B15353" t="s">
        <v>440</v>
      </c>
      <c r="C15353" t="s">
        <v>54</v>
      </c>
      <c r="D15353" t="s">
        <v>54</v>
      </c>
      <c r="E15353" s="30">
        <v>4</v>
      </c>
      <c r="F15353">
        <f t="shared" si="245"/>
        <v>1</v>
      </c>
    </row>
    <row r="15354" spans="1:6" x14ac:dyDescent="0.2">
      <c r="A15354" s="28">
        <v>43560</v>
      </c>
      <c r="B15354" t="s">
        <v>440</v>
      </c>
      <c r="C15354" t="s">
        <v>55</v>
      </c>
      <c r="D15354" t="s">
        <v>55</v>
      </c>
      <c r="E15354" s="30">
        <v>25.2</v>
      </c>
      <c r="F15354">
        <f t="shared" si="245"/>
        <v>1</v>
      </c>
    </row>
    <row r="15355" spans="1:6" x14ac:dyDescent="0.2">
      <c r="A15355" s="28">
        <v>43560</v>
      </c>
      <c r="B15355" t="s">
        <v>440</v>
      </c>
      <c r="C15355" t="s">
        <v>56</v>
      </c>
      <c r="D15355" t="s">
        <v>56</v>
      </c>
      <c r="E15355" s="30">
        <v>7</v>
      </c>
      <c r="F15355">
        <f t="shared" si="245"/>
        <v>1</v>
      </c>
    </row>
    <row r="15356" spans="1:6" x14ac:dyDescent="0.2">
      <c r="A15356" s="28">
        <v>43560</v>
      </c>
      <c r="B15356" t="s">
        <v>440</v>
      </c>
      <c r="C15356" t="s">
        <v>57</v>
      </c>
      <c r="D15356" t="s">
        <v>57</v>
      </c>
      <c r="E15356" s="30">
        <v>0</v>
      </c>
      <c r="F15356">
        <f t="shared" si="245"/>
        <v>1</v>
      </c>
    </row>
    <row r="15357" spans="1:6" x14ac:dyDescent="0.2">
      <c r="A15357" s="28">
        <v>43560</v>
      </c>
      <c r="B15357" t="s">
        <v>440</v>
      </c>
      <c r="C15357" t="s">
        <v>58</v>
      </c>
      <c r="D15357" t="s">
        <v>58</v>
      </c>
      <c r="E15357" s="30">
        <v>3</v>
      </c>
      <c r="F15357">
        <f t="shared" si="245"/>
        <v>1</v>
      </c>
    </row>
    <row r="15358" spans="1:6" x14ac:dyDescent="0.2">
      <c r="A15358" s="28">
        <v>43560</v>
      </c>
      <c r="B15358" t="s">
        <v>440</v>
      </c>
      <c r="C15358" t="s">
        <v>59</v>
      </c>
      <c r="D15358" t="s">
        <v>59</v>
      </c>
      <c r="E15358" s="30">
        <v>4</v>
      </c>
      <c r="F15358">
        <f t="shared" si="245"/>
        <v>1</v>
      </c>
    </row>
    <row r="15359" spans="1:6" x14ac:dyDescent="0.2">
      <c r="A15359" s="28">
        <v>43561</v>
      </c>
      <c r="B15359" t="s">
        <v>441</v>
      </c>
      <c r="C15359" t="s">
        <v>52</v>
      </c>
      <c r="D15359" t="s">
        <v>52</v>
      </c>
      <c r="E15359" s="30">
        <v>3.34</v>
      </c>
      <c r="F15359">
        <f t="shared" si="245"/>
        <v>1</v>
      </c>
    </row>
    <row r="15360" spans="1:6" x14ac:dyDescent="0.2">
      <c r="A15360" s="28">
        <v>43561</v>
      </c>
      <c r="B15360" t="s">
        <v>441</v>
      </c>
      <c r="C15360" t="s">
        <v>53</v>
      </c>
      <c r="D15360" t="s">
        <v>53</v>
      </c>
      <c r="E15360" s="30">
        <v>6.01</v>
      </c>
      <c r="F15360">
        <f t="shared" si="245"/>
        <v>1</v>
      </c>
    </row>
    <row r="15361" spans="1:6" x14ac:dyDescent="0.2">
      <c r="A15361" s="28">
        <v>43561</v>
      </c>
      <c r="B15361" t="s">
        <v>441</v>
      </c>
      <c r="C15361" t="s">
        <v>54</v>
      </c>
      <c r="D15361" t="s">
        <v>54</v>
      </c>
      <c r="E15361" s="30">
        <v>3</v>
      </c>
      <c r="F15361">
        <f t="shared" si="245"/>
        <v>1</v>
      </c>
    </row>
    <row r="15362" spans="1:6" x14ac:dyDescent="0.2">
      <c r="A15362" s="28">
        <v>43561</v>
      </c>
      <c r="B15362" t="s">
        <v>441</v>
      </c>
      <c r="C15362" t="s">
        <v>55</v>
      </c>
      <c r="D15362" t="s">
        <v>55</v>
      </c>
      <c r="E15362" s="30">
        <v>13.2</v>
      </c>
      <c r="F15362">
        <f t="shared" si="245"/>
        <v>1</v>
      </c>
    </row>
    <row r="15363" spans="1:6" x14ac:dyDescent="0.2">
      <c r="A15363" s="28">
        <v>43561</v>
      </c>
      <c r="B15363" t="s">
        <v>441</v>
      </c>
      <c r="C15363" t="s">
        <v>56</v>
      </c>
      <c r="D15363" t="s">
        <v>56</v>
      </c>
      <c r="E15363" s="30">
        <v>13</v>
      </c>
      <c r="F15363">
        <f t="shared" si="245"/>
        <v>1</v>
      </c>
    </row>
    <row r="15364" spans="1:6" x14ac:dyDescent="0.2">
      <c r="A15364" s="28">
        <v>43561</v>
      </c>
      <c r="B15364" t="s">
        <v>441</v>
      </c>
      <c r="C15364" t="s">
        <v>57</v>
      </c>
      <c r="D15364" t="s">
        <v>57</v>
      </c>
      <c r="E15364" s="30">
        <v>0</v>
      </c>
      <c r="F15364">
        <f t="shared" si="245"/>
        <v>1</v>
      </c>
    </row>
    <row r="15365" spans="1:6" x14ac:dyDescent="0.2">
      <c r="A15365" s="28">
        <v>43561</v>
      </c>
      <c r="B15365" t="s">
        <v>441</v>
      </c>
      <c r="C15365" t="s">
        <v>58</v>
      </c>
      <c r="D15365" t="s">
        <v>58</v>
      </c>
      <c r="E15365" s="30">
        <v>16</v>
      </c>
      <c r="F15365">
        <f t="shared" si="245"/>
        <v>1</v>
      </c>
    </row>
    <row r="15366" spans="1:6" x14ac:dyDescent="0.2">
      <c r="A15366" s="28">
        <v>43561</v>
      </c>
      <c r="B15366" t="s">
        <v>441</v>
      </c>
      <c r="C15366" t="s">
        <v>59</v>
      </c>
      <c r="D15366" t="s">
        <v>59</v>
      </c>
      <c r="E15366" s="30">
        <v>9.3000000000000007</v>
      </c>
      <c r="F15366">
        <f t="shared" si="245"/>
        <v>1</v>
      </c>
    </row>
    <row r="15367" spans="1:6" x14ac:dyDescent="0.2">
      <c r="A15367" s="28">
        <v>43562</v>
      </c>
      <c r="B15367" t="s">
        <v>447</v>
      </c>
      <c r="C15367" t="s">
        <v>52</v>
      </c>
      <c r="D15367" t="s">
        <v>52</v>
      </c>
      <c r="E15367" s="30">
        <v>6</v>
      </c>
      <c r="F15367">
        <f t="shared" ref="F15367:F15430" si="246">SUBTOTAL(103,E15367)</f>
        <v>1</v>
      </c>
    </row>
    <row r="15368" spans="1:6" x14ac:dyDescent="0.2">
      <c r="A15368" s="28">
        <v>43562</v>
      </c>
      <c r="B15368" t="s">
        <v>447</v>
      </c>
      <c r="C15368" t="s">
        <v>53</v>
      </c>
      <c r="D15368" t="s">
        <v>53</v>
      </c>
      <c r="E15368" s="30">
        <v>5.1189999999999998</v>
      </c>
      <c r="F15368">
        <f t="shared" si="246"/>
        <v>1</v>
      </c>
    </row>
    <row r="15369" spans="1:6" x14ac:dyDescent="0.2">
      <c r="A15369" s="28">
        <v>43562</v>
      </c>
      <c r="B15369" t="s">
        <v>447</v>
      </c>
      <c r="C15369" t="s">
        <v>54</v>
      </c>
      <c r="D15369" t="s">
        <v>54</v>
      </c>
      <c r="E15369" s="30">
        <v>4</v>
      </c>
      <c r="F15369">
        <f t="shared" si="246"/>
        <v>1</v>
      </c>
    </row>
    <row r="15370" spans="1:6" x14ac:dyDescent="0.2">
      <c r="A15370" s="28">
        <v>43562</v>
      </c>
      <c r="B15370" t="s">
        <v>447</v>
      </c>
      <c r="C15370" t="s">
        <v>55</v>
      </c>
      <c r="D15370" t="s">
        <v>55</v>
      </c>
      <c r="E15370" s="30">
        <v>19</v>
      </c>
      <c r="F15370">
        <f t="shared" si="246"/>
        <v>1</v>
      </c>
    </row>
    <row r="15371" spans="1:6" x14ac:dyDescent="0.2">
      <c r="A15371" s="28">
        <v>43562</v>
      </c>
      <c r="B15371" t="s">
        <v>447</v>
      </c>
      <c r="C15371" t="s">
        <v>56</v>
      </c>
      <c r="D15371" t="s">
        <v>56</v>
      </c>
      <c r="E15371" s="30">
        <v>3</v>
      </c>
      <c r="F15371">
        <f t="shared" si="246"/>
        <v>1</v>
      </c>
    </row>
    <row r="15372" spans="1:6" x14ac:dyDescent="0.2">
      <c r="A15372" s="28">
        <v>43562</v>
      </c>
      <c r="B15372" t="s">
        <v>447</v>
      </c>
      <c r="C15372" t="s">
        <v>57</v>
      </c>
      <c r="D15372" t="s">
        <v>57</v>
      </c>
      <c r="E15372" s="30">
        <v>0</v>
      </c>
      <c r="F15372">
        <f t="shared" si="246"/>
        <v>1</v>
      </c>
    </row>
    <row r="15373" spans="1:6" x14ac:dyDescent="0.2">
      <c r="A15373" s="28">
        <v>43562</v>
      </c>
      <c r="B15373" t="s">
        <v>447</v>
      </c>
      <c r="C15373" t="s">
        <v>58</v>
      </c>
      <c r="D15373" t="s">
        <v>58</v>
      </c>
      <c r="E15373" s="30">
        <v>0</v>
      </c>
      <c r="F15373">
        <f t="shared" si="246"/>
        <v>1</v>
      </c>
    </row>
    <row r="15374" spans="1:6" x14ac:dyDescent="0.2">
      <c r="A15374" s="28">
        <v>43562</v>
      </c>
      <c r="B15374" t="s">
        <v>447</v>
      </c>
      <c r="C15374" t="s">
        <v>59</v>
      </c>
      <c r="D15374" t="s">
        <v>59</v>
      </c>
      <c r="E15374" s="30">
        <v>7</v>
      </c>
      <c r="F15374">
        <f t="shared" si="246"/>
        <v>1</v>
      </c>
    </row>
    <row r="15375" spans="1:6" x14ac:dyDescent="0.2">
      <c r="A15375" s="28">
        <v>43563</v>
      </c>
      <c r="B15375" t="s">
        <v>443</v>
      </c>
      <c r="C15375" t="s">
        <v>52</v>
      </c>
      <c r="D15375" t="s">
        <v>52</v>
      </c>
      <c r="E15375" s="30">
        <v>5</v>
      </c>
      <c r="F15375">
        <f t="shared" si="246"/>
        <v>1</v>
      </c>
    </row>
    <row r="15376" spans="1:6" x14ac:dyDescent="0.2">
      <c r="A15376" s="28">
        <v>43563</v>
      </c>
      <c r="B15376" t="s">
        <v>443</v>
      </c>
      <c r="C15376" t="s">
        <v>53</v>
      </c>
      <c r="D15376" t="s">
        <v>53</v>
      </c>
      <c r="E15376" s="30">
        <v>4.3499999999999996</v>
      </c>
      <c r="F15376">
        <f t="shared" si="246"/>
        <v>1</v>
      </c>
    </row>
    <row r="15377" spans="1:6" x14ac:dyDescent="0.2">
      <c r="A15377" s="28">
        <v>43563</v>
      </c>
      <c r="B15377" t="s">
        <v>443</v>
      </c>
      <c r="C15377" t="s">
        <v>54</v>
      </c>
      <c r="D15377" t="s">
        <v>54</v>
      </c>
      <c r="E15377" s="30">
        <v>3.3</v>
      </c>
      <c r="F15377">
        <f t="shared" si="246"/>
        <v>1</v>
      </c>
    </row>
    <row r="15378" spans="1:6" x14ac:dyDescent="0.2">
      <c r="A15378" s="28">
        <v>43563</v>
      </c>
      <c r="B15378" t="s">
        <v>443</v>
      </c>
      <c r="C15378" t="s">
        <v>55</v>
      </c>
      <c r="D15378" t="s">
        <v>55</v>
      </c>
      <c r="E15378" s="30">
        <v>10</v>
      </c>
      <c r="F15378">
        <f t="shared" si="246"/>
        <v>1</v>
      </c>
    </row>
    <row r="15379" spans="1:6" x14ac:dyDescent="0.2">
      <c r="A15379" s="28">
        <v>43563</v>
      </c>
      <c r="B15379" t="s">
        <v>443</v>
      </c>
      <c r="C15379" t="s">
        <v>56</v>
      </c>
      <c r="D15379" t="s">
        <v>56</v>
      </c>
      <c r="E15379" s="30">
        <v>8.1999999999999993</v>
      </c>
      <c r="F15379">
        <f t="shared" si="246"/>
        <v>1</v>
      </c>
    </row>
    <row r="15380" spans="1:6" x14ac:dyDescent="0.2">
      <c r="A15380" s="28">
        <v>43563</v>
      </c>
      <c r="B15380" t="s">
        <v>443</v>
      </c>
      <c r="C15380" t="s">
        <v>57</v>
      </c>
      <c r="D15380" t="s">
        <v>57</v>
      </c>
      <c r="E15380" s="30">
        <v>0</v>
      </c>
      <c r="F15380">
        <f t="shared" si="246"/>
        <v>1</v>
      </c>
    </row>
    <row r="15381" spans="1:6" x14ac:dyDescent="0.2">
      <c r="A15381" s="28">
        <v>43563</v>
      </c>
      <c r="B15381" t="s">
        <v>443</v>
      </c>
      <c r="C15381" t="s">
        <v>58</v>
      </c>
      <c r="D15381" t="s">
        <v>58</v>
      </c>
      <c r="E15381" s="30">
        <v>4</v>
      </c>
      <c r="F15381">
        <f t="shared" si="246"/>
        <v>1</v>
      </c>
    </row>
    <row r="15382" spans="1:6" x14ac:dyDescent="0.2">
      <c r="A15382" s="28">
        <v>43563</v>
      </c>
      <c r="B15382" t="s">
        <v>443</v>
      </c>
      <c r="C15382" t="s">
        <v>59</v>
      </c>
      <c r="D15382" t="s">
        <v>59</v>
      </c>
      <c r="E15382" s="30">
        <v>3</v>
      </c>
      <c r="F15382">
        <f t="shared" si="246"/>
        <v>1</v>
      </c>
    </row>
    <row r="15383" spans="1:6" x14ac:dyDescent="0.2">
      <c r="A15383" s="28">
        <v>43564</v>
      </c>
      <c r="B15383" t="s">
        <v>444</v>
      </c>
      <c r="C15383" t="s">
        <v>52</v>
      </c>
      <c r="D15383" t="s">
        <v>52</v>
      </c>
      <c r="E15383" s="30">
        <v>2.83</v>
      </c>
      <c r="F15383">
        <f t="shared" si="246"/>
        <v>1</v>
      </c>
    </row>
    <row r="15384" spans="1:6" x14ac:dyDescent="0.2">
      <c r="A15384" s="28">
        <v>43564</v>
      </c>
      <c r="B15384" t="s">
        <v>444</v>
      </c>
      <c r="C15384" t="s">
        <v>53</v>
      </c>
      <c r="D15384" t="s">
        <v>53</v>
      </c>
      <c r="E15384" s="30">
        <v>2</v>
      </c>
      <c r="F15384">
        <f t="shared" si="246"/>
        <v>1</v>
      </c>
    </row>
    <row r="15385" spans="1:6" x14ac:dyDescent="0.2">
      <c r="A15385" s="28">
        <v>43564</v>
      </c>
      <c r="B15385" t="s">
        <v>444</v>
      </c>
      <c r="C15385" t="s">
        <v>54</v>
      </c>
      <c r="D15385" t="s">
        <v>54</v>
      </c>
      <c r="E15385" s="30">
        <v>1</v>
      </c>
      <c r="F15385">
        <f t="shared" si="246"/>
        <v>1</v>
      </c>
    </row>
    <row r="15386" spans="1:6" x14ac:dyDescent="0.2">
      <c r="A15386" s="28">
        <v>43564</v>
      </c>
      <c r="B15386" t="s">
        <v>444</v>
      </c>
      <c r="C15386" t="s">
        <v>55</v>
      </c>
      <c r="D15386" t="s">
        <v>55</v>
      </c>
      <c r="E15386" s="30">
        <v>12</v>
      </c>
      <c r="F15386">
        <f t="shared" si="246"/>
        <v>1</v>
      </c>
    </row>
    <row r="15387" spans="1:6" x14ac:dyDescent="0.2">
      <c r="A15387" s="28">
        <v>43564</v>
      </c>
      <c r="B15387" t="s">
        <v>444</v>
      </c>
      <c r="C15387" t="s">
        <v>56</v>
      </c>
      <c r="D15387" t="s">
        <v>56</v>
      </c>
      <c r="E15387" s="30">
        <v>10</v>
      </c>
      <c r="F15387">
        <f t="shared" si="246"/>
        <v>1</v>
      </c>
    </row>
    <row r="15388" spans="1:6" x14ac:dyDescent="0.2">
      <c r="A15388" s="28">
        <v>43564</v>
      </c>
      <c r="B15388" t="s">
        <v>444</v>
      </c>
      <c r="C15388" t="s">
        <v>57</v>
      </c>
      <c r="D15388" t="s">
        <v>57</v>
      </c>
      <c r="E15388" s="30">
        <v>0</v>
      </c>
      <c r="F15388">
        <f t="shared" si="246"/>
        <v>1</v>
      </c>
    </row>
    <row r="15389" spans="1:6" x14ac:dyDescent="0.2">
      <c r="A15389" s="28">
        <v>43564</v>
      </c>
      <c r="B15389" t="s">
        <v>444</v>
      </c>
      <c r="C15389" t="s">
        <v>58</v>
      </c>
      <c r="D15389" t="s">
        <v>58</v>
      </c>
      <c r="E15389" s="30">
        <v>3</v>
      </c>
      <c r="F15389">
        <f t="shared" si="246"/>
        <v>1</v>
      </c>
    </row>
    <row r="15390" spans="1:6" x14ac:dyDescent="0.2">
      <c r="A15390" s="28">
        <v>43564</v>
      </c>
      <c r="B15390" t="s">
        <v>444</v>
      </c>
      <c r="C15390" t="s">
        <v>59</v>
      </c>
      <c r="D15390" t="s">
        <v>59</v>
      </c>
      <c r="E15390" s="30">
        <v>5</v>
      </c>
      <c r="F15390">
        <f t="shared" si="246"/>
        <v>1</v>
      </c>
    </row>
    <row r="15391" spans="1:6" x14ac:dyDescent="0.2">
      <c r="A15391" s="28">
        <v>43565</v>
      </c>
      <c r="B15391" t="s">
        <v>445</v>
      </c>
      <c r="C15391" t="s">
        <v>52</v>
      </c>
      <c r="D15391" t="s">
        <v>52</v>
      </c>
      <c r="E15391" s="30">
        <v>2.34</v>
      </c>
      <c r="F15391">
        <f t="shared" si="246"/>
        <v>1</v>
      </c>
    </row>
    <row r="15392" spans="1:6" x14ac:dyDescent="0.2">
      <c r="A15392" s="28">
        <v>43565</v>
      </c>
      <c r="B15392" t="s">
        <v>445</v>
      </c>
      <c r="C15392" t="s">
        <v>53</v>
      </c>
      <c r="D15392" t="s">
        <v>53</v>
      </c>
      <c r="E15392" s="30">
        <v>2.746</v>
      </c>
      <c r="F15392">
        <f t="shared" si="246"/>
        <v>1</v>
      </c>
    </row>
    <row r="15393" spans="1:6" x14ac:dyDescent="0.2">
      <c r="A15393" s="28">
        <v>43565</v>
      </c>
      <c r="B15393" t="s">
        <v>445</v>
      </c>
      <c r="C15393" t="s">
        <v>54</v>
      </c>
      <c r="D15393" t="s">
        <v>54</v>
      </c>
      <c r="E15393" s="30">
        <v>2</v>
      </c>
      <c r="F15393">
        <f t="shared" si="246"/>
        <v>1</v>
      </c>
    </row>
    <row r="15394" spans="1:6" x14ac:dyDescent="0.2">
      <c r="A15394" s="28">
        <v>43565</v>
      </c>
      <c r="B15394" t="s">
        <v>445</v>
      </c>
      <c r="C15394" t="s">
        <v>55</v>
      </c>
      <c r="D15394" t="s">
        <v>55</v>
      </c>
      <c r="E15394" s="30">
        <v>34</v>
      </c>
      <c r="F15394">
        <f t="shared" si="246"/>
        <v>1</v>
      </c>
    </row>
    <row r="15395" spans="1:6" x14ac:dyDescent="0.2">
      <c r="A15395" s="28">
        <v>43565</v>
      </c>
      <c r="B15395" t="s">
        <v>445</v>
      </c>
      <c r="C15395" t="s">
        <v>56</v>
      </c>
      <c r="D15395" t="s">
        <v>56</v>
      </c>
      <c r="E15395" s="30">
        <v>16.2</v>
      </c>
      <c r="F15395">
        <f t="shared" si="246"/>
        <v>1</v>
      </c>
    </row>
    <row r="15396" spans="1:6" x14ac:dyDescent="0.2">
      <c r="A15396" s="28">
        <v>43565</v>
      </c>
      <c r="B15396" t="s">
        <v>445</v>
      </c>
      <c r="C15396" t="s">
        <v>57</v>
      </c>
      <c r="D15396" t="s">
        <v>57</v>
      </c>
      <c r="E15396" s="30">
        <v>3</v>
      </c>
      <c r="F15396">
        <f t="shared" si="246"/>
        <v>1</v>
      </c>
    </row>
    <row r="15397" spans="1:6" x14ac:dyDescent="0.2">
      <c r="A15397" s="28">
        <v>43565</v>
      </c>
      <c r="B15397" t="s">
        <v>445</v>
      </c>
      <c r="C15397" t="s">
        <v>58</v>
      </c>
      <c r="D15397" t="s">
        <v>58</v>
      </c>
      <c r="E15397" s="30">
        <v>9</v>
      </c>
      <c r="F15397">
        <f t="shared" si="246"/>
        <v>1</v>
      </c>
    </row>
    <row r="15398" spans="1:6" x14ac:dyDescent="0.2">
      <c r="A15398" s="28">
        <v>43565</v>
      </c>
      <c r="B15398" t="s">
        <v>445</v>
      </c>
      <c r="C15398" t="s">
        <v>59</v>
      </c>
      <c r="D15398" t="s">
        <v>59</v>
      </c>
      <c r="E15398" s="30">
        <v>8</v>
      </c>
      <c r="F15398">
        <f t="shared" si="246"/>
        <v>1</v>
      </c>
    </row>
    <row r="15399" spans="1:6" x14ac:dyDescent="0.2">
      <c r="A15399" s="28">
        <v>43566</v>
      </c>
      <c r="B15399" t="s">
        <v>446</v>
      </c>
      <c r="C15399" t="s">
        <v>52</v>
      </c>
      <c r="D15399" t="s">
        <v>52</v>
      </c>
      <c r="E15399" s="30">
        <v>7.33</v>
      </c>
      <c r="F15399">
        <f t="shared" si="246"/>
        <v>1</v>
      </c>
    </row>
    <row r="15400" spans="1:6" x14ac:dyDescent="0.2">
      <c r="A15400" s="28">
        <v>43566</v>
      </c>
      <c r="B15400" t="s">
        <v>446</v>
      </c>
      <c r="C15400" t="s">
        <v>53</v>
      </c>
      <c r="D15400" t="s">
        <v>53</v>
      </c>
      <c r="E15400" s="30">
        <v>6.1559999999999997</v>
      </c>
      <c r="F15400">
        <f t="shared" si="246"/>
        <v>1</v>
      </c>
    </row>
    <row r="15401" spans="1:6" x14ac:dyDescent="0.2">
      <c r="A15401" s="28">
        <v>43566</v>
      </c>
      <c r="B15401" t="s">
        <v>446</v>
      </c>
      <c r="C15401" t="s">
        <v>54</v>
      </c>
      <c r="D15401" t="s">
        <v>54</v>
      </c>
      <c r="E15401" s="30">
        <v>2</v>
      </c>
      <c r="F15401">
        <f t="shared" si="246"/>
        <v>1</v>
      </c>
    </row>
    <row r="15402" spans="1:6" x14ac:dyDescent="0.2">
      <c r="A15402" s="28">
        <v>43566</v>
      </c>
      <c r="B15402" t="s">
        <v>446</v>
      </c>
      <c r="C15402" t="s">
        <v>55</v>
      </c>
      <c r="D15402" t="s">
        <v>55</v>
      </c>
      <c r="E15402" s="30">
        <v>15.9</v>
      </c>
      <c r="F15402">
        <f t="shared" si="246"/>
        <v>1</v>
      </c>
    </row>
    <row r="15403" spans="1:6" x14ac:dyDescent="0.2">
      <c r="A15403" s="28">
        <v>43566</v>
      </c>
      <c r="B15403" t="s">
        <v>446</v>
      </c>
      <c r="C15403" t="s">
        <v>56</v>
      </c>
      <c r="D15403" t="s">
        <v>56</v>
      </c>
      <c r="E15403" s="30">
        <v>15</v>
      </c>
      <c r="F15403">
        <f t="shared" si="246"/>
        <v>1</v>
      </c>
    </row>
    <row r="15404" spans="1:6" x14ac:dyDescent="0.2">
      <c r="A15404" s="28">
        <v>43566</v>
      </c>
      <c r="B15404" t="s">
        <v>446</v>
      </c>
      <c r="C15404" t="s">
        <v>57</v>
      </c>
      <c r="D15404" t="s">
        <v>57</v>
      </c>
      <c r="E15404" s="30">
        <v>0</v>
      </c>
      <c r="F15404">
        <f t="shared" si="246"/>
        <v>1</v>
      </c>
    </row>
    <row r="15405" spans="1:6" x14ac:dyDescent="0.2">
      <c r="A15405" s="28">
        <v>43566</v>
      </c>
      <c r="B15405" t="s">
        <v>446</v>
      </c>
      <c r="C15405" t="s">
        <v>58</v>
      </c>
      <c r="D15405" t="s">
        <v>58</v>
      </c>
      <c r="E15405" s="30">
        <v>7</v>
      </c>
      <c r="F15405">
        <f t="shared" si="246"/>
        <v>1</v>
      </c>
    </row>
    <row r="15406" spans="1:6" x14ac:dyDescent="0.2">
      <c r="A15406" s="28">
        <v>43566</v>
      </c>
      <c r="B15406" t="s">
        <v>446</v>
      </c>
      <c r="C15406" t="s">
        <v>59</v>
      </c>
      <c r="D15406" t="s">
        <v>59</v>
      </c>
      <c r="E15406" s="30">
        <v>8</v>
      </c>
      <c r="F15406">
        <f t="shared" si="246"/>
        <v>1</v>
      </c>
    </row>
    <row r="15407" spans="1:6" x14ac:dyDescent="0.2">
      <c r="A15407" s="28">
        <v>43567</v>
      </c>
      <c r="B15407" t="s">
        <v>440</v>
      </c>
      <c r="C15407" t="s">
        <v>52</v>
      </c>
      <c r="D15407" t="s">
        <v>52</v>
      </c>
      <c r="E15407" s="30">
        <v>4.33</v>
      </c>
      <c r="F15407">
        <f t="shared" si="246"/>
        <v>1</v>
      </c>
    </row>
    <row r="15408" spans="1:6" x14ac:dyDescent="0.2">
      <c r="A15408" s="28">
        <v>43567</v>
      </c>
      <c r="B15408" t="s">
        <v>440</v>
      </c>
      <c r="C15408" t="s">
        <v>53</v>
      </c>
      <c r="D15408" t="s">
        <v>53</v>
      </c>
      <c r="E15408" s="30">
        <v>4.3730000000000002</v>
      </c>
      <c r="F15408">
        <f t="shared" si="246"/>
        <v>1</v>
      </c>
    </row>
    <row r="15409" spans="1:6" x14ac:dyDescent="0.2">
      <c r="A15409" s="28">
        <v>43567</v>
      </c>
      <c r="B15409" t="s">
        <v>440</v>
      </c>
      <c r="C15409" t="s">
        <v>54</v>
      </c>
      <c r="D15409" t="s">
        <v>54</v>
      </c>
      <c r="E15409" s="30">
        <v>4.0999999999999996</v>
      </c>
      <c r="F15409">
        <f t="shared" si="246"/>
        <v>1</v>
      </c>
    </row>
    <row r="15410" spans="1:6" x14ac:dyDescent="0.2">
      <c r="A15410" s="28">
        <v>43567</v>
      </c>
      <c r="B15410" t="s">
        <v>440</v>
      </c>
      <c r="C15410" t="s">
        <v>55</v>
      </c>
      <c r="D15410" t="s">
        <v>55</v>
      </c>
      <c r="E15410" s="30">
        <v>16.600000000000001</v>
      </c>
      <c r="F15410">
        <f t="shared" si="246"/>
        <v>1</v>
      </c>
    </row>
    <row r="15411" spans="1:6" x14ac:dyDescent="0.2">
      <c r="A15411" s="28">
        <v>43567</v>
      </c>
      <c r="B15411" t="s">
        <v>440</v>
      </c>
      <c r="C15411" t="s">
        <v>56</v>
      </c>
      <c r="D15411" t="s">
        <v>56</v>
      </c>
      <c r="E15411" s="30">
        <v>16</v>
      </c>
      <c r="F15411">
        <f t="shared" si="246"/>
        <v>1</v>
      </c>
    </row>
    <row r="15412" spans="1:6" x14ac:dyDescent="0.2">
      <c r="A15412" s="28">
        <v>43567</v>
      </c>
      <c r="B15412" t="s">
        <v>440</v>
      </c>
      <c r="C15412" t="s">
        <v>57</v>
      </c>
      <c r="D15412" t="s">
        <v>57</v>
      </c>
      <c r="E15412" s="30">
        <v>0</v>
      </c>
      <c r="F15412">
        <f t="shared" si="246"/>
        <v>1</v>
      </c>
    </row>
    <row r="15413" spans="1:6" x14ac:dyDescent="0.2">
      <c r="A15413" s="28">
        <v>43567</v>
      </c>
      <c r="B15413" t="s">
        <v>440</v>
      </c>
      <c r="C15413" t="s">
        <v>58</v>
      </c>
      <c r="D15413" t="s">
        <v>58</v>
      </c>
      <c r="E15413" s="30">
        <v>6</v>
      </c>
      <c r="F15413">
        <f t="shared" si="246"/>
        <v>1</v>
      </c>
    </row>
    <row r="15414" spans="1:6" x14ac:dyDescent="0.2">
      <c r="A15414" s="28">
        <v>43567</v>
      </c>
      <c r="B15414" t="s">
        <v>440</v>
      </c>
      <c r="C15414" t="s">
        <v>59</v>
      </c>
      <c r="D15414" t="s">
        <v>59</v>
      </c>
      <c r="E15414" s="30">
        <v>7</v>
      </c>
      <c r="F15414">
        <f t="shared" si="246"/>
        <v>1</v>
      </c>
    </row>
    <row r="15415" spans="1:6" x14ac:dyDescent="0.2">
      <c r="A15415" s="28">
        <v>43568</v>
      </c>
      <c r="B15415" t="s">
        <v>441</v>
      </c>
      <c r="C15415" t="s">
        <v>52</v>
      </c>
      <c r="D15415" t="s">
        <v>52</v>
      </c>
      <c r="E15415" s="30">
        <v>4.5</v>
      </c>
      <c r="F15415">
        <f t="shared" si="246"/>
        <v>1</v>
      </c>
    </row>
    <row r="15416" spans="1:6" x14ac:dyDescent="0.2">
      <c r="A15416" s="28">
        <v>43568</v>
      </c>
      <c r="B15416" t="s">
        <v>441</v>
      </c>
      <c r="C15416" t="s">
        <v>53</v>
      </c>
      <c r="D15416" t="s">
        <v>53</v>
      </c>
      <c r="E15416" s="30">
        <v>4.1340000000000003</v>
      </c>
      <c r="F15416">
        <f t="shared" si="246"/>
        <v>1</v>
      </c>
    </row>
    <row r="15417" spans="1:6" x14ac:dyDescent="0.2">
      <c r="A15417" s="28">
        <v>43568</v>
      </c>
      <c r="B15417" t="s">
        <v>441</v>
      </c>
      <c r="C15417" t="s">
        <v>54</v>
      </c>
      <c r="D15417" t="s">
        <v>54</v>
      </c>
      <c r="E15417" s="30">
        <v>1.1000000000000001</v>
      </c>
      <c r="F15417">
        <f t="shared" si="246"/>
        <v>1</v>
      </c>
    </row>
    <row r="15418" spans="1:6" x14ac:dyDescent="0.2">
      <c r="A15418" s="28">
        <v>43568</v>
      </c>
      <c r="B15418" t="s">
        <v>441</v>
      </c>
      <c r="C15418" t="s">
        <v>55</v>
      </c>
      <c r="D15418" t="s">
        <v>55</v>
      </c>
      <c r="E15418" s="30">
        <v>14</v>
      </c>
      <c r="F15418">
        <f t="shared" si="246"/>
        <v>1</v>
      </c>
    </row>
    <row r="15419" spans="1:6" x14ac:dyDescent="0.2">
      <c r="A15419" s="28">
        <v>43568</v>
      </c>
      <c r="B15419" t="s">
        <v>441</v>
      </c>
      <c r="C15419" t="s">
        <v>56</v>
      </c>
      <c r="D15419" t="s">
        <v>56</v>
      </c>
      <c r="E15419" s="30">
        <v>4</v>
      </c>
      <c r="F15419">
        <f t="shared" si="246"/>
        <v>1</v>
      </c>
    </row>
    <row r="15420" spans="1:6" x14ac:dyDescent="0.2">
      <c r="A15420" s="28">
        <v>43568</v>
      </c>
      <c r="B15420" t="s">
        <v>441</v>
      </c>
      <c r="C15420" t="s">
        <v>57</v>
      </c>
      <c r="D15420" t="s">
        <v>57</v>
      </c>
      <c r="E15420" s="30">
        <v>0</v>
      </c>
      <c r="F15420">
        <f t="shared" si="246"/>
        <v>1</v>
      </c>
    </row>
    <row r="15421" spans="1:6" x14ac:dyDescent="0.2">
      <c r="A15421" s="28">
        <v>43568</v>
      </c>
      <c r="B15421" t="s">
        <v>441</v>
      </c>
      <c r="C15421" t="s">
        <v>58</v>
      </c>
      <c r="D15421" t="s">
        <v>58</v>
      </c>
      <c r="E15421" s="30">
        <v>6</v>
      </c>
      <c r="F15421">
        <f t="shared" si="246"/>
        <v>1</v>
      </c>
    </row>
    <row r="15422" spans="1:6" x14ac:dyDescent="0.2">
      <c r="A15422" s="28">
        <v>43568</v>
      </c>
      <c r="B15422" t="s">
        <v>441</v>
      </c>
      <c r="C15422" t="s">
        <v>59</v>
      </c>
      <c r="D15422" t="s">
        <v>59</v>
      </c>
      <c r="E15422" s="30">
        <v>4</v>
      </c>
      <c r="F15422">
        <f t="shared" si="246"/>
        <v>1</v>
      </c>
    </row>
    <row r="15423" spans="1:6" x14ac:dyDescent="0.2">
      <c r="A15423" s="28">
        <v>43569</v>
      </c>
      <c r="B15423" t="s">
        <v>447</v>
      </c>
      <c r="C15423" t="s">
        <v>52</v>
      </c>
      <c r="D15423" t="s">
        <v>52</v>
      </c>
      <c r="E15423" s="30">
        <v>4</v>
      </c>
      <c r="F15423">
        <f t="shared" si="246"/>
        <v>1</v>
      </c>
    </row>
    <row r="15424" spans="1:6" x14ac:dyDescent="0.2">
      <c r="A15424" s="28">
        <v>43569</v>
      </c>
      <c r="B15424" t="s">
        <v>447</v>
      </c>
      <c r="C15424" t="s">
        <v>53</v>
      </c>
      <c r="D15424" t="s">
        <v>53</v>
      </c>
      <c r="E15424" s="30">
        <v>4.4059999999999997</v>
      </c>
      <c r="F15424">
        <f t="shared" si="246"/>
        <v>1</v>
      </c>
    </row>
    <row r="15425" spans="1:6" x14ac:dyDescent="0.2">
      <c r="A15425" s="28">
        <v>43569</v>
      </c>
      <c r="B15425" t="s">
        <v>447</v>
      </c>
      <c r="C15425" t="s">
        <v>54</v>
      </c>
      <c r="D15425" t="s">
        <v>54</v>
      </c>
      <c r="E15425" s="30">
        <v>1</v>
      </c>
      <c r="F15425">
        <f t="shared" si="246"/>
        <v>1</v>
      </c>
    </row>
    <row r="15426" spans="1:6" x14ac:dyDescent="0.2">
      <c r="A15426" s="28">
        <v>43569</v>
      </c>
      <c r="B15426" t="s">
        <v>447</v>
      </c>
      <c r="C15426" t="s">
        <v>55</v>
      </c>
      <c r="D15426" t="s">
        <v>55</v>
      </c>
      <c r="E15426" s="30">
        <v>23</v>
      </c>
      <c r="F15426">
        <f t="shared" si="246"/>
        <v>1</v>
      </c>
    </row>
    <row r="15427" spans="1:6" x14ac:dyDescent="0.2">
      <c r="A15427" s="28">
        <v>43569</v>
      </c>
      <c r="B15427" t="s">
        <v>447</v>
      </c>
      <c r="C15427" t="s">
        <v>56</v>
      </c>
      <c r="D15427" t="s">
        <v>56</v>
      </c>
      <c r="E15427" s="30">
        <v>3</v>
      </c>
      <c r="F15427">
        <f t="shared" si="246"/>
        <v>1</v>
      </c>
    </row>
    <row r="15428" spans="1:6" x14ac:dyDescent="0.2">
      <c r="A15428" s="28">
        <v>43569</v>
      </c>
      <c r="B15428" t="s">
        <v>447</v>
      </c>
      <c r="C15428" t="s">
        <v>57</v>
      </c>
      <c r="D15428" t="s">
        <v>57</v>
      </c>
      <c r="E15428" s="30">
        <v>1</v>
      </c>
      <c r="F15428">
        <f t="shared" si="246"/>
        <v>1</v>
      </c>
    </row>
    <row r="15429" spans="1:6" x14ac:dyDescent="0.2">
      <c r="A15429" s="28">
        <v>43569</v>
      </c>
      <c r="B15429" t="s">
        <v>447</v>
      </c>
      <c r="C15429" t="s">
        <v>58</v>
      </c>
      <c r="D15429" t="s">
        <v>58</v>
      </c>
      <c r="E15429" s="30">
        <v>7</v>
      </c>
      <c r="F15429">
        <f t="shared" si="246"/>
        <v>1</v>
      </c>
    </row>
    <row r="15430" spans="1:6" x14ac:dyDescent="0.2">
      <c r="A15430" s="28">
        <v>43569</v>
      </c>
      <c r="B15430" t="s">
        <v>447</v>
      </c>
      <c r="C15430" t="s">
        <v>59</v>
      </c>
      <c r="D15430" t="s">
        <v>59</v>
      </c>
      <c r="E15430" s="30">
        <v>5.5</v>
      </c>
      <c r="F15430">
        <f t="shared" si="246"/>
        <v>1</v>
      </c>
    </row>
    <row r="15431" spans="1:6" x14ac:dyDescent="0.2">
      <c r="A15431" s="28">
        <v>43570</v>
      </c>
      <c r="B15431" t="s">
        <v>443</v>
      </c>
      <c r="C15431" t="s">
        <v>52</v>
      </c>
      <c r="D15431" t="s">
        <v>52</v>
      </c>
      <c r="E15431" s="30">
        <v>4.66</v>
      </c>
      <c r="F15431">
        <f t="shared" ref="F15431:F15494" si="247">SUBTOTAL(103,E15431)</f>
        <v>1</v>
      </c>
    </row>
    <row r="15432" spans="1:6" x14ac:dyDescent="0.2">
      <c r="A15432" s="28">
        <v>43570</v>
      </c>
      <c r="B15432" t="s">
        <v>443</v>
      </c>
      <c r="C15432" t="s">
        <v>53</v>
      </c>
      <c r="D15432" t="s">
        <v>53</v>
      </c>
      <c r="E15432" s="30">
        <v>6</v>
      </c>
      <c r="F15432">
        <f t="shared" si="247"/>
        <v>1</v>
      </c>
    </row>
    <row r="15433" spans="1:6" x14ac:dyDescent="0.2">
      <c r="A15433" s="28">
        <v>43570</v>
      </c>
      <c r="B15433" t="s">
        <v>443</v>
      </c>
      <c r="C15433" t="s">
        <v>54</v>
      </c>
      <c r="D15433" t="s">
        <v>54</v>
      </c>
      <c r="E15433" s="30">
        <v>5.3</v>
      </c>
      <c r="F15433">
        <f t="shared" si="247"/>
        <v>1</v>
      </c>
    </row>
    <row r="15434" spans="1:6" x14ac:dyDescent="0.2">
      <c r="A15434" s="28">
        <v>43570</v>
      </c>
      <c r="B15434" t="s">
        <v>443</v>
      </c>
      <c r="C15434" t="s">
        <v>55</v>
      </c>
      <c r="D15434" t="s">
        <v>55</v>
      </c>
      <c r="E15434" s="30">
        <v>8.8000000000000007</v>
      </c>
      <c r="F15434">
        <f t="shared" si="247"/>
        <v>1</v>
      </c>
    </row>
    <row r="15435" spans="1:6" x14ac:dyDescent="0.2">
      <c r="A15435" s="28">
        <v>43570</v>
      </c>
      <c r="B15435" t="s">
        <v>443</v>
      </c>
      <c r="C15435" t="s">
        <v>56</v>
      </c>
      <c r="D15435" t="s">
        <v>56</v>
      </c>
      <c r="E15435" s="30">
        <v>17</v>
      </c>
      <c r="F15435">
        <f t="shared" si="247"/>
        <v>1</v>
      </c>
    </row>
    <row r="15436" spans="1:6" x14ac:dyDescent="0.2">
      <c r="A15436" s="28">
        <v>43570</v>
      </c>
      <c r="B15436" t="s">
        <v>443</v>
      </c>
      <c r="C15436" t="s">
        <v>57</v>
      </c>
      <c r="D15436" t="s">
        <v>57</v>
      </c>
      <c r="E15436" s="30">
        <v>2</v>
      </c>
      <c r="F15436">
        <f t="shared" si="247"/>
        <v>1</v>
      </c>
    </row>
    <row r="15437" spans="1:6" x14ac:dyDescent="0.2">
      <c r="A15437" s="28">
        <v>43570</v>
      </c>
      <c r="B15437" t="s">
        <v>443</v>
      </c>
      <c r="C15437" t="s">
        <v>58</v>
      </c>
      <c r="D15437" t="s">
        <v>58</v>
      </c>
      <c r="E15437" s="30">
        <v>3</v>
      </c>
      <c r="F15437">
        <f t="shared" si="247"/>
        <v>1</v>
      </c>
    </row>
    <row r="15438" spans="1:6" x14ac:dyDescent="0.2">
      <c r="A15438" s="28">
        <v>43570</v>
      </c>
      <c r="B15438" t="s">
        <v>443</v>
      </c>
      <c r="C15438" t="s">
        <v>59</v>
      </c>
      <c r="D15438" t="s">
        <v>59</v>
      </c>
      <c r="E15438" s="30">
        <v>5</v>
      </c>
      <c r="F15438">
        <f t="shared" si="247"/>
        <v>1</v>
      </c>
    </row>
    <row r="15439" spans="1:6" x14ac:dyDescent="0.2">
      <c r="A15439" s="28">
        <v>43571</v>
      </c>
      <c r="B15439" t="s">
        <v>444</v>
      </c>
      <c r="C15439" t="s">
        <v>52</v>
      </c>
      <c r="D15439" t="s">
        <v>52</v>
      </c>
      <c r="E15439" s="30">
        <v>2</v>
      </c>
      <c r="F15439">
        <f t="shared" si="247"/>
        <v>1</v>
      </c>
    </row>
    <row r="15440" spans="1:6" x14ac:dyDescent="0.2">
      <c r="A15440" s="28">
        <v>43571</v>
      </c>
      <c r="B15440" t="s">
        <v>444</v>
      </c>
      <c r="C15440" t="s">
        <v>53</v>
      </c>
      <c r="D15440" t="s">
        <v>53</v>
      </c>
      <c r="E15440" s="30">
        <v>2.67</v>
      </c>
      <c r="F15440">
        <f t="shared" si="247"/>
        <v>1</v>
      </c>
    </row>
    <row r="15441" spans="1:6" x14ac:dyDescent="0.2">
      <c r="A15441" s="28">
        <v>43571</v>
      </c>
      <c r="B15441" t="s">
        <v>444</v>
      </c>
      <c r="C15441" t="s">
        <v>54</v>
      </c>
      <c r="D15441" t="s">
        <v>54</v>
      </c>
      <c r="E15441" s="30">
        <v>2</v>
      </c>
      <c r="F15441">
        <f t="shared" si="247"/>
        <v>1</v>
      </c>
    </row>
    <row r="15442" spans="1:6" x14ac:dyDescent="0.2">
      <c r="A15442" s="28">
        <v>43571</v>
      </c>
      <c r="B15442" t="s">
        <v>444</v>
      </c>
      <c r="C15442" t="s">
        <v>55</v>
      </c>
      <c r="D15442" t="s">
        <v>55</v>
      </c>
      <c r="E15442" s="30">
        <v>27.2</v>
      </c>
      <c r="F15442">
        <f t="shared" si="247"/>
        <v>1</v>
      </c>
    </row>
    <row r="15443" spans="1:6" x14ac:dyDescent="0.2">
      <c r="A15443" s="28">
        <v>43571</v>
      </c>
      <c r="B15443" t="s">
        <v>444</v>
      </c>
      <c r="C15443" t="s">
        <v>56</v>
      </c>
      <c r="D15443" t="s">
        <v>56</v>
      </c>
      <c r="E15443" s="30">
        <v>12</v>
      </c>
      <c r="F15443">
        <f t="shared" si="247"/>
        <v>1</v>
      </c>
    </row>
    <row r="15444" spans="1:6" x14ac:dyDescent="0.2">
      <c r="A15444" s="28">
        <v>43571</v>
      </c>
      <c r="B15444" t="s">
        <v>444</v>
      </c>
      <c r="C15444" t="s">
        <v>57</v>
      </c>
      <c r="D15444" t="s">
        <v>57</v>
      </c>
      <c r="E15444" s="30">
        <v>3</v>
      </c>
      <c r="F15444">
        <f t="shared" si="247"/>
        <v>1</v>
      </c>
    </row>
    <row r="15445" spans="1:6" x14ac:dyDescent="0.2">
      <c r="A15445" s="28">
        <v>43571</v>
      </c>
      <c r="B15445" t="s">
        <v>444</v>
      </c>
      <c r="C15445" t="s">
        <v>58</v>
      </c>
      <c r="D15445" t="s">
        <v>58</v>
      </c>
      <c r="E15445" s="30">
        <v>1</v>
      </c>
      <c r="F15445">
        <f t="shared" si="247"/>
        <v>1</v>
      </c>
    </row>
    <row r="15446" spans="1:6" x14ac:dyDescent="0.2">
      <c r="A15446" s="28">
        <v>43571</v>
      </c>
      <c r="B15446" t="s">
        <v>444</v>
      </c>
      <c r="C15446" t="s">
        <v>59</v>
      </c>
      <c r="D15446" t="s">
        <v>59</v>
      </c>
      <c r="E15446" s="30">
        <v>3</v>
      </c>
      <c r="F15446">
        <f t="shared" si="247"/>
        <v>1</v>
      </c>
    </row>
    <row r="15447" spans="1:6" x14ac:dyDescent="0.2">
      <c r="A15447" s="28">
        <v>43572</v>
      </c>
      <c r="B15447" t="s">
        <v>445</v>
      </c>
      <c r="C15447" t="s">
        <v>52</v>
      </c>
      <c r="D15447" t="s">
        <v>52</v>
      </c>
      <c r="E15447" s="30">
        <v>7</v>
      </c>
      <c r="F15447">
        <f t="shared" si="247"/>
        <v>1</v>
      </c>
    </row>
    <row r="15448" spans="1:6" x14ac:dyDescent="0.2">
      <c r="A15448" s="28">
        <v>43572</v>
      </c>
      <c r="B15448" t="s">
        <v>445</v>
      </c>
      <c r="C15448" t="s">
        <v>53</v>
      </c>
      <c r="D15448" t="s">
        <v>53</v>
      </c>
      <c r="E15448" s="30">
        <v>4</v>
      </c>
      <c r="F15448">
        <f t="shared" si="247"/>
        <v>1</v>
      </c>
    </row>
    <row r="15449" spans="1:6" x14ac:dyDescent="0.2">
      <c r="A15449" s="28">
        <v>43572</v>
      </c>
      <c r="B15449" t="s">
        <v>445</v>
      </c>
      <c r="C15449" t="s">
        <v>54</v>
      </c>
      <c r="D15449" t="s">
        <v>54</v>
      </c>
      <c r="E15449" s="30">
        <v>1.25</v>
      </c>
      <c r="F15449">
        <f t="shared" si="247"/>
        <v>1</v>
      </c>
    </row>
    <row r="15450" spans="1:6" x14ac:dyDescent="0.2">
      <c r="A15450" s="28">
        <v>43572</v>
      </c>
      <c r="B15450" t="s">
        <v>445</v>
      </c>
      <c r="C15450" t="s">
        <v>55</v>
      </c>
      <c r="D15450" t="s">
        <v>55</v>
      </c>
      <c r="E15450" s="30">
        <v>13.5</v>
      </c>
      <c r="F15450">
        <f t="shared" si="247"/>
        <v>1</v>
      </c>
    </row>
    <row r="15451" spans="1:6" x14ac:dyDescent="0.2">
      <c r="A15451" s="28">
        <v>43572</v>
      </c>
      <c r="B15451" t="s">
        <v>445</v>
      </c>
      <c r="C15451" t="s">
        <v>56</v>
      </c>
      <c r="D15451" t="s">
        <v>56</v>
      </c>
      <c r="E15451" s="30">
        <v>11</v>
      </c>
      <c r="F15451">
        <f t="shared" si="247"/>
        <v>1</v>
      </c>
    </row>
    <row r="15452" spans="1:6" x14ac:dyDescent="0.2">
      <c r="A15452" s="28">
        <v>43572</v>
      </c>
      <c r="B15452" t="s">
        <v>445</v>
      </c>
      <c r="C15452" t="s">
        <v>57</v>
      </c>
      <c r="D15452" t="s">
        <v>57</v>
      </c>
      <c r="E15452" s="30">
        <v>1</v>
      </c>
      <c r="F15452">
        <f t="shared" si="247"/>
        <v>1</v>
      </c>
    </row>
    <row r="15453" spans="1:6" x14ac:dyDescent="0.2">
      <c r="A15453" s="28">
        <v>43572</v>
      </c>
      <c r="B15453" t="s">
        <v>445</v>
      </c>
      <c r="C15453" t="s">
        <v>58</v>
      </c>
      <c r="D15453" t="s">
        <v>58</v>
      </c>
      <c r="E15453" s="30">
        <v>24</v>
      </c>
      <c r="F15453">
        <f t="shared" si="247"/>
        <v>1</v>
      </c>
    </row>
    <row r="15454" spans="1:6" x14ac:dyDescent="0.2">
      <c r="A15454" s="28">
        <v>43572</v>
      </c>
      <c r="B15454" t="s">
        <v>445</v>
      </c>
      <c r="C15454" t="s">
        <v>59</v>
      </c>
      <c r="D15454" t="s">
        <v>59</v>
      </c>
      <c r="E15454" s="30">
        <v>5</v>
      </c>
      <c r="F15454">
        <f t="shared" si="247"/>
        <v>1</v>
      </c>
    </row>
    <row r="15455" spans="1:6" x14ac:dyDescent="0.2">
      <c r="A15455" s="28">
        <v>43573</v>
      </c>
      <c r="B15455" t="s">
        <v>446</v>
      </c>
      <c r="C15455" t="s">
        <v>52</v>
      </c>
      <c r="D15455" t="s">
        <v>52</v>
      </c>
      <c r="E15455" s="30">
        <v>1.68</v>
      </c>
      <c r="F15455">
        <f t="shared" si="247"/>
        <v>1</v>
      </c>
    </row>
    <row r="15456" spans="1:6" x14ac:dyDescent="0.2">
      <c r="A15456" s="28">
        <v>43573</v>
      </c>
      <c r="B15456" t="s">
        <v>446</v>
      </c>
      <c r="C15456" t="s">
        <v>53</v>
      </c>
      <c r="D15456" t="s">
        <v>53</v>
      </c>
      <c r="E15456" s="30">
        <v>6.43</v>
      </c>
      <c r="F15456">
        <f t="shared" si="247"/>
        <v>1</v>
      </c>
    </row>
    <row r="15457" spans="1:6" x14ac:dyDescent="0.2">
      <c r="A15457" s="28">
        <v>43573</v>
      </c>
      <c r="B15457" t="s">
        <v>446</v>
      </c>
      <c r="C15457" t="s">
        <v>54</v>
      </c>
      <c r="D15457" t="s">
        <v>54</v>
      </c>
      <c r="E15457" s="30">
        <v>2</v>
      </c>
      <c r="F15457">
        <f t="shared" si="247"/>
        <v>1</v>
      </c>
    </row>
    <row r="15458" spans="1:6" x14ac:dyDescent="0.2">
      <c r="A15458" s="28">
        <v>43573</v>
      </c>
      <c r="B15458" t="s">
        <v>446</v>
      </c>
      <c r="C15458" t="s">
        <v>55</v>
      </c>
      <c r="D15458" t="s">
        <v>55</v>
      </c>
      <c r="E15458" s="30">
        <v>15.9</v>
      </c>
      <c r="F15458">
        <f t="shared" si="247"/>
        <v>1</v>
      </c>
    </row>
    <row r="15459" spans="1:6" x14ac:dyDescent="0.2">
      <c r="A15459" s="28">
        <v>43573</v>
      </c>
      <c r="B15459" t="s">
        <v>446</v>
      </c>
      <c r="C15459" t="s">
        <v>56</v>
      </c>
      <c r="D15459" t="s">
        <v>56</v>
      </c>
      <c r="E15459" s="30">
        <v>15</v>
      </c>
      <c r="F15459">
        <f t="shared" si="247"/>
        <v>1</v>
      </c>
    </row>
    <row r="15460" spans="1:6" x14ac:dyDescent="0.2">
      <c r="A15460" s="28">
        <v>43573</v>
      </c>
      <c r="B15460" t="s">
        <v>446</v>
      </c>
      <c r="C15460" t="s">
        <v>57</v>
      </c>
      <c r="D15460" t="s">
        <v>57</v>
      </c>
      <c r="E15460" s="30">
        <v>0</v>
      </c>
      <c r="F15460">
        <f t="shared" si="247"/>
        <v>1</v>
      </c>
    </row>
    <row r="15461" spans="1:6" x14ac:dyDescent="0.2">
      <c r="A15461" s="28">
        <v>43573</v>
      </c>
      <c r="B15461" t="s">
        <v>446</v>
      </c>
      <c r="C15461" t="s">
        <v>58</v>
      </c>
      <c r="D15461" t="s">
        <v>58</v>
      </c>
      <c r="E15461" s="30">
        <v>0</v>
      </c>
      <c r="F15461">
        <f t="shared" si="247"/>
        <v>1</v>
      </c>
    </row>
    <row r="15462" spans="1:6" x14ac:dyDescent="0.2">
      <c r="A15462" s="28">
        <v>43573</v>
      </c>
      <c r="B15462" t="s">
        <v>446</v>
      </c>
      <c r="C15462" t="s">
        <v>59</v>
      </c>
      <c r="D15462" t="s">
        <v>59</v>
      </c>
      <c r="E15462" s="30">
        <v>4.5</v>
      </c>
      <c r="F15462">
        <f t="shared" si="247"/>
        <v>1</v>
      </c>
    </row>
    <row r="15463" spans="1:6" x14ac:dyDescent="0.2">
      <c r="A15463" s="28">
        <v>43574</v>
      </c>
      <c r="B15463" t="s">
        <v>440</v>
      </c>
      <c r="C15463" t="s">
        <v>52</v>
      </c>
      <c r="D15463" t="s">
        <v>52</v>
      </c>
      <c r="E15463" s="30">
        <v>3.34</v>
      </c>
      <c r="F15463">
        <f t="shared" si="247"/>
        <v>1</v>
      </c>
    </row>
    <row r="15464" spans="1:6" x14ac:dyDescent="0.2">
      <c r="A15464" s="28">
        <v>43574</v>
      </c>
      <c r="B15464" t="s">
        <v>440</v>
      </c>
      <c r="C15464" t="s">
        <v>53</v>
      </c>
      <c r="D15464" t="s">
        <v>53</v>
      </c>
      <c r="E15464" s="30">
        <v>2.7429999999999999</v>
      </c>
      <c r="F15464">
        <f t="shared" si="247"/>
        <v>1</v>
      </c>
    </row>
    <row r="15465" spans="1:6" x14ac:dyDescent="0.2">
      <c r="A15465" s="28">
        <v>43574</v>
      </c>
      <c r="B15465" t="s">
        <v>440</v>
      </c>
      <c r="C15465" t="s">
        <v>54</v>
      </c>
      <c r="D15465" t="s">
        <v>54</v>
      </c>
      <c r="E15465" s="30">
        <v>1.5</v>
      </c>
      <c r="F15465">
        <f t="shared" si="247"/>
        <v>1</v>
      </c>
    </row>
    <row r="15466" spans="1:6" x14ac:dyDescent="0.2">
      <c r="A15466" s="28">
        <v>43574</v>
      </c>
      <c r="B15466" t="s">
        <v>440</v>
      </c>
      <c r="C15466" t="s">
        <v>55</v>
      </c>
      <c r="D15466" t="s">
        <v>55</v>
      </c>
      <c r="E15466" s="30">
        <v>25</v>
      </c>
      <c r="F15466">
        <f t="shared" si="247"/>
        <v>1</v>
      </c>
    </row>
    <row r="15467" spans="1:6" x14ac:dyDescent="0.2">
      <c r="A15467" s="28">
        <v>43574</v>
      </c>
      <c r="B15467" t="s">
        <v>440</v>
      </c>
      <c r="C15467" t="s">
        <v>56</v>
      </c>
      <c r="D15467" t="s">
        <v>56</v>
      </c>
      <c r="E15467" s="30">
        <v>17</v>
      </c>
      <c r="F15467">
        <f t="shared" si="247"/>
        <v>1</v>
      </c>
    </row>
    <row r="15468" spans="1:6" x14ac:dyDescent="0.2">
      <c r="A15468" s="28">
        <v>43574</v>
      </c>
      <c r="B15468" t="s">
        <v>440</v>
      </c>
      <c r="C15468" t="s">
        <v>57</v>
      </c>
      <c r="D15468" t="s">
        <v>57</v>
      </c>
      <c r="E15468" s="30">
        <v>0</v>
      </c>
      <c r="F15468">
        <f t="shared" si="247"/>
        <v>1</v>
      </c>
    </row>
    <row r="15469" spans="1:6" x14ac:dyDescent="0.2">
      <c r="A15469" s="28">
        <v>43574</v>
      </c>
      <c r="B15469" t="s">
        <v>440</v>
      </c>
      <c r="C15469" t="s">
        <v>58</v>
      </c>
      <c r="D15469" t="s">
        <v>58</v>
      </c>
      <c r="E15469" s="30">
        <v>6</v>
      </c>
      <c r="F15469">
        <f t="shared" si="247"/>
        <v>1</v>
      </c>
    </row>
    <row r="15470" spans="1:6" x14ac:dyDescent="0.2">
      <c r="A15470" s="28">
        <v>43574</v>
      </c>
      <c r="B15470" t="s">
        <v>440</v>
      </c>
      <c r="C15470" t="s">
        <v>59</v>
      </c>
      <c r="D15470" t="s">
        <v>59</v>
      </c>
      <c r="E15470" s="30">
        <v>2</v>
      </c>
      <c r="F15470">
        <f t="shared" si="247"/>
        <v>1</v>
      </c>
    </row>
    <row r="15471" spans="1:6" x14ac:dyDescent="0.2">
      <c r="A15471" s="28">
        <v>43575</v>
      </c>
      <c r="B15471" t="s">
        <v>441</v>
      </c>
      <c r="C15471" t="s">
        <v>52</v>
      </c>
      <c r="D15471" t="s">
        <v>52</v>
      </c>
      <c r="E15471" s="30">
        <v>9</v>
      </c>
      <c r="F15471">
        <f t="shared" si="247"/>
        <v>1</v>
      </c>
    </row>
    <row r="15472" spans="1:6" x14ac:dyDescent="0.2">
      <c r="A15472" s="28">
        <v>43575</v>
      </c>
      <c r="B15472" t="s">
        <v>441</v>
      </c>
      <c r="C15472" t="s">
        <v>53</v>
      </c>
      <c r="D15472" t="s">
        <v>53</v>
      </c>
      <c r="E15472" s="30">
        <v>3.7690000000000001</v>
      </c>
      <c r="F15472">
        <f t="shared" si="247"/>
        <v>1</v>
      </c>
    </row>
    <row r="15473" spans="1:6" x14ac:dyDescent="0.2">
      <c r="A15473" s="28">
        <v>43575</v>
      </c>
      <c r="B15473" t="s">
        <v>441</v>
      </c>
      <c r="C15473" t="s">
        <v>54</v>
      </c>
      <c r="D15473" t="s">
        <v>54</v>
      </c>
      <c r="E15473" s="30">
        <v>1.5</v>
      </c>
      <c r="F15473">
        <f t="shared" si="247"/>
        <v>1</v>
      </c>
    </row>
    <row r="15474" spans="1:6" x14ac:dyDescent="0.2">
      <c r="A15474" s="28">
        <v>43575</v>
      </c>
      <c r="B15474" t="s">
        <v>441</v>
      </c>
      <c r="C15474" t="s">
        <v>55</v>
      </c>
      <c r="D15474" t="s">
        <v>55</v>
      </c>
      <c r="E15474" s="30">
        <v>22.4</v>
      </c>
      <c r="F15474">
        <f t="shared" si="247"/>
        <v>1</v>
      </c>
    </row>
    <row r="15475" spans="1:6" x14ac:dyDescent="0.2">
      <c r="A15475" s="28">
        <v>43575</v>
      </c>
      <c r="B15475" t="s">
        <v>441</v>
      </c>
      <c r="C15475" t="s">
        <v>56</v>
      </c>
      <c r="D15475" t="s">
        <v>56</v>
      </c>
      <c r="E15475" s="30">
        <v>12</v>
      </c>
      <c r="F15475">
        <f t="shared" si="247"/>
        <v>1</v>
      </c>
    </row>
    <row r="15476" spans="1:6" x14ac:dyDescent="0.2">
      <c r="A15476" s="28">
        <v>43575</v>
      </c>
      <c r="B15476" t="s">
        <v>441</v>
      </c>
      <c r="C15476" t="s">
        <v>57</v>
      </c>
      <c r="D15476" t="s">
        <v>57</v>
      </c>
      <c r="E15476" s="30">
        <v>3</v>
      </c>
      <c r="F15476">
        <f t="shared" si="247"/>
        <v>1</v>
      </c>
    </row>
    <row r="15477" spans="1:6" x14ac:dyDescent="0.2">
      <c r="A15477" s="28">
        <v>43575</v>
      </c>
      <c r="B15477" t="s">
        <v>441</v>
      </c>
      <c r="C15477" t="s">
        <v>58</v>
      </c>
      <c r="D15477" t="s">
        <v>58</v>
      </c>
      <c r="E15477" s="30">
        <v>0</v>
      </c>
      <c r="F15477">
        <f t="shared" si="247"/>
        <v>1</v>
      </c>
    </row>
    <row r="15478" spans="1:6" x14ac:dyDescent="0.2">
      <c r="A15478" s="28">
        <v>43575</v>
      </c>
      <c r="B15478" t="s">
        <v>441</v>
      </c>
      <c r="C15478" t="s">
        <v>59</v>
      </c>
      <c r="D15478" t="s">
        <v>59</v>
      </c>
      <c r="E15478" s="30">
        <v>6</v>
      </c>
      <c r="F15478">
        <f t="shared" si="247"/>
        <v>1</v>
      </c>
    </row>
    <row r="15479" spans="1:6" x14ac:dyDescent="0.2">
      <c r="A15479" s="28">
        <v>43576</v>
      </c>
      <c r="B15479" t="s">
        <v>447</v>
      </c>
      <c r="C15479" t="s">
        <v>52</v>
      </c>
      <c r="D15479" t="s">
        <v>52</v>
      </c>
      <c r="E15479" s="30">
        <v>3.84</v>
      </c>
      <c r="F15479">
        <f t="shared" si="247"/>
        <v>1</v>
      </c>
    </row>
    <row r="15480" spans="1:6" x14ac:dyDescent="0.2">
      <c r="A15480" s="28">
        <v>43576</v>
      </c>
      <c r="B15480" t="s">
        <v>447</v>
      </c>
      <c r="C15480" t="s">
        <v>53</v>
      </c>
      <c r="D15480" t="s">
        <v>53</v>
      </c>
      <c r="E15480" s="30">
        <v>4.8449999999999998</v>
      </c>
      <c r="F15480">
        <f t="shared" si="247"/>
        <v>1</v>
      </c>
    </row>
    <row r="15481" spans="1:6" x14ac:dyDescent="0.2">
      <c r="A15481" s="28">
        <v>43576</v>
      </c>
      <c r="B15481" t="s">
        <v>447</v>
      </c>
      <c r="C15481" t="s">
        <v>54</v>
      </c>
      <c r="D15481" t="s">
        <v>54</v>
      </c>
      <c r="E15481" s="30">
        <v>3</v>
      </c>
      <c r="F15481">
        <f t="shared" si="247"/>
        <v>1</v>
      </c>
    </row>
    <row r="15482" spans="1:6" x14ac:dyDescent="0.2">
      <c r="A15482" s="28">
        <v>43576</v>
      </c>
      <c r="B15482" t="s">
        <v>447</v>
      </c>
      <c r="C15482" t="s">
        <v>55</v>
      </c>
      <c r="D15482" t="s">
        <v>55</v>
      </c>
      <c r="E15482" s="30">
        <v>21</v>
      </c>
      <c r="F15482">
        <f t="shared" si="247"/>
        <v>1</v>
      </c>
    </row>
    <row r="15483" spans="1:6" x14ac:dyDescent="0.2">
      <c r="A15483" s="28">
        <v>43576</v>
      </c>
      <c r="B15483" t="s">
        <v>447</v>
      </c>
      <c r="C15483" t="s">
        <v>56</v>
      </c>
      <c r="D15483" t="s">
        <v>56</v>
      </c>
      <c r="E15483" s="30">
        <v>11</v>
      </c>
      <c r="F15483">
        <f t="shared" si="247"/>
        <v>1</v>
      </c>
    </row>
    <row r="15484" spans="1:6" x14ac:dyDescent="0.2">
      <c r="A15484" s="28">
        <v>43576</v>
      </c>
      <c r="B15484" t="s">
        <v>447</v>
      </c>
      <c r="C15484" t="s">
        <v>57</v>
      </c>
      <c r="D15484" t="s">
        <v>57</v>
      </c>
      <c r="E15484" s="30">
        <v>0</v>
      </c>
      <c r="F15484">
        <f t="shared" si="247"/>
        <v>1</v>
      </c>
    </row>
    <row r="15485" spans="1:6" x14ac:dyDescent="0.2">
      <c r="A15485" s="28">
        <v>43576</v>
      </c>
      <c r="B15485" t="s">
        <v>447</v>
      </c>
      <c r="C15485" t="s">
        <v>58</v>
      </c>
      <c r="D15485" t="s">
        <v>58</v>
      </c>
      <c r="E15485" s="30">
        <v>2</v>
      </c>
      <c r="F15485">
        <f t="shared" si="247"/>
        <v>1</v>
      </c>
    </row>
    <row r="15486" spans="1:6" x14ac:dyDescent="0.2">
      <c r="A15486" s="28">
        <v>43576</v>
      </c>
      <c r="B15486" t="s">
        <v>447</v>
      </c>
      <c r="C15486" t="s">
        <v>59</v>
      </c>
      <c r="D15486" t="s">
        <v>59</v>
      </c>
      <c r="E15486" s="30">
        <v>12.2</v>
      </c>
      <c r="F15486">
        <f t="shared" si="247"/>
        <v>1</v>
      </c>
    </row>
    <row r="15487" spans="1:6" x14ac:dyDescent="0.2">
      <c r="A15487" s="28">
        <v>43577</v>
      </c>
      <c r="B15487" t="s">
        <v>443</v>
      </c>
      <c r="C15487" t="s">
        <v>52</v>
      </c>
      <c r="D15487" t="s">
        <v>52</v>
      </c>
      <c r="E15487" s="30">
        <v>8.67</v>
      </c>
      <c r="F15487">
        <f t="shared" si="247"/>
        <v>1</v>
      </c>
    </row>
    <row r="15488" spans="1:6" x14ac:dyDescent="0.2">
      <c r="A15488" s="28">
        <v>43577</v>
      </c>
      <c r="B15488" t="s">
        <v>443</v>
      </c>
      <c r="C15488" t="s">
        <v>53</v>
      </c>
      <c r="D15488" t="s">
        <v>53</v>
      </c>
      <c r="E15488" s="30">
        <v>1.66</v>
      </c>
      <c r="F15488">
        <f t="shared" si="247"/>
        <v>1</v>
      </c>
    </row>
    <row r="15489" spans="1:6" x14ac:dyDescent="0.2">
      <c r="A15489" s="28">
        <v>43577</v>
      </c>
      <c r="B15489" t="s">
        <v>443</v>
      </c>
      <c r="C15489" t="s">
        <v>54</v>
      </c>
      <c r="D15489" t="s">
        <v>54</v>
      </c>
      <c r="E15489" s="30">
        <v>4.5</v>
      </c>
      <c r="F15489">
        <f t="shared" si="247"/>
        <v>1</v>
      </c>
    </row>
    <row r="15490" spans="1:6" x14ac:dyDescent="0.2">
      <c r="A15490" s="28">
        <v>43577</v>
      </c>
      <c r="B15490" t="s">
        <v>443</v>
      </c>
      <c r="C15490" t="s">
        <v>55</v>
      </c>
      <c r="D15490" t="s">
        <v>55</v>
      </c>
      <c r="E15490" s="30">
        <v>51</v>
      </c>
      <c r="F15490">
        <f t="shared" si="247"/>
        <v>1</v>
      </c>
    </row>
    <row r="15491" spans="1:6" x14ac:dyDescent="0.2">
      <c r="A15491" s="28">
        <v>43577</v>
      </c>
      <c r="B15491" t="s">
        <v>443</v>
      </c>
      <c r="C15491" t="s">
        <v>56</v>
      </c>
      <c r="D15491" t="s">
        <v>56</v>
      </c>
      <c r="E15491" s="30">
        <v>12</v>
      </c>
      <c r="F15491">
        <f t="shared" si="247"/>
        <v>1</v>
      </c>
    </row>
    <row r="15492" spans="1:6" x14ac:dyDescent="0.2">
      <c r="A15492" s="28">
        <v>43577</v>
      </c>
      <c r="B15492" t="s">
        <v>443</v>
      </c>
      <c r="C15492" t="s">
        <v>57</v>
      </c>
      <c r="D15492" t="s">
        <v>57</v>
      </c>
      <c r="E15492" s="30">
        <v>0</v>
      </c>
      <c r="F15492">
        <f t="shared" si="247"/>
        <v>1</v>
      </c>
    </row>
    <row r="15493" spans="1:6" x14ac:dyDescent="0.2">
      <c r="A15493" s="28">
        <v>43577</v>
      </c>
      <c r="B15493" t="s">
        <v>443</v>
      </c>
      <c r="C15493" t="s">
        <v>58</v>
      </c>
      <c r="D15493" t="s">
        <v>58</v>
      </c>
      <c r="E15493" s="30">
        <v>31</v>
      </c>
      <c r="F15493">
        <f t="shared" si="247"/>
        <v>1</v>
      </c>
    </row>
    <row r="15494" spans="1:6" x14ac:dyDescent="0.2">
      <c r="A15494" s="28">
        <v>43577</v>
      </c>
      <c r="B15494" t="s">
        <v>443</v>
      </c>
      <c r="C15494" t="s">
        <v>59</v>
      </c>
      <c r="D15494" t="s">
        <v>59</v>
      </c>
      <c r="E15494" s="30">
        <v>9</v>
      </c>
      <c r="F15494">
        <f t="shared" si="247"/>
        <v>1</v>
      </c>
    </row>
    <row r="15495" spans="1:6" x14ac:dyDescent="0.2">
      <c r="A15495" s="28">
        <v>43578</v>
      </c>
      <c r="B15495" t="s">
        <v>444</v>
      </c>
      <c r="C15495" t="s">
        <v>52</v>
      </c>
      <c r="D15495" t="s">
        <v>52</v>
      </c>
      <c r="E15495" s="30">
        <v>9</v>
      </c>
      <c r="F15495">
        <f t="shared" ref="F15495:F15558" si="248">SUBTOTAL(103,E15495)</f>
        <v>1</v>
      </c>
    </row>
    <row r="15496" spans="1:6" x14ac:dyDescent="0.2">
      <c r="A15496" s="28">
        <v>43578</v>
      </c>
      <c r="B15496" t="s">
        <v>444</v>
      </c>
      <c r="C15496" t="s">
        <v>53</v>
      </c>
      <c r="D15496" t="s">
        <v>53</v>
      </c>
      <c r="E15496" s="30">
        <v>0.34</v>
      </c>
      <c r="F15496">
        <f t="shared" si="248"/>
        <v>1</v>
      </c>
    </row>
    <row r="15497" spans="1:6" x14ac:dyDescent="0.2">
      <c r="A15497" s="28">
        <v>43578</v>
      </c>
      <c r="B15497" t="s">
        <v>444</v>
      </c>
      <c r="C15497" t="s">
        <v>54</v>
      </c>
      <c r="D15497" t="s">
        <v>54</v>
      </c>
      <c r="E15497" s="30">
        <v>6.1</v>
      </c>
      <c r="F15497">
        <f t="shared" si="248"/>
        <v>1</v>
      </c>
    </row>
    <row r="15498" spans="1:6" x14ac:dyDescent="0.2">
      <c r="A15498" s="28">
        <v>43578</v>
      </c>
      <c r="B15498" t="s">
        <v>444</v>
      </c>
      <c r="C15498" t="s">
        <v>55</v>
      </c>
      <c r="D15498" t="s">
        <v>55</v>
      </c>
      <c r="E15498" s="30">
        <v>18.399999999999999</v>
      </c>
      <c r="F15498">
        <f t="shared" si="248"/>
        <v>1</v>
      </c>
    </row>
    <row r="15499" spans="1:6" x14ac:dyDescent="0.2">
      <c r="A15499" s="28">
        <v>43578</v>
      </c>
      <c r="B15499" t="s">
        <v>444</v>
      </c>
      <c r="C15499" t="s">
        <v>56</v>
      </c>
      <c r="D15499" t="s">
        <v>56</v>
      </c>
      <c r="E15499" s="30">
        <v>6</v>
      </c>
      <c r="F15499">
        <f t="shared" si="248"/>
        <v>1</v>
      </c>
    </row>
    <row r="15500" spans="1:6" x14ac:dyDescent="0.2">
      <c r="A15500" s="28">
        <v>43578</v>
      </c>
      <c r="B15500" t="s">
        <v>444</v>
      </c>
      <c r="C15500" t="s">
        <v>57</v>
      </c>
      <c r="D15500" t="s">
        <v>57</v>
      </c>
      <c r="E15500" s="30">
        <v>1</v>
      </c>
      <c r="F15500">
        <f t="shared" si="248"/>
        <v>1</v>
      </c>
    </row>
    <row r="15501" spans="1:6" x14ac:dyDescent="0.2">
      <c r="A15501" s="28">
        <v>43578</v>
      </c>
      <c r="B15501" t="s">
        <v>444</v>
      </c>
      <c r="C15501" t="s">
        <v>58</v>
      </c>
      <c r="D15501" t="s">
        <v>58</v>
      </c>
      <c r="E15501" s="30">
        <v>4</v>
      </c>
      <c r="F15501">
        <f t="shared" si="248"/>
        <v>1</v>
      </c>
    </row>
    <row r="15502" spans="1:6" x14ac:dyDescent="0.2">
      <c r="A15502" s="28">
        <v>43578</v>
      </c>
      <c r="B15502" t="s">
        <v>444</v>
      </c>
      <c r="C15502" t="s">
        <v>59</v>
      </c>
      <c r="D15502" t="s">
        <v>59</v>
      </c>
      <c r="E15502" s="30">
        <v>2</v>
      </c>
      <c r="F15502">
        <f t="shared" si="248"/>
        <v>1</v>
      </c>
    </row>
    <row r="15503" spans="1:6" x14ac:dyDescent="0.2">
      <c r="A15503" s="28">
        <v>43579</v>
      </c>
      <c r="B15503" t="s">
        <v>445</v>
      </c>
      <c r="C15503" t="s">
        <v>52</v>
      </c>
      <c r="D15503" t="s">
        <v>52</v>
      </c>
      <c r="E15503" s="30">
        <v>2.34</v>
      </c>
      <c r="F15503">
        <f t="shared" si="248"/>
        <v>1</v>
      </c>
    </row>
    <row r="15504" spans="1:6" x14ac:dyDescent="0.2">
      <c r="A15504" s="28">
        <v>43579</v>
      </c>
      <c r="B15504" t="s">
        <v>445</v>
      </c>
      <c r="C15504" t="s">
        <v>53</v>
      </c>
      <c r="D15504" t="s">
        <v>53</v>
      </c>
      <c r="E15504" s="30">
        <v>4.7469999999999999</v>
      </c>
      <c r="F15504">
        <f t="shared" si="248"/>
        <v>1</v>
      </c>
    </row>
    <row r="15505" spans="1:6" x14ac:dyDescent="0.2">
      <c r="A15505" s="28">
        <v>43579</v>
      </c>
      <c r="B15505" t="s">
        <v>445</v>
      </c>
      <c r="C15505" t="s">
        <v>54</v>
      </c>
      <c r="D15505" t="s">
        <v>54</v>
      </c>
      <c r="E15505" s="30">
        <v>3</v>
      </c>
      <c r="F15505">
        <f t="shared" si="248"/>
        <v>1</v>
      </c>
    </row>
    <row r="15506" spans="1:6" x14ac:dyDescent="0.2">
      <c r="A15506" s="28">
        <v>43579</v>
      </c>
      <c r="B15506" t="s">
        <v>445</v>
      </c>
      <c r="C15506" t="s">
        <v>55</v>
      </c>
      <c r="D15506" t="s">
        <v>55</v>
      </c>
      <c r="E15506" s="30">
        <v>39.1</v>
      </c>
      <c r="F15506">
        <f t="shared" si="248"/>
        <v>1</v>
      </c>
    </row>
    <row r="15507" spans="1:6" x14ac:dyDescent="0.2">
      <c r="A15507" s="28">
        <v>43579</v>
      </c>
      <c r="B15507" t="s">
        <v>445</v>
      </c>
      <c r="C15507" t="s">
        <v>56</v>
      </c>
      <c r="D15507" t="s">
        <v>56</v>
      </c>
      <c r="E15507" s="30">
        <v>13</v>
      </c>
      <c r="F15507">
        <f t="shared" si="248"/>
        <v>1</v>
      </c>
    </row>
    <row r="15508" spans="1:6" x14ac:dyDescent="0.2">
      <c r="A15508" s="28">
        <v>43579</v>
      </c>
      <c r="B15508" t="s">
        <v>445</v>
      </c>
      <c r="C15508" t="s">
        <v>57</v>
      </c>
      <c r="D15508" t="s">
        <v>57</v>
      </c>
      <c r="E15508" s="30">
        <v>3</v>
      </c>
      <c r="F15508">
        <f t="shared" si="248"/>
        <v>1</v>
      </c>
    </row>
    <row r="15509" spans="1:6" x14ac:dyDescent="0.2">
      <c r="A15509" s="28">
        <v>43579</v>
      </c>
      <c r="B15509" t="s">
        <v>445</v>
      </c>
      <c r="C15509" t="s">
        <v>58</v>
      </c>
      <c r="D15509" t="s">
        <v>58</v>
      </c>
      <c r="E15509" s="30">
        <v>12</v>
      </c>
      <c r="F15509">
        <f t="shared" si="248"/>
        <v>1</v>
      </c>
    </row>
    <row r="15510" spans="1:6" x14ac:dyDescent="0.2">
      <c r="A15510" s="28">
        <v>43579</v>
      </c>
      <c r="B15510" t="s">
        <v>445</v>
      </c>
      <c r="C15510" t="s">
        <v>59</v>
      </c>
      <c r="D15510" t="s">
        <v>59</v>
      </c>
      <c r="E15510" s="30">
        <v>2</v>
      </c>
      <c r="F15510">
        <f t="shared" si="248"/>
        <v>1</v>
      </c>
    </row>
    <row r="15511" spans="1:6" x14ac:dyDescent="0.2">
      <c r="A15511" s="28">
        <v>43580</v>
      </c>
      <c r="B15511" t="s">
        <v>446</v>
      </c>
      <c r="C15511" t="s">
        <v>52</v>
      </c>
      <c r="D15511" t="s">
        <v>52</v>
      </c>
      <c r="E15511" s="30">
        <v>14.01</v>
      </c>
      <c r="F15511">
        <f t="shared" si="248"/>
        <v>1</v>
      </c>
    </row>
    <row r="15512" spans="1:6" x14ac:dyDescent="0.2">
      <c r="A15512" s="28">
        <v>43580</v>
      </c>
      <c r="B15512" t="s">
        <v>446</v>
      </c>
      <c r="C15512" t="s">
        <v>53</v>
      </c>
      <c r="D15512" t="s">
        <v>53</v>
      </c>
      <c r="E15512" s="30">
        <v>3.59</v>
      </c>
      <c r="F15512">
        <f t="shared" si="248"/>
        <v>1</v>
      </c>
    </row>
    <row r="15513" spans="1:6" x14ac:dyDescent="0.2">
      <c r="A15513" s="28">
        <v>43580</v>
      </c>
      <c r="B15513" t="s">
        <v>446</v>
      </c>
      <c r="C15513" t="s">
        <v>54</v>
      </c>
      <c r="D15513" t="s">
        <v>54</v>
      </c>
      <c r="E15513" s="30">
        <v>2</v>
      </c>
      <c r="F15513">
        <f t="shared" si="248"/>
        <v>1</v>
      </c>
    </row>
    <row r="15514" spans="1:6" x14ac:dyDescent="0.2">
      <c r="A15514" s="28">
        <v>43580</v>
      </c>
      <c r="B15514" t="s">
        <v>446</v>
      </c>
      <c r="C15514" t="s">
        <v>55</v>
      </c>
      <c r="D15514" t="s">
        <v>55</v>
      </c>
      <c r="E15514" s="30">
        <v>15</v>
      </c>
      <c r="F15514">
        <f t="shared" si="248"/>
        <v>1</v>
      </c>
    </row>
    <row r="15515" spans="1:6" x14ac:dyDescent="0.2">
      <c r="A15515" s="28">
        <v>43580</v>
      </c>
      <c r="B15515" t="s">
        <v>446</v>
      </c>
      <c r="C15515" t="s">
        <v>56</v>
      </c>
      <c r="D15515" t="s">
        <v>56</v>
      </c>
      <c r="E15515" s="30">
        <v>17</v>
      </c>
      <c r="F15515">
        <f t="shared" si="248"/>
        <v>1</v>
      </c>
    </row>
    <row r="15516" spans="1:6" x14ac:dyDescent="0.2">
      <c r="A15516" s="28">
        <v>43580</v>
      </c>
      <c r="B15516" t="s">
        <v>446</v>
      </c>
      <c r="C15516" t="s">
        <v>57</v>
      </c>
      <c r="D15516" t="s">
        <v>57</v>
      </c>
      <c r="E15516" s="30">
        <v>1</v>
      </c>
      <c r="F15516">
        <f t="shared" si="248"/>
        <v>1</v>
      </c>
    </row>
    <row r="15517" spans="1:6" x14ac:dyDescent="0.2">
      <c r="A15517" s="28">
        <v>43580</v>
      </c>
      <c r="B15517" t="s">
        <v>446</v>
      </c>
      <c r="C15517" t="s">
        <v>58</v>
      </c>
      <c r="D15517" t="s">
        <v>58</v>
      </c>
      <c r="E15517" s="30">
        <v>7</v>
      </c>
      <c r="F15517">
        <f t="shared" si="248"/>
        <v>1</v>
      </c>
    </row>
    <row r="15518" spans="1:6" x14ac:dyDescent="0.2">
      <c r="A15518" s="28">
        <v>43580</v>
      </c>
      <c r="B15518" t="s">
        <v>446</v>
      </c>
      <c r="C15518" t="s">
        <v>59</v>
      </c>
      <c r="D15518" t="s">
        <v>59</v>
      </c>
      <c r="E15518" s="30">
        <v>5.4</v>
      </c>
      <c r="F15518">
        <f t="shared" si="248"/>
        <v>1</v>
      </c>
    </row>
    <row r="15519" spans="1:6" x14ac:dyDescent="0.2">
      <c r="A15519" s="28">
        <v>43581</v>
      </c>
      <c r="B15519" t="s">
        <v>440</v>
      </c>
      <c r="C15519" t="s">
        <v>52</v>
      </c>
      <c r="D15519" t="s">
        <v>52</v>
      </c>
      <c r="E15519" s="30">
        <v>6.34</v>
      </c>
      <c r="F15519">
        <f t="shared" si="248"/>
        <v>1</v>
      </c>
    </row>
    <row r="15520" spans="1:6" x14ac:dyDescent="0.2">
      <c r="A15520" s="28">
        <v>43581</v>
      </c>
      <c r="B15520" t="s">
        <v>440</v>
      </c>
      <c r="C15520" t="s">
        <v>53</v>
      </c>
      <c r="D15520" t="s">
        <v>53</v>
      </c>
      <c r="E15520" s="30">
        <v>1.68</v>
      </c>
      <c r="F15520">
        <f t="shared" si="248"/>
        <v>1</v>
      </c>
    </row>
    <row r="15521" spans="1:6" x14ac:dyDescent="0.2">
      <c r="A15521" s="28">
        <v>43581</v>
      </c>
      <c r="B15521" t="s">
        <v>440</v>
      </c>
      <c r="C15521" t="s">
        <v>54</v>
      </c>
      <c r="D15521" t="s">
        <v>54</v>
      </c>
      <c r="E15521" s="30">
        <v>3.25</v>
      </c>
      <c r="F15521">
        <f t="shared" si="248"/>
        <v>1</v>
      </c>
    </row>
    <row r="15522" spans="1:6" x14ac:dyDescent="0.2">
      <c r="A15522" s="28">
        <v>43581</v>
      </c>
      <c r="B15522" t="s">
        <v>440</v>
      </c>
      <c r="C15522" t="s">
        <v>55</v>
      </c>
      <c r="D15522" t="s">
        <v>55</v>
      </c>
      <c r="E15522" s="30">
        <v>32.6</v>
      </c>
      <c r="F15522">
        <f t="shared" si="248"/>
        <v>1</v>
      </c>
    </row>
    <row r="15523" spans="1:6" x14ac:dyDescent="0.2">
      <c r="A15523" s="28">
        <v>43581</v>
      </c>
      <c r="B15523" t="s">
        <v>440</v>
      </c>
      <c r="C15523" t="s">
        <v>56</v>
      </c>
      <c r="D15523" t="s">
        <v>56</v>
      </c>
      <c r="E15523" s="30">
        <v>6</v>
      </c>
      <c r="F15523">
        <f t="shared" si="248"/>
        <v>1</v>
      </c>
    </row>
    <row r="15524" spans="1:6" x14ac:dyDescent="0.2">
      <c r="A15524" s="28">
        <v>43581</v>
      </c>
      <c r="B15524" t="s">
        <v>440</v>
      </c>
      <c r="C15524" t="s">
        <v>57</v>
      </c>
      <c r="D15524" t="s">
        <v>57</v>
      </c>
      <c r="E15524" s="30">
        <v>0</v>
      </c>
      <c r="F15524">
        <f t="shared" si="248"/>
        <v>1</v>
      </c>
    </row>
    <row r="15525" spans="1:6" x14ac:dyDescent="0.2">
      <c r="A15525" s="28">
        <v>43581</v>
      </c>
      <c r="B15525" t="s">
        <v>440</v>
      </c>
      <c r="C15525" t="s">
        <v>58</v>
      </c>
      <c r="D15525" t="s">
        <v>58</v>
      </c>
      <c r="E15525" s="30">
        <v>1</v>
      </c>
      <c r="F15525">
        <f t="shared" si="248"/>
        <v>1</v>
      </c>
    </row>
    <row r="15526" spans="1:6" x14ac:dyDescent="0.2">
      <c r="A15526" s="28">
        <v>43581</v>
      </c>
      <c r="B15526" t="s">
        <v>440</v>
      </c>
      <c r="C15526" t="s">
        <v>59</v>
      </c>
      <c r="D15526" t="s">
        <v>59</v>
      </c>
      <c r="E15526" s="30">
        <v>11</v>
      </c>
      <c r="F15526">
        <f t="shared" si="248"/>
        <v>1</v>
      </c>
    </row>
    <row r="15527" spans="1:6" x14ac:dyDescent="0.2">
      <c r="A15527" s="28">
        <v>43582</v>
      </c>
      <c r="B15527" t="s">
        <v>441</v>
      </c>
      <c r="C15527" t="s">
        <v>52</v>
      </c>
      <c r="D15527" t="s">
        <v>52</v>
      </c>
      <c r="E15527" s="30">
        <v>17.34</v>
      </c>
      <c r="F15527">
        <f t="shared" si="248"/>
        <v>1</v>
      </c>
    </row>
    <row r="15528" spans="1:6" x14ac:dyDescent="0.2">
      <c r="A15528" s="28">
        <v>43582</v>
      </c>
      <c r="B15528" t="s">
        <v>441</v>
      </c>
      <c r="C15528" t="s">
        <v>53</v>
      </c>
      <c r="D15528" t="s">
        <v>53</v>
      </c>
      <c r="E15528" s="30">
        <v>2.4969999999999999</v>
      </c>
      <c r="F15528">
        <f t="shared" si="248"/>
        <v>1</v>
      </c>
    </row>
    <row r="15529" spans="1:6" x14ac:dyDescent="0.2">
      <c r="A15529" s="28">
        <v>43582</v>
      </c>
      <c r="B15529" t="s">
        <v>441</v>
      </c>
      <c r="C15529" t="s">
        <v>54</v>
      </c>
      <c r="D15529" t="s">
        <v>54</v>
      </c>
      <c r="E15529" s="30">
        <v>3.1</v>
      </c>
      <c r="F15529">
        <f t="shared" si="248"/>
        <v>1</v>
      </c>
    </row>
    <row r="15530" spans="1:6" x14ac:dyDescent="0.2">
      <c r="A15530" s="28">
        <v>43582</v>
      </c>
      <c r="B15530" t="s">
        <v>441</v>
      </c>
      <c r="C15530" t="s">
        <v>55</v>
      </c>
      <c r="D15530" t="s">
        <v>55</v>
      </c>
      <c r="E15530" s="30">
        <v>25.2</v>
      </c>
      <c r="F15530">
        <f t="shared" si="248"/>
        <v>1</v>
      </c>
    </row>
    <row r="15531" spans="1:6" x14ac:dyDescent="0.2">
      <c r="A15531" s="28">
        <v>43582</v>
      </c>
      <c r="B15531" t="s">
        <v>441</v>
      </c>
      <c r="C15531" t="s">
        <v>56</v>
      </c>
      <c r="D15531" t="s">
        <v>56</v>
      </c>
      <c r="E15531" s="30">
        <v>13</v>
      </c>
      <c r="F15531">
        <f t="shared" si="248"/>
        <v>1</v>
      </c>
    </row>
    <row r="15532" spans="1:6" x14ac:dyDescent="0.2">
      <c r="A15532" s="28">
        <v>43582</v>
      </c>
      <c r="B15532" t="s">
        <v>441</v>
      </c>
      <c r="C15532" t="s">
        <v>57</v>
      </c>
      <c r="D15532" t="s">
        <v>57</v>
      </c>
      <c r="E15532" s="30">
        <v>1</v>
      </c>
      <c r="F15532">
        <f t="shared" si="248"/>
        <v>1</v>
      </c>
    </row>
    <row r="15533" spans="1:6" x14ac:dyDescent="0.2">
      <c r="A15533" s="28">
        <v>43582</v>
      </c>
      <c r="B15533" t="s">
        <v>441</v>
      </c>
      <c r="C15533" t="s">
        <v>58</v>
      </c>
      <c r="D15533" t="s">
        <v>58</v>
      </c>
      <c r="E15533" s="30">
        <v>7</v>
      </c>
      <c r="F15533">
        <f t="shared" si="248"/>
        <v>1</v>
      </c>
    </row>
    <row r="15534" spans="1:6" x14ac:dyDescent="0.2">
      <c r="A15534" s="28">
        <v>43582</v>
      </c>
      <c r="B15534" t="s">
        <v>441</v>
      </c>
      <c r="C15534" t="s">
        <v>59</v>
      </c>
      <c r="D15534" t="s">
        <v>59</v>
      </c>
      <c r="E15534" s="30">
        <v>7</v>
      </c>
      <c r="F15534">
        <f t="shared" si="248"/>
        <v>1</v>
      </c>
    </row>
    <row r="15535" spans="1:6" x14ac:dyDescent="0.2">
      <c r="A15535" s="28">
        <v>43583</v>
      </c>
      <c r="B15535" t="s">
        <v>447</v>
      </c>
      <c r="C15535" t="s">
        <v>52</v>
      </c>
      <c r="D15535" t="s">
        <v>52</v>
      </c>
      <c r="E15535" s="30">
        <v>6.33</v>
      </c>
      <c r="F15535">
        <f t="shared" si="248"/>
        <v>1</v>
      </c>
    </row>
    <row r="15536" spans="1:6" x14ac:dyDescent="0.2">
      <c r="A15536" s="28">
        <v>43583</v>
      </c>
      <c r="B15536" t="s">
        <v>447</v>
      </c>
      <c r="C15536" t="s">
        <v>53</v>
      </c>
      <c r="D15536" t="s">
        <v>53</v>
      </c>
      <c r="E15536" s="30">
        <v>5.5279999999999996</v>
      </c>
      <c r="F15536">
        <f t="shared" si="248"/>
        <v>1</v>
      </c>
    </row>
    <row r="15537" spans="1:6" x14ac:dyDescent="0.2">
      <c r="A15537" s="28">
        <v>43583</v>
      </c>
      <c r="B15537" t="s">
        <v>447</v>
      </c>
      <c r="C15537" t="s">
        <v>54</v>
      </c>
      <c r="D15537" t="s">
        <v>54</v>
      </c>
      <c r="E15537" s="30">
        <v>6</v>
      </c>
      <c r="F15537">
        <f t="shared" si="248"/>
        <v>1</v>
      </c>
    </row>
    <row r="15538" spans="1:6" x14ac:dyDescent="0.2">
      <c r="A15538" s="28">
        <v>43583</v>
      </c>
      <c r="B15538" t="s">
        <v>447</v>
      </c>
      <c r="C15538" t="s">
        <v>55</v>
      </c>
      <c r="D15538" t="s">
        <v>55</v>
      </c>
      <c r="E15538" s="30">
        <v>25.5</v>
      </c>
      <c r="F15538">
        <f t="shared" si="248"/>
        <v>1</v>
      </c>
    </row>
    <row r="15539" spans="1:6" x14ac:dyDescent="0.2">
      <c r="A15539" s="28">
        <v>43583</v>
      </c>
      <c r="B15539" t="s">
        <v>447</v>
      </c>
      <c r="C15539" t="s">
        <v>56</v>
      </c>
      <c r="D15539" t="s">
        <v>56</v>
      </c>
      <c r="E15539" s="30">
        <v>3</v>
      </c>
      <c r="F15539">
        <f t="shared" si="248"/>
        <v>1</v>
      </c>
    </row>
    <row r="15540" spans="1:6" x14ac:dyDescent="0.2">
      <c r="A15540" s="28">
        <v>43583</v>
      </c>
      <c r="B15540" t="s">
        <v>447</v>
      </c>
      <c r="C15540" t="s">
        <v>57</v>
      </c>
      <c r="D15540" t="s">
        <v>57</v>
      </c>
      <c r="E15540" s="30">
        <v>0</v>
      </c>
      <c r="F15540">
        <f t="shared" si="248"/>
        <v>1</v>
      </c>
    </row>
    <row r="15541" spans="1:6" x14ac:dyDescent="0.2">
      <c r="A15541" s="28">
        <v>43583</v>
      </c>
      <c r="B15541" t="s">
        <v>447</v>
      </c>
      <c r="C15541" t="s">
        <v>58</v>
      </c>
      <c r="D15541" t="s">
        <v>58</v>
      </c>
      <c r="E15541" s="30">
        <v>7</v>
      </c>
      <c r="F15541">
        <f t="shared" si="248"/>
        <v>1</v>
      </c>
    </row>
    <row r="15542" spans="1:6" x14ac:dyDescent="0.2">
      <c r="A15542" s="28">
        <v>43583</v>
      </c>
      <c r="B15542" t="s">
        <v>447</v>
      </c>
      <c r="C15542" t="s">
        <v>59</v>
      </c>
      <c r="D15542" t="s">
        <v>59</v>
      </c>
      <c r="E15542" s="30">
        <v>7</v>
      </c>
      <c r="F15542">
        <f t="shared" si="248"/>
        <v>1</v>
      </c>
    </row>
    <row r="15543" spans="1:6" x14ac:dyDescent="0.2">
      <c r="A15543" s="28">
        <v>43584</v>
      </c>
      <c r="B15543" t="s">
        <v>443</v>
      </c>
      <c r="C15543" t="s">
        <v>52</v>
      </c>
      <c r="D15543" t="s">
        <v>52</v>
      </c>
      <c r="E15543" s="30">
        <v>5.33</v>
      </c>
      <c r="F15543">
        <f t="shared" si="248"/>
        <v>1</v>
      </c>
    </row>
    <row r="15544" spans="1:6" x14ac:dyDescent="0.2">
      <c r="A15544" s="28">
        <v>43584</v>
      </c>
      <c r="B15544" t="s">
        <v>443</v>
      </c>
      <c r="C15544" t="s">
        <v>53</v>
      </c>
      <c r="D15544" t="s">
        <v>53</v>
      </c>
      <c r="E15544" s="30">
        <v>6.367</v>
      </c>
      <c r="F15544">
        <f t="shared" si="248"/>
        <v>1</v>
      </c>
    </row>
    <row r="15545" spans="1:6" x14ac:dyDescent="0.2">
      <c r="A15545" s="28">
        <v>43584</v>
      </c>
      <c r="B15545" t="s">
        <v>443</v>
      </c>
      <c r="C15545" t="s">
        <v>54</v>
      </c>
      <c r="D15545" t="s">
        <v>54</v>
      </c>
      <c r="E15545" s="30">
        <v>2.6</v>
      </c>
      <c r="F15545">
        <f t="shared" si="248"/>
        <v>1</v>
      </c>
    </row>
    <row r="15546" spans="1:6" x14ac:dyDescent="0.2">
      <c r="A15546" s="28">
        <v>43584</v>
      </c>
      <c r="B15546" t="s">
        <v>443</v>
      </c>
      <c r="C15546" t="s">
        <v>55</v>
      </c>
      <c r="D15546" t="s">
        <v>55</v>
      </c>
      <c r="E15546" s="30">
        <v>27.6</v>
      </c>
      <c r="F15546">
        <f t="shared" si="248"/>
        <v>1</v>
      </c>
    </row>
    <row r="15547" spans="1:6" x14ac:dyDescent="0.2">
      <c r="A15547" s="28">
        <v>43584</v>
      </c>
      <c r="B15547" t="s">
        <v>443</v>
      </c>
      <c r="C15547" t="s">
        <v>56</v>
      </c>
      <c r="D15547" t="s">
        <v>56</v>
      </c>
      <c r="E15547" s="30">
        <v>5</v>
      </c>
      <c r="F15547">
        <f t="shared" si="248"/>
        <v>1</v>
      </c>
    </row>
    <row r="15548" spans="1:6" x14ac:dyDescent="0.2">
      <c r="A15548" s="28">
        <v>43584</v>
      </c>
      <c r="B15548" t="s">
        <v>443</v>
      </c>
      <c r="C15548" t="s">
        <v>57</v>
      </c>
      <c r="D15548" t="s">
        <v>57</v>
      </c>
      <c r="E15548" s="30">
        <v>0</v>
      </c>
      <c r="F15548">
        <f t="shared" si="248"/>
        <v>1</v>
      </c>
    </row>
    <row r="15549" spans="1:6" x14ac:dyDescent="0.2">
      <c r="A15549" s="28">
        <v>43584</v>
      </c>
      <c r="B15549" t="s">
        <v>443</v>
      </c>
      <c r="C15549" t="s">
        <v>58</v>
      </c>
      <c r="D15549" t="s">
        <v>58</v>
      </c>
      <c r="E15549" s="30">
        <v>0</v>
      </c>
      <c r="F15549">
        <f t="shared" si="248"/>
        <v>1</v>
      </c>
    </row>
    <row r="15550" spans="1:6" x14ac:dyDescent="0.2">
      <c r="A15550" s="28">
        <v>43584</v>
      </c>
      <c r="B15550" t="s">
        <v>443</v>
      </c>
      <c r="C15550" t="s">
        <v>59</v>
      </c>
      <c r="D15550" t="s">
        <v>59</v>
      </c>
      <c r="E15550" s="30">
        <v>3</v>
      </c>
      <c r="F15550">
        <f t="shared" si="248"/>
        <v>1</v>
      </c>
    </row>
    <row r="15551" spans="1:6" x14ac:dyDescent="0.2">
      <c r="A15551" s="28">
        <v>43585</v>
      </c>
      <c r="B15551" t="s">
        <v>444</v>
      </c>
      <c r="C15551" t="s">
        <v>52</v>
      </c>
      <c r="D15551" t="s">
        <v>52</v>
      </c>
      <c r="E15551" s="30">
        <v>2</v>
      </c>
      <c r="F15551">
        <f t="shared" si="248"/>
        <v>1</v>
      </c>
    </row>
    <row r="15552" spans="1:6" x14ac:dyDescent="0.2">
      <c r="A15552" s="28">
        <v>43585</v>
      </c>
      <c r="B15552" t="s">
        <v>444</v>
      </c>
      <c r="C15552" t="s">
        <v>53</v>
      </c>
      <c r="D15552" t="s">
        <v>53</v>
      </c>
      <c r="E15552" s="30">
        <v>1.407</v>
      </c>
      <c r="F15552">
        <f t="shared" si="248"/>
        <v>1</v>
      </c>
    </row>
    <row r="15553" spans="1:6" x14ac:dyDescent="0.2">
      <c r="A15553" s="28">
        <v>43585</v>
      </c>
      <c r="B15553" t="s">
        <v>444</v>
      </c>
      <c r="C15553" t="s">
        <v>54</v>
      </c>
      <c r="D15553" t="s">
        <v>54</v>
      </c>
      <c r="E15553" s="30">
        <v>8</v>
      </c>
      <c r="F15553">
        <f t="shared" si="248"/>
        <v>1</v>
      </c>
    </row>
    <row r="15554" spans="1:6" x14ac:dyDescent="0.2">
      <c r="A15554" s="28">
        <v>43585</v>
      </c>
      <c r="B15554" t="s">
        <v>444</v>
      </c>
      <c r="C15554" t="s">
        <v>55</v>
      </c>
      <c r="D15554" t="s">
        <v>55</v>
      </c>
      <c r="E15554" s="30">
        <v>22</v>
      </c>
      <c r="F15554">
        <f t="shared" si="248"/>
        <v>1</v>
      </c>
    </row>
    <row r="15555" spans="1:6" x14ac:dyDescent="0.2">
      <c r="A15555" s="28">
        <v>43585</v>
      </c>
      <c r="B15555" t="s">
        <v>444</v>
      </c>
      <c r="C15555" t="s">
        <v>56</v>
      </c>
      <c r="D15555" t="s">
        <v>56</v>
      </c>
      <c r="E15555" s="30">
        <v>13</v>
      </c>
      <c r="F15555">
        <f t="shared" si="248"/>
        <v>1</v>
      </c>
    </row>
    <row r="15556" spans="1:6" x14ac:dyDescent="0.2">
      <c r="A15556" s="28">
        <v>43585</v>
      </c>
      <c r="B15556" t="s">
        <v>444</v>
      </c>
      <c r="C15556" t="s">
        <v>57</v>
      </c>
      <c r="D15556" t="s">
        <v>57</v>
      </c>
      <c r="E15556" s="30">
        <v>2</v>
      </c>
      <c r="F15556">
        <f t="shared" si="248"/>
        <v>1</v>
      </c>
    </row>
    <row r="15557" spans="1:6" x14ac:dyDescent="0.2">
      <c r="A15557" s="28">
        <v>43585</v>
      </c>
      <c r="B15557" t="s">
        <v>444</v>
      </c>
      <c r="C15557" t="s">
        <v>58</v>
      </c>
      <c r="D15557" t="s">
        <v>58</v>
      </c>
      <c r="E15557" s="30">
        <v>28</v>
      </c>
      <c r="F15557">
        <f t="shared" si="248"/>
        <v>1</v>
      </c>
    </row>
    <row r="15558" spans="1:6" x14ac:dyDescent="0.2">
      <c r="A15558" s="28">
        <v>43585</v>
      </c>
      <c r="B15558" t="s">
        <v>444</v>
      </c>
      <c r="C15558" t="s">
        <v>59</v>
      </c>
      <c r="D15558" t="s">
        <v>59</v>
      </c>
      <c r="E15558" s="30">
        <v>8.4</v>
      </c>
      <c r="F15558">
        <f t="shared" si="248"/>
        <v>1</v>
      </c>
    </row>
    <row r="15559" spans="1:6" x14ac:dyDescent="0.2">
      <c r="A15559" s="28">
        <v>43586</v>
      </c>
      <c r="B15559" t="s">
        <v>445</v>
      </c>
      <c r="C15559" t="s">
        <v>52</v>
      </c>
      <c r="D15559" t="s">
        <v>52</v>
      </c>
      <c r="E15559" s="30">
        <v>2.34</v>
      </c>
      <c r="F15559">
        <f t="shared" ref="F15559:F15622" si="249">SUBTOTAL(103,E15559)</f>
        <v>1</v>
      </c>
    </row>
    <row r="15560" spans="1:6" x14ac:dyDescent="0.2">
      <c r="A15560" s="28">
        <v>43586</v>
      </c>
      <c r="B15560" t="s">
        <v>445</v>
      </c>
      <c r="C15560" t="s">
        <v>53</v>
      </c>
      <c r="D15560" t="s">
        <v>53</v>
      </c>
      <c r="E15560" s="30">
        <v>4.0199999999999996</v>
      </c>
      <c r="F15560">
        <f t="shared" si="249"/>
        <v>1</v>
      </c>
    </row>
    <row r="15561" spans="1:6" x14ac:dyDescent="0.2">
      <c r="A15561" s="28">
        <v>43586</v>
      </c>
      <c r="B15561" t="s">
        <v>445</v>
      </c>
      <c r="C15561" t="s">
        <v>54</v>
      </c>
      <c r="D15561" t="s">
        <v>54</v>
      </c>
      <c r="E15561" s="30">
        <v>1</v>
      </c>
      <c r="F15561">
        <f t="shared" si="249"/>
        <v>1</v>
      </c>
    </row>
    <row r="15562" spans="1:6" x14ac:dyDescent="0.2">
      <c r="A15562" s="28">
        <v>43586</v>
      </c>
      <c r="B15562" t="s">
        <v>445</v>
      </c>
      <c r="C15562" t="s">
        <v>55</v>
      </c>
      <c r="D15562" t="s">
        <v>55</v>
      </c>
      <c r="E15562" s="30">
        <v>8</v>
      </c>
      <c r="F15562">
        <f t="shared" si="249"/>
        <v>1</v>
      </c>
    </row>
    <row r="15563" spans="1:6" x14ac:dyDescent="0.2">
      <c r="A15563" s="28">
        <v>43586</v>
      </c>
      <c r="B15563" t="s">
        <v>445</v>
      </c>
      <c r="C15563" t="s">
        <v>56</v>
      </c>
      <c r="D15563" t="s">
        <v>56</v>
      </c>
      <c r="E15563" s="30">
        <v>1</v>
      </c>
      <c r="F15563">
        <f t="shared" si="249"/>
        <v>1</v>
      </c>
    </row>
    <row r="15564" spans="1:6" x14ac:dyDescent="0.2">
      <c r="A15564" s="28">
        <v>43586</v>
      </c>
      <c r="B15564" t="s">
        <v>445</v>
      </c>
      <c r="C15564" t="s">
        <v>57</v>
      </c>
      <c r="D15564" t="s">
        <v>57</v>
      </c>
      <c r="E15564" s="30">
        <v>0</v>
      </c>
      <c r="F15564">
        <f t="shared" si="249"/>
        <v>1</v>
      </c>
    </row>
    <row r="15565" spans="1:6" x14ac:dyDescent="0.2">
      <c r="A15565" s="28">
        <v>43586</v>
      </c>
      <c r="B15565" t="s">
        <v>445</v>
      </c>
      <c r="C15565" t="s">
        <v>58</v>
      </c>
      <c r="D15565" t="s">
        <v>58</v>
      </c>
      <c r="E15565" s="30">
        <v>1</v>
      </c>
      <c r="F15565">
        <f t="shared" si="249"/>
        <v>1</v>
      </c>
    </row>
    <row r="15566" spans="1:6" x14ac:dyDescent="0.2">
      <c r="A15566" s="28">
        <v>43586</v>
      </c>
      <c r="B15566" t="s">
        <v>445</v>
      </c>
      <c r="C15566" t="s">
        <v>59</v>
      </c>
      <c r="D15566" t="s">
        <v>59</v>
      </c>
      <c r="E15566" s="30">
        <v>3</v>
      </c>
      <c r="F15566">
        <f t="shared" si="249"/>
        <v>1</v>
      </c>
    </row>
    <row r="15567" spans="1:6" x14ac:dyDescent="0.2">
      <c r="A15567" s="28">
        <v>43587</v>
      </c>
      <c r="B15567" t="s">
        <v>446</v>
      </c>
      <c r="C15567" t="s">
        <v>52</v>
      </c>
      <c r="D15567" t="s">
        <v>52</v>
      </c>
      <c r="E15567" s="30">
        <v>1.68</v>
      </c>
      <c r="F15567">
        <f t="shared" si="249"/>
        <v>1</v>
      </c>
    </row>
    <row r="15568" spans="1:6" x14ac:dyDescent="0.2">
      <c r="A15568" s="28">
        <v>43587</v>
      </c>
      <c r="B15568" t="s">
        <v>446</v>
      </c>
      <c r="C15568" t="s">
        <v>53</v>
      </c>
      <c r="D15568" t="s">
        <v>53</v>
      </c>
      <c r="E15568" s="30">
        <v>5.4290000000000003</v>
      </c>
      <c r="F15568">
        <f t="shared" si="249"/>
        <v>1</v>
      </c>
    </row>
    <row r="15569" spans="1:6" x14ac:dyDescent="0.2">
      <c r="A15569" s="28">
        <v>43587</v>
      </c>
      <c r="B15569" t="s">
        <v>446</v>
      </c>
      <c r="C15569" t="s">
        <v>54</v>
      </c>
      <c r="D15569" t="s">
        <v>54</v>
      </c>
      <c r="E15569" s="30">
        <v>5.5</v>
      </c>
      <c r="F15569">
        <f t="shared" si="249"/>
        <v>1</v>
      </c>
    </row>
    <row r="15570" spans="1:6" x14ac:dyDescent="0.2">
      <c r="A15570" s="28">
        <v>43587</v>
      </c>
      <c r="B15570" t="s">
        <v>446</v>
      </c>
      <c r="C15570" t="s">
        <v>55</v>
      </c>
      <c r="D15570" t="s">
        <v>55</v>
      </c>
      <c r="E15570" s="30">
        <v>20</v>
      </c>
      <c r="F15570">
        <f t="shared" si="249"/>
        <v>1</v>
      </c>
    </row>
    <row r="15571" spans="1:6" x14ac:dyDescent="0.2">
      <c r="A15571" s="28">
        <v>43587</v>
      </c>
      <c r="B15571" t="s">
        <v>446</v>
      </c>
      <c r="C15571" t="s">
        <v>56</v>
      </c>
      <c r="D15571" t="s">
        <v>56</v>
      </c>
      <c r="E15571" s="30">
        <v>15</v>
      </c>
      <c r="F15571">
        <f t="shared" si="249"/>
        <v>1</v>
      </c>
    </row>
    <row r="15572" spans="1:6" x14ac:dyDescent="0.2">
      <c r="A15572" s="28">
        <v>43587</v>
      </c>
      <c r="B15572" t="s">
        <v>446</v>
      </c>
      <c r="C15572" t="s">
        <v>57</v>
      </c>
      <c r="D15572" t="s">
        <v>57</v>
      </c>
      <c r="E15572" s="30">
        <v>1</v>
      </c>
      <c r="F15572">
        <f t="shared" si="249"/>
        <v>1</v>
      </c>
    </row>
    <row r="15573" spans="1:6" x14ac:dyDescent="0.2">
      <c r="A15573" s="28">
        <v>43587</v>
      </c>
      <c r="B15573" t="s">
        <v>446</v>
      </c>
      <c r="C15573" t="s">
        <v>58</v>
      </c>
      <c r="D15573" t="s">
        <v>58</v>
      </c>
      <c r="E15573" s="30">
        <v>3</v>
      </c>
      <c r="F15573">
        <f t="shared" si="249"/>
        <v>1</v>
      </c>
    </row>
    <row r="15574" spans="1:6" x14ac:dyDescent="0.2">
      <c r="A15574" s="28">
        <v>43587</v>
      </c>
      <c r="B15574" t="s">
        <v>446</v>
      </c>
      <c r="C15574" t="s">
        <v>59</v>
      </c>
      <c r="D15574" t="s">
        <v>59</v>
      </c>
      <c r="E15574" s="30">
        <v>9</v>
      </c>
      <c r="F15574">
        <f t="shared" si="249"/>
        <v>1</v>
      </c>
    </row>
    <row r="15575" spans="1:6" x14ac:dyDescent="0.2">
      <c r="A15575" s="28">
        <v>43588</v>
      </c>
      <c r="B15575" t="s">
        <v>440</v>
      </c>
      <c r="C15575" t="s">
        <v>52</v>
      </c>
      <c r="D15575" t="s">
        <v>52</v>
      </c>
      <c r="E15575" s="30">
        <v>4.01</v>
      </c>
      <c r="F15575">
        <f t="shared" si="249"/>
        <v>1</v>
      </c>
    </row>
    <row r="15576" spans="1:6" x14ac:dyDescent="0.2">
      <c r="A15576" s="28">
        <v>43588</v>
      </c>
      <c r="B15576" t="s">
        <v>440</v>
      </c>
      <c r="C15576" t="s">
        <v>53</v>
      </c>
      <c r="D15576" t="s">
        <v>53</v>
      </c>
      <c r="E15576" s="30">
        <v>2.34</v>
      </c>
      <c r="F15576">
        <f t="shared" si="249"/>
        <v>1</v>
      </c>
    </row>
    <row r="15577" spans="1:6" x14ac:dyDescent="0.2">
      <c r="A15577" s="28">
        <v>43588</v>
      </c>
      <c r="B15577" t="s">
        <v>440</v>
      </c>
      <c r="C15577" t="s">
        <v>54</v>
      </c>
      <c r="D15577" t="s">
        <v>54</v>
      </c>
      <c r="E15577" s="30">
        <v>3</v>
      </c>
      <c r="F15577">
        <f t="shared" si="249"/>
        <v>1</v>
      </c>
    </row>
    <row r="15578" spans="1:6" x14ac:dyDescent="0.2">
      <c r="A15578" s="28">
        <v>43588</v>
      </c>
      <c r="B15578" t="s">
        <v>440</v>
      </c>
      <c r="C15578" t="s">
        <v>55</v>
      </c>
      <c r="D15578" t="s">
        <v>55</v>
      </c>
      <c r="E15578" s="30">
        <v>24</v>
      </c>
      <c r="F15578">
        <f t="shared" si="249"/>
        <v>1</v>
      </c>
    </row>
    <row r="15579" spans="1:6" x14ac:dyDescent="0.2">
      <c r="A15579" s="28">
        <v>43588</v>
      </c>
      <c r="B15579" t="s">
        <v>440</v>
      </c>
      <c r="C15579" t="s">
        <v>56</v>
      </c>
      <c r="D15579" t="s">
        <v>56</v>
      </c>
      <c r="E15579" s="30">
        <v>11</v>
      </c>
      <c r="F15579">
        <f t="shared" si="249"/>
        <v>1</v>
      </c>
    </row>
    <row r="15580" spans="1:6" x14ac:dyDescent="0.2">
      <c r="A15580" s="28">
        <v>43588</v>
      </c>
      <c r="B15580" t="s">
        <v>440</v>
      </c>
      <c r="C15580" t="s">
        <v>57</v>
      </c>
      <c r="D15580" t="s">
        <v>57</v>
      </c>
      <c r="E15580" s="30">
        <v>3</v>
      </c>
      <c r="F15580">
        <f t="shared" si="249"/>
        <v>1</v>
      </c>
    </row>
    <row r="15581" spans="1:6" x14ac:dyDescent="0.2">
      <c r="A15581" s="28">
        <v>43588</v>
      </c>
      <c r="B15581" t="s">
        <v>440</v>
      </c>
      <c r="C15581" t="s">
        <v>58</v>
      </c>
      <c r="D15581" t="s">
        <v>58</v>
      </c>
      <c r="E15581" s="30">
        <v>16</v>
      </c>
      <c r="F15581">
        <f t="shared" si="249"/>
        <v>1</v>
      </c>
    </row>
    <row r="15582" spans="1:6" x14ac:dyDescent="0.2">
      <c r="A15582" s="28">
        <v>43588</v>
      </c>
      <c r="B15582" t="s">
        <v>440</v>
      </c>
      <c r="C15582" t="s">
        <v>59</v>
      </c>
      <c r="D15582" t="s">
        <v>59</v>
      </c>
      <c r="E15582" s="30">
        <v>8</v>
      </c>
      <c r="F15582">
        <f t="shared" si="249"/>
        <v>1</v>
      </c>
    </row>
    <row r="15583" spans="1:6" x14ac:dyDescent="0.2">
      <c r="A15583" s="28">
        <v>43589</v>
      </c>
      <c r="B15583" t="s">
        <v>441</v>
      </c>
      <c r="C15583" t="s">
        <v>52</v>
      </c>
      <c r="D15583" t="s">
        <v>52</v>
      </c>
      <c r="E15583" s="30">
        <v>9</v>
      </c>
      <c r="F15583">
        <f t="shared" si="249"/>
        <v>1</v>
      </c>
    </row>
    <row r="15584" spans="1:6" x14ac:dyDescent="0.2">
      <c r="A15584" s="28">
        <v>43589</v>
      </c>
      <c r="B15584" t="s">
        <v>441</v>
      </c>
      <c r="C15584" t="s">
        <v>53</v>
      </c>
      <c r="D15584" t="s">
        <v>53</v>
      </c>
      <c r="E15584" s="30">
        <v>5.43</v>
      </c>
      <c r="F15584">
        <f t="shared" si="249"/>
        <v>1</v>
      </c>
    </row>
    <row r="15585" spans="1:6" x14ac:dyDescent="0.2">
      <c r="A15585" s="28">
        <v>43589</v>
      </c>
      <c r="B15585" t="s">
        <v>441</v>
      </c>
      <c r="C15585" t="s">
        <v>54</v>
      </c>
      <c r="D15585" t="s">
        <v>54</v>
      </c>
      <c r="E15585" s="30">
        <v>4.25</v>
      </c>
      <c r="F15585">
        <f t="shared" si="249"/>
        <v>1</v>
      </c>
    </row>
    <row r="15586" spans="1:6" x14ac:dyDescent="0.2">
      <c r="A15586" s="28">
        <v>43589</v>
      </c>
      <c r="B15586" t="s">
        <v>441</v>
      </c>
      <c r="C15586" t="s">
        <v>55</v>
      </c>
      <c r="D15586" t="s">
        <v>55</v>
      </c>
      <c r="E15586" s="30">
        <v>25</v>
      </c>
      <c r="F15586">
        <f t="shared" si="249"/>
        <v>1</v>
      </c>
    </row>
    <row r="15587" spans="1:6" x14ac:dyDescent="0.2">
      <c r="A15587" s="28">
        <v>43589</v>
      </c>
      <c r="B15587" t="s">
        <v>441</v>
      </c>
      <c r="C15587" t="s">
        <v>56</v>
      </c>
      <c r="D15587" t="s">
        <v>56</v>
      </c>
      <c r="E15587" s="30">
        <v>5</v>
      </c>
      <c r="F15587">
        <f t="shared" si="249"/>
        <v>1</v>
      </c>
    </row>
    <row r="15588" spans="1:6" x14ac:dyDescent="0.2">
      <c r="A15588" s="28">
        <v>43589</v>
      </c>
      <c r="B15588" t="s">
        <v>441</v>
      </c>
      <c r="C15588" t="s">
        <v>57</v>
      </c>
      <c r="D15588" t="s">
        <v>57</v>
      </c>
      <c r="E15588" s="30">
        <v>1</v>
      </c>
      <c r="F15588">
        <f t="shared" si="249"/>
        <v>1</v>
      </c>
    </row>
    <row r="15589" spans="1:6" x14ac:dyDescent="0.2">
      <c r="A15589" s="28">
        <v>43589</v>
      </c>
      <c r="B15589" t="s">
        <v>441</v>
      </c>
      <c r="C15589" t="s">
        <v>58</v>
      </c>
      <c r="D15589" t="s">
        <v>58</v>
      </c>
      <c r="E15589" s="30">
        <v>16</v>
      </c>
      <c r="F15589">
        <f t="shared" si="249"/>
        <v>1</v>
      </c>
    </row>
    <row r="15590" spans="1:6" x14ac:dyDescent="0.2">
      <c r="A15590" s="28">
        <v>43589</v>
      </c>
      <c r="B15590" t="s">
        <v>441</v>
      </c>
      <c r="C15590" t="s">
        <v>59</v>
      </c>
      <c r="D15590" t="s">
        <v>59</v>
      </c>
      <c r="E15590" s="30">
        <v>9</v>
      </c>
      <c r="F15590">
        <f t="shared" si="249"/>
        <v>1</v>
      </c>
    </row>
    <row r="15591" spans="1:6" x14ac:dyDescent="0.2">
      <c r="A15591" s="28">
        <v>43590</v>
      </c>
      <c r="B15591" t="s">
        <v>447</v>
      </c>
      <c r="C15591" t="s">
        <v>52</v>
      </c>
      <c r="D15591" t="s">
        <v>52</v>
      </c>
      <c r="E15591" s="30">
        <v>7</v>
      </c>
      <c r="F15591">
        <f t="shared" si="249"/>
        <v>1</v>
      </c>
    </row>
    <row r="15592" spans="1:6" x14ac:dyDescent="0.2">
      <c r="A15592" s="28">
        <v>43590</v>
      </c>
      <c r="B15592" t="s">
        <v>447</v>
      </c>
      <c r="C15592" t="s">
        <v>53</v>
      </c>
      <c r="D15592" t="s">
        <v>53</v>
      </c>
      <c r="E15592" s="30">
        <v>2.42</v>
      </c>
      <c r="F15592">
        <f t="shared" si="249"/>
        <v>1</v>
      </c>
    </row>
    <row r="15593" spans="1:6" x14ac:dyDescent="0.2">
      <c r="A15593" s="28">
        <v>43590</v>
      </c>
      <c r="B15593" t="s">
        <v>447</v>
      </c>
      <c r="C15593" t="s">
        <v>54</v>
      </c>
      <c r="D15593" t="s">
        <v>54</v>
      </c>
      <c r="E15593" s="30">
        <v>4.2</v>
      </c>
      <c r="F15593">
        <f t="shared" si="249"/>
        <v>1</v>
      </c>
    </row>
    <row r="15594" spans="1:6" x14ac:dyDescent="0.2">
      <c r="A15594" s="28">
        <v>43590</v>
      </c>
      <c r="B15594" t="s">
        <v>447</v>
      </c>
      <c r="C15594" t="s">
        <v>55</v>
      </c>
      <c r="D15594" t="s">
        <v>55</v>
      </c>
      <c r="E15594" s="30">
        <v>31</v>
      </c>
      <c r="F15594">
        <f t="shared" si="249"/>
        <v>1</v>
      </c>
    </row>
    <row r="15595" spans="1:6" x14ac:dyDescent="0.2">
      <c r="A15595" s="28">
        <v>43590</v>
      </c>
      <c r="B15595" t="s">
        <v>447</v>
      </c>
      <c r="C15595" t="s">
        <v>56</v>
      </c>
      <c r="D15595" t="s">
        <v>56</v>
      </c>
      <c r="E15595" s="30">
        <v>2</v>
      </c>
      <c r="F15595">
        <f t="shared" si="249"/>
        <v>1</v>
      </c>
    </row>
    <row r="15596" spans="1:6" x14ac:dyDescent="0.2">
      <c r="A15596" s="28">
        <v>43590</v>
      </c>
      <c r="B15596" t="s">
        <v>447</v>
      </c>
      <c r="C15596" t="s">
        <v>57</v>
      </c>
      <c r="D15596" t="s">
        <v>57</v>
      </c>
      <c r="E15596" s="30">
        <v>0</v>
      </c>
      <c r="F15596">
        <f t="shared" si="249"/>
        <v>1</v>
      </c>
    </row>
    <row r="15597" spans="1:6" x14ac:dyDescent="0.2">
      <c r="A15597" s="28">
        <v>43590</v>
      </c>
      <c r="B15597" t="s">
        <v>447</v>
      </c>
      <c r="C15597" t="s">
        <v>58</v>
      </c>
      <c r="D15597" t="s">
        <v>58</v>
      </c>
      <c r="E15597" s="30">
        <v>0</v>
      </c>
      <c r="F15597">
        <f t="shared" si="249"/>
        <v>1</v>
      </c>
    </row>
    <row r="15598" spans="1:6" x14ac:dyDescent="0.2">
      <c r="A15598" s="28">
        <v>43590</v>
      </c>
      <c r="B15598" t="s">
        <v>447</v>
      </c>
      <c r="C15598" t="s">
        <v>59</v>
      </c>
      <c r="D15598" t="s">
        <v>59</v>
      </c>
      <c r="E15598" s="30">
        <v>5</v>
      </c>
      <c r="F15598">
        <f t="shared" si="249"/>
        <v>1</v>
      </c>
    </row>
    <row r="15599" spans="1:6" x14ac:dyDescent="0.2">
      <c r="A15599" s="28">
        <v>43591</v>
      </c>
      <c r="B15599" t="s">
        <v>443</v>
      </c>
      <c r="C15599" t="s">
        <v>52</v>
      </c>
      <c r="D15599" t="s">
        <v>52</v>
      </c>
      <c r="E15599" s="30">
        <v>4.68</v>
      </c>
      <c r="F15599">
        <f t="shared" si="249"/>
        <v>1</v>
      </c>
    </row>
    <row r="15600" spans="1:6" x14ac:dyDescent="0.2">
      <c r="A15600" s="28">
        <v>43591</v>
      </c>
      <c r="B15600" t="s">
        <v>443</v>
      </c>
      <c r="C15600" t="s">
        <v>53</v>
      </c>
      <c r="D15600" t="s">
        <v>53</v>
      </c>
      <c r="E15600" s="30">
        <v>6.6000000000000003E-2</v>
      </c>
      <c r="F15600">
        <f t="shared" si="249"/>
        <v>1</v>
      </c>
    </row>
    <row r="15601" spans="1:6" x14ac:dyDescent="0.2">
      <c r="A15601" s="28">
        <v>43591</v>
      </c>
      <c r="B15601" t="s">
        <v>443</v>
      </c>
      <c r="C15601" t="s">
        <v>54</v>
      </c>
      <c r="D15601" t="s">
        <v>54</v>
      </c>
      <c r="E15601" s="30">
        <v>2</v>
      </c>
      <c r="F15601">
        <f t="shared" si="249"/>
        <v>1</v>
      </c>
    </row>
    <row r="15602" spans="1:6" x14ac:dyDescent="0.2">
      <c r="A15602" s="28">
        <v>43591</v>
      </c>
      <c r="B15602" t="s">
        <v>443</v>
      </c>
      <c r="C15602" t="s">
        <v>55</v>
      </c>
      <c r="D15602" t="s">
        <v>55</v>
      </c>
      <c r="E15602" s="30">
        <v>23</v>
      </c>
      <c r="F15602">
        <f t="shared" si="249"/>
        <v>1</v>
      </c>
    </row>
    <row r="15603" spans="1:6" x14ac:dyDescent="0.2">
      <c r="A15603" s="28">
        <v>43591</v>
      </c>
      <c r="B15603" t="s">
        <v>443</v>
      </c>
      <c r="C15603" t="s">
        <v>56</v>
      </c>
      <c r="D15603" t="s">
        <v>56</v>
      </c>
      <c r="E15603" s="30">
        <v>11</v>
      </c>
      <c r="F15603">
        <f t="shared" si="249"/>
        <v>1</v>
      </c>
    </row>
    <row r="15604" spans="1:6" x14ac:dyDescent="0.2">
      <c r="A15604" s="28">
        <v>43591</v>
      </c>
      <c r="B15604" t="s">
        <v>443</v>
      </c>
      <c r="C15604" t="s">
        <v>57</v>
      </c>
      <c r="D15604" t="s">
        <v>57</v>
      </c>
      <c r="E15604" s="30">
        <v>2</v>
      </c>
      <c r="F15604">
        <f t="shared" si="249"/>
        <v>1</v>
      </c>
    </row>
    <row r="15605" spans="1:6" x14ac:dyDescent="0.2">
      <c r="A15605" s="28">
        <v>43591</v>
      </c>
      <c r="B15605" t="s">
        <v>443</v>
      </c>
      <c r="C15605" t="s">
        <v>58</v>
      </c>
      <c r="D15605" t="s">
        <v>58</v>
      </c>
      <c r="E15605" s="30">
        <v>9</v>
      </c>
      <c r="F15605">
        <f t="shared" si="249"/>
        <v>1</v>
      </c>
    </row>
    <row r="15606" spans="1:6" x14ac:dyDescent="0.2">
      <c r="A15606" s="28">
        <v>43591</v>
      </c>
      <c r="B15606" t="s">
        <v>443</v>
      </c>
      <c r="C15606" t="s">
        <v>59</v>
      </c>
      <c r="D15606" t="s">
        <v>59</v>
      </c>
      <c r="E15606" s="30">
        <v>3</v>
      </c>
      <c r="F15606">
        <f t="shared" si="249"/>
        <v>1</v>
      </c>
    </row>
    <row r="15607" spans="1:6" x14ac:dyDescent="0.2">
      <c r="A15607" s="28">
        <v>43592</v>
      </c>
      <c r="B15607" t="s">
        <v>444</v>
      </c>
      <c r="C15607" t="s">
        <v>52</v>
      </c>
      <c r="D15607" t="s">
        <v>52</v>
      </c>
      <c r="E15607" s="30">
        <v>2.66</v>
      </c>
      <c r="F15607">
        <f t="shared" si="249"/>
        <v>1</v>
      </c>
    </row>
    <row r="15608" spans="1:6" x14ac:dyDescent="0.2">
      <c r="A15608" s="28">
        <v>43592</v>
      </c>
      <c r="B15608" t="s">
        <v>444</v>
      </c>
      <c r="C15608" t="s">
        <v>53</v>
      </c>
      <c r="D15608" t="s">
        <v>53</v>
      </c>
      <c r="E15608" s="30">
        <v>5.5190000000000001</v>
      </c>
      <c r="F15608">
        <f t="shared" si="249"/>
        <v>1</v>
      </c>
    </row>
    <row r="15609" spans="1:6" x14ac:dyDescent="0.2">
      <c r="A15609" s="28">
        <v>43592</v>
      </c>
      <c r="B15609" t="s">
        <v>444</v>
      </c>
      <c r="C15609" t="s">
        <v>54</v>
      </c>
      <c r="D15609" t="s">
        <v>54</v>
      </c>
      <c r="E15609" s="30">
        <v>1</v>
      </c>
      <c r="F15609">
        <f t="shared" si="249"/>
        <v>1</v>
      </c>
    </row>
    <row r="15610" spans="1:6" x14ac:dyDescent="0.2">
      <c r="A15610" s="28">
        <v>43592</v>
      </c>
      <c r="B15610" t="s">
        <v>444</v>
      </c>
      <c r="C15610" t="s">
        <v>55</v>
      </c>
      <c r="D15610" t="s">
        <v>55</v>
      </c>
      <c r="E15610" s="30">
        <v>33.4</v>
      </c>
      <c r="F15610">
        <f t="shared" si="249"/>
        <v>1</v>
      </c>
    </row>
    <row r="15611" spans="1:6" x14ac:dyDescent="0.2">
      <c r="A15611" s="28">
        <v>43592</v>
      </c>
      <c r="B15611" t="s">
        <v>444</v>
      </c>
      <c r="C15611" t="s">
        <v>56</v>
      </c>
      <c r="D15611" t="s">
        <v>56</v>
      </c>
      <c r="E15611" s="30">
        <v>19</v>
      </c>
      <c r="F15611">
        <f t="shared" si="249"/>
        <v>1</v>
      </c>
    </row>
    <row r="15612" spans="1:6" x14ac:dyDescent="0.2">
      <c r="A15612" s="28">
        <v>43592</v>
      </c>
      <c r="B15612" t="s">
        <v>444</v>
      </c>
      <c r="C15612" t="s">
        <v>57</v>
      </c>
      <c r="D15612" t="s">
        <v>57</v>
      </c>
      <c r="E15612" s="30">
        <v>0</v>
      </c>
      <c r="F15612">
        <f t="shared" si="249"/>
        <v>1</v>
      </c>
    </row>
    <row r="15613" spans="1:6" x14ac:dyDescent="0.2">
      <c r="A15613" s="28">
        <v>43592</v>
      </c>
      <c r="B15613" t="s">
        <v>444</v>
      </c>
      <c r="C15613" t="s">
        <v>58</v>
      </c>
      <c r="D15613" t="s">
        <v>58</v>
      </c>
      <c r="E15613" s="30">
        <v>6</v>
      </c>
      <c r="F15613">
        <f t="shared" si="249"/>
        <v>1</v>
      </c>
    </row>
    <row r="15614" spans="1:6" x14ac:dyDescent="0.2">
      <c r="A15614" s="28">
        <v>43592</v>
      </c>
      <c r="B15614" t="s">
        <v>444</v>
      </c>
      <c r="C15614" t="s">
        <v>59</v>
      </c>
      <c r="D15614" t="s">
        <v>59</v>
      </c>
      <c r="E15614" s="30">
        <v>5</v>
      </c>
      <c r="F15614">
        <f t="shared" si="249"/>
        <v>1</v>
      </c>
    </row>
    <row r="15615" spans="1:6" x14ac:dyDescent="0.2">
      <c r="A15615" s="28">
        <v>43593</v>
      </c>
      <c r="B15615" t="s">
        <v>445</v>
      </c>
      <c r="C15615" t="s">
        <v>52</v>
      </c>
      <c r="D15615" t="s">
        <v>52</v>
      </c>
      <c r="E15615" s="30">
        <v>9</v>
      </c>
      <c r="F15615">
        <f t="shared" si="249"/>
        <v>1</v>
      </c>
    </row>
    <row r="15616" spans="1:6" x14ac:dyDescent="0.2">
      <c r="A15616" s="28">
        <v>43593</v>
      </c>
      <c r="B15616" t="s">
        <v>445</v>
      </c>
      <c r="C15616" t="s">
        <v>53</v>
      </c>
      <c r="D15616" t="s">
        <v>53</v>
      </c>
      <c r="E15616" s="30">
        <v>4.0330000000000004</v>
      </c>
      <c r="F15616">
        <f t="shared" si="249"/>
        <v>1</v>
      </c>
    </row>
    <row r="15617" spans="1:6" x14ac:dyDescent="0.2">
      <c r="A15617" s="28">
        <v>43593</v>
      </c>
      <c r="B15617" t="s">
        <v>445</v>
      </c>
      <c r="C15617" t="s">
        <v>54</v>
      </c>
      <c r="D15617" t="s">
        <v>54</v>
      </c>
      <c r="E15617" s="30">
        <v>3</v>
      </c>
      <c r="F15617">
        <f t="shared" si="249"/>
        <v>1</v>
      </c>
    </row>
    <row r="15618" spans="1:6" x14ac:dyDescent="0.2">
      <c r="A15618" s="28">
        <v>43593</v>
      </c>
      <c r="B15618" t="s">
        <v>445</v>
      </c>
      <c r="C15618" t="s">
        <v>55</v>
      </c>
      <c r="D15618" t="s">
        <v>55</v>
      </c>
      <c r="E15618" s="30">
        <v>13</v>
      </c>
      <c r="F15618">
        <f t="shared" si="249"/>
        <v>1</v>
      </c>
    </row>
    <row r="15619" spans="1:6" x14ac:dyDescent="0.2">
      <c r="A15619" s="28">
        <v>43593</v>
      </c>
      <c r="B15619" t="s">
        <v>445</v>
      </c>
      <c r="C15619" t="s">
        <v>56</v>
      </c>
      <c r="D15619" t="s">
        <v>56</v>
      </c>
      <c r="E15619" s="30">
        <v>15</v>
      </c>
      <c r="F15619">
        <f t="shared" si="249"/>
        <v>1</v>
      </c>
    </row>
    <row r="15620" spans="1:6" x14ac:dyDescent="0.2">
      <c r="A15620" s="28">
        <v>43593</v>
      </c>
      <c r="B15620" t="s">
        <v>445</v>
      </c>
      <c r="C15620" t="s">
        <v>57</v>
      </c>
      <c r="D15620" t="s">
        <v>57</v>
      </c>
      <c r="E15620" s="30">
        <v>2</v>
      </c>
      <c r="F15620">
        <f t="shared" si="249"/>
        <v>1</v>
      </c>
    </row>
    <row r="15621" spans="1:6" x14ac:dyDescent="0.2">
      <c r="A15621" s="28">
        <v>43593</v>
      </c>
      <c r="B15621" t="s">
        <v>445</v>
      </c>
      <c r="C15621" t="s">
        <v>58</v>
      </c>
      <c r="D15621" t="s">
        <v>58</v>
      </c>
      <c r="E15621" s="30">
        <v>20</v>
      </c>
      <c r="F15621">
        <f t="shared" si="249"/>
        <v>1</v>
      </c>
    </row>
    <row r="15622" spans="1:6" x14ac:dyDescent="0.2">
      <c r="A15622" s="28">
        <v>43593</v>
      </c>
      <c r="B15622" t="s">
        <v>445</v>
      </c>
      <c r="C15622" t="s">
        <v>59</v>
      </c>
      <c r="D15622" t="s">
        <v>59</v>
      </c>
      <c r="E15622" s="30">
        <v>0</v>
      </c>
      <c r="F15622">
        <f t="shared" si="249"/>
        <v>1</v>
      </c>
    </row>
    <row r="15623" spans="1:6" x14ac:dyDescent="0.2">
      <c r="A15623" s="28">
        <v>43594</v>
      </c>
      <c r="B15623" t="s">
        <v>446</v>
      </c>
      <c r="C15623" t="s">
        <v>52</v>
      </c>
      <c r="D15623" t="s">
        <v>52</v>
      </c>
      <c r="E15623" s="30">
        <v>5</v>
      </c>
      <c r="F15623">
        <f t="shared" ref="F15623:F15686" si="250">SUBTOTAL(103,E15623)</f>
        <v>1</v>
      </c>
    </row>
    <row r="15624" spans="1:6" x14ac:dyDescent="0.2">
      <c r="A15624" s="28">
        <v>43594</v>
      </c>
      <c r="B15624" t="s">
        <v>446</v>
      </c>
      <c r="C15624" t="s">
        <v>53</v>
      </c>
      <c r="D15624" t="s">
        <v>53</v>
      </c>
      <c r="E15624" s="30">
        <v>2.33</v>
      </c>
      <c r="F15624">
        <f t="shared" si="250"/>
        <v>1</v>
      </c>
    </row>
    <row r="15625" spans="1:6" x14ac:dyDescent="0.2">
      <c r="A15625" s="28">
        <v>43594</v>
      </c>
      <c r="B15625" t="s">
        <v>446</v>
      </c>
      <c r="C15625" t="s">
        <v>54</v>
      </c>
      <c r="D15625" t="s">
        <v>54</v>
      </c>
      <c r="E15625" s="30">
        <v>2.1</v>
      </c>
      <c r="F15625">
        <f t="shared" si="250"/>
        <v>1</v>
      </c>
    </row>
    <row r="15626" spans="1:6" x14ac:dyDescent="0.2">
      <c r="A15626" s="28">
        <v>43594</v>
      </c>
      <c r="B15626" t="s">
        <v>446</v>
      </c>
      <c r="C15626" t="s">
        <v>55</v>
      </c>
      <c r="D15626" t="s">
        <v>55</v>
      </c>
      <c r="E15626" s="30">
        <v>12.5</v>
      </c>
      <c r="F15626">
        <f t="shared" si="250"/>
        <v>1</v>
      </c>
    </row>
    <row r="15627" spans="1:6" x14ac:dyDescent="0.2">
      <c r="A15627" s="28">
        <v>43594</v>
      </c>
      <c r="B15627" t="s">
        <v>446</v>
      </c>
      <c r="C15627" t="s">
        <v>56</v>
      </c>
      <c r="D15627" t="s">
        <v>56</v>
      </c>
      <c r="E15627" s="30">
        <v>10</v>
      </c>
      <c r="F15627">
        <f t="shared" si="250"/>
        <v>1</v>
      </c>
    </row>
    <row r="15628" spans="1:6" x14ac:dyDescent="0.2">
      <c r="A15628" s="28">
        <v>43594</v>
      </c>
      <c r="B15628" t="s">
        <v>446</v>
      </c>
      <c r="C15628" t="s">
        <v>57</v>
      </c>
      <c r="D15628" t="s">
        <v>57</v>
      </c>
      <c r="E15628" s="30">
        <v>1</v>
      </c>
      <c r="F15628">
        <f t="shared" si="250"/>
        <v>1</v>
      </c>
    </row>
    <row r="15629" spans="1:6" x14ac:dyDescent="0.2">
      <c r="A15629" s="28">
        <v>43594</v>
      </c>
      <c r="B15629" t="s">
        <v>446</v>
      </c>
      <c r="C15629" t="s">
        <v>58</v>
      </c>
      <c r="D15629" t="s">
        <v>58</v>
      </c>
      <c r="E15629" s="30">
        <v>31</v>
      </c>
      <c r="F15629">
        <f t="shared" si="250"/>
        <v>1</v>
      </c>
    </row>
    <row r="15630" spans="1:6" x14ac:dyDescent="0.2">
      <c r="A15630" s="28">
        <v>43594</v>
      </c>
      <c r="B15630" t="s">
        <v>446</v>
      </c>
      <c r="C15630" t="s">
        <v>59</v>
      </c>
      <c r="D15630" t="s">
        <v>59</v>
      </c>
      <c r="E15630" s="30">
        <v>4</v>
      </c>
      <c r="F15630">
        <f t="shared" si="250"/>
        <v>1</v>
      </c>
    </row>
    <row r="15631" spans="1:6" x14ac:dyDescent="0.2">
      <c r="A15631" s="28">
        <v>43595</v>
      </c>
      <c r="B15631" t="s">
        <v>440</v>
      </c>
      <c r="C15631" t="s">
        <v>52</v>
      </c>
      <c r="D15631" t="s">
        <v>52</v>
      </c>
      <c r="E15631" s="30">
        <v>5</v>
      </c>
      <c r="F15631">
        <f t="shared" si="250"/>
        <v>1</v>
      </c>
    </row>
    <row r="15632" spans="1:6" x14ac:dyDescent="0.2">
      <c r="A15632" s="28">
        <v>43595</v>
      </c>
      <c r="B15632" t="s">
        <v>440</v>
      </c>
      <c r="C15632" t="s">
        <v>53</v>
      </c>
      <c r="D15632" t="s">
        <v>53</v>
      </c>
      <c r="E15632" s="30">
        <v>1.34</v>
      </c>
      <c r="F15632">
        <f t="shared" si="250"/>
        <v>1</v>
      </c>
    </row>
    <row r="15633" spans="1:6" x14ac:dyDescent="0.2">
      <c r="A15633" s="28">
        <v>43595</v>
      </c>
      <c r="B15633" t="s">
        <v>440</v>
      </c>
      <c r="C15633" t="s">
        <v>54</v>
      </c>
      <c r="D15633" t="s">
        <v>54</v>
      </c>
      <c r="E15633" s="30">
        <v>5.5</v>
      </c>
      <c r="F15633">
        <f t="shared" si="250"/>
        <v>1</v>
      </c>
    </row>
    <row r="15634" spans="1:6" x14ac:dyDescent="0.2">
      <c r="A15634" s="28">
        <v>43595</v>
      </c>
      <c r="B15634" t="s">
        <v>440</v>
      </c>
      <c r="C15634" t="s">
        <v>55</v>
      </c>
      <c r="D15634" t="s">
        <v>55</v>
      </c>
      <c r="E15634" s="30">
        <v>11.6</v>
      </c>
      <c r="F15634">
        <f t="shared" si="250"/>
        <v>1</v>
      </c>
    </row>
    <row r="15635" spans="1:6" x14ac:dyDescent="0.2">
      <c r="A15635" s="28">
        <v>43595</v>
      </c>
      <c r="B15635" t="s">
        <v>440</v>
      </c>
      <c r="C15635" t="s">
        <v>56</v>
      </c>
      <c r="D15635" t="s">
        <v>56</v>
      </c>
      <c r="E15635" s="30">
        <v>13</v>
      </c>
      <c r="F15635">
        <f t="shared" si="250"/>
        <v>1</v>
      </c>
    </row>
    <row r="15636" spans="1:6" x14ac:dyDescent="0.2">
      <c r="A15636" s="28">
        <v>43595</v>
      </c>
      <c r="B15636" t="s">
        <v>440</v>
      </c>
      <c r="C15636" t="s">
        <v>57</v>
      </c>
      <c r="D15636" t="s">
        <v>57</v>
      </c>
      <c r="E15636" s="30">
        <v>2</v>
      </c>
      <c r="F15636">
        <f t="shared" si="250"/>
        <v>1</v>
      </c>
    </row>
    <row r="15637" spans="1:6" x14ac:dyDescent="0.2">
      <c r="A15637" s="28">
        <v>43595</v>
      </c>
      <c r="B15637" t="s">
        <v>440</v>
      </c>
      <c r="C15637" t="s">
        <v>58</v>
      </c>
      <c r="D15637" t="s">
        <v>58</v>
      </c>
      <c r="E15637" s="30">
        <v>26</v>
      </c>
      <c r="F15637">
        <f t="shared" si="250"/>
        <v>1</v>
      </c>
    </row>
    <row r="15638" spans="1:6" x14ac:dyDescent="0.2">
      <c r="A15638" s="28">
        <v>43595</v>
      </c>
      <c r="B15638" t="s">
        <v>440</v>
      </c>
      <c r="C15638" t="s">
        <v>59</v>
      </c>
      <c r="D15638" t="s">
        <v>59</v>
      </c>
      <c r="E15638" s="30">
        <v>2</v>
      </c>
      <c r="F15638">
        <f t="shared" si="250"/>
        <v>1</v>
      </c>
    </row>
    <row r="15639" spans="1:6" x14ac:dyDescent="0.2">
      <c r="A15639" s="28">
        <v>43596</v>
      </c>
      <c r="B15639" t="s">
        <v>441</v>
      </c>
      <c r="C15639" t="s">
        <v>52</v>
      </c>
      <c r="D15639" t="s">
        <v>52</v>
      </c>
      <c r="E15639" s="30">
        <v>5.34</v>
      </c>
      <c r="F15639">
        <f t="shared" si="250"/>
        <v>1</v>
      </c>
    </row>
    <row r="15640" spans="1:6" x14ac:dyDescent="0.2">
      <c r="A15640" s="28">
        <v>43596</v>
      </c>
      <c r="B15640" t="s">
        <v>441</v>
      </c>
      <c r="C15640" t="s">
        <v>53</v>
      </c>
      <c r="D15640" t="s">
        <v>53</v>
      </c>
      <c r="E15640" s="30">
        <v>5</v>
      </c>
      <c r="F15640">
        <f t="shared" si="250"/>
        <v>1</v>
      </c>
    </row>
    <row r="15641" spans="1:6" x14ac:dyDescent="0.2">
      <c r="A15641" s="28">
        <v>43596</v>
      </c>
      <c r="B15641" t="s">
        <v>441</v>
      </c>
      <c r="C15641" t="s">
        <v>54</v>
      </c>
      <c r="D15641" t="s">
        <v>54</v>
      </c>
      <c r="E15641" s="30">
        <v>5.5</v>
      </c>
      <c r="F15641">
        <f t="shared" si="250"/>
        <v>1</v>
      </c>
    </row>
    <row r="15642" spans="1:6" x14ac:dyDescent="0.2">
      <c r="A15642" s="28">
        <v>43596</v>
      </c>
      <c r="B15642" t="s">
        <v>441</v>
      </c>
      <c r="C15642" t="s">
        <v>55</v>
      </c>
      <c r="D15642" t="s">
        <v>55</v>
      </c>
      <c r="E15642" s="30">
        <v>16.8</v>
      </c>
      <c r="F15642">
        <f t="shared" si="250"/>
        <v>1</v>
      </c>
    </row>
    <row r="15643" spans="1:6" x14ac:dyDescent="0.2">
      <c r="A15643" s="28">
        <v>43596</v>
      </c>
      <c r="B15643" t="s">
        <v>441</v>
      </c>
      <c r="C15643" t="s">
        <v>56</v>
      </c>
      <c r="D15643" t="s">
        <v>56</v>
      </c>
      <c r="E15643" s="30">
        <v>9</v>
      </c>
      <c r="F15643">
        <f t="shared" si="250"/>
        <v>1</v>
      </c>
    </row>
    <row r="15644" spans="1:6" x14ac:dyDescent="0.2">
      <c r="A15644" s="28">
        <v>43596</v>
      </c>
      <c r="B15644" t="s">
        <v>441</v>
      </c>
      <c r="C15644" t="s">
        <v>57</v>
      </c>
      <c r="D15644" t="s">
        <v>57</v>
      </c>
      <c r="E15644" s="30">
        <v>0</v>
      </c>
      <c r="F15644">
        <f t="shared" si="250"/>
        <v>1</v>
      </c>
    </row>
    <row r="15645" spans="1:6" x14ac:dyDescent="0.2">
      <c r="A15645" s="28">
        <v>43596</v>
      </c>
      <c r="B15645" t="s">
        <v>441</v>
      </c>
      <c r="C15645" t="s">
        <v>58</v>
      </c>
      <c r="D15645" t="s">
        <v>58</v>
      </c>
      <c r="E15645" s="30">
        <v>12</v>
      </c>
      <c r="F15645">
        <f t="shared" si="250"/>
        <v>1</v>
      </c>
    </row>
    <row r="15646" spans="1:6" x14ac:dyDescent="0.2">
      <c r="A15646" s="28">
        <v>43596</v>
      </c>
      <c r="B15646" t="s">
        <v>441</v>
      </c>
      <c r="C15646" t="s">
        <v>59</v>
      </c>
      <c r="D15646" t="s">
        <v>59</v>
      </c>
      <c r="E15646" s="30">
        <v>5</v>
      </c>
      <c r="F15646">
        <f t="shared" si="250"/>
        <v>1</v>
      </c>
    </row>
    <row r="15647" spans="1:6" x14ac:dyDescent="0.2">
      <c r="A15647" s="28">
        <v>43597</v>
      </c>
      <c r="B15647" t="s">
        <v>447</v>
      </c>
      <c r="C15647" t="s">
        <v>52</v>
      </c>
      <c r="D15647" t="s">
        <v>52</v>
      </c>
      <c r="E15647" s="30">
        <v>4.67</v>
      </c>
      <c r="F15647">
        <f t="shared" si="250"/>
        <v>1</v>
      </c>
    </row>
    <row r="15648" spans="1:6" x14ac:dyDescent="0.2">
      <c r="A15648" s="28">
        <v>43597</v>
      </c>
      <c r="B15648" t="s">
        <v>447</v>
      </c>
      <c r="C15648" t="s">
        <v>53</v>
      </c>
      <c r="D15648" t="s">
        <v>53</v>
      </c>
      <c r="E15648" s="30">
        <v>1.68</v>
      </c>
      <c r="F15648">
        <f t="shared" si="250"/>
        <v>1</v>
      </c>
    </row>
    <row r="15649" spans="1:6" x14ac:dyDescent="0.2">
      <c r="A15649" s="28">
        <v>43597</v>
      </c>
      <c r="B15649" t="s">
        <v>447</v>
      </c>
      <c r="C15649" t="s">
        <v>54</v>
      </c>
      <c r="D15649" t="s">
        <v>54</v>
      </c>
      <c r="E15649" s="30">
        <v>3.1</v>
      </c>
      <c r="F15649">
        <f t="shared" si="250"/>
        <v>1</v>
      </c>
    </row>
    <row r="15650" spans="1:6" x14ac:dyDescent="0.2">
      <c r="A15650" s="28">
        <v>43597</v>
      </c>
      <c r="B15650" t="s">
        <v>447</v>
      </c>
      <c r="C15650" t="s">
        <v>55</v>
      </c>
      <c r="D15650" t="s">
        <v>55</v>
      </c>
      <c r="E15650" s="30">
        <v>38.799999999999997</v>
      </c>
      <c r="F15650">
        <f t="shared" si="250"/>
        <v>1</v>
      </c>
    </row>
    <row r="15651" spans="1:6" x14ac:dyDescent="0.2">
      <c r="A15651" s="28">
        <v>43597</v>
      </c>
      <c r="B15651" t="s">
        <v>447</v>
      </c>
      <c r="C15651" t="s">
        <v>56</v>
      </c>
      <c r="D15651" t="s">
        <v>56</v>
      </c>
      <c r="E15651" s="30">
        <v>2</v>
      </c>
      <c r="F15651">
        <f t="shared" si="250"/>
        <v>1</v>
      </c>
    </row>
    <row r="15652" spans="1:6" x14ac:dyDescent="0.2">
      <c r="A15652" s="28">
        <v>43597</v>
      </c>
      <c r="B15652" t="s">
        <v>447</v>
      </c>
      <c r="C15652" t="s">
        <v>57</v>
      </c>
      <c r="D15652" t="s">
        <v>57</v>
      </c>
      <c r="E15652" s="30">
        <v>1</v>
      </c>
      <c r="F15652">
        <f t="shared" si="250"/>
        <v>1</v>
      </c>
    </row>
    <row r="15653" spans="1:6" x14ac:dyDescent="0.2">
      <c r="A15653" s="28">
        <v>43597</v>
      </c>
      <c r="B15653" t="s">
        <v>447</v>
      </c>
      <c r="C15653" t="s">
        <v>58</v>
      </c>
      <c r="D15653" t="s">
        <v>58</v>
      </c>
      <c r="E15653" s="30">
        <v>19</v>
      </c>
      <c r="F15653">
        <f t="shared" si="250"/>
        <v>1</v>
      </c>
    </row>
    <row r="15654" spans="1:6" x14ac:dyDescent="0.2">
      <c r="A15654" s="28">
        <v>43597</v>
      </c>
      <c r="B15654" t="s">
        <v>447</v>
      </c>
      <c r="C15654" t="s">
        <v>59</v>
      </c>
      <c r="D15654" t="s">
        <v>59</v>
      </c>
      <c r="E15654" s="30">
        <v>5</v>
      </c>
      <c r="F15654">
        <f t="shared" si="250"/>
        <v>1</v>
      </c>
    </row>
    <row r="15655" spans="1:6" x14ac:dyDescent="0.2">
      <c r="A15655" s="28">
        <v>43598</v>
      </c>
      <c r="B15655" t="s">
        <v>443</v>
      </c>
      <c r="C15655" t="s">
        <v>52</v>
      </c>
      <c r="D15655" t="s">
        <v>52</v>
      </c>
      <c r="E15655" s="30">
        <v>5</v>
      </c>
      <c r="F15655">
        <f t="shared" si="250"/>
        <v>1</v>
      </c>
    </row>
    <row r="15656" spans="1:6" x14ac:dyDescent="0.2">
      <c r="A15656" s="28">
        <v>43598</v>
      </c>
      <c r="B15656" t="s">
        <v>443</v>
      </c>
      <c r="C15656" t="s">
        <v>53</v>
      </c>
      <c r="D15656" t="s">
        <v>53</v>
      </c>
      <c r="E15656" s="30">
        <v>4.5270000000000001</v>
      </c>
      <c r="F15656">
        <f t="shared" si="250"/>
        <v>1</v>
      </c>
    </row>
    <row r="15657" spans="1:6" x14ac:dyDescent="0.2">
      <c r="A15657" s="28">
        <v>43598</v>
      </c>
      <c r="B15657" t="s">
        <v>443</v>
      </c>
      <c r="C15657" t="s">
        <v>54</v>
      </c>
      <c r="D15657" t="s">
        <v>54</v>
      </c>
      <c r="E15657" s="30">
        <v>2</v>
      </c>
      <c r="F15657">
        <f t="shared" si="250"/>
        <v>1</v>
      </c>
    </row>
    <row r="15658" spans="1:6" x14ac:dyDescent="0.2">
      <c r="A15658" s="28">
        <v>43598</v>
      </c>
      <c r="B15658" t="s">
        <v>443</v>
      </c>
      <c r="C15658" t="s">
        <v>55</v>
      </c>
      <c r="D15658" t="s">
        <v>55</v>
      </c>
      <c r="E15658" s="30">
        <v>26.2</v>
      </c>
      <c r="F15658">
        <f t="shared" si="250"/>
        <v>1</v>
      </c>
    </row>
    <row r="15659" spans="1:6" x14ac:dyDescent="0.2">
      <c r="A15659" s="28">
        <v>43598</v>
      </c>
      <c r="B15659" t="s">
        <v>443</v>
      </c>
      <c r="C15659" t="s">
        <v>56</v>
      </c>
      <c r="D15659" t="s">
        <v>56</v>
      </c>
      <c r="E15659" s="30">
        <v>11</v>
      </c>
      <c r="F15659">
        <f t="shared" si="250"/>
        <v>1</v>
      </c>
    </row>
    <row r="15660" spans="1:6" x14ac:dyDescent="0.2">
      <c r="A15660" s="28">
        <v>43598</v>
      </c>
      <c r="B15660" t="s">
        <v>443</v>
      </c>
      <c r="C15660" t="s">
        <v>57</v>
      </c>
      <c r="D15660" t="s">
        <v>57</v>
      </c>
      <c r="E15660" s="30">
        <v>0</v>
      </c>
      <c r="F15660">
        <f t="shared" si="250"/>
        <v>1</v>
      </c>
    </row>
    <row r="15661" spans="1:6" x14ac:dyDescent="0.2">
      <c r="A15661" s="28">
        <v>43598</v>
      </c>
      <c r="B15661" t="s">
        <v>443</v>
      </c>
      <c r="C15661" t="s">
        <v>58</v>
      </c>
      <c r="D15661" t="s">
        <v>58</v>
      </c>
      <c r="E15661" s="30">
        <v>11</v>
      </c>
      <c r="F15661">
        <f t="shared" si="250"/>
        <v>1</v>
      </c>
    </row>
    <row r="15662" spans="1:6" x14ac:dyDescent="0.2">
      <c r="A15662" s="28">
        <v>43598</v>
      </c>
      <c r="B15662" t="s">
        <v>443</v>
      </c>
      <c r="C15662" t="s">
        <v>59</v>
      </c>
      <c r="D15662" t="s">
        <v>59</v>
      </c>
      <c r="E15662" s="30">
        <v>3</v>
      </c>
      <c r="F15662">
        <f t="shared" si="250"/>
        <v>1</v>
      </c>
    </row>
    <row r="15663" spans="1:6" x14ac:dyDescent="0.2">
      <c r="A15663" s="28">
        <v>43599</v>
      </c>
      <c r="B15663" t="s">
        <v>444</v>
      </c>
      <c r="C15663" t="s">
        <v>52</v>
      </c>
      <c r="D15663" t="s">
        <v>52</v>
      </c>
      <c r="E15663" s="30">
        <v>6.67</v>
      </c>
      <c r="F15663">
        <f t="shared" si="250"/>
        <v>1</v>
      </c>
    </row>
    <row r="15664" spans="1:6" x14ac:dyDescent="0.2">
      <c r="A15664" s="28">
        <v>43599</v>
      </c>
      <c r="B15664" t="s">
        <v>444</v>
      </c>
      <c r="C15664" t="s">
        <v>53</v>
      </c>
      <c r="D15664" t="s">
        <v>53</v>
      </c>
      <c r="E15664" s="30">
        <v>4.3630000000000004</v>
      </c>
      <c r="F15664">
        <f t="shared" si="250"/>
        <v>1</v>
      </c>
    </row>
    <row r="15665" spans="1:6" x14ac:dyDescent="0.2">
      <c r="A15665" s="28">
        <v>43599</v>
      </c>
      <c r="B15665" t="s">
        <v>444</v>
      </c>
      <c r="C15665" t="s">
        <v>54</v>
      </c>
      <c r="D15665" t="s">
        <v>54</v>
      </c>
      <c r="E15665" s="30">
        <v>4</v>
      </c>
      <c r="F15665">
        <f t="shared" si="250"/>
        <v>1</v>
      </c>
    </row>
    <row r="15666" spans="1:6" x14ac:dyDescent="0.2">
      <c r="A15666" s="28">
        <v>43599</v>
      </c>
      <c r="B15666" t="s">
        <v>444</v>
      </c>
      <c r="C15666" t="s">
        <v>55</v>
      </c>
      <c r="D15666" t="s">
        <v>55</v>
      </c>
      <c r="E15666" s="30">
        <v>25</v>
      </c>
      <c r="F15666">
        <f t="shared" si="250"/>
        <v>1</v>
      </c>
    </row>
    <row r="15667" spans="1:6" x14ac:dyDescent="0.2">
      <c r="A15667" s="28">
        <v>43599</v>
      </c>
      <c r="B15667" t="s">
        <v>444</v>
      </c>
      <c r="C15667" t="s">
        <v>56</v>
      </c>
      <c r="D15667" t="s">
        <v>56</v>
      </c>
      <c r="E15667" s="30">
        <v>5</v>
      </c>
      <c r="F15667">
        <f t="shared" si="250"/>
        <v>1</v>
      </c>
    </row>
    <row r="15668" spans="1:6" x14ac:dyDescent="0.2">
      <c r="A15668" s="28">
        <v>43599</v>
      </c>
      <c r="B15668" t="s">
        <v>444</v>
      </c>
      <c r="C15668" t="s">
        <v>57</v>
      </c>
      <c r="D15668" t="s">
        <v>57</v>
      </c>
      <c r="E15668" s="30">
        <v>0</v>
      </c>
      <c r="F15668">
        <f t="shared" si="250"/>
        <v>1</v>
      </c>
    </row>
    <row r="15669" spans="1:6" x14ac:dyDescent="0.2">
      <c r="A15669" s="28">
        <v>43599</v>
      </c>
      <c r="B15669" t="s">
        <v>444</v>
      </c>
      <c r="C15669" t="s">
        <v>58</v>
      </c>
      <c r="D15669" t="s">
        <v>58</v>
      </c>
      <c r="E15669" s="30">
        <v>11</v>
      </c>
      <c r="F15669">
        <f t="shared" si="250"/>
        <v>1</v>
      </c>
    </row>
    <row r="15670" spans="1:6" x14ac:dyDescent="0.2">
      <c r="A15670" s="28">
        <v>43599</v>
      </c>
      <c r="B15670" t="s">
        <v>444</v>
      </c>
      <c r="C15670" t="s">
        <v>59</v>
      </c>
      <c r="D15670" t="s">
        <v>59</v>
      </c>
      <c r="E15670" s="30">
        <v>3</v>
      </c>
      <c r="F15670">
        <f t="shared" si="250"/>
        <v>1</v>
      </c>
    </row>
    <row r="15671" spans="1:6" x14ac:dyDescent="0.2">
      <c r="A15671" s="28">
        <v>43600</v>
      </c>
      <c r="B15671" t="s">
        <v>445</v>
      </c>
      <c r="C15671" t="s">
        <v>52</v>
      </c>
      <c r="D15671" t="s">
        <v>52</v>
      </c>
      <c r="E15671" s="30">
        <v>4</v>
      </c>
      <c r="F15671">
        <f t="shared" si="250"/>
        <v>1</v>
      </c>
    </row>
    <row r="15672" spans="1:6" x14ac:dyDescent="0.2">
      <c r="A15672" s="28">
        <v>43600</v>
      </c>
      <c r="B15672" t="s">
        <v>445</v>
      </c>
      <c r="C15672" t="s">
        <v>53</v>
      </c>
      <c r="D15672" t="s">
        <v>53</v>
      </c>
      <c r="E15672" s="30">
        <v>1.0660000000000001</v>
      </c>
      <c r="F15672">
        <f t="shared" si="250"/>
        <v>1</v>
      </c>
    </row>
    <row r="15673" spans="1:6" x14ac:dyDescent="0.2">
      <c r="A15673" s="28">
        <v>43600</v>
      </c>
      <c r="B15673" t="s">
        <v>445</v>
      </c>
      <c r="C15673" t="s">
        <v>54</v>
      </c>
      <c r="D15673" t="s">
        <v>54</v>
      </c>
      <c r="E15673" s="30">
        <v>4.1500000000000004</v>
      </c>
      <c r="F15673">
        <f t="shared" si="250"/>
        <v>1</v>
      </c>
    </row>
    <row r="15674" spans="1:6" x14ac:dyDescent="0.2">
      <c r="A15674" s="28">
        <v>43600</v>
      </c>
      <c r="B15674" t="s">
        <v>445</v>
      </c>
      <c r="C15674" t="s">
        <v>55</v>
      </c>
      <c r="D15674" t="s">
        <v>55</v>
      </c>
      <c r="E15674" s="30">
        <v>28.4</v>
      </c>
      <c r="F15674">
        <f t="shared" si="250"/>
        <v>1</v>
      </c>
    </row>
    <row r="15675" spans="1:6" x14ac:dyDescent="0.2">
      <c r="A15675" s="28">
        <v>43600</v>
      </c>
      <c r="B15675" t="s">
        <v>445</v>
      </c>
      <c r="C15675" t="s">
        <v>56</v>
      </c>
      <c r="D15675" t="s">
        <v>56</v>
      </c>
      <c r="E15675" s="30">
        <v>7</v>
      </c>
      <c r="F15675">
        <f t="shared" si="250"/>
        <v>1</v>
      </c>
    </row>
    <row r="15676" spans="1:6" x14ac:dyDescent="0.2">
      <c r="A15676" s="28">
        <v>43600</v>
      </c>
      <c r="B15676" t="s">
        <v>445</v>
      </c>
      <c r="C15676" t="s">
        <v>57</v>
      </c>
      <c r="D15676" t="s">
        <v>57</v>
      </c>
      <c r="E15676" s="30">
        <v>0</v>
      </c>
      <c r="F15676">
        <f t="shared" si="250"/>
        <v>1</v>
      </c>
    </row>
    <row r="15677" spans="1:6" x14ac:dyDescent="0.2">
      <c r="A15677" s="28">
        <v>43600</v>
      </c>
      <c r="B15677" t="s">
        <v>445</v>
      </c>
      <c r="C15677" t="s">
        <v>58</v>
      </c>
      <c r="D15677" t="s">
        <v>58</v>
      </c>
      <c r="E15677" s="30">
        <v>5</v>
      </c>
      <c r="F15677">
        <f t="shared" si="250"/>
        <v>1</v>
      </c>
    </row>
    <row r="15678" spans="1:6" x14ac:dyDescent="0.2">
      <c r="A15678" s="28">
        <v>43600</v>
      </c>
      <c r="B15678" t="s">
        <v>445</v>
      </c>
      <c r="C15678" t="s">
        <v>59</v>
      </c>
      <c r="D15678" t="s">
        <v>59</v>
      </c>
      <c r="E15678" s="30">
        <v>3</v>
      </c>
      <c r="F15678">
        <f t="shared" si="250"/>
        <v>1</v>
      </c>
    </row>
    <row r="15679" spans="1:6" x14ac:dyDescent="0.2">
      <c r="A15679" s="28">
        <v>43601</v>
      </c>
      <c r="B15679" t="s">
        <v>446</v>
      </c>
      <c r="C15679" t="s">
        <v>52</v>
      </c>
      <c r="D15679" t="s">
        <v>52</v>
      </c>
      <c r="E15679" s="30">
        <v>5</v>
      </c>
      <c r="F15679">
        <f t="shared" si="250"/>
        <v>1</v>
      </c>
    </row>
    <row r="15680" spans="1:6" x14ac:dyDescent="0.2">
      <c r="A15680" s="28">
        <v>43601</v>
      </c>
      <c r="B15680" t="s">
        <v>446</v>
      </c>
      <c r="C15680" t="s">
        <v>53</v>
      </c>
      <c r="D15680" t="s">
        <v>53</v>
      </c>
      <c r="E15680" s="30">
        <v>1.0669999999999999</v>
      </c>
      <c r="F15680">
        <f t="shared" si="250"/>
        <v>1</v>
      </c>
    </row>
    <row r="15681" spans="1:6" x14ac:dyDescent="0.2">
      <c r="A15681" s="28">
        <v>43601</v>
      </c>
      <c r="B15681" t="s">
        <v>446</v>
      </c>
      <c r="C15681" t="s">
        <v>54</v>
      </c>
      <c r="D15681" t="s">
        <v>54</v>
      </c>
      <c r="E15681" s="30">
        <v>2</v>
      </c>
      <c r="F15681">
        <f t="shared" si="250"/>
        <v>1</v>
      </c>
    </row>
    <row r="15682" spans="1:6" x14ac:dyDescent="0.2">
      <c r="A15682" s="28">
        <v>43601</v>
      </c>
      <c r="B15682" t="s">
        <v>446</v>
      </c>
      <c r="C15682" t="s">
        <v>55</v>
      </c>
      <c r="D15682" t="s">
        <v>55</v>
      </c>
      <c r="E15682" s="30">
        <v>12</v>
      </c>
      <c r="F15682">
        <f t="shared" si="250"/>
        <v>1</v>
      </c>
    </row>
    <row r="15683" spans="1:6" x14ac:dyDescent="0.2">
      <c r="A15683" s="28">
        <v>43601</v>
      </c>
      <c r="B15683" t="s">
        <v>446</v>
      </c>
      <c r="C15683" t="s">
        <v>56</v>
      </c>
      <c r="D15683" t="s">
        <v>56</v>
      </c>
      <c r="E15683" s="30">
        <v>9</v>
      </c>
      <c r="F15683">
        <f t="shared" si="250"/>
        <v>1</v>
      </c>
    </row>
    <row r="15684" spans="1:6" x14ac:dyDescent="0.2">
      <c r="A15684" s="28">
        <v>43601</v>
      </c>
      <c r="B15684" t="s">
        <v>446</v>
      </c>
      <c r="C15684" t="s">
        <v>57</v>
      </c>
      <c r="D15684" t="s">
        <v>57</v>
      </c>
      <c r="E15684" s="30">
        <v>1</v>
      </c>
      <c r="F15684">
        <f t="shared" si="250"/>
        <v>1</v>
      </c>
    </row>
    <row r="15685" spans="1:6" x14ac:dyDescent="0.2">
      <c r="A15685" s="28">
        <v>43601</v>
      </c>
      <c r="B15685" t="s">
        <v>446</v>
      </c>
      <c r="C15685" t="s">
        <v>58</v>
      </c>
      <c r="D15685" t="s">
        <v>58</v>
      </c>
      <c r="E15685" s="30">
        <v>16.291666670000001</v>
      </c>
      <c r="F15685">
        <f t="shared" si="250"/>
        <v>1</v>
      </c>
    </row>
    <row r="15686" spans="1:6" x14ac:dyDescent="0.2">
      <c r="A15686" s="28">
        <v>43601</v>
      </c>
      <c r="B15686" t="s">
        <v>446</v>
      </c>
      <c r="C15686" t="s">
        <v>59</v>
      </c>
      <c r="D15686" t="s">
        <v>59</v>
      </c>
      <c r="E15686" s="30">
        <v>5</v>
      </c>
      <c r="F15686">
        <f t="shared" si="250"/>
        <v>1</v>
      </c>
    </row>
    <row r="15687" spans="1:6" x14ac:dyDescent="0.2">
      <c r="A15687" s="28">
        <v>43602</v>
      </c>
      <c r="B15687" t="s">
        <v>440</v>
      </c>
      <c r="C15687" t="s">
        <v>52</v>
      </c>
      <c r="D15687" t="s">
        <v>52</v>
      </c>
      <c r="E15687" s="30">
        <v>2.66</v>
      </c>
      <c r="F15687">
        <f t="shared" ref="F15687:F15750" si="251">SUBTOTAL(103,E15687)</f>
        <v>1</v>
      </c>
    </row>
    <row r="15688" spans="1:6" x14ac:dyDescent="0.2">
      <c r="A15688" s="28">
        <v>43602</v>
      </c>
      <c r="B15688" t="s">
        <v>440</v>
      </c>
      <c r="C15688" t="s">
        <v>53</v>
      </c>
      <c r="D15688" t="s">
        <v>53</v>
      </c>
      <c r="E15688" s="30">
        <v>1.66</v>
      </c>
      <c r="F15688">
        <f t="shared" si="251"/>
        <v>1</v>
      </c>
    </row>
    <row r="15689" spans="1:6" x14ac:dyDescent="0.2">
      <c r="A15689" s="28">
        <v>43602</v>
      </c>
      <c r="B15689" t="s">
        <v>440</v>
      </c>
      <c r="C15689" t="s">
        <v>54</v>
      </c>
      <c r="D15689" t="s">
        <v>54</v>
      </c>
      <c r="E15689" s="30">
        <v>2.4</v>
      </c>
      <c r="F15689">
        <f t="shared" si="251"/>
        <v>1</v>
      </c>
    </row>
    <row r="15690" spans="1:6" x14ac:dyDescent="0.2">
      <c r="A15690" s="28">
        <v>43602</v>
      </c>
      <c r="B15690" t="s">
        <v>440</v>
      </c>
      <c r="C15690" t="s">
        <v>55</v>
      </c>
      <c r="D15690" t="s">
        <v>55</v>
      </c>
      <c r="E15690" s="30">
        <v>28</v>
      </c>
      <c r="F15690">
        <f t="shared" si="251"/>
        <v>1</v>
      </c>
    </row>
    <row r="15691" spans="1:6" x14ac:dyDescent="0.2">
      <c r="A15691" s="28">
        <v>43602</v>
      </c>
      <c r="B15691" t="s">
        <v>440</v>
      </c>
      <c r="C15691" t="s">
        <v>56</v>
      </c>
      <c r="D15691" t="s">
        <v>56</v>
      </c>
      <c r="E15691" s="30">
        <v>18</v>
      </c>
      <c r="F15691">
        <f t="shared" si="251"/>
        <v>1</v>
      </c>
    </row>
    <row r="15692" spans="1:6" x14ac:dyDescent="0.2">
      <c r="A15692" s="28">
        <v>43602</v>
      </c>
      <c r="B15692" t="s">
        <v>440</v>
      </c>
      <c r="C15692" t="s">
        <v>57</v>
      </c>
      <c r="D15692" t="s">
        <v>57</v>
      </c>
      <c r="E15692" s="30">
        <v>2</v>
      </c>
      <c r="F15692">
        <f t="shared" si="251"/>
        <v>1</v>
      </c>
    </row>
    <row r="15693" spans="1:6" x14ac:dyDescent="0.2">
      <c r="A15693" s="28">
        <v>43602</v>
      </c>
      <c r="B15693" t="s">
        <v>440</v>
      </c>
      <c r="C15693" t="s">
        <v>58</v>
      </c>
      <c r="D15693" t="s">
        <v>58</v>
      </c>
      <c r="E15693" s="30">
        <v>4</v>
      </c>
      <c r="F15693">
        <f t="shared" si="251"/>
        <v>1</v>
      </c>
    </row>
    <row r="15694" spans="1:6" x14ac:dyDescent="0.2">
      <c r="A15694" s="28">
        <v>43602</v>
      </c>
      <c r="B15694" t="s">
        <v>440</v>
      </c>
      <c r="C15694" t="s">
        <v>59</v>
      </c>
      <c r="D15694" t="s">
        <v>59</v>
      </c>
      <c r="E15694" s="30">
        <v>2.2000000000000002</v>
      </c>
      <c r="F15694">
        <f t="shared" si="251"/>
        <v>1</v>
      </c>
    </row>
    <row r="15695" spans="1:6" x14ac:dyDescent="0.2">
      <c r="A15695" s="28">
        <v>43603</v>
      </c>
      <c r="B15695" t="s">
        <v>441</v>
      </c>
      <c r="C15695" t="s">
        <v>52</v>
      </c>
      <c r="D15695" t="s">
        <v>52</v>
      </c>
      <c r="E15695" s="30">
        <v>10</v>
      </c>
      <c r="F15695">
        <f t="shared" si="251"/>
        <v>1</v>
      </c>
    </row>
    <row r="15696" spans="1:6" x14ac:dyDescent="0.2">
      <c r="A15696" s="28">
        <v>43603</v>
      </c>
      <c r="B15696" t="s">
        <v>441</v>
      </c>
      <c r="C15696" t="s">
        <v>53</v>
      </c>
      <c r="D15696" t="s">
        <v>53</v>
      </c>
      <c r="E15696" s="30">
        <v>0.34</v>
      </c>
      <c r="F15696">
        <f t="shared" si="251"/>
        <v>1</v>
      </c>
    </row>
    <row r="15697" spans="1:6" x14ac:dyDescent="0.2">
      <c r="A15697" s="28">
        <v>43603</v>
      </c>
      <c r="B15697" t="s">
        <v>441</v>
      </c>
      <c r="C15697" t="s">
        <v>54</v>
      </c>
      <c r="D15697" t="s">
        <v>54</v>
      </c>
      <c r="E15697" s="30">
        <v>5.0999999999999996</v>
      </c>
      <c r="F15697">
        <f t="shared" si="251"/>
        <v>1</v>
      </c>
    </row>
    <row r="15698" spans="1:6" x14ac:dyDescent="0.2">
      <c r="A15698" s="28">
        <v>43603</v>
      </c>
      <c r="B15698" t="s">
        <v>441</v>
      </c>
      <c r="C15698" t="s">
        <v>55</v>
      </c>
      <c r="D15698" t="s">
        <v>55</v>
      </c>
      <c r="E15698" s="30">
        <v>14</v>
      </c>
      <c r="F15698">
        <f t="shared" si="251"/>
        <v>1</v>
      </c>
    </row>
    <row r="15699" spans="1:6" x14ac:dyDescent="0.2">
      <c r="A15699" s="28">
        <v>43603</v>
      </c>
      <c r="B15699" t="s">
        <v>441</v>
      </c>
      <c r="C15699" t="s">
        <v>56</v>
      </c>
      <c r="D15699" t="s">
        <v>56</v>
      </c>
      <c r="E15699" s="30">
        <v>9</v>
      </c>
      <c r="F15699">
        <f t="shared" si="251"/>
        <v>1</v>
      </c>
    </row>
    <row r="15700" spans="1:6" x14ac:dyDescent="0.2">
      <c r="A15700" s="28">
        <v>43603</v>
      </c>
      <c r="B15700" t="s">
        <v>441</v>
      </c>
      <c r="C15700" t="s">
        <v>57</v>
      </c>
      <c r="D15700" t="s">
        <v>57</v>
      </c>
      <c r="E15700" s="30">
        <v>2</v>
      </c>
      <c r="F15700">
        <f t="shared" si="251"/>
        <v>1</v>
      </c>
    </row>
    <row r="15701" spans="1:6" x14ac:dyDescent="0.2">
      <c r="A15701" s="28">
        <v>43603</v>
      </c>
      <c r="B15701" t="s">
        <v>441</v>
      </c>
      <c r="C15701" t="s">
        <v>58</v>
      </c>
      <c r="D15701" t="s">
        <v>58</v>
      </c>
      <c r="E15701" s="30">
        <v>5</v>
      </c>
      <c r="F15701">
        <f t="shared" si="251"/>
        <v>1</v>
      </c>
    </row>
    <row r="15702" spans="1:6" x14ac:dyDescent="0.2">
      <c r="A15702" s="28">
        <v>43603</v>
      </c>
      <c r="B15702" t="s">
        <v>441</v>
      </c>
      <c r="C15702" t="s">
        <v>59</v>
      </c>
      <c r="D15702" t="s">
        <v>59</v>
      </c>
      <c r="E15702" s="30">
        <v>3</v>
      </c>
      <c r="F15702">
        <f t="shared" si="251"/>
        <v>1</v>
      </c>
    </row>
    <row r="15703" spans="1:6" x14ac:dyDescent="0.2">
      <c r="A15703" s="28">
        <v>43604</v>
      </c>
      <c r="B15703" t="s">
        <v>447</v>
      </c>
      <c r="C15703" t="s">
        <v>52</v>
      </c>
      <c r="D15703" t="s">
        <v>52</v>
      </c>
      <c r="E15703" s="30">
        <v>6.67</v>
      </c>
      <c r="F15703">
        <f t="shared" si="251"/>
        <v>1</v>
      </c>
    </row>
    <row r="15704" spans="1:6" x14ac:dyDescent="0.2">
      <c r="A15704" s="28">
        <v>43604</v>
      </c>
      <c r="B15704" t="s">
        <v>447</v>
      </c>
      <c r="C15704" t="s">
        <v>53</v>
      </c>
      <c r="D15704" t="s">
        <v>53</v>
      </c>
      <c r="E15704" s="30">
        <v>5</v>
      </c>
      <c r="F15704">
        <f t="shared" si="251"/>
        <v>1</v>
      </c>
    </row>
    <row r="15705" spans="1:6" x14ac:dyDescent="0.2">
      <c r="A15705" s="28">
        <v>43604</v>
      </c>
      <c r="B15705" t="s">
        <v>447</v>
      </c>
      <c r="C15705" t="s">
        <v>54</v>
      </c>
      <c r="D15705" t="s">
        <v>54</v>
      </c>
      <c r="E15705" s="30">
        <v>4</v>
      </c>
      <c r="F15705">
        <f t="shared" si="251"/>
        <v>1</v>
      </c>
    </row>
    <row r="15706" spans="1:6" x14ac:dyDescent="0.2">
      <c r="A15706" s="28">
        <v>43604</v>
      </c>
      <c r="B15706" t="s">
        <v>447</v>
      </c>
      <c r="C15706" t="s">
        <v>55</v>
      </c>
      <c r="D15706" t="s">
        <v>55</v>
      </c>
      <c r="E15706" s="30">
        <v>26.4</v>
      </c>
      <c r="F15706">
        <f t="shared" si="251"/>
        <v>1</v>
      </c>
    </row>
    <row r="15707" spans="1:6" x14ac:dyDescent="0.2">
      <c r="A15707" s="28">
        <v>43604</v>
      </c>
      <c r="B15707" t="s">
        <v>447</v>
      </c>
      <c r="C15707" t="s">
        <v>56</v>
      </c>
      <c r="D15707" t="s">
        <v>56</v>
      </c>
      <c r="E15707" s="30">
        <v>9</v>
      </c>
      <c r="F15707">
        <f t="shared" si="251"/>
        <v>1</v>
      </c>
    </row>
    <row r="15708" spans="1:6" x14ac:dyDescent="0.2">
      <c r="A15708" s="28">
        <v>43604</v>
      </c>
      <c r="B15708" t="s">
        <v>447</v>
      </c>
      <c r="C15708" t="s">
        <v>57</v>
      </c>
      <c r="D15708" t="s">
        <v>57</v>
      </c>
      <c r="E15708" s="30">
        <v>0</v>
      </c>
      <c r="F15708">
        <f t="shared" si="251"/>
        <v>1</v>
      </c>
    </row>
    <row r="15709" spans="1:6" x14ac:dyDescent="0.2">
      <c r="A15709" s="28">
        <v>43604</v>
      </c>
      <c r="B15709" t="s">
        <v>447</v>
      </c>
      <c r="C15709" t="s">
        <v>58</v>
      </c>
      <c r="D15709" t="s">
        <v>58</v>
      </c>
      <c r="E15709" s="30">
        <v>9</v>
      </c>
      <c r="F15709">
        <f t="shared" si="251"/>
        <v>1</v>
      </c>
    </row>
    <row r="15710" spans="1:6" x14ac:dyDescent="0.2">
      <c r="A15710" s="28">
        <v>43604</v>
      </c>
      <c r="B15710" t="s">
        <v>447</v>
      </c>
      <c r="C15710" t="s">
        <v>59</v>
      </c>
      <c r="D15710" t="s">
        <v>59</v>
      </c>
      <c r="E15710" s="30">
        <v>4.2</v>
      </c>
      <c r="F15710">
        <f t="shared" si="251"/>
        <v>1</v>
      </c>
    </row>
    <row r="15711" spans="1:6" x14ac:dyDescent="0.2">
      <c r="A15711" s="28">
        <v>43605</v>
      </c>
      <c r="B15711" t="s">
        <v>443</v>
      </c>
      <c r="C15711" t="s">
        <v>52</v>
      </c>
      <c r="D15711" t="s">
        <v>52</v>
      </c>
      <c r="E15711" s="30">
        <v>3.67</v>
      </c>
      <c r="F15711">
        <f t="shared" si="251"/>
        <v>1</v>
      </c>
    </row>
    <row r="15712" spans="1:6" x14ac:dyDescent="0.2">
      <c r="A15712" s="28">
        <v>43605</v>
      </c>
      <c r="B15712" t="s">
        <v>443</v>
      </c>
      <c r="C15712" t="s">
        <v>53</v>
      </c>
      <c r="D15712" t="s">
        <v>53</v>
      </c>
      <c r="E15712" s="30">
        <v>6.3959999999999999</v>
      </c>
      <c r="F15712">
        <f t="shared" si="251"/>
        <v>1</v>
      </c>
    </row>
    <row r="15713" spans="1:6" x14ac:dyDescent="0.2">
      <c r="A15713" s="28">
        <v>43605</v>
      </c>
      <c r="B15713" t="s">
        <v>443</v>
      </c>
      <c r="C15713" t="s">
        <v>54</v>
      </c>
      <c r="D15713" t="s">
        <v>54</v>
      </c>
      <c r="E15713" s="30">
        <v>5</v>
      </c>
      <c r="F15713">
        <f t="shared" si="251"/>
        <v>1</v>
      </c>
    </row>
    <row r="15714" spans="1:6" x14ac:dyDescent="0.2">
      <c r="A15714" s="28">
        <v>43605</v>
      </c>
      <c r="B15714" t="s">
        <v>443</v>
      </c>
      <c r="C15714" t="s">
        <v>55</v>
      </c>
      <c r="D15714" t="s">
        <v>55</v>
      </c>
      <c r="E15714" s="30">
        <v>21.3</v>
      </c>
      <c r="F15714">
        <f t="shared" si="251"/>
        <v>1</v>
      </c>
    </row>
    <row r="15715" spans="1:6" x14ac:dyDescent="0.2">
      <c r="A15715" s="28">
        <v>43605</v>
      </c>
      <c r="B15715" t="s">
        <v>443</v>
      </c>
      <c r="C15715" t="s">
        <v>56</v>
      </c>
      <c r="D15715" t="s">
        <v>56</v>
      </c>
      <c r="E15715" s="30">
        <v>11</v>
      </c>
      <c r="F15715">
        <f t="shared" si="251"/>
        <v>1</v>
      </c>
    </row>
    <row r="15716" spans="1:6" x14ac:dyDescent="0.2">
      <c r="A15716" s="28">
        <v>43605</v>
      </c>
      <c r="B15716" t="s">
        <v>443</v>
      </c>
      <c r="C15716" t="s">
        <v>57</v>
      </c>
      <c r="D15716" t="s">
        <v>57</v>
      </c>
      <c r="E15716" s="30">
        <v>4</v>
      </c>
      <c r="F15716">
        <f t="shared" si="251"/>
        <v>1</v>
      </c>
    </row>
    <row r="15717" spans="1:6" x14ac:dyDescent="0.2">
      <c r="A15717" s="28">
        <v>43605</v>
      </c>
      <c r="B15717" t="s">
        <v>443</v>
      </c>
      <c r="C15717" t="s">
        <v>58</v>
      </c>
      <c r="D15717" t="s">
        <v>58</v>
      </c>
      <c r="E15717" s="30">
        <v>13</v>
      </c>
      <c r="F15717">
        <f t="shared" si="251"/>
        <v>1</v>
      </c>
    </row>
    <row r="15718" spans="1:6" x14ac:dyDescent="0.2">
      <c r="A15718" s="28">
        <v>43605</v>
      </c>
      <c r="B15718" t="s">
        <v>443</v>
      </c>
      <c r="C15718" t="s">
        <v>59</v>
      </c>
      <c r="D15718" t="s">
        <v>59</v>
      </c>
      <c r="E15718" s="30">
        <v>5</v>
      </c>
      <c r="F15718">
        <f t="shared" si="251"/>
        <v>1</v>
      </c>
    </row>
    <row r="15719" spans="1:6" x14ac:dyDescent="0.2">
      <c r="A15719" s="28">
        <v>43606</v>
      </c>
      <c r="B15719" t="s">
        <v>444</v>
      </c>
      <c r="C15719" t="s">
        <v>52</v>
      </c>
      <c r="D15719" t="s">
        <v>52</v>
      </c>
      <c r="E15719" s="30">
        <v>5.34</v>
      </c>
      <c r="F15719">
        <f t="shared" si="251"/>
        <v>1</v>
      </c>
    </row>
    <row r="15720" spans="1:6" x14ac:dyDescent="0.2">
      <c r="A15720" s="28">
        <v>43606</v>
      </c>
      <c r="B15720" t="s">
        <v>444</v>
      </c>
      <c r="C15720" t="s">
        <v>53</v>
      </c>
      <c r="D15720" t="s">
        <v>53</v>
      </c>
      <c r="E15720" s="30">
        <v>4</v>
      </c>
      <c r="F15720">
        <f t="shared" si="251"/>
        <v>1</v>
      </c>
    </row>
    <row r="15721" spans="1:6" x14ac:dyDescent="0.2">
      <c r="A15721" s="28">
        <v>43606</v>
      </c>
      <c r="B15721" t="s">
        <v>444</v>
      </c>
      <c r="C15721" t="s">
        <v>54</v>
      </c>
      <c r="D15721" t="s">
        <v>54</v>
      </c>
      <c r="E15721" s="30">
        <v>5.0999999999999996</v>
      </c>
      <c r="F15721">
        <f t="shared" si="251"/>
        <v>1</v>
      </c>
    </row>
    <row r="15722" spans="1:6" x14ac:dyDescent="0.2">
      <c r="A15722" s="28">
        <v>43606</v>
      </c>
      <c r="B15722" t="s">
        <v>444</v>
      </c>
      <c r="C15722" t="s">
        <v>55</v>
      </c>
      <c r="D15722" t="s">
        <v>55</v>
      </c>
      <c r="E15722" s="30">
        <v>17.600000000000001</v>
      </c>
      <c r="F15722">
        <f t="shared" si="251"/>
        <v>1</v>
      </c>
    </row>
    <row r="15723" spans="1:6" x14ac:dyDescent="0.2">
      <c r="A15723" s="28">
        <v>43606</v>
      </c>
      <c r="B15723" t="s">
        <v>444</v>
      </c>
      <c r="C15723" t="s">
        <v>56</v>
      </c>
      <c r="D15723" t="s">
        <v>56</v>
      </c>
      <c r="E15723" s="30">
        <v>12.2</v>
      </c>
      <c r="F15723">
        <f t="shared" si="251"/>
        <v>1</v>
      </c>
    </row>
    <row r="15724" spans="1:6" x14ac:dyDescent="0.2">
      <c r="A15724" s="28">
        <v>43606</v>
      </c>
      <c r="B15724" t="s">
        <v>444</v>
      </c>
      <c r="C15724" t="s">
        <v>57</v>
      </c>
      <c r="D15724" t="s">
        <v>57</v>
      </c>
      <c r="E15724" s="30">
        <v>0</v>
      </c>
      <c r="F15724">
        <f t="shared" si="251"/>
        <v>1</v>
      </c>
    </row>
    <row r="15725" spans="1:6" x14ac:dyDescent="0.2">
      <c r="A15725" s="28">
        <v>43606</v>
      </c>
      <c r="B15725" t="s">
        <v>444</v>
      </c>
      <c r="C15725" t="s">
        <v>58</v>
      </c>
      <c r="D15725" t="s">
        <v>58</v>
      </c>
      <c r="E15725" s="30">
        <v>1</v>
      </c>
      <c r="F15725">
        <f t="shared" si="251"/>
        <v>1</v>
      </c>
    </row>
    <row r="15726" spans="1:6" x14ac:dyDescent="0.2">
      <c r="A15726" s="28">
        <v>43606</v>
      </c>
      <c r="B15726" t="s">
        <v>444</v>
      </c>
      <c r="C15726" t="s">
        <v>59</v>
      </c>
      <c r="D15726" t="s">
        <v>59</v>
      </c>
      <c r="E15726" s="30">
        <v>7</v>
      </c>
      <c r="F15726">
        <f t="shared" si="251"/>
        <v>1</v>
      </c>
    </row>
    <row r="15727" spans="1:6" x14ac:dyDescent="0.2">
      <c r="A15727" s="28">
        <v>43607</v>
      </c>
      <c r="B15727" t="s">
        <v>445</v>
      </c>
      <c r="C15727" t="s">
        <v>52</v>
      </c>
      <c r="D15727" t="s">
        <v>52</v>
      </c>
      <c r="E15727" s="30">
        <v>8.16</v>
      </c>
      <c r="F15727">
        <f t="shared" si="251"/>
        <v>1</v>
      </c>
    </row>
    <row r="15728" spans="1:6" x14ac:dyDescent="0.2">
      <c r="A15728" s="28">
        <v>43607</v>
      </c>
      <c r="B15728" t="s">
        <v>445</v>
      </c>
      <c r="C15728" t="s">
        <v>53</v>
      </c>
      <c r="D15728" t="s">
        <v>53</v>
      </c>
      <c r="E15728" s="30">
        <v>2.8359999999999999</v>
      </c>
      <c r="F15728">
        <f t="shared" si="251"/>
        <v>1</v>
      </c>
    </row>
    <row r="15729" spans="1:6" x14ac:dyDescent="0.2">
      <c r="A15729" s="28">
        <v>43607</v>
      </c>
      <c r="B15729" t="s">
        <v>445</v>
      </c>
      <c r="C15729" t="s">
        <v>54</v>
      </c>
      <c r="D15729" t="s">
        <v>54</v>
      </c>
      <c r="E15729" s="30">
        <v>3.15</v>
      </c>
      <c r="F15729">
        <f t="shared" si="251"/>
        <v>1</v>
      </c>
    </row>
    <row r="15730" spans="1:6" x14ac:dyDescent="0.2">
      <c r="A15730" s="28">
        <v>43607</v>
      </c>
      <c r="B15730" t="s">
        <v>445</v>
      </c>
      <c r="C15730" t="s">
        <v>55</v>
      </c>
      <c r="D15730" t="s">
        <v>55</v>
      </c>
      <c r="E15730" s="30">
        <v>28.2</v>
      </c>
      <c r="F15730">
        <f t="shared" si="251"/>
        <v>1</v>
      </c>
    </row>
    <row r="15731" spans="1:6" x14ac:dyDescent="0.2">
      <c r="A15731" s="28">
        <v>43607</v>
      </c>
      <c r="B15731" t="s">
        <v>445</v>
      </c>
      <c r="C15731" t="s">
        <v>56</v>
      </c>
      <c r="D15731" t="s">
        <v>56</v>
      </c>
      <c r="E15731" s="30">
        <v>8</v>
      </c>
      <c r="F15731">
        <f t="shared" si="251"/>
        <v>1</v>
      </c>
    </row>
    <row r="15732" spans="1:6" x14ac:dyDescent="0.2">
      <c r="A15732" s="28">
        <v>43607</v>
      </c>
      <c r="B15732" t="s">
        <v>445</v>
      </c>
      <c r="C15732" t="s">
        <v>57</v>
      </c>
      <c r="D15732" t="s">
        <v>57</v>
      </c>
      <c r="E15732" s="30">
        <v>0</v>
      </c>
      <c r="F15732">
        <f t="shared" si="251"/>
        <v>1</v>
      </c>
    </row>
    <row r="15733" spans="1:6" x14ac:dyDescent="0.2">
      <c r="A15733" s="28">
        <v>43607</v>
      </c>
      <c r="B15733" t="s">
        <v>445</v>
      </c>
      <c r="C15733" t="s">
        <v>58</v>
      </c>
      <c r="D15733" t="s">
        <v>58</v>
      </c>
      <c r="E15733" s="30">
        <v>9</v>
      </c>
      <c r="F15733">
        <f t="shared" si="251"/>
        <v>1</v>
      </c>
    </row>
    <row r="15734" spans="1:6" x14ac:dyDescent="0.2">
      <c r="A15734" s="28">
        <v>43607</v>
      </c>
      <c r="B15734" t="s">
        <v>445</v>
      </c>
      <c r="C15734" t="s">
        <v>59</v>
      </c>
      <c r="D15734" t="s">
        <v>59</v>
      </c>
      <c r="E15734" s="30">
        <v>5</v>
      </c>
      <c r="F15734">
        <f t="shared" si="251"/>
        <v>1</v>
      </c>
    </row>
    <row r="15735" spans="1:6" x14ac:dyDescent="0.2">
      <c r="A15735" s="28">
        <v>43608</v>
      </c>
      <c r="B15735" t="s">
        <v>446</v>
      </c>
      <c r="C15735" t="s">
        <v>52</v>
      </c>
      <c r="D15735" t="s">
        <v>52</v>
      </c>
      <c r="E15735" s="30">
        <v>2.33</v>
      </c>
      <c r="F15735">
        <f t="shared" si="251"/>
        <v>1</v>
      </c>
    </row>
    <row r="15736" spans="1:6" x14ac:dyDescent="0.2">
      <c r="A15736" s="28">
        <v>43608</v>
      </c>
      <c r="B15736" t="s">
        <v>446</v>
      </c>
      <c r="C15736" t="s">
        <v>53</v>
      </c>
      <c r="D15736" t="s">
        <v>53</v>
      </c>
      <c r="E15736" s="30">
        <v>3.34</v>
      </c>
      <c r="F15736">
        <f t="shared" si="251"/>
        <v>1</v>
      </c>
    </row>
    <row r="15737" spans="1:6" x14ac:dyDescent="0.2">
      <c r="A15737" s="28">
        <v>43608</v>
      </c>
      <c r="B15737" t="s">
        <v>446</v>
      </c>
      <c r="C15737" t="s">
        <v>54</v>
      </c>
      <c r="D15737" t="s">
        <v>54</v>
      </c>
      <c r="E15737" s="30">
        <v>2</v>
      </c>
      <c r="F15737">
        <f t="shared" si="251"/>
        <v>1</v>
      </c>
    </row>
    <row r="15738" spans="1:6" x14ac:dyDescent="0.2">
      <c r="A15738" s="28">
        <v>43608</v>
      </c>
      <c r="B15738" t="s">
        <v>446</v>
      </c>
      <c r="C15738" t="s">
        <v>55</v>
      </c>
      <c r="D15738" t="s">
        <v>55</v>
      </c>
      <c r="E15738" s="30">
        <v>26.1</v>
      </c>
      <c r="F15738">
        <f t="shared" si="251"/>
        <v>1</v>
      </c>
    </row>
    <row r="15739" spans="1:6" x14ac:dyDescent="0.2">
      <c r="A15739" s="28">
        <v>43608</v>
      </c>
      <c r="B15739" t="s">
        <v>446</v>
      </c>
      <c r="C15739" t="s">
        <v>56</v>
      </c>
      <c r="D15739" t="s">
        <v>56</v>
      </c>
      <c r="E15739" s="30">
        <v>4</v>
      </c>
      <c r="F15739">
        <f t="shared" si="251"/>
        <v>1</v>
      </c>
    </row>
    <row r="15740" spans="1:6" x14ac:dyDescent="0.2">
      <c r="A15740" s="28">
        <v>43608</v>
      </c>
      <c r="B15740" t="s">
        <v>446</v>
      </c>
      <c r="C15740" t="s">
        <v>57</v>
      </c>
      <c r="D15740" t="s">
        <v>57</v>
      </c>
      <c r="E15740" s="30">
        <v>0</v>
      </c>
      <c r="F15740">
        <f t="shared" si="251"/>
        <v>1</v>
      </c>
    </row>
    <row r="15741" spans="1:6" x14ac:dyDescent="0.2">
      <c r="A15741" s="28">
        <v>43608</v>
      </c>
      <c r="B15741" t="s">
        <v>446</v>
      </c>
      <c r="C15741" t="s">
        <v>58</v>
      </c>
      <c r="D15741" t="s">
        <v>58</v>
      </c>
      <c r="E15741" s="30">
        <v>10</v>
      </c>
      <c r="F15741">
        <f t="shared" si="251"/>
        <v>1</v>
      </c>
    </row>
    <row r="15742" spans="1:6" x14ac:dyDescent="0.2">
      <c r="A15742" s="28">
        <v>43608</v>
      </c>
      <c r="B15742" t="s">
        <v>446</v>
      </c>
      <c r="C15742" t="s">
        <v>59</v>
      </c>
      <c r="D15742" t="s">
        <v>59</v>
      </c>
      <c r="E15742" s="30">
        <v>6</v>
      </c>
      <c r="F15742">
        <f t="shared" si="251"/>
        <v>1</v>
      </c>
    </row>
    <row r="15743" spans="1:6" x14ac:dyDescent="0.2">
      <c r="A15743" s="28">
        <v>43609</v>
      </c>
      <c r="B15743" t="s">
        <v>440</v>
      </c>
      <c r="C15743" t="s">
        <v>52</v>
      </c>
      <c r="D15743" t="s">
        <v>52</v>
      </c>
      <c r="E15743" s="30">
        <v>5.34</v>
      </c>
      <c r="F15743">
        <f t="shared" si="251"/>
        <v>1</v>
      </c>
    </row>
    <row r="15744" spans="1:6" x14ac:dyDescent="0.2">
      <c r="A15744" s="28">
        <v>43609</v>
      </c>
      <c r="B15744" t="s">
        <v>440</v>
      </c>
      <c r="C15744" t="s">
        <v>53</v>
      </c>
      <c r="D15744" t="s">
        <v>53</v>
      </c>
      <c r="E15744" s="30">
        <v>3.7029999999999998</v>
      </c>
      <c r="F15744">
        <f t="shared" si="251"/>
        <v>1</v>
      </c>
    </row>
    <row r="15745" spans="1:6" x14ac:dyDescent="0.2">
      <c r="A15745" s="28">
        <v>43609</v>
      </c>
      <c r="B15745" t="s">
        <v>440</v>
      </c>
      <c r="C15745" t="s">
        <v>54</v>
      </c>
      <c r="D15745" t="s">
        <v>54</v>
      </c>
      <c r="E15745" s="30">
        <v>3</v>
      </c>
      <c r="F15745">
        <f t="shared" si="251"/>
        <v>1</v>
      </c>
    </row>
    <row r="15746" spans="1:6" x14ac:dyDescent="0.2">
      <c r="A15746" s="28">
        <v>43609</v>
      </c>
      <c r="B15746" t="s">
        <v>440</v>
      </c>
      <c r="C15746" t="s">
        <v>55</v>
      </c>
      <c r="D15746" t="s">
        <v>55</v>
      </c>
      <c r="E15746" s="30">
        <v>36.200000000000003</v>
      </c>
      <c r="F15746">
        <f t="shared" si="251"/>
        <v>1</v>
      </c>
    </row>
    <row r="15747" spans="1:6" x14ac:dyDescent="0.2">
      <c r="A15747" s="28">
        <v>43609</v>
      </c>
      <c r="B15747" t="s">
        <v>440</v>
      </c>
      <c r="C15747" t="s">
        <v>56</v>
      </c>
      <c r="D15747" t="s">
        <v>56</v>
      </c>
      <c r="E15747" s="30">
        <v>8</v>
      </c>
      <c r="F15747">
        <f t="shared" si="251"/>
        <v>1</v>
      </c>
    </row>
    <row r="15748" spans="1:6" x14ac:dyDescent="0.2">
      <c r="A15748" s="28">
        <v>43609</v>
      </c>
      <c r="B15748" t="s">
        <v>440</v>
      </c>
      <c r="C15748" t="s">
        <v>57</v>
      </c>
      <c r="D15748" t="s">
        <v>57</v>
      </c>
      <c r="E15748" s="30">
        <v>1</v>
      </c>
      <c r="F15748">
        <f t="shared" si="251"/>
        <v>1</v>
      </c>
    </row>
    <row r="15749" spans="1:6" x14ac:dyDescent="0.2">
      <c r="A15749" s="28">
        <v>43609</v>
      </c>
      <c r="B15749" t="s">
        <v>440</v>
      </c>
      <c r="C15749" t="s">
        <v>58</v>
      </c>
      <c r="D15749" t="s">
        <v>58</v>
      </c>
      <c r="E15749" s="30">
        <v>5</v>
      </c>
      <c r="F15749">
        <f t="shared" si="251"/>
        <v>1</v>
      </c>
    </row>
    <row r="15750" spans="1:6" x14ac:dyDescent="0.2">
      <c r="A15750" s="28">
        <v>43609</v>
      </c>
      <c r="B15750" t="s">
        <v>440</v>
      </c>
      <c r="C15750" t="s">
        <v>59</v>
      </c>
      <c r="D15750" t="s">
        <v>59</v>
      </c>
      <c r="E15750" s="30">
        <v>3</v>
      </c>
      <c r="F15750">
        <f t="shared" si="251"/>
        <v>1</v>
      </c>
    </row>
    <row r="15751" spans="1:6" x14ac:dyDescent="0.2">
      <c r="A15751" s="28">
        <v>43610</v>
      </c>
      <c r="B15751" t="s">
        <v>441</v>
      </c>
      <c r="C15751" t="s">
        <v>52</v>
      </c>
      <c r="D15751" t="s">
        <v>52</v>
      </c>
      <c r="E15751" s="30">
        <v>11</v>
      </c>
      <c r="F15751">
        <f t="shared" ref="F15751:F15814" si="252">SUBTOTAL(103,E15751)</f>
        <v>1</v>
      </c>
    </row>
    <row r="15752" spans="1:6" x14ac:dyDescent="0.2">
      <c r="A15752" s="28">
        <v>43610</v>
      </c>
      <c r="B15752" t="s">
        <v>441</v>
      </c>
      <c r="C15752" t="s">
        <v>53</v>
      </c>
      <c r="D15752" t="s">
        <v>53</v>
      </c>
      <c r="E15752" s="30">
        <v>3.34</v>
      </c>
      <c r="F15752">
        <f t="shared" si="252"/>
        <v>1</v>
      </c>
    </row>
    <row r="15753" spans="1:6" x14ac:dyDescent="0.2">
      <c r="A15753" s="28">
        <v>43610</v>
      </c>
      <c r="B15753" t="s">
        <v>441</v>
      </c>
      <c r="C15753" t="s">
        <v>54</v>
      </c>
      <c r="D15753" t="s">
        <v>54</v>
      </c>
      <c r="E15753" s="30">
        <v>4.0999999999999996</v>
      </c>
      <c r="F15753">
        <f t="shared" si="252"/>
        <v>1</v>
      </c>
    </row>
    <row r="15754" spans="1:6" x14ac:dyDescent="0.2">
      <c r="A15754" s="28">
        <v>43610</v>
      </c>
      <c r="B15754" t="s">
        <v>441</v>
      </c>
      <c r="C15754" t="s">
        <v>55</v>
      </c>
      <c r="D15754" t="s">
        <v>55</v>
      </c>
      <c r="E15754" s="30">
        <v>35</v>
      </c>
      <c r="F15754">
        <f t="shared" si="252"/>
        <v>1</v>
      </c>
    </row>
    <row r="15755" spans="1:6" x14ac:dyDescent="0.2">
      <c r="A15755" s="28">
        <v>43610</v>
      </c>
      <c r="B15755" t="s">
        <v>441</v>
      </c>
      <c r="C15755" t="s">
        <v>56</v>
      </c>
      <c r="D15755" t="s">
        <v>56</v>
      </c>
      <c r="E15755" s="30">
        <v>4</v>
      </c>
      <c r="F15755">
        <f t="shared" si="252"/>
        <v>1</v>
      </c>
    </row>
    <row r="15756" spans="1:6" x14ac:dyDescent="0.2">
      <c r="A15756" s="28">
        <v>43610</v>
      </c>
      <c r="B15756" t="s">
        <v>441</v>
      </c>
      <c r="C15756" t="s">
        <v>57</v>
      </c>
      <c r="D15756" t="s">
        <v>57</v>
      </c>
      <c r="E15756" s="30">
        <v>0</v>
      </c>
      <c r="F15756">
        <f t="shared" si="252"/>
        <v>1</v>
      </c>
    </row>
    <row r="15757" spans="1:6" x14ac:dyDescent="0.2">
      <c r="A15757" s="28">
        <v>43610</v>
      </c>
      <c r="B15757" t="s">
        <v>441</v>
      </c>
      <c r="C15757" t="s">
        <v>58</v>
      </c>
      <c r="D15757" t="s">
        <v>58</v>
      </c>
      <c r="E15757" s="30">
        <v>16</v>
      </c>
      <c r="F15757">
        <f t="shared" si="252"/>
        <v>1</v>
      </c>
    </row>
    <row r="15758" spans="1:6" x14ac:dyDescent="0.2">
      <c r="A15758" s="28">
        <v>43610</v>
      </c>
      <c r="B15758" t="s">
        <v>441</v>
      </c>
      <c r="C15758" t="s">
        <v>59</v>
      </c>
      <c r="D15758" t="s">
        <v>59</v>
      </c>
      <c r="E15758" s="30">
        <v>2</v>
      </c>
      <c r="F15758">
        <f t="shared" si="252"/>
        <v>1</v>
      </c>
    </row>
    <row r="15759" spans="1:6" x14ac:dyDescent="0.2">
      <c r="A15759" s="28">
        <v>43611</v>
      </c>
      <c r="B15759" t="s">
        <v>447</v>
      </c>
      <c r="C15759" t="s">
        <v>52</v>
      </c>
      <c r="D15759" t="s">
        <v>52</v>
      </c>
      <c r="E15759" s="30">
        <v>6.33</v>
      </c>
      <c r="F15759">
        <f t="shared" si="252"/>
        <v>1</v>
      </c>
    </row>
    <row r="15760" spans="1:6" x14ac:dyDescent="0.2">
      <c r="A15760" s="28">
        <v>43611</v>
      </c>
      <c r="B15760" t="s">
        <v>447</v>
      </c>
      <c r="C15760" t="s">
        <v>53</v>
      </c>
      <c r="D15760" t="s">
        <v>53</v>
      </c>
      <c r="E15760" s="30">
        <v>5.31</v>
      </c>
      <c r="F15760">
        <f t="shared" si="252"/>
        <v>1</v>
      </c>
    </row>
    <row r="15761" spans="1:6" x14ac:dyDescent="0.2">
      <c r="A15761" s="28">
        <v>43611</v>
      </c>
      <c r="B15761" t="s">
        <v>447</v>
      </c>
      <c r="C15761" t="s">
        <v>54</v>
      </c>
      <c r="D15761" t="s">
        <v>54</v>
      </c>
      <c r="E15761" s="30">
        <v>2</v>
      </c>
      <c r="F15761">
        <f t="shared" si="252"/>
        <v>1</v>
      </c>
    </row>
    <row r="15762" spans="1:6" x14ac:dyDescent="0.2">
      <c r="A15762" s="28">
        <v>43611</v>
      </c>
      <c r="B15762" t="s">
        <v>447</v>
      </c>
      <c r="C15762" t="s">
        <v>55</v>
      </c>
      <c r="D15762" t="s">
        <v>55</v>
      </c>
      <c r="E15762" s="30">
        <v>30</v>
      </c>
      <c r="F15762">
        <f t="shared" si="252"/>
        <v>1</v>
      </c>
    </row>
    <row r="15763" spans="1:6" x14ac:dyDescent="0.2">
      <c r="A15763" s="28">
        <v>43611</v>
      </c>
      <c r="B15763" t="s">
        <v>447</v>
      </c>
      <c r="C15763" t="s">
        <v>56</v>
      </c>
      <c r="D15763" t="s">
        <v>56</v>
      </c>
      <c r="E15763" s="30">
        <v>2.6</v>
      </c>
      <c r="F15763">
        <f t="shared" si="252"/>
        <v>1</v>
      </c>
    </row>
    <row r="15764" spans="1:6" x14ac:dyDescent="0.2">
      <c r="A15764" s="28">
        <v>43611</v>
      </c>
      <c r="B15764" t="s">
        <v>447</v>
      </c>
      <c r="C15764" t="s">
        <v>57</v>
      </c>
      <c r="D15764" t="s">
        <v>57</v>
      </c>
      <c r="E15764" s="30">
        <v>0</v>
      </c>
      <c r="F15764">
        <f t="shared" si="252"/>
        <v>1</v>
      </c>
    </row>
    <row r="15765" spans="1:6" x14ac:dyDescent="0.2">
      <c r="A15765" s="28">
        <v>43611</v>
      </c>
      <c r="B15765" t="s">
        <v>447</v>
      </c>
      <c r="C15765" t="s">
        <v>58</v>
      </c>
      <c r="D15765" t="s">
        <v>58</v>
      </c>
      <c r="E15765" s="30">
        <v>11</v>
      </c>
      <c r="F15765">
        <f t="shared" si="252"/>
        <v>1</v>
      </c>
    </row>
    <row r="15766" spans="1:6" x14ac:dyDescent="0.2">
      <c r="A15766" s="28">
        <v>43611</v>
      </c>
      <c r="B15766" t="s">
        <v>447</v>
      </c>
      <c r="C15766" t="s">
        <v>59</v>
      </c>
      <c r="D15766" t="s">
        <v>59</v>
      </c>
      <c r="E15766" s="30">
        <v>6</v>
      </c>
      <c r="F15766">
        <f t="shared" si="252"/>
        <v>1</v>
      </c>
    </row>
    <row r="15767" spans="1:6" x14ac:dyDescent="0.2">
      <c r="A15767" s="28">
        <v>43612</v>
      </c>
      <c r="B15767" t="s">
        <v>443</v>
      </c>
      <c r="C15767" t="s">
        <v>52</v>
      </c>
      <c r="D15767" t="s">
        <v>52</v>
      </c>
      <c r="E15767" s="30">
        <v>4.67</v>
      </c>
      <c r="F15767">
        <f t="shared" si="252"/>
        <v>1</v>
      </c>
    </row>
    <row r="15768" spans="1:6" x14ac:dyDescent="0.2">
      <c r="A15768" s="28">
        <v>43612</v>
      </c>
      <c r="B15768" t="s">
        <v>443</v>
      </c>
      <c r="C15768" t="s">
        <v>53</v>
      </c>
      <c r="D15768" t="s">
        <v>53</v>
      </c>
      <c r="E15768" s="30">
        <v>0.67</v>
      </c>
      <c r="F15768">
        <f t="shared" si="252"/>
        <v>1</v>
      </c>
    </row>
    <row r="15769" spans="1:6" x14ac:dyDescent="0.2">
      <c r="A15769" s="28">
        <v>43612</v>
      </c>
      <c r="B15769" t="s">
        <v>443</v>
      </c>
      <c r="C15769" t="s">
        <v>54</v>
      </c>
      <c r="D15769" t="s">
        <v>54</v>
      </c>
      <c r="E15769" s="30">
        <v>1.2</v>
      </c>
      <c r="F15769">
        <f t="shared" si="252"/>
        <v>1</v>
      </c>
    </row>
    <row r="15770" spans="1:6" x14ac:dyDescent="0.2">
      <c r="A15770" s="28">
        <v>43612</v>
      </c>
      <c r="B15770" t="s">
        <v>443</v>
      </c>
      <c r="C15770" t="s">
        <v>55</v>
      </c>
      <c r="D15770" t="s">
        <v>55</v>
      </c>
      <c r="E15770" s="30">
        <v>19</v>
      </c>
      <c r="F15770">
        <f t="shared" si="252"/>
        <v>1</v>
      </c>
    </row>
    <row r="15771" spans="1:6" x14ac:dyDescent="0.2">
      <c r="A15771" s="28">
        <v>43612</v>
      </c>
      <c r="B15771" t="s">
        <v>443</v>
      </c>
      <c r="C15771" t="s">
        <v>56</v>
      </c>
      <c r="D15771" t="s">
        <v>56</v>
      </c>
      <c r="E15771" s="30">
        <v>8</v>
      </c>
      <c r="F15771">
        <f t="shared" si="252"/>
        <v>1</v>
      </c>
    </row>
    <row r="15772" spans="1:6" x14ac:dyDescent="0.2">
      <c r="A15772" s="28">
        <v>43612</v>
      </c>
      <c r="B15772" t="s">
        <v>443</v>
      </c>
      <c r="C15772" t="s">
        <v>57</v>
      </c>
      <c r="D15772" t="s">
        <v>57</v>
      </c>
      <c r="E15772" s="30">
        <v>0</v>
      </c>
      <c r="F15772">
        <f t="shared" si="252"/>
        <v>1</v>
      </c>
    </row>
    <row r="15773" spans="1:6" x14ac:dyDescent="0.2">
      <c r="A15773" s="28">
        <v>43612</v>
      </c>
      <c r="B15773" t="s">
        <v>443</v>
      </c>
      <c r="C15773" t="s">
        <v>58</v>
      </c>
      <c r="D15773" t="s">
        <v>58</v>
      </c>
      <c r="E15773" s="30">
        <v>0</v>
      </c>
      <c r="F15773">
        <f t="shared" si="252"/>
        <v>1</v>
      </c>
    </row>
    <row r="15774" spans="1:6" x14ac:dyDescent="0.2">
      <c r="A15774" s="28">
        <v>43612</v>
      </c>
      <c r="B15774" t="s">
        <v>443</v>
      </c>
      <c r="C15774" t="s">
        <v>59</v>
      </c>
      <c r="D15774" t="s">
        <v>59</v>
      </c>
      <c r="E15774" s="30">
        <v>2</v>
      </c>
      <c r="F15774">
        <f t="shared" si="252"/>
        <v>1</v>
      </c>
    </row>
    <row r="15775" spans="1:6" x14ac:dyDescent="0.2">
      <c r="A15775" s="28">
        <v>43613</v>
      </c>
      <c r="B15775" t="s">
        <v>444</v>
      </c>
      <c r="C15775" t="s">
        <v>52</v>
      </c>
      <c r="D15775" t="s">
        <v>52</v>
      </c>
      <c r="E15775" s="30">
        <v>4.33</v>
      </c>
      <c r="F15775">
        <f t="shared" si="252"/>
        <v>1</v>
      </c>
    </row>
    <row r="15776" spans="1:6" x14ac:dyDescent="0.2">
      <c r="A15776" s="28">
        <v>43613</v>
      </c>
      <c r="B15776" t="s">
        <v>444</v>
      </c>
      <c r="C15776" t="s">
        <v>53</v>
      </c>
      <c r="D15776" t="s">
        <v>53</v>
      </c>
      <c r="E15776" s="30">
        <v>3.99</v>
      </c>
      <c r="F15776">
        <f t="shared" si="252"/>
        <v>1</v>
      </c>
    </row>
    <row r="15777" spans="1:6" x14ac:dyDescent="0.2">
      <c r="A15777" s="28">
        <v>43613</v>
      </c>
      <c r="B15777" t="s">
        <v>444</v>
      </c>
      <c r="C15777" t="s">
        <v>54</v>
      </c>
      <c r="D15777" t="s">
        <v>54</v>
      </c>
      <c r="E15777" s="30">
        <v>6.3</v>
      </c>
      <c r="F15777">
        <f t="shared" si="252"/>
        <v>1</v>
      </c>
    </row>
    <row r="15778" spans="1:6" x14ac:dyDescent="0.2">
      <c r="A15778" s="28">
        <v>43613</v>
      </c>
      <c r="B15778" t="s">
        <v>444</v>
      </c>
      <c r="C15778" t="s">
        <v>55</v>
      </c>
      <c r="D15778" t="s">
        <v>55</v>
      </c>
      <c r="E15778" s="30">
        <v>18.2</v>
      </c>
      <c r="F15778">
        <f t="shared" si="252"/>
        <v>1</v>
      </c>
    </row>
    <row r="15779" spans="1:6" x14ac:dyDescent="0.2">
      <c r="A15779" s="28">
        <v>43613</v>
      </c>
      <c r="B15779" t="s">
        <v>444</v>
      </c>
      <c r="C15779" t="s">
        <v>56</v>
      </c>
      <c r="D15779" t="s">
        <v>56</v>
      </c>
      <c r="E15779" s="30">
        <v>10</v>
      </c>
      <c r="F15779">
        <f t="shared" si="252"/>
        <v>1</v>
      </c>
    </row>
    <row r="15780" spans="1:6" x14ac:dyDescent="0.2">
      <c r="A15780" s="28">
        <v>43613</v>
      </c>
      <c r="B15780" t="s">
        <v>444</v>
      </c>
      <c r="C15780" t="s">
        <v>57</v>
      </c>
      <c r="D15780" t="s">
        <v>57</v>
      </c>
      <c r="E15780" s="30">
        <v>2</v>
      </c>
      <c r="F15780">
        <f t="shared" si="252"/>
        <v>1</v>
      </c>
    </row>
    <row r="15781" spans="1:6" x14ac:dyDescent="0.2">
      <c r="A15781" s="28">
        <v>43613</v>
      </c>
      <c r="B15781" t="s">
        <v>444</v>
      </c>
      <c r="C15781" t="s">
        <v>58</v>
      </c>
      <c r="D15781" t="s">
        <v>58</v>
      </c>
      <c r="E15781" s="30">
        <v>5</v>
      </c>
      <c r="F15781">
        <f t="shared" si="252"/>
        <v>1</v>
      </c>
    </row>
    <row r="15782" spans="1:6" x14ac:dyDescent="0.2">
      <c r="A15782" s="28">
        <v>43613</v>
      </c>
      <c r="B15782" t="s">
        <v>444</v>
      </c>
      <c r="C15782" t="s">
        <v>59</v>
      </c>
      <c r="D15782" t="s">
        <v>59</v>
      </c>
      <c r="E15782" s="30">
        <v>6</v>
      </c>
      <c r="F15782">
        <f t="shared" si="252"/>
        <v>1</v>
      </c>
    </row>
    <row r="15783" spans="1:6" x14ac:dyDescent="0.2">
      <c r="A15783" s="28">
        <v>43614</v>
      </c>
      <c r="B15783" t="s">
        <v>445</v>
      </c>
      <c r="C15783" t="s">
        <v>52</v>
      </c>
      <c r="D15783" t="s">
        <v>52</v>
      </c>
      <c r="E15783" s="30">
        <v>5.5</v>
      </c>
      <c r="F15783">
        <f t="shared" si="252"/>
        <v>1</v>
      </c>
    </row>
    <row r="15784" spans="1:6" x14ac:dyDescent="0.2">
      <c r="A15784" s="28">
        <v>43614</v>
      </c>
      <c r="B15784" t="s">
        <v>445</v>
      </c>
      <c r="C15784" t="s">
        <v>53</v>
      </c>
      <c r="D15784" t="s">
        <v>53</v>
      </c>
      <c r="E15784" s="30">
        <v>2.34</v>
      </c>
      <c r="F15784">
        <f t="shared" si="252"/>
        <v>1</v>
      </c>
    </row>
    <row r="15785" spans="1:6" x14ac:dyDescent="0.2">
      <c r="A15785" s="28">
        <v>43614</v>
      </c>
      <c r="B15785" t="s">
        <v>445</v>
      </c>
      <c r="C15785" t="s">
        <v>54</v>
      </c>
      <c r="D15785" t="s">
        <v>54</v>
      </c>
      <c r="E15785" s="30">
        <v>4.05</v>
      </c>
      <c r="F15785">
        <f t="shared" si="252"/>
        <v>1</v>
      </c>
    </row>
    <row r="15786" spans="1:6" x14ac:dyDescent="0.2">
      <c r="A15786" s="28">
        <v>43614</v>
      </c>
      <c r="B15786" t="s">
        <v>445</v>
      </c>
      <c r="C15786" t="s">
        <v>55</v>
      </c>
      <c r="D15786" t="s">
        <v>55</v>
      </c>
      <c r="E15786" s="30">
        <v>15</v>
      </c>
      <c r="F15786">
        <f t="shared" si="252"/>
        <v>1</v>
      </c>
    </row>
    <row r="15787" spans="1:6" x14ac:dyDescent="0.2">
      <c r="A15787" s="28">
        <v>43614</v>
      </c>
      <c r="B15787" t="s">
        <v>445</v>
      </c>
      <c r="C15787" t="s">
        <v>56</v>
      </c>
      <c r="D15787" t="s">
        <v>56</v>
      </c>
      <c r="E15787" s="30">
        <v>10</v>
      </c>
      <c r="F15787">
        <f t="shared" si="252"/>
        <v>1</v>
      </c>
    </row>
    <row r="15788" spans="1:6" x14ac:dyDescent="0.2">
      <c r="A15788" s="28">
        <v>43614</v>
      </c>
      <c r="B15788" t="s">
        <v>445</v>
      </c>
      <c r="C15788" t="s">
        <v>57</v>
      </c>
      <c r="D15788" t="s">
        <v>57</v>
      </c>
      <c r="E15788" s="30">
        <v>1</v>
      </c>
      <c r="F15788">
        <f t="shared" si="252"/>
        <v>1</v>
      </c>
    </row>
    <row r="15789" spans="1:6" x14ac:dyDescent="0.2">
      <c r="A15789" s="28">
        <v>43614</v>
      </c>
      <c r="B15789" t="s">
        <v>445</v>
      </c>
      <c r="C15789" t="s">
        <v>58</v>
      </c>
      <c r="D15789" t="s">
        <v>58</v>
      </c>
      <c r="E15789" s="30">
        <v>0</v>
      </c>
      <c r="F15789">
        <f t="shared" si="252"/>
        <v>1</v>
      </c>
    </row>
    <row r="15790" spans="1:6" x14ac:dyDescent="0.2">
      <c r="A15790" s="28">
        <v>43614</v>
      </c>
      <c r="B15790" t="s">
        <v>445</v>
      </c>
      <c r="C15790" t="s">
        <v>59</v>
      </c>
      <c r="D15790" t="s">
        <v>59</v>
      </c>
      <c r="E15790" s="30">
        <v>3</v>
      </c>
      <c r="F15790">
        <f t="shared" si="252"/>
        <v>1</v>
      </c>
    </row>
    <row r="15791" spans="1:6" x14ac:dyDescent="0.2">
      <c r="A15791" s="28">
        <v>43615</v>
      </c>
      <c r="B15791" t="s">
        <v>446</v>
      </c>
      <c r="C15791" t="s">
        <v>52</v>
      </c>
      <c r="D15791" t="s">
        <v>52</v>
      </c>
      <c r="E15791" s="30">
        <v>5</v>
      </c>
      <c r="F15791">
        <f t="shared" si="252"/>
        <v>1</v>
      </c>
    </row>
    <row r="15792" spans="1:6" x14ac:dyDescent="0.2">
      <c r="A15792" s="28">
        <v>43615</v>
      </c>
      <c r="B15792" t="s">
        <v>446</v>
      </c>
      <c r="C15792" t="s">
        <v>53</v>
      </c>
      <c r="D15792" t="s">
        <v>53</v>
      </c>
      <c r="E15792" s="30">
        <v>0.34</v>
      </c>
      <c r="F15792">
        <f t="shared" si="252"/>
        <v>1</v>
      </c>
    </row>
    <row r="15793" spans="1:6" x14ac:dyDescent="0.2">
      <c r="A15793" s="28">
        <v>43615</v>
      </c>
      <c r="B15793" t="s">
        <v>446</v>
      </c>
      <c r="C15793" t="s">
        <v>54</v>
      </c>
      <c r="D15793" t="s">
        <v>54</v>
      </c>
      <c r="E15793" s="30">
        <v>3.4</v>
      </c>
      <c r="F15793">
        <f t="shared" si="252"/>
        <v>1</v>
      </c>
    </row>
    <row r="15794" spans="1:6" x14ac:dyDescent="0.2">
      <c r="A15794" s="28">
        <v>43615</v>
      </c>
      <c r="B15794" t="s">
        <v>446</v>
      </c>
      <c r="C15794" t="s">
        <v>55</v>
      </c>
      <c r="D15794" t="s">
        <v>55</v>
      </c>
      <c r="E15794" s="30">
        <v>17.2</v>
      </c>
      <c r="F15794">
        <f t="shared" si="252"/>
        <v>1</v>
      </c>
    </row>
    <row r="15795" spans="1:6" x14ac:dyDescent="0.2">
      <c r="A15795" s="28">
        <v>43615</v>
      </c>
      <c r="B15795" t="s">
        <v>446</v>
      </c>
      <c r="C15795" t="s">
        <v>56</v>
      </c>
      <c r="D15795" t="s">
        <v>56</v>
      </c>
      <c r="E15795" s="30">
        <v>5</v>
      </c>
      <c r="F15795">
        <f t="shared" si="252"/>
        <v>1</v>
      </c>
    </row>
    <row r="15796" spans="1:6" x14ac:dyDescent="0.2">
      <c r="A15796" s="28">
        <v>43615</v>
      </c>
      <c r="B15796" t="s">
        <v>446</v>
      </c>
      <c r="C15796" t="s">
        <v>57</v>
      </c>
      <c r="D15796" t="s">
        <v>57</v>
      </c>
      <c r="E15796" s="30">
        <v>0</v>
      </c>
      <c r="F15796">
        <f t="shared" si="252"/>
        <v>1</v>
      </c>
    </row>
    <row r="15797" spans="1:6" x14ac:dyDescent="0.2">
      <c r="A15797" s="28">
        <v>43615</v>
      </c>
      <c r="B15797" t="s">
        <v>446</v>
      </c>
      <c r="C15797" t="s">
        <v>58</v>
      </c>
      <c r="D15797" t="s">
        <v>58</v>
      </c>
      <c r="E15797" s="30">
        <v>6</v>
      </c>
      <c r="F15797">
        <f t="shared" si="252"/>
        <v>1</v>
      </c>
    </row>
    <row r="15798" spans="1:6" x14ac:dyDescent="0.2">
      <c r="A15798" s="28">
        <v>43615</v>
      </c>
      <c r="B15798" t="s">
        <v>446</v>
      </c>
      <c r="C15798" t="s">
        <v>59</v>
      </c>
      <c r="D15798" t="s">
        <v>59</v>
      </c>
      <c r="E15798" s="30">
        <v>4</v>
      </c>
      <c r="F15798">
        <f t="shared" si="252"/>
        <v>1</v>
      </c>
    </row>
    <row r="15799" spans="1:6" x14ac:dyDescent="0.2">
      <c r="A15799" s="28">
        <v>43616</v>
      </c>
      <c r="B15799" t="s">
        <v>440</v>
      </c>
      <c r="C15799" t="s">
        <v>52</v>
      </c>
      <c r="D15799" t="s">
        <v>52</v>
      </c>
      <c r="E15799" s="30">
        <v>5.99</v>
      </c>
      <c r="F15799">
        <f t="shared" si="252"/>
        <v>1</v>
      </c>
    </row>
    <row r="15800" spans="1:6" x14ac:dyDescent="0.2">
      <c r="A15800" s="28">
        <v>43616</v>
      </c>
      <c r="B15800" t="s">
        <v>440</v>
      </c>
      <c r="C15800" t="s">
        <v>53</v>
      </c>
      <c r="D15800" t="s">
        <v>53</v>
      </c>
      <c r="E15800" s="30">
        <v>3.363</v>
      </c>
      <c r="F15800">
        <f t="shared" si="252"/>
        <v>1</v>
      </c>
    </row>
    <row r="15801" spans="1:6" x14ac:dyDescent="0.2">
      <c r="A15801" s="28">
        <v>43616</v>
      </c>
      <c r="B15801" t="s">
        <v>440</v>
      </c>
      <c r="C15801" t="s">
        <v>54</v>
      </c>
      <c r="D15801" t="s">
        <v>54</v>
      </c>
      <c r="E15801" s="30">
        <v>1</v>
      </c>
      <c r="F15801">
        <f t="shared" si="252"/>
        <v>1</v>
      </c>
    </row>
    <row r="15802" spans="1:6" x14ac:dyDescent="0.2">
      <c r="A15802" s="28">
        <v>43616</v>
      </c>
      <c r="B15802" t="s">
        <v>440</v>
      </c>
      <c r="C15802" t="s">
        <v>55</v>
      </c>
      <c r="D15802" t="s">
        <v>55</v>
      </c>
      <c r="E15802" s="30">
        <v>22.661999999999999</v>
      </c>
      <c r="F15802">
        <f t="shared" si="252"/>
        <v>1</v>
      </c>
    </row>
    <row r="15803" spans="1:6" x14ac:dyDescent="0.2">
      <c r="A15803" s="28">
        <v>43616</v>
      </c>
      <c r="B15803" t="s">
        <v>440</v>
      </c>
      <c r="C15803" t="s">
        <v>56</v>
      </c>
      <c r="D15803" t="s">
        <v>56</v>
      </c>
      <c r="E15803" s="30">
        <v>2</v>
      </c>
      <c r="F15803">
        <f t="shared" si="252"/>
        <v>1</v>
      </c>
    </row>
    <row r="15804" spans="1:6" x14ac:dyDescent="0.2">
      <c r="A15804" s="28">
        <v>43616</v>
      </c>
      <c r="B15804" t="s">
        <v>440</v>
      </c>
      <c r="C15804" t="s">
        <v>57</v>
      </c>
      <c r="D15804" t="s">
        <v>57</v>
      </c>
      <c r="E15804" s="30">
        <v>0</v>
      </c>
      <c r="F15804">
        <f t="shared" si="252"/>
        <v>1</v>
      </c>
    </row>
    <row r="15805" spans="1:6" x14ac:dyDescent="0.2">
      <c r="A15805" s="28">
        <v>43616</v>
      </c>
      <c r="B15805" t="s">
        <v>440</v>
      </c>
      <c r="C15805" t="s">
        <v>58</v>
      </c>
      <c r="D15805" t="s">
        <v>58</v>
      </c>
      <c r="E15805" s="30">
        <v>2</v>
      </c>
      <c r="F15805">
        <f t="shared" si="252"/>
        <v>1</v>
      </c>
    </row>
    <row r="15806" spans="1:6" x14ac:dyDescent="0.2">
      <c r="A15806" s="28">
        <v>43616</v>
      </c>
      <c r="B15806" t="s">
        <v>440</v>
      </c>
      <c r="C15806" t="s">
        <v>59</v>
      </c>
      <c r="D15806" t="s">
        <v>59</v>
      </c>
      <c r="E15806" s="30">
        <v>5</v>
      </c>
      <c r="F15806">
        <f t="shared" si="252"/>
        <v>1</v>
      </c>
    </row>
    <row r="15807" spans="1:6" x14ac:dyDescent="0.2">
      <c r="A15807" s="28">
        <v>43617</v>
      </c>
      <c r="B15807" t="s">
        <v>441</v>
      </c>
      <c r="C15807" t="s">
        <v>52</v>
      </c>
      <c r="D15807" t="s">
        <v>52</v>
      </c>
      <c r="E15807" s="30">
        <v>3</v>
      </c>
      <c r="F15807">
        <f t="shared" si="252"/>
        <v>1</v>
      </c>
    </row>
    <row r="15808" spans="1:6" x14ac:dyDescent="0.2">
      <c r="A15808" s="28">
        <v>43617</v>
      </c>
      <c r="B15808" t="s">
        <v>441</v>
      </c>
      <c r="C15808" t="s">
        <v>53</v>
      </c>
      <c r="D15808" t="s">
        <v>53</v>
      </c>
      <c r="E15808" s="30">
        <v>1.34</v>
      </c>
      <c r="F15808">
        <f t="shared" si="252"/>
        <v>1</v>
      </c>
    </row>
    <row r="15809" spans="1:6" x14ac:dyDescent="0.2">
      <c r="A15809" s="28">
        <v>43617</v>
      </c>
      <c r="B15809" t="s">
        <v>441</v>
      </c>
      <c r="C15809" t="s">
        <v>54</v>
      </c>
      <c r="D15809" t="s">
        <v>54</v>
      </c>
      <c r="E15809" s="30">
        <v>6</v>
      </c>
      <c r="F15809">
        <f t="shared" si="252"/>
        <v>1</v>
      </c>
    </row>
    <row r="15810" spans="1:6" x14ac:dyDescent="0.2">
      <c r="A15810" s="28">
        <v>43617</v>
      </c>
      <c r="B15810" t="s">
        <v>441</v>
      </c>
      <c r="C15810" t="s">
        <v>55</v>
      </c>
      <c r="D15810" t="s">
        <v>55</v>
      </c>
      <c r="E15810" s="30">
        <v>21.4</v>
      </c>
      <c r="F15810">
        <f t="shared" si="252"/>
        <v>1</v>
      </c>
    </row>
    <row r="15811" spans="1:6" x14ac:dyDescent="0.2">
      <c r="A15811" s="28">
        <v>43617</v>
      </c>
      <c r="B15811" t="s">
        <v>441</v>
      </c>
      <c r="C15811" t="s">
        <v>56</v>
      </c>
      <c r="D15811" t="s">
        <v>56</v>
      </c>
      <c r="E15811" s="30">
        <v>1</v>
      </c>
      <c r="F15811">
        <f t="shared" si="252"/>
        <v>1</v>
      </c>
    </row>
    <row r="15812" spans="1:6" x14ac:dyDescent="0.2">
      <c r="A15812" s="28">
        <v>43617</v>
      </c>
      <c r="B15812" t="s">
        <v>441</v>
      </c>
      <c r="C15812" t="s">
        <v>57</v>
      </c>
      <c r="D15812" t="s">
        <v>57</v>
      </c>
      <c r="E15812" s="30">
        <v>0</v>
      </c>
      <c r="F15812">
        <f t="shared" si="252"/>
        <v>1</v>
      </c>
    </row>
    <row r="15813" spans="1:6" x14ac:dyDescent="0.2">
      <c r="A15813" s="28">
        <v>43617</v>
      </c>
      <c r="B15813" t="s">
        <v>441</v>
      </c>
      <c r="C15813" t="s">
        <v>58</v>
      </c>
      <c r="D15813" t="s">
        <v>58</v>
      </c>
      <c r="E15813" s="30">
        <v>8</v>
      </c>
      <c r="F15813">
        <f t="shared" si="252"/>
        <v>1</v>
      </c>
    </row>
    <row r="15814" spans="1:6" x14ac:dyDescent="0.2">
      <c r="A15814" s="28">
        <v>43617</v>
      </c>
      <c r="B15814" t="s">
        <v>441</v>
      </c>
      <c r="C15814" t="s">
        <v>59</v>
      </c>
      <c r="D15814" t="s">
        <v>59</v>
      </c>
      <c r="E15814" s="30">
        <v>4</v>
      </c>
      <c r="F15814">
        <f t="shared" si="252"/>
        <v>1</v>
      </c>
    </row>
    <row r="15815" spans="1:6" x14ac:dyDescent="0.2">
      <c r="A15815" s="28">
        <v>43618</v>
      </c>
      <c r="B15815" t="s">
        <v>447</v>
      </c>
      <c r="C15815" t="s">
        <v>52</v>
      </c>
      <c r="D15815" t="s">
        <v>52</v>
      </c>
      <c r="E15815" s="30">
        <v>4</v>
      </c>
      <c r="F15815">
        <f t="shared" ref="F15815:F15878" si="253">SUBTOTAL(103,E15815)</f>
        <v>1</v>
      </c>
    </row>
    <row r="15816" spans="1:6" x14ac:dyDescent="0.2">
      <c r="A15816" s="28">
        <v>43618</v>
      </c>
      <c r="B15816" t="s">
        <v>447</v>
      </c>
      <c r="C15816" t="s">
        <v>53</v>
      </c>
      <c r="D15816" t="s">
        <v>53</v>
      </c>
      <c r="E15816" s="30">
        <v>2.66</v>
      </c>
      <c r="F15816">
        <f t="shared" si="253"/>
        <v>1</v>
      </c>
    </row>
    <row r="15817" spans="1:6" x14ac:dyDescent="0.2">
      <c r="A15817" s="28">
        <v>43618</v>
      </c>
      <c r="B15817" t="s">
        <v>447</v>
      </c>
      <c r="C15817" t="s">
        <v>54</v>
      </c>
      <c r="D15817" t="s">
        <v>54</v>
      </c>
      <c r="E15817" s="30">
        <v>3.05</v>
      </c>
      <c r="F15817">
        <f t="shared" si="253"/>
        <v>1</v>
      </c>
    </row>
    <row r="15818" spans="1:6" x14ac:dyDescent="0.2">
      <c r="A15818" s="28">
        <v>43618</v>
      </c>
      <c r="B15818" t="s">
        <v>447</v>
      </c>
      <c r="C15818" t="s">
        <v>55</v>
      </c>
      <c r="D15818" t="s">
        <v>55</v>
      </c>
      <c r="E15818" s="30">
        <v>28</v>
      </c>
      <c r="F15818">
        <f t="shared" si="253"/>
        <v>1</v>
      </c>
    </row>
    <row r="15819" spans="1:6" x14ac:dyDescent="0.2">
      <c r="A15819" s="28">
        <v>43618</v>
      </c>
      <c r="B15819" t="s">
        <v>447</v>
      </c>
      <c r="C15819" t="s">
        <v>56</v>
      </c>
      <c r="D15819" t="s">
        <v>56</v>
      </c>
      <c r="E15819" s="30">
        <v>4</v>
      </c>
      <c r="F15819">
        <f t="shared" si="253"/>
        <v>1</v>
      </c>
    </row>
    <row r="15820" spans="1:6" x14ac:dyDescent="0.2">
      <c r="A15820" s="28">
        <v>43618</v>
      </c>
      <c r="B15820" t="s">
        <v>447</v>
      </c>
      <c r="C15820" t="s">
        <v>57</v>
      </c>
      <c r="D15820" t="s">
        <v>57</v>
      </c>
      <c r="E15820" s="30">
        <v>1</v>
      </c>
      <c r="F15820">
        <f t="shared" si="253"/>
        <v>1</v>
      </c>
    </row>
    <row r="15821" spans="1:6" x14ac:dyDescent="0.2">
      <c r="A15821" s="28">
        <v>43618</v>
      </c>
      <c r="B15821" t="s">
        <v>447</v>
      </c>
      <c r="C15821" t="s">
        <v>58</v>
      </c>
      <c r="D15821" t="s">
        <v>58</v>
      </c>
      <c r="E15821" s="30">
        <v>6</v>
      </c>
      <c r="F15821">
        <f t="shared" si="253"/>
        <v>1</v>
      </c>
    </row>
    <row r="15822" spans="1:6" x14ac:dyDescent="0.2">
      <c r="A15822" s="28">
        <v>43618</v>
      </c>
      <c r="B15822" t="s">
        <v>447</v>
      </c>
      <c r="C15822" t="s">
        <v>59</v>
      </c>
      <c r="D15822" t="s">
        <v>59</v>
      </c>
      <c r="E15822" s="30">
        <v>4</v>
      </c>
      <c r="F15822">
        <f t="shared" si="253"/>
        <v>1</v>
      </c>
    </row>
    <row r="15823" spans="1:6" x14ac:dyDescent="0.2">
      <c r="A15823" s="28">
        <v>43619</v>
      </c>
      <c r="B15823" t="s">
        <v>443</v>
      </c>
      <c r="C15823" t="s">
        <v>52</v>
      </c>
      <c r="D15823" t="s">
        <v>52</v>
      </c>
      <c r="E15823" s="30">
        <v>0.33</v>
      </c>
      <c r="F15823">
        <f t="shared" si="253"/>
        <v>1</v>
      </c>
    </row>
    <row r="15824" spans="1:6" x14ac:dyDescent="0.2">
      <c r="A15824" s="28">
        <v>43619</v>
      </c>
      <c r="B15824" t="s">
        <v>443</v>
      </c>
      <c r="C15824" t="s">
        <v>53</v>
      </c>
      <c r="D15824" t="s">
        <v>53</v>
      </c>
      <c r="E15824" s="30">
        <v>2.5049999999999999</v>
      </c>
      <c r="F15824">
        <f t="shared" si="253"/>
        <v>1</v>
      </c>
    </row>
    <row r="15825" spans="1:6" x14ac:dyDescent="0.2">
      <c r="A15825" s="28">
        <v>43619</v>
      </c>
      <c r="B15825" t="s">
        <v>443</v>
      </c>
      <c r="C15825" t="s">
        <v>54</v>
      </c>
      <c r="D15825" t="s">
        <v>54</v>
      </c>
      <c r="E15825" s="30">
        <v>4</v>
      </c>
      <c r="F15825">
        <f t="shared" si="253"/>
        <v>1</v>
      </c>
    </row>
    <row r="15826" spans="1:6" x14ac:dyDescent="0.2">
      <c r="A15826" s="28">
        <v>43619</v>
      </c>
      <c r="B15826" t="s">
        <v>443</v>
      </c>
      <c r="C15826" t="s">
        <v>55</v>
      </c>
      <c r="D15826" t="s">
        <v>55</v>
      </c>
      <c r="E15826" s="30">
        <v>15.4</v>
      </c>
      <c r="F15826">
        <f t="shared" si="253"/>
        <v>1</v>
      </c>
    </row>
    <row r="15827" spans="1:6" x14ac:dyDescent="0.2">
      <c r="A15827" s="28">
        <v>43619</v>
      </c>
      <c r="B15827" t="s">
        <v>443</v>
      </c>
      <c r="C15827" t="s">
        <v>56</v>
      </c>
      <c r="D15827" t="s">
        <v>56</v>
      </c>
      <c r="E15827" s="30">
        <v>4</v>
      </c>
      <c r="F15827">
        <f t="shared" si="253"/>
        <v>1</v>
      </c>
    </row>
    <row r="15828" spans="1:6" x14ac:dyDescent="0.2">
      <c r="A15828" s="28">
        <v>43619</v>
      </c>
      <c r="B15828" t="s">
        <v>443</v>
      </c>
      <c r="C15828" t="s">
        <v>57</v>
      </c>
      <c r="D15828" t="s">
        <v>57</v>
      </c>
      <c r="E15828" s="30">
        <v>0</v>
      </c>
      <c r="F15828">
        <f t="shared" si="253"/>
        <v>1</v>
      </c>
    </row>
    <row r="15829" spans="1:6" x14ac:dyDescent="0.2">
      <c r="A15829" s="28">
        <v>43619</v>
      </c>
      <c r="B15829" t="s">
        <v>443</v>
      </c>
      <c r="C15829" t="s">
        <v>58</v>
      </c>
      <c r="D15829" t="s">
        <v>58</v>
      </c>
      <c r="E15829" s="30">
        <v>5</v>
      </c>
      <c r="F15829">
        <f t="shared" si="253"/>
        <v>1</v>
      </c>
    </row>
    <row r="15830" spans="1:6" x14ac:dyDescent="0.2">
      <c r="A15830" s="28">
        <v>43619</v>
      </c>
      <c r="B15830" t="s">
        <v>443</v>
      </c>
      <c r="C15830" t="s">
        <v>59</v>
      </c>
      <c r="D15830" t="s">
        <v>59</v>
      </c>
      <c r="E15830" s="30">
        <v>10</v>
      </c>
      <c r="F15830">
        <f t="shared" si="253"/>
        <v>1</v>
      </c>
    </row>
    <row r="15831" spans="1:6" x14ac:dyDescent="0.2">
      <c r="A15831" s="28">
        <v>43620</v>
      </c>
      <c r="B15831" t="s">
        <v>444</v>
      </c>
      <c r="C15831" t="s">
        <v>52</v>
      </c>
      <c r="D15831" t="s">
        <v>52</v>
      </c>
      <c r="E15831" s="30">
        <v>6.34</v>
      </c>
      <c r="F15831">
        <f t="shared" si="253"/>
        <v>1</v>
      </c>
    </row>
    <row r="15832" spans="1:6" x14ac:dyDescent="0.2">
      <c r="A15832" s="28">
        <v>43620</v>
      </c>
      <c r="B15832" t="s">
        <v>444</v>
      </c>
      <c r="C15832" t="s">
        <v>53</v>
      </c>
      <c r="D15832" t="s">
        <v>53</v>
      </c>
      <c r="E15832" s="30">
        <v>2.823</v>
      </c>
      <c r="F15832">
        <f t="shared" si="253"/>
        <v>1</v>
      </c>
    </row>
    <row r="15833" spans="1:6" x14ac:dyDescent="0.2">
      <c r="A15833" s="28">
        <v>43620</v>
      </c>
      <c r="B15833" t="s">
        <v>444</v>
      </c>
      <c r="C15833" t="s">
        <v>54</v>
      </c>
      <c r="D15833" t="s">
        <v>54</v>
      </c>
      <c r="E15833" s="30">
        <v>5.35</v>
      </c>
      <c r="F15833">
        <f t="shared" si="253"/>
        <v>1</v>
      </c>
    </row>
    <row r="15834" spans="1:6" x14ac:dyDescent="0.2">
      <c r="A15834" s="28">
        <v>43620</v>
      </c>
      <c r="B15834" t="s">
        <v>444</v>
      </c>
      <c r="C15834" t="s">
        <v>55</v>
      </c>
      <c r="D15834" t="s">
        <v>55</v>
      </c>
      <c r="E15834" s="30">
        <v>28.2</v>
      </c>
      <c r="F15834">
        <f t="shared" si="253"/>
        <v>1</v>
      </c>
    </row>
    <row r="15835" spans="1:6" x14ac:dyDescent="0.2">
      <c r="A15835" s="28">
        <v>43620</v>
      </c>
      <c r="B15835" t="s">
        <v>444</v>
      </c>
      <c r="C15835" t="s">
        <v>56</v>
      </c>
      <c r="D15835" t="s">
        <v>56</v>
      </c>
      <c r="E15835" s="30">
        <v>9</v>
      </c>
      <c r="F15835">
        <f t="shared" si="253"/>
        <v>1</v>
      </c>
    </row>
    <row r="15836" spans="1:6" x14ac:dyDescent="0.2">
      <c r="A15836" s="28">
        <v>43620</v>
      </c>
      <c r="B15836" t="s">
        <v>444</v>
      </c>
      <c r="C15836" t="s">
        <v>57</v>
      </c>
      <c r="D15836" t="s">
        <v>57</v>
      </c>
      <c r="E15836" s="30">
        <v>1</v>
      </c>
      <c r="F15836">
        <f t="shared" si="253"/>
        <v>1</v>
      </c>
    </row>
    <row r="15837" spans="1:6" x14ac:dyDescent="0.2">
      <c r="A15837" s="28">
        <v>43620</v>
      </c>
      <c r="B15837" t="s">
        <v>444</v>
      </c>
      <c r="C15837" t="s">
        <v>58</v>
      </c>
      <c r="D15837" t="s">
        <v>58</v>
      </c>
      <c r="E15837" s="30">
        <v>12</v>
      </c>
      <c r="F15837">
        <f t="shared" si="253"/>
        <v>1</v>
      </c>
    </row>
    <row r="15838" spans="1:6" x14ac:dyDescent="0.2">
      <c r="A15838" s="28">
        <v>43620</v>
      </c>
      <c r="B15838" t="s">
        <v>444</v>
      </c>
      <c r="C15838" t="s">
        <v>59</v>
      </c>
      <c r="D15838" t="s">
        <v>59</v>
      </c>
      <c r="E15838" s="30">
        <v>5</v>
      </c>
      <c r="F15838">
        <f t="shared" si="253"/>
        <v>1</v>
      </c>
    </row>
    <row r="15839" spans="1:6" x14ac:dyDescent="0.2">
      <c r="A15839" s="28">
        <v>43621</v>
      </c>
      <c r="B15839" t="s">
        <v>445</v>
      </c>
      <c r="C15839" t="s">
        <v>52</v>
      </c>
      <c r="D15839" t="s">
        <v>52</v>
      </c>
      <c r="E15839" s="30">
        <v>5</v>
      </c>
      <c r="F15839">
        <f t="shared" si="253"/>
        <v>1</v>
      </c>
    </row>
    <row r="15840" spans="1:6" x14ac:dyDescent="0.2">
      <c r="A15840" s="28">
        <v>43621</v>
      </c>
      <c r="B15840" t="s">
        <v>445</v>
      </c>
      <c r="C15840" t="s">
        <v>53</v>
      </c>
      <c r="D15840" t="s">
        <v>53</v>
      </c>
      <c r="E15840" s="30">
        <v>1.77</v>
      </c>
      <c r="F15840">
        <f t="shared" si="253"/>
        <v>1</v>
      </c>
    </row>
    <row r="15841" spans="1:6" x14ac:dyDescent="0.2">
      <c r="A15841" s="28">
        <v>43621</v>
      </c>
      <c r="B15841" t="s">
        <v>445</v>
      </c>
      <c r="C15841" t="s">
        <v>54</v>
      </c>
      <c r="D15841" t="s">
        <v>54</v>
      </c>
      <c r="E15841" s="30">
        <v>2.1</v>
      </c>
      <c r="F15841">
        <f t="shared" si="253"/>
        <v>1</v>
      </c>
    </row>
    <row r="15842" spans="1:6" x14ac:dyDescent="0.2">
      <c r="A15842" s="28">
        <v>43621</v>
      </c>
      <c r="B15842" t="s">
        <v>445</v>
      </c>
      <c r="C15842" t="s">
        <v>55</v>
      </c>
      <c r="D15842" t="s">
        <v>55</v>
      </c>
      <c r="E15842" s="30">
        <v>26.1</v>
      </c>
      <c r="F15842">
        <f t="shared" si="253"/>
        <v>1</v>
      </c>
    </row>
    <row r="15843" spans="1:6" x14ac:dyDescent="0.2">
      <c r="A15843" s="28">
        <v>43621</v>
      </c>
      <c r="B15843" t="s">
        <v>445</v>
      </c>
      <c r="C15843" t="s">
        <v>56</v>
      </c>
      <c r="D15843" t="s">
        <v>56</v>
      </c>
      <c r="E15843" s="30">
        <v>7</v>
      </c>
      <c r="F15843">
        <f t="shared" si="253"/>
        <v>1</v>
      </c>
    </row>
    <row r="15844" spans="1:6" x14ac:dyDescent="0.2">
      <c r="A15844" s="28">
        <v>43621</v>
      </c>
      <c r="B15844" t="s">
        <v>445</v>
      </c>
      <c r="C15844" t="s">
        <v>57</v>
      </c>
      <c r="D15844" t="s">
        <v>57</v>
      </c>
      <c r="E15844" s="30">
        <v>0</v>
      </c>
      <c r="F15844">
        <f t="shared" si="253"/>
        <v>1</v>
      </c>
    </row>
    <row r="15845" spans="1:6" x14ac:dyDescent="0.2">
      <c r="A15845" s="28">
        <v>43621</v>
      </c>
      <c r="B15845" t="s">
        <v>445</v>
      </c>
      <c r="C15845" t="s">
        <v>58</v>
      </c>
      <c r="D15845" t="s">
        <v>58</v>
      </c>
      <c r="E15845" s="30">
        <v>1</v>
      </c>
      <c r="F15845">
        <f t="shared" si="253"/>
        <v>1</v>
      </c>
    </row>
    <row r="15846" spans="1:6" x14ac:dyDescent="0.2">
      <c r="A15846" s="28">
        <v>43621</v>
      </c>
      <c r="B15846" t="s">
        <v>445</v>
      </c>
      <c r="C15846" t="s">
        <v>59</v>
      </c>
      <c r="D15846" t="s">
        <v>59</v>
      </c>
      <c r="E15846" s="30">
        <v>2</v>
      </c>
      <c r="F15846">
        <f t="shared" si="253"/>
        <v>1</v>
      </c>
    </row>
    <row r="15847" spans="1:6" x14ac:dyDescent="0.2">
      <c r="A15847" s="28">
        <v>43622</v>
      </c>
      <c r="B15847" t="s">
        <v>446</v>
      </c>
      <c r="C15847" t="s">
        <v>52</v>
      </c>
      <c r="D15847" t="s">
        <v>52</v>
      </c>
      <c r="E15847" s="30">
        <v>7.67</v>
      </c>
      <c r="F15847">
        <f t="shared" si="253"/>
        <v>1</v>
      </c>
    </row>
    <row r="15848" spans="1:6" x14ac:dyDescent="0.2">
      <c r="A15848" s="28">
        <v>43622</v>
      </c>
      <c r="B15848" t="s">
        <v>446</v>
      </c>
      <c r="C15848" t="s">
        <v>53</v>
      </c>
      <c r="D15848" t="s">
        <v>53</v>
      </c>
      <c r="E15848" s="30">
        <v>2.0760000000000001</v>
      </c>
      <c r="F15848">
        <f t="shared" si="253"/>
        <v>1</v>
      </c>
    </row>
    <row r="15849" spans="1:6" x14ac:dyDescent="0.2">
      <c r="A15849" s="28">
        <v>43622</v>
      </c>
      <c r="B15849" t="s">
        <v>446</v>
      </c>
      <c r="C15849" t="s">
        <v>54</v>
      </c>
      <c r="D15849" t="s">
        <v>54</v>
      </c>
      <c r="E15849" s="30">
        <v>6.35</v>
      </c>
      <c r="F15849">
        <f t="shared" si="253"/>
        <v>1</v>
      </c>
    </row>
    <row r="15850" spans="1:6" x14ac:dyDescent="0.2">
      <c r="A15850" s="28">
        <v>43622</v>
      </c>
      <c r="B15850" t="s">
        <v>446</v>
      </c>
      <c r="C15850" t="s">
        <v>55</v>
      </c>
      <c r="D15850" t="s">
        <v>55</v>
      </c>
      <c r="E15850" s="30">
        <v>27</v>
      </c>
      <c r="F15850">
        <f t="shared" si="253"/>
        <v>1</v>
      </c>
    </row>
    <row r="15851" spans="1:6" x14ac:dyDescent="0.2">
      <c r="A15851" s="28">
        <v>43622</v>
      </c>
      <c r="B15851" t="s">
        <v>446</v>
      </c>
      <c r="C15851" t="s">
        <v>56</v>
      </c>
      <c r="D15851" t="s">
        <v>56</v>
      </c>
      <c r="E15851" s="30">
        <v>7</v>
      </c>
      <c r="F15851">
        <f t="shared" si="253"/>
        <v>1</v>
      </c>
    </row>
    <row r="15852" spans="1:6" x14ac:dyDescent="0.2">
      <c r="A15852" s="28">
        <v>43622</v>
      </c>
      <c r="B15852" t="s">
        <v>446</v>
      </c>
      <c r="C15852" t="s">
        <v>57</v>
      </c>
      <c r="D15852" t="s">
        <v>57</v>
      </c>
      <c r="E15852" s="30">
        <v>2</v>
      </c>
      <c r="F15852">
        <f t="shared" si="253"/>
        <v>1</v>
      </c>
    </row>
    <row r="15853" spans="1:6" x14ac:dyDescent="0.2">
      <c r="A15853" s="28">
        <v>43622</v>
      </c>
      <c r="B15853" t="s">
        <v>446</v>
      </c>
      <c r="C15853" t="s">
        <v>58</v>
      </c>
      <c r="D15853" t="s">
        <v>58</v>
      </c>
      <c r="E15853" s="30">
        <v>11</v>
      </c>
      <c r="F15853">
        <f t="shared" si="253"/>
        <v>1</v>
      </c>
    </row>
    <row r="15854" spans="1:6" x14ac:dyDescent="0.2">
      <c r="A15854" s="28">
        <v>43622</v>
      </c>
      <c r="B15854" t="s">
        <v>446</v>
      </c>
      <c r="C15854" t="s">
        <v>59</v>
      </c>
      <c r="D15854" t="s">
        <v>59</v>
      </c>
      <c r="E15854" s="30">
        <v>4</v>
      </c>
      <c r="F15854">
        <f t="shared" si="253"/>
        <v>1</v>
      </c>
    </row>
    <row r="15855" spans="1:6" x14ac:dyDescent="0.2">
      <c r="A15855" s="28">
        <v>43623</v>
      </c>
      <c r="B15855" t="s">
        <v>440</v>
      </c>
      <c r="C15855" t="s">
        <v>52</v>
      </c>
      <c r="D15855" t="s">
        <v>52</v>
      </c>
      <c r="E15855" s="30">
        <v>6</v>
      </c>
      <c r="F15855">
        <f t="shared" si="253"/>
        <v>1</v>
      </c>
    </row>
    <row r="15856" spans="1:6" x14ac:dyDescent="0.2">
      <c r="A15856" s="28">
        <v>43623</v>
      </c>
      <c r="B15856" t="s">
        <v>440</v>
      </c>
      <c r="C15856" t="s">
        <v>53</v>
      </c>
      <c r="D15856" t="s">
        <v>53</v>
      </c>
      <c r="E15856" s="30">
        <v>2.67</v>
      </c>
      <c r="F15856">
        <f t="shared" si="253"/>
        <v>1</v>
      </c>
    </row>
    <row r="15857" spans="1:6" x14ac:dyDescent="0.2">
      <c r="A15857" s="28">
        <v>43623</v>
      </c>
      <c r="B15857" t="s">
        <v>440</v>
      </c>
      <c r="C15857" t="s">
        <v>54</v>
      </c>
      <c r="D15857" t="s">
        <v>54</v>
      </c>
      <c r="E15857" s="30">
        <v>2</v>
      </c>
      <c r="F15857">
        <f t="shared" si="253"/>
        <v>1</v>
      </c>
    </row>
    <row r="15858" spans="1:6" x14ac:dyDescent="0.2">
      <c r="A15858" s="28">
        <v>43623</v>
      </c>
      <c r="B15858" t="s">
        <v>440</v>
      </c>
      <c r="C15858" t="s">
        <v>55</v>
      </c>
      <c r="D15858" t="s">
        <v>55</v>
      </c>
      <c r="E15858" s="30">
        <v>22</v>
      </c>
      <c r="F15858">
        <f t="shared" si="253"/>
        <v>1</v>
      </c>
    </row>
    <row r="15859" spans="1:6" x14ac:dyDescent="0.2">
      <c r="A15859" s="28">
        <v>43623</v>
      </c>
      <c r="B15859" t="s">
        <v>440</v>
      </c>
      <c r="C15859" t="s">
        <v>56</v>
      </c>
      <c r="D15859" t="s">
        <v>56</v>
      </c>
      <c r="E15859" s="30">
        <v>6</v>
      </c>
      <c r="F15859">
        <f t="shared" si="253"/>
        <v>1</v>
      </c>
    </row>
    <row r="15860" spans="1:6" x14ac:dyDescent="0.2">
      <c r="A15860" s="28">
        <v>43623</v>
      </c>
      <c r="B15860" t="s">
        <v>440</v>
      </c>
      <c r="C15860" t="s">
        <v>57</v>
      </c>
      <c r="D15860" t="s">
        <v>57</v>
      </c>
      <c r="E15860" s="30">
        <v>0</v>
      </c>
      <c r="F15860">
        <f t="shared" si="253"/>
        <v>1</v>
      </c>
    </row>
    <row r="15861" spans="1:6" x14ac:dyDescent="0.2">
      <c r="A15861" s="28">
        <v>43623</v>
      </c>
      <c r="B15861" t="s">
        <v>440</v>
      </c>
      <c r="C15861" t="s">
        <v>58</v>
      </c>
      <c r="D15861" t="s">
        <v>58</v>
      </c>
      <c r="E15861" s="30">
        <v>16</v>
      </c>
      <c r="F15861">
        <f t="shared" si="253"/>
        <v>1</v>
      </c>
    </row>
    <row r="15862" spans="1:6" x14ac:dyDescent="0.2">
      <c r="A15862" s="28">
        <v>43623</v>
      </c>
      <c r="B15862" t="s">
        <v>440</v>
      </c>
      <c r="C15862" t="s">
        <v>59</v>
      </c>
      <c r="D15862" t="s">
        <v>59</v>
      </c>
      <c r="E15862" s="30">
        <v>0</v>
      </c>
      <c r="F15862">
        <f t="shared" si="253"/>
        <v>1</v>
      </c>
    </row>
    <row r="15863" spans="1:6" x14ac:dyDescent="0.2">
      <c r="A15863" s="28">
        <v>43624</v>
      </c>
      <c r="B15863" t="s">
        <v>441</v>
      </c>
      <c r="C15863" t="s">
        <v>52</v>
      </c>
      <c r="D15863" t="s">
        <v>52</v>
      </c>
      <c r="E15863" s="30">
        <v>3</v>
      </c>
      <c r="F15863">
        <f t="shared" si="253"/>
        <v>1</v>
      </c>
    </row>
    <row r="15864" spans="1:6" x14ac:dyDescent="0.2">
      <c r="A15864" s="28">
        <v>43624</v>
      </c>
      <c r="B15864" t="s">
        <v>441</v>
      </c>
      <c r="C15864" t="s">
        <v>53</v>
      </c>
      <c r="D15864" t="s">
        <v>53</v>
      </c>
      <c r="E15864" s="30">
        <v>3.66</v>
      </c>
      <c r="F15864">
        <f t="shared" si="253"/>
        <v>1</v>
      </c>
    </row>
    <row r="15865" spans="1:6" x14ac:dyDescent="0.2">
      <c r="A15865" s="28">
        <v>43624</v>
      </c>
      <c r="B15865" t="s">
        <v>441</v>
      </c>
      <c r="C15865" t="s">
        <v>54</v>
      </c>
      <c r="D15865" t="s">
        <v>54</v>
      </c>
      <c r="E15865" s="30">
        <v>1</v>
      </c>
      <c r="F15865">
        <f t="shared" si="253"/>
        <v>1</v>
      </c>
    </row>
    <row r="15866" spans="1:6" x14ac:dyDescent="0.2">
      <c r="A15866" s="28">
        <v>43624</v>
      </c>
      <c r="B15866" t="s">
        <v>441</v>
      </c>
      <c r="C15866" t="s">
        <v>55</v>
      </c>
      <c r="D15866" t="s">
        <v>55</v>
      </c>
      <c r="E15866" s="30">
        <v>22.4</v>
      </c>
      <c r="F15866">
        <f t="shared" si="253"/>
        <v>1</v>
      </c>
    </row>
    <row r="15867" spans="1:6" x14ac:dyDescent="0.2">
      <c r="A15867" s="28">
        <v>43624</v>
      </c>
      <c r="B15867" t="s">
        <v>441</v>
      </c>
      <c r="C15867" t="s">
        <v>56</v>
      </c>
      <c r="D15867" t="s">
        <v>56</v>
      </c>
      <c r="E15867" s="30">
        <v>12</v>
      </c>
      <c r="F15867">
        <f t="shared" si="253"/>
        <v>1</v>
      </c>
    </row>
    <row r="15868" spans="1:6" x14ac:dyDescent="0.2">
      <c r="A15868" s="28">
        <v>43624</v>
      </c>
      <c r="B15868" t="s">
        <v>441</v>
      </c>
      <c r="C15868" t="s">
        <v>57</v>
      </c>
      <c r="D15868" t="s">
        <v>57</v>
      </c>
      <c r="E15868" s="30">
        <v>0</v>
      </c>
      <c r="F15868">
        <f t="shared" si="253"/>
        <v>1</v>
      </c>
    </row>
    <row r="15869" spans="1:6" x14ac:dyDescent="0.2">
      <c r="A15869" s="28">
        <v>43624</v>
      </c>
      <c r="B15869" t="s">
        <v>441</v>
      </c>
      <c r="C15869" t="s">
        <v>58</v>
      </c>
      <c r="D15869" t="s">
        <v>58</v>
      </c>
      <c r="E15869" s="30">
        <v>0</v>
      </c>
      <c r="F15869">
        <f t="shared" si="253"/>
        <v>1</v>
      </c>
    </row>
    <row r="15870" spans="1:6" x14ac:dyDescent="0.2">
      <c r="A15870" s="28">
        <v>43624</v>
      </c>
      <c r="B15870" t="s">
        <v>441</v>
      </c>
      <c r="C15870" t="s">
        <v>59</v>
      </c>
      <c r="D15870" t="s">
        <v>59</v>
      </c>
      <c r="E15870" s="30">
        <v>2.1</v>
      </c>
      <c r="F15870">
        <f t="shared" si="253"/>
        <v>1</v>
      </c>
    </row>
    <row r="15871" spans="1:6" x14ac:dyDescent="0.2">
      <c r="A15871" s="28">
        <v>43625</v>
      </c>
      <c r="B15871" t="s">
        <v>447</v>
      </c>
      <c r="C15871" t="s">
        <v>52</v>
      </c>
      <c r="D15871" t="s">
        <v>52</v>
      </c>
      <c r="E15871" s="30">
        <v>9.33</v>
      </c>
      <c r="F15871">
        <f t="shared" si="253"/>
        <v>1</v>
      </c>
    </row>
    <row r="15872" spans="1:6" x14ac:dyDescent="0.2">
      <c r="A15872" s="28">
        <v>43625</v>
      </c>
      <c r="B15872" t="s">
        <v>447</v>
      </c>
      <c r="C15872" t="s">
        <v>53</v>
      </c>
      <c r="D15872" t="s">
        <v>53</v>
      </c>
      <c r="E15872" s="30">
        <v>1.0329999999999999</v>
      </c>
      <c r="F15872">
        <f t="shared" si="253"/>
        <v>1</v>
      </c>
    </row>
    <row r="15873" spans="1:6" x14ac:dyDescent="0.2">
      <c r="A15873" s="28">
        <v>43625</v>
      </c>
      <c r="B15873" t="s">
        <v>447</v>
      </c>
      <c r="C15873" t="s">
        <v>54</v>
      </c>
      <c r="D15873" t="s">
        <v>54</v>
      </c>
      <c r="E15873" s="30">
        <v>8</v>
      </c>
      <c r="F15873">
        <f t="shared" si="253"/>
        <v>1</v>
      </c>
    </row>
    <row r="15874" spans="1:6" x14ac:dyDescent="0.2">
      <c r="A15874" s="28">
        <v>43625</v>
      </c>
      <c r="B15874" t="s">
        <v>447</v>
      </c>
      <c r="C15874" t="s">
        <v>55</v>
      </c>
      <c r="D15874" t="s">
        <v>55</v>
      </c>
      <c r="E15874" s="30">
        <v>16.5</v>
      </c>
      <c r="F15874">
        <f t="shared" si="253"/>
        <v>1</v>
      </c>
    </row>
    <row r="15875" spans="1:6" x14ac:dyDescent="0.2">
      <c r="A15875" s="28">
        <v>43625</v>
      </c>
      <c r="B15875" t="s">
        <v>447</v>
      </c>
      <c r="C15875" t="s">
        <v>56</v>
      </c>
      <c r="D15875" t="s">
        <v>56</v>
      </c>
      <c r="E15875" s="30">
        <v>7</v>
      </c>
      <c r="F15875">
        <f t="shared" si="253"/>
        <v>1</v>
      </c>
    </row>
    <row r="15876" spans="1:6" x14ac:dyDescent="0.2">
      <c r="A15876" s="28">
        <v>43625</v>
      </c>
      <c r="B15876" t="s">
        <v>447</v>
      </c>
      <c r="C15876" t="s">
        <v>57</v>
      </c>
      <c r="D15876" t="s">
        <v>57</v>
      </c>
      <c r="E15876" s="30">
        <v>4</v>
      </c>
      <c r="F15876">
        <f t="shared" si="253"/>
        <v>1</v>
      </c>
    </row>
    <row r="15877" spans="1:6" x14ac:dyDescent="0.2">
      <c r="A15877" s="28">
        <v>43625</v>
      </c>
      <c r="B15877" t="s">
        <v>447</v>
      </c>
      <c r="C15877" t="s">
        <v>58</v>
      </c>
      <c r="D15877" t="s">
        <v>58</v>
      </c>
      <c r="E15877" s="30">
        <v>0</v>
      </c>
      <c r="F15877">
        <f t="shared" si="253"/>
        <v>1</v>
      </c>
    </row>
    <row r="15878" spans="1:6" x14ac:dyDescent="0.2">
      <c r="A15878" s="28">
        <v>43625</v>
      </c>
      <c r="B15878" t="s">
        <v>447</v>
      </c>
      <c r="C15878" t="s">
        <v>59</v>
      </c>
      <c r="D15878" t="s">
        <v>59</v>
      </c>
      <c r="E15878" s="30">
        <v>5</v>
      </c>
      <c r="F15878">
        <f t="shared" si="253"/>
        <v>1</v>
      </c>
    </row>
    <row r="15879" spans="1:6" x14ac:dyDescent="0.2">
      <c r="A15879" s="28">
        <v>43626</v>
      </c>
      <c r="B15879" t="s">
        <v>443</v>
      </c>
      <c r="C15879" t="s">
        <v>52</v>
      </c>
      <c r="D15879" t="s">
        <v>52</v>
      </c>
      <c r="E15879" s="30">
        <v>3</v>
      </c>
      <c r="F15879">
        <f t="shared" ref="F15879:F15942" si="254">SUBTOTAL(103,E15879)</f>
        <v>1</v>
      </c>
    </row>
    <row r="15880" spans="1:6" x14ac:dyDescent="0.2">
      <c r="A15880" s="28">
        <v>43626</v>
      </c>
      <c r="B15880" t="s">
        <v>443</v>
      </c>
      <c r="C15880" t="s">
        <v>53</v>
      </c>
      <c r="D15880" t="s">
        <v>53</v>
      </c>
      <c r="E15880" s="30">
        <v>1.34</v>
      </c>
      <c r="F15880">
        <f t="shared" si="254"/>
        <v>1</v>
      </c>
    </row>
    <row r="15881" spans="1:6" x14ac:dyDescent="0.2">
      <c r="A15881" s="28">
        <v>43626</v>
      </c>
      <c r="B15881" t="s">
        <v>443</v>
      </c>
      <c r="C15881" t="s">
        <v>54</v>
      </c>
      <c r="D15881" t="s">
        <v>54</v>
      </c>
      <c r="E15881" s="30">
        <v>2</v>
      </c>
      <c r="F15881">
        <f t="shared" si="254"/>
        <v>1</v>
      </c>
    </row>
    <row r="15882" spans="1:6" x14ac:dyDescent="0.2">
      <c r="A15882" s="28">
        <v>43626</v>
      </c>
      <c r="B15882" t="s">
        <v>443</v>
      </c>
      <c r="C15882" t="s">
        <v>55</v>
      </c>
      <c r="D15882" t="s">
        <v>55</v>
      </c>
      <c r="E15882" s="30">
        <v>15</v>
      </c>
      <c r="F15882">
        <f t="shared" si="254"/>
        <v>1</v>
      </c>
    </row>
    <row r="15883" spans="1:6" x14ac:dyDescent="0.2">
      <c r="A15883" s="28">
        <v>43626</v>
      </c>
      <c r="B15883" t="s">
        <v>443</v>
      </c>
      <c r="C15883" t="s">
        <v>56</v>
      </c>
      <c r="D15883" t="s">
        <v>56</v>
      </c>
      <c r="E15883" s="30">
        <v>7</v>
      </c>
      <c r="F15883">
        <f t="shared" si="254"/>
        <v>1</v>
      </c>
    </row>
    <row r="15884" spans="1:6" x14ac:dyDescent="0.2">
      <c r="A15884" s="28">
        <v>43626</v>
      </c>
      <c r="B15884" t="s">
        <v>443</v>
      </c>
      <c r="C15884" t="s">
        <v>57</v>
      </c>
      <c r="D15884" t="s">
        <v>57</v>
      </c>
      <c r="E15884" s="30">
        <v>0</v>
      </c>
      <c r="F15884">
        <f t="shared" si="254"/>
        <v>1</v>
      </c>
    </row>
    <row r="15885" spans="1:6" x14ac:dyDescent="0.2">
      <c r="A15885" s="28">
        <v>43626</v>
      </c>
      <c r="B15885" t="s">
        <v>443</v>
      </c>
      <c r="C15885" t="s">
        <v>58</v>
      </c>
      <c r="D15885" t="s">
        <v>58</v>
      </c>
      <c r="E15885" s="30">
        <v>6</v>
      </c>
      <c r="F15885">
        <f t="shared" si="254"/>
        <v>1</v>
      </c>
    </row>
    <row r="15886" spans="1:6" x14ac:dyDescent="0.2">
      <c r="A15886" s="28">
        <v>43626</v>
      </c>
      <c r="B15886" t="s">
        <v>443</v>
      </c>
      <c r="C15886" t="s">
        <v>59</v>
      </c>
      <c r="D15886" t="s">
        <v>59</v>
      </c>
      <c r="E15886" s="30">
        <v>12</v>
      </c>
      <c r="F15886">
        <f t="shared" si="254"/>
        <v>1</v>
      </c>
    </row>
    <row r="15887" spans="1:6" x14ac:dyDescent="0.2">
      <c r="A15887" s="28">
        <v>43627</v>
      </c>
      <c r="B15887" t="s">
        <v>444</v>
      </c>
      <c r="C15887" t="s">
        <v>52</v>
      </c>
      <c r="D15887" t="s">
        <v>52</v>
      </c>
      <c r="E15887" s="30">
        <v>11.34</v>
      </c>
      <c r="F15887">
        <f t="shared" si="254"/>
        <v>1</v>
      </c>
    </row>
    <row r="15888" spans="1:6" x14ac:dyDescent="0.2">
      <c r="A15888" s="28">
        <v>43627</v>
      </c>
      <c r="B15888" t="s">
        <v>444</v>
      </c>
      <c r="C15888" t="s">
        <v>53</v>
      </c>
      <c r="D15888" t="s">
        <v>53</v>
      </c>
      <c r="E15888" s="30">
        <v>3.33</v>
      </c>
      <c r="F15888">
        <f t="shared" si="254"/>
        <v>1</v>
      </c>
    </row>
    <row r="15889" spans="1:6" x14ac:dyDescent="0.2">
      <c r="A15889" s="28">
        <v>43627</v>
      </c>
      <c r="B15889" t="s">
        <v>444</v>
      </c>
      <c r="C15889" t="s">
        <v>54</v>
      </c>
      <c r="D15889" t="s">
        <v>54</v>
      </c>
      <c r="E15889" s="30">
        <v>10.5</v>
      </c>
      <c r="F15889">
        <f t="shared" si="254"/>
        <v>1</v>
      </c>
    </row>
    <row r="15890" spans="1:6" x14ac:dyDescent="0.2">
      <c r="A15890" s="28">
        <v>43627</v>
      </c>
      <c r="B15890" t="s">
        <v>444</v>
      </c>
      <c r="C15890" t="s">
        <v>55</v>
      </c>
      <c r="D15890" t="s">
        <v>55</v>
      </c>
      <c r="E15890" s="30">
        <v>25</v>
      </c>
      <c r="F15890">
        <f t="shared" si="254"/>
        <v>1</v>
      </c>
    </row>
    <row r="15891" spans="1:6" x14ac:dyDescent="0.2">
      <c r="A15891" s="28">
        <v>43627</v>
      </c>
      <c r="B15891" t="s">
        <v>444</v>
      </c>
      <c r="C15891" t="s">
        <v>56</v>
      </c>
      <c r="D15891" t="s">
        <v>56</v>
      </c>
      <c r="E15891" s="30">
        <v>9</v>
      </c>
      <c r="F15891">
        <f t="shared" si="254"/>
        <v>1</v>
      </c>
    </row>
    <row r="15892" spans="1:6" x14ac:dyDescent="0.2">
      <c r="A15892" s="28">
        <v>43627</v>
      </c>
      <c r="B15892" t="s">
        <v>444</v>
      </c>
      <c r="C15892" t="s">
        <v>57</v>
      </c>
      <c r="D15892" t="s">
        <v>57</v>
      </c>
      <c r="E15892" s="30">
        <v>0</v>
      </c>
      <c r="F15892">
        <f t="shared" si="254"/>
        <v>1</v>
      </c>
    </row>
    <row r="15893" spans="1:6" x14ac:dyDescent="0.2">
      <c r="A15893" s="28">
        <v>43627</v>
      </c>
      <c r="B15893" t="s">
        <v>444</v>
      </c>
      <c r="C15893" t="s">
        <v>58</v>
      </c>
      <c r="D15893" t="s">
        <v>58</v>
      </c>
      <c r="E15893" s="30">
        <v>7</v>
      </c>
      <c r="F15893">
        <f t="shared" si="254"/>
        <v>1</v>
      </c>
    </row>
    <row r="15894" spans="1:6" x14ac:dyDescent="0.2">
      <c r="A15894" s="28">
        <v>43627</v>
      </c>
      <c r="B15894" t="s">
        <v>444</v>
      </c>
      <c r="C15894" t="s">
        <v>59</v>
      </c>
      <c r="D15894" t="s">
        <v>59</v>
      </c>
      <c r="E15894" s="30">
        <v>6</v>
      </c>
      <c r="F15894">
        <f t="shared" si="254"/>
        <v>1</v>
      </c>
    </row>
    <row r="15895" spans="1:6" x14ac:dyDescent="0.2">
      <c r="A15895" s="28">
        <v>43628</v>
      </c>
      <c r="B15895" t="s">
        <v>445</v>
      </c>
      <c r="C15895" t="s">
        <v>52</v>
      </c>
      <c r="D15895" t="s">
        <v>52</v>
      </c>
      <c r="E15895" s="30">
        <v>8</v>
      </c>
      <c r="F15895">
        <f t="shared" si="254"/>
        <v>1</v>
      </c>
    </row>
    <row r="15896" spans="1:6" x14ac:dyDescent="0.2">
      <c r="A15896" s="28">
        <v>43628</v>
      </c>
      <c r="B15896" t="s">
        <v>445</v>
      </c>
      <c r="C15896" t="s">
        <v>53</v>
      </c>
      <c r="D15896" t="s">
        <v>53</v>
      </c>
      <c r="E15896" s="30">
        <v>3.4060000000000001</v>
      </c>
      <c r="F15896">
        <f t="shared" si="254"/>
        <v>1</v>
      </c>
    </row>
    <row r="15897" spans="1:6" x14ac:dyDescent="0.2">
      <c r="A15897" s="28">
        <v>43628</v>
      </c>
      <c r="B15897" t="s">
        <v>445</v>
      </c>
      <c r="C15897" t="s">
        <v>54</v>
      </c>
      <c r="D15897" t="s">
        <v>54</v>
      </c>
      <c r="E15897" s="30">
        <v>1</v>
      </c>
      <c r="F15897">
        <f t="shared" si="254"/>
        <v>1</v>
      </c>
    </row>
    <row r="15898" spans="1:6" x14ac:dyDescent="0.2">
      <c r="A15898" s="28">
        <v>43628</v>
      </c>
      <c r="B15898" t="s">
        <v>445</v>
      </c>
      <c r="C15898" t="s">
        <v>55</v>
      </c>
      <c r="D15898" t="s">
        <v>55</v>
      </c>
      <c r="E15898" s="30">
        <v>16.2</v>
      </c>
      <c r="F15898">
        <f t="shared" si="254"/>
        <v>1</v>
      </c>
    </row>
    <row r="15899" spans="1:6" x14ac:dyDescent="0.2">
      <c r="A15899" s="28">
        <v>43628</v>
      </c>
      <c r="B15899" t="s">
        <v>445</v>
      </c>
      <c r="C15899" t="s">
        <v>56</v>
      </c>
      <c r="D15899" t="s">
        <v>56</v>
      </c>
      <c r="E15899" s="30">
        <v>11</v>
      </c>
      <c r="F15899">
        <f t="shared" si="254"/>
        <v>1</v>
      </c>
    </row>
    <row r="15900" spans="1:6" x14ac:dyDescent="0.2">
      <c r="A15900" s="28">
        <v>43628</v>
      </c>
      <c r="B15900" t="s">
        <v>445</v>
      </c>
      <c r="C15900" t="s">
        <v>57</v>
      </c>
      <c r="D15900" t="s">
        <v>57</v>
      </c>
      <c r="E15900" s="30">
        <v>0</v>
      </c>
      <c r="F15900">
        <f t="shared" si="254"/>
        <v>1</v>
      </c>
    </row>
    <row r="15901" spans="1:6" x14ac:dyDescent="0.2">
      <c r="A15901" s="28">
        <v>43628</v>
      </c>
      <c r="B15901" t="s">
        <v>445</v>
      </c>
      <c r="C15901" t="s">
        <v>58</v>
      </c>
      <c r="D15901" t="s">
        <v>58</v>
      </c>
      <c r="E15901" s="30">
        <v>1</v>
      </c>
      <c r="F15901">
        <f t="shared" si="254"/>
        <v>1</v>
      </c>
    </row>
    <row r="15902" spans="1:6" x14ac:dyDescent="0.2">
      <c r="A15902" s="28">
        <v>43628</v>
      </c>
      <c r="B15902" t="s">
        <v>445</v>
      </c>
      <c r="C15902" t="s">
        <v>59</v>
      </c>
      <c r="D15902" t="s">
        <v>59</v>
      </c>
      <c r="E15902" s="30">
        <v>7</v>
      </c>
      <c r="F15902">
        <f t="shared" si="254"/>
        <v>1</v>
      </c>
    </row>
    <row r="15903" spans="1:6" x14ac:dyDescent="0.2">
      <c r="A15903" s="28">
        <v>43629</v>
      </c>
      <c r="B15903" t="s">
        <v>446</v>
      </c>
      <c r="C15903" t="s">
        <v>52</v>
      </c>
      <c r="D15903" t="s">
        <v>52</v>
      </c>
      <c r="E15903" s="30">
        <v>0.68</v>
      </c>
      <c r="F15903">
        <f t="shared" si="254"/>
        <v>1</v>
      </c>
    </row>
    <row r="15904" spans="1:6" x14ac:dyDescent="0.2">
      <c r="A15904" s="28">
        <v>43629</v>
      </c>
      <c r="B15904" t="s">
        <v>446</v>
      </c>
      <c r="C15904" t="s">
        <v>53</v>
      </c>
      <c r="D15904" t="s">
        <v>53</v>
      </c>
      <c r="E15904" s="30">
        <v>3.02</v>
      </c>
      <c r="F15904">
        <f t="shared" si="254"/>
        <v>1</v>
      </c>
    </row>
    <row r="15905" spans="1:6" x14ac:dyDescent="0.2">
      <c r="A15905" s="28">
        <v>43629</v>
      </c>
      <c r="B15905" t="s">
        <v>446</v>
      </c>
      <c r="C15905" t="s">
        <v>54</v>
      </c>
      <c r="D15905" t="s">
        <v>54</v>
      </c>
      <c r="E15905" s="30">
        <v>0.25</v>
      </c>
      <c r="F15905">
        <f t="shared" si="254"/>
        <v>1</v>
      </c>
    </row>
    <row r="15906" spans="1:6" x14ac:dyDescent="0.2">
      <c r="A15906" s="28">
        <v>43629</v>
      </c>
      <c r="B15906" t="s">
        <v>446</v>
      </c>
      <c r="C15906" t="s">
        <v>55</v>
      </c>
      <c r="D15906" t="s">
        <v>55</v>
      </c>
      <c r="E15906" s="30">
        <v>19.399999999999999</v>
      </c>
      <c r="F15906">
        <f t="shared" si="254"/>
        <v>1</v>
      </c>
    </row>
    <row r="15907" spans="1:6" x14ac:dyDescent="0.2">
      <c r="A15907" s="28">
        <v>43629</v>
      </c>
      <c r="B15907" t="s">
        <v>446</v>
      </c>
      <c r="C15907" t="s">
        <v>56</v>
      </c>
      <c r="D15907" t="s">
        <v>56</v>
      </c>
      <c r="E15907" s="30">
        <v>2</v>
      </c>
      <c r="F15907">
        <f t="shared" si="254"/>
        <v>1</v>
      </c>
    </row>
    <row r="15908" spans="1:6" x14ac:dyDescent="0.2">
      <c r="A15908" s="28">
        <v>43629</v>
      </c>
      <c r="B15908" t="s">
        <v>446</v>
      </c>
      <c r="C15908" t="s">
        <v>57</v>
      </c>
      <c r="D15908" t="s">
        <v>57</v>
      </c>
      <c r="E15908" s="30">
        <v>0</v>
      </c>
      <c r="F15908">
        <f t="shared" si="254"/>
        <v>1</v>
      </c>
    </row>
    <row r="15909" spans="1:6" x14ac:dyDescent="0.2">
      <c r="A15909" s="28">
        <v>43629</v>
      </c>
      <c r="B15909" t="s">
        <v>446</v>
      </c>
      <c r="C15909" t="s">
        <v>58</v>
      </c>
      <c r="D15909" t="s">
        <v>58</v>
      </c>
      <c r="E15909" s="30">
        <v>2</v>
      </c>
      <c r="F15909">
        <f t="shared" si="254"/>
        <v>1</v>
      </c>
    </row>
    <row r="15910" spans="1:6" x14ac:dyDescent="0.2">
      <c r="A15910" s="28">
        <v>43629</v>
      </c>
      <c r="B15910" t="s">
        <v>446</v>
      </c>
      <c r="C15910" t="s">
        <v>59</v>
      </c>
      <c r="D15910" t="s">
        <v>59</v>
      </c>
      <c r="E15910" s="30">
        <v>9</v>
      </c>
      <c r="F15910">
        <f t="shared" si="254"/>
        <v>1</v>
      </c>
    </row>
    <row r="15911" spans="1:6" x14ac:dyDescent="0.2">
      <c r="A15911" s="28">
        <v>43630</v>
      </c>
      <c r="B15911" t="s">
        <v>440</v>
      </c>
      <c r="C15911" t="s">
        <v>52</v>
      </c>
      <c r="D15911" t="s">
        <v>52</v>
      </c>
      <c r="E15911" s="30">
        <v>3.18</v>
      </c>
      <c r="F15911">
        <f t="shared" si="254"/>
        <v>1</v>
      </c>
    </row>
    <row r="15912" spans="1:6" x14ac:dyDescent="0.2">
      <c r="A15912" s="28">
        <v>43630</v>
      </c>
      <c r="B15912" t="s">
        <v>440</v>
      </c>
      <c r="C15912" t="s">
        <v>53</v>
      </c>
      <c r="D15912" t="s">
        <v>53</v>
      </c>
      <c r="E15912" s="30">
        <v>3.35</v>
      </c>
      <c r="F15912">
        <f t="shared" si="254"/>
        <v>1</v>
      </c>
    </row>
    <row r="15913" spans="1:6" x14ac:dyDescent="0.2">
      <c r="A15913" s="28">
        <v>43630</v>
      </c>
      <c r="B15913" t="s">
        <v>440</v>
      </c>
      <c r="C15913" t="s">
        <v>54</v>
      </c>
      <c r="D15913" t="s">
        <v>54</v>
      </c>
      <c r="E15913" s="30">
        <v>3</v>
      </c>
      <c r="F15913">
        <f t="shared" si="254"/>
        <v>1</v>
      </c>
    </row>
    <row r="15914" spans="1:6" x14ac:dyDescent="0.2">
      <c r="A15914" s="28">
        <v>43630</v>
      </c>
      <c r="B15914" t="s">
        <v>440</v>
      </c>
      <c r="C15914" t="s">
        <v>55</v>
      </c>
      <c r="D15914" t="s">
        <v>55</v>
      </c>
      <c r="E15914" s="30">
        <v>15</v>
      </c>
      <c r="F15914">
        <f t="shared" si="254"/>
        <v>1</v>
      </c>
    </row>
    <row r="15915" spans="1:6" x14ac:dyDescent="0.2">
      <c r="A15915" s="28">
        <v>43630</v>
      </c>
      <c r="B15915" t="s">
        <v>440</v>
      </c>
      <c r="C15915" t="s">
        <v>56</v>
      </c>
      <c r="D15915" t="s">
        <v>56</v>
      </c>
      <c r="E15915" s="30">
        <v>2</v>
      </c>
      <c r="F15915">
        <f t="shared" si="254"/>
        <v>1</v>
      </c>
    </row>
    <row r="15916" spans="1:6" x14ac:dyDescent="0.2">
      <c r="A15916" s="28">
        <v>43630</v>
      </c>
      <c r="B15916" t="s">
        <v>440</v>
      </c>
      <c r="C15916" t="s">
        <v>57</v>
      </c>
      <c r="D15916" t="s">
        <v>57</v>
      </c>
      <c r="E15916" s="30">
        <v>1</v>
      </c>
      <c r="F15916">
        <f t="shared" si="254"/>
        <v>1</v>
      </c>
    </row>
    <row r="15917" spans="1:6" x14ac:dyDescent="0.2">
      <c r="A15917" s="28">
        <v>43630</v>
      </c>
      <c r="B15917" t="s">
        <v>440</v>
      </c>
      <c r="C15917" t="s">
        <v>58</v>
      </c>
      <c r="D15917" t="s">
        <v>58</v>
      </c>
      <c r="E15917" s="30">
        <v>0</v>
      </c>
      <c r="F15917">
        <f t="shared" si="254"/>
        <v>1</v>
      </c>
    </row>
    <row r="15918" spans="1:6" x14ac:dyDescent="0.2">
      <c r="A15918" s="28">
        <v>43630</v>
      </c>
      <c r="B15918" t="s">
        <v>440</v>
      </c>
      <c r="C15918" t="s">
        <v>59</v>
      </c>
      <c r="D15918" t="s">
        <v>59</v>
      </c>
      <c r="E15918" s="30">
        <v>6</v>
      </c>
      <c r="F15918">
        <f t="shared" si="254"/>
        <v>1</v>
      </c>
    </row>
    <row r="15919" spans="1:6" x14ac:dyDescent="0.2">
      <c r="A15919" s="28">
        <v>43631</v>
      </c>
      <c r="B15919" t="s">
        <v>441</v>
      </c>
      <c r="C15919" t="s">
        <v>52</v>
      </c>
      <c r="D15919" t="s">
        <v>52</v>
      </c>
      <c r="E15919" s="30">
        <v>7</v>
      </c>
      <c r="F15919">
        <f t="shared" si="254"/>
        <v>1</v>
      </c>
    </row>
    <row r="15920" spans="1:6" x14ac:dyDescent="0.2">
      <c r="A15920" s="28">
        <v>43631</v>
      </c>
      <c r="B15920" t="s">
        <v>441</v>
      </c>
      <c r="C15920" t="s">
        <v>53</v>
      </c>
      <c r="D15920" t="s">
        <v>53</v>
      </c>
      <c r="E15920" s="30">
        <v>3.4630000000000001</v>
      </c>
      <c r="F15920">
        <f t="shared" si="254"/>
        <v>1</v>
      </c>
    </row>
    <row r="15921" spans="1:6" x14ac:dyDescent="0.2">
      <c r="A15921" s="28">
        <v>43631</v>
      </c>
      <c r="B15921" t="s">
        <v>441</v>
      </c>
      <c r="C15921" t="s">
        <v>54</v>
      </c>
      <c r="D15921" t="s">
        <v>54</v>
      </c>
      <c r="E15921" s="30">
        <v>5</v>
      </c>
      <c r="F15921">
        <f t="shared" si="254"/>
        <v>1</v>
      </c>
    </row>
    <row r="15922" spans="1:6" x14ac:dyDescent="0.2">
      <c r="A15922" s="28">
        <v>43631</v>
      </c>
      <c r="B15922" t="s">
        <v>441</v>
      </c>
      <c r="C15922" t="s">
        <v>55</v>
      </c>
      <c r="D15922" t="s">
        <v>55</v>
      </c>
      <c r="E15922" s="30">
        <v>15</v>
      </c>
      <c r="F15922">
        <f t="shared" si="254"/>
        <v>1</v>
      </c>
    </row>
    <row r="15923" spans="1:6" x14ac:dyDescent="0.2">
      <c r="A15923" s="28">
        <v>43631</v>
      </c>
      <c r="B15923" t="s">
        <v>441</v>
      </c>
      <c r="C15923" t="s">
        <v>56</v>
      </c>
      <c r="D15923" t="s">
        <v>56</v>
      </c>
      <c r="E15923" s="30">
        <v>13</v>
      </c>
      <c r="F15923">
        <f t="shared" si="254"/>
        <v>1</v>
      </c>
    </row>
    <row r="15924" spans="1:6" x14ac:dyDescent="0.2">
      <c r="A15924" s="28">
        <v>43631</v>
      </c>
      <c r="B15924" t="s">
        <v>441</v>
      </c>
      <c r="C15924" t="s">
        <v>57</v>
      </c>
      <c r="D15924" t="s">
        <v>57</v>
      </c>
      <c r="E15924" s="30">
        <v>0</v>
      </c>
      <c r="F15924">
        <f t="shared" si="254"/>
        <v>1</v>
      </c>
    </row>
    <row r="15925" spans="1:6" x14ac:dyDescent="0.2">
      <c r="A15925" s="28">
        <v>43631</v>
      </c>
      <c r="B15925" t="s">
        <v>441</v>
      </c>
      <c r="C15925" t="s">
        <v>58</v>
      </c>
      <c r="D15925" t="s">
        <v>58</v>
      </c>
      <c r="E15925" s="30">
        <v>7</v>
      </c>
      <c r="F15925">
        <f t="shared" si="254"/>
        <v>1</v>
      </c>
    </row>
    <row r="15926" spans="1:6" x14ac:dyDescent="0.2">
      <c r="A15926" s="28">
        <v>43631</v>
      </c>
      <c r="B15926" t="s">
        <v>441</v>
      </c>
      <c r="C15926" t="s">
        <v>59</v>
      </c>
      <c r="D15926" t="s">
        <v>59</v>
      </c>
      <c r="E15926" s="30">
        <v>8</v>
      </c>
      <c r="F15926">
        <f t="shared" si="254"/>
        <v>1</v>
      </c>
    </row>
    <row r="15927" spans="1:6" x14ac:dyDescent="0.2">
      <c r="A15927" s="28">
        <v>43632</v>
      </c>
      <c r="B15927" t="s">
        <v>447</v>
      </c>
      <c r="C15927" t="s">
        <v>52</v>
      </c>
      <c r="D15927" t="s">
        <v>52</v>
      </c>
      <c r="E15927" s="30">
        <v>4</v>
      </c>
      <c r="F15927">
        <f t="shared" si="254"/>
        <v>1</v>
      </c>
    </row>
    <row r="15928" spans="1:6" x14ac:dyDescent="0.2">
      <c r="A15928" s="28">
        <v>43632</v>
      </c>
      <c r="B15928" t="s">
        <v>447</v>
      </c>
      <c r="C15928" t="s">
        <v>53</v>
      </c>
      <c r="D15928" t="s">
        <v>53</v>
      </c>
      <c r="E15928" s="30">
        <v>5.35</v>
      </c>
      <c r="F15928">
        <f t="shared" si="254"/>
        <v>1</v>
      </c>
    </row>
    <row r="15929" spans="1:6" x14ac:dyDescent="0.2">
      <c r="A15929" s="28">
        <v>43632</v>
      </c>
      <c r="B15929" t="s">
        <v>447</v>
      </c>
      <c r="C15929" t="s">
        <v>54</v>
      </c>
      <c r="D15929" t="s">
        <v>54</v>
      </c>
      <c r="E15929" s="30">
        <v>3</v>
      </c>
      <c r="F15929">
        <f t="shared" si="254"/>
        <v>1</v>
      </c>
    </row>
    <row r="15930" spans="1:6" x14ac:dyDescent="0.2">
      <c r="A15930" s="28">
        <v>43632</v>
      </c>
      <c r="B15930" t="s">
        <v>447</v>
      </c>
      <c r="C15930" t="s">
        <v>55</v>
      </c>
      <c r="D15930" t="s">
        <v>55</v>
      </c>
      <c r="E15930" s="30">
        <v>18</v>
      </c>
      <c r="F15930">
        <f t="shared" si="254"/>
        <v>1</v>
      </c>
    </row>
    <row r="15931" spans="1:6" x14ac:dyDescent="0.2">
      <c r="A15931" s="28">
        <v>43632</v>
      </c>
      <c r="B15931" t="s">
        <v>447</v>
      </c>
      <c r="C15931" t="s">
        <v>56</v>
      </c>
      <c r="D15931" t="s">
        <v>56</v>
      </c>
      <c r="E15931" s="30">
        <v>2</v>
      </c>
      <c r="F15931">
        <f t="shared" si="254"/>
        <v>1</v>
      </c>
    </row>
    <row r="15932" spans="1:6" x14ac:dyDescent="0.2">
      <c r="A15932" s="28">
        <v>43632</v>
      </c>
      <c r="B15932" t="s">
        <v>447</v>
      </c>
      <c r="C15932" t="s">
        <v>57</v>
      </c>
      <c r="D15932" t="s">
        <v>57</v>
      </c>
      <c r="E15932" s="30">
        <v>0</v>
      </c>
      <c r="F15932">
        <f t="shared" si="254"/>
        <v>1</v>
      </c>
    </row>
    <row r="15933" spans="1:6" x14ac:dyDescent="0.2">
      <c r="A15933" s="28">
        <v>43632</v>
      </c>
      <c r="B15933" t="s">
        <v>447</v>
      </c>
      <c r="C15933" t="s">
        <v>58</v>
      </c>
      <c r="D15933" t="s">
        <v>58</v>
      </c>
      <c r="E15933" s="30">
        <v>0</v>
      </c>
      <c r="F15933">
        <f t="shared" si="254"/>
        <v>1</v>
      </c>
    </row>
    <row r="15934" spans="1:6" x14ac:dyDescent="0.2">
      <c r="A15934" s="28">
        <v>43632</v>
      </c>
      <c r="B15934" t="s">
        <v>447</v>
      </c>
      <c r="C15934" t="s">
        <v>59</v>
      </c>
      <c r="D15934" t="s">
        <v>59</v>
      </c>
      <c r="E15934" s="30">
        <v>9</v>
      </c>
      <c r="F15934">
        <f t="shared" si="254"/>
        <v>1</v>
      </c>
    </row>
    <row r="15935" spans="1:6" x14ac:dyDescent="0.2">
      <c r="A15935" s="28">
        <v>43633</v>
      </c>
      <c r="B15935" t="s">
        <v>443</v>
      </c>
      <c r="C15935" t="s">
        <v>52</v>
      </c>
      <c r="D15935" t="s">
        <v>52</v>
      </c>
      <c r="E15935" s="30">
        <v>6.66</v>
      </c>
      <c r="F15935">
        <f t="shared" si="254"/>
        <v>1</v>
      </c>
    </row>
    <row r="15936" spans="1:6" x14ac:dyDescent="0.2">
      <c r="A15936" s="28">
        <v>43633</v>
      </c>
      <c r="B15936" t="s">
        <v>443</v>
      </c>
      <c r="C15936" t="s">
        <v>53</v>
      </c>
      <c r="D15936" t="s">
        <v>53</v>
      </c>
      <c r="E15936" s="30">
        <v>4.66</v>
      </c>
      <c r="F15936">
        <f t="shared" si="254"/>
        <v>1</v>
      </c>
    </row>
    <row r="15937" spans="1:6" x14ac:dyDescent="0.2">
      <c r="A15937" s="28">
        <v>43633</v>
      </c>
      <c r="B15937" t="s">
        <v>443</v>
      </c>
      <c r="C15937" t="s">
        <v>54</v>
      </c>
      <c r="D15937" t="s">
        <v>54</v>
      </c>
      <c r="E15937" s="30">
        <v>3</v>
      </c>
      <c r="F15937">
        <f t="shared" si="254"/>
        <v>1</v>
      </c>
    </row>
    <row r="15938" spans="1:6" x14ac:dyDescent="0.2">
      <c r="A15938" s="28">
        <v>43633</v>
      </c>
      <c r="B15938" t="s">
        <v>443</v>
      </c>
      <c r="C15938" t="s">
        <v>55</v>
      </c>
      <c r="D15938" t="s">
        <v>55</v>
      </c>
      <c r="E15938" s="30">
        <v>18</v>
      </c>
      <c r="F15938">
        <f t="shared" si="254"/>
        <v>1</v>
      </c>
    </row>
    <row r="15939" spans="1:6" x14ac:dyDescent="0.2">
      <c r="A15939" s="28">
        <v>43633</v>
      </c>
      <c r="B15939" t="s">
        <v>443</v>
      </c>
      <c r="C15939" t="s">
        <v>56</v>
      </c>
      <c r="D15939" t="s">
        <v>56</v>
      </c>
      <c r="E15939" s="30">
        <v>6</v>
      </c>
      <c r="F15939">
        <f t="shared" si="254"/>
        <v>1</v>
      </c>
    </row>
    <row r="15940" spans="1:6" x14ac:dyDescent="0.2">
      <c r="A15940" s="28">
        <v>43633</v>
      </c>
      <c r="B15940" t="s">
        <v>443</v>
      </c>
      <c r="C15940" t="s">
        <v>57</v>
      </c>
      <c r="D15940" t="s">
        <v>57</v>
      </c>
      <c r="E15940" s="30">
        <v>0</v>
      </c>
      <c r="F15940">
        <f t="shared" si="254"/>
        <v>1</v>
      </c>
    </row>
    <row r="15941" spans="1:6" x14ac:dyDescent="0.2">
      <c r="A15941" s="28">
        <v>43633</v>
      </c>
      <c r="B15941" t="s">
        <v>443</v>
      </c>
      <c r="C15941" t="s">
        <v>58</v>
      </c>
      <c r="D15941" t="s">
        <v>58</v>
      </c>
      <c r="E15941" s="30">
        <v>2</v>
      </c>
      <c r="F15941">
        <f t="shared" si="254"/>
        <v>1</v>
      </c>
    </row>
    <row r="15942" spans="1:6" x14ac:dyDescent="0.2">
      <c r="A15942" s="28">
        <v>43633</v>
      </c>
      <c r="B15942" t="s">
        <v>443</v>
      </c>
      <c r="C15942" t="s">
        <v>59</v>
      </c>
      <c r="D15942" t="s">
        <v>59</v>
      </c>
      <c r="E15942" s="30">
        <v>2.34</v>
      </c>
      <c r="F15942">
        <f t="shared" si="254"/>
        <v>1</v>
      </c>
    </row>
    <row r="15943" spans="1:6" x14ac:dyDescent="0.2">
      <c r="A15943" s="28">
        <v>43634</v>
      </c>
      <c r="B15943" t="s">
        <v>444</v>
      </c>
      <c r="C15943" t="s">
        <v>52</v>
      </c>
      <c r="D15943" t="s">
        <v>52</v>
      </c>
      <c r="E15943" s="30">
        <v>5</v>
      </c>
      <c r="F15943">
        <f t="shared" ref="F15943:F16006" si="255">SUBTOTAL(103,E15943)</f>
        <v>1</v>
      </c>
    </row>
    <row r="15944" spans="1:6" x14ac:dyDescent="0.2">
      <c r="A15944" s="28">
        <v>43634</v>
      </c>
      <c r="B15944" t="s">
        <v>444</v>
      </c>
      <c r="C15944" t="s">
        <v>53</v>
      </c>
      <c r="D15944" t="s">
        <v>53</v>
      </c>
      <c r="E15944" s="30">
        <v>4.21</v>
      </c>
      <c r="F15944">
        <f t="shared" si="255"/>
        <v>1</v>
      </c>
    </row>
    <row r="15945" spans="1:6" x14ac:dyDescent="0.2">
      <c r="A15945" s="28">
        <v>43634</v>
      </c>
      <c r="B15945" t="s">
        <v>444</v>
      </c>
      <c r="C15945" t="s">
        <v>54</v>
      </c>
      <c r="D15945" t="s">
        <v>54</v>
      </c>
      <c r="E15945" s="30">
        <v>3</v>
      </c>
      <c r="F15945">
        <f t="shared" si="255"/>
        <v>1</v>
      </c>
    </row>
    <row r="15946" spans="1:6" x14ac:dyDescent="0.2">
      <c r="A15946" s="28">
        <v>43634</v>
      </c>
      <c r="B15946" t="s">
        <v>444</v>
      </c>
      <c r="C15946" t="s">
        <v>55</v>
      </c>
      <c r="D15946" t="s">
        <v>55</v>
      </c>
      <c r="E15946" s="30">
        <v>29.5</v>
      </c>
      <c r="F15946">
        <f t="shared" si="255"/>
        <v>1</v>
      </c>
    </row>
    <row r="15947" spans="1:6" x14ac:dyDescent="0.2">
      <c r="A15947" s="28">
        <v>43634</v>
      </c>
      <c r="B15947" t="s">
        <v>444</v>
      </c>
      <c r="C15947" t="s">
        <v>56</v>
      </c>
      <c r="D15947" t="s">
        <v>56</v>
      </c>
      <c r="E15947" s="30">
        <v>8</v>
      </c>
      <c r="F15947">
        <f t="shared" si="255"/>
        <v>1</v>
      </c>
    </row>
    <row r="15948" spans="1:6" x14ac:dyDescent="0.2">
      <c r="A15948" s="28">
        <v>43634</v>
      </c>
      <c r="B15948" t="s">
        <v>444</v>
      </c>
      <c r="C15948" t="s">
        <v>57</v>
      </c>
      <c r="D15948" t="s">
        <v>57</v>
      </c>
      <c r="E15948" s="30">
        <v>0</v>
      </c>
      <c r="F15948">
        <f t="shared" si="255"/>
        <v>1</v>
      </c>
    </row>
    <row r="15949" spans="1:6" x14ac:dyDescent="0.2">
      <c r="A15949" s="28">
        <v>43634</v>
      </c>
      <c r="B15949" t="s">
        <v>444</v>
      </c>
      <c r="C15949" t="s">
        <v>58</v>
      </c>
      <c r="D15949" t="s">
        <v>58</v>
      </c>
      <c r="E15949" s="30">
        <v>2</v>
      </c>
      <c r="F15949">
        <f t="shared" si="255"/>
        <v>1</v>
      </c>
    </row>
    <row r="15950" spans="1:6" x14ac:dyDescent="0.2">
      <c r="A15950" s="28">
        <v>43634</v>
      </c>
      <c r="B15950" t="s">
        <v>444</v>
      </c>
      <c r="C15950" t="s">
        <v>59</v>
      </c>
      <c r="D15950" t="s">
        <v>59</v>
      </c>
      <c r="E15950" s="30">
        <v>12.1</v>
      </c>
      <c r="F15950">
        <f t="shared" si="255"/>
        <v>1</v>
      </c>
    </row>
    <row r="15951" spans="1:6" x14ac:dyDescent="0.2">
      <c r="A15951" s="28">
        <v>43635</v>
      </c>
      <c r="B15951" t="s">
        <v>445</v>
      </c>
      <c r="C15951" t="s">
        <v>52</v>
      </c>
      <c r="D15951" t="s">
        <v>52</v>
      </c>
      <c r="E15951" s="30">
        <v>3.67</v>
      </c>
      <c r="F15951">
        <f t="shared" si="255"/>
        <v>1</v>
      </c>
    </row>
    <row r="15952" spans="1:6" x14ac:dyDescent="0.2">
      <c r="A15952" s="28">
        <v>43635</v>
      </c>
      <c r="B15952" t="s">
        <v>445</v>
      </c>
      <c r="C15952" t="s">
        <v>53</v>
      </c>
      <c r="D15952" t="s">
        <v>53</v>
      </c>
      <c r="E15952" s="30">
        <v>3.0329999999999999</v>
      </c>
      <c r="F15952">
        <f t="shared" si="255"/>
        <v>1</v>
      </c>
    </row>
    <row r="15953" spans="1:6" x14ac:dyDescent="0.2">
      <c r="A15953" s="28">
        <v>43635</v>
      </c>
      <c r="B15953" t="s">
        <v>445</v>
      </c>
      <c r="C15953" t="s">
        <v>54</v>
      </c>
      <c r="D15953" t="s">
        <v>54</v>
      </c>
      <c r="E15953" s="30">
        <v>3</v>
      </c>
      <c r="F15953">
        <f t="shared" si="255"/>
        <v>1</v>
      </c>
    </row>
    <row r="15954" spans="1:6" x14ac:dyDescent="0.2">
      <c r="A15954" s="28">
        <v>43635</v>
      </c>
      <c r="B15954" t="s">
        <v>445</v>
      </c>
      <c r="C15954" t="s">
        <v>55</v>
      </c>
      <c r="D15954" t="s">
        <v>55</v>
      </c>
      <c r="E15954" s="30">
        <v>18</v>
      </c>
      <c r="F15954">
        <f t="shared" si="255"/>
        <v>1</v>
      </c>
    </row>
    <row r="15955" spans="1:6" x14ac:dyDescent="0.2">
      <c r="A15955" s="28">
        <v>43635</v>
      </c>
      <c r="B15955" t="s">
        <v>445</v>
      </c>
      <c r="C15955" t="s">
        <v>56</v>
      </c>
      <c r="D15955" t="s">
        <v>56</v>
      </c>
      <c r="E15955" s="30">
        <v>6</v>
      </c>
      <c r="F15955">
        <f t="shared" si="255"/>
        <v>1</v>
      </c>
    </row>
    <row r="15956" spans="1:6" x14ac:dyDescent="0.2">
      <c r="A15956" s="28">
        <v>43635</v>
      </c>
      <c r="B15956" t="s">
        <v>445</v>
      </c>
      <c r="C15956" t="s">
        <v>57</v>
      </c>
      <c r="D15956" t="s">
        <v>57</v>
      </c>
      <c r="E15956" s="30">
        <v>1</v>
      </c>
      <c r="F15956">
        <f t="shared" si="255"/>
        <v>1</v>
      </c>
    </row>
    <row r="15957" spans="1:6" x14ac:dyDescent="0.2">
      <c r="A15957" s="28">
        <v>43635</v>
      </c>
      <c r="B15957" t="s">
        <v>445</v>
      </c>
      <c r="C15957" t="s">
        <v>58</v>
      </c>
      <c r="D15957" t="s">
        <v>58</v>
      </c>
      <c r="E15957" s="30">
        <v>2</v>
      </c>
      <c r="F15957">
        <f t="shared" si="255"/>
        <v>1</v>
      </c>
    </row>
    <row r="15958" spans="1:6" x14ac:dyDescent="0.2">
      <c r="A15958" s="28">
        <v>43635</v>
      </c>
      <c r="B15958" t="s">
        <v>445</v>
      </c>
      <c r="C15958" t="s">
        <v>59</v>
      </c>
      <c r="D15958" t="s">
        <v>59</v>
      </c>
      <c r="E15958" s="30">
        <v>5.5</v>
      </c>
      <c r="F15958">
        <f t="shared" si="255"/>
        <v>1</v>
      </c>
    </row>
    <row r="15959" spans="1:6" x14ac:dyDescent="0.2">
      <c r="A15959" s="28">
        <v>43636</v>
      </c>
      <c r="B15959" t="s">
        <v>446</v>
      </c>
      <c r="C15959" t="s">
        <v>52</v>
      </c>
      <c r="D15959" t="s">
        <v>52</v>
      </c>
      <c r="E15959" s="30">
        <v>5</v>
      </c>
      <c r="F15959">
        <f t="shared" si="255"/>
        <v>1</v>
      </c>
    </row>
    <row r="15960" spans="1:6" x14ac:dyDescent="0.2">
      <c r="A15960" s="28">
        <v>43636</v>
      </c>
      <c r="B15960" t="s">
        <v>446</v>
      </c>
      <c r="C15960" t="s">
        <v>53</v>
      </c>
      <c r="D15960" t="s">
        <v>53</v>
      </c>
      <c r="E15960" s="30">
        <v>4.3630000000000004</v>
      </c>
      <c r="F15960">
        <f t="shared" si="255"/>
        <v>1</v>
      </c>
    </row>
    <row r="15961" spans="1:6" x14ac:dyDescent="0.2">
      <c r="A15961" s="28">
        <v>43636</v>
      </c>
      <c r="B15961" t="s">
        <v>446</v>
      </c>
      <c r="C15961" t="s">
        <v>54</v>
      </c>
      <c r="D15961" t="s">
        <v>54</v>
      </c>
      <c r="E15961" s="30">
        <v>3</v>
      </c>
      <c r="F15961">
        <f t="shared" si="255"/>
        <v>1</v>
      </c>
    </row>
    <row r="15962" spans="1:6" x14ac:dyDescent="0.2">
      <c r="A15962" s="28">
        <v>43636</v>
      </c>
      <c r="B15962" t="s">
        <v>446</v>
      </c>
      <c r="C15962" t="s">
        <v>55</v>
      </c>
      <c r="D15962" t="s">
        <v>55</v>
      </c>
      <c r="E15962" s="30">
        <v>15</v>
      </c>
      <c r="F15962">
        <f t="shared" si="255"/>
        <v>1</v>
      </c>
    </row>
    <row r="15963" spans="1:6" x14ac:dyDescent="0.2">
      <c r="A15963" s="28">
        <v>43636</v>
      </c>
      <c r="B15963" t="s">
        <v>446</v>
      </c>
      <c r="C15963" t="s">
        <v>56</v>
      </c>
      <c r="D15963" t="s">
        <v>56</v>
      </c>
      <c r="E15963" s="30">
        <v>9</v>
      </c>
      <c r="F15963">
        <f t="shared" si="255"/>
        <v>1</v>
      </c>
    </row>
    <row r="15964" spans="1:6" x14ac:dyDescent="0.2">
      <c r="A15964" s="28">
        <v>43636</v>
      </c>
      <c r="B15964" t="s">
        <v>446</v>
      </c>
      <c r="C15964" t="s">
        <v>57</v>
      </c>
      <c r="D15964" t="s">
        <v>57</v>
      </c>
      <c r="E15964" s="30">
        <v>4</v>
      </c>
      <c r="F15964">
        <f t="shared" si="255"/>
        <v>1</v>
      </c>
    </row>
    <row r="15965" spans="1:6" x14ac:dyDescent="0.2">
      <c r="A15965" s="28">
        <v>43636</v>
      </c>
      <c r="B15965" t="s">
        <v>446</v>
      </c>
      <c r="C15965" t="s">
        <v>58</v>
      </c>
      <c r="D15965" t="s">
        <v>58</v>
      </c>
      <c r="E15965" s="30">
        <v>0</v>
      </c>
      <c r="F15965">
        <f t="shared" si="255"/>
        <v>1</v>
      </c>
    </row>
    <row r="15966" spans="1:6" x14ac:dyDescent="0.2">
      <c r="A15966" s="28">
        <v>43636</v>
      </c>
      <c r="B15966" t="s">
        <v>446</v>
      </c>
      <c r="C15966" t="s">
        <v>59</v>
      </c>
      <c r="D15966" t="s">
        <v>59</v>
      </c>
      <c r="E15966" s="30">
        <v>4</v>
      </c>
      <c r="F15966">
        <f t="shared" si="255"/>
        <v>1</v>
      </c>
    </row>
    <row r="15967" spans="1:6" x14ac:dyDescent="0.2">
      <c r="A15967" s="28">
        <v>43637</v>
      </c>
      <c r="B15967" t="s">
        <v>440</v>
      </c>
      <c r="C15967" t="s">
        <v>52</v>
      </c>
      <c r="D15967" t="s">
        <v>52</v>
      </c>
      <c r="E15967" s="30">
        <v>3</v>
      </c>
      <c r="F15967">
        <f t="shared" si="255"/>
        <v>1</v>
      </c>
    </row>
    <row r="15968" spans="1:6" x14ac:dyDescent="0.2">
      <c r="A15968" s="28">
        <v>43637</v>
      </c>
      <c r="B15968" t="s">
        <v>440</v>
      </c>
      <c r="C15968" t="s">
        <v>53</v>
      </c>
      <c r="D15968" t="s">
        <v>53</v>
      </c>
      <c r="E15968" s="30">
        <v>2.33</v>
      </c>
      <c r="F15968">
        <f t="shared" si="255"/>
        <v>1</v>
      </c>
    </row>
    <row r="15969" spans="1:6" x14ac:dyDescent="0.2">
      <c r="A15969" s="28">
        <v>43637</v>
      </c>
      <c r="B15969" t="s">
        <v>440</v>
      </c>
      <c r="C15969" t="s">
        <v>54</v>
      </c>
      <c r="D15969" t="s">
        <v>54</v>
      </c>
      <c r="E15969" s="30">
        <v>3</v>
      </c>
      <c r="F15969">
        <f t="shared" si="255"/>
        <v>1</v>
      </c>
    </row>
    <row r="15970" spans="1:6" x14ac:dyDescent="0.2">
      <c r="A15970" s="28">
        <v>43637</v>
      </c>
      <c r="B15970" t="s">
        <v>440</v>
      </c>
      <c r="C15970" t="s">
        <v>55</v>
      </c>
      <c r="D15970" t="s">
        <v>55</v>
      </c>
      <c r="E15970" s="30">
        <v>24.8</v>
      </c>
      <c r="F15970">
        <f t="shared" si="255"/>
        <v>1</v>
      </c>
    </row>
    <row r="15971" spans="1:6" x14ac:dyDescent="0.2">
      <c r="A15971" s="28">
        <v>43637</v>
      </c>
      <c r="B15971" t="s">
        <v>440</v>
      </c>
      <c r="C15971" t="s">
        <v>56</v>
      </c>
      <c r="D15971" t="s">
        <v>56</v>
      </c>
      <c r="E15971" s="30">
        <v>8</v>
      </c>
      <c r="F15971">
        <f t="shared" si="255"/>
        <v>1</v>
      </c>
    </row>
    <row r="15972" spans="1:6" x14ac:dyDescent="0.2">
      <c r="A15972" s="28">
        <v>43637</v>
      </c>
      <c r="B15972" t="s">
        <v>440</v>
      </c>
      <c r="C15972" t="s">
        <v>57</v>
      </c>
      <c r="D15972" t="s">
        <v>57</v>
      </c>
      <c r="E15972" s="30">
        <v>3</v>
      </c>
      <c r="F15972">
        <f t="shared" si="255"/>
        <v>1</v>
      </c>
    </row>
    <row r="15973" spans="1:6" x14ac:dyDescent="0.2">
      <c r="A15973" s="28">
        <v>43637</v>
      </c>
      <c r="B15973" t="s">
        <v>440</v>
      </c>
      <c r="C15973" t="s">
        <v>58</v>
      </c>
      <c r="D15973" t="s">
        <v>58</v>
      </c>
      <c r="E15973" s="30">
        <v>4</v>
      </c>
      <c r="F15973">
        <f t="shared" si="255"/>
        <v>1</v>
      </c>
    </row>
    <row r="15974" spans="1:6" x14ac:dyDescent="0.2">
      <c r="A15974" s="28">
        <v>43637</v>
      </c>
      <c r="B15974" t="s">
        <v>440</v>
      </c>
      <c r="C15974" t="s">
        <v>59</v>
      </c>
      <c r="D15974" t="s">
        <v>59</v>
      </c>
      <c r="E15974" s="30">
        <v>6</v>
      </c>
      <c r="F15974">
        <f t="shared" si="255"/>
        <v>1</v>
      </c>
    </row>
    <row r="15975" spans="1:6" x14ac:dyDescent="0.2">
      <c r="A15975" s="28">
        <v>43638</v>
      </c>
      <c r="B15975" t="s">
        <v>441</v>
      </c>
      <c r="C15975" t="s">
        <v>52</v>
      </c>
      <c r="D15975" t="s">
        <v>52</v>
      </c>
      <c r="E15975" s="30">
        <v>3</v>
      </c>
      <c r="F15975">
        <f t="shared" si="255"/>
        <v>1</v>
      </c>
    </row>
    <row r="15976" spans="1:6" x14ac:dyDescent="0.2">
      <c r="A15976" s="28">
        <v>43638</v>
      </c>
      <c r="B15976" t="s">
        <v>441</v>
      </c>
      <c r="C15976" t="s">
        <v>53</v>
      </c>
      <c r="D15976" t="s">
        <v>53</v>
      </c>
      <c r="E15976" s="30">
        <v>4</v>
      </c>
      <c r="F15976">
        <f t="shared" si="255"/>
        <v>1</v>
      </c>
    </row>
    <row r="15977" spans="1:6" x14ac:dyDescent="0.2">
      <c r="A15977" s="28">
        <v>43638</v>
      </c>
      <c r="B15977" t="s">
        <v>441</v>
      </c>
      <c r="C15977" t="s">
        <v>54</v>
      </c>
      <c r="D15977" t="s">
        <v>54</v>
      </c>
      <c r="E15977" s="30">
        <v>0</v>
      </c>
      <c r="F15977">
        <f t="shared" si="255"/>
        <v>1</v>
      </c>
    </row>
    <row r="15978" spans="1:6" x14ac:dyDescent="0.2">
      <c r="A15978" s="28">
        <v>43638</v>
      </c>
      <c r="B15978" t="s">
        <v>441</v>
      </c>
      <c r="C15978" t="s">
        <v>55</v>
      </c>
      <c r="D15978" t="s">
        <v>55</v>
      </c>
      <c r="E15978" s="30">
        <v>25</v>
      </c>
      <c r="F15978">
        <f t="shared" si="255"/>
        <v>1</v>
      </c>
    </row>
    <row r="15979" spans="1:6" x14ac:dyDescent="0.2">
      <c r="A15979" s="28">
        <v>43638</v>
      </c>
      <c r="B15979" t="s">
        <v>441</v>
      </c>
      <c r="C15979" t="s">
        <v>56</v>
      </c>
      <c r="D15979" t="s">
        <v>56</v>
      </c>
      <c r="E15979" s="30">
        <v>11</v>
      </c>
      <c r="F15979">
        <f t="shared" si="255"/>
        <v>1</v>
      </c>
    </row>
    <row r="15980" spans="1:6" x14ac:dyDescent="0.2">
      <c r="A15980" s="28">
        <v>43638</v>
      </c>
      <c r="B15980" t="s">
        <v>441</v>
      </c>
      <c r="C15980" t="s">
        <v>57</v>
      </c>
      <c r="D15980" t="s">
        <v>57</v>
      </c>
      <c r="E15980" s="30">
        <v>2</v>
      </c>
      <c r="F15980">
        <f t="shared" si="255"/>
        <v>1</v>
      </c>
    </row>
    <row r="15981" spans="1:6" x14ac:dyDescent="0.2">
      <c r="A15981" s="28">
        <v>43638</v>
      </c>
      <c r="B15981" t="s">
        <v>441</v>
      </c>
      <c r="C15981" t="s">
        <v>58</v>
      </c>
      <c r="D15981" t="s">
        <v>58</v>
      </c>
      <c r="E15981" s="30">
        <v>12</v>
      </c>
      <c r="F15981">
        <f t="shared" si="255"/>
        <v>1</v>
      </c>
    </row>
    <row r="15982" spans="1:6" x14ac:dyDescent="0.2">
      <c r="A15982" s="28">
        <v>43638</v>
      </c>
      <c r="B15982" t="s">
        <v>441</v>
      </c>
      <c r="C15982" t="s">
        <v>59</v>
      </c>
      <c r="D15982" t="s">
        <v>59</v>
      </c>
      <c r="E15982" s="30">
        <v>5</v>
      </c>
      <c r="F15982">
        <f t="shared" si="255"/>
        <v>1</v>
      </c>
    </row>
    <row r="15983" spans="1:6" x14ac:dyDescent="0.2">
      <c r="A15983" s="28">
        <v>43639</v>
      </c>
      <c r="B15983" t="s">
        <v>447</v>
      </c>
      <c r="C15983" t="s">
        <v>52</v>
      </c>
      <c r="D15983" t="s">
        <v>52</v>
      </c>
      <c r="E15983" s="30">
        <v>9.33</v>
      </c>
      <c r="F15983">
        <f t="shared" si="255"/>
        <v>1</v>
      </c>
    </row>
    <row r="15984" spans="1:6" x14ac:dyDescent="0.2">
      <c r="A15984" s="28">
        <v>43639</v>
      </c>
      <c r="B15984" t="s">
        <v>447</v>
      </c>
      <c r="C15984" t="s">
        <v>53</v>
      </c>
      <c r="D15984" t="s">
        <v>53</v>
      </c>
      <c r="E15984" s="30">
        <v>4.7919999999999998</v>
      </c>
      <c r="F15984">
        <f t="shared" si="255"/>
        <v>1</v>
      </c>
    </row>
    <row r="15985" spans="1:6" x14ac:dyDescent="0.2">
      <c r="A15985" s="28">
        <v>43639</v>
      </c>
      <c r="B15985" t="s">
        <v>447</v>
      </c>
      <c r="C15985" t="s">
        <v>54</v>
      </c>
      <c r="D15985" t="s">
        <v>54</v>
      </c>
      <c r="E15985" s="30">
        <v>5.5</v>
      </c>
      <c r="F15985">
        <f t="shared" si="255"/>
        <v>1</v>
      </c>
    </row>
    <row r="15986" spans="1:6" x14ac:dyDescent="0.2">
      <c r="A15986" s="28">
        <v>43639</v>
      </c>
      <c r="B15986" t="s">
        <v>447</v>
      </c>
      <c r="C15986" t="s">
        <v>55</v>
      </c>
      <c r="D15986" t="s">
        <v>55</v>
      </c>
      <c r="E15986" s="30">
        <v>18.2</v>
      </c>
      <c r="F15986">
        <f t="shared" si="255"/>
        <v>1</v>
      </c>
    </row>
    <row r="15987" spans="1:6" x14ac:dyDescent="0.2">
      <c r="A15987" s="28">
        <v>43639</v>
      </c>
      <c r="B15987" t="s">
        <v>447</v>
      </c>
      <c r="C15987" t="s">
        <v>56</v>
      </c>
      <c r="D15987" t="s">
        <v>56</v>
      </c>
      <c r="E15987" s="30">
        <v>1</v>
      </c>
      <c r="F15987">
        <f t="shared" si="255"/>
        <v>1</v>
      </c>
    </row>
    <row r="15988" spans="1:6" x14ac:dyDescent="0.2">
      <c r="A15988" s="28">
        <v>43639</v>
      </c>
      <c r="B15988" t="s">
        <v>447</v>
      </c>
      <c r="C15988" t="s">
        <v>57</v>
      </c>
      <c r="D15988" t="s">
        <v>57</v>
      </c>
      <c r="E15988" s="30">
        <v>0</v>
      </c>
      <c r="F15988">
        <f t="shared" si="255"/>
        <v>1</v>
      </c>
    </row>
    <row r="15989" spans="1:6" x14ac:dyDescent="0.2">
      <c r="A15989" s="28">
        <v>43639</v>
      </c>
      <c r="B15989" t="s">
        <v>447</v>
      </c>
      <c r="C15989" t="s">
        <v>58</v>
      </c>
      <c r="D15989" t="s">
        <v>58</v>
      </c>
      <c r="E15989" s="30">
        <v>10</v>
      </c>
      <c r="F15989">
        <f t="shared" si="255"/>
        <v>1</v>
      </c>
    </row>
    <row r="15990" spans="1:6" x14ac:dyDescent="0.2">
      <c r="A15990" s="28">
        <v>43639</v>
      </c>
      <c r="B15990" t="s">
        <v>447</v>
      </c>
      <c r="C15990" t="s">
        <v>59</v>
      </c>
      <c r="D15990" t="s">
        <v>59</v>
      </c>
      <c r="E15990" s="30">
        <v>1</v>
      </c>
      <c r="F15990">
        <f t="shared" si="255"/>
        <v>1</v>
      </c>
    </row>
    <row r="15991" spans="1:6" x14ac:dyDescent="0.2">
      <c r="A15991" s="28">
        <v>43640</v>
      </c>
      <c r="B15991" t="s">
        <v>443</v>
      </c>
      <c r="C15991" t="s">
        <v>52</v>
      </c>
      <c r="D15991" t="s">
        <v>52</v>
      </c>
      <c r="E15991" s="30">
        <v>10</v>
      </c>
      <c r="F15991">
        <f t="shared" si="255"/>
        <v>1</v>
      </c>
    </row>
    <row r="15992" spans="1:6" x14ac:dyDescent="0.2">
      <c r="A15992" s="28">
        <v>43640</v>
      </c>
      <c r="B15992" t="s">
        <v>443</v>
      </c>
      <c r="C15992" t="s">
        <v>53</v>
      </c>
      <c r="D15992" t="s">
        <v>53</v>
      </c>
      <c r="E15992" s="30">
        <v>4.68</v>
      </c>
      <c r="F15992">
        <f t="shared" si="255"/>
        <v>1</v>
      </c>
    </row>
    <row r="15993" spans="1:6" x14ac:dyDescent="0.2">
      <c r="A15993" s="28">
        <v>43640</v>
      </c>
      <c r="B15993" t="s">
        <v>443</v>
      </c>
      <c r="C15993" t="s">
        <v>54</v>
      </c>
      <c r="D15993" t="s">
        <v>54</v>
      </c>
      <c r="E15993" s="30">
        <v>3.1</v>
      </c>
      <c r="F15993">
        <f t="shared" si="255"/>
        <v>1</v>
      </c>
    </row>
    <row r="15994" spans="1:6" x14ac:dyDescent="0.2">
      <c r="A15994" s="28">
        <v>43640</v>
      </c>
      <c r="B15994" t="s">
        <v>443</v>
      </c>
      <c r="C15994" t="s">
        <v>55</v>
      </c>
      <c r="D15994" t="s">
        <v>55</v>
      </c>
      <c r="E15994" s="30">
        <v>19</v>
      </c>
      <c r="F15994">
        <f t="shared" si="255"/>
        <v>1</v>
      </c>
    </row>
    <row r="15995" spans="1:6" x14ac:dyDescent="0.2">
      <c r="A15995" s="28">
        <v>43640</v>
      </c>
      <c r="B15995" t="s">
        <v>443</v>
      </c>
      <c r="C15995" t="s">
        <v>56</v>
      </c>
      <c r="D15995" t="s">
        <v>56</v>
      </c>
      <c r="E15995" s="30">
        <v>9</v>
      </c>
      <c r="F15995">
        <f t="shared" si="255"/>
        <v>1</v>
      </c>
    </row>
    <row r="15996" spans="1:6" x14ac:dyDescent="0.2">
      <c r="A15996" s="28">
        <v>43640</v>
      </c>
      <c r="B15996" t="s">
        <v>443</v>
      </c>
      <c r="C15996" t="s">
        <v>57</v>
      </c>
      <c r="D15996" t="s">
        <v>57</v>
      </c>
      <c r="E15996" s="30">
        <v>3</v>
      </c>
      <c r="F15996">
        <f t="shared" si="255"/>
        <v>1</v>
      </c>
    </row>
    <row r="15997" spans="1:6" x14ac:dyDescent="0.2">
      <c r="A15997" s="28">
        <v>43640</v>
      </c>
      <c r="B15997" t="s">
        <v>443</v>
      </c>
      <c r="C15997" t="s">
        <v>58</v>
      </c>
      <c r="D15997" t="s">
        <v>58</v>
      </c>
      <c r="E15997" s="30">
        <v>3</v>
      </c>
      <c r="F15997">
        <f t="shared" si="255"/>
        <v>1</v>
      </c>
    </row>
    <row r="15998" spans="1:6" x14ac:dyDescent="0.2">
      <c r="A15998" s="28">
        <v>43640</v>
      </c>
      <c r="B15998" t="s">
        <v>443</v>
      </c>
      <c r="C15998" t="s">
        <v>59</v>
      </c>
      <c r="D15998" t="s">
        <v>59</v>
      </c>
      <c r="E15998" s="30">
        <v>7</v>
      </c>
      <c r="F15998">
        <f t="shared" si="255"/>
        <v>1</v>
      </c>
    </row>
    <row r="15999" spans="1:6" x14ac:dyDescent="0.2">
      <c r="A15999" s="28">
        <v>43641</v>
      </c>
      <c r="B15999" t="s">
        <v>444</v>
      </c>
      <c r="C15999" t="s">
        <v>52</v>
      </c>
      <c r="D15999" t="s">
        <v>52</v>
      </c>
      <c r="E15999" s="30">
        <v>2.34</v>
      </c>
      <c r="F15999">
        <f t="shared" si="255"/>
        <v>1</v>
      </c>
    </row>
    <row r="16000" spans="1:6" x14ac:dyDescent="0.2">
      <c r="A16000" s="28">
        <v>43641</v>
      </c>
      <c r="B16000" t="s">
        <v>444</v>
      </c>
      <c r="C16000" t="s">
        <v>53</v>
      </c>
      <c r="D16000" t="s">
        <v>53</v>
      </c>
      <c r="E16000" s="30">
        <v>2.6379999999999999</v>
      </c>
      <c r="F16000">
        <f t="shared" si="255"/>
        <v>1</v>
      </c>
    </row>
    <row r="16001" spans="1:6" x14ac:dyDescent="0.2">
      <c r="A16001" s="28">
        <v>43641</v>
      </c>
      <c r="B16001" t="s">
        <v>444</v>
      </c>
      <c r="C16001" t="s">
        <v>54</v>
      </c>
      <c r="D16001" t="s">
        <v>54</v>
      </c>
      <c r="E16001" s="30">
        <v>5</v>
      </c>
      <c r="F16001">
        <f t="shared" si="255"/>
        <v>1</v>
      </c>
    </row>
    <row r="16002" spans="1:6" x14ac:dyDescent="0.2">
      <c r="A16002" s="28">
        <v>43641</v>
      </c>
      <c r="B16002" t="s">
        <v>444</v>
      </c>
      <c r="C16002" t="s">
        <v>55</v>
      </c>
      <c r="D16002" t="s">
        <v>55</v>
      </c>
      <c r="E16002" s="30">
        <v>12</v>
      </c>
      <c r="F16002">
        <f t="shared" si="255"/>
        <v>1</v>
      </c>
    </row>
    <row r="16003" spans="1:6" x14ac:dyDescent="0.2">
      <c r="A16003" s="28">
        <v>43641</v>
      </c>
      <c r="B16003" t="s">
        <v>444</v>
      </c>
      <c r="C16003" t="s">
        <v>56</v>
      </c>
      <c r="D16003" t="s">
        <v>56</v>
      </c>
      <c r="E16003" s="30">
        <v>10</v>
      </c>
      <c r="F16003">
        <f t="shared" si="255"/>
        <v>1</v>
      </c>
    </row>
    <row r="16004" spans="1:6" x14ac:dyDescent="0.2">
      <c r="A16004" s="28">
        <v>43641</v>
      </c>
      <c r="B16004" t="s">
        <v>444</v>
      </c>
      <c r="C16004" t="s">
        <v>57</v>
      </c>
      <c r="D16004" t="s">
        <v>57</v>
      </c>
      <c r="E16004" s="30">
        <v>1</v>
      </c>
      <c r="F16004">
        <f t="shared" si="255"/>
        <v>1</v>
      </c>
    </row>
    <row r="16005" spans="1:6" x14ac:dyDescent="0.2">
      <c r="A16005" s="28">
        <v>43641</v>
      </c>
      <c r="B16005" t="s">
        <v>444</v>
      </c>
      <c r="C16005" t="s">
        <v>58</v>
      </c>
      <c r="D16005" t="s">
        <v>58</v>
      </c>
      <c r="E16005" s="30">
        <v>0</v>
      </c>
      <c r="F16005">
        <f t="shared" si="255"/>
        <v>1</v>
      </c>
    </row>
    <row r="16006" spans="1:6" x14ac:dyDescent="0.2">
      <c r="A16006" s="28">
        <v>43641</v>
      </c>
      <c r="B16006" t="s">
        <v>444</v>
      </c>
      <c r="C16006" t="s">
        <v>59</v>
      </c>
      <c r="D16006" t="s">
        <v>59</v>
      </c>
      <c r="E16006" s="30">
        <v>3</v>
      </c>
      <c r="F16006">
        <f t="shared" si="255"/>
        <v>1</v>
      </c>
    </row>
    <row r="16007" spans="1:6" x14ac:dyDescent="0.2">
      <c r="A16007" s="28">
        <v>43642</v>
      </c>
      <c r="B16007" t="s">
        <v>445</v>
      </c>
      <c r="C16007" t="s">
        <v>52</v>
      </c>
      <c r="D16007" t="s">
        <v>52</v>
      </c>
      <c r="E16007" s="30">
        <v>2</v>
      </c>
      <c r="F16007">
        <f t="shared" ref="F16007:F16070" si="256">SUBTOTAL(103,E16007)</f>
        <v>1</v>
      </c>
    </row>
    <row r="16008" spans="1:6" x14ac:dyDescent="0.2">
      <c r="A16008" s="28">
        <v>43642</v>
      </c>
      <c r="B16008" t="s">
        <v>445</v>
      </c>
      <c r="C16008" t="s">
        <v>53</v>
      </c>
      <c r="D16008" t="s">
        <v>53</v>
      </c>
      <c r="E16008" s="30">
        <v>3.44</v>
      </c>
      <c r="F16008">
        <f t="shared" si="256"/>
        <v>1</v>
      </c>
    </row>
    <row r="16009" spans="1:6" x14ac:dyDescent="0.2">
      <c r="A16009" s="28">
        <v>43642</v>
      </c>
      <c r="B16009" t="s">
        <v>445</v>
      </c>
      <c r="C16009" t="s">
        <v>54</v>
      </c>
      <c r="D16009" t="s">
        <v>54</v>
      </c>
      <c r="E16009" s="30">
        <v>1</v>
      </c>
      <c r="F16009">
        <f t="shared" si="256"/>
        <v>1</v>
      </c>
    </row>
    <row r="16010" spans="1:6" x14ac:dyDescent="0.2">
      <c r="A16010" s="28">
        <v>43642</v>
      </c>
      <c r="B16010" t="s">
        <v>445</v>
      </c>
      <c r="C16010" t="s">
        <v>55</v>
      </c>
      <c r="D16010" t="s">
        <v>55</v>
      </c>
      <c r="E16010" s="30">
        <v>11.6</v>
      </c>
      <c r="F16010">
        <f t="shared" si="256"/>
        <v>1</v>
      </c>
    </row>
    <row r="16011" spans="1:6" x14ac:dyDescent="0.2">
      <c r="A16011" s="28">
        <v>43642</v>
      </c>
      <c r="B16011" t="s">
        <v>445</v>
      </c>
      <c r="C16011" t="s">
        <v>56</v>
      </c>
      <c r="D16011" t="s">
        <v>56</v>
      </c>
      <c r="E16011" s="30">
        <v>5</v>
      </c>
      <c r="F16011">
        <f t="shared" si="256"/>
        <v>1</v>
      </c>
    </row>
    <row r="16012" spans="1:6" x14ac:dyDescent="0.2">
      <c r="A16012" s="28">
        <v>43642</v>
      </c>
      <c r="B16012" t="s">
        <v>445</v>
      </c>
      <c r="C16012" t="s">
        <v>57</v>
      </c>
      <c r="D16012" t="s">
        <v>57</v>
      </c>
      <c r="E16012" s="30">
        <v>1</v>
      </c>
      <c r="F16012">
        <f t="shared" si="256"/>
        <v>1</v>
      </c>
    </row>
    <row r="16013" spans="1:6" x14ac:dyDescent="0.2">
      <c r="A16013" s="28">
        <v>43642</v>
      </c>
      <c r="B16013" t="s">
        <v>445</v>
      </c>
      <c r="C16013" t="s">
        <v>58</v>
      </c>
      <c r="D16013" t="s">
        <v>58</v>
      </c>
      <c r="E16013" s="30">
        <v>0</v>
      </c>
      <c r="F16013">
        <f t="shared" si="256"/>
        <v>1</v>
      </c>
    </row>
    <row r="16014" spans="1:6" x14ac:dyDescent="0.2">
      <c r="A16014" s="28">
        <v>43642</v>
      </c>
      <c r="B16014" t="s">
        <v>445</v>
      </c>
      <c r="C16014" t="s">
        <v>59</v>
      </c>
      <c r="D16014" t="s">
        <v>59</v>
      </c>
      <c r="E16014" s="30">
        <v>5</v>
      </c>
      <c r="F16014">
        <f t="shared" si="256"/>
        <v>1</v>
      </c>
    </row>
    <row r="16015" spans="1:6" x14ac:dyDescent="0.2">
      <c r="A16015" s="28">
        <v>43643</v>
      </c>
      <c r="B16015" t="s">
        <v>446</v>
      </c>
      <c r="C16015" t="s">
        <v>52</v>
      </c>
      <c r="D16015" t="s">
        <v>52</v>
      </c>
      <c r="E16015" s="30">
        <v>8.16</v>
      </c>
      <c r="F16015">
        <f t="shared" si="256"/>
        <v>1</v>
      </c>
    </row>
    <row r="16016" spans="1:6" x14ac:dyDescent="0.2">
      <c r="A16016" s="28">
        <v>43643</v>
      </c>
      <c r="B16016" t="s">
        <v>446</v>
      </c>
      <c r="C16016" t="s">
        <v>53</v>
      </c>
      <c r="D16016" t="s">
        <v>53</v>
      </c>
      <c r="E16016" s="30">
        <v>6.33</v>
      </c>
      <c r="F16016">
        <f t="shared" si="256"/>
        <v>1</v>
      </c>
    </row>
    <row r="16017" spans="1:6" x14ac:dyDescent="0.2">
      <c r="A16017" s="28">
        <v>43643</v>
      </c>
      <c r="B16017" t="s">
        <v>446</v>
      </c>
      <c r="C16017" t="s">
        <v>54</v>
      </c>
      <c r="D16017" t="s">
        <v>54</v>
      </c>
      <c r="E16017" s="30">
        <v>4</v>
      </c>
      <c r="F16017">
        <f t="shared" si="256"/>
        <v>1</v>
      </c>
    </row>
    <row r="16018" spans="1:6" x14ac:dyDescent="0.2">
      <c r="A16018" s="28">
        <v>43643</v>
      </c>
      <c r="B16018" t="s">
        <v>446</v>
      </c>
      <c r="C16018" t="s">
        <v>55</v>
      </c>
      <c r="D16018" t="s">
        <v>55</v>
      </c>
      <c r="E16018" s="30">
        <v>15</v>
      </c>
      <c r="F16018">
        <f t="shared" si="256"/>
        <v>1</v>
      </c>
    </row>
    <row r="16019" spans="1:6" x14ac:dyDescent="0.2">
      <c r="A16019" s="28">
        <v>43643</v>
      </c>
      <c r="B16019" t="s">
        <v>446</v>
      </c>
      <c r="C16019" t="s">
        <v>56</v>
      </c>
      <c r="D16019" t="s">
        <v>56</v>
      </c>
      <c r="E16019" s="30">
        <v>5</v>
      </c>
      <c r="F16019">
        <f t="shared" si="256"/>
        <v>1</v>
      </c>
    </row>
    <row r="16020" spans="1:6" x14ac:dyDescent="0.2">
      <c r="A16020" s="28">
        <v>43643</v>
      </c>
      <c r="B16020" t="s">
        <v>446</v>
      </c>
      <c r="C16020" t="s">
        <v>57</v>
      </c>
      <c r="D16020" t="s">
        <v>57</v>
      </c>
      <c r="E16020" s="30">
        <v>1</v>
      </c>
      <c r="F16020">
        <f t="shared" si="256"/>
        <v>1</v>
      </c>
    </row>
    <row r="16021" spans="1:6" x14ac:dyDescent="0.2">
      <c r="A16021" s="28">
        <v>43643</v>
      </c>
      <c r="B16021" t="s">
        <v>446</v>
      </c>
      <c r="C16021" t="s">
        <v>58</v>
      </c>
      <c r="D16021" t="s">
        <v>58</v>
      </c>
      <c r="E16021" s="30">
        <v>7</v>
      </c>
      <c r="F16021">
        <f t="shared" si="256"/>
        <v>1</v>
      </c>
    </row>
    <row r="16022" spans="1:6" x14ac:dyDescent="0.2">
      <c r="A16022" s="28">
        <v>43643</v>
      </c>
      <c r="B16022" t="s">
        <v>446</v>
      </c>
      <c r="C16022" t="s">
        <v>59</v>
      </c>
      <c r="D16022" t="s">
        <v>59</v>
      </c>
      <c r="E16022" s="30">
        <v>2</v>
      </c>
      <c r="F16022">
        <f t="shared" si="256"/>
        <v>1</v>
      </c>
    </row>
    <row r="16023" spans="1:6" x14ac:dyDescent="0.2">
      <c r="A16023" s="28">
        <v>43644</v>
      </c>
      <c r="B16023" t="s">
        <v>440</v>
      </c>
      <c r="C16023" t="s">
        <v>52</v>
      </c>
      <c r="D16023" t="s">
        <v>52</v>
      </c>
      <c r="E16023" s="30">
        <v>4.33</v>
      </c>
      <c r="F16023">
        <f t="shared" si="256"/>
        <v>1</v>
      </c>
    </row>
    <row r="16024" spans="1:6" x14ac:dyDescent="0.2">
      <c r="A16024" s="28">
        <v>43644</v>
      </c>
      <c r="B16024" t="s">
        <v>440</v>
      </c>
      <c r="C16024" t="s">
        <v>53</v>
      </c>
      <c r="D16024" t="s">
        <v>53</v>
      </c>
      <c r="E16024" s="30">
        <v>1.496</v>
      </c>
      <c r="F16024">
        <f t="shared" si="256"/>
        <v>1</v>
      </c>
    </row>
    <row r="16025" spans="1:6" x14ac:dyDescent="0.2">
      <c r="A16025" s="28">
        <v>43644</v>
      </c>
      <c r="B16025" t="s">
        <v>440</v>
      </c>
      <c r="C16025" t="s">
        <v>54</v>
      </c>
      <c r="D16025" t="s">
        <v>54</v>
      </c>
      <c r="E16025" s="30">
        <v>2</v>
      </c>
      <c r="F16025">
        <f t="shared" si="256"/>
        <v>1</v>
      </c>
    </row>
    <row r="16026" spans="1:6" x14ac:dyDescent="0.2">
      <c r="A16026" s="28">
        <v>43644</v>
      </c>
      <c r="B16026" t="s">
        <v>440</v>
      </c>
      <c r="C16026" t="s">
        <v>55</v>
      </c>
      <c r="D16026" t="s">
        <v>55</v>
      </c>
      <c r="E16026" s="30">
        <v>15</v>
      </c>
      <c r="F16026">
        <f t="shared" si="256"/>
        <v>1</v>
      </c>
    </row>
    <row r="16027" spans="1:6" x14ac:dyDescent="0.2">
      <c r="A16027" s="28">
        <v>43644</v>
      </c>
      <c r="B16027" t="s">
        <v>440</v>
      </c>
      <c r="C16027" t="s">
        <v>56</v>
      </c>
      <c r="D16027" t="s">
        <v>56</v>
      </c>
      <c r="E16027" s="30">
        <v>5</v>
      </c>
      <c r="F16027">
        <f t="shared" si="256"/>
        <v>1</v>
      </c>
    </row>
    <row r="16028" spans="1:6" x14ac:dyDescent="0.2">
      <c r="A16028" s="28">
        <v>43644</v>
      </c>
      <c r="B16028" t="s">
        <v>440</v>
      </c>
      <c r="C16028" t="s">
        <v>57</v>
      </c>
      <c r="D16028" t="s">
        <v>57</v>
      </c>
      <c r="E16028" s="30">
        <v>0</v>
      </c>
      <c r="F16028">
        <f t="shared" si="256"/>
        <v>1</v>
      </c>
    </row>
    <row r="16029" spans="1:6" x14ac:dyDescent="0.2">
      <c r="A16029" s="28">
        <v>43644</v>
      </c>
      <c r="B16029" t="s">
        <v>440</v>
      </c>
      <c r="C16029" t="s">
        <v>58</v>
      </c>
      <c r="D16029" t="s">
        <v>58</v>
      </c>
      <c r="E16029" s="30">
        <v>2</v>
      </c>
      <c r="F16029">
        <f t="shared" si="256"/>
        <v>1</v>
      </c>
    </row>
    <row r="16030" spans="1:6" x14ac:dyDescent="0.2">
      <c r="A16030" s="28">
        <v>43644</v>
      </c>
      <c r="B16030" t="s">
        <v>440</v>
      </c>
      <c r="C16030" t="s">
        <v>59</v>
      </c>
      <c r="D16030" t="s">
        <v>59</v>
      </c>
      <c r="E16030" s="30">
        <v>3</v>
      </c>
      <c r="F16030">
        <f t="shared" si="256"/>
        <v>1</v>
      </c>
    </row>
    <row r="16031" spans="1:6" x14ac:dyDescent="0.2">
      <c r="A16031" s="28">
        <v>43645</v>
      </c>
      <c r="B16031" t="s">
        <v>441</v>
      </c>
      <c r="C16031" t="s">
        <v>52</v>
      </c>
      <c r="D16031" t="s">
        <v>52</v>
      </c>
      <c r="E16031" s="30">
        <v>1.18</v>
      </c>
      <c r="F16031">
        <f t="shared" si="256"/>
        <v>1</v>
      </c>
    </row>
    <row r="16032" spans="1:6" x14ac:dyDescent="0.2">
      <c r="A16032" s="28">
        <v>43645</v>
      </c>
      <c r="B16032" t="s">
        <v>441</v>
      </c>
      <c r="C16032" t="s">
        <v>53</v>
      </c>
      <c r="D16032" t="s">
        <v>53</v>
      </c>
      <c r="E16032" s="30">
        <v>5.7</v>
      </c>
      <c r="F16032">
        <f t="shared" si="256"/>
        <v>1</v>
      </c>
    </row>
    <row r="16033" spans="1:6" x14ac:dyDescent="0.2">
      <c r="A16033" s="28">
        <v>43645</v>
      </c>
      <c r="B16033" t="s">
        <v>441</v>
      </c>
      <c r="C16033" t="s">
        <v>54</v>
      </c>
      <c r="D16033" t="s">
        <v>54</v>
      </c>
      <c r="E16033" s="30">
        <v>5</v>
      </c>
      <c r="F16033">
        <f t="shared" si="256"/>
        <v>1</v>
      </c>
    </row>
    <row r="16034" spans="1:6" x14ac:dyDescent="0.2">
      <c r="A16034" s="28">
        <v>43645</v>
      </c>
      <c r="B16034" t="s">
        <v>441</v>
      </c>
      <c r="C16034" t="s">
        <v>55</v>
      </c>
      <c r="D16034" t="s">
        <v>55</v>
      </c>
      <c r="E16034" s="30">
        <v>18.3</v>
      </c>
      <c r="F16034">
        <f t="shared" si="256"/>
        <v>1</v>
      </c>
    </row>
    <row r="16035" spans="1:6" x14ac:dyDescent="0.2">
      <c r="A16035" s="28">
        <v>43645</v>
      </c>
      <c r="B16035" t="s">
        <v>441</v>
      </c>
      <c r="C16035" t="s">
        <v>56</v>
      </c>
      <c r="D16035" t="s">
        <v>56</v>
      </c>
      <c r="E16035" s="30">
        <v>2</v>
      </c>
      <c r="F16035">
        <f t="shared" si="256"/>
        <v>1</v>
      </c>
    </row>
    <row r="16036" spans="1:6" x14ac:dyDescent="0.2">
      <c r="A16036" s="28">
        <v>43645</v>
      </c>
      <c r="B16036" t="s">
        <v>441</v>
      </c>
      <c r="C16036" t="s">
        <v>57</v>
      </c>
      <c r="D16036" t="s">
        <v>57</v>
      </c>
      <c r="E16036" s="30">
        <v>0</v>
      </c>
      <c r="F16036">
        <f t="shared" si="256"/>
        <v>1</v>
      </c>
    </row>
    <row r="16037" spans="1:6" x14ac:dyDescent="0.2">
      <c r="A16037" s="28">
        <v>43645</v>
      </c>
      <c r="B16037" t="s">
        <v>441</v>
      </c>
      <c r="C16037" t="s">
        <v>58</v>
      </c>
      <c r="D16037" t="s">
        <v>58</v>
      </c>
      <c r="E16037" s="30">
        <v>5</v>
      </c>
      <c r="F16037">
        <f t="shared" si="256"/>
        <v>1</v>
      </c>
    </row>
    <row r="16038" spans="1:6" x14ac:dyDescent="0.2">
      <c r="A16038" s="28">
        <v>43645</v>
      </c>
      <c r="B16038" t="s">
        <v>441</v>
      </c>
      <c r="C16038" t="s">
        <v>59</v>
      </c>
      <c r="D16038" t="s">
        <v>59</v>
      </c>
      <c r="E16038" s="30">
        <v>2</v>
      </c>
      <c r="F16038">
        <f t="shared" si="256"/>
        <v>1</v>
      </c>
    </row>
    <row r="16039" spans="1:6" x14ac:dyDescent="0.2">
      <c r="A16039" s="28">
        <v>43646</v>
      </c>
      <c r="B16039" t="s">
        <v>447</v>
      </c>
      <c r="C16039" t="s">
        <v>52</v>
      </c>
      <c r="D16039" t="s">
        <v>52</v>
      </c>
      <c r="E16039" s="30">
        <v>6</v>
      </c>
      <c r="F16039">
        <f t="shared" si="256"/>
        <v>1</v>
      </c>
    </row>
    <row r="16040" spans="1:6" x14ac:dyDescent="0.2">
      <c r="A16040" s="28">
        <v>43646</v>
      </c>
      <c r="B16040" t="s">
        <v>447</v>
      </c>
      <c r="C16040" t="s">
        <v>53</v>
      </c>
      <c r="D16040" t="s">
        <v>53</v>
      </c>
      <c r="E16040" s="30">
        <v>6.1589999999999998</v>
      </c>
      <c r="F16040">
        <f t="shared" si="256"/>
        <v>1</v>
      </c>
    </row>
    <row r="16041" spans="1:6" x14ac:dyDescent="0.2">
      <c r="A16041" s="28">
        <v>43646</v>
      </c>
      <c r="B16041" t="s">
        <v>447</v>
      </c>
      <c r="C16041" t="s">
        <v>54</v>
      </c>
      <c r="D16041" t="s">
        <v>54</v>
      </c>
      <c r="E16041" s="30">
        <v>0</v>
      </c>
      <c r="F16041">
        <f t="shared" si="256"/>
        <v>1</v>
      </c>
    </row>
    <row r="16042" spans="1:6" x14ac:dyDescent="0.2">
      <c r="A16042" s="28">
        <v>43646</v>
      </c>
      <c r="B16042" t="s">
        <v>447</v>
      </c>
      <c r="C16042" t="s">
        <v>55</v>
      </c>
      <c r="D16042" t="s">
        <v>55</v>
      </c>
      <c r="E16042" s="30">
        <v>40</v>
      </c>
      <c r="F16042">
        <f t="shared" si="256"/>
        <v>1</v>
      </c>
    </row>
    <row r="16043" spans="1:6" x14ac:dyDescent="0.2">
      <c r="A16043" s="28">
        <v>43646</v>
      </c>
      <c r="B16043" t="s">
        <v>447</v>
      </c>
      <c r="C16043" t="s">
        <v>56</v>
      </c>
      <c r="D16043" t="s">
        <v>56</v>
      </c>
      <c r="E16043" s="30">
        <v>5</v>
      </c>
      <c r="F16043">
        <f t="shared" si="256"/>
        <v>1</v>
      </c>
    </row>
    <row r="16044" spans="1:6" x14ac:dyDescent="0.2">
      <c r="A16044" s="28">
        <v>43646</v>
      </c>
      <c r="B16044" t="s">
        <v>447</v>
      </c>
      <c r="C16044" t="s">
        <v>57</v>
      </c>
      <c r="D16044" t="s">
        <v>57</v>
      </c>
      <c r="E16044" s="30">
        <v>0</v>
      </c>
      <c r="F16044">
        <f t="shared" si="256"/>
        <v>1</v>
      </c>
    </row>
    <row r="16045" spans="1:6" x14ac:dyDescent="0.2">
      <c r="A16045" s="28">
        <v>43646</v>
      </c>
      <c r="B16045" t="s">
        <v>447</v>
      </c>
      <c r="C16045" t="s">
        <v>58</v>
      </c>
      <c r="D16045" t="s">
        <v>58</v>
      </c>
      <c r="E16045" s="30">
        <v>11</v>
      </c>
      <c r="F16045">
        <f t="shared" si="256"/>
        <v>1</v>
      </c>
    </row>
    <row r="16046" spans="1:6" x14ac:dyDescent="0.2">
      <c r="A16046" s="28">
        <v>43646</v>
      </c>
      <c r="B16046" t="s">
        <v>447</v>
      </c>
      <c r="C16046" t="s">
        <v>59</v>
      </c>
      <c r="D16046" t="s">
        <v>59</v>
      </c>
      <c r="E16046" s="30">
        <v>5</v>
      </c>
      <c r="F16046">
        <f t="shared" si="256"/>
        <v>1</v>
      </c>
    </row>
    <row r="16047" spans="1:6" x14ac:dyDescent="0.2">
      <c r="A16047" s="28">
        <v>43647</v>
      </c>
      <c r="B16047" t="s">
        <v>443</v>
      </c>
      <c r="C16047" t="s">
        <v>52</v>
      </c>
      <c r="D16047" t="s">
        <v>52</v>
      </c>
      <c r="E16047" s="30">
        <v>5.33</v>
      </c>
      <c r="F16047">
        <f t="shared" si="256"/>
        <v>1</v>
      </c>
    </row>
    <row r="16048" spans="1:6" x14ac:dyDescent="0.2">
      <c r="A16048" s="28">
        <v>43647</v>
      </c>
      <c r="B16048" t="s">
        <v>443</v>
      </c>
      <c r="C16048" t="s">
        <v>53</v>
      </c>
      <c r="D16048" t="s">
        <v>53</v>
      </c>
      <c r="E16048" s="30">
        <v>2</v>
      </c>
      <c r="F16048">
        <f t="shared" si="256"/>
        <v>1</v>
      </c>
    </row>
    <row r="16049" spans="1:6" x14ac:dyDescent="0.2">
      <c r="A16049" s="28">
        <v>43647</v>
      </c>
      <c r="B16049" t="s">
        <v>443</v>
      </c>
      <c r="C16049" t="s">
        <v>54</v>
      </c>
      <c r="D16049" t="s">
        <v>54</v>
      </c>
      <c r="E16049" s="30">
        <v>1</v>
      </c>
      <c r="F16049">
        <f t="shared" si="256"/>
        <v>1</v>
      </c>
    </row>
    <row r="16050" spans="1:6" x14ac:dyDescent="0.2">
      <c r="A16050" s="28">
        <v>43647</v>
      </c>
      <c r="B16050" t="s">
        <v>443</v>
      </c>
      <c r="C16050" t="s">
        <v>55</v>
      </c>
      <c r="D16050" t="s">
        <v>55</v>
      </c>
      <c r="E16050" s="30">
        <v>14</v>
      </c>
      <c r="F16050">
        <f t="shared" si="256"/>
        <v>1</v>
      </c>
    </row>
    <row r="16051" spans="1:6" x14ac:dyDescent="0.2">
      <c r="A16051" s="28">
        <v>43647</v>
      </c>
      <c r="B16051" t="s">
        <v>443</v>
      </c>
      <c r="C16051" t="s">
        <v>56</v>
      </c>
      <c r="D16051" t="s">
        <v>56</v>
      </c>
      <c r="E16051" s="30">
        <v>7</v>
      </c>
      <c r="F16051">
        <f t="shared" si="256"/>
        <v>1</v>
      </c>
    </row>
    <row r="16052" spans="1:6" x14ac:dyDescent="0.2">
      <c r="A16052" s="28">
        <v>43647</v>
      </c>
      <c r="B16052" t="s">
        <v>443</v>
      </c>
      <c r="C16052" t="s">
        <v>57</v>
      </c>
      <c r="D16052" t="s">
        <v>57</v>
      </c>
      <c r="E16052" s="30">
        <v>0</v>
      </c>
      <c r="F16052">
        <f t="shared" si="256"/>
        <v>1</v>
      </c>
    </row>
    <row r="16053" spans="1:6" x14ac:dyDescent="0.2">
      <c r="A16053" s="28">
        <v>43647</v>
      </c>
      <c r="B16053" t="s">
        <v>443</v>
      </c>
      <c r="C16053" t="s">
        <v>58</v>
      </c>
      <c r="D16053" t="s">
        <v>58</v>
      </c>
      <c r="E16053" s="30">
        <v>8</v>
      </c>
      <c r="F16053">
        <f t="shared" si="256"/>
        <v>1</v>
      </c>
    </row>
    <row r="16054" spans="1:6" x14ac:dyDescent="0.2">
      <c r="A16054" s="28">
        <v>43647</v>
      </c>
      <c r="B16054" t="s">
        <v>443</v>
      </c>
      <c r="C16054" t="s">
        <v>59</v>
      </c>
      <c r="D16054" t="s">
        <v>59</v>
      </c>
      <c r="E16054" s="30">
        <v>4</v>
      </c>
      <c r="F16054">
        <f t="shared" si="256"/>
        <v>1</v>
      </c>
    </row>
    <row r="16055" spans="1:6" x14ac:dyDescent="0.2">
      <c r="A16055" s="28">
        <v>43648</v>
      </c>
      <c r="B16055" t="s">
        <v>444</v>
      </c>
      <c r="C16055" t="s">
        <v>52</v>
      </c>
      <c r="D16055" t="s">
        <v>52</v>
      </c>
      <c r="E16055" s="30">
        <v>5.66</v>
      </c>
      <c r="F16055">
        <f t="shared" si="256"/>
        <v>1</v>
      </c>
    </row>
    <row r="16056" spans="1:6" x14ac:dyDescent="0.2">
      <c r="A16056" s="28">
        <v>43648</v>
      </c>
      <c r="B16056" t="s">
        <v>444</v>
      </c>
      <c r="C16056" t="s">
        <v>53</v>
      </c>
      <c r="D16056" t="s">
        <v>53</v>
      </c>
      <c r="E16056" s="30">
        <v>3.012</v>
      </c>
      <c r="F16056">
        <f t="shared" si="256"/>
        <v>1</v>
      </c>
    </row>
    <row r="16057" spans="1:6" x14ac:dyDescent="0.2">
      <c r="A16057" s="28">
        <v>43648</v>
      </c>
      <c r="B16057" t="s">
        <v>444</v>
      </c>
      <c r="C16057" t="s">
        <v>54</v>
      </c>
      <c r="D16057" t="s">
        <v>54</v>
      </c>
      <c r="E16057" s="30">
        <v>4</v>
      </c>
      <c r="F16057">
        <f t="shared" si="256"/>
        <v>1</v>
      </c>
    </row>
    <row r="16058" spans="1:6" x14ac:dyDescent="0.2">
      <c r="A16058" s="28">
        <v>43648</v>
      </c>
      <c r="B16058" t="s">
        <v>444</v>
      </c>
      <c r="C16058" t="s">
        <v>55</v>
      </c>
      <c r="D16058" t="s">
        <v>55</v>
      </c>
      <c r="E16058" s="30">
        <v>14</v>
      </c>
      <c r="F16058">
        <f t="shared" si="256"/>
        <v>1</v>
      </c>
    </row>
    <row r="16059" spans="1:6" x14ac:dyDescent="0.2">
      <c r="A16059" s="28">
        <v>43648</v>
      </c>
      <c r="B16059" t="s">
        <v>444</v>
      </c>
      <c r="C16059" t="s">
        <v>56</v>
      </c>
      <c r="D16059" t="s">
        <v>56</v>
      </c>
      <c r="E16059" s="30">
        <v>9</v>
      </c>
      <c r="F16059">
        <f t="shared" si="256"/>
        <v>1</v>
      </c>
    </row>
    <row r="16060" spans="1:6" x14ac:dyDescent="0.2">
      <c r="A16060" s="28">
        <v>43648</v>
      </c>
      <c r="B16060" t="s">
        <v>444</v>
      </c>
      <c r="C16060" t="s">
        <v>57</v>
      </c>
      <c r="D16060" t="s">
        <v>57</v>
      </c>
      <c r="E16060" s="30">
        <v>0</v>
      </c>
      <c r="F16060">
        <f t="shared" si="256"/>
        <v>1</v>
      </c>
    </row>
    <row r="16061" spans="1:6" x14ac:dyDescent="0.2">
      <c r="A16061" s="28">
        <v>43648</v>
      </c>
      <c r="B16061" t="s">
        <v>444</v>
      </c>
      <c r="C16061" t="s">
        <v>58</v>
      </c>
      <c r="D16061" t="s">
        <v>58</v>
      </c>
      <c r="E16061" s="30">
        <v>1</v>
      </c>
      <c r="F16061">
        <f t="shared" si="256"/>
        <v>1</v>
      </c>
    </row>
    <row r="16062" spans="1:6" x14ac:dyDescent="0.2">
      <c r="A16062" s="28">
        <v>43648</v>
      </c>
      <c r="B16062" t="s">
        <v>444</v>
      </c>
      <c r="C16062" t="s">
        <v>59</v>
      </c>
      <c r="D16062" t="s">
        <v>59</v>
      </c>
      <c r="E16062" s="30">
        <v>4.3</v>
      </c>
      <c r="F16062">
        <f t="shared" si="256"/>
        <v>1</v>
      </c>
    </row>
    <row r="16063" spans="1:6" x14ac:dyDescent="0.2">
      <c r="A16063" s="28">
        <v>43649</v>
      </c>
      <c r="B16063" t="s">
        <v>445</v>
      </c>
      <c r="C16063" t="s">
        <v>52</v>
      </c>
      <c r="D16063" t="s">
        <v>52</v>
      </c>
      <c r="E16063" s="30">
        <v>4</v>
      </c>
      <c r="F16063">
        <f t="shared" si="256"/>
        <v>1</v>
      </c>
    </row>
    <row r="16064" spans="1:6" x14ac:dyDescent="0.2">
      <c r="A16064" s="28">
        <v>43649</v>
      </c>
      <c r="B16064" t="s">
        <v>445</v>
      </c>
      <c r="C16064" t="s">
        <v>53</v>
      </c>
      <c r="D16064" t="s">
        <v>53</v>
      </c>
      <c r="E16064" s="30">
        <v>2.8490000000000002</v>
      </c>
      <c r="F16064">
        <f t="shared" si="256"/>
        <v>1</v>
      </c>
    </row>
    <row r="16065" spans="1:6" x14ac:dyDescent="0.2">
      <c r="A16065" s="28">
        <v>43649</v>
      </c>
      <c r="B16065" t="s">
        <v>445</v>
      </c>
      <c r="C16065" t="s">
        <v>54</v>
      </c>
      <c r="D16065" t="s">
        <v>54</v>
      </c>
      <c r="E16065" s="30">
        <v>4</v>
      </c>
      <c r="F16065">
        <f t="shared" si="256"/>
        <v>1</v>
      </c>
    </row>
    <row r="16066" spans="1:6" x14ac:dyDescent="0.2">
      <c r="A16066" s="28">
        <v>43649</v>
      </c>
      <c r="B16066" t="s">
        <v>445</v>
      </c>
      <c r="C16066" t="s">
        <v>55</v>
      </c>
      <c r="D16066" t="s">
        <v>55</v>
      </c>
      <c r="E16066" s="30">
        <v>30.05</v>
      </c>
      <c r="F16066">
        <f t="shared" si="256"/>
        <v>1</v>
      </c>
    </row>
    <row r="16067" spans="1:6" x14ac:dyDescent="0.2">
      <c r="A16067" s="28">
        <v>43649</v>
      </c>
      <c r="B16067" t="s">
        <v>445</v>
      </c>
      <c r="C16067" t="s">
        <v>56</v>
      </c>
      <c r="D16067" t="s">
        <v>56</v>
      </c>
      <c r="E16067" s="30">
        <v>9</v>
      </c>
      <c r="F16067">
        <f t="shared" si="256"/>
        <v>1</v>
      </c>
    </row>
    <row r="16068" spans="1:6" x14ac:dyDescent="0.2">
      <c r="A16068" s="28">
        <v>43649</v>
      </c>
      <c r="B16068" t="s">
        <v>445</v>
      </c>
      <c r="C16068" t="s">
        <v>57</v>
      </c>
      <c r="D16068" t="s">
        <v>57</v>
      </c>
      <c r="E16068" s="30">
        <v>0</v>
      </c>
      <c r="F16068">
        <f t="shared" si="256"/>
        <v>1</v>
      </c>
    </row>
    <row r="16069" spans="1:6" x14ac:dyDescent="0.2">
      <c r="A16069" s="28">
        <v>43649</v>
      </c>
      <c r="B16069" t="s">
        <v>445</v>
      </c>
      <c r="C16069" t="s">
        <v>58</v>
      </c>
      <c r="D16069" t="s">
        <v>58</v>
      </c>
      <c r="E16069" s="30">
        <v>1</v>
      </c>
      <c r="F16069">
        <f t="shared" si="256"/>
        <v>1</v>
      </c>
    </row>
    <row r="16070" spans="1:6" x14ac:dyDescent="0.2">
      <c r="A16070" s="28">
        <v>43649</v>
      </c>
      <c r="B16070" t="s">
        <v>445</v>
      </c>
      <c r="C16070" t="s">
        <v>59</v>
      </c>
      <c r="D16070" t="s">
        <v>59</v>
      </c>
      <c r="E16070" s="30">
        <v>4</v>
      </c>
      <c r="F16070">
        <f t="shared" si="256"/>
        <v>1</v>
      </c>
    </row>
    <row r="16071" spans="1:6" x14ac:dyDescent="0.2">
      <c r="A16071" s="28">
        <v>43650</v>
      </c>
      <c r="B16071" t="s">
        <v>446</v>
      </c>
      <c r="C16071" t="s">
        <v>52</v>
      </c>
      <c r="D16071" t="s">
        <v>52</v>
      </c>
      <c r="E16071" s="30">
        <v>5.33</v>
      </c>
      <c r="F16071">
        <f t="shared" ref="F16071:F16134" si="257">SUBTOTAL(103,E16071)</f>
        <v>1</v>
      </c>
    </row>
    <row r="16072" spans="1:6" x14ac:dyDescent="0.2">
      <c r="A16072" s="28">
        <v>43650</v>
      </c>
      <c r="B16072" t="s">
        <v>446</v>
      </c>
      <c r="C16072" t="s">
        <v>53</v>
      </c>
      <c r="D16072" t="s">
        <v>53</v>
      </c>
      <c r="E16072" s="30">
        <v>1.67</v>
      </c>
      <c r="F16072">
        <f t="shared" si="257"/>
        <v>1</v>
      </c>
    </row>
    <row r="16073" spans="1:6" x14ac:dyDescent="0.2">
      <c r="A16073" s="28">
        <v>43650</v>
      </c>
      <c r="B16073" t="s">
        <v>446</v>
      </c>
      <c r="C16073" t="s">
        <v>54</v>
      </c>
      <c r="D16073" t="s">
        <v>54</v>
      </c>
      <c r="E16073" s="30">
        <v>0</v>
      </c>
      <c r="F16073">
        <f t="shared" si="257"/>
        <v>1</v>
      </c>
    </row>
    <row r="16074" spans="1:6" x14ac:dyDescent="0.2">
      <c r="A16074" s="28">
        <v>43650</v>
      </c>
      <c r="B16074" t="s">
        <v>446</v>
      </c>
      <c r="C16074" t="s">
        <v>55</v>
      </c>
      <c r="D16074" t="s">
        <v>55</v>
      </c>
      <c r="E16074" s="30">
        <v>13</v>
      </c>
      <c r="F16074">
        <f t="shared" si="257"/>
        <v>1</v>
      </c>
    </row>
    <row r="16075" spans="1:6" x14ac:dyDescent="0.2">
      <c r="A16075" s="28">
        <v>43650</v>
      </c>
      <c r="B16075" t="s">
        <v>446</v>
      </c>
      <c r="C16075" t="s">
        <v>56</v>
      </c>
      <c r="D16075" t="s">
        <v>56</v>
      </c>
      <c r="E16075" s="30">
        <v>7</v>
      </c>
      <c r="F16075">
        <f t="shared" si="257"/>
        <v>1</v>
      </c>
    </row>
    <row r="16076" spans="1:6" x14ac:dyDescent="0.2">
      <c r="A16076" s="28">
        <v>43650</v>
      </c>
      <c r="B16076" t="s">
        <v>446</v>
      </c>
      <c r="C16076" t="s">
        <v>57</v>
      </c>
      <c r="D16076" t="s">
        <v>57</v>
      </c>
      <c r="E16076" s="30">
        <v>1</v>
      </c>
      <c r="F16076">
        <f t="shared" si="257"/>
        <v>1</v>
      </c>
    </row>
    <row r="16077" spans="1:6" x14ac:dyDescent="0.2">
      <c r="A16077" s="28">
        <v>43650</v>
      </c>
      <c r="B16077" t="s">
        <v>446</v>
      </c>
      <c r="C16077" t="s">
        <v>58</v>
      </c>
      <c r="D16077" t="s">
        <v>58</v>
      </c>
      <c r="E16077" s="30">
        <v>3</v>
      </c>
      <c r="F16077">
        <f t="shared" si="257"/>
        <v>1</v>
      </c>
    </row>
    <row r="16078" spans="1:6" x14ac:dyDescent="0.2">
      <c r="A16078" s="28">
        <v>43650</v>
      </c>
      <c r="B16078" t="s">
        <v>446</v>
      </c>
      <c r="C16078" t="s">
        <v>59</v>
      </c>
      <c r="D16078" t="s">
        <v>59</v>
      </c>
      <c r="E16078" s="30">
        <v>6.5</v>
      </c>
      <c r="F16078">
        <f t="shared" si="257"/>
        <v>1</v>
      </c>
    </row>
    <row r="16079" spans="1:6" x14ac:dyDescent="0.2">
      <c r="A16079" s="28">
        <v>43651</v>
      </c>
      <c r="B16079" t="s">
        <v>440</v>
      </c>
      <c r="C16079" t="s">
        <v>52</v>
      </c>
      <c r="D16079" t="s">
        <v>52</v>
      </c>
      <c r="E16079" s="30">
        <v>4.33</v>
      </c>
      <c r="F16079">
        <f t="shared" si="257"/>
        <v>1</v>
      </c>
    </row>
    <row r="16080" spans="1:6" x14ac:dyDescent="0.2">
      <c r="A16080" s="28">
        <v>43651</v>
      </c>
      <c r="B16080" t="s">
        <v>440</v>
      </c>
      <c r="C16080" t="s">
        <v>53</v>
      </c>
      <c r="D16080" t="s">
        <v>53</v>
      </c>
      <c r="E16080" s="30">
        <v>3.08</v>
      </c>
      <c r="F16080">
        <f t="shared" si="257"/>
        <v>1</v>
      </c>
    </row>
    <row r="16081" spans="1:6" x14ac:dyDescent="0.2">
      <c r="A16081" s="28">
        <v>43651</v>
      </c>
      <c r="B16081" t="s">
        <v>440</v>
      </c>
      <c r="C16081" t="s">
        <v>54</v>
      </c>
      <c r="D16081" t="s">
        <v>54</v>
      </c>
      <c r="E16081" s="30">
        <v>4</v>
      </c>
      <c r="F16081">
        <f t="shared" si="257"/>
        <v>1</v>
      </c>
    </row>
    <row r="16082" spans="1:6" x14ac:dyDescent="0.2">
      <c r="A16082" s="28">
        <v>43651</v>
      </c>
      <c r="B16082" t="s">
        <v>440</v>
      </c>
      <c r="C16082" t="s">
        <v>55</v>
      </c>
      <c r="D16082" t="s">
        <v>55</v>
      </c>
      <c r="E16082" s="30">
        <v>20</v>
      </c>
      <c r="F16082">
        <f t="shared" si="257"/>
        <v>1</v>
      </c>
    </row>
    <row r="16083" spans="1:6" x14ac:dyDescent="0.2">
      <c r="A16083" s="28">
        <v>43651</v>
      </c>
      <c r="B16083" t="s">
        <v>440</v>
      </c>
      <c r="C16083" t="s">
        <v>56</v>
      </c>
      <c r="D16083" t="s">
        <v>56</v>
      </c>
      <c r="E16083" s="30">
        <v>11</v>
      </c>
      <c r="F16083">
        <f t="shared" si="257"/>
        <v>1</v>
      </c>
    </row>
    <row r="16084" spans="1:6" x14ac:dyDescent="0.2">
      <c r="A16084" s="28">
        <v>43651</v>
      </c>
      <c r="B16084" t="s">
        <v>440</v>
      </c>
      <c r="C16084" t="s">
        <v>57</v>
      </c>
      <c r="D16084" t="s">
        <v>57</v>
      </c>
      <c r="E16084" s="30">
        <v>0</v>
      </c>
      <c r="F16084">
        <f t="shared" si="257"/>
        <v>1</v>
      </c>
    </row>
    <row r="16085" spans="1:6" x14ac:dyDescent="0.2">
      <c r="A16085" s="28">
        <v>43651</v>
      </c>
      <c r="B16085" t="s">
        <v>440</v>
      </c>
      <c r="C16085" t="s">
        <v>58</v>
      </c>
      <c r="D16085" t="s">
        <v>58</v>
      </c>
      <c r="E16085" s="30">
        <v>0</v>
      </c>
      <c r="F16085">
        <f t="shared" si="257"/>
        <v>1</v>
      </c>
    </row>
    <row r="16086" spans="1:6" x14ac:dyDescent="0.2">
      <c r="A16086" s="28">
        <v>43651</v>
      </c>
      <c r="B16086" t="s">
        <v>440</v>
      </c>
      <c r="C16086" t="s">
        <v>59</v>
      </c>
      <c r="D16086" t="s">
        <v>59</v>
      </c>
      <c r="E16086" s="30">
        <v>2</v>
      </c>
      <c r="F16086">
        <f t="shared" si="257"/>
        <v>1</v>
      </c>
    </row>
    <row r="16087" spans="1:6" x14ac:dyDescent="0.2">
      <c r="A16087" s="28">
        <v>43652</v>
      </c>
      <c r="B16087" t="s">
        <v>441</v>
      </c>
      <c r="C16087" t="s">
        <v>52</v>
      </c>
      <c r="D16087" t="s">
        <v>52</v>
      </c>
      <c r="E16087" s="30">
        <v>4.34</v>
      </c>
      <c r="F16087">
        <f t="shared" si="257"/>
        <v>1</v>
      </c>
    </row>
    <row r="16088" spans="1:6" x14ac:dyDescent="0.2">
      <c r="A16088" s="28">
        <v>43652</v>
      </c>
      <c r="B16088" t="s">
        <v>441</v>
      </c>
      <c r="C16088" t="s">
        <v>53</v>
      </c>
      <c r="D16088" t="s">
        <v>53</v>
      </c>
      <c r="E16088" s="30">
        <v>1.7030000000000001</v>
      </c>
      <c r="F16088">
        <f t="shared" si="257"/>
        <v>1</v>
      </c>
    </row>
    <row r="16089" spans="1:6" x14ac:dyDescent="0.2">
      <c r="A16089" s="28">
        <v>43652</v>
      </c>
      <c r="B16089" t="s">
        <v>441</v>
      </c>
      <c r="C16089" t="s">
        <v>54</v>
      </c>
      <c r="D16089" t="s">
        <v>54</v>
      </c>
      <c r="E16089" s="30">
        <v>3</v>
      </c>
      <c r="F16089">
        <f t="shared" si="257"/>
        <v>1</v>
      </c>
    </row>
    <row r="16090" spans="1:6" x14ac:dyDescent="0.2">
      <c r="A16090" s="28">
        <v>43652</v>
      </c>
      <c r="B16090" t="s">
        <v>441</v>
      </c>
      <c r="C16090" t="s">
        <v>55</v>
      </c>
      <c r="D16090" t="s">
        <v>55</v>
      </c>
      <c r="E16090" s="30">
        <v>16</v>
      </c>
      <c r="F16090">
        <f t="shared" si="257"/>
        <v>1</v>
      </c>
    </row>
    <row r="16091" spans="1:6" x14ac:dyDescent="0.2">
      <c r="A16091" s="28">
        <v>43652</v>
      </c>
      <c r="B16091" t="s">
        <v>441</v>
      </c>
      <c r="C16091" t="s">
        <v>56</v>
      </c>
      <c r="D16091" t="s">
        <v>56</v>
      </c>
      <c r="E16091" s="30">
        <v>2</v>
      </c>
      <c r="F16091">
        <f t="shared" si="257"/>
        <v>1</v>
      </c>
    </row>
    <row r="16092" spans="1:6" x14ac:dyDescent="0.2">
      <c r="A16092" s="28">
        <v>43652</v>
      </c>
      <c r="B16092" t="s">
        <v>441</v>
      </c>
      <c r="C16092" t="s">
        <v>57</v>
      </c>
      <c r="D16092" t="s">
        <v>57</v>
      </c>
      <c r="E16092" s="30">
        <v>0</v>
      </c>
      <c r="F16092">
        <f t="shared" si="257"/>
        <v>1</v>
      </c>
    </row>
    <row r="16093" spans="1:6" x14ac:dyDescent="0.2">
      <c r="A16093" s="28">
        <v>43652</v>
      </c>
      <c r="B16093" t="s">
        <v>441</v>
      </c>
      <c r="C16093" t="s">
        <v>58</v>
      </c>
      <c r="D16093" t="s">
        <v>58</v>
      </c>
      <c r="E16093" s="30">
        <v>1</v>
      </c>
      <c r="F16093">
        <f t="shared" si="257"/>
        <v>1</v>
      </c>
    </row>
    <row r="16094" spans="1:6" x14ac:dyDescent="0.2">
      <c r="A16094" s="28">
        <v>43652</v>
      </c>
      <c r="B16094" t="s">
        <v>441</v>
      </c>
      <c r="C16094" t="s">
        <v>59</v>
      </c>
      <c r="D16094" t="s">
        <v>59</v>
      </c>
      <c r="E16094" s="30">
        <v>3</v>
      </c>
      <c r="F16094">
        <f t="shared" si="257"/>
        <v>1</v>
      </c>
    </row>
    <row r="16095" spans="1:6" x14ac:dyDescent="0.2">
      <c r="A16095" s="28">
        <v>43653</v>
      </c>
      <c r="B16095" t="s">
        <v>447</v>
      </c>
      <c r="C16095" t="s">
        <v>52</v>
      </c>
      <c r="D16095" t="s">
        <v>52</v>
      </c>
      <c r="E16095" s="30">
        <v>5.66</v>
      </c>
      <c r="F16095">
        <f t="shared" si="257"/>
        <v>1</v>
      </c>
    </row>
    <row r="16096" spans="1:6" x14ac:dyDescent="0.2">
      <c r="A16096" s="28">
        <v>43653</v>
      </c>
      <c r="B16096" t="s">
        <v>447</v>
      </c>
      <c r="C16096" t="s">
        <v>53</v>
      </c>
      <c r="D16096" t="s">
        <v>53</v>
      </c>
      <c r="E16096" s="30">
        <v>6.4630000000000001</v>
      </c>
      <c r="F16096">
        <f t="shared" si="257"/>
        <v>1</v>
      </c>
    </row>
    <row r="16097" spans="1:6" x14ac:dyDescent="0.2">
      <c r="A16097" s="28">
        <v>43653</v>
      </c>
      <c r="B16097" t="s">
        <v>447</v>
      </c>
      <c r="C16097" t="s">
        <v>54</v>
      </c>
      <c r="D16097" t="s">
        <v>54</v>
      </c>
      <c r="E16097" s="30">
        <v>3</v>
      </c>
      <c r="F16097">
        <f t="shared" si="257"/>
        <v>1</v>
      </c>
    </row>
    <row r="16098" spans="1:6" x14ac:dyDescent="0.2">
      <c r="A16098" s="28">
        <v>43653</v>
      </c>
      <c r="B16098" t="s">
        <v>447</v>
      </c>
      <c r="C16098" t="s">
        <v>55</v>
      </c>
      <c r="D16098" t="s">
        <v>55</v>
      </c>
      <c r="E16098" s="30">
        <v>25</v>
      </c>
      <c r="F16098">
        <f t="shared" si="257"/>
        <v>1</v>
      </c>
    </row>
    <row r="16099" spans="1:6" x14ac:dyDescent="0.2">
      <c r="A16099" s="28">
        <v>43653</v>
      </c>
      <c r="B16099" t="s">
        <v>447</v>
      </c>
      <c r="C16099" t="s">
        <v>56</v>
      </c>
      <c r="D16099" t="s">
        <v>56</v>
      </c>
      <c r="E16099" s="30">
        <v>2</v>
      </c>
      <c r="F16099">
        <f t="shared" si="257"/>
        <v>1</v>
      </c>
    </row>
    <row r="16100" spans="1:6" x14ac:dyDescent="0.2">
      <c r="A16100" s="28">
        <v>43653</v>
      </c>
      <c r="B16100" t="s">
        <v>447</v>
      </c>
      <c r="C16100" t="s">
        <v>57</v>
      </c>
      <c r="D16100" t="s">
        <v>57</v>
      </c>
      <c r="E16100" s="30">
        <v>0</v>
      </c>
      <c r="F16100">
        <f t="shared" si="257"/>
        <v>1</v>
      </c>
    </row>
    <row r="16101" spans="1:6" x14ac:dyDescent="0.2">
      <c r="A16101" s="28">
        <v>43653</v>
      </c>
      <c r="B16101" t="s">
        <v>447</v>
      </c>
      <c r="C16101" t="s">
        <v>58</v>
      </c>
      <c r="D16101" t="s">
        <v>58</v>
      </c>
      <c r="E16101" s="30">
        <v>3</v>
      </c>
      <c r="F16101">
        <f t="shared" si="257"/>
        <v>1</v>
      </c>
    </row>
    <row r="16102" spans="1:6" x14ac:dyDescent="0.2">
      <c r="A16102" s="28">
        <v>43653</v>
      </c>
      <c r="B16102" t="s">
        <v>447</v>
      </c>
      <c r="C16102" t="s">
        <v>59</v>
      </c>
      <c r="D16102" t="s">
        <v>59</v>
      </c>
      <c r="E16102" s="30">
        <v>5</v>
      </c>
      <c r="F16102">
        <f t="shared" si="257"/>
        <v>1</v>
      </c>
    </row>
    <row r="16103" spans="1:6" x14ac:dyDescent="0.2">
      <c r="A16103" s="28">
        <v>43654</v>
      </c>
      <c r="B16103" t="s">
        <v>443</v>
      </c>
      <c r="C16103" t="s">
        <v>52</v>
      </c>
      <c r="D16103" t="s">
        <v>52</v>
      </c>
      <c r="E16103" s="30">
        <v>6</v>
      </c>
      <c r="F16103">
        <f t="shared" si="257"/>
        <v>1</v>
      </c>
    </row>
    <row r="16104" spans="1:6" x14ac:dyDescent="0.2">
      <c r="A16104" s="28">
        <v>43654</v>
      </c>
      <c r="B16104" t="s">
        <v>443</v>
      </c>
      <c r="C16104" t="s">
        <v>53</v>
      </c>
      <c r="D16104" t="s">
        <v>53</v>
      </c>
      <c r="E16104" s="30">
        <v>4.3730000000000002</v>
      </c>
      <c r="F16104">
        <f t="shared" si="257"/>
        <v>1</v>
      </c>
    </row>
    <row r="16105" spans="1:6" x14ac:dyDescent="0.2">
      <c r="A16105" s="28">
        <v>43654</v>
      </c>
      <c r="B16105" t="s">
        <v>443</v>
      </c>
      <c r="C16105" t="s">
        <v>54</v>
      </c>
      <c r="D16105" t="s">
        <v>54</v>
      </c>
      <c r="E16105" s="30">
        <v>2</v>
      </c>
      <c r="F16105">
        <f t="shared" si="257"/>
        <v>1</v>
      </c>
    </row>
    <row r="16106" spans="1:6" x14ac:dyDescent="0.2">
      <c r="A16106" s="28">
        <v>43654</v>
      </c>
      <c r="B16106" t="s">
        <v>443</v>
      </c>
      <c r="C16106" t="s">
        <v>55</v>
      </c>
      <c r="D16106" t="s">
        <v>55</v>
      </c>
      <c r="E16106" s="30">
        <v>21.4</v>
      </c>
      <c r="F16106">
        <f t="shared" si="257"/>
        <v>1</v>
      </c>
    </row>
    <row r="16107" spans="1:6" x14ac:dyDescent="0.2">
      <c r="A16107" s="28">
        <v>43654</v>
      </c>
      <c r="B16107" t="s">
        <v>443</v>
      </c>
      <c r="C16107" t="s">
        <v>56</v>
      </c>
      <c r="D16107" t="s">
        <v>56</v>
      </c>
      <c r="E16107" s="30">
        <v>9.1999999999999993</v>
      </c>
      <c r="F16107">
        <f t="shared" si="257"/>
        <v>1</v>
      </c>
    </row>
    <row r="16108" spans="1:6" x14ac:dyDescent="0.2">
      <c r="A16108" s="28">
        <v>43654</v>
      </c>
      <c r="B16108" t="s">
        <v>443</v>
      </c>
      <c r="C16108" t="s">
        <v>57</v>
      </c>
      <c r="D16108" t="s">
        <v>57</v>
      </c>
      <c r="E16108" s="30">
        <v>1</v>
      </c>
      <c r="F16108">
        <f t="shared" si="257"/>
        <v>1</v>
      </c>
    </row>
    <row r="16109" spans="1:6" x14ac:dyDescent="0.2">
      <c r="A16109" s="28">
        <v>43654</v>
      </c>
      <c r="B16109" t="s">
        <v>443</v>
      </c>
      <c r="C16109" t="s">
        <v>58</v>
      </c>
      <c r="D16109" t="s">
        <v>58</v>
      </c>
      <c r="E16109" s="30">
        <v>4</v>
      </c>
      <c r="F16109">
        <f t="shared" si="257"/>
        <v>1</v>
      </c>
    </row>
    <row r="16110" spans="1:6" x14ac:dyDescent="0.2">
      <c r="A16110" s="28">
        <v>43654</v>
      </c>
      <c r="B16110" t="s">
        <v>443</v>
      </c>
      <c r="C16110" t="s">
        <v>59</v>
      </c>
      <c r="D16110" t="s">
        <v>59</v>
      </c>
      <c r="E16110" s="30">
        <v>4</v>
      </c>
      <c r="F16110">
        <f t="shared" si="257"/>
        <v>1</v>
      </c>
    </row>
    <row r="16111" spans="1:6" x14ac:dyDescent="0.2">
      <c r="A16111" s="28">
        <v>43655</v>
      </c>
      <c r="B16111" t="s">
        <v>444</v>
      </c>
      <c r="C16111" t="s">
        <v>52</v>
      </c>
      <c r="D16111" t="s">
        <v>52</v>
      </c>
      <c r="E16111" s="30">
        <v>2.67</v>
      </c>
      <c r="F16111">
        <f t="shared" si="257"/>
        <v>1</v>
      </c>
    </row>
    <row r="16112" spans="1:6" x14ac:dyDescent="0.2">
      <c r="A16112" s="28">
        <v>43655</v>
      </c>
      <c r="B16112" t="s">
        <v>444</v>
      </c>
      <c r="C16112" t="s">
        <v>53</v>
      </c>
      <c r="D16112" t="s">
        <v>53</v>
      </c>
      <c r="E16112" s="30">
        <v>2.7029999999999998</v>
      </c>
      <c r="F16112">
        <f t="shared" si="257"/>
        <v>1</v>
      </c>
    </row>
    <row r="16113" spans="1:6" x14ac:dyDescent="0.2">
      <c r="A16113" s="28">
        <v>43655</v>
      </c>
      <c r="B16113" t="s">
        <v>444</v>
      </c>
      <c r="C16113" t="s">
        <v>54</v>
      </c>
      <c r="D16113" t="s">
        <v>54</v>
      </c>
      <c r="E16113" s="30">
        <v>8</v>
      </c>
      <c r="F16113">
        <f t="shared" si="257"/>
        <v>1</v>
      </c>
    </row>
    <row r="16114" spans="1:6" x14ac:dyDescent="0.2">
      <c r="A16114" s="28">
        <v>43655</v>
      </c>
      <c r="B16114" t="s">
        <v>444</v>
      </c>
      <c r="C16114" t="s">
        <v>55</v>
      </c>
      <c r="D16114" t="s">
        <v>55</v>
      </c>
      <c r="E16114" s="30">
        <v>15</v>
      </c>
      <c r="F16114">
        <f t="shared" si="257"/>
        <v>1</v>
      </c>
    </row>
    <row r="16115" spans="1:6" x14ac:dyDescent="0.2">
      <c r="A16115" s="28">
        <v>43655</v>
      </c>
      <c r="B16115" t="s">
        <v>444</v>
      </c>
      <c r="C16115" t="s">
        <v>56</v>
      </c>
      <c r="D16115" t="s">
        <v>56</v>
      </c>
      <c r="E16115" s="30">
        <v>12</v>
      </c>
      <c r="F16115">
        <f t="shared" si="257"/>
        <v>1</v>
      </c>
    </row>
    <row r="16116" spans="1:6" x14ac:dyDescent="0.2">
      <c r="A16116" s="28">
        <v>43655</v>
      </c>
      <c r="B16116" t="s">
        <v>444</v>
      </c>
      <c r="C16116" t="s">
        <v>57</v>
      </c>
      <c r="D16116" t="s">
        <v>57</v>
      </c>
      <c r="E16116" s="30">
        <v>4</v>
      </c>
      <c r="F16116">
        <f t="shared" si="257"/>
        <v>1</v>
      </c>
    </row>
    <row r="16117" spans="1:6" x14ac:dyDescent="0.2">
      <c r="A16117" s="28">
        <v>43655</v>
      </c>
      <c r="B16117" t="s">
        <v>444</v>
      </c>
      <c r="C16117" t="s">
        <v>58</v>
      </c>
      <c r="D16117" t="s">
        <v>58</v>
      </c>
      <c r="E16117" s="30">
        <v>3</v>
      </c>
      <c r="F16117">
        <f t="shared" si="257"/>
        <v>1</v>
      </c>
    </row>
    <row r="16118" spans="1:6" x14ac:dyDescent="0.2">
      <c r="A16118" s="28">
        <v>43655</v>
      </c>
      <c r="B16118" t="s">
        <v>444</v>
      </c>
      <c r="C16118" t="s">
        <v>59</v>
      </c>
      <c r="D16118" t="s">
        <v>59</v>
      </c>
      <c r="E16118" s="30">
        <v>2</v>
      </c>
      <c r="F16118">
        <f t="shared" si="257"/>
        <v>1</v>
      </c>
    </row>
    <row r="16119" spans="1:6" x14ac:dyDescent="0.2">
      <c r="A16119" s="28">
        <v>43656</v>
      </c>
      <c r="B16119" t="s">
        <v>445</v>
      </c>
      <c r="C16119" t="s">
        <v>52</v>
      </c>
      <c r="D16119" t="s">
        <v>52</v>
      </c>
      <c r="E16119" s="30">
        <v>10</v>
      </c>
      <c r="F16119">
        <f t="shared" si="257"/>
        <v>1</v>
      </c>
    </row>
    <row r="16120" spans="1:6" x14ac:dyDescent="0.2">
      <c r="A16120" s="28">
        <v>43656</v>
      </c>
      <c r="B16120" t="s">
        <v>445</v>
      </c>
      <c r="C16120" t="s">
        <v>53</v>
      </c>
      <c r="D16120" t="s">
        <v>53</v>
      </c>
      <c r="E16120" s="30">
        <v>5.67</v>
      </c>
      <c r="F16120">
        <f t="shared" si="257"/>
        <v>1</v>
      </c>
    </row>
    <row r="16121" spans="1:6" x14ac:dyDescent="0.2">
      <c r="A16121" s="28">
        <v>43656</v>
      </c>
      <c r="B16121" t="s">
        <v>445</v>
      </c>
      <c r="C16121" t="s">
        <v>54</v>
      </c>
      <c r="D16121" t="s">
        <v>54</v>
      </c>
      <c r="E16121" s="30">
        <v>5</v>
      </c>
      <c r="F16121">
        <f t="shared" si="257"/>
        <v>1</v>
      </c>
    </row>
    <row r="16122" spans="1:6" x14ac:dyDescent="0.2">
      <c r="A16122" s="28">
        <v>43656</v>
      </c>
      <c r="B16122" t="s">
        <v>445</v>
      </c>
      <c r="C16122" t="s">
        <v>55</v>
      </c>
      <c r="D16122" t="s">
        <v>55</v>
      </c>
      <c r="E16122" s="30">
        <v>19.600000000000001</v>
      </c>
      <c r="F16122">
        <f t="shared" si="257"/>
        <v>1</v>
      </c>
    </row>
    <row r="16123" spans="1:6" x14ac:dyDescent="0.2">
      <c r="A16123" s="28">
        <v>43656</v>
      </c>
      <c r="B16123" t="s">
        <v>445</v>
      </c>
      <c r="C16123" t="s">
        <v>56</v>
      </c>
      <c r="D16123" t="s">
        <v>56</v>
      </c>
      <c r="E16123" s="30">
        <v>10.199999999999999</v>
      </c>
      <c r="F16123">
        <f t="shared" si="257"/>
        <v>1</v>
      </c>
    </row>
    <row r="16124" spans="1:6" x14ac:dyDescent="0.2">
      <c r="A16124" s="28">
        <v>43656</v>
      </c>
      <c r="B16124" t="s">
        <v>445</v>
      </c>
      <c r="C16124" t="s">
        <v>57</v>
      </c>
      <c r="D16124" t="s">
        <v>57</v>
      </c>
      <c r="E16124" s="30">
        <v>0</v>
      </c>
      <c r="F16124">
        <f t="shared" si="257"/>
        <v>1</v>
      </c>
    </row>
    <row r="16125" spans="1:6" x14ac:dyDescent="0.2">
      <c r="A16125" s="28">
        <v>43656</v>
      </c>
      <c r="B16125" t="s">
        <v>445</v>
      </c>
      <c r="C16125" t="s">
        <v>58</v>
      </c>
      <c r="D16125" t="s">
        <v>58</v>
      </c>
      <c r="E16125" s="30">
        <v>1</v>
      </c>
      <c r="F16125">
        <f t="shared" si="257"/>
        <v>1</v>
      </c>
    </row>
    <row r="16126" spans="1:6" x14ac:dyDescent="0.2">
      <c r="A16126" s="28">
        <v>43656</v>
      </c>
      <c r="B16126" t="s">
        <v>445</v>
      </c>
      <c r="C16126" t="s">
        <v>59</v>
      </c>
      <c r="D16126" t="s">
        <v>59</v>
      </c>
      <c r="E16126" s="30">
        <v>4</v>
      </c>
      <c r="F16126">
        <f t="shared" si="257"/>
        <v>1</v>
      </c>
    </row>
    <row r="16127" spans="1:6" x14ac:dyDescent="0.2">
      <c r="A16127" s="28">
        <v>43657</v>
      </c>
      <c r="B16127" t="s">
        <v>446</v>
      </c>
      <c r="C16127" t="s">
        <v>52</v>
      </c>
      <c r="D16127" t="s">
        <v>52</v>
      </c>
      <c r="E16127" s="30">
        <v>3.33</v>
      </c>
      <c r="F16127">
        <f t="shared" si="257"/>
        <v>1</v>
      </c>
    </row>
    <row r="16128" spans="1:6" x14ac:dyDescent="0.2">
      <c r="A16128" s="28">
        <v>43657</v>
      </c>
      <c r="B16128" t="s">
        <v>446</v>
      </c>
      <c r="C16128" t="s">
        <v>53</v>
      </c>
      <c r="D16128" t="s">
        <v>53</v>
      </c>
      <c r="E16128" s="30">
        <v>4.726</v>
      </c>
      <c r="F16128">
        <f t="shared" si="257"/>
        <v>1</v>
      </c>
    </row>
    <row r="16129" spans="1:6" x14ac:dyDescent="0.2">
      <c r="A16129" s="28">
        <v>43657</v>
      </c>
      <c r="B16129" t="s">
        <v>446</v>
      </c>
      <c r="C16129" t="s">
        <v>54</v>
      </c>
      <c r="D16129" t="s">
        <v>54</v>
      </c>
      <c r="E16129" s="30">
        <v>4</v>
      </c>
      <c r="F16129">
        <f t="shared" si="257"/>
        <v>1</v>
      </c>
    </row>
    <row r="16130" spans="1:6" x14ac:dyDescent="0.2">
      <c r="A16130" s="28">
        <v>43657</v>
      </c>
      <c r="B16130" t="s">
        <v>446</v>
      </c>
      <c r="C16130" t="s">
        <v>55</v>
      </c>
      <c r="D16130" t="s">
        <v>55</v>
      </c>
      <c r="E16130" s="30">
        <v>19</v>
      </c>
      <c r="F16130">
        <f t="shared" si="257"/>
        <v>1</v>
      </c>
    </row>
    <row r="16131" spans="1:6" x14ac:dyDescent="0.2">
      <c r="A16131" s="28">
        <v>43657</v>
      </c>
      <c r="B16131" t="s">
        <v>446</v>
      </c>
      <c r="C16131" t="s">
        <v>56</v>
      </c>
      <c r="D16131" t="s">
        <v>56</v>
      </c>
      <c r="E16131" s="30">
        <v>7</v>
      </c>
      <c r="F16131">
        <f t="shared" si="257"/>
        <v>1</v>
      </c>
    </row>
    <row r="16132" spans="1:6" x14ac:dyDescent="0.2">
      <c r="A16132" s="28">
        <v>43657</v>
      </c>
      <c r="B16132" t="s">
        <v>446</v>
      </c>
      <c r="C16132" t="s">
        <v>57</v>
      </c>
      <c r="D16132" t="s">
        <v>57</v>
      </c>
      <c r="E16132" s="30">
        <v>0</v>
      </c>
      <c r="F16132">
        <f t="shared" si="257"/>
        <v>1</v>
      </c>
    </row>
    <row r="16133" spans="1:6" x14ac:dyDescent="0.2">
      <c r="A16133" s="28">
        <v>43657</v>
      </c>
      <c r="B16133" t="s">
        <v>446</v>
      </c>
      <c r="C16133" t="s">
        <v>58</v>
      </c>
      <c r="D16133" t="s">
        <v>58</v>
      </c>
      <c r="E16133" s="30">
        <v>0</v>
      </c>
      <c r="F16133">
        <f t="shared" si="257"/>
        <v>1</v>
      </c>
    </row>
    <row r="16134" spans="1:6" x14ac:dyDescent="0.2">
      <c r="A16134" s="28">
        <v>43657</v>
      </c>
      <c r="B16134" t="s">
        <v>446</v>
      </c>
      <c r="C16134" t="s">
        <v>59</v>
      </c>
      <c r="D16134" t="s">
        <v>59</v>
      </c>
      <c r="E16134" s="30">
        <v>3</v>
      </c>
      <c r="F16134">
        <f t="shared" si="257"/>
        <v>1</v>
      </c>
    </row>
    <row r="16135" spans="1:6" x14ac:dyDescent="0.2">
      <c r="A16135" s="28">
        <v>43658</v>
      </c>
      <c r="B16135" t="s">
        <v>440</v>
      </c>
      <c r="C16135" t="s">
        <v>52</v>
      </c>
      <c r="D16135" t="s">
        <v>52</v>
      </c>
      <c r="E16135" s="30">
        <v>11</v>
      </c>
      <c r="F16135">
        <f t="shared" ref="F16135:F16198" si="258">SUBTOTAL(103,E16135)</f>
        <v>1</v>
      </c>
    </row>
    <row r="16136" spans="1:6" x14ac:dyDescent="0.2">
      <c r="A16136" s="28">
        <v>43658</v>
      </c>
      <c r="B16136" t="s">
        <v>440</v>
      </c>
      <c r="C16136" t="s">
        <v>53</v>
      </c>
      <c r="D16136" t="s">
        <v>53</v>
      </c>
      <c r="E16136" s="30">
        <v>5.09</v>
      </c>
      <c r="F16136">
        <f t="shared" si="258"/>
        <v>1</v>
      </c>
    </row>
    <row r="16137" spans="1:6" x14ac:dyDescent="0.2">
      <c r="A16137" s="28">
        <v>43658</v>
      </c>
      <c r="B16137" t="s">
        <v>440</v>
      </c>
      <c r="C16137" t="s">
        <v>54</v>
      </c>
      <c r="D16137" t="s">
        <v>54</v>
      </c>
      <c r="E16137" s="30">
        <v>4.05</v>
      </c>
      <c r="F16137">
        <f t="shared" si="258"/>
        <v>1</v>
      </c>
    </row>
    <row r="16138" spans="1:6" x14ac:dyDescent="0.2">
      <c r="A16138" s="28">
        <v>43658</v>
      </c>
      <c r="B16138" t="s">
        <v>440</v>
      </c>
      <c r="C16138" t="s">
        <v>55</v>
      </c>
      <c r="D16138" t="s">
        <v>55</v>
      </c>
      <c r="E16138" s="30">
        <v>34</v>
      </c>
      <c r="F16138">
        <f t="shared" si="258"/>
        <v>1</v>
      </c>
    </row>
    <row r="16139" spans="1:6" x14ac:dyDescent="0.2">
      <c r="A16139" s="28">
        <v>43658</v>
      </c>
      <c r="B16139" t="s">
        <v>440</v>
      </c>
      <c r="C16139" t="s">
        <v>56</v>
      </c>
      <c r="D16139" t="s">
        <v>56</v>
      </c>
      <c r="E16139" s="30">
        <v>7.2</v>
      </c>
      <c r="F16139">
        <f t="shared" si="258"/>
        <v>1</v>
      </c>
    </row>
    <row r="16140" spans="1:6" x14ac:dyDescent="0.2">
      <c r="A16140" s="28">
        <v>43658</v>
      </c>
      <c r="B16140" t="s">
        <v>440</v>
      </c>
      <c r="C16140" t="s">
        <v>57</v>
      </c>
      <c r="D16140" t="s">
        <v>57</v>
      </c>
      <c r="E16140" s="30">
        <v>0</v>
      </c>
      <c r="F16140">
        <f t="shared" si="258"/>
        <v>1</v>
      </c>
    </row>
    <row r="16141" spans="1:6" x14ac:dyDescent="0.2">
      <c r="A16141" s="28">
        <v>43658</v>
      </c>
      <c r="B16141" t="s">
        <v>440</v>
      </c>
      <c r="C16141" t="s">
        <v>58</v>
      </c>
      <c r="D16141" t="s">
        <v>58</v>
      </c>
      <c r="E16141" s="30">
        <v>2</v>
      </c>
      <c r="F16141">
        <f t="shared" si="258"/>
        <v>1</v>
      </c>
    </row>
    <row r="16142" spans="1:6" x14ac:dyDescent="0.2">
      <c r="A16142" s="28">
        <v>43658</v>
      </c>
      <c r="B16142" t="s">
        <v>440</v>
      </c>
      <c r="C16142" t="s">
        <v>59</v>
      </c>
      <c r="D16142" t="s">
        <v>59</v>
      </c>
      <c r="E16142" s="30">
        <v>2</v>
      </c>
      <c r="F16142">
        <f t="shared" si="258"/>
        <v>1</v>
      </c>
    </row>
    <row r="16143" spans="1:6" x14ac:dyDescent="0.2">
      <c r="A16143" s="28">
        <v>43659</v>
      </c>
      <c r="B16143" t="s">
        <v>441</v>
      </c>
      <c r="C16143" t="s">
        <v>52</v>
      </c>
      <c r="D16143" t="s">
        <v>52</v>
      </c>
      <c r="E16143" s="30">
        <v>5</v>
      </c>
      <c r="F16143">
        <f t="shared" si="258"/>
        <v>1</v>
      </c>
    </row>
    <row r="16144" spans="1:6" x14ac:dyDescent="0.2">
      <c r="A16144" s="28">
        <v>43659</v>
      </c>
      <c r="B16144" t="s">
        <v>441</v>
      </c>
      <c r="C16144" t="s">
        <v>53</v>
      </c>
      <c r="D16144" t="s">
        <v>53</v>
      </c>
      <c r="E16144" s="30">
        <v>3.4169999999999998</v>
      </c>
      <c r="F16144">
        <f t="shared" si="258"/>
        <v>1</v>
      </c>
    </row>
    <row r="16145" spans="1:6" x14ac:dyDescent="0.2">
      <c r="A16145" s="28">
        <v>43659</v>
      </c>
      <c r="B16145" t="s">
        <v>441</v>
      </c>
      <c r="C16145" t="s">
        <v>54</v>
      </c>
      <c r="D16145" t="s">
        <v>54</v>
      </c>
      <c r="E16145" s="30">
        <v>1</v>
      </c>
      <c r="F16145">
        <f t="shared" si="258"/>
        <v>1</v>
      </c>
    </row>
    <row r="16146" spans="1:6" x14ac:dyDescent="0.2">
      <c r="A16146" s="28">
        <v>43659</v>
      </c>
      <c r="B16146" t="s">
        <v>441</v>
      </c>
      <c r="C16146" t="s">
        <v>55</v>
      </c>
      <c r="D16146" t="s">
        <v>55</v>
      </c>
      <c r="E16146" s="30">
        <v>17.600000000000001</v>
      </c>
      <c r="F16146">
        <f t="shared" si="258"/>
        <v>1</v>
      </c>
    </row>
    <row r="16147" spans="1:6" x14ac:dyDescent="0.2">
      <c r="A16147" s="28">
        <v>43659</v>
      </c>
      <c r="B16147" t="s">
        <v>441</v>
      </c>
      <c r="C16147" t="s">
        <v>56</v>
      </c>
      <c r="D16147" t="s">
        <v>56</v>
      </c>
      <c r="E16147" s="30">
        <v>5</v>
      </c>
      <c r="F16147">
        <f t="shared" si="258"/>
        <v>1</v>
      </c>
    </row>
    <row r="16148" spans="1:6" x14ac:dyDescent="0.2">
      <c r="A16148" s="28">
        <v>43659</v>
      </c>
      <c r="B16148" t="s">
        <v>441</v>
      </c>
      <c r="C16148" t="s">
        <v>57</v>
      </c>
      <c r="D16148" t="s">
        <v>57</v>
      </c>
      <c r="E16148" s="30">
        <v>3</v>
      </c>
      <c r="F16148">
        <f t="shared" si="258"/>
        <v>1</v>
      </c>
    </row>
    <row r="16149" spans="1:6" x14ac:dyDescent="0.2">
      <c r="A16149" s="28">
        <v>43659</v>
      </c>
      <c r="B16149" t="s">
        <v>441</v>
      </c>
      <c r="C16149" t="s">
        <v>58</v>
      </c>
      <c r="D16149" t="s">
        <v>58</v>
      </c>
      <c r="E16149" s="30">
        <v>0</v>
      </c>
      <c r="F16149">
        <f t="shared" si="258"/>
        <v>1</v>
      </c>
    </row>
    <row r="16150" spans="1:6" x14ac:dyDescent="0.2">
      <c r="A16150" s="28">
        <v>43659</v>
      </c>
      <c r="B16150" t="s">
        <v>441</v>
      </c>
      <c r="C16150" t="s">
        <v>59</v>
      </c>
      <c r="D16150" t="s">
        <v>59</v>
      </c>
      <c r="E16150" s="30">
        <v>5</v>
      </c>
      <c r="F16150">
        <f t="shared" si="258"/>
        <v>1</v>
      </c>
    </row>
    <row r="16151" spans="1:6" x14ac:dyDescent="0.2">
      <c r="A16151" s="28">
        <v>43660</v>
      </c>
      <c r="B16151" t="s">
        <v>447</v>
      </c>
      <c r="C16151" t="s">
        <v>52</v>
      </c>
      <c r="D16151" t="s">
        <v>52</v>
      </c>
      <c r="E16151" s="30">
        <v>6</v>
      </c>
      <c r="F16151">
        <f t="shared" si="258"/>
        <v>1</v>
      </c>
    </row>
    <row r="16152" spans="1:6" x14ac:dyDescent="0.2">
      <c r="A16152" s="28">
        <v>43660</v>
      </c>
      <c r="B16152" t="s">
        <v>447</v>
      </c>
      <c r="C16152" t="s">
        <v>53</v>
      </c>
      <c r="D16152" t="s">
        <v>53</v>
      </c>
      <c r="E16152" s="30">
        <v>5.34</v>
      </c>
      <c r="F16152">
        <f t="shared" si="258"/>
        <v>1</v>
      </c>
    </row>
    <row r="16153" spans="1:6" x14ac:dyDescent="0.2">
      <c r="A16153" s="28">
        <v>43660</v>
      </c>
      <c r="B16153" t="s">
        <v>447</v>
      </c>
      <c r="C16153" t="s">
        <v>54</v>
      </c>
      <c r="D16153" t="s">
        <v>54</v>
      </c>
      <c r="E16153" s="30">
        <v>4</v>
      </c>
      <c r="F16153">
        <f t="shared" si="258"/>
        <v>1</v>
      </c>
    </row>
    <row r="16154" spans="1:6" x14ac:dyDescent="0.2">
      <c r="A16154" s="28">
        <v>43660</v>
      </c>
      <c r="B16154" t="s">
        <v>447</v>
      </c>
      <c r="C16154" t="s">
        <v>55</v>
      </c>
      <c r="D16154" t="s">
        <v>55</v>
      </c>
      <c r="E16154" s="30">
        <v>23</v>
      </c>
      <c r="F16154">
        <f t="shared" si="258"/>
        <v>1</v>
      </c>
    </row>
    <row r="16155" spans="1:6" x14ac:dyDescent="0.2">
      <c r="A16155" s="28">
        <v>43660</v>
      </c>
      <c r="B16155" t="s">
        <v>447</v>
      </c>
      <c r="C16155" t="s">
        <v>56</v>
      </c>
      <c r="D16155" t="s">
        <v>56</v>
      </c>
      <c r="E16155" s="30">
        <v>3</v>
      </c>
      <c r="F16155">
        <f t="shared" si="258"/>
        <v>1</v>
      </c>
    </row>
    <row r="16156" spans="1:6" x14ac:dyDescent="0.2">
      <c r="A16156" s="28">
        <v>43660</v>
      </c>
      <c r="B16156" t="s">
        <v>447</v>
      </c>
      <c r="C16156" t="s">
        <v>57</v>
      </c>
      <c r="D16156" t="s">
        <v>57</v>
      </c>
      <c r="E16156" s="30">
        <v>0</v>
      </c>
      <c r="F16156">
        <f t="shared" si="258"/>
        <v>1</v>
      </c>
    </row>
    <row r="16157" spans="1:6" x14ac:dyDescent="0.2">
      <c r="A16157" s="28">
        <v>43660</v>
      </c>
      <c r="B16157" t="s">
        <v>447</v>
      </c>
      <c r="C16157" t="s">
        <v>58</v>
      </c>
      <c r="D16157" t="s">
        <v>58</v>
      </c>
      <c r="E16157" s="30">
        <v>5</v>
      </c>
      <c r="F16157">
        <f t="shared" si="258"/>
        <v>1</v>
      </c>
    </row>
    <row r="16158" spans="1:6" x14ac:dyDescent="0.2">
      <c r="A16158" s="28">
        <v>43660</v>
      </c>
      <c r="B16158" t="s">
        <v>447</v>
      </c>
      <c r="C16158" t="s">
        <v>59</v>
      </c>
      <c r="D16158" t="s">
        <v>59</v>
      </c>
      <c r="E16158" s="30">
        <v>1</v>
      </c>
      <c r="F16158">
        <f t="shared" si="258"/>
        <v>1</v>
      </c>
    </row>
    <row r="16159" spans="1:6" x14ac:dyDescent="0.2">
      <c r="A16159" s="28">
        <v>43661</v>
      </c>
      <c r="B16159" t="s">
        <v>443</v>
      </c>
      <c r="C16159" t="s">
        <v>52</v>
      </c>
      <c r="D16159" t="s">
        <v>52</v>
      </c>
      <c r="E16159" s="30">
        <v>7.33</v>
      </c>
      <c r="F16159">
        <f t="shared" si="258"/>
        <v>1</v>
      </c>
    </row>
    <row r="16160" spans="1:6" x14ac:dyDescent="0.2">
      <c r="A16160" s="28">
        <v>43661</v>
      </c>
      <c r="B16160" t="s">
        <v>443</v>
      </c>
      <c r="C16160" t="s">
        <v>53</v>
      </c>
      <c r="D16160" t="s">
        <v>53</v>
      </c>
      <c r="E16160" s="30">
        <v>1.67</v>
      </c>
      <c r="F16160">
        <f t="shared" si="258"/>
        <v>1</v>
      </c>
    </row>
    <row r="16161" spans="1:6" x14ac:dyDescent="0.2">
      <c r="A16161" s="28">
        <v>43661</v>
      </c>
      <c r="B16161" t="s">
        <v>443</v>
      </c>
      <c r="C16161" t="s">
        <v>54</v>
      </c>
      <c r="D16161" t="s">
        <v>54</v>
      </c>
      <c r="E16161" s="30">
        <v>4.55</v>
      </c>
      <c r="F16161">
        <f t="shared" si="258"/>
        <v>1</v>
      </c>
    </row>
    <row r="16162" spans="1:6" x14ac:dyDescent="0.2">
      <c r="A16162" s="28">
        <v>43661</v>
      </c>
      <c r="B16162" t="s">
        <v>443</v>
      </c>
      <c r="C16162" t="s">
        <v>55</v>
      </c>
      <c r="D16162" t="s">
        <v>55</v>
      </c>
      <c r="E16162" s="30">
        <v>24</v>
      </c>
      <c r="F16162">
        <f t="shared" si="258"/>
        <v>1</v>
      </c>
    </row>
    <row r="16163" spans="1:6" x14ac:dyDescent="0.2">
      <c r="A16163" s="28">
        <v>43661</v>
      </c>
      <c r="B16163" t="s">
        <v>443</v>
      </c>
      <c r="C16163" t="s">
        <v>56</v>
      </c>
      <c r="D16163" t="s">
        <v>56</v>
      </c>
      <c r="E16163" s="30">
        <v>6</v>
      </c>
      <c r="F16163">
        <f t="shared" si="258"/>
        <v>1</v>
      </c>
    </row>
    <row r="16164" spans="1:6" x14ac:dyDescent="0.2">
      <c r="A16164" s="28">
        <v>43661</v>
      </c>
      <c r="B16164" t="s">
        <v>443</v>
      </c>
      <c r="C16164" t="s">
        <v>57</v>
      </c>
      <c r="D16164" t="s">
        <v>57</v>
      </c>
      <c r="E16164" s="30">
        <v>1</v>
      </c>
      <c r="F16164">
        <f t="shared" si="258"/>
        <v>1</v>
      </c>
    </row>
    <row r="16165" spans="1:6" x14ac:dyDescent="0.2">
      <c r="A16165" s="28">
        <v>43661</v>
      </c>
      <c r="B16165" t="s">
        <v>443</v>
      </c>
      <c r="C16165" t="s">
        <v>58</v>
      </c>
      <c r="D16165" t="s">
        <v>58</v>
      </c>
      <c r="E16165" s="30">
        <v>0</v>
      </c>
      <c r="F16165">
        <f t="shared" si="258"/>
        <v>1</v>
      </c>
    </row>
    <row r="16166" spans="1:6" x14ac:dyDescent="0.2">
      <c r="A16166" s="28">
        <v>43661</v>
      </c>
      <c r="B16166" t="s">
        <v>443</v>
      </c>
      <c r="C16166" t="s">
        <v>59</v>
      </c>
      <c r="D16166" t="s">
        <v>59</v>
      </c>
      <c r="E16166" s="30">
        <v>7</v>
      </c>
      <c r="F16166">
        <f t="shared" si="258"/>
        <v>1</v>
      </c>
    </row>
    <row r="16167" spans="1:6" x14ac:dyDescent="0.2">
      <c r="A16167" s="28">
        <v>43662</v>
      </c>
      <c r="B16167" t="s">
        <v>444</v>
      </c>
      <c r="C16167" t="s">
        <v>52</v>
      </c>
      <c r="D16167" t="s">
        <v>52</v>
      </c>
      <c r="E16167" s="30">
        <v>7</v>
      </c>
      <c r="F16167">
        <f t="shared" si="258"/>
        <v>1</v>
      </c>
    </row>
    <row r="16168" spans="1:6" x14ac:dyDescent="0.2">
      <c r="A16168" s="28">
        <v>43662</v>
      </c>
      <c r="B16168" t="s">
        <v>444</v>
      </c>
      <c r="C16168" t="s">
        <v>53</v>
      </c>
      <c r="D16168" t="s">
        <v>53</v>
      </c>
      <c r="E16168" s="30">
        <v>3.34</v>
      </c>
      <c r="F16168">
        <f t="shared" si="258"/>
        <v>1</v>
      </c>
    </row>
    <row r="16169" spans="1:6" x14ac:dyDescent="0.2">
      <c r="A16169" s="28">
        <v>43662</v>
      </c>
      <c r="B16169" t="s">
        <v>444</v>
      </c>
      <c r="C16169" t="s">
        <v>54</v>
      </c>
      <c r="D16169" t="s">
        <v>54</v>
      </c>
      <c r="E16169" s="30">
        <v>3</v>
      </c>
      <c r="F16169">
        <f t="shared" si="258"/>
        <v>1</v>
      </c>
    </row>
    <row r="16170" spans="1:6" x14ac:dyDescent="0.2">
      <c r="A16170" s="28">
        <v>43662</v>
      </c>
      <c r="B16170" t="s">
        <v>444</v>
      </c>
      <c r="C16170" t="s">
        <v>55</v>
      </c>
      <c r="D16170" t="s">
        <v>55</v>
      </c>
      <c r="E16170" s="30">
        <v>14</v>
      </c>
      <c r="F16170">
        <f t="shared" si="258"/>
        <v>1</v>
      </c>
    </row>
    <row r="16171" spans="1:6" x14ac:dyDescent="0.2">
      <c r="A16171" s="28">
        <v>43662</v>
      </c>
      <c r="B16171" t="s">
        <v>444</v>
      </c>
      <c r="C16171" t="s">
        <v>56</v>
      </c>
      <c r="D16171" t="s">
        <v>56</v>
      </c>
      <c r="E16171" s="30">
        <v>7</v>
      </c>
      <c r="F16171">
        <f t="shared" si="258"/>
        <v>1</v>
      </c>
    </row>
    <row r="16172" spans="1:6" x14ac:dyDescent="0.2">
      <c r="A16172" s="28">
        <v>43662</v>
      </c>
      <c r="B16172" t="s">
        <v>444</v>
      </c>
      <c r="C16172" t="s">
        <v>57</v>
      </c>
      <c r="D16172" t="s">
        <v>57</v>
      </c>
      <c r="E16172" s="30">
        <v>0</v>
      </c>
      <c r="F16172">
        <f t="shared" si="258"/>
        <v>1</v>
      </c>
    </row>
    <row r="16173" spans="1:6" x14ac:dyDescent="0.2">
      <c r="A16173" s="28">
        <v>43662</v>
      </c>
      <c r="B16173" t="s">
        <v>444</v>
      </c>
      <c r="C16173" t="s">
        <v>58</v>
      </c>
      <c r="D16173" t="s">
        <v>58</v>
      </c>
      <c r="E16173" s="30">
        <v>2</v>
      </c>
      <c r="F16173">
        <f t="shared" si="258"/>
        <v>1</v>
      </c>
    </row>
    <row r="16174" spans="1:6" x14ac:dyDescent="0.2">
      <c r="A16174" s="28">
        <v>43662</v>
      </c>
      <c r="B16174" t="s">
        <v>444</v>
      </c>
      <c r="C16174" t="s">
        <v>59</v>
      </c>
      <c r="D16174" t="s">
        <v>59</v>
      </c>
      <c r="E16174" s="30">
        <v>4</v>
      </c>
      <c r="F16174">
        <f t="shared" si="258"/>
        <v>1</v>
      </c>
    </row>
    <row r="16175" spans="1:6" x14ac:dyDescent="0.2">
      <c r="A16175" s="28">
        <v>43663</v>
      </c>
      <c r="B16175" t="s">
        <v>445</v>
      </c>
      <c r="C16175" t="s">
        <v>52</v>
      </c>
      <c r="D16175" t="s">
        <v>52</v>
      </c>
      <c r="E16175" s="30">
        <v>3.99</v>
      </c>
      <c r="F16175">
        <f t="shared" si="258"/>
        <v>1</v>
      </c>
    </row>
    <row r="16176" spans="1:6" x14ac:dyDescent="0.2">
      <c r="A16176" s="28">
        <v>43663</v>
      </c>
      <c r="B16176" t="s">
        <v>445</v>
      </c>
      <c r="C16176" t="s">
        <v>53</v>
      </c>
      <c r="D16176" t="s">
        <v>53</v>
      </c>
      <c r="E16176" s="30">
        <v>0.157</v>
      </c>
      <c r="F16176">
        <f t="shared" si="258"/>
        <v>1</v>
      </c>
    </row>
    <row r="16177" spans="1:6" x14ac:dyDescent="0.2">
      <c r="A16177" s="28">
        <v>43663</v>
      </c>
      <c r="B16177" t="s">
        <v>445</v>
      </c>
      <c r="C16177" t="s">
        <v>54</v>
      </c>
      <c r="D16177" t="s">
        <v>54</v>
      </c>
      <c r="E16177" s="30">
        <v>2.5</v>
      </c>
      <c r="F16177">
        <f t="shared" si="258"/>
        <v>1</v>
      </c>
    </row>
    <row r="16178" spans="1:6" x14ac:dyDescent="0.2">
      <c r="A16178" s="28">
        <v>43663</v>
      </c>
      <c r="B16178" t="s">
        <v>445</v>
      </c>
      <c r="C16178" t="s">
        <v>55</v>
      </c>
      <c r="D16178" t="s">
        <v>55</v>
      </c>
      <c r="E16178" s="30">
        <v>26</v>
      </c>
      <c r="F16178">
        <f t="shared" si="258"/>
        <v>1</v>
      </c>
    </row>
    <row r="16179" spans="1:6" x14ac:dyDescent="0.2">
      <c r="A16179" s="28">
        <v>43663</v>
      </c>
      <c r="B16179" t="s">
        <v>445</v>
      </c>
      <c r="C16179" t="s">
        <v>56</v>
      </c>
      <c r="D16179" t="s">
        <v>56</v>
      </c>
      <c r="E16179" s="30">
        <v>7</v>
      </c>
      <c r="F16179">
        <f t="shared" si="258"/>
        <v>1</v>
      </c>
    </row>
    <row r="16180" spans="1:6" x14ac:dyDescent="0.2">
      <c r="A16180" s="28">
        <v>43663</v>
      </c>
      <c r="B16180" t="s">
        <v>445</v>
      </c>
      <c r="C16180" t="s">
        <v>57</v>
      </c>
      <c r="D16180" t="s">
        <v>57</v>
      </c>
      <c r="E16180" s="30">
        <v>1</v>
      </c>
      <c r="F16180">
        <f t="shared" si="258"/>
        <v>1</v>
      </c>
    </row>
    <row r="16181" spans="1:6" x14ac:dyDescent="0.2">
      <c r="A16181" s="28">
        <v>43663</v>
      </c>
      <c r="B16181" t="s">
        <v>445</v>
      </c>
      <c r="C16181" t="s">
        <v>58</v>
      </c>
      <c r="D16181" t="s">
        <v>58</v>
      </c>
      <c r="E16181" s="30">
        <v>0</v>
      </c>
      <c r="F16181">
        <f t="shared" si="258"/>
        <v>1</v>
      </c>
    </row>
    <row r="16182" spans="1:6" x14ac:dyDescent="0.2">
      <c r="A16182" s="28">
        <v>43663</v>
      </c>
      <c r="B16182" t="s">
        <v>445</v>
      </c>
      <c r="C16182" t="s">
        <v>59</v>
      </c>
      <c r="D16182" t="s">
        <v>59</v>
      </c>
      <c r="E16182" s="30">
        <v>2</v>
      </c>
      <c r="F16182">
        <f t="shared" si="258"/>
        <v>1</v>
      </c>
    </row>
    <row r="16183" spans="1:6" x14ac:dyDescent="0.2">
      <c r="A16183" s="28">
        <v>43664</v>
      </c>
      <c r="B16183" t="s">
        <v>446</v>
      </c>
      <c r="C16183" t="s">
        <v>52</v>
      </c>
      <c r="D16183" t="s">
        <v>52</v>
      </c>
      <c r="E16183" s="30">
        <v>11</v>
      </c>
      <c r="F16183">
        <f t="shared" si="258"/>
        <v>1</v>
      </c>
    </row>
    <row r="16184" spans="1:6" x14ac:dyDescent="0.2">
      <c r="A16184" s="28">
        <v>43664</v>
      </c>
      <c r="B16184" t="s">
        <v>446</v>
      </c>
      <c r="C16184" t="s">
        <v>53</v>
      </c>
      <c r="D16184" t="s">
        <v>53</v>
      </c>
      <c r="E16184" s="30">
        <v>3.33</v>
      </c>
      <c r="F16184">
        <f t="shared" si="258"/>
        <v>1</v>
      </c>
    </row>
    <row r="16185" spans="1:6" x14ac:dyDescent="0.2">
      <c r="A16185" s="28">
        <v>43664</v>
      </c>
      <c r="B16185" t="s">
        <v>446</v>
      </c>
      <c r="C16185" t="s">
        <v>54</v>
      </c>
      <c r="D16185" t="s">
        <v>54</v>
      </c>
      <c r="E16185" s="30">
        <v>1.3</v>
      </c>
      <c r="F16185">
        <f t="shared" si="258"/>
        <v>1</v>
      </c>
    </row>
    <row r="16186" spans="1:6" x14ac:dyDescent="0.2">
      <c r="A16186" s="28">
        <v>43664</v>
      </c>
      <c r="B16186" t="s">
        <v>446</v>
      </c>
      <c r="C16186" t="s">
        <v>55</v>
      </c>
      <c r="D16186" t="s">
        <v>55</v>
      </c>
      <c r="E16186" s="30">
        <v>24</v>
      </c>
      <c r="F16186">
        <f t="shared" si="258"/>
        <v>1</v>
      </c>
    </row>
    <row r="16187" spans="1:6" x14ac:dyDescent="0.2">
      <c r="A16187" s="28">
        <v>43664</v>
      </c>
      <c r="B16187" t="s">
        <v>446</v>
      </c>
      <c r="C16187" t="s">
        <v>56</v>
      </c>
      <c r="D16187" t="s">
        <v>56</v>
      </c>
      <c r="E16187" s="30">
        <v>11</v>
      </c>
      <c r="F16187">
        <f t="shared" si="258"/>
        <v>1</v>
      </c>
    </row>
    <row r="16188" spans="1:6" x14ac:dyDescent="0.2">
      <c r="A16188" s="28">
        <v>43664</v>
      </c>
      <c r="B16188" t="s">
        <v>446</v>
      </c>
      <c r="C16188" t="s">
        <v>57</v>
      </c>
      <c r="D16188" t="s">
        <v>57</v>
      </c>
      <c r="E16188" s="30">
        <v>0</v>
      </c>
      <c r="F16188">
        <f t="shared" si="258"/>
        <v>1</v>
      </c>
    </row>
    <row r="16189" spans="1:6" x14ac:dyDescent="0.2">
      <c r="A16189" s="28">
        <v>43664</v>
      </c>
      <c r="B16189" t="s">
        <v>446</v>
      </c>
      <c r="C16189" t="s">
        <v>58</v>
      </c>
      <c r="D16189" t="s">
        <v>58</v>
      </c>
      <c r="E16189" s="30">
        <v>3</v>
      </c>
      <c r="F16189">
        <f t="shared" si="258"/>
        <v>1</v>
      </c>
    </row>
    <row r="16190" spans="1:6" x14ac:dyDescent="0.2">
      <c r="A16190" s="28">
        <v>43664</v>
      </c>
      <c r="B16190" t="s">
        <v>446</v>
      </c>
      <c r="C16190" t="s">
        <v>59</v>
      </c>
      <c r="D16190" t="s">
        <v>59</v>
      </c>
      <c r="E16190" s="30">
        <v>3</v>
      </c>
      <c r="F16190">
        <f t="shared" si="258"/>
        <v>1</v>
      </c>
    </row>
    <row r="16191" spans="1:6" x14ac:dyDescent="0.2">
      <c r="A16191" s="28">
        <v>43665</v>
      </c>
      <c r="B16191" t="s">
        <v>440</v>
      </c>
      <c r="C16191" t="s">
        <v>52</v>
      </c>
      <c r="D16191" t="s">
        <v>52</v>
      </c>
      <c r="E16191" s="30">
        <v>7.33</v>
      </c>
      <c r="F16191">
        <f t="shared" si="258"/>
        <v>1</v>
      </c>
    </row>
    <row r="16192" spans="1:6" x14ac:dyDescent="0.2">
      <c r="A16192" s="28">
        <v>43665</v>
      </c>
      <c r="B16192" t="s">
        <v>440</v>
      </c>
      <c r="C16192" t="s">
        <v>53</v>
      </c>
      <c r="D16192" t="s">
        <v>53</v>
      </c>
      <c r="E16192" s="30">
        <v>5.34</v>
      </c>
      <c r="F16192">
        <f t="shared" si="258"/>
        <v>1</v>
      </c>
    </row>
    <row r="16193" spans="1:6" x14ac:dyDescent="0.2">
      <c r="A16193" s="28">
        <v>43665</v>
      </c>
      <c r="B16193" t="s">
        <v>440</v>
      </c>
      <c r="C16193" t="s">
        <v>54</v>
      </c>
      <c r="D16193" t="s">
        <v>54</v>
      </c>
      <c r="E16193" s="30">
        <v>4</v>
      </c>
      <c r="F16193">
        <f t="shared" si="258"/>
        <v>1</v>
      </c>
    </row>
    <row r="16194" spans="1:6" x14ac:dyDescent="0.2">
      <c r="A16194" s="28">
        <v>43665</v>
      </c>
      <c r="B16194" t="s">
        <v>440</v>
      </c>
      <c r="C16194" t="s">
        <v>55</v>
      </c>
      <c r="D16194" t="s">
        <v>55</v>
      </c>
      <c r="E16194" s="30">
        <v>28</v>
      </c>
      <c r="F16194">
        <f t="shared" si="258"/>
        <v>1</v>
      </c>
    </row>
    <row r="16195" spans="1:6" x14ac:dyDescent="0.2">
      <c r="A16195" s="28">
        <v>43665</v>
      </c>
      <c r="B16195" t="s">
        <v>440</v>
      </c>
      <c r="C16195" t="s">
        <v>56</v>
      </c>
      <c r="D16195" t="s">
        <v>56</v>
      </c>
      <c r="E16195" s="30">
        <v>15</v>
      </c>
      <c r="F16195">
        <f t="shared" si="258"/>
        <v>1</v>
      </c>
    </row>
    <row r="16196" spans="1:6" x14ac:dyDescent="0.2">
      <c r="A16196" s="28">
        <v>43665</v>
      </c>
      <c r="B16196" t="s">
        <v>440</v>
      </c>
      <c r="C16196" t="s">
        <v>57</v>
      </c>
      <c r="D16196" t="s">
        <v>57</v>
      </c>
      <c r="E16196" s="30">
        <v>0</v>
      </c>
      <c r="F16196">
        <f t="shared" si="258"/>
        <v>1</v>
      </c>
    </row>
    <row r="16197" spans="1:6" x14ac:dyDescent="0.2">
      <c r="A16197" s="28">
        <v>43665</v>
      </c>
      <c r="B16197" t="s">
        <v>440</v>
      </c>
      <c r="C16197" t="s">
        <v>58</v>
      </c>
      <c r="D16197" t="s">
        <v>58</v>
      </c>
      <c r="E16197" s="30">
        <v>3</v>
      </c>
      <c r="F16197">
        <f t="shared" si="258"/>
        <v>1</v>
      </c>
    </row>
    <row r="16198" spans="1:6" x14ac:dyDescent="0.2">
      <c r="A16198" s="28">
        <v>43665</v>
      </c>
      <c r="B16198" t="s">
        <v>440</v>
      </c>
      <c r="C16198" t="s">
        <v>59</v>
      </c>
      <c r="D16198" t="s">
        <v>59</v>
      </c>
      <c r="E16198" s="30">
        <v>7</v>
      </c>
      <c r="F16198">
        <f t="shared" si="258"/>
        <v>1</v>
      </c>
    </row>
    <row r="16199" spans="1:6" x14ac:dyDescent="0.2">
      <c r="A16199" s="28">
        <v>43666</v>
      </c>
      <c r="B16199" t="s">
        <v>441</v>
      </c>
      <c r="C16199" t="s">
        <v>52</v>
      </c>
      <c r="D16199" t="s">
        <v>52</v>
      </c>
      <c r="E16199" s="30">
        <v>4.34</v>
      </c>
      <c r="F16199">
        <f t="shared" ref="F16199:F16262" si="259">SUBTOTAL(103,E16199)</f>
        <v>1</v>
      </c>
    </row>
    <row r="16200" spans="1:6" x14ac:dyDescent="0.2">
      <c r="A16200" s="28">
        <v>43666</v>
      </c>
      <c r="B16200" t="s">
        <v>441</v>
      </c>
      <c r="C16200" t="s">
        <v>53</v>
      </c>
      <c r="D16200" t="s">
        <v>53</v>
      </c>
      <c r="E16200" s="30">
        <v>4.4489999999999998</v>
      </c>
      <c r="F16200">
        <f t="shared" si="259"/>
        <v>1</v>
      </c>
    </row>
    <row r="16201" spans="1:6" x14ac:dyDescent="0.2">
      <c r="A16201" s="28">
        <v>43666</v>
      </c>
      <c r="B16201" t="s">
        <v>441</v>
      </c>
      <c r="C16201" t="s">
        <v>54</v>
      </c>
      <c r="D16201" t="s">
        <v>54</v>
      </c>
      <c r="E16201" s="30">
        <v>1</v>
      </c>
      <c r="F16201">
        <f t="shared" si="259"/>
        <v>1</v>
      </c>
    </row>
    <row r="16202" spans="1:6" x14ac:dyDescent="0.2">
      <c r="A16202" s="28">
        <v>43666</v>
      </c>
      <c r="B16202" t="s">
        <v>441</v>
      </c>
      <c r="C16202" t="s">
        <v>55</v>
      </c>
      <c r="D16202" t="s">
        <v>55</v>
      </c>
      <c r="E16202" s="30">
        <v>17.2</v>
      </c>
      <c r="F16202">
        <f t="shared" si="259"/>
        <v>1</v>
      </c>
    </row>
    <row r="16203" spans="1:6" x14ac:dyDescent="0.2">
      <c r="A16203" s="28">
        <v>43666</v>
      </c>
      <c r="B16203" t="s">
        <v>441</v>
      </c>
      <c r="C16203" t="s">
        <v>56</v>
      </c>
      <c r="D16203" t="s">
        <v>56</v>
      </c>
      <c r="E16203" s="30">
        <v>4</v>
      </c>
      <c r="F16203">
        <f t="shared" si="259"/>
        <v>1</v>
      </c>
    </row>
    <row r="16204" spans="1:6" x14ac:dyDescent="0.2">
      <c r="A16204" s="28">
        <v>43666</v>
      </c>
      <c r="B16204" t="s">
        <v>441</v>
      </c>
      <c r="C16204" t="s">
        <v>57</v>
      </c>
      <c r="D16204" t="s">
        <v>57</v>
      </c>
      <c r="E16204" s="30">
        <v>0</v>
      </c>
      <c r="F16204">
        <f t="shared" si="259"/>
        <v>1</v>
      </c>
    </row>
    <row r="16205" spans="1:6" x14ac:dyDescent="0.2">
      <c r="A16205" s="28">
        <v>43666</v>
      </c>
      <c r="B16205" t="s">
        <v>441</v>
      </c>
      <c r="C16205" t="s">
        <v>58</v>
      </c>
      <c r="D16205" t="s">
        <v>58</v>
      </c>
      <c r="E16205" s="30">
        <v>6</v>
      </c>
      <c r="F16205">
        <f t="shared" si="259"/>
        <v>1</v>
      </c>
    </row>
    <row r="16206" spans="1:6" x14ac:dyDescent="0.2">
      <c r="A16206" s="28">
        <v>43666</v>
      </c>
      <c r="B16206" t="s">
        <v>441</v>
      </c>
      <c r="C16206" t="s">
        <v>59</v>
      </c>
      <c r="D16206" t="s">
        <v>59</v>
      </c>
      <c r="E16206" s="30">
        <v>2</v>
      </c>
      <c r="F16206">
        <f t="shared" si="259"/>
        <v>1</v>
      </c>
    </row>
    <row r="16207" spans="1:6" x14ac:dyDescent="0.2">
      <c r="A16207" s="28">
        <v>43667</v>
      </c>
      <c r="B16207" t="s">
        <v>447</v>
      </c>
      <c r="C16207" t="s">
        <v>52</v>
      </c>
      <c r="D16207" t="s">
        <v>52</v>
      </c>
      <c r="E16207" s="30">
        <v>6.34</v>
      </c>
      <c r="F16207">
        <f t="shared" si="259"/>
        <v>1</v>
      </c>
    </row>
    <row r="16208" spans="1:6" x14ac:dyDescent="0.2">
      <c r="A16208" s="28">
        <v>43667</v>
      </c>
      <c r="B16208" t="s">
        <v>447</v>
      </c>
      <c r="C16208" t="s">
        <v>53</v>
      </c>
      <c r="D16208" t="s">
        <v>53</v>
      </c>
      <c r="E16208" s="30">
        <v>0.36299999999999999</v>
      </c>
      <c r="F16208">
        <f t="shared" si="259"/>
        <v>1</v>
      </c>
    </row>
    <row r="16209" spans="1:6" x14ac:dyDescent="0.2">
      <c r="A16209" s="28">
        <v>43667</v>
      </c>
      <c r="B16209" t="s">
        <v>447</v>
      </c>
      <c r="C16209" t="s">
        <v>54</v>
      </c>
      <c r="D16209" t="s">
        <v>54</v>
      </c>
      <c r="E16209" s="30">
        <v>1.1000000000000001</v>
      </c>
      <c r="F16209">
        <f t="shared" si="259"/>
        <v>1</v>
      </c>
    </row>
    <row r="16210" spans="1:6" x14ac:dyDescent="0.2">
      <c r="A16210" s="28">
        <v>43667</v>
      </c>
      <c r="B16210" t="s">
        <v>447</v>
      </c>
      <c r="C16210" t="s">
        <v>55</v>
      </c>
      <c r="D16210" t="s">
        <v>55</v>
      </c>
      <c r="E16210" s="30">
        <v>16</v>
      </c>
      <c r="F16210">
        <f t="shared" si="259"/>
        <v>1</v>
      </c>
    </row>
    <row r="16211" spans="1:6" x14ac:dyDescent="0.2">
      <c r="A16211" s="28">
        <v>43667</v>
      </c>
      <c r="B16211" t="s">
        <v>447</v>
      </c>
      <c r="C16211" t="s">
        <v>56</v>
      </c>
      <c r="D16211" t="s">
        <v>56</v>
      </c>
      <c r="E16211" s="30">
        <v>5</v>
      </c>
      <c r="F16211">
        <f t="shared" si="259"/>
        <v>1</v>
      </c>
    </row>
    <row r="16212" spans="1:6" x14ac:dyDescent="0.2">
      <c r="A16212" s="28">
        <v>43667</v>
      </c>
      <c r="B16212" t="s">
        <v>447</v>
      </c>
      <c r="C16212" t="s">
        <v>57</v>
      </c>
      <c r="D16212" t="s">
        <v>57</v>
      </c>
      <c r="E16212" s="30">
        <v>0</v>
      </c>
      <c r="F16212">
        <f t="shared" si="259"/>
        <v>1</v>
      </c>
    </row>
    <row r="16213" spans="1:6" x14ac:dyDescent="0.2">
      <c r="A16213" s="28">
        <v>43667</v>
      </c>
      <c r="B16213" t="s">
        <v>447</v>
      </c>
      <c r="C16213" t="s">
        <v>58</v>
      </c>
      <c r="D16213" t="s">
        <v>58</v>
      </c>
      <c r="E16213" s="30">
        <v>1</v>
      </c>
      <c r="F16213">
        <f t="shared" si="259"/>
        <v>1</v>
      </c>
    </row>
    <row r="16214" spans="1:6" x14ac:dyDescent="0.2">
      <c r="A16214" s="28">
        <v>43667</v>
      </c>
      <c r="B16214" t="s">
        <v>447</v>
      </c>
      <c r="C16214" t="s">
        <v>59</v>
      </c>
      <c r="D16214" t="s">
        <v>59</v>
      </c>
      <c r="E16214" s="30">
        <v>3</v>
      </c>
      <c r="F16214">
        <f t="shared" si="259"/>
        <v>1</v>
      </c>
    </row>
    <row r="16215" spans="1:6" x14ac:dyDescent="0.2">
      <c r="A16215" s="28">
        <v>43668</v>
      </c>
      <c r="B16215" t="s">
        <v>443</v>
      </c>
      <c r="C16215" t="s">
        <v>52</v>
      </c>
      <c r="D16215" t="s">
        <v>52</v>
      </c>
      <c r="E16215" s="30">
        <v>1</v>
      </c>
      <c r="F16215">
        <f t="shared" si="259"/>
        <v>1</v>
      </c>
    </row>
    <row r="16216" spans="1:6" x14ac:dyDescent="0.2">
      <c r="A16216" s="28">
        <v>43668</v>
      </c>
      <c r="B16216" t="s">
        <v>443</v>
      </c>
      <c r="C16216" t="s">
        <v>53</v>
      </c>
      <c r="D16216" t="s">
        <v>53</v>
      </c>
      <c r="E16216" s="30">
        <v>2.66</v>
      </c>
      <c r="F16216">
        <f t="shared" si="259"/>
        <v>1</v>
      </c>
    </row>
    <row r="16217" spans="1:6" x14ac:dyDescent="0.2">
      <c r="A16217" s="28">
        <v>43668</v>
      </c>
      <c r="B16217" t="s">
        <v>443</v>
      </c>
      <c r="C16217" t="s">
        <v>54</v>
      </c>
      <c r="D16217" t="s">
        <v>54</v>
      </c>
      <c r="E16217" s="30">
        <v>2</v>
      </c>
      <c r="F16217">
        <f t="shared" si="259"/>
        <v>1</v>
      </c>
    </row>
    <row r="16218" spans="1:6" x14ac:dyDescent="0.2">
      <c r="A16218" s="28">
        <v>43668</v>
      </c>
      <c r="B16218" t="s">
        <v>443</v>
      </c>
      <c r="C16218" t="s">
        <v>55</v>
      </c>
      <c r="D16218" t="s">
        <v>55</v>
      </c>
      <c r="E16218" s="30">
        <v>14.25</v>
      </c>
      <c r="F16218">
        <f t="shared" si="259"/>
        <v>1</v>
      </c>
    </row>
    <row r="16219" spans="1:6" x14ac:dyDescent="0.2">
      <c r="A16219" s="28">
        <v>43668</v>
      </c>
      <c r="B16219" t="s">
        <v>443</v>
      </c>
      <c r="C16219" t="s">
        <v>56</v>
      </c>
      <c r="D16219" t="s">
        <v>56</v>
      </c>
      <c r="E16219" s="30">
        <v>10</v>
      </c>
      <c r="F16219">
        <f t="shared" si="259"/>
        <v>1</v>
      </c>
    </row>
    <row r="16220" spans="1:6" x14ac:dyDescent="0.2">
      <c r="A16220" s="28">
        <v>43668</v>
      </c>
      <c r="B16220" t="s">
        <v>443</v>
      </c>
      <c r="C16220" t="s">
        <v>57</v>
      </c>
      <c r="D16220" t="s">
        <v>57</v>
      </c>
      <c r="E16220" s="30">
        <v>0</v>
      </c>
      <c r="F16220">
        <f t="shared" si="259"/>
        <v>1</v>
      </c>
    </row>
    <row r="16221" spans="1:6" x14ac:dyDescent="0.2">
      <c r="A16221" s="28">
        <v>43668</v>
      </c>
      <c r="B16221" t="s">
        <v>443</v>
      </c>
      <c r="C16221" t="s">
        <v>58</v>
      </c>
      <c r="D16221" t="s">
        <v>58</v>
      </c>
      <c r="E16221" s="30">
        <v>0</v>
      </c>
      <c r="F16221">
        <f t="shared" si="259"/>
        <v>1</v>
      </c>
    </row>
    <row r="16222" spans="1:6" x14ac:dyDescent="0.2">
      <c r="A16222" s="28">
        <v>43668</v>
      </c>
      <c r="B16222" t="s">
        <v>443</v>
      </c>
      <c r="C16222" t="s">
        <v>59</v>
      </c>
      <c r="D16222" t="s">
        <v>59</v>
      </c>
      <c r="E16222" s="30">
        <v>6</v>
      </c>
      <c r="F16222">
        <f t="shared" si="259"/>
        <v>1</v>
      </c>
    </row>
    <row r="16223" spans="1:6" x14ac:dyDescent="0.2">
      <c r="A16223" s="28">
        <v>43669</v>
      </c>
      <c r="B16223" t="s">
        <v>444</v>
      </c>
      <c r="C16223" t="s">
        <v>52</v>
      </c>
      <c r="D16223" t="s">
        <v>52</v>
      </c>
      <c r="E16223" s="30">
        <v>1.34</v>
      </c>
      <c r="F16223">
        <f t="shared" si="259"/>
        <v>1</v>
      </c>
    </row>
    <row r="16224" spans="1:6" x14ac:dyDescent="0.2">
      <c r="A16224" s="28">
        <v>43669</v>
      </c>
      <c r="B16224" t="s">
        <v>444</v>
      </c>
      <c r="C16224" t="s">
        <v>53</v>
      </c>
      <c r="D16224" t="s">
        <v>53</v>
      </c>
      <c r="E16224" s="30">
        <v>0.67</v>
      </c>
      <c r="F16224">
        <f t="shared" si="259"/>
        <v>1</v>
      </c>
    </row>
    <row r="16225" spans="1:6" x14ac:dyDescent="0.2">
      <c r="A16225" s="28">
        <v>43669</v>
      </c>
      <c r="B16225" t="s">
        <v>444</v>
      </c>
      <c r="C16225" t="s">
        <v>54</v>
      </c>
      <c r="D16225" t="s">
        <v>54</v>
      </c>
      <c r="E16225" s="30">
        <v>5.2</v>
      </c>
      <c r="F16225">
        <f t="shared" si="259"/>
        <v>1</v>
      </c>
    </row>
    <row r="16226" spans="1:6" x14ac:dyDescent="0.2">
      <c r="A16226" s="28">
        <v>43669</v>
      </c>
      <c r="B16226" t="s">
        <v>444</v>
      </c>
      <c r="C16226" t="s">
        <v>55</v>
      </c>
      <c r="D16226" t="s">
        <v>55</v>
      </c>
      <c r="E16226" s="30">
        <v>7.25</v>
      </c>
      <c r="F16226">
        <f t="shared" si="259"/>
        <v>1</v>
      </c>
    </row>
    <row r="16227" spans="1:6" x14ac:dyDescent="0.2">
      <c r="A16227" s="28">
        <v>43669</v>
      </c>
      <c r="B16227" t="s">
        <v>444</v>
      </c>
      <c r="C16227" t="s">
        <v>56</v>
      </c>
      <c r="D16227" t="s">
        <v>56</v>
      </c>
      <c r="E16227" s="30">
        <v>11</v>
      </c>
      <c r="F16227">
        <f t="shared" si="259"/>
        <v>1</v>
      </c>
    </row>
    <row r="16228" spans="1:6" x14ac:dyDescent="0.2">
      <c r="A16228" s="28">
        <v>43669</v>
      </c>
      <c r="B16228" t="s">
        <v>444</v>
      </c>
      <c r="C16228" t="s">
        <v>57</v>
      </c>
      <c r="D16228" t="s">
        <v>57</v>
      </c>
      <c r="E16228" s="30">
        <v>0</v>
      </c>
      <c r="F16228">
        <f t="shared" si="259"/>
        <v>1</v>
      </c>
    </row>
    <row r="16229" spans="1:6" x14ac:dyDescent="0.2">
      <c r="A16229" s="28">
        <v>43669</v>
      </c>
      <c r="B16229" t="s">
        <v>444</v>
      </c>
      <c r="C16229" t="s">
        <v>58</v>
      </c>
      <c r="D16229" t="s">
        <v>58</v>
      </c>
      <c r="E16229" s="30">
        <v>7</v>
      </c>
      <c r="F16229">
        <f t="shared" si="259"/>
        <v>1</v>
      </c>
    </row>
    <row r="16230" spans="1:6" x14ac:dyDescent="0.2">
      <c r="A16230" s="28">
        <v>43669</v>
      </c>
      <c r="B16230" t="s">
        <v>444</v>
      </c>
      <c r="C16230" t="s">
        <v>59</v>
      </c>
      <c r="D16230" t="s">
        <v>59</v>
      </c>
      <c r="E16230" s="30">
        <v>2.4</v>
      </c>
      <c r="F16230">
        <f t="shared" si="259"/>
        <v>1</v>
      </c>
    </row>
    <row r="16231" spans="1:6" x14ac:dyDescent="0.2">
      <c r="A16231" s="28">
        <v>43670</v>
      </c>
      <c r="B16231" t="s">
        <v>445</v>
      </c>
      <c r="C16231" t="s">
        <v>52</v>
      </c>
      <c r="D16231" t="s">
        <v>52</v>
      </c>
      <c r="E16231" s="30">
        <v>8</v>
      </c>
      <c r="F16231">
        <f t="shared" si="259"/>
        <v>1</v>
      </c>
    </row>
    <row r="16232" spans="1:6" x14ac:dyDescent="0.2">
      <c r="A16232" s="28">
        <v>43670</v>
      </c>
      <c r="B16232" t="s">
        <v>445</v>
      </c>
      <c r="C16232" t="s">
        <v>53</v>
      </c>
      <c r="D16232" t="s">
        <v>53</v>
      </c>
      <c r="E16232" s="30">
        <v>3.7690000000000001</v>
      </c>
      <c r="F16232">
        <f t="shared" si="259"/>
        <v>1</v>
      </c>
    </row>
    <row r="16233" spans="1:6" x14ac:dyDescent="0.2">
      <c r="A16233" s="28">
        <v>43670</v>
      </c>
      <c r="B16233" t="s">
        <v>445</v>
      </c>
      <c r="C16233" t="s">
        <v>54</v>
      </c>
      <c r="D16233" t="s">
        <v>54</v>
      </c>
      <c r="E16233" s="30">
        <v>2</v>
      </c>
      <c r="F16233">
        <f t="shared" si="259"/>
        <v>1</v>
      </c>
    </row>
    <row r="16234" spans="1:6" x14ac:dyDescent="0.2">
      <c r="A16234" s="28">
        <v>43670</v>
      </c>
      <c r="B16234" t="s">
        <v>445</v>
      </c>
      <c r="C16234" t="s">
        <v>55</v>
      </c>
      <c r="D16234" t="s">
        <v>55</v>
      </c>
      <c r="E16234" s="30">
        <v>30.875</v>
      </c>
      <c r="F16234">
        <f t="shared" si="259"/>
        <v>1</v>
      </c>
    </row>
    <row r="16235" spans="1:6" x14ac:dyDescent="0.2">
      <c r="A16235" s="28">
        <v>43670</v>
      </c>
      <c r="B16235" t="s">
        <v>445</v>
      </c>
      <c r="C16235" t="s">
        <v>56</v>
      </c>
      <c r="D16235" t="s">
        <v>56</v>
      </c>
      <c r="E16235" s="30">
        <v>19</v>
      </c>
      <c r="F16235">
        <f t="shared" si="259"/>
        <v>1</v>
      </c>
    </row>
    <row r="16236" spans="1:6" x14ac:dyDescent="0.2">
      <c r="A16236" s="28">
        <v>43670</v>
      </c>
      <c r="B16236" t="s">
        <v>445</v>
      </c>
      <c r="C16236" t="s">
        <v>57</v>
      </c>
      <c r="D16236" t="s">
        <v>57</v>
      </c>
      <c r="E16236" s="30">
        <v>0</v>
      </c>
      <c r="F16236">
        <f t="shared" si="259"/>
        <v>1</v>
      </c>
    </row>
    <row r="16237" spans="1:6" x14ac:dyDescent="0.2">
      <c r="A16237" s="28">
        <v>43670</v>
      </c>
      <c r="B16237" t="s">
        <v>445</v>
      </c>
      <c r="C16237" t="s">
        <v>58</v>
      </c>
      <c r="D16237" t="s">
        <v>58</v>
      </c>
      <c r="E16237" s="30">
        <v>2</v>
      </c>
      <c r="F16237">
        <f t="shared" si="259"/>
        <v>1</v>
      </c>
    </row>
    <row r="16238" spans="1:6" x14ac:dyDescent="0.2">
      <c r="A16238" s="28">
        <v>43670</v>
      </c>
      <c r="B16238" t="s">
        <v>445</v>
      </c>
      <c r="C16238" t="s">
        <v>59</v>
      </c>
      <c r="D16238" t="s">
        <v>59</v>
      </c>
      <c r="E16238" s="30">
        <v>1</v>
      </c>
      <c r="F16238">
        <f t="shared" si="259"/>
        <v>1</v>
      </c>
    </row>
    <row r="16239" spans="1:6" x14ac:dyDescent="0.2">
      <c r="A16239" s="28">
        <v>43671</v>
      </c>
      <c r="B16239" t="s">
        <v>446</v>
      </c>
      <c r="C16239" t="s">
        <v>52</v>
      </c>
      <c r="D16239" t="s">
        <v>52</v>
      </c>
      <c r="E16239" s="30">
        <v>6</v>
      </c>
      <c r="F16239">
        <f t="shared" si="259"/>
        <v>1</v>
      </c>
    </row>
    <row r="16240" spans="1:6" x14ac:dyDescent="0.2">
      <c r="A16240" s="28">
        <v>43671</v>
      </c>
      <c r="B16240" t="s">
        <v>446</v>
      </c>
      <c r="C16240" t="s">
        <v>53</v>
      </c>
      <c r="D16240" t="s">
        <v>53</v>
      </c>
      <c r="E16240" s="30">
        <v>7</v>
      </c>
      <c r="F16240">
        <f t="shared" si="259"/>
        <v>1</v>
      </c>
    </row>
    <row r="16241" spans="1:6" x14ac:dyDescent="0.2">
      <c r="A16241" s="28">
        <v>43671</v>
      </c>
      <c r="B16241" t="s">
        <v>446</v>
      </c>
      <c r="C16241" t="s">
        <v>54</v>
      </c>
      <c r="D16241" t="s">
        <v>54</v>
      </c>
      <c r="E16241" s="30">
        <v>5</v>
      </c>
      <c r="F16241">
        <f t="shared" si="259"/>
        <v>1</v>
      </c>
    </row>
    <row r="16242" spans="1:6" x14ac:dyDescent="0.2">
      <c r="A16242" s="28">
        <v>43671</v>
      </c>
      <c r="B16242" t="s">
        <v>446</v>
      </c>
      <c r="C16242" t="s">
        <v>55</v>
      </c>
      <c r="D16242" t="s">
        <v>55</v>
      </c>
      <c r="E16242" s="30">
        <v>20</v>
      </c>
      <c r="F16242">
        <f t="shared" si="259"/>
        <v>1</v>
      </c>
    </row>
    <row r="16243" spans="1:6" x14ac:dyDescent="0.2">
      <c r="A16243" s="28">
        <v>43671</v>
      </c>
      <c r="B16243" t="s">
        <v>446</v>
      </c>
      <c r="C16243" t="s">
        <v>56</v>
      </c>
      <c r="D16243" t="s">
        <v>56</v>
      </c>
      <c r="E16243" s="30">
        <v>9</v>
      </c>
      <c r="F16243">
        <f t="shared" si="259"/>
        <v>1</v>
      </c>
    </row>
    <row r="16244" spans="1:6" x14ac:dyDescent="0.2">
      <c r="A16244" s="28">
        <v>43671</v>
      </c>
      <c r="B16244" t="s">
        <v>446</v>
      </c>
      <c r="C16244" t="s">
        <v>57</v>
      </c>
      <c r="D16244" t="s">
        <v>57</v>
      </c>
      <c r="E16244" s="30">
        <v>1</v>
      </c>
      <c r="F16244">
        <f t="shared" si="259"/>
        <v>1</v>
      </c>
    </row>
    <row r="16245" spans="1:6" x14ac:dyDescent="0.2">
      <c r="A16245" s="28">
        <v>43671</v>
      </c>
      <c r="B16245" t="s">
        <v>446</v>
      </c>
      <c r="C16245" t="s">
        <v>58</v>
      </c>
      <c r="D16245" t="s">
        <v>58</v>
      </c>
      <c r="E16245" s="30">
        <v>11</v>
      </c>
      <c r="F16245">
        <f t="shared" si="259"/>
        <v>1</v>
      </c>
    </row>
    <row r="16246" spans="1:6" x14ac:dyDescent="0.2">
      <c r="A16246" s="28">
        <v>43671</v>
      </c>
      <c r="B16246" t="s">
        <v>446</v>
      </c>
      <c r="C16246" t="s">
        <v>59</v>
      </c>
      <c r="D16246" t="s">
        <v>59</v>
      </c>
      <c r="E16246" s="30">
        <v>2</v>
      </c>
      <c r="F16246">
        <f t="shared" si="259"/>
        <v>1</v>
      </c>
    </row>
    <row r="16247" spans="1:6" x14ac:dyDescent="0.2">
      <c r="A16247" s="28">
        <v>43672</v>
      </c>
      <c r="B16247" t="s">
        <v>440</v>
      </c>
      <c r="C16247" t="s">
        <v>52</v>
      </c>
      <c r="D16247" t="s">
        <v>52</v>
      </c>
      <c r="E16247" s="30">
        <v>12.5</v>
      </c>
      <c r="F16247">
        <f t="shared" si="259"/>
        <v>1</v>
      </c>
    </row>
    <row r="16248" spans="1:6" x14ac:dyDescent="0.2">
      <c r="A16248" s="28">
        <v>43672</v>
      </c>
      <c r="B16248" t="s">
        <v>440</v>
      </c>
      <c r="C16248" t="s">
        <v>53</v>
      </c>
      <c r="D16248" t="s">
        <v>53</v>
      </c>
      <c r="E16248" s="30">
        <v>4</v>
      </c>
      <c r="F16248">
        <f t="shared" si="259"/>
        <v>1</v>
      </c>
    </row>
    <row r="16249" spans="1:6" x14ac:dyDescent="0.2">
      <c r="A16249" s="28">
        <v>43672</v>
      </c>
      <c r="B16249" t="s">
        <v>440</v>
      </c>
      <c r="C16249" t="s">
        <v>54</v>
      </c>
      <c r="D16249" t="s">
        <v>54</v>
      </c>
      <c r="E16249" s="30">
        <v>0.1</v>
      </c>
      <c r="F16249">
        <f t="shared" si="259"/>
        <v>1</v>
      </c>
    </row>
    <row r="16250" spans="1:6" x14ac:dyDescent="0.2">
      <c r="A16250" s="28">
        <v>43672</v>
      </c>
      <c r="B16250" t="s">
        <v>440</v>
      </c>
      <c r="C16250" t="s">
        <v>55</v>
      </c>
      <c r="D16250" t="s">
        <v>55</v>
      </c>
      <c r="E16250" s="30">
        <v>17</v>
      </c>
      <c r="F16250">
        <f t="shared" si="259"/>
        <v>1</v>
      </c>
    </row>
    <row r="16251" spans="1:6" x14ac:dyDescent="0.2">
      <c r="A16251" s="28">
        <v>43672</v>
      </c>
      <c r="B16251" t="s">
        <v>440</v>
      </c>
      <c r="C16251" t="s">
        <v>56</v>
      </c>
      <c r="D16251" t="s">
        <v>56</v>
      </c>
      <c r="E16251" s="30">
        <v>12</v>
      </c>
      <c r="F16251">
        <f t="shared" si="259"/>
        <v>1</v>
      </c>
    </row>
    <row r="16252" spans="1:6" x14ac:dyDescent="0.2">
      <c r="A16252" s="28">
        <v>43672</v>
      </c>
      <c r="B16252" t="s">
        <v>440</v>
      </c>
      <c r="C16252" t="s">
        <v>57</v>
      </c>
      <c r="D16252" t="s">
        <v>57</v>
      </c>
      <c r="E16252" s="30">
        <v>0</v>
      </c>
      <c r="F16252">
        <f t="shared" si="259"/>
        <v>1</v>
      </c>
    </row>
    <row r="16253" spans="1:6" x14ac:dyDescent="0.2">
      <c r="A16253" s="28">
        <v>43672</v>
      </c>
      <c r="B16253" t="s">
        <v>440</v>
      </c>
      <c r="C16253" t="s">
        <v>58</v>
      </c>
      <c r="D16253" t="s">
        <v>58</v>
      </c>
      <c r="E16253" s="30">
        <v>8</v>
      </c>
      <c r="F16253">
        <f t="shared" si="259"/>
        <v>1</v>
      </c>
    </row>
    <row r="16254" spans="1:6" x14ac:dyDescent="0.2">
      <c r="A16254" s="28">
        <v>43672</v>
      </c>
      <c r="B16254" t="s">
        <v>440</v>
      </c>
      <c r="C16254" t="s">
        <v>59</v>
      </c>
      <c r="D16254" t="s">
        <v>59</v>
      </c>
      <c r="E16254" s="30">
        <v>3</v>
      </c>
      <c r="F16254">
        <f t="shared" si="259"/>
        <v>1</v>
      </c>
    </row>
    <row r="16255" spans="1:6" x14ac:dyDescent="0.2">
      <c r="A16255" s="28">
        <v>43673</v>
      </c>
      <c r="B16255" t="s">
        <v>441</v>
      </c>
      <c r="C16255" t="s">
        <v>52</v>
      </c>
      <c r="D16255" t="s">
        <v>52</v>
      </c>
      <c r="E16255" s="30">
        <v>3.34</v>
      </c>
      <c r="F16255">
        <f t="shared" si="259"/>
        <v>1</v>
      </c>
    </row>
    <row r="16256" spans="1:6" x14ac:dyDescent="0.2">
      <c r="A16256" s="28">
        <v>43673</v>
      </c>
      <c r="B16256" t="s">
        <v>441</v>
      </c>
      <c r="C16256" t="s">
        <v>53</v>
      </c>
      <c r="D16256" t="s">
        <v>53</v>
      </c>
      <c r="E16256" s="30">
        <v>0</v>
      </c>
      <c r="F16256">
        <f t="shared" si="259"/>
        <v>1</v>
      </c>
    </row>
    <row r="16257" spans="1:6" x14ac:dyDescent="0.2">
      <c r="A16257" s="28">
        <v>43673</v>
      </c>
      <c r="B16257" t="s">
        <v>441</v>
      </c>
      <c r="C16257" t="s">
        <v>54</v>
      </c>
      <c r="D16257" t="s">
        <v>54</v>
      </c>
      <c r="E16257" s="30">
        <v>1</v>
      </c>
      <c r="F16257">
        <f t="shared" si="259"/>
        <v>1</v>
      </c>
    </row>
    <row r="16258" spans="1:6" x14ac:dyDescent="0.2">
      <c r="A16258" s="28">
        <v>43673</v>
      </c>
      <c r="B16258" t="s">
        <v>441</v>
      </c>
      <c r="C16258" t="s">
        <v>55</v>
      </c>
      <c r="D16258" t="s">
        <v>55</v>
      </c>
      <c r="E16258" s="30">
        <v>22</v>
      </c>
      <c r="F16258">
        <f t="shared" si="259"/>
        <v>1</v>
      </c>
    </row>
    <row r="16259" spans="1:6" x14ac:dyDescent="0.2">
      <c r="A16259" s="28">
        <v>43673</v>
      </c>
      <c r="B16259" t="s">
        <v>441</v>
      </c>
      <c r="C16259" t="s">
        <v>56</v>
      </c>
      <c r="D16259" t="s">
        <v>56</v>
      </c>
      <c r="E16259" s="30">
        <v>6</v>
      </c>
      <c r="F16259">
        <f t="shared" si="259"/>
        <v>1</v>
      </c>
    </row>
    <row r="16260" spans="1:6" x14ac:dyDescent="0.2">
      <c r="A16260" s="28">
        <v>43673</v>
      </c>
      <c r="B16260" t="s">
        <v>441</v>
      </c>
      <c r="C16260" t="s">
        <v>57</v>
      </c>
      <c r="D16260" t="s">
        <v>57</v>
      </c>
      <c r="E16260" s="30">
        <v>3</v>
      </c>
      <c r="F16260">
        <f t="shared" si="259"/>
        <v>1</v>
      </c>
    </row>
    <row r="16261" spans="1:6" x14ac:dyDescent="0.2">
      <c r="A16261" s="28">
        <v>43673</v>
      </c>
      <c r="B16261" t="s">
        <v>441</v>
      </c>
      <c r="C16261" t="s">
        <v>58</v>
      </c>
      <c r="D16261" t="s">
        <v>58</v>
      </c>
      <c r="E16261" s="30">
        <v>2</v>
      </c>
      <c r="F16261">
        <f t="shared" si="259"/>
        <v>1</v>
      </c>
    </row>
    <row r="16262" spans="1:6" x14ac:dyDescent="0.2">
      <c r="A16262" s="28">
        <v>43673</v>
      </c>
      <c r="B16262" t="s">
        <v>441</v>
      </c>
      <c r="C16262" t="s">
        <v>59</v>
      </c>
      <c r="D16262" t="s">
        <v>59</v>
      </c>
      <c r="E16262" s="30">
        <v>3.4</v>
      </c>
      <c r="F16262">
        <f t="shared" si="259"/>
        <v>1</v>
      </c>
    </row>
    <row r="16263" spans="1:6" x14ac:dyDescent="0.2">
      <c r="A16263" s="28">
        <v>43674</v>
      </c>
      <c r="B16263" t="s">
        <v>447</v>
      </c>
      <c r="C16263" t="s">
        <v>52</v>
      </c>
      <c r="D16263" t="s">
        <v>52</v>
      </c>
      <c r="E16263" s="30">
        <v>4.34</v>
      </c>
      <c r="F16263">
        <f t="shared" ref="F16263:F16326" si="260">SUBTOTAL(103,E16263)</f>
        <v>1</v>
      </c>
    </row>
    <row r="16264" spans="1:6" x14ac:dyDescent="0.2">
      <c r="A16264" s="28">
        <v>43674</v>
      </c>
      <c r="B16264" t="s">
        <v>447</v>
      </c>
      <c r="C16264" t="s">
        <v>53</v>
      </c>
      <c r="D16264" t="s">
        <v>53</v>
      </c>
      <c r="E16264" s="30">
        <v>1.34</v>
      </c>
      <c r="F16264">
        <f t="shared" si="260"/>
        <v>1</v>
      </c>
    </row>
    <row r="16265" spans="1:6" x14ac:dyDescent="0.2">
      <c r="A16265" s="28">
        <v>43674</v>
      </c>
      <c r="B16265" t="s">
        <v>447</v>
      </c>
      <c r="C16265" t="s">
        <v>54</v>
      </c>
      <c r="D16265" t="s">
        <v>54</v>
      </c>
      <c r="E16265" s="30">
        <v>4</v>
      </c>
      <c r="F16265">
        <f t="shared" si="260"/>
        <v>1</v>
      </c>
    </row>
    <row r="16266" spans="1:6" x14ac:dyDescent="0.2">
      <c r="A16266" s="28">
        <v>43674</v>
      </c>
      <c r="B16266" t="s">
        <v>447</v>
      </c>
      <c r="C16266" t="s">
        <v>55</v>
      </c>
      <c r="D16266" t="s">
        <v>55</v>
      </c>
      <c r="E16266" s="30">
        <v>13</v>
      </c>
      <c r="F16266">
        <f t="shared" si="260"/>
        <v>1</v>
      </c>
    </row>
    <row r="16267" spans="1:6" x14ac:dyDescent="0.2">
      <c r="A16267" s="28">
        <v>43674</v>
      </c>
      <c r="B16267" t="s">
        <v>447</v>
      </c>
      <c r="C16267" t="s">
        <v>56</v>
      </c>
      <c r="D16267" t="s">
        <v>56</v>
      </c>
      <c r="E16267" s="30">
        <v>3</v>
      </c>
      <c r="F16267">
        <f t="shared" si="260"/>
        <v>1</v>
      </c>
    </row>
    <row r="16268" spans="1:6" x14ac:dyDescent="0.2">
      <c r="A16268" s="28">
        <v>43674</v>
      </c>
      <c r="B16268" t="s">
        <v>447</v>
      </c>
      <c r="C16268" t="s">
        <v>57</v>
      </c>
      <c r="D16268" t="s">
        <v>57</v>
      </c>
      <c r="E16268" s="30">
        <v>1</v>
      </c>
      <c r="F16268">
        <f t="shared" si="260"/>
        <v>1</v>
      </c>
    </row>
    <row r="16269" spans="1:6" x14ac:dyDescent="0.2">
      <c r="A16269" s="28">
        <v>43674</v>
      </c>
      <c r="B16269" t="s">
        <v>447</v>
      </c>
      <c r="C16269" t="s">
        <v>58</v>
      </c>
      <c r="D16269" t="s">
        <v>58</v>
      </c>
      <c r="E16269" s="30">
        <v>0</v>
      </c>
      <c r="F16269">
        <f t="shared" si="260"/>
        <v>1</v>
      </c>
    </row>
    <row r="16270" spans="1:6" x14ac:dyDescent="0.2">
      <c r="A16270" s="28">
        <v>43674</v>
      </c>
      <c r="B16270" t="s">
        <v>447</v>
      </c>
      <c r="C16270" t="s">
        <v>59</v>
      </c>
      <c r="D16270" t="s">
        <v>59</v>
      </c>
      <c r="E16270" s="30">
        <v>0.6</v>
      </c>
      <c r="F16270">
        <f t="shared" si="260"/>
        <v>1</v>
      </c>
    </row>
    <row r="16271" spans="1:6" x14ac:dyDescent="0.2">
      <c r="A16271" s="28">
        <v>43675</v>
      </c>
      <c r="B16271" t="s">
        <v>443</v>
      </c>
      <c r="C16271" t="s">
        <v>52</v>
      </c>
      <c r="D16271" t="s">
        <v>52</v>
      </c>
      <c r="E16271" s="30">
        <v>9</v>
      </c>
      <c r="F16271">
        <f t="shared" si="260"/>
        <v>1</v>
      </c>
    </row>
    <row r="16272" spans="1:6" x14ac:dyDescent="0.2">
      <c r="A16272" s="28">
        <v>43675</v>
      </c>
      <c r="B16272" t="s">
        <v>443</v>
      </c>
      <c r="C16272" t="s">
        <v>53</v>
      </c>
      <c r="D16272" t="s">
        <v>53</v>
      </c>
      <c r="E16272" s="30">
        <v>4.33</v>
      </c>
      <c r="F16272">
        <f t="shared" si="260"/>
        <v>1</v>
      </c>
    </row>
    <row r="16273" spans="1:6" x14ac:dyDescent="0.2">
      <c r="A16273" s="28">
        <v>43675</v>
      </c>
      <c r="B16273" t="s">
        <v>443</v>
      </c>
      <c r="C16273" t="s">
        <v>54</v>
      </c>
      <c r="D16273" t="s">
        <v>54</v>
      </c>
      <c r="E16273" s="30">
        <v>2</v>
      </c>
      <c r="F16273">
        <f t="shared" si="260"/>
        <v>1</v>
      </c>
    </row>
    <row r="16274" spans="1:6" x14ac:dyDescent="0.2">
      <c r="A16274" s="28">
        <v>43675</v>
      </c>
      <c r="B16274" t="s">
        <v>443</v>
      </c>
      <c r="C16274" t="s">
        <v>55</v>
      </c>
      <c r="D16274" t="s">
        <v>55</v>
      </c>
      <c r="E16274" s="30">
        <v>25.45</v>
      </c>
      <c r="F16274">
        <f t="shared" si="260"/>
        <v>1</v>
      </c>
    </row>
    <row r="16275" spans="1:6" x14ac:dyDescent="0.2">
      <c r="A16275" s="28">
        <v>43675</v>
      </c>
      <c r="B16275" t="s">
        <v>443</v>
      </c>
      <c r="C16275" t="s">
        <v>56</v>
      </c>
      <c r="D16275" t="s">
        <v>56</v>
      </c>
      <c r="E16275" s="30">
        <v>12</v>
      </c>
      <c r="F16275">
        <f t="shared" si="260"/>
        <v>1</v>
      </c>
    </row>
    <row r="16276" spans="1:6" x14ac:dyDescent="0.2">
      <c r="A16276" s="28">
        <v>43675</v>
      </c>
      <c r="B16276" t="s">
        <v>443</v>
      </c>
      <c r="C16276" t="s">
        <v>57</v>
      </c>
      <c r="D16276" t="s">
        <v>57</v>
      </c>
      <c r="E16276" s="30">
        <v>0</v>
      </c>
      <c r="F16276">
        <f t="shared" si="260"/>
        <v>1</v>
      </c>
    </row>
    <row r="16277" spans="1:6" x14ac:dyDescent="0.2">
      <c r="A16277" s="28">
        <v>43675</v>
      </c>
      <c r="B16277" t="s">
        <v>443</v>
      </c>
      <c r="C16277" t="s">
        <v>58</v>
      </c>
      <c r="D16277" t="s">
        <v>58</v>
      </c>
      <c r="E16277" s="30">
        <v>1</v>
      </c>
      <c r="F16277">
        <f t="shared" si="260"/>
        <v>1</v>
      </c>
    </row>
    <row r="16278" spans="1:6" x14ac:dyDescent="0.2">
      <c r="A16278" s="28">
        <v>43675</v>
      </c>
      <c r="B16278" t="s">
        <v>443</v>
      </c>
      <c r="C16278" t="s">
        <v>59</v>
      </c>
      <c r="D16278" t="s">
        <v>59</v>
      </c>
      <c r="E16278" s="30">
        <v>2</v>
      </c>
      <c r="F16278">
        <f t="shared" si="260"/>
        <v>1</v>
      </c>
    </row>
    <row r="16279" spans="1:6" x14ac:dyDescent="0.2">
      <c r="A16279" s="28">
        <v>43676</v>
      </c>
      <c r="B16279" t="s">
        <v>444</v>
      </c>
      <c r="C16279" t="s">
        <v>52</v>
      </c>
      <c r="D16279" t="s">
        <v>52</v>
      </c>
      <c r="E16279" s="30">
        <v>9.5</v>
      </c>
      <c r="F16279">
        <f t="shared" si="260"/>
        <v>1</v>
      </c>
    </row>
    <row r="16280" spans="1:6" x14ac:dyDescent="0.2">
      <c r="A16280" s="28">
        <v>43676</v>
      </c>
      <c r="B16280" t="s">
        <v>444</v>
      </c>
      <c r="C16280" t="s">
        <v>53</v>
      </c>
      <c r="D16280" t="s">
        <v>53</v>
      </c>
      <c r="E16280" s="30">
        <v>6.1870000000000003</v>
      </c>
      <c r="F16280">
        <f t="shared" si="260"/>
        <v>1</v>
      </c>
    </row>
    <row r="16281" spans="1:6" x14ac:dyDescent="0.2">
      <c r="A16281" s="28">
        <v>43676</v>
      </c>
      <c r="B16281" t="s">
        <v>444</v>
      </c>
      <c r="C16281" t="s">
        <v>54</v>
      </c>
      <c r="D16281" t="s">
        <v>54</v>
      </c>
      <c r="E16281" s="30">
        <v>5</v>
      </c>
      <c r="F16281">
        <f t="shared" si="260"/>
        <v>1</v>
      </c>
    </row>
    <row r="16282" spans="1:6" x14ac:dyDescent="0.2">
      <c r="A16282" s="28">
        <v>43676</v>
      </c>
      <c r="B16282" t="s">
        <v>444</v>
      </c>
      <c r="C16282" t="s">
        <v>55</v>
      </c>
      <c r="D16282" t="s">
        <v>55</v>
      </c>
      <c r="E16282" s="30">
        <v>19</v>
      </c>
      <c r="F16282">
        <f t="shared" si="260"/>
        <v>1</v>
      </c>
    </row>
    <row r="16283" spans="1:6" x14ac:dyDescent="0.2">
      <c r="A16283" s="28">
        <v>43676</v>
      </c>
      <c r="B16283" t="s">
        <v>444</v>
      </c>
      <c r="C16283" t="s">
        <v>56</v>
      </c>
      <c r="D16283" t="s">
        <v>56</v>
      </c>
      <c r="E16283" s="30">
        <v>9</v>
      </c>
      <c r="F16283">
        <f t="shared" si="260"/>
        <v>1</v>
      </c>
    </row>
    <row r="16284" spans="1:6" x14ac:dyDescent="0.2">
      <c r="A16284" s="28">
        <v>43676</v>
      </c>
      <c r="B16284" t="s">
        <v>444</v>
      </c>
      <c r="C16284" t="s">
        <v>57</v>
      </c>
      <c r="D16284" t="s">
        <v>57</v>
      </c>
      <c r="E16284" s="30">
        <v>4</v>
      </c>
      <c r="F16284">
        <f t="shared" si="260"/>
        <v>1</v>
      </c>
    </row>
    <row r="16285" spans="1:6" x14ac:dyDescent="0.2">
      <c r="A16285" s="28">
        <v>43676</v>
      </c>
      <c r="B16285" t="s">
        <v>444</v>
      </c>
      <c r="C16285" t="s">
        <v>58</v>
      </c>
      <c r="D16285" t="s">
        <v>58</v>
      </c>
      <c r="E16285" s="30">
        <v>33</v>
      </c>
      <c r="F16285">
        <f t="shared" si="260"/>
        <v>1</v>
      </c>
    </row>
    <row r="16286" spans="1:6" x14ac:dyDescent="0.2">
      <c r="A16286" s="28">
        <v>43676</v>
      </c>
      <c r="B16286" t="s">
        <v>444</v>
      </c>
      <c r="C16286" t="s">
        <v>59</v>
      </c>
      <c r="D16286" t="s">
        <v>59</v>
      </c>
      <c r="E16286" s="30">
        <v>5</v>
      </c>
      <c r="F16286">
        <f t="shared" si="260"/>
        <v>1</v>
      </c>
    </row>
    <row r="16287" spans="1:6" x14ac:dyDescent="0.2">
      <c r="A16287" s="28">
        <v>43677</v>
      </c>
      <c r="B16287" t="s">
        <v>445</v>
      </c>
      <c r="C16287" t="s">
        <v>52</v>
      </c>
      <c r="D16287" t="s">
        <v>52</v>
      </c>
      <c r="E16287" s="30">
        <v>0</v>
      </c>
      <c r="F16287">
        <f t="shared" si="260"/>
        <v>1</v>
      </c>
    </row>
    <row r="16288" spans="1:6" x14ac:dyDescent="0.2">
      <c r="A16288" s="28">
        <v>43677</v>
      </c>
      <c r="B16288" t="s">
        <v>445</v>
      </c>
      <c r="C16288" t="s">
        <v>53</v>
      </c>
      <c r="D16288" t="s">
        <v>53</v>
      </c>
      <c r="E16288" s="30">
        <v>2.84</v>
      </c>
      <c r="F16288">
        <f t="shared" si="260"/>
        <v>1</v>
      </c>
    </row>
    <row r="16289" spans="1:6" x14ac:dyDescent="0.2">
      <c r="A16289" s="28">
        <v>43677</v>
      </c>
      <c r="B16289" t="s">
        <v>445</v>
      </c>
      <c r="C16289" t="s">
        <v>54</v>
      </c>
      <c r="D16289" t="s">
        <v>54</v>
      </c>
      <c r="E16289" s="30">
        <v>2</v>
      </c>
      <c r="F16289">
        <f t="shared" si="260"/>
        <v>1</v>
      </c>
    </row>
    <row r="16290" spans="1:6" x14ac:dyDescent="0.2">
      <c r="A16290" s="28">
        <v>43677</v>
      </c>
      <c r="B16290" t="s">
        <v>445</v>
      </c>
      <c r="C16290" t="s">
        <v>55</v>
      </c>
      <c r="D16290" t="s">
        <v>55</v>
      </c>
      <c r="E16290" s="30">
        <v>21</v>
      </c>
      <c r="F16290">
        <f t="shared" si="260"/>
        <v>1</v>
      </c>
    </row>
    <row r="16291" spans="1:6" x14ac:dyDescent="0.2">
      <c r="A16291" s="28">
        <v>43677</v>
      </c>
      <c r="B16291" t="s">
        <v>445</v>
      </c>
      <c r="C16291" t="s">
        <v>56</v>
      </c>
      <c r="D16291" t="s">
        <v>56</v>
      </c>
      <c r="E16291" s="30">
        <v>4</v>
      </c>
      <c r="F16291">
        <f t="shared" si="260"/>
        <v>1</v>
      </c>
    </row>
    <row r="16292" spans="1:6" x14ac:dyDescent="0.2">
      <c r="A16292" s="28">
        <v>43677</v>
      </c>
      <c r="B16292" t="s">
        <v>445</v>
      </c>
      <c r="C16292" t="s">
        <v>57</v>
      </c>
      <c r="D16292" t="s">
        <v>57</v>
      </c>
      <c r="E16292" s="30">
        <v>0</v>
      </c>
      <c r="F16292">
        <f t="shared" si="260"/>
        <v>1</v>
      </c>
    </row>
    <row r="16293" spans="1:6" x14ac:dyDescent="0.2">
      <c r="A16293" s="28">
        <v>43677</v>
      </c>
      <c r="B16293" t="s">
        <v>445</v>
      </c>
      <c r="C16293" t="s">
        <v>58</v>
      </c>
      <c r="D16293" t="s">
        <v>58</v>
      </c>
      <c r="E16293" s="30">
        <v>4</v>
      </c>
      <c r="F16293">
        <f t="shared" si="260"/>
        <v>1</v>
      </c>
    </row>
    <row r="16294" spans="1:6" x14ac:dyDescent="0.2">
      <c r="A16294" s="28">
        <v>43677</v>
      </c>
      <c r="B16294" t="s">
        <v>445</v>
      </c>
      <c r="C16294" t="s">
        <v>59</v>
      </c>
      <c r="D16294" t="s">
        <v>59</v>
      </c>
      <c r="E16294" s="30">
        <v>2</v>
      </c>
      <c r="F16294">
        <f t="shared" si="260"/>
        <v>1</v>
      </c>
    </row>
    <row r="16295" spans="1:6" x14ac:dyDescent="0.2">
      <c r="A16295" s="28">
        <v>43678</v>
      </c>
      <c r="B16295" t="s">
        <v>446</v>
      </c>
      <c r="C16295" t="s">
        <v>52</v>
      </c>
      <c r="D16295" t="s">
        <v>52</v>
      </c>
      <c r="E16295" s="30">
        <v>8.67</v>
      </c>
      <c r="F16295">
        <f t="shared" si="260"/>
        <v>1</v>
      </c>
    </row>
    <row r="16296" spans="1:6" x14ac:dyDescent="0.2">
      <c r="A16296" s="28">
        <v>43678</v>
      </c>
      <c r="B16296" t="s">
        <v>446</v>
      </c>
      <c r="C16296" t="s">
        <v>53</v>
      </c>
      <c r="D16296" t="s">
        <v>53</v>
      </c>
      <c r="E16296" s="30">
        <v>0.91300000000000003</v>
      </c>
      <c r="F16296">
        <f t="shared" si="260"/>
        <v>1</v>
      </c>
    </row>
    <row r="16297" spans="1:6" x14ac:dyDescent="0.2">
      <c r="A16297" s="28">
        <v>43678</v>
      </c>
      <c r="B16297" t="s">
        <v>446</v>
      </c>
      <c r="C16297" t="s">
        <v>54</v>
      </c>
      <c r="D16297" t="s">
        <v>54</v>
      </c>
      <c r="E16297" s="30">
        <v>2</v>
      </c>
      <c r="F16297">
        <f t="shared" si="260"/>
        <v>1</v>
      </c>
    </row>
    <row r="16298" spans="1:6" x14ac:dyDescent="0.2">
      <c r="A16298" s="28">
        <v>43678</v>
      </c>
      <c r="B16298" t="s">
        <v>446</v>
      </c>
      <c r="C16298" t="s">
        <v>55</v>
      </c>
      <c r="D16298" t="s">
        <v>55</v>
      </c>
      <c r="E16298" s="30">
        <v>37</v>
      </c>
      <c r="F16298">
        <f t="shared" si="260"/>
        <v>1</v>
      </c>
    </row>
    <row r="16299" spans="1:6" x14ac:dyDescent="0.2">
      <c r="A16299" s="28">
        <v>43678</v>
      </c>
      <c r="B16299" t="s">
        <v>446</v>
      </c>
      <c r="C16299" t="s">
        <v>56</v>
      </c>
      <c r="D16299" t="s">
        <v>56</v>
      </c>
      <c r="E16299" s="30">
        <v>6</v>
      </c>
      <c r="F16299">
        <f t="shared" si="260"/>
        <v>1</v>
      </c>
    </row>
    <row r="16300" spans="1:6" x14ac:dyDescent="0.2">
      <c r="A16300" s="28">
        <v>43678</v>
      </c>
      <c r="B16300" t="s">
        <v>446</v>
      </c>
      <c r="C16300" t="s">
        <v>57</v>
      </c>
      <c r="D16300" t="s">
        <v>57</v>
      </c>
      <c r="E16300" s="30">
        <v>0</v>
      </c>
      <c r="F16300">
        <f t="shared" si="260"/>
        <v>1</v>
      </c>
    </row>
    <row r="16301" spans="1:6" x14ac:dyDescent="0.2">
      <c r="A16301" s="28">
        <v>43678</v>
      </c>
      <c r="B16301" t="s">
        <v>446</v>
      </c>
      <c r="C16301" t="s">
        <v>58</v>
      </c>
      <c r="D16301" t="s">
        <v>58</v>
      </c>
      <c r="E16301" s="30">
        <v>1</v>
      </c>
      <c r="F16301">
        <f t="shared" si="260"/>
        <v>1</v>
      </c>
    </row>
    <row r="16302" spans="1:6" x14ac:dyDescent="0.2">
      <c r="A16302" s="28">
        <v>43678</v>
      </c>
      <c r="B16302" t="s">
        <v>446</v>
      </c>
      <c r="C16302" t="s">
        <v>59</v>
      </c>
      <c r="D16302" t="s">
        <v>59</v>
      </c>
      <c r="E16302" s="30">
        <v>2</v>
      </c>
      <c r="F16302">
        <f t="shared" si="260"/>
        <v>1</v>
      </c>
    </row>
    <row r="16303" spans="1:6" x14ac:dyDescent="0.2">
      <c r="A16303" s="28">
        <v>43679</v>
      </c>
      <c r="B16303" t="s">
        <v>440</v>
      </c>
      <c r="C16303" t="s">
        <v>52</v>
      </c>
      <c r="D16303" t="s">
        <v>52</v>
      </c>
      <c r="E16303" s="30">
        <v>5</v>
      </c>
      <c r="F16303">
        <f t="shared" si="260"/>
        <v>1</v>
      </c>
    </row>
    <row r="16304" spans="1:6" x14ac:dyDescent="0.2">
      <c r="A16304" s="28">
        <v>43679</v>
      </c>
      <c r="B16304" t="s">
        <v>440</v>
      </c>
      <c r="C16304" t="s">
        <v>53</v>
      </c>
      <c r="D16304" t="s">
        <v>53</v>
      </c>
      <c r="E16304" s="30">
        <v>1.68</v>
      </c>
      <c r="F16304">
        <f t="shared" si="260"/>
        <v>1</v>
      </c>
    </row>
    <row r="16305" spans="1:6" x14ac:dyDescent="0.2">
      <c r="A16305" s="28">
        <v>43679</v>
      </c>
      <c r="B16305" t="s">
        <v>440</v>
      </c>
      <c r="C16305" t="s">
        <v>54</v>
      </c>
      <c r="D16305" t="s">
        <v>54</v>
      </c>
      <c r="E16305" s="30">
        <v>3</v>
      </c>
      <c r="F16305">
        <f t="shared" si="260"/>
        <v>1</v>
      </c>
    </row>
    <row r="16306" spans="1:6" x14ac:dyDescent="0.2">
      <c r="A16306" s="28">
        <v>43679</v>
      </c>
      <c r="B16306" t="s">
        <v>440</v>
      </c>
      <c r="C16306" t="s">
        <v>55</v>
      </c>
      <c r="D16306" t="s">
        <v>55</v>
      </c>
      <c r="E16306" s="30">
        <v>18</v>
      </c>
      <c r="F16306">
        <f t="shared" si="260"/>
        <v>1</v>
      </c>
    </row>
    <row r="16307" spans="1:6" x14ac:dyDescent="0.2">
      <c r="A16307" s="28">
        <v>43679</v>
      </c>
      <c r="B16307" t="s">
        <v>440</v>
      </c>
      <c r="C16307" t="s">
        <v>56</v>
      </c>
      <c r="D16307" t="s">
        <v>56</v>
      </c>
      <c r="E16307" s="30">
        <v>7</v>
      </c>
      <c r="F16307">
        <f t="shared" si="260"/>
        <v>1</v>
      </c>
    </row>
    <row r="16308" spans="1:6" x14ac:dyDescent="0.2">
      <c r="A16308" s="28">
        <v>43679</v>
      </c>
      <c r="B16308" t="s">
        <v>440</v>
      </c>
      <c r="C16308" t="s">
        <v>57</v>
      </c>
      <c r="D16308" t="s">
        <v>57</v>
      </c>
      <c r="E16308" s="30">
        <v>2</v>
      </c>
      <c r="F16308">
        <f t="shared" si="260"/>
        <v>1</v>
      </c>
    </row>
    <row r="16309" spans="1:6" x14ac:dyDescent="0.2">
      <c r="A16309" s="28">
        <v>43679</v>
      </c>
      <c r="B16309" t="s">
        <v>440</v>
      </c>
      <c r="C16309" t="s">
        <v>58</v>
      </c>
      <c r="D16309" t="s">
        <v>58</v>
      </c>
      <c r="E16309" s="30">
        <v>6</v>
      </c>
      <c r="F16309">
        <f t="shared" si="260"/>
        <v>1</v>
      </c>
    </row>
    <row r="16310" spans="1:6" x14ac:dyDescent="0.2">
      <c r="A16310" s="28">
        <v>43679</v>
      </c>
      <c r="B16310" t="s">
        <v>440</v>
      </c>
      <c r="C16310" t="s">
        <v>59</v>
      </c>
      <c r="D16310" t="s">
        <v>59</v>
      </c>
      <c r="E16310" s="30">
        <v>1</v>
      </c>
      <c r="F16310">
        <f t="shared" si="260"/>
        <v>1</v>
      </c>
    </row>
    <row r="16311" spans="1:6" x14ac:dyDescent="0.2">
      <c r="A16311" s="28">
        <v>43680</v>
      </c>
      <c r="B16311" t="s">
        <v>441</v>
      </c>
      <c r="C16311" t="s">
        <v>52</v>
      </c>
      <c r="D16311" t="s">
        <v>52</v>
      </c>
      <c r="E16311" s="30">
        <v>5.34</v>
      </c>
      <c r="F16311">
        <f t="shared" si="260"/>
        <v>1</v>
      </c>
    </row>
    <row r="16312" spans="1:6" x14ac:dyDescent="0.2">
      <c r="A16312" s="28">
        <v>43680</v>
      </c>
      <c r="B16312" t="s">
        <v>441</v>
      </c>
      <c r="C16312" t="s">
        <v>53</v>
      </c>
      <c r="D16312" t="s">
        <v>53</v>
      </c>
      <c r="E16312" s="30">
        <v>4.68</v>
      </c>
      <c r="F16312">
        <f t="shared" si="260"/>
        <v>1</v>
      </c>
    </row>
    <row r="16313" spans="1:6" x14ac:dyDescent="0.2">
      <c r="A16313" s="28">
        <v>43680</v>
      </c>
      <c r="B16313" t="s">
        <v>441</v>
      </c>
      <c r="C16313" t="s">
        <v>54</v>
      </c>
      <c r="D16313" t="s">
        <v>54</v>
      </c>
      <c r="E16313" s="30">
        <v>2.2999999999999998</v>
      </c>
      <c r="F16313">
        <f t="shared" si="260"/>
        <v>1</v>
      </c>
    </row>
    <row r="16314" spans="1:6" x14ac:dyDescent="0.2">
      <c r="A16314" s="28">
        <v>43680</v>
      </c>
      <c r="B16314" t="s">
        <v>441</v>
      </c>
      <c r="C16314" t="s">
        <v>55</v>
      </c>
      <c r="D16314" t="s">
        <v>55</v>
      </c>
      <c r="E16314" s="30">
        <v>12</v>
      </c>
      <c r="F16314">
        <f t="shared" si="260"/>
        <v>1</v>
      </c>
    </row>
    <row r="16315" spans="1:6" x14ac:dyDescent="0.2">
      <c r="A16315" s="28">
        <v>43680</v>
      </c>
      <c r="B16315" t="s">
        <v>441</v>
      </c>
      <c r="C16315" t="s">
        <v>56</v>
      </c>
      <c r="D16315" t="s">
        <v>56</v>
      </c>
      <c r="E16315" s="30">
        <v>6</v>
      </c>
      <c r="F16315">
        <f t="shared" si="260"/>
        <v>1</v>
      </c>
    </row>
    <row r="16316" spans="1:6" x14ac:dyDescent="0.2">
      <c r="A16316" s="28">
        <v>43680</v>
      </c>
      <c r="B16316" t="s">
        <v>441</v>
      </c>
      <c r="C16316" t="s">
        <v>57</v>
      </c>
      <c r="D16316" t="s">
        <v>57</v>
      </c>
      <c r="E16316" s="30">
        <v>5</v>
      </c>
      <c r="F16316">
        <f t="shared" si="260"/>
        <v>1</v>
      </c>
    </row>
    <row r="16317" spans="1:6" x14ac:dyDescent="0.2">
      <c r="A16317" s="28">
        <v>43680</v>
      </c>
      <c r="B16317" t="s">
        <v>441</v>
      </c>
      <c r="C16317" t="s">
        <v>58</v>
      </c>
      <c r="D16317" t="s">
        <v>58</v>
      </c>
      <c r="E16317" s="30">
        <v>1</v>
      </c>
      <c r="F16317">
        <f t="shared" si="260"/>
        <v>1</v>
      </c>
    </row>
    <row r="16318" spans="1:6" x14ac:dyDescent="0.2">
      <c r="A16318" s="28">
        <v>43680</v>
      </c>
      <c r="B16318" t="s">
        <v>441</v>
      </c>
      <c r="C16318" t="s">
        <v>59</v>
      </c>
      <c r="D16318" t="s">
        <v>59</v>
      </c>
      <c r="E16318" s="30">
        <v>3.4</v>
      </c>
      <c r="F16318">
        <f t="shared" si="260"/>
        <v>1</v>
      </c>
    </row>
    <row r="16319" spans="1:6" x14ac:dyDescent="0.2">
      <c r="A16319" s="28">
        <v>43681</v>
      </c>
      <c r="B16319" t="s">
        <v>447</v>
      </c>
      <c r="C16319" t="s">
        <v>52</v>
      </c>
      <c r="D16319" t="s">
        <v>52</v>
      </c>
      <c r="E16319" s="30">
        <v>6.5</v>
      </c>
      <c r="F16319">
        <f t="shared" si="260"/>
        <v>1</v>
      </c>
    </row>
    <row r="16320" spans="1:6" x14ac:dyDescent="0.2">
      <c r="A16320" s="28">
        <v>43681</v>
      </c>
      <c r="B16320" t="s">
        <v>447</v>
      </c>
      <c r="C16320" t="s">
        <v>53</v>
      </c>
      <c r="D16320" t="s">
        <v>53</v>
      </c>
      <c r="E16320" s="30">
        <v>2.67</v>
      </c>
      <c r="F16320">
        <f t="shared" si="260"/>
        <v>1</v>
      </c>
    </row>
    <row r="16321" spans="1:6" x14ac:dyDescent="0.2">
      <c r="A16321" s="28">
        <v>43681</v>
      </c>
      <c r="B16321" t="s">
        <v>447</v>
      </c>
      <c r="C16321" t="s">
        <v>54</v>
      </c>
      <c r="D16321" t="s">
        <v>54</v>
      </c>
      <c r="E16321" s="30">
        <v>5</v>
      </c>
      <c r="F16321">
        <f t="shared" si="260"/>
        <v>1</v>
      </c>
    </row>
    <row r="16322" spans="1:6" x14ac:dyDescent="0.2">
      <c r="A16322" s="28">
        <v>43681</v>
      </c>
      <c r="B16322" t="s">
        <v>447</v>
      </c>
      <c r="C16322" t="s">
        <v>55</v>
      </c>
      <c r="D16322" t="s">
        <v>55</v>
      </c>
      <c r="E16322" s="30">
        <v>24</v>
      </c>
      <c r="F16322">
        <f t="shared" si="260"/>
        <v>1</v>
      </c>
    </row>
    <row r="16323" spans="1:6" x14ac:dyDescent="0.2">
      <c r="A16323" s="28">
        <v>43681</v>
      </c>
      <c r="B16323" t="s">
        <v>447</v>
      </c>
      <c r="C16323" t="s">
        <v>56</v>
      </c>
      <c r="D16323" t="s">
        <v>56</v>
      </c>
      <c r="E16323" s="30">
        <v>10</v>
      </c>
      <c r="F16323">
        <f t="shared" si="260"/>
        <v>1</v>
      </c>
    </row>
    <row r="16324" spans="1:6" x14ac:dyDescent="0.2">
      <c r="A16324" s="28">
        <v>43681</v>
      </c>
      <c r="B16324" t="s">
        <v>447</v>
      </c>
      <c r="C16324" t="s">
        <v>57</v>
      </c>
      <c r="D16324" t="s">
        <v>57</v>
      </c>
      <c r="E16324" s="30">
        <v>0</v>
      </c>
      <c r="F16324">
        <f t="shared" si="260"/>
        <v>1</v>
      </c>
    </row>
    <row r="16325" spans="1:6" x14ac:dyDescent="0.2">
      <c r="A16325" s="28">
        <v>43681</v>
      </c>
      <c r="B16325" t="s">
        <v>447</v>
      </c>
      <c r="C16325" t="s">
        <v>58</v>
      </c>
      <c r="D16325" t="s">
        <v>58</v>
      </c>
      <c r="E16325" s="30">
        <v>2</v>
      </c>
      <c r="F16325">
        <f t="shared" si="260"/>
        <v>1</v>
      </c>
    </row>
    <row r="16326" spans="1:6" x14ac:dyDescent="0.2">
      <c r="A16326" s="28">
        <v>43681</v>
      </c>
      <c r="B16326" t="s">
        <v>447</v>
      </c>
      <c r="C16326" t="s">
        <v>59</v>
      </c>
      <c r="D16326" t="s">
        <v>59</v>
      </c>
      <c r="E16326" s="30">
        <v>4.3</v>
      </c>
      <c r="F16326">
        <f t="shared" si="260"/>
        <v>1</v>
      </c>
    </row>
    <row r="16327" spans="1:6" x14ac:dyDescent="0.2">
      <c r="A16327" s="28">
        <v>43682</v>
      </c>
      <c r="B16327" t="s">
        <v>443</v>
      </c>
      <c r="C16327" t="s">
        <v>52</v>
      </c>
      <c r="D16327" t="s">
        <v>52</v>
      </c>
      <c r="E16327" s="30">
        <v>4</v>
      </c>
      <c r="F16327">
        <f t="shared" ref="F16327:F16390" si="261">SUBTOTAL(103,E16327)</f>
        <v>1</v>
      </c>
    </row>
    <row r="16328" spans="1:6" x14ac:dyDescent="0.2">
      <c r="A16328" s="28">
        <v>43682</v>
      </c>
      <c r="B16328" t="s">
        <v>443</v>
      </c>
      <c r="C16328" t="s">
        <v>53</v>
      </c>
      <c r="D16328" t="s">
        <v>53</v>
      </c>
      <c r="E16328" s="30">
        <v>1</v>
      </c>
      <c r="F16328">
        <f t="shared" si="261"/>
        <v>1</v>
      </c>
    </row>
    <row r="16329" spans="1:6" x14ac:dyDescent="0.2">
      <c r="A16329" s="28">
        <v>43682</v>
      </c>
      <c r="B16329" t="s">
        <v>443</v>
      </c>
      <c r="C16329" t="s">
        <v>54</v>
      </c>
      <c r="D16329" t="s">
        <v>54</v>
      </c>
      <c r="E16329" s="30">
        <v>4.3</v>
      </c>
      <c r="F16329">
        <f t="shared" si="261"/>
        <v>1</v>
      </c>
    </row>
    <row r="16330" spans="1:6" x14ac:dyDescent="0.2">
      <c r="A16330" s="28">
        <v>43682</v>
      </c>
      <c r="B16330" t="s">
        <v>443</v>
      </c>
      <c r="C16330" t="s">
        <v>55</v>
      </c>
      <c r="D16330" t="s">
        <v>55</v>
      </c>
      <c r="E16330" s="30">
        <v>6</v>
      </c>
      <c r="F16330">
        <f t="shared" si="261"/>
        <v>1</v>
      </c>
    </row>
    <row r="16331" spans="1:6" x14ac:dyDescent="0.2">
      <c r="A16331" s="28">
        <v>43682</v>
      </c>
      <c r="B16331" t="s">
        <v>443</v>
      </c>
      <c r="C16331" t="s">
        <v>56</v>
      </c>
      <c r="D16331" t="s">
        <v>56</v>
      </c>
      <c r="E16331" s="30">
        <v>7</v>
      </c>
      <c r="F16331">
        <f t="shared" si="261"/>
        <v>1</v>
      </c>
    </row>
    <row r="16332" spans="1:6" x14ac:dyDescent="0.2">
      <c r="A16332" s="28">
        <v>43682</v>
      </c>
      <c r="B16332" t="s">
        <v>443</v>
      </c>
      <c r="C16332" t="s">
        <v>57</v>
      </c>
      <c r="D16332" t="s">
        <v>57</v>
      </c>
      <c r="E16332" s="30">
        <v>1</v>
      </c>
      <c r="F16332">
        <f t="shared" si="261"/>
        <v>1</v>
      </c>
    </row>
    <row r="16333" spans="1:6" x14ac:dyDescent="0.2">
      <c r="A16333" s="28">
        <v>43682</v>
      </c>
      <c r="B16333" t="s">
        <v>443</v>
      </c>
      <c r="C16333" t="s">
        <v>58</v>
      </c>
      <c r="D16333" t="s">
        <v>58</v>
      </c>
      <c r="E16333" s="30">
        <v>5</v>
      </c>
      <c r="F16333">
        <f t="shared" si="261"/>
        <v>1</v>
      </c>
    </row>
    <row r="16334" spans="1:6" x14ac:dyDescent="0.2">
      <c r="A16334" s="28">
        <v>43682</v>
      </c>
      <c r="B16334" t="s">
        <v>443</v>
      </c>
      <c r="C16334" t="s">
        <v>59</v>
      </c>
      <c r="D16334" t="s">
        <v>59</v>
      </c>
      <c r="E16334" s="30">
        <v>0</v>
      </c>
      <c r="F16334">
        <f t="shared" si="261"/>
        <v>1</v>
      </c>
    </row>
    <row r="16335" spans="1:6" x14ac:dyDescent="0.2">
      <c r="A16335" s="28">
        <v>43683</v>
      </c>
      <c r="B16335" t="s">
        <v>444</v>
      </c>
      <c r="C16335" t="s">
        <v>52</v>
      </c>
      <c r="D16335" t="s">
        <v>52</v>
      </c>
      <c r="E16335" s="30">
        <v>10</v>
      </c>
      <c r="F16335">
        <f t="shared" si="261"/>
        <v>1</v>
      </c>
    </row>
    <row r="16336" spans="1:6" x14ac:dyDescent="0.2">
      <c r="A16336" s="28">
        <v>43683</v>
      </c>
      <c r="B16336" t="s">
        <v>444</v>
      </c>
      <c r="C16336" t="s">
        <v>53</v>
      </c>
      <c r="D16336" t="s">
        <v>53</v>
      </c>
      <c r="E16336" s="30">
        <v>4.67</v>
      </c>
      <c r="F16336">
        <f t="shared" si="261"/>
        <v>1</v>
      </c>
    </row>
    <row r="16337" spans="1:6" x14ac:dyDescent="0.2">
      <c r="A16337" s="28">
        <v>43683</v>
      </c>
      <c r="B16337" t="s">
        <v>444</v>
      </c>
      <c r="C16337" t="s">
        <v>54</v>
      </c>
      <c r="D16337" t="s">
        <v>54</v>
      </c>
      <c r="E16337" s="30">
        <v>2</v>
      </c>
      <c r="F16337">
        <f t="shared" si="261"/>
        <v>1</v>
      </c>
    </row>
    <row r="16338" spans="1:6" x14ac:dyDescent="0.2">
      <c r="A16338" s="28">
        <v>43683</v>
      </c>
      <c r="B16338" t="s">
        <v>444</v>
      </c>
      <c r="C16338" t="s">
        <v>55</v>
      </c>
      <c r="D16338" t="s">
        <v>55</v>
      </c>
      <c r="E16338" s="30">
        <v>17.25</v>
      </c>
      <c r="F16338">
        <f t="shared" si="261"/>
        <v>1</v>
      </c>
    </row>
    <row r="16339" spans="1:6" x14ac:dyDescent="0.2">
      <c r="A16339" s="28">
        <v>43683</v>
      </c>
      <c r="B16339" t="s">
        <v>444</v>
      </c>
      <c r="C16339" t="s">
        <v>56</v>
      </c>
      <c r="D16339" t="s">
        <v>56</v>
      </c>
      <c r="E16339" s="30">
        <v>4</v>
      </c>
      <c r="F16339">
        <f t="shared" si="261"/>
        <v>1</v>
      </c>
    </row>
    <row r="16340" spans="1:6" x14ac:dyDescent="0.2">
      <c r="A16340" s="28">
        <v>43683</v>
      </c>
      <c r="B16340" t="s">
        <v>444</v>
      </c>
      <c r="C16340" t="s">
        <v>57</v>
      </c>
      <c r="D16340" t="s">
        <v>57</v>
      </c>
      <c r="E16340" s="30">
        <v>0</v>
      </c>
      <c r="F16340">
        <f t="shared" si="261"/>
        <v>1</v>
      </c>
    </row>
    <row r="16341" spans="1:6" x14ac:dyDescent="0.2">
      <c r="A16341" s="28">
        <v>43683</v>
      </c>
      <c r="B16341" t="s">
        <v>444</v>
      </c>
      <c r="C16341" t="s">
        <v>58</v>
      </c>
      <c r="D16341" t="s">
        <v>58</v>
      </c>
      <c r="E16341" s="30">
        <v>6</v>
      </c>
      <c r="F16341">
        <f t="shared" si="261"/>
        <v>1</v>
      </c>
    </row>
    <row r="16342" spans="1:6" x14ac:dyDescent="0.2">
      <c r="A16342" s="28">
        <v>43683</v>
      </c>
      <c r="B16342" t="s">
        <v>444</v>
      </c>
      <c r="C16342" t="s">
        <v>59</v>
      </c>
      <c r="D16342" t="s">
        <v>59</v>
      </c>
      <c r="E16342" s="30">
        <v>6</v>
      </c>
      <c r="F16342">
        <f t="shared" si="261"/>
        <v>1</v>
      </c>
    </row>
    <row r="16343" spans="1:6" x14ac:dyDescent="0.2">
      <c r="A16343" s="28">
        <v>43684</v>
      </c>
      <c r="B16343" t="s">
        <v>445</v>
      </c>
      <c r="C16343" t="s">
        <v>52</v>
      </c>
      <c r="D16343" t="s">
        <v>52</v>
      </c>
      <c r="E16343" s="30">
        <v>6</v>
      </c>
      <c r="F16343">
        <f t="shared" si="261"/>
        <v>1</v>
      </c>
    </row>
    <row r="16344" spans="1:6" x14ac:dyDescent="0.2">
      <c r="A16344" s="28">
        <v>43684</v>
      </c>
      <c r="B16344" t="s">
        <v>445</v>
      </c>
      <c r="C16344" t="s">
        <v>53</v>
      </c>
      <c r="D16344" t="s">
        <v>53</v>
      </c>
      <c r="E16344" s="30">
        <v>1.7589999999999999</v>
      </c>
      <c r="F16344">
        <f t="shared" si="261"/>
        <v>1</v>
      </c>
    </row>
    <row r="16345" spans="1:6" x14ac:dyDescent="0.2">
      <c r="A16345" s="28">
        <v>43684</v>
      </c>
      <c r="B16345" t="s">
        <v>445</v>
      </c>
      <c r="C16345" t="s">
        <v>54</v>
      </c>
      <c r="D16345" t="s">
        <v>54</v>
      </c>
      <c r="E16345" s="30">
        <v>2</v>
      </c>
      <c r="F16345">
        <f t="shared" si="261"/>
        <v>1</v>
      </c>
    </row>
    <row r="16346" spans="1:6" x14ac:dyDescent="0.2">
      <c r="A16346" s="28">
        <v>43684</v>
      </c>
      <c r="B16346" t="s">
        <v>445</v>
      </c>
      <c r="C16346" t="s">
        <v>55</v>
      </c>
      <c r="D16346" t="s">
        <v>55</v>
      </c>
      <c r="E16346" s="30">
        <v>9</v>
      </c>
      <c r="F16346">
        <f t="shared" si="261"/>
        <v>1</v>
      </c>
    </row>
    <row r="16347" spans="1:6" x14ac:dyDescent="0.2">
      <c r="A16347" s="28">
        <v>43684</v>
      </c>
      <c r="B16347" t="s">
        <v>445</v>
      </c>
      <c r="C16347" t="s">
        <v>56</v>
      </c>
      <c r="D16347" t="s">
        <v>56</v>
      </c>
      <c r="E16347" s="30">
        <v>7</v>
      </c>
      <c r="F16347">
        <f t="shared" si="261"/>
        <v>1</v>
      </c>
    </row>
    <row r="16348" spans="1:6" x14ac:dyDescent="0.2">
      <c r="A16348" s="28">
        <v>43684</v>
      </c>
      <c r="B16348" t="s">
        <v>445</v>
      </c>
      <c r="C16348" t="s">
        <v>57</v>
      </c>
      <c r="D16348" t="s">
        <v>57</v>
      </c>
      <c r="E16348" s="30">
        <v>0</v>
      </c>
      <c r="F16348">
        <f t="shared" si="261"/>
        <v>1</v>
      </c>
    </row>
    <row r="16349" spans="1:6" x14ac:dyDescent="0.2">
      <c r="A16349" s="28">
        <v>43684</v>
      </c>
      <c r="B16349" t="s">
        <v>445</v>
      </c>
      <c r="C16349" t="s">
        <v>58</v>
      </c>
      <c r="D16349" t="s">
        <v>58</v>
      </c>
      <c r="E16349" s="30">
        <v>21</v>
      </c>
      <c r="F16349">
        <f t="shared" si="261"/>
        <v>1</v>
      </c>
    </row>
    <row r="16350" spans="1:6" x14ac:dyDescent="0.2">
      <c r="A16350" s="28">
        <v>43684</v>
      </c>
      <c r="B16350" t="s">
        <v>445</v>
      </c>
      <c r="C16350" t="s">
        <v>59</v>
      </c>
      <c r="D16350" t="s">
        <v>59</v>
      </c>
      <c r="E16350" s="30">
        <v>3</v>
      </c>
      <c r="F16350">
        <f t="shared" si="261"/>
        <v>1</v>
      </c>
    </row>
    <row r="16351" spans="1:6" x14ac:dyDescent="0.2">
      <c r="A16351" s="28">
        <v>43685</v>
      </c>
      <c r="B16351" t="s">
        <v>446</v>
      </c>
      <c r="C16351" t="s">
        <v>52</v>
      </c>
      <c r="D16351" t="s">
        <v>52</v>
      </c>
      <c r="E16351" s="30">
        <v>7.66</v>
      </c>
      <c r="F16351">
        <f t="shared" si="261"/>
        <v>1</v>
      </c>
    </row>
    <row r="16352" spans="1:6" x14ac:dyDescent="0.2">
      <c r="A16352" s="28">
        <v>43685</v>
      </c>
      <c r="B16352" t="s">
        <v>446</v>
      </c>
      <c r="C16352" t="s">
        <v>53</v>
      </c>
      <c r="D16352" t="s">
        <v>53</v>
      </c>
      <c r="E16352" s="30">
        <v>1.01</v>
      </c>
      <c r="F16352">
        <f t="shared" si="261"/>
        <v>1</v>
      </c>
    </row>
    <row r="16353" spans="1:6" x14ac:dyDescent="0.2">
      <c r="A16353" s="28">
        <v>43685</v>
      </c>
      <c r="B16353" t="s">
        <v>446</v>
      </c>
      <c r="C16353" t="s">
        <v>54</v>
      </c>
      <c r="D16353" t="s">
        <v>54</v>
      </c>
      <c r="E16353" s="30">
        <v>3</v>
      </c>
      <c r="F16353">
        <f t="shared" si="261"/>
        <v>1</v>
      </c>
    </row>
    <row r="16354" spans="1:6" x14ac:dyDescent="0.2">
      <c r="A16354" s="28">
        <v>43685</v>
      </c>
      <c r="B16354" t="s">
        <v>446</v>
      </c>
      <c r="C16354" t="s">
        <v>55</v>
      </c>
      <c r="D16354" t="s">
        <v>55</v>
      </c>
      <c r="E16354" s="30">
        <v>15</v>
      </c>
      <c r="F16354">
        <f t="shared" si="261"/>
        <v>1</v>
      </c>
    </row>
    <row r="16355" spans="1:6" x14ac:dyDescent="0.2">
      <c r="A16355" s="28">
        <v>43685</v>
      </c>
      <c r="B16355" t="s">
        <v>446</v>
      </c>
      <c r="C16355" t="s">
        <v>56</v>
      </c>
      <c r="D16355" t="s">
        <v>56</v>
      </c>
      <c r="E16355" s="30">
        <v>10</v>
      </c>
      <c r="F16355">
        <f t="shared" si="261"/>
        <v>1</v>
      </c>
    </row>
    <row r="16356" spans="1:6" x14ac:dyDescent="0.2">
      <c r="A16356" s="28">
        <v>43685</v>
      </c>
      <c r="B16356" t="s">
        <v>446</v>
      </c>
      <c r="C16356" t="s">
        <v>57</v>
      </c>
      <c r="D16356" t="s">
        <v>57</v>
      </c>
      <c r="E16356" s="30">
        <v>0</v>
      </c>
      <c r="F16356">
        <f t="shared" si="261"/>
        <v>1</v>
      </c>
    </row>
    <row r="16357" spans="1:6" x14ac:dyDescent="0.2">
      <c r="A16357" s="28">
        <v>43685</v>
      </c>
      <c r="B16357" t="s">
        <v>446</v>
      </c>
      <c r="C16357" t="s">
        <v>58</v>
      </c>
      <c r="D16357" t="s">
        <v>58</v>
      </c>
      <c r="E16357" s="30">
        <v>31</v>
      </c>
      <c r="F16357">
        <f t="shared" si="261"/>
        <v>1</v>
      </c>
    </row>
    <row r="16358" spans="1:6" x14ac:dyDescent="0.2">
      <c r="A16358" s="28">
        <v>43685</v>
      </c>
      <c r="B16358" t="s">
        <v>446</v>
      </c>
      <c r="C16358" t="s">
        <v>59</v>
      </c>
      <c r="D16358" t="s">
        <v>59</v>
      </c>
      <c r="E16358" s="30">
        <v>3</v>
      </c>
      <c r="F16358">
        <f t="shared" si="261"/>
        <v>1</v>
      </c>
    </row>
    <row r="16359" spans="1:6" x14ac:dyDescent="0.2">
      <c r="A16359" s="28">
        <v>43686</v>
      </c>
      <c r="B16359" t="s">
        <v>440</v>
      </c>
      <c r="C16359" t="s">
        <v>52</v>
      </c>
      <c r="D16359" t="s">
        <v>52</v>
      </c>
      <c r="E16359" s="30">
        <v>3</v>
      </c>
      <c r="F16359">
        <f t="shared" si="261"/>
        <v>1</v>
      </c>
    </row>
    <row r="16360" spans="1:6" x14ac:dyDescent="0.2">
      <c r="A16360" s="28">
        <v>43686</v>
      </c>
      <c r="B16360" t="s">
        <v>440</v>
      </c>
      <c r="C16360" t="s">
        <v>53</v>
      </c>
      <c r="D16360" t="s">
        <v>53</v>
      </c>
      <c r="E16360" s="30">
        <v>3.25</v>
      </c>
      <c r="F16360">
        <f t="shared" si="261"/>
        <v>1</v>
      </c>
    </row>
    <row r="16361" spans="1:6" x14ac:dyDescent="0.2">
      <c r="A16361" s="28">
        <v>43686</v>
      </c>
      <c r="B16361" t="s">
        <v>440</v>
      </c>
      <c r="C16361" t="s">
        <v>54</v>
      </c>
      <c r="D16361" t="s">
        <v>54</v>
      </c>
      <c r="E16361" s="30">
        <v>0</v>
      </c>
      <c r="F16361">
        <f t="shared" si="261"/>
        <v>1</v>
      </c>
    </row>
    <row r="16362" spans="1:6" x14ac:dyDescent="0.2">
      <c r="A16362" s="28">
        <v>43686</v>
      </c>
      <c r="B16362" t="s">
        <v>440</v>
      </c>
      <c r="C16362" t="s">
        <v>55</v>
      </c>
      <c r="D16362" t="s">
        <v>55</v>
      </c>
      <c r="E16362" s="30">
        <v>8</v>
      </c>
      <c r="F16362">
        <f t="shared" si="261"/>
        <v>1</v>
      </c>
    </row>
    <row r="16363" spans="1:6" x14ac:dyDescent="0.2">
      <c r="A16363" s="28">
        <v>43686</v>
      </c>
      <c r="B16363" t="s">
        <v>440</v>
      </c>
      <c r="C16363" t="s">
        <v>56</v>
      </c>
      <c r="D16363" t="s">
        <v>56</v>
      </c>
      <c r="E16363" s="30">
        <v>13</v>
      </c>
      <c r="F16363">
        <f t="shared" si="261"/>
        <v>1</v>
      </c>
    </row>
    <row r="16364" spans="1:6" x14ac:dyDescent="0.2">
      <c r="A16364" s="28">
        <v>43686</v>
      </c>
      <c r="B16364" t="s">
        <v>440</v>
      </c>
      <c r="C16364" t="s">
        <v>57</v>
      </c>
      <c r="D16364" t="s">
        <v>57</v>
      </c>
      <c r="E16364" s="30">
        <v>5</v>
      </c>
      <c r="F16364">
        <f t="shared" si="261"/>
        <v>1</v>
      </c>
    </row>
    <row r="16365" spans="1:6" x14ac:dyDescent="0.2">
      <c r="A16365" s="28">
        <v>43686</v>
      </c>
      <c r="B16365" t="s">
        <v>440</v>
      </c>
      <c r="C16365" t="s">
        <v>58</v>
      </c>
      <c r="D16365" t="s">
        <v>58</v>
      </c>
      <c r="E16365" s="30">
        <v>1</v>
      </c>
      <c r="F16365">
        <f t="shared" si="261"/>
        <v>1</v>
      </c>
    </row>
    <row r="16366" spans="1:6" x14ac:dyDescent="0.2">
      <c r="A16366" s="28">
        <v>43686</v>
      </c>
      <c r="B16366" t="s">
        <v>440</v>
      </c>
      <c r="C16366" t="s">
        <v>59</v>
      </c>
      <c r="D16366" t="s">
        <v>59</v>
      </c>
      <c r="E16366" s="30">
        <v>5</v>
      </c>
      <c r="F16366">
        <f t="shared" si="261"/>
        <v>1</v>
      </c>
    </row>
    <row r="16367" spans="1:6" x14ac:dyDescent="0.2">
      <c r="A16367" s="28">
        <v>43687</v>
      </c>
      <c r="B16367" t="s">
        <v>441</v>
      </c>
      <c r="C16367" t="s">
        <v>52</v>
      </c>
      <c r="D16367" t="s">
        <v>52</v>
      </c>
      <c r="E16367" s="30">
        <v>3.33</v>
      </c>
      <c r="F16367">
        <f t="shared" si="261"/>
        <v>1</v>
      </c>
    </row>
    <row r="16368" spans="1:6" x14ac:dyDescent="0.2">
      <c r="A16368" s="28">
        <v>43687</v>
      </c>
      <c r="B16368" t="s">
        <v>441</v>
      </c>
      <c r="C16368" t="s">
        <v>53</v>
      </c>
      <c r="D16368" t="s">
        <v>53</v>
      </c>
      <c r="E16368" s="30">
        <v>0.68</v>
      </c>
      <c r="F16368">
        <f t="shared" si="261"/>
        <v>1</v>
      </c>
    </row>
    <row r="16369" spans="1:6" x14ac:dyDescent="0.2">
      <c r="A16369" s="28">
        <v>43687</v>
      </c>
      <c r="B16369" t="s">
        <v>441</v>
      </c>
      <c r="C16369" t="s">
        <v>54</v>
      </c>
      <c r="D16369" t="s">
        <v>54</v>
      </c>
      <c r="E16369" s="30">
        <v>6</v>
      </c>
      <c r="F16369">
        <f t="shared" si="261"/>
        <v>1</v>
      </c>
    </row>
    <row r="16370" spans="1:6" x14ac:dyDescent="0.2">
      <c r="A16370" s="28">
        <v>43687</v>
      </c>
      <c r="B16370" t="s">
        <v>441</v>
      </c>
      <c r="C16370" t="s">
        <v>55</v>
      </c>
      <c r="D16370" t="s">
        <v>55</v>
      </c>
      <c r="E16370" s="30">
        <v>15</v>
      </c>
      <c r="F16370">
        <f t="shared" si="261"/>
        <v>1</v>
      </c>
    </row>
    <row r="16371" spans="1:6" x14ac:dyDescent="0.2">
      <c r="A16371" s="28">
        <v>43687</v>
      </c>
      <c r="B16371" t="s">
        <v>441</v>
      </c>
      <c r="C16371" t="s">
        <v>56</v>
      </c>
      <c r="D16371" t="s">
        <v>56</v>
      </c>
      <c r="E16371" s="30">
        <v>11</v>
      </c>
      <c r="F16371">
        <f t="shared" si="261"/>
        <v>1</v>
      </c>
    </row>
    <row r="16372" spans="1:6" x14ac:dyDescent="0.2">
      <c r="A16372" s="28">
        <v>43687</v>
      </c>
      <c r="B16372" t="s">
        <v>441</v>
      </c>
      <c r="C16372" t="s">
        <v>57</v>
      </c>
      <c r="D16372" t="s">
        <v>57</v>
      </c>
      <c r="E16372" s="30">
        <v>0</v>
      </c>
      <c r="F16372">
        <f t="shared" si="261"/>
        <v>1</v>
      </c>
    </row>
    <row r="16373" spans="1:6" x14ac:dyDescent="0.2">
      <c r="A16373" s="28">
        <v>43687</v>
      </c>
      <c r="B16373" t="s">
        <v>441</v>
      </c>
      <c r="C16373" t="s">
        <v>58</v>
      </c>
      <c r="D16373" t="s">
        <v>58</v>
      </c>
      <c r="E16373" s="30">
        <v>0</v>
      </c>
      <c r="F16373">
        <f t="shared" si="261"/>
        <v>1</v>
      </c>
    </row>
    <row r="16374" spans="1:6" x14ac:dyDescent="0.2">
      <c r="A16374" s="28">
        <v>43687</v>
      </c>
      <c r="B16374" t="s">
        <v>441</v>
      </c>
      <c r="C16374" t="s">
        <v>59</v>
      </c>
      <c r="D16374" t="s">
        <v>59</v>
      </c>
      <c r="E16374" s="30">
        <v>0</v>
      </c>
      <c r="F16374">
        <f t="shared" si="261"/>
        <v>1</v>
      </c>
    </row>
    <row r="16375" spans="1:6" x14ac:dyDescent="0.2">
      <c r="A16375" s="28">
        <v>43688</v>
      </c>
      <c r="B16375" t="s">
        <v>447</v>
      </c>
      <c r="C16375" t="s">
        <v>52</v>
      </c>
      <c r="D16375" t="s">
        <v>52</v>
      </c>
      <c r="E16375" s="30">
        <v>7</v>
      </c>
      <c r="F16375">
        <f t="shared" si="261"/>
        <v>1</v>
      </c>
    </row>
    <row r="16376" spans="1:6" x14ac:dyDescent="0.2">
      <c r="A16376" s="28">
        <v>43688</v>
      </c>
      <c r="B16376" t="s">
        <v>447</v>
      </c>
      <c r="C16376" t="s">
        <v>53</v>
      </c>
      <c r="D16376" t="s">
        <v>53</v>
      </c>
      <c r="E16376" s="30">
        <v>6.85</v>
      </c>
      <c r="F16376">
        <f t="shared" si="261"/>
        <v>1</v>
      </c>
    </row>
    <row r="16377" spans="1:6" x14ac:dyDescent="0.2">
      <c r="A16377" s="28">
        <v>43688</v>
      </c>
      <c r="B16377" t="s">
        <v>447</v>
      </c>
      <c r="C16377" t="s">
        <v>54</v>
      </c>
      <c r="D16377" t="s">
        <v>54</v>
      </c>
      <c r="E16377" s="30">
        <v>4</v>
      </c>
      <c r="F16377">
        <f t="shared" si="261"/>
        <v>1</v>
      </c>
    </row>
    <row r="16378" spans="1:6" x14ac:dyDescent="0.2">
      <c r="A16378" s="28">
        <v>43688</v>
      </c>
      <c r="B16378" t="s">
        <v>447</v>
      </c>
      <c r="C16378" t="s">
        <v>55</v>
      </c>
      <c r="D16378" t="s">
        <v>55</v>
      </c>
      <c r="E16378" s="30">
        <v>16</v>
      </c>
      <c r="F16378">
        <f t="shared" si="261"/>
        <v>1</v>
      </c>
    </row>
    <row r="16379" spans="1:6" x14ac:dyDescent="0.2">
      <c r="A16379" s="28">
        <v>43688</v>
      </c>
      <c r="B16379" t="s">
        <v>447</v>
      </c>
      <c r="C16379" t="s">
        <v>56</v>
      </c>
      <c r="D16379" t="s">
        <v>56</v>
      </c>
      <c r="E16379" s="30">
        <v>5</v>
      </c>
      <c r="F16379">
        <f t="shared" si="261"/>
        <v>1</v>
      </c>
    </row>
    <row r="16380" spans="1:6" x14ac:dyDescent="0.2">
      <c r="A16380" s="28">
        <v>43688</v>
      </c>
      <c r="B16380" t="s">
        <v>447</v>
      </c>
      <c r="C16380" t="s">
        <v>57</v>
      </c>
      <c r="D16380" t="s">
        <v>57</v>
      </c>
      <c r="E16380" s="30">
        <v>2</v>
      </c>
      <c r="F16380">
        <f t="shared" si="261"/>
        <v>1</v>
      </c>
    </row>
    <row r="16381" spans="1:6" x14ac:dyDescent="0.2">
      <c r="A16381" s="28">
        <v>43688</v>
      </c>
      <c r="B16381" t="s">
        <v>447</v>
      </c>
      <c r="C16381" t="s">
        <v>58</v>
      </c>
      <c r="D16381" t="s">
        <v>58</v>
      </c>
      <c r="E16381" s="30">
        <v>2</v>
      </c>
      <c r="F16381">
        <f t="shared" si="261"/>
        <v>1</v>
      </c>
    </row>
    <row r="16382" spans="1:6" x14ac:dyDescent="0.2">
      <c r="A16382" s="28">
        <v>43688</v>
      </c>
      <c r="B16382" t="s">
        <v>447</v>
      </c>
      <c r="C16382" t="s">
        <v>59</v>
      </c>
      <c r="D16382" t="s">
        <v>59</v>
      </c>
      <c r="E16382" s="30">
        <v>3</v>
      </c>
      <c r="F16382">
        <f t="shared" si="261"/>
        <v>1</v>
      </c>
    </row>
    <row r="16383" spans="1:6" x14ac:dyDescent="0.2">
      <c r="A16383" s="28">
        <v>43689</v>
      </c>
      <c r="B16383" t="s">
        <v>443</v>
      </c>
      <c r="C16383" t="s">
        <v>52</v>
      </c>
      <c r="D16383" t="s">
        <v>52</v>
      </c>
      <c r="E16383" s="30">
        <v>8.33</v>
      </c>
      <c r="F16383">
        <f t="shared" si="261"/>
        <v>1</v>
      </c>
    </row>
    <row r="16384" spans="1:6" x14ac:dyDescent="0.2">
      <c r="A16384" s="28">
        <v>43689</v>
      </c>
      <c r="B16384" t="s">
        <v>443</v>
      </c>
      <c r="C16384" t="s">
        <v>53</v>
      </c>
      <c r="D16384" t="s">
        <v>53</v>
      </c>
      <c r="E16384" s="30">
        <v>4.4960000000000004</v>
      </c>
      <c r="F16384">
        <f t="shared" si="261"/>
        <v>1</v>
      </c>
    </row>
    <row r="16385" spans="1:6" x14ac:dyDescent="0.2">
      <c r="A16385" s="28">
        <v>43689</v>
      </c>
      <c r="B16385" t="s">
        <v>443</v>
      </c>
      <c r="C16385" t="s">
        <v>54</v>
      </c>
      <c r="D16385" t="s">
        <v>54</v>
      </c>
      <c r="E16385" s="30">
        <v>1</v>
      </c>
      <c r="F16385">
        <f t="shared" si="261"/>
        <v>1</v>
      </c>
    </row>
    <row r="16386" spans="1:6" x14ac:dyDescent="0.2">
      <c r="A16386" s="28">
        <v>43689</v>
      </c>
      <c r="B16386" t="s">
        <v>443</v>
      </c>
      <c r="C16386" t="s">
        <v>55</v>
      </c>
      <c r="D16386" t="s">
        <v>55</v>
      </c>
      <c r="E16386" s="30">
        <v>36</v>
      </c>
      <c r="F16386">
        <f t="shared" si="261"/>
        <v>1</v>
      </c>
    </row>
    <row r="16387" spans="1:6" x14ac:dyDescent="0.2">
      <c r="A16387" s="28">
        <v>43689</v>
      </c>
      <c r="B16387" t="s">
        <v>443</v>
      </c>
      <c r="C16387" t="s">
        <v>56</v>
      </c>
      <c r="D16387" t="s">
        <v>56</v>
      </c>
      <c r="E16387" s="30">
        <v>11</v>
      </c>
      <c r="F16387">
        <f t="shared" si="261"/>
        <v>1</v>
      </c>
    </row>
    <row r="16388" spans="1:6" x14ac:dyDescent="0.2">
      <c r="A16388" s="28">
        <v>43689</v>
      </c>
      <c r="B16388" t="s">
        <v>443</v>
      </c>
      <c r="C16388" t="s">
        <v>57</v>
      </c>
      <c r="D16388" t="s">
        <v>57</v>
      </c>
      <c r="E16388" s="30">
        <v>1</v>
      </c>
      <c r="F16388">
        <f t="shared" si="261"/>
        <v>1</v>
      </c>
    </row>
    <row r="16389" spans="1:6" x14ac:dyDescent="0.2">
      <c r="A16389" s="28">
        <v>43689</v>
      </c>
      <c r="B16389" t="s">
        <v>443</v>
      </c>
      <c r="C16389" t="s">
        <v>58</v>
      </c>
      <c r="D16389" t="s">
        <v>58</v>
      </c>
      <c r="E16389" s="30">
        <v>5</v>
      </c>
      <c r="F16389">
        <f t="shared" si="261"/>
        <v>1</v>
      </c>
    </row>
    <row r="16390" spans="1:6" x14ac:dyDescent="0.2">
      <c r="A16390" s="28">
        <v>43689</v>
      </c>
      <c r="B16390" t="s">
        <v>443</v>
      </c>
      <c r="C16390" t="s">
        <v>59</v>
      </c>
      <c r="D16390" t="s">
        <v>59</v>
      </c>
      <c r="E16390" s="30">
        <v>3.5</v>
      </c>
      <c r="F16390">
        <f t="shared" si="261"/>
        <v>1</v>
      </c>
    </row>
    <row r="16391" spans="1:6" x14ac:dyDescent="0.2">
      <c r="A16391" s="28">
        <v>43690</v>
      </c>
      <c r="B16391" t="s">
        <v>444</v>
      </c>
      <c r="C16391" t="s">
        <v>52</v>
      </c>
      <c r="D16391" t="s">
        <v>52</v>
      </c>
      <c r="E16391" s="30">
        <v>8</v>
      </c>
      <c r="F16391">
        <f t="shared" ref="F16391:F16454" si="262">SUBTOTAL(103,E16391)</f>
        <v>1</v>
      </c>
    </row>
    <row r="16392" spans="1:6" x14ac:dyDescent="0.2">
      <c r="A16392" s="28">
        <v>43690</v>
      </c>
      <c r="B16392" t="s">
        <v>444</v>
      </c>
      <c r="C16392" t="s">
        <v>53</v>
      </c>
      <c r="D16392" t="s">
        <v>53</v>
      </c>
      <c r="E16392" s="30">
        <v>1.8959999999999999</v>
      </c>
      <c r="F16392">
        <f t="shared" si="262"/>
        <v>1</v>
      </c>
    </row>
    <row r="16393" spans="1:6" x14ac:dyDescent="0.2">
      <c r="A16393" s="28">
        <v>43690</v>
      </c>
      <c r="B16393" t="s">
        <v>444</v>
      </c>
      <c r="C16393" t="s">
        <v>54</v>
      </c>
      <c r="D16393" t="s">
        <v>54</v>
      </c>
      <c r="E16393" s="30">
        <v>2</v>
      </c>
      <c r="F16393">
        <f t="shared" si="262"/>
        <v>1</v>
      </c>
    </row>
    <row r="16394" spans="1:6" x14ac:dyDescent="0.2">
      <c r="A16394" s="28">
        <v>43690</v>
      </c>
      <c r="B16394" t="s">
        <v>444</v>
      </c>
      <c r="C16394" t="s">
        <v>55</v>
      </c>
      <c r="D16394" t="s">
        <v>55</v>
      </c>
      <c r="E16394" s="30">
        <v>15</v>
      </c>
      <c r="F16394">
        <f t="shared" si="262"/>
        <v>1</v>
      </c>
    </row>
    <row r="16395" spans="1:6" x14ac:dyDescent="0.2">
      <c r="A16395" s="28">
        <v>43690</v>
      </c>
      <c r="B16395" t="s">
        <v>444</v>
      </c>
      <c r="C16395" t="s">
        <v>56</v>
      </c>
      <c r="D16395" t="s">
        <v>56</v>
      </c>
      <c r="E16395" s="30">
        <v>3</v>
      </c>
      <c r="F16395">
        <f t="shared" si="262"/>
        <v>1</v>
      </c>
    </row>
    <row r="16396" spans="1:6" x14ac:dyDescent="0.2">
      <c r="A16396" s="28">
        <v>43690</v>
      </c>
      <c r="B16396" t="s">
        <v>444</v>
      </c>
      <c r="C16396" t="s">
        <v>57</v>
      </c>
      <c r="D16396" t="s">
        <v>57</v>
      </c>
      <c r="E16396" s="30">
        <v>0</v>
      </c>
      <c r="F16396">
        <f t="shared" si="262"/>
        <v>1</v>
      </c>
    </row>
    <row r="16397" spans="1:6" x14ac:dyDescent="0.2">
      <c r="A16397" s="28">
        <v>43690</v>
      </c>
      <c r="B16397" t="s">
        <v>444</v>
      </c>
      <c r="C16397" t="s">
        <v>58</v>
      </c>
      <c r="D16397" t="s">
        <v>58</v>
      </c>
      <c r="E16397" s="30">
        <v>2</v>
      </c>
      <c r="F16397">
        <f t="shared" si="262"/>
        <v>1</v>
      </c>
    </row>
    <row r="16398" spans="1:6" x14ac:dyDescent="0.2">
      <c r="A16398" s="28">
        <v>43690</v>
      </c>
      <c r="B16398" t="s">
        <v>444</v>
      </c>
      <c r="C16398" t="s">
        <v>59</v>
      </c>
      <c r="D16398" t="s">
        <v>59</v>
      </c>
      <c r="E16398" s="30">
        <v>1</v>
      </c>
      <c r="F16398">
        <f t="shared" si="262"/>
        <v>1</v>
      </c>
    </row>
    <row r="16399" spans="1:6" x14ac:dyDescent="0.2">
      <c r="A16399" s="28">
        <v>43691</v>
      </c>
      <c r="B16399" t="s">
        <v>445</v>
      </c>
      <c r="C16399" t="s">
        <v>52</v>
      </c>
      <c r="D16399" t="s">
        <v>52</v>
      </c>
      <c r="E16399" s="30">
        <v>4.34</v>
      </c>
      <c r="F16399">
        <f t="shared" si="262"/>
        <v>1</v>
      </c>
    </row>
    <row r="16400" spans="1:6" x14ac:dyDescent="0.2">
      <c r="A16400" s="28">
        <v>43691</v>
      </c>
      <c r="B16400" t="s">
        <v>445</v>
      </c>
      <c r="C16400" t="s">
        <v>53</v>
      </c>
      <c r="D16400" t="s">
        <v>53</v>
      </c>
      <c r="E16400" s="30">
        <v>0.67</v>
      </c>
      <c r="F16400">
        <f t="shared" si="262"/>
        <v>1</v>
      </c>
    </row>
    <row r="16401" spans="1:6" x14ac:dyDescent="0.2">
      <c r="A16401" s="28">
        <v>43691</v>
      </c>
      <c r="B16401" t="s">
        <v>445</v>
      </c>
      <c r="C16401" t="s">
        <v>54</v>
      </c>
      <c r="D16401" t="s">
        <v>54</v>
      </c>
      <c r="E16401" s="30">
        <v>3.1</v>
      </c>
      <c r="F16401">
        <f t="shared" si="262"/>
        <v>1</v>
      </c>
    </row>
    <row r="16402" spans="1:6" x14ac:dyDescent="0.2">
      <c r="A16402" s="28">
        <v>43691</v>
      </c>
      <c r="B16402" t="s">
        <v>445</v>
      </c>
      <c r="C16402" t="s">
        <v>55</v>
      </c>
      <c r="D16402" t="s">
        <v>55</v>
      </c>
      <c r="E16402" s="30">
        <v>20</v>
      </c>
      <c r="F16402">
        <f t="shared" si="262"/>
        <v>1</v>
      </c>
    </row>
    <row r="16403" spans="1:6" x14ac:dyDescent="0.2">
      <c r="A16403" s="28">
        <v>43691</v>
      </c>
      <c r="B16403" t="s">
        <v>445</v>
      </c>
      <c r="C16403" t="s">
        <v>56</v>
      </c>
      <c r="D16403" t="s">
        <v>56</v>
      </c>
      <c r="E16403" s="30">
        <v>6</v>
      </c>
      <c r="F16403">
        <f t="shared" si="262"/>
        <v>1</v>
      </c>
    </row>
    <row r="16404" spans="1:6" x14ac:dyDescent="0.2">
      <c r="A16404" s="28">
        <v>43691</v>
      </c>
      <c r="B16404" t="s">
        <v>445</v>
      </c>
      <c r="C16404" t="s">
        <v>57</v>
      </c>
      <c r="D16404" t="s">
        <v>57</v>
      </c>
      <c r="E16404" s="30">
        <v>0</v>
      </c>
      <c r="F16404">
        <f t="shared" si="262"/>
        <v>1</v>
      </c>
    </row>
    <row r="16405" spans="1:6" x14ac:dyDescent="0.2">
      <c r="A16405" s="28">
        <v>43691</v>
      </c>
      <c r="B16405" t="s">
        <v>445</v>
      </c>
      <c r="C16405" t="s">
        <v>58</v>
      </c>
      <c r="D16405" t="s">
        <v>58</v>
      </c>
      <c r="E16405" s="30">
        <v>0</v>
      </c>
      <c r="F16405">
        <f t="shared" si="262"/>
        <v>1</v>
      </c>
    </row>
    <row r="16406" spans="1:6" x14ac:dyDescent="0.2">
      <c r="A16406" s="28">
        <v>43691</v>
      </c>
      <c r="B16406" t="s">
        <v>445</v>
      </c>
      <c r="C16406" t="s">
        <v>59</v>
      </c>
      <c r="D16406" t="s">
        <v>59</v>
      </c>
      <c r="E16406" s="30">
        <v>3</v>
      </c>
      <c r="F16406">
        <f t="shared" si="262"/>
        <v>1</v>
      </c>
    </row>
    <row r="16407" spans="1:6" x14ac:dyDescent="0.2">
      <c r="A16407" s="28">
        <v>43692</v>
      </c>
      <c r="B16407" t="s">
        <v>446</v>
      </c>
      <c r="C16407" t="s">
        <v>52</v>
      </c>
      <c r="D16407" t="s">
        <v>52</v>
      </c>
      <c r="E16407" s="30">
        <v>8.67</v>
      </c>
      <c r="F16407">
        <f t="shared" si="262"/>
        <v>1</v>
      </c>
    </row>
    <row r="16408" spans="1:6" x14ac:dyDescent="0.2">
      <c r="A16408" s="28">
        <v>43692</v>
      </c>
      <c r="B16408" t="s">
        <v>446</v>
      </c>
      <c r="C16408" t="s">
        <v>53</v>
      </c>
      <c r="D16408" t="s">
        <v>53</v>
      </c>
      <c r="E16408" s="30">
        <v>1.99</v>
      </c>
      <c r="F16408">
        <f t="shared" si="262"/>
        <v>1</v>
      </c>
    </row>
    <row r="16409" spans="1:6" x14ac:dyDescent="0.2">
      <c r="A16409" s="28">
        <v>43692</v>
      </c>
      <c r="B16409" t="s">
        <v>446</v>
      </c>
      <c r="C16409" t="s">
        <v>54</v>
      </c>
      <c r="D16409" t="s">
        <v>54</v>
      </c>
      <c r="E16409" s="30">
        <v>2</v>
      </c>
      <c r="F16409">
        <f t="shared" si="262"/>
        <v>1</v>
      </c>
    </row>
    <row r="16410" spans="1:6" x14ac:dyDescent="0.2">
      <c r="A16410" s="28">
        <v>43692</v>
      </c>
      <c r="B16410" t="s">
        <v>446</v>
      </c>
      <c r="C16410" t="s">
        <v>55</v>
      </c>
      <c r="D16410" t="s">
        <v>55</v>
      </c>
      <c r="E16410" s="30">
        <v>12</v>
      </c>
      <c r="F16410">
        <f t="shared" si="262"/>
        <v>1</v>
      </c>
    </row>
    <row r="16411" spans="1:6" x14ac:dyDescent="0.2">
      <c r="A16411" s="28">
        <v>43692</v>
      </c>
      <c r="B16411" t="s">
        <v>446</v>
      </c>
      <c r="C16411" t="s">
        <v>56</v>
      </c>
      <c r="D16411" t="s">
        <v>56</v>
      </c>
      <c r="E16411" s="30">
        <v>9</v>
      </c>
      <c r="F16411">
        <f t="shared" si="262"/>
        <v>1</v>
      </c>
    </row>
    <row r="16412" spans="1:6" x14ac:dyDescent="0.2">
      <c r="A16412" s="28">
        <v>43692</v>
      </c>
      <c r="B16412" t="s">
        <v>446</v>
      </c>
      <c r="C16412" t="s">
        <v>57</v>
      </c>
      <c r="D16412" t="s">
        <v>57</v>
      </c>
      <c r="E16412" s="30">
        <v>0</v>
      </c>
      <c r="F16412">
        <f t="shared" si="262"/>
        <v>1</v>
      </c>
    </row>
    <row r="16413" spans="1:6" x14ac:dyDescent="0.2">
      <c r="A16413" s="28">
        <v>43692</v>
      </c>
      <c r="B16413" t="s">
        <v>446</v>
      </c>
      <c r="C16413" t="s">
        <v>58</v>
      </c>
      <c r="D16413" t="s">
        <v>58</v>
      </c>
      <c r="E16413" s="30">
        <v>11</v>
      </c>
      <c r="F16413">
        <f t="shared" si="262"/>
        <v>1</v>
      </c>
    </row>
    <row r="16414" spans="1:6" x14ac:dyDescent="0.2">
      <c r="A16414" s="28">
        <v>43692</v>
      </c>
      <c r="B16414" t="s">
        <v>446</v>
      </c>
      <c r="C16414" t="s">
        <v>59</v>
      </c>
      <c r="D16414" t="s">
        <v>59</v>
      </c>
      <c r="E16414" s="30">
        <v>2</v>
      </c>
      <c r="F16414">
        <f t="shared" si="262"/>
        <v>1</v>
      </c>
    </row>
    <row r="16415" spans="1:6" x14ac:dyDescent="0.2">
      <c r="A16415" s="28">
        <v>43693</v>
      </c>
      <c r="B16415" t="s">
        <v>440</v>
      </c>
      <c r="C16415" t="s">
        <v>52</v>
      </c>
      <c r="D16415" t="s">
        <v>52</v>
      </c>
      <c r="E16415" s="30">
        <v>3.33</v>
      </c>
      <c r="F16415">
        <f t="shared" si="262"/>
        <v>1</v>
      </c>
    </row>
    <row r="16416" spans="1:6" x14ac:dyDescent="0.2">
      <c r="A16416" s="28">
        <v>43693</v>
      </c>
      <c r="B16416" t="s">
        <v>440</v>
      </c>
      <c r="C16416" t="s">
        <v>53</v>
      </c>
      <c r="D16416" t="s">
        <v>53</v>
      </c>
      <c r="E16416" s="30">
        <v>2.68</v>
      </c>
      <c r="F16416">
        <f t="shared" si="262"/>
        <v>1</v>
      </c>
    </row>
    <row r="16417" spans="1:6" x14ac:dyDescent="0.2">
      <c r="A16417" s="28">
        <v>43693</v>
      </c>
      <c r="B16417" t="s">
        <v>440</v>
      </c>
      <c r="C16417" t="s">
        <v>54</v>
      </c>
      <c r="D16417" t="s">
        <v>54</v>
      </c>
      <c r="E16417" s="30">
        <v>2</v>
      </c>
      <c r="F16417">
        <f t="shared" si="262"/>
        <v>1</v>
      </c>
    </row>
    <row r="16418" spans="1:6" x14ac:dyDescent="0.2">
      <c r="A16418" s="28">
        <v>43693</v>
      </c>
      <c r="B16418" t="s">
        <v>440</v>
      </c>
      <c r="C16418" t="s">
        <v>55</v>
      </c>
      <c r="D16418" t="s">
        <v>55</v>
      </c>
      <c r="E16418" s="30">
        <v>13</v>
      </c>
      <c r="F16418">
        <f t="shared" si="262"/>
        <v>1</v>
      </c>
    </row>
    <row r="16419" spans="1:6" x14ac:dyDescent="0.2">
      <c r="A16419" s="28">
        <v>43693</v>
      </c>
      <c r="B16419" t="s">
        <v>440</v>
      </c>
      <c r="C16419" t="s">
        <v>56</v>
      </c>
      <c r="D16419" t="s">
        <v>56</v>
      </c>
      <c r="E16419" s="30">
        <v>15</v>
      </c>
      <c r="F16419">
        <f t="shared" si="262"/>
        <v>1</v>
      </c>
    </row>
    <row r="16420" spans="1:6" x14ac:dyDescent="0.2">
      <c r="A16420" s="28">
        <v>43693</v>
      </c>
      <c r="B16420" t="s">
        <v>440</v>
      </c>
      <c r="C16420" t="s">
        <v>57</v>
      </c>
      <c r="D16420" t="s">
        <v>57</v>
      </c>
      <c r="E16420" s="30">
        <v>0</v>
      </c>
      <c r="F16420">
        <f t="shared" si="262"/>
        <v>1</v>
      </c>
    </row>
    <row r="16421" spans="1:6" x14ac:dyDescent="0.2">
      <c r="A16421" s="28">
        <v>43693</v>
      </c>
      <c r="B16421" t="s">
        <v>440</v>
      </c>
      <c r="C16421" t="s">
        <v>58</v>
      </c>
      <c r="D16421" t="s">
        <v>58</v>
      </c>
      <c r="E16421" s="30">
        <v>10</v>
      </c>
      <c r="F16421">
        <f t="shared" si="262"/>
        <v>1</v>
      </c>
    </row>
    <row r="16422" spans="1:6" x14ac:dyDescent="0.2">
      <c r="A16422" s="28">
        <v>43693</v>
      </c>
      <c r="B16422" t="s">
        <v>440</v>
      </c>
      <c r="C16422" t="s">
        <v>59</v>
      </c>
      <c r="D16422" t="s">
        <v>59</v>
      </c>
      <c r="E16422" s="30">
        <v>7</v>
      </c>
      <c r="F16422">
        <f t="shared" si="262"/>
        <v>1</v>
      </c>
    </row>
    <row r="16423" spans="1:6" x14ac:dyDescent="0.2">
      <c r="A16423" s="28">
        <v>43694</v>
      </c>
      <c r="B16423" t="s">
        <v>441</v>
      </c>
      <c r="C16423" t="s">
        <v>52</v>
      </c>
      <c r="D16423" t="s">
        <v>52</v>
      </c>
      <c r="E16423" s="30">
        <v>7.67</v>
      </c>
      <c r="F16423">
        <f t="shared" si="262"/>
        <v>1</v>
      </c>
    </row>
    <row r="16424" spans="1:6" x14ac:dyDescent="0.2">
      <c r="A16424" s="28">
        <v>43694</v>
      </c>
      <c r="B16424" t="s">
        <v>441</v>
      </c>
      <c r="C16424" t="s">
        <v>53</v>
      </c>
      <c r="D16424" t="s">
        <v>53</v>
      </c>
      <c r="E16424" s="30">
        <v>4.5309999999999997</v>
      </c>
      <c r="F16424">
        <f t="shared" si="262"/>
        <v>1</v>
      </c>
    </row>
    <row r="16425" spans="1:6" x14ac:dyDescent="0.2">
      <c r="A16425" s="28">
        <v>43694</v>
      </c>
      <c r="B16425" t="s">
        <v>441</v>
      </c>
      <c r="C16425" t="s">
        <v>54</v>
      </c>
      <c r="D16425" t="s">
        <v>54</v>
      </c>
      <c r="E16425" s="30">
        <v>2.4500000000000002</v>
      </c>
      <c r="F16425">
        <f t="shared" si="262"/>
        <v>1</v>
      </c>
    </row>
    <row r="16426" spans="1:6" x14ac:dyDescent="0.2">
      <c r="A16426" s="28">
        <v>43694</v>
      </c>
      <c r="B16426" t="s">
        <v>441</v>
      </c>
      <c r="C16426" t="s">
        <v>55</v>
      </c>
      <c r="D16426" t="s">
        <v>55</v>
      </c>
      <c r="E16426" s="30">
        <v>18</v>
      </c>
      <c r="F16426">
        <f t="shared" si="262"/>
        <v>1</v>
      </c>
    </row>
    <row r="16427" spans="1:6" x14ac:dyDescent="0.2">
      <c r="A16427" s="28">
        <v>43694</v>
      </c>
      <c r="B16427" t="s">
        <v>441</v>
      </c>
      <c r="C16427" t="s">
        <v>56</v>
      </c>
      <c r="D16427" t="s">
        <v>56</v>
      </c>
      <c r="E16427" s="30">
        <v>5</v>
      </c>
      <c r="F16427">
        <f t="shared" si="262"/>
        <v>1</v>
      </c>
    </row>
    <row r="16428" spans="1:6" x14ac:dyDescent="0.2">
      <c r="A16428" s="28">
        <v>43694</v>
      </c>
      <c r="B16428" t="s">
        <v>441</v>
      </c>
      <c r="C16428" t="s">
        <v>57</v>
      </c>
      <c r="D16428" t="s">
        <v>57</v>
      </c>
      <c r="E16428" s="30">
        <v>1</v>
      </c>
      <c r="F16428">
        <f t="shared" si="262"/>
        <v>1</v>
      </c>
    </row>
    <row r="16429" spans="1:6" x14ac:dyDescent="0.2">
      <c r="A16429" s="28">
        <v>43694</v>
      </c>
      <c r="B16429" t="s">
        <v>441</v>
      </c>
      <c r="C16429" t="s">
        <v>58</v>
      </c>
      <c r="D16429" t="s">
        <v>58</v>
      </c>
      <c r="E16429" s="30">
        <v>0</v>
      </c>
      <c r="F16429">
        <f t="shared" si="262"/>
        <v>1</v>
      </c>
    </row>
    <row r="16430" spans="1:6" x14ac:dyDescent="0.2">
      <c r="A16430" s="28">
        <v>43694</v>
      </c>
      <c r="B16430" t="s">
        <v>441</v>
      </c>
      <c r="C16430" t="s">
        <v>59</v>
      </c>
      <c r="D16430" t="s">
        <v>59</v>
      </c>
      <c r="E16430" s="30">
        <v>2.5</v>
      </c>
      <c r="F16430">
        <f t="shared" si="262"/>
        <v>1</v>
      </c>
    </row>
    <row r="16431" spans="1:6" x14ac:dyDescent="0.2">
      <c r="A16431" s="28">
        <v>43695</v>
      </c>
      <c r="B16431" t="s">
        <v>447</v>
      </c>
      <c r="C16431" t="s">
        <v>52</v>
      </c>
      <c r="D16431" t="s">
        <v>52</v>
      </c>
      <c r="E16431" s="30">
        <v>4.84</v>
      </c>
      <c r="F16431">
        <f t="shared" si="262"/>
        <v>1</v>
      </c>
    </row>
    <row r="16432" spans="1:6" x14ac:dyDescent="0.2">
      <c r="A16432" s="28">
        <v>43695</v>
      </c>
      <c r="B16432" t="s">
        <v>447</v>
      </c>
      <c r="C16432" t="s">
        <v>53</v>
      </c>
      <c r="D16432" t="s">
        <v>53</v>
      </c>
      <c r="E16432" s="30">
        <v>2.8460000000000001</v>
      </c>
      <c r="F16432">
        <f t="shared" si="262"/>
        <v>1</v>
      </c>
    </row>
    <row r="16433" spans="1:6" x14ac:dyDescent="0.2">
      <c r="A16433" s="28">
        <v>43695</v>
      </c>
      <c r="B16433" t="s">
        <v>447</v>
      </c>
      <c r="C16433" t="s">
        <v>54</v>
      </c>
      <c r="D16433" t="s">
        <v>54</v>
      </c>
      <c r="E16433" s="30">
        <v>1</v>
      </c>
      <c r="F16433">
        <f t="shared" si="262"/>
        <v>1</v>
      </c>
    </row>
    <row r="16434" spans="1:6" x14ac:dyDescent="0.2">
      <c r="A16434" s="28">
        <v>43695</v>
      </c>
      <c r="B16434" t="s">
        <v>447</v>
      </c>
      <c r="C16434" t="s">
        <v>55</v>
      </c>
      <c r="D16434" t="s">
        <v>55</v>
      </c>
      <c r="E16434" s="30">
        <v>11</v>
      </c>
      <c r="F16434">
        <f t="shared" si="262"/>
        <v>1</v>
      </c>
    </row>
    <row r="16435" spans="1:6" x14ac:dyDescent="0.2">
      <c r="A16435" s="28">
        <v>43695</v>
      </c>
      <c r="B16435" t="s">
        <v>447</v>
      </c>
      <c r="C16435" t="s">
        <v>56</v>
      </c>
      <c r="D16435" t="s">
        <v>56</v>
      </c>
      <c r="E16435" s="30">
        <v>4</v>
      </c>
      <c r="F16435">
        <f t="shared" si="262"/>
        <v>1</v>
      </c>
    </row>
    <row r="16436" spans="1:6" x14ac:dyDescent="0.2">
      <c r="A16436" s="28">
        <v>43695</v>
      </c>
      <c r="B16436" t="s">
        <v>447</v>
      </c>
      <c r="C16436" t="s">
        <v>57</v>
      </c>
      <c r="D16436" t="s">
        <v>57</v>
      </c>
      <c r="E16436" s="30">
        <v>0</v>
      </c>
      <c r="F16436">
        <f t="shared" si="262"/>
        <v>1</v>
      </c>
    </row>
    <row r="16437" spans="1:6" x14ac:dyDescent="0.2">
      <c r="A16437" s="28">
        <v>43695</v>
      </c>
      <c r="B16437" t="s">
        <v>447</v>
      </c>
      <c r="C16437" t="s">
        <v>58</v>
      </c>
      <c r="D16437" t="s">
        <v>58</v>
      </c>
      <c r="E16437" s="30">
        <v>7</v>
      </c>
      <c r="F16437">
        <f t="shared" si="262"/>
        <v>1</v>
      </c>
    </row>
    <row r="16438" spans="1:6" x14ac:dyDescent="0.2">
      <c r="A16438" s="28">
        <v>43695</v>
      </c>
      <c r="B16438" t="s">
        <v>447</v>
      </c>
      <c r="C16438" t="s">
        <v>59</v>
      </c>
      <c r="D16438" t="s">
        <v>59</v>
      </c>
      <c r="E16438" s="30">
        <v>4</v>
      </c>
      <c r="F16438">
        <f t="shared" si="262"/>
        <v>1</v>
      </c>
    </row>
    <row r="16439" spans="1:6" x14ac:dyDescent="0.2">
      <c r="A16439" s="28">
        <v>43696</v>
      </c>
      <c r="B16439" t="s">
        <v>443</v>
      </c>
      <c r="C16439" t="s">
        <v>52</v>
      </c>
      <c r="D16439" t="s">
        <v>52</v>
      </c>
      <c r="E16439" s="30">
        <v>3.68</v>
      </c>
      <c r="F16439">
        <f t="shared" si="262"/>
        <v>1</v>
      </c>
    </row>
    <row r="16440" spans="1:6" x14ac:dyDescent="0.2">
      <c r="A16440" s="28">
        <v>43696</v>
      </c>
      <c r="B16440" t="s">
        <v>443</v>
      </c>
      <c r="C16440" t="s">
        <v>53</v>
      </c>
      <c r="D16440" t="s">
        <v>53</v>
      </c>
      <c r="E16440" s="30">
        <v>3.67</v>
      </c>
      <c r="F16440">
        <f t="shared" si="262"/>
        <v>1</v>
      </c>
    </row>
    <row r="16441" spans="1:6" x14ac:dyDescent="0.2">
      <c r="A16441" s="28">
        <v>43696</v>
      </c>
      <c r="B16441" t="s">
        <v>443</v>
      </c>
      <c r="C16441" t="s">
        <v>54</v>
      </c>
      <c r="D16441" t="s">
        <v>54</v>
      </c>
      <c r="E16441" s="30">
        <v>4</v>
      </c>
      <c r="F16441">
        <f t="shared" si="262"/>
        <v>1</v>
      </c>
    </row>
    <row r="16442" spans="1:6" x14ac:dyDescent="0.2">
      <c r="A16442" s="28">
        <v>43696</v>
      </c>
      <c r="B16442" t="s">
        <v>443</v>
      </c>
      <c r="C16442" t="s">
        <v>55</v>
      </c>
      <c r="D16442" t="s">
        <v>55</v>
      </c>
      <c r="E16442" s="30">
        <v>9</v>
      </c>
      <c r="F16442">
        <f t="shared" si="262"/>
        <v>1</v>
      </c>
    </row>
    <row r="16443" spans="1:6" x14ac:dyDescent="0.2">
      <c r="A16443" s="28">
        <v>43696</v>
      </c>
      <c r="B16443" t="s">
        <v>443</v>
      </c>
      <c r="C16443" t="s">
        <v>56</v>
      </c>
      <c r="D16443" t="s">
        <v>56</v>
      </c>
      <c r="E16443" s="30">
        <v>11</v>
      </c>
      <c r="F16443">
        <f t="shared" si="262"/>
        <v>1</v>
      </c>
    </row>
    <row r="16444" spans="1:6" x14ac:dyDescent="0.2">
      <c r="A16444" s="28">
        <v>43696</v>
      </c>
      <c r="B16444" t="s">
        <v>443</v>
      </c>
      <c r="C16444" t="s">
        <v>57</v>
      </c>
      <c r="D16444" t="s">
        <v>57</v>
      </c>
      <c r="E16444" s="30">
        <v>2</v>
      </c>
      <c r="F16444">
        <f t="shared" si="262"/>
        <v>1</v>
      </c>
    </row>
    <row r="16445" spans="1:6" x14ac:dyDescent="0.2">
      <c r="A16445" s="28">
        <v>43696</v>
      </c>
      <c r="B16445" t="s">
        <v>443</v>
      </c>
      <c r="C16445" t="s">
        <v>58</v>
      </c>
      <c r="D16445" t="s">
        <v>58</v>
      </c>
      <c r="E16445" s="30">
        <v>0</v>
      </c>
      <c r="F16445">
        <f t="shared" si="262"/>
        <v>1</v>
      </c>
    </row>
    <row r="16446" spans="1:6" x14ac:dyDescent="0.2">
      <c r="A16446" s="28">
        <v>43696</v>
      </c>
      <c r="B16446" t="s">
        <v>443</v>
      </c>
      <c r="C16446" t="s">
        <v>59</v>
      </c>
      <c r="D16446" t="s">
        <v>59</v>
      </c>
      <c r="E16446" s="30">
        <v>4</v>
      </c>
      <c r="F16446">
        <f t="shared" si="262"/>
        <v>1</v>
      </c>
    </row>
    <row r="16447" spans="1:6" x14ac:dyDescent="0.2">
      <c r="A16447" s="28">
        <v>43697</v>
      </c>
      <c r="B16447" t="s">
        <v>444</v>
      </c>
      <c r="C16447" t="s">
        <v>52</v>
      </c>
      <c r="D16447" t="s">
        <v>52</v>
      </c>
      <c r="E16447" s="30">
        <v>2</v>
      </c>
      <c r="F16447">
        <f t="shared" si="262"/>
        <v>1</v>
      </c>
    </row>
    <row r="16448" spans="1:6" x14ac:dyDescent="0.2">
      <c r="A16448" s="28">
        <v>43697</v>
      </c>
      <c r="B16448" t="s">
        <v>444</v>
      </c>
      <c r="C16448" t="s">
        <v>53</v>
      </c>
      <c r="D16448" t="s">
        <v>53</v>
      </c>
      <c r="E16448" s="30">
        <v>1.32</v>
      </c>
      <c r="F16448">
        <f t="shared" si="262"/>
        <v>1</v>
      </c>
    </row>
    <row r="16449" spans="1:6" x14ac:dyDescent="0.2">
      <c r="A16449" s="28">
        <v>43697</v>
      </c>
      <c r="B16449" t="s">
        <v>444</v>
      </c>
      <c r="C16449" t="s">
        <v>54</v>
      </c>
      <c r="D16449" t="s">
        <v>54</v>
      </c>
      <c r="E16449" s="30">
        <v>2</v>
      </c>
      <c r="F16449">
        <f t="shared" si="262"/>
        <v>1</v>
      </c>
    </row>
    <row r="16450" spans="1:6" x14ac:dyDescent="0.2">
      <c r="A16450" s="28">
        <v>43697</v>
      </c>
      <c r="B16450" t="s">
        <v>444</v>
      </c>
      <c r="C16450" t="s">
        <v>55</v>
      </c>
      <c r="D16450" t="s">
        <v>55</v>
      </c>
      <c r="E16450" s="30">
        <v>13.4</v>
      </c>
      <c r="F16450">
        <f t="shared" si="262"/>
        <v>1</v>
      </c>
    </row>
    <row r="16451" spans="1:6" x14ac:dyDescent="0.2">
      <c r="A16451" s="28">
        <v>43697</v>
      </c>
      <c r="B16451" t="s">
        <v>444</v>
      </c>
      <c r="C16451" t="s">
        <v>56</v>
      </c>
      <c r="D16451" t="s">
        <v>56</v>
      </c>
      <c r="E16451" s="30">
        <v>8</v>
      </c>
      <c r="F16451">
        <f t="shared" si="262"/>
        <v>1</v>
      </c>
    </row>
    <row r="16452" spans="1:6" x14ac:dyDescent="0.2">
      <c r="A16452" s="28">
        <v>43697</v>
      </c>
      <c r="B16452" t="s">
        <v>444</v>
      </c>
      <c r="C16452" t="s">
        <v>57</v>
      </c>
      <c r="D16452" t="s">
        <v>57</v>
      </c>
      <c r="E16452" s="30">
        <v>0</v>
      </c>
      <c r="F16452">
        <f t="shared" si="262"/>
        <v>1</v>
      </c>
    </row>
    <row r="16453" spans="1:6" x14ac:dyDescent="0.2">
      <c r="A16453" s="28">
        <v>43697</v>
      </c>
      <c r="B16453" t="s">
        <v>444</v>
      </c>
      <c r="C16453" t="s">
        <v>58</v>
      </c>
      <c r="D16453" t="s">
        <v>58</v>
      </c>
      <c r="E16453" s="30">
        <v>2</v>
      </c>
      <c r="F16453">
        <f t="shared" si="262"/>
        <v>1</v>
      </c>
    </row>
    <row r="16454" spans="1:6" x14ac:dyDescent="0.2">
      <c r="A16454" s="28">
        <v>43697</v>
      </c>
      <c r="B16454" t="s">
        <v>444</v>
      </c>
      <c r="C16454" t="s">
        <v>59</v>
      </c>
      <c r="D16454" t="s">
        <v>59</v>
      </c>
      <c r="E16454" s="30">
        <v>3</v>
      </c>
      <c r="F16454">
        <f t="shared" si="262"/>
        <v>1</v>
      </c>
    </row>
    <row r="16455" spans="1:6" x14ac:dyDescent="0.2">
      <c r="A16455" s="28">
        <v>43698</v>
      </c>
      <c r="B16455" t="s">
        <v>445</v>
      </c>
      <c r="C16455" t="s">
        <v>52</v>
      </c>
      <c r="D16455" t="s">
        <v>52</v>
      </c>
      <c r="E16455" s="30">
        <v>4.34</v>
      </c>
      <c r="F16455">
        <f t="shared" ref="F16455:F16518" si="263">SUBTOTAL(103,E16455)</f>
        <v>1</v>
      </c>
    </row>
    <row r="16456" spans="1:6" x14ac:dyDescent="0.2">
      <c r="A16456" s="28">
        <v>43698</v>
      </c>
      <c r="B16456" t="s">
        <v>445</v>
      </c>
      <c r="C16456" t="s">
        <v>53</v>
      </c>
      <c r="D16456" t="s">
        <v>53</v>
      </c>
      <c r="E16456" s="30">
        <v>4</v>
      </c>
      <c r="F16456">
        <f t="shared" si="263"/>
        <v>1</v>
      </c>
    </row>
    <row r="16457" spans="1:6" x14ac:dyDescent="0.2">
      <c r="A16457" s="28">
        <v>43698</v>
      </c>
      <c r="B16457" t="s">
        <v>445</v>
      </c>
      <c r="C16457" t="s">
        <v>54</v>
      </c>
      <c r="D16457" t="s">
        <v>54</v>
      </c>
      <c r="E16457" s="30">
        <v>0</v>
      </c>
      <c r="F16457">
        <f t="shared" si="263"/>
        <v>1</v>
      </c>
    </row>
    <row r="16458" spans="1:6" x14ac:dyDescent="0.2">
      <c r="A16458" s="28">
        <v>43698</v>
      </c>
      <c r="B16458" t="s">
        <v>445</v>
      </c>
      <c r="C16458" t="s">
        <v>55</v>
      </c>
      <c r="D16458" t="s">
        <v>55</v>
      </c>
      <c r="E16458" s="30">
        <v>19.45</v>
      </c>
      <c r="F16458">
        <f t="shared" si="263"/>
        <v>1</v>
      </c>
    </row>
    <row r="16459" spans="1:6" x14ac:dyDescent="0.2">
      <c r="A16459" s="28">
        <v>43698</v>
      </c>
      <c r="B16459" t="s">
        <v>445</v>
      </c>
      <c r="C16459" t="s">
        <v>56</v>
      </c>
      <c r="D16459" t="s">
        <v>56</v>
      </c>
      <c r="E16459" s="30">
        <v>10</v>
      </c>
      <c r="F16459">
        <f t="shared" si="263"/>
        <v>1</v>
      </c>
    </row>
    <row r="16460" spans="1:6" x14ac:dyDescent="0.2">
      <c r="A16460" s="28">
        <v>43698</v>
      </c>
      <c r="B16460" t="s">
        <v>445</v>
      </c>
      <c r="C16460" t="s">
        <v>57</v>
      </c>
      <c r="D16460" t="s">
        <v>57</v>
      </c>
      <c r="E16460" s="30">
        <v>0</v>
      </c>
      <c r="F16460">
        <f t="shared" si="263"/>
        <v>1</v>
      </c>
    </row>
    <row r="16461" spans="1:6" x14ac:dyDescent="0.2">
      <c r="A16461" s="28">
        <v>43698</v>
      </c>
      <c r="B16461" t="s">
        <v>445</v>
      </c>
      <c r="C16461" t="s">
        <v>58</v>
      </c>
      <c r="D16461" t="s">
        <v>58</v>
      </c>
      <c r="E16461" s="30">
        <v>5</v>
      </c>
      <c r="F16461">
        <f t="shared" si="263"/>
        <v>1</v>
      </c>
    </row>
    <row r="16462" spans="1:6" x14ac:dyDescent="0.2">
      <c r="A16462" s="28">
        <v>43698</v>
      </c>
      <c r="B16462" t="s">
        <v>445</v>
      </c>
      <c r="C16462" t="s">
        <v>59</v>
      </c>
      <c r="D16462" t="s">
        <v>59</v>
      </c>
      <c r="E16462" s="30">
        <v>3</v>
      </c>
      <c r="F16462">
        <f t="shared" si="263"/>
        <v>1</v>
      </c>
    </row>
    <row r="16463" spans="1:6" x14ac:dyDescent="0.2">
      <c r="A16463" s="28">
        <v>43699</v>
      </c>
      <c r="B16463" t="s">
        <v>446</v>
      </c>
      <c r="C16463" t="s">
        <v>52</v>
      </c>
      <c r="D16463" t="s">
        <v>52</v>
      </c>
      <c r="E16463" s="30">
        <v>5.34</v>
      </c>
      <c r="F16463">
        <f t="shared" si="263"/>
        <v>1</v>
      </c>
    </row>
    <row r="16464" spans="1:6" x14ac:dyDescent="0.2">
      <c r="A16464" s="28">
        <v>43699</v>
      </c>
      <c r="B16464" t="s">
        <v>446</v>
      </c>
      <c r="C16464" t="s">
        <v>53</v>
      </c>
      <c r="D16464" t="s">
        <v>53</v>
      </c>
      <c r="E16464" s="30">
        <v>4</v>
      </c>
      <c r="F16464">
        <f t="shared" si="263"/>
        <v>1</v>
      </c>
    </row>
    <row r="16465" spans="1:6" x14ac:dyDescent="0.2">
      <c r="A16465" s="28">
        <v>43699</v>
      </c>
      <c r="B16465" t="s">
        <v>446</v>
      </c>
      <c r="C16465" t="s">
        <v>54</v>
      </c>
      <c r="D16465" t="s">
        <v>54</v>
      </c>
      <c r="E16465" s="30">
        <v>2</v>
      </c>
      <c r="F16465">
        <f t="shared" si="263"/>
        <v>1</v>
      </c>
    </row>
    <row r="16466" spans="1:6" x14ac:dyDescent="0.2">
      <c r="A16466" s="28">
        <v>43699</v>
      </c>
      <c r="B16466" t="s">
        <v>446</v>
      </c>
      <c r="C16466" t="s">
        <v>55</v>
      </c>
      <c r="D16466" t="s">
        <v>55</v>
      </c>
      <c r="E16466" s="30">
        <v>20</v>
      </c>
      <c r="F16466">
        <f t="shared" si="263"/>
        <v>1</v>
      </c>
    </row>
    <row r="16467" spans="1:6" x14ac:dyDescent="0.2">
      <c r="A16467" s="28">
        <v>43699</v>
      </c>
      <c r="B16467" t="s">
        <v>446</v>
      </c>
      <c r="C16467" t="s">
        <v>56</v>
      </c>
      <c r="D16467" t="s">
        <v>56</v>
      </c>
      <c r="E16467" s="30">
        <v>8</v>
      </c>
      <c r="F16467">
        <f t="shared" si="263"/>
        <v>1</v>
      </c>
    </row>
    <row r="16468" spans="1:6" x14ac:dyDescent="0.2">
      <c r="A16468" s="28">
        <v>43699</v>
      </c>
      <c r="B16468" t="s">
        <v>446</v>
      </c>
      <c r="C16468" t="s">
        <v>57</v>
      </c>
      <c r="D16468" t="s">
        <v>57</v>
      </c>
      <c r="E16468" s="30">
        <v>2</v>
      </c>
      <c r="F16468">
        <f t="shared" si="263"/>
        <v>1</v>
      </c>
    </row>
    <row r="16469" spans="1:6" x14ac:dyDescent="0.2">
      <c r="A16469" s="28">
        <v>43699</v>
      </c>
      <c r="B16469" t="s">
        <v>446</v>
      </c>
      <c r="C16469" t="s">
        <v>58</v>
      </c>
      <c r="D16469" t="s">
        <v>58</v>
      </c>
      <c r="E16469" s="30">
        <v>10</v>
      </c>
      <c r="F16469">
        <f t="shared" si="263"/>
        <v>1</v>
      </c>
    </row>
    <row r="16470" spans="1:6" x14ac:dyDescent="0.2">
      <c r="A16470" s="28">
        <v>43699</v>
      </c>
      <c r="B16470" t="s">
        <v>446</v>
      </c>
      <c r="C16470" t="s">
        <v>59</v>
      </c>
      <c r="D16470" t="s">
        <v>59</v>
      </c>
      <c r="E16470" s="30">
        <v>3</v>
      </c>
      <c r="F16470">
        <f t="shared" si="263"/>
        <v>1</v>
      </c>
    </row>
    <row r="16471" spans="1:6" x14ac:dyDescent="0.2">
      <c r="A16471" s="28">
        <v>43700</v>
      </c>
      <c r="B16471" t="s">
        <v>440</v>
      </c>
      <c r="C16471" t="s">
        <v>52</v>
      </c>
      <c r="D16471" t="s">
        <v>52</v>
      </c>
      <c r="E16471" s="30">
        <v>9.67</v>
      </c>
      <c r="F16471">
        <f t="shared" si="263"/>
        <v>1</v>
      </c>
    </row>
    <row r="16472" spans="1:6" x14ac:dyDescent="0.2">
      <c r="A16472" s="28">
        <v>43700</v>
      </c>
      <c r="B16472" t="s">
        <v>440</v>
      </c>
      <c r="C16472" t="s">
        <v>53</v>
      </c>
      <c r="D16472" t="s">
        <v>53</v>
      </c>
      <c r="E16472" s="30">
        <v>5.1559999999999997</v>
      </c>
      <c r="F16472">
        <f t="shared" si="263"/>
        <v>1</v>
      </c>
    </row>
    <row r="16473" spans="1:6" x14ac:dyDescent="0.2">
      <c r="A16473" s="28">
        <v>43700</v>
      </c>
      <c r="B16473" t="s">
        <v>440</v>
      </c>
      <c r="C16473" t="s">
        <v>54</v>
      </c>
      <c r="D16473" t="s">
        <v>54</v>
      </c>
      <c r="E16473" s="30">
        <v>4.05</v>
      </c>
      <c r="F16473">
        <f t="shared" si="263"/>
        <v>1</v>
      </c>
    </row>
    <row r="16474" spans="1:6" x14ac:dyDescent="0.2">
      <c r="A16474" s="28">
        <v>43700</v>
      </c>
      <c r="B16474" t="s">
        <v>440</v>
      </c>
      <c r="C16474" t="s">
        <v>55</v>
      </c>
      <c r="D16474" t="s">
        <v>55</v>
      </c>
      <c r="E16474" s="30">
        <v>12</v>
      </c>
      <c r="F16474">
        <f t="shared" si="263"/>
        <v>1</v>
      </c>
    </row>
    <row r="16475" spans="1:6" x14ac:dyDescent="0.2">
      <c r="A16475" s="28">
        <v>43700</v>
      </c>
      <c r="B16475" t="s">
        <v>440</v>
      </c>
      <c r="C16475" t="s">
        <v>56</v>
      </c>
      <c r="D16475" t="s">
        <v>56</v>
      </c>
      <c r="E16475" s="30">
        <v>11</v>
      </c>
      <c r="F16475">
        <f t="shared" si="263"/>
        <v>1</v>
      </c>
    </row>
    <row r="16476" spans="1:6" x14ac:dyDescent="0.2">
      <c r="A16476" s="28">
        <v>43700</v>
      </c>
      <c r="B16476" t="s">
        <v>440</v>
      </c>
      <c r="C16476" t="s">
        <v>57</v>
      </c>
      <c r="D16476" t="s">
        <v>57</v>
      </c>
      <c r="E16476" s="30">
        <v>2</v>
      </c>
      <c r="F16476">
        <f t="shared" si="263"/>
        <v>1</v>
      </c>
    </row>
    <row r="16477" spans="1:6" x14ac:dyDescent="0.2">
      <c r="A16477" s="28">
        <v>43700</v>
      </c>
      <c r="B16477" t="s">
        <v>440</v>
      </c>
      <c r="C16477" t="s">
        <v>58</v>
      </c>
      <c r="D16477" t="s">
        <v>58</v>
      </c>
      <c r="E16477" s="30">
        <v>4</v>
      </c>
      <c r="F16477">
        <f t="shared" si="263"/>
        <v>1</v>
      </c>
    </row>
    <row r="16478" spans="1:6" x14ac:dyDescent="0.2">
      <c r="A16478" s="28">
        <v>43700</v>
      </c>
      <c r="B16478" t="s">
        <v>440</v>
      </c>
      <c r="C16478" t="s">
        <v>59</v>
      </c>
      <c r="D16478" t="s">
        <v>59</v>
      </c>
      <c r="E16478" s="30">
        <v>2</v>
      </c>
      <c r="F16478">
        <f t="shared" si="263"/>
        <v>1</v>
      </c>
    </row>
    <row r="16479" spans="1:6" x14ac:dyDescent="0.2">
      <c r="A16479" s="28">
        <v>43701</v>
      </c>
      <c r="B16479" t="s">
        <v>441</v>
      </c>
      <c r="C16479" t="s">
        <v>52</v>
      </c>
      <c r="D16479" t="s">
        <v>52</v>
      </c>
      <c r="E16479" s="30">
        <v>13.84</v>
      </c>
      <c r="F16479">
        <f t="shared" si="263"/>
        <v>1</v>
      </c>
    </row>
    <row r="16480" spans="1:6" x14ac:dyDescent="0.2">
      <c r="A16480" s="28">
        <v>43701</v>
      </c>
      <c r="B16480" t="s">
        <v>441</v>
      </c>
      <c r="C16480" t="s">
        <v>53</v>
      </c>
      <c r="D16480" t="s">
        <v>53</v>
      </c>
      <c r="E16480" s="30">
        <v>6.02</v>
      </c>
      <c r="F16480">
        <f t="shared" si="263"/>
        <v>1</v>
      </c>
    </row>
    <row r="16481" spans="1:6" x14ac:dyDescent="0.2">
      <c r="A16481" s="28">
        <v>43701</v>
      </c>
      <c r="B16481" t="s">
        <v>441</v>
      </c>
      <c r="C16481" t="s">
        <v>54</v>
      </c>
      <c r="D16481" t="s">
        <v>54</v>
      </c>
      <c r="E16481" s="30">
        <v>3</v>
      </c>
      <c r="F16481">
        <f t="shared" si="263"/>
        <v>1</v>
      </c>
    </row>
    <row r="16482" spans="1:6" x14ac:dyDescent="0.2">
      <c r="A16482" s="28">
        <v>43701</v>
      </c>
      <c r="B16482" t="s">
        <v>441</v>
      </c>
      <c r="C16482" t="s">
        <v>55</v>
      </c>
      <c r="D16482" t="s">
        <v>55</v>
      </c>
      <c r="E16482" s="30">
        <v>24.6</v>
      </c>
      <c r="F16482">
        <f t="shared" si="263"/>
        <v>1</v>
      </c>
    </row>
    <row r="16483" spans="1:6" x14ac:dyDescent="0.2">
      <c r="A16483" s="28">
        <v>43701</v>
      </c>
      <c r="B16483" t="s">
        <v>441</v>
      </c>
      <c r="C16483" t="s">
        <v>56</v>
      </c>
      <c r="D16483" t="s">
        <v>56</v>
      </c>
      <c r="E16483" s="30">
        <v>9</v>
      </c>
      <c r="F16483">
        <f t="shared" si="263"/>
        <v>1</v>
      </c>
    </row>
    <row r="16484" spans="1:6" x14ac:dyDescent="0.2">
      <c r="A16484" s="28">
        <v>43701</v>
      </c>
      <c r="B16484" t="s">
        <v>441</v>
      </c>
      <c r="C16484" t="s">
        <v>57</v>
      </c>
      <c r="D16484" t="s">
        <v>57</v>
      </c>
      <c r="E16484" s="30">
        <v>0</v>
      </c>
      <c r="F16484">
        <f t="shared" si="263"/>
        <v>1</v>
      </c>
    </row>
    <row r="16485" spans="1:6" x14ac:dyDescent="0.2">
      <c r="A16485" s="28">
        <v>43701</v>
      </c>
      <c r="B16485" t="s">
        <v>441</v>
      </c>
      <c r="C16485" t="s">
        <v>58</v>
      </c>
      <c r="D16485" t="s">
        <v>58</v>
      </c>
      <c r="E16485" s="30">
        <v>0</v>
      </c>
      <c r="F16485">
        <f t="shared" si="263"/>
        <v>1</v>
      </c>
    </row>
    <row r="16486" spans="1:6" x14ac:dyDescent="0.2">
      <c r="A16486" s="28">
        <v>43701</v>
      </c>
      <c r="B16486" t="s">
        <v>441</v>
      </c>
      <c r="C16486" t="s">
        <v>59</v>
      </c>
      <c r="D16486" t="s">
        <v>59</v>
      </c>
      <c r="E16486" s="30">
        <v>5.5</v>
      </c>
      <c r="F16486">
        <f t="shared" si="263"/>
        <v>1</v>
      </c>
    </row>
    <row r="16487" spans="1:6" x14ac:dyDescent="0.2">
      <c r="A16487" s="28">
        <v>43702</v>
      </c>
      <c r="B16487" t="s">
        <v>447</v>
      </c>
      <c r="C16487" t="s">
        <v>52</v>
      </c>
      <c r="D16487" t="s">
        <v>52</v>
      </c>
      <c r="E16487" s="30">
        <v>3</v>
      </c>
      <c r="F16487">
        <f t="shared" si="263"/>
        <v>1</v>
      </c>
    </row>
    <row r="16488" spans="1:6" x14ac:dyDescent="0.2">
      <c r="A16488" s="28">
        <v>43702</v>
      </c>
      <c r="B16488" t="s">
        <v>447</v>
      </c>
      <c r="C16488" t="s">
        <v>53</v>
      </c>
      <c r="D16488" t="s">
        <v>53</v>
      </c>
      <c r="E16488" s="30">
        <v>3.35</v>
      </c>
      <c r="F16488">
        <f t="shared" si="263"/>
        <v>1</v>
      </c>
    </row>
    <row r="16489" spans="1:6" x14ac:dyDescent="0.2">
      <c r="A16489" s="28">
        <v>43702</v>
      </c>
      <c r="B16489" t="s">
        <v>447</v>
      </c>
      <c r="C16489" t="s">
        <v>54</v>
      </c>
      <c r="D16489" t="s">
        <v>54</v>
      </c>
      <c r="E16489" s="30">
        <v>2</v>
      </c>
      <c r="F16489">
        <f t="shared" si="263"/>
        <v>1</v>
      </c>
    </row>
    <row r="16490" spans="1:6" x14ac:dyDescent="0.2">
      <c r="A16490" s="28">
        <v>43702</v>
      </c>
      <c r="B16490" t="s">
        <v>447</v>
      </c>
      <c r="C16490" t="s">
        <v>55</v>
      </c>
      <c r="D16490" t="s">
        <v>55</v>
      </c>
      <c r="E16490" s="30">
        <v>17</v>
      </c>
      <c r="F16490">
        <f t="shared" si="263"/>
        <v>1</v>
      </c>
    </row>
    <row r="16491" spans="1:6" x14ac:dyDescent="0.2">
      <c r="A16491" s="28">
        <v>43702</v>
      </c>
      <c r="B16491" t="s">
        <v>447</v>
      </c>
      <c r="C16491" t="s">
        <v>56</v>
      </c>
      <c r="D16491" t="s">
        <v>56</v>
      </c>
      <c r="E16491" s="30">
        <v>4</v>
      </c>
      <c r="F16491">
        <f t="shared" si="263"/>
        <v>1</v>
      </c>
    </row>
    <row r="16492" spans="1:6" x14ac:dyDescent="0.2">
      <c r="A16492" s="28">
        <v>43702</v>
      </c>
      <c r="B16492" t="s">
        <v>447</v>
      </c>
      <c r="C16492" t="s">
        <v>57</v>
      </c>
      <c r="D16492" t="s">
        <v>57</v>
      </c>
      <c r="E16492" s="30">
        <v>0</v>
      </c>
      <c r="F16492">
        <f t="shared" si="263"/>
        <v>1</v>
      </c>
    </row>
    <row r="16493" spans="1:6" x14ac:dyDescent="0.2">
      <c r="A16493" s="28">
        <v>43702</v>
      </c>
      <c r="B16493" t="s">
        <v>447</v>
      </c>
      <c r="C16493" t="s">
        <v>58</v>
      </c>
      <c r="D16493" t="s">
        <v>58</v>
      </c>
      <c r="E16493" s="30">
        <v>3</v>
      </c>
      <c r="F16493">
        <f t="shared" si="263"/>
        <v>1</v>
      </c>
    </row>
    <row r="16494" spans="1:6" x14ac:dyDescent="0.2">
      <c r="A16494" s="28">
        <v>43702</v>
      </c>
      <c r="B16494" t="s">
        <v>447</v>
      </c>
      <c r="C16494" t="s">
        <v>59</v>
      </c>
      <c r="D16494" t="s">
        <v>59</v>
      </c>
      <c r="E16494" s="30">
        <v>0</v>
      </c>
      <c r="F16494">
        <f t="shared" si="263"/>
        <v>1</v>
      </c>
    </row>
    <row r="16495" spans="1:6" x14ac:dyDescent="0.2">
      <c r="A16495" s="28">
        <v>43703</v>
      </c>
      <c r="B16495" t="s">
        <v>443</v>
      </c>
      <c r="C16495" t="s">
        <v>52</v>
      </c>
      <c r="D16495" t="s">
        <v>52</v>
      </c>
      <c r="E16495" s="30">
        <v>2.67</v>
      </c>
      <c r="F16495">
        <f t="shared" si="263"/>
        <v>1</v>
      </c>
    </row>
    <row r="16496" spans="1:6" x14ac:dyDescent="0.2">
      <c r="A16496" s="28">
        <v>43703</v>
      </c>
      <c r="B16496" t="s">
        <v>443</v>
      </c>
      <c r="C16496" t="s">
        <v>53</v>
      </c>
      <c r="D16496" t="s">
        <v>53</v>
      </c>
      <c r="E16496" s="30">
        <v>2.3730000000000002</v>
      </c>
      <c r="F16496">
        <f t="shared" si="263"/>
        <v>1</v>
      </c>
    </row>
    <row r="16497" spans="1:6" x14ac:dyDescent="0.2">
      <c r="A16497" s="28">
        <v>43703</v>
      </c>
      <c r="B16497" t="s">
        <v>443</v>
      </c>
      <c r="C16497" t="s">
        <v>54</v>
      </c>
      <c r="D16497" t="s">
        <v>54</v>
      </c>
      <c r="E16497" s="30">
        <v>3</v>
      </c>
      <c r="F16497">
        <f t="shared" si="263"/>
        <v>1</v>
      </c>
    </row>
    <row r="16498" spans="1:6" x14ac:dyDescent="0.2">
      <c r="A16498" s="28">
        <v>43703</v>
      </c>
      <c r="B16498" t="s">
        <v>443</v>
      </c>
      <c r="C16498" t="s">
        <v>55</v>
      </c>
      <c r="D16498" t="s">
        <v>55</v>
      </c>
      <c r="E16498" s="30">
        <v>18</v>
      </c>
      <c r="F16498">
        <f t="shared" si="263"/>
        <v>1</v>
      </c>
    </row>
    <row r="16499" spans="1:6" x14ac:dyDescent="0.2">
      <c r="A16499" s="28">
        <v>43703</v>
      </c>
      <c r="B16499" t="s">
        <v>443</v>
      </c>
      <c r="C16499" t="s">
        <v>56</v>
      </c>
      <c r="D16499" t="s">
        <v>56</v>
      </c>
      <c r="E16499" s="30">
        <v>11</v>
      </c>
      <c r="F16499">
        <f t="shared" si="263"/>
        <v>1</v>
      </c>
    </row>
    <row r="16500" spans="1:6" x14ac:dyDescent="0.2">
      <c r="A16500" s="28">
        <v>43703</v>
      </c>
      <c r="B16500" t="s">
        <v>443</v>
      </c>
      <c r="C16500" t="s">
        <v>57</v>
      </c>
      <c r="D16500" t="s">
        <v>57</v>
      </c>
      <c r="E16500" s="30">
        <v>0</v>
      </c>
      <c r="F16500">
        <f t="shared" si="263"/>
        <v>1</v>
      </c>
    </row>
    <row r="16501" spans="1:6" x14ac:dyDescent="0.2">
      <c r="A16501" s="28">
        <v>43703</v>
      </c>
      <c r="B16501" t="s">
        <v>443</v>
      </c>
      <c r="C16501" t="s">
        <v>58</v>
      </c>
      <c r="D16501" t="s">
        <v>58</v>
      </c>
      <c r="E16501" s="30">
        <v>3</v>
      </c>
      <c r="F16501">
        <f t="shared" si="263"/>
        <v>1</v>
      </c>
    </row>
    <row r="16502" spans="1:6" x14ac:dyDescent="0.2">
      <c r="A16502" s="28">
        <v>43703</v>
      </c>
      <c r="B16502" t="s">
        <v>443</v>
      </c>
      <c r="C16502" t="s">
        <v>59</v>
      </c>
      <c r="D16502" t="s">
        <v>59</v>
      </c>
      <c r="E16502" s="30">
        <v>3</v>
      </c>
      <c r="F16502">
        <f t="shared" si="263"/>
        <v>1</v>
      </c>
    </row>
    <row r="16503" spans="1:6" x14ac:dyDescent="0.2">
      <c r="A16503" s="28">
        <v>43704</v>
      </c>
      <c r="B16503" t="s">
        <v>444</v>
      </c>
      <c r="C16503" t="s">
        <v>52</v>
      </c>
      <c r="D16503" t="s">
        <v>52</v>
      </c>
      <c r="E16503" s="30">
        <v>2.34</v>
      </c>
      <c r="F16503">
        <f t="shared" si="263"/>
        <v>1</v>
      </c>
    </row>
    <row r="16504" spans="1:6" x14ac:dyDescent="0.2">
      <c r="A16504" s="28">
        <v>43704</v>
      </c>
      <c r="B16504" t="s">
        <v>444</v>
      </c>
      <c r="C16504" t="s">
        <v>53</v>
      </c>
      <c r="D16504" t="s">
        <v>53</v>
      </c>
      <c r="E16504" s="30">
        <v>2.0099999999999998</v>
      </c>
      <c r="F16504">
        <f t="shared" si="263"/>
        <v>1</v>
      </c>
    </row>
    <row r="16505" spans="1:6" x14ac:dyDescent="0.2">
      <c r="A16505" s="28">
        <v>43704</v>
      </c>
      <c r="B16505" t="s">
        <v>444</v>
      </c>
      <c r="C16505" t="s">
        <v>54</v>
      </c>
      <c r="D16505" t="s">
        <v>54</v>
      </c>
      <c r="E16505" s="30">
        <v>3</v>
      </c>
      <c r="F16505">
        <f t="shared" si="263"/>
        <v>1</v>
      </c>
    </row>
    <row r="16506" spans="1:6" x14ac:dyDescent="0.2">
      <c r="A16506" s="28">
        <v>43704</v>
      </c>
      <c r="B16506" t="s">
        <v>444</v>
      </c>
      <c r="C16506" t="s">
        <v>55</v>
      </c>
      <c r="D16506" t="s">
        <v>55</v>
      </c>
      <c r="E16506" s="30">
        <v>21</v>
      </c>
      <c r="F16506">
        <f t="shared" si="263"/>
        <v>1</v>
      </c>
    </row>
    <row r="16507" spans="1:6" x14ac:dyDescent="0.2">
      <c r="A16507" s="28">
        <v>43704</v>
      </c>
      <c r="B16507" t="s">
        <v>444</v>
      </c>
      <c r="C16507" t="s">
        <v>56</v>
      </c>
      <c r="D16507" t="s">
        <v>56</v>
      </c>
      <c r="E16507" s="30">
        <v>3</v>
      </c>
      <c r="F16507">
        <f t="shared" si="263"/>
        <v>1</v>
      </c>
    </row>
    <row r="16508" spans="1:6" x14ac:dyDescent="0.2">
      <c r="A16508" s="28">
        <v>43704</v>
      </c>
      <c r="B16508" t="s">
        <v>444</v>
      </c>
      <c r="C16508" t="s">
        <v>57</v>
      </c>
      <c r="D16508" t="s">
        <v>57</v>
      </c>
      <c r="E16508" s="30">
        <v>0</v>
      </c>
      <c r="F16508">
        <f t="shared" si="263"/>
        <v>1</v>
      </c>
    </row>
    <row r="16509" spans="1:6" x14ac:dyDescent="0.2">
      <c r="A16509" s="28">
        <v>43704</v>
      </c>
      <c r="B16509" t="s">
        <v>444</v>
      </c>
      <c r="C16509" t="s">
        <v>58</v>
      </c>
      <c r="D16509" t="s">
        <v>58</v>
      </c>
      <c r="E16509" s="30">
        <v>0</v>
      </c>
      <c r="F16509">
        <f t="shared" si="263"/>
        <v>1</v>
      </c>
    </row>
    <row r="16510" spans="1:6" x14ac:dyDescent="0.2">
      <c r="A16510" s="28">
        <v>43704</v>
      </c>
      <c r="B16510" t="s">
        <v>444</v>
      </c>
      <c r="C16510" t="s">
        <v>59</v>
      </c>
      <c r="D16510" t="s">
        <v>59</v>
      </c>
      <c r="E16510" s="30">
        <v>5</v>
      </c>
      <c r="F16510">
        <f t="shared" si="263"/>
        <v>1</v>
      </c>
    </row>
    <row r="16511" spans="1:6" x14ac:dyDescent="0.2">
      <c r="A16511" s="28">
        <v>43705</v>
      </c>
      <c r="B16511" t="s">
        <v>445</v>
      </c>
      <c r="C16511" t="s">
        <v>52</v>
      </c>
      <c r="D16511" t="s">
        <v>52</v>
      </c>
      <c r="E16511" s="30">
        <v>3.33</v>
      </c>
      <c r="F16511">
        <f t="shared" si="263"/>
        <v>1</v>
      </c>
    </row>
    <row r="16512" spans="1:6" x14ac:dyDescent="0.2">
      <c r="A16512" s="28">
        <v>43705</v>
      </c>
      <c r="B16512" t="s">
        <v>445</v>
      </c>
      <c r="C16512" t="s">
        <v>53</v>
      </c>
      <c r="D16512" t="s">
        <v>53</v>
      </c>
      <c r="E16512" s="30">
        <v>1.427</v>
      </c>
      <c r="F16512">
        <f t="shared" si="263"/>
        <v>1</v>
      </c>
    </row>
    <row r="16513" spans="1:6" x14ac:dyDescent="0.2">
      <c r="A16513" s="28">
        <v>43705</v>
      </c>
      <c r="B16513" t="s">
        <v>445</v>
      </c>
      <c r="C16513" t="s">
        <v>54</v>
      </c>
      <c r="D16513" t="s">
        <v>54</v>
      </c>
      <c r="E16513" s="30">
        <v>5</v>
      </c>
      <c r="F16513">
        <f t="shared" si="263"/>
        <v>1</v>
      </c>
    </row>
    <row r="16514" spans="1:6" x14ac:dyDescent="0.2">
      <c r="A16514" s="28">
        <v>43705</v>
      </c>
      <c r="B16514" t="s">
        <v>445</v>
      </c>
      <c r="C16514" t="s">
        <v>55</v>
      </c>
      <c r="D16514" t="s">
        <v>55</v>
      </c>
      <c r="E16514" s="30">
        <v>10</v>
      </c>
      <c r="F16514">
        <f t="shared" si="263"/>
        <v>1</v>
      </c>
    </row>
    <row r="16515" spans="1:6" x14ac:dyDescent="0.2">
      <c r="A16515" s="28">
        <v>43705</v>
      </c>
      <c r="B16515" t="s">
        <v>445</v>
      </c>
      <c r="C16515" t="s">
        <v>56</v>
      </c>
      <c r="D16515" t="s">
        <v>56</v>
      </c>
      <c r="E16515" s="30">
        <v>6</v>
      </c>
      <c r="F16515">
        <f t="shared" si="263"/>
        <v>1</v>
      </c>
    </row>
    <row r="16516" spans="1:6" x14ac:dyDescent="0.2">
      <c r="A16516" s="28">
        <v>43705</v>
      </c>
      <c r="B16516" t="s">
        <v>445</v>
      </c>
      <c r="C16516" t="s">
        <v>57</v>
      </c>
      <c r="D16516" t="s">
        <v>57</v>
      </c>
      <c r="E16516" s="30">
        <v>1</v>
      </c>
      <c r="F16516">
        <f t="shared" si="263"/>
        <v>1</v>
      </c>
    </row>
    <row r="16517" spans="1:6" x14ac:dyDescent="0.2">
      <c r="A16517" s="28">
        <v>43705</v>
      </c>
      <c r="B16517" t="s">
        <v>445</v>
      </c>
      <c r="C16517" t="s">
        <v>58</v>
      </c>
      <c r="D16517" t="s">
        <v>58</v>
      </c>
      <c r="E16517" s="30">
        <v>0</v>
      </c>
      <c r="F16517">
        <f t="shared" si="263"/>
        <v>1</v>
      </c>
    </row>
    <row r="16518" spans="1:6" x14ac:dyDescent="0.2">
      <c r="A16518" s="28">
        <v>43705</v>
      </c>
      <c r="B16518" t="s">
        <v>445</v>
      </c>
      <c r="C16518" t="s">
        <v>59</v>
      </c>
      <c r="D16518" t="s">
        <v>59</v>
      </c>
      <c r="E16518" s="30">
        <v>2</v>
      </c>
      <c r="F16518">
        <f t="shared" si="263"/>
        <v>1</v>
      </c>
    </row>
    <row r="16519" spans="1:6" x14ac:dyDescent="0.2">
      <c r="A16519" s="28">
        <v>43706</v>
      </c>
      <c r="B16519" t="s">
        <v>446</v>
      </c>
      <c r="C16519" t="s">
        <v>52</v>
      </c>
      <c r="D16519" t="s">
        <v>52</v>
      </c>
      <c r="E16519" s="30">
        <v>9</v>
      </c>
      <c r="F16519">
        <f t="shared" ref="F16519:F16582" si="264">SUBTOTAL(103,E16519)</f>
        <v>1</v>
      </c>
    </row>
    <row r="16520" spans="1:6" x14ac:dyDescent="0.2">
      <c r="A16520" s="28">
        <v>43706</v>
      </c>
      <c r="B16520" t="s">
        <v>446</v>
      </c>
      <c r="C16520" t="s">
        <v>53</v>
      </c>
      <c r="D16520" t="s">
        <v>53</v>
      </c>
      <c r="E16520" s="30">
        <v>1.68</v>
      </c>
      <c r="F16520">
        <f t="shared" si="264"/>
        <v>1</v>
      </c>
    </row>
    <row r="16521" spans="1:6" x14ac:dyDescent="0.2">
      <c r="A16521" s="28">
        <v>43706</v>
      </c>
      <c r="B16521" t="s">
        <v>446</v>
      </c>
      <c r="C16521" t="s">
        <v>54</v>
      </c>
      <c r="D16521" t="s">
        <v>54</v>
      </c>
      <c r="E16521" s="30">
        <v>5</v>
      </c>
      <c r="F16521">
        <f t="shared" si="264"/>
        <v>1</v>
      </c>
    </row>
    <row r="16522" spans="1:6" x14ac:dyDescent="0.2">
      <c r="A16522" s="28">
        <v>43706</v>
      </c>
      <c r="B16522" t="s">
        <v>446</v>
      </c>
      <c r="C16522" t="s">
        <v>55</v>
      </c>
      <c r="D16522" t="s">
        <v>55</v>
      </c>
      <c r="E16522" s="30">
        <v>17.399999999999999</v>
      </c>
      <c r="F16522">
        <f t="shared" si="264"/>
        <v>1</v>
      </c>
    </row>
    <row r="16523" spans="1:6" x14ac:dyDescent="0.2">
      <c r="A16523" s="28">
        <v>43706</v>
      </c>
      <c r="B16523" t="s">
        <v>446</v>
      </c>
      <c r="C16523" t="s">
        <v>56</v>
      </c>
      <c r="D16523" t="s">
        <v>56</v>
      </c>
      <c r="E16523" s="30">
        <v>9</v>
      </c>
      <c r="F16523">
        <f t="shared" si="264"/>
        <v>1</v>
      </c>
    </row>
    <row r="16524" spans="1:6" x14ac:dyDescent="0.2">
      <c r="A16524" s="28">
        <v>43706</v>
      </c>
      <c r="B16524" t="s">
        <v>446</v>
      </c>
      <c r="C16524" t="s">
        <v>57</v>
      </c>
      <c r="D16524" t="s">
        <v>57</v>
      </c>
      <c r="E16524" s="30">
        <v>1</v>
      </c>
      <c r="F16524">
        <f t="shared" si="264"/>
        <v>1</v>
      </c>
    </row>
    <row r="16525" spans="1:6" x14ac:dyDescent="0.2">
      <c r="A16525" s="28">
        <v>43706</v>
      </c>
      <c r="B16525" t="s">
        <v>446</v>
      </c>
      <c r="C16525" t="s">
        <v>58</v>
      </c>
      <c r="D16525" t="s">
        <v>58</v>
      </c>
      <c r="E16525" s="30">
        <v>1</v>
      </c>
      <c r="F16525">
        <f t="shared" si="264"/>
        <v>1</v>
      </c>
    </row>
    <row r="16526" spans="1:6" x14ac:dyDescent="0.2">
      <c r="A16526" s="28">
        <v>43706</v>
      </c>
      <c r="B16526" t="s">
        <v>446</v>
      </c>
      <c r="C16526" t="s">
        <v>59</v>
      </c>
      <c r="D16526" t="s">
        <v>59</v>
      </c>
      <c r="E16526" s="30">
        <v>2</v>
      </c>
      <c r="F16526">
        <f t="shared" si="264"/>
        <v>1</v>
      </c>
    </row>
    <row r="16527" spans="1:6" x14ac:dyDescent="0.2">
      <c r="A16527" s="28">
        <v>43707</v>
      </c>
      <c r="B16527" t="s">
        <v>440</v>
      </c>
      <c r="C16527" t="s">
        <v>52</v>
      </c>
      <c r="D16527" t="s">
        <v>52</v>
      </c>
      <c r="E16527" s="30">
        <v>6.34</v>
      </c>
      <c r="F16527">
        <f t="shared" si="264"/>
        <v>1</v>
      </c>
    </row>
    <row r="16528" spans="1:6" x14ac:dyDescent="0.2">
      <c r="A16528" s="28">
        <v>43707</v>
      </c>
      <c r="B16528" t="s">
        <v>440</v>
      </c>
      <c r="C16528" t="s">
        <v>53</v>
      </c>
      <c r="D16528" t="s">
        <v>53</v>
      </c>
      <c r="E16528" s="30">
        <v>1.056</v>
      </c>
      <c r="F16528">
        <f t="shared" si="264"/>
        <v>1</v>
      </c>
    </row>
    <row r="16529" spans="1:6" x14ac:dyDescent="0.2">
      <c r="A16529" s="28">
        <v>43707</v>
      </c>
      <c r="B16529" t="s">
        <v>440</v>
      </c>
      <c r="C16529" t="s">
        <v>54</v>
      </c>
      <c r="D16529" t="s">
        <v>54</v>
      </c>
      <c r="E16529" s="30">
        <v>2</v>
      </c>
      <c r="F16529">
        <f t="shared" si="264"/>
        <v>1</v>
      </c>
    </row>
    <row r="16530" spans="1:6" x14ac:dyDescent="0.2">
      <c r="A16530" s="28">
        <v>43707</v>
      </c>
      <c r="B16530" t="s">
        <v>440</v>
      </c>
      <c r="C16530" t="s">
        <v>55</v>
      </c>
      <c r="D16530" t="s">
        <v>55</v>
      </c>
      <c r="E16530" s="30">
        <v>19</v>
      </c>
      <c r="F16530">
        <f t="shared" si="264"/>
        <v>1</v>
      </c>
    </row>
    <row r="16531" spans="1:6" x14ac:dyDescent="0.2">
      <c r="A16531" s="28">
        <v>43707</v>
      </c>
      <c r="B16531" t="s">
        <v>440</v>
      </c>
      <c r="C16531" t="s">
        <v>56</v>
      </c>
      <c r="D16531" t="s">
        <v>56</v>
      </c>
      <c r="E16531" s="30">
        <v>3</v>
      </c>
      <c r="F16531">
        <f t="shared" si="264"/>
        <v>1</v>
      </c>
    </row>
    <row r="16532" spans="1:6" x14ac:dyDescent="0.2">
      <c r="A16532" s="28">
        <v>43707</v>
      </c>
      <c r="B16532" t="s">
        <v>440</v>
      </c>
      <c r="C16532" t="s">
        <v>57</v>
      </c>
      <c r="D16532" t="s">
        <v>57</v>
      </c>
      <c r="E16532" s="30">
        <v>0</v>
      </c>
      <c r="F16532">
        <f t="shared" si="264"/>
        <v>1</v>
      </c>
    </row>
    <row r="16533" spans="1:6" x14ac:dyDescent="0.2">
      <c r="A16533" s="28">
        <v>43707</v>
      </c>
      <c r="B16533" t="s">
        <v>440</v>
      </c>
      <c r="C16533" t="s">
        <v>58</v>
      </c>
      <c r="D16533" t="s">
        <v>58</v>
      </c>
      <c r="E16533" s="30">
        <v>2</v>
      </c>
      <c r="F16533">
        <f t="shared" si="264"/>
        <v>1</v>
      </c>
    </row>
    <row r="16534" spans="1:6" x14ac:dyDescent="0.2">
      <c r="A16534" s="28">
        <v>43707</v>
      </c>
      <c r="B16534" t="s">
        <v>440</v>
      </c>
      <c r="C16534" t="s">
        <v>59</v>
      </c>
      <c r="D16534" t="s">
        <v>59</v>
      </c>
      <c r="E16534" s="30">
        <v>5.0999999999999996</v>
      </c>
      <c r="F16534">
        <f t="shared" si="264"/>
        <v>1</v>
      </c>
    </row>
    <row r="16535" spans="1:6" x14ac:dyDescent="0.2">
      <c r="A16535" s="28">
        <v>43708</v>
      </c>
      <c r="B16535" t="s">
        <v>441</v>
      </c>
      <c r="C16535" t="s">
        <v>52</v>
      </c>
      <c r="D16535" t="s">
        <v>52</v>
      </c>
      <c r="E16535" s="30">
        <v>4.68</v>
      </c>
      <c r="F16535">
        <f t="shared" si="264"/>
        <v>1</v>
      </c>
    </row>
    <row r="16536" spans="1:6" x14ac:dyDescent="0.2">
      <c r="A16536" s="28">
        <v>43708</v>
      </c>
      <c r="B16536" t="s">
        <v>441</v>
      </c>
      <c r="C16536" t="s">
        <v>53</v>
      </c>
      <c r="D16536" t="s">
        <v>53</v>
      </c>
      <c r="E16536" s="30">
        <v>3.9359999999999999</v>
      </c>
      <c r="F16536">
        <f t="shared" si="264"/>
        <v>1</v>
      </c>
    </row>
    <row r="16537" spans="1:6" x14ac:dyDescent="0.2">
      <c r="A16537" s="28">
        <v>43708</v>
      </c>
      <c r="B16537" t="s">
        <v>441</v>
      </c>
      <c r="C16537" t="s">
        <v>54</v>
      </c>
      <c r="D16537" t="s">
        <v>54</v>
      </c>
      <c r="E16537" s="30">
        <v>2</v>
      </c>
      <c r="F16537">
        <f t="shared" si="264"/>
        <v>1</v>
      </c>
    </row>
    <row r="16538" spans="1:6" x14ac:dyDescent="0.2">
      <c r="A16538" s="28">
        <v>43708</v>
      </c>
      <c r="B16538" t="s">
        <v>441</v>
      </c>
      <c r="C16538" t="s">
        <v>55</v>
      </c>
      <c r="D16538" t="s">
        <v>55</v>
      </c>
      <c r="E16538" s="30">
        <v>15</v>
      </c>
      <c r="F16538">
        <f t="shared" si="264"/>
        <v>1</v>
      </c>
    </row>
    <row r="16539" spans="1:6" x14ac:dyDescent="0.2">
      <c r="A16539" s="28">
        <v>43708</v>
      </c>
      <c r="B16539" t="s">
        <v>441</v>
      </c>
      <c r="C16539" t="s">
        <v>56</v>
      </c>
      <c r="D16539" t="s">
        <v>56</v>
      </c>
      <c r="E16539" s="30">
        <v>5</v>
      </c>
      <c r="F16539">
        <f t="shared" si="264"/>
        <v>1</v>
      </c>
    </row>
    <row r="16540" spans="1:6" x14ac:dyDescent="0.2">
      <c r="A16540" s="28">
        <v>43708</v>
      </c>
      <c r="B16540" t="s">
        <v>441</v>
      </c>
      <c r="C16540" t="s">
        <v>57</v>
      </c>
      <c r="D16540" t="s">
        <v>57</v>
      </c>
      <c r="E16540" s="30">
        <v>1</v>
      </c>
      <c r="F16540">
        <f t="shared" si="264"/>
        <v>1</v>
      </c>
    </row>
    <row r="16541" spans="1:6" x14ac:dyDescent="0.2">
      <c r="A16541" s="28">
        <v>43708</v>
      </c>
      <c r="B16541" t="s">
        <v>441</v>
      </c>
      <c r="C16541" t="s">
        <v>58</v>
      </c>
      <c r="D16541" t="s">
        <v>58</v>
      </c>
      <c r="E16541" s="30">
        <v>4</v>
      </c>
      <c r="F16541">
        <f t="shared" si="264"/>
        <v>1</v>
      </c>
    </row>
    <row r="16542" spans="1:6" x14ac:dyDescent="0.2">
      <c r="A16542" s="28">
        <v>43708</v>
      </c>
      <c r="B16542" t="s">
        <v>441</v>
      </c>
      <c r="C16542" t="s">
        <v>59</v>
      </c>
      <c r="D16542" t="s">
        <v>59</v>
      </c>
      <c r="E16542" s="30">
        <v>6</v>
      </c>
      <c r="F16542">
        <f t="shared" si="264"/>
        <v>1</v>
      </c>
    </row>
    <row r="16543" spans="1:6" x14ac:dyDescent="0.2">
      <c r="A16543" s="28">
        <v>43709</v>
      </c>
      <c r="B16543" t="s">
        <v>447</v>
      </c>
      <c r="C16543" t="s">
        <v>52</v>
      </c>
      <c r="D16543" t="s">
        <v>52</v>
      </c>
      <c r="E16543" s="30">
        <v>2</v>
      </c>
      <c r="F16543">
        <f t="shared" si="264"/>
        <v>1</v>
      </c>
    </row>
    <row r="16544" spans="1:6" x14ac:dyDescent="0.2">
      <c r="A16544" s="28">
        <v>43709</v>
      </c>
      <c r="B16544" t="s">
        <v>447</v>
      </c>
      <c r="C16544" t="s">
        <v>53</v>
      </c>
      <c r="D16544" t="s">
        <v>53</v>
      </c>
      <c r="E16544" s="30">
        <v>4.3600000000000003</v>
      </c>
      <c r="F16544">
        <f t="shared" si="264"/>
        <v>1</v>
      </c>
    </row>
    <row r="16545" spans="1:6" x14ac:dyDescent="0.2">
      <c r="A16545" s="28">
        <v>43709</v>
      </c>
      <c r="B16545" t="s">
        <v>447</v>
      </c>
      <c r="C16545" t="s">
        <v>54</v>
      </c>
      <c r="D16545" t="s">
        <v>54</v>
      </c>
      <c r="E16545" s="30">
        <v>5</v>
      </c>
      <c r="F16545">
        <f t="shared" si="264"/>
        <v>1</v>
      </c>
    </row>
    <row r="16546" spans="1:6" x14ac:dyDescent="0.2">
      <c r="A16546" s="28">
        <v>43709</v>
      </c>
      <c r="B16546" t="s">
        <v>447</v>
      </c>
      <c r="C16546" t="s">
        <v>55</v>
      </c>
      <c r="D16546" t="s">
        <v>55</v>
      </c>
      <c r="E16546" s="30">
        <v>17</v>
      </c>
      <c r="F16546">
        <f t="shared" si="264"/>
        <v>1</v>
      </c>
    </row>
    <row r="16547" spans="1:6" x14ac:dyDescent="0.2">
      <c r="A16547" s="28">
        <v>43709</v>
      </c>
      <c r="B16547" t="s">
        <v>447</v>
      </c>
      <c r="C16547" t="s">
        <v>56</v>
      </c>
      <c r="D16547" t="s">
        <v>56</v>
      </c>
      <c r="E16547" s="30">
        <v>8.1999999999999993</v>
      </c>
      <c r="F16547">
        <f t="shared" si="264"/>
        <v>1</v>
      </c>
    </row>
    <row r="16548" spans="1:6" x14ac:dyDescent="0.2">
      <c r="A16548" s="28">
        <v>43709</v>
      </c>
      <c r="B16548" t="s">
        <v>447</v>
      </c>
      <c r="C16548" t="s">
        <v>57</v>
      </c>
      <c r="D16548" t="s">
        <v>57</v>
      </c>
      <c r="E16548" s="30">
        <v>1</v>
      </c>
      <c r="F16548">
        <f t="shared" si="264"/>
        <v>1</v>
      </c>
    </row>
    <row r="16549" spans="1:6" x14ac:dyDescent="0.2">
      <c r="A16549" s="28">
        <v>43709</v>
      </c>
      <c r="B16549" t="s">
        <v>447</v>
      </c>
      <c r="C16549" t="s">
        <v>58</v>
      </c>
      <c r="D16549" t="s">
        <v>58</v>
      </c>
      <c r="E16549" s="30">
        <v>5</v>
      </c>
      <c r="F16549">
        <f t="shared" si="264"/>
        <v>1</v>
      </c>
    </row>
    <row r="16550" spans="1:6" x14ac:dyDescent="0.2">
      <c r="A16550" s="28">
        <v>43709</v>
      </c>
      <c r="B16550" t="s">
        <v>447</v>
      </c>
      <c r="C16550" t="s">
        <v>59</v>
      </c>
      <c r="D16550" t="s">
        <v>59</v>
      </c>
      <c r="E16550" s="30">
        <v>4</v>
      </c>
      <c r="F16550">
        <f t="shared" si="264"/>
        <v>1</v>
      </c>
    </row>
    <row r="16551" spans="1:6" x14ac:dyDescent="0.2">
      <c r="A16551" s="28">
        <v>43710</v>
      </c>
      <c r="B16551" t="s">
        <v>443</v>
      </c>
      <c r="C16551" t="s">
        <v>52</v>
      </c>
      <c r="D16551" t="s">
        <v>52</v>
      </c>
      <c r="E16551" s="30">
        <v>5.33</v>
      </c>
      <c r="F16551">
        <f t="shared" si="264"/>
        <v>1</v>
      </c>
    </row>
    <row r="16552" spans="1:6" x14ac:dyDescent="0.2">
      <c r="A16552" s="28">
        <v>43710</v>
      </c>
      <c r="B16552" t="s">
        <v>443</v>
      </c>
      <c r="C16552" t="s">
        <v>53</v>
      </c>
      <c r="D16552" t="s">
        <v>53</v>
      </c>
      <c r="E16552" s="30">
        <v>2.0870000000000002</v>
      </c>
      <c r="F16552">
        <f t="shared" si="264"/>
        <v>1</v>
      </c>
    </row>
    <row r="16553" spans="1:6" x14ac:dyDescent="0.2">
      <c r="A16553" s="28">
        <v>43710</v>
      </c>
      <c r="B16553" t="s">
        <v>443</v>
      </c>
      <c r="C16553" t="s">
        <v>54</v>
      </c>
      <c r="D16553" t="s">
        <v>54</v>
      </c>
      <c r="E16553" s="30">
        <v>2.5</v>
      </c>
      <c r="F16553">
        <f t="shared" si="264"/>
        <v>1</v>
      </c>
    </row>
    <row r="16554" spans="1:6" x14ac:dyDescent="0.2">
      <c r="A16554" s="28">
        <v>43710</v>
      </c>
      <c r="B16554" t="s">
        <v>443</v>
      </c>
      <c r="C16554" t="s">
        <v>55</v>
      </c>
      <c r="D16554" t="s">
        <v>55</v>
      </c>
      <c r="E16554" s="30">
        <v>18</v>
      </c>
      <c r="F16554">
        <f t="shared" si="264"/>
        <v>1</v>
      </c>
    </row>
    <row r="16555" spans="1:6" x14ac:dyDescent="0.2">
      <c r="A16555" s="28">
        <v>43710</v>
      </c>
      <c r="B16555" t="s">
        <v>443</v>
      </c>
      <c r="C16555" t="s">
        <v>56</v>
      </c>
      <c r="D16555" t="s">
        <v>56</v>
      </c>
      <c r="E16555" s="30">
        <v>7</v>
      </c>
      <c r="F16555">
        <f t="shared" si="264"/>
        <v>1</v>
      </c>
    </row>
    <row r="16556" spans="1:6" x14ac:dyDescent="0.2">
      <c r="A16556" s="28">
        <v>43710</v>
      </c>
      <c r="B16556" t="s">
        <v>443</v>
      </c>
      <c r="C16556" t="s">
        <v>57</v>
      </c>
      <c r="D16556" t="s">
        <v>57</v>
      </c>
      <c r="E16556" s="30">
        <v>0</v>
      </c>
      <c r="F16556">
        <f t="shared" si="264"/>
        <v>1</v>
      </c>
    </row>
    <row r="16557" spans="1:6" x14ac:dyDescent="0.2">
      <c r="A16557" s="28">
        <v>43710</v>
      </c>
      <c r="B16557" t="s">
        <v>443</v>
      </c>
      <c r="C16557" t="s">
        <v>58</v>
      </c>
      <c r="D16557" t="s">
        <v>58</v>
      </c>
      <c r="E16557" s="30">
        <v>1</v>
      </c>
      <c r="F16557">
        <f t="shared" si="264"/>
        <v>1</v>
      </c>
    </row>
    <row r="16558" spans="1:6" x14ac:dyDescent="0.2">
      <c r="A16558" s="28">
        <v>43710</v>
      </c>
      <c r="B16558" t="s">
        <v>443</v>
      </c>
      <c r="C16558" t="s">
        <v>59</v>
      </c>
      <c r="D16558" t="s">
        <v>59</v>
      </c>
      <c r="E16558" s="30">
        <v>9</v>
      </c>
      <c r="F16558">
        <f t="shared" si="264"/>
        <v>1</v>
      </c>
    </row>
    <row r="16559" spans="1:6" x14ac:dyDescent="0.2">
      <c r="A16559" s="28">
        <v>43711</v>
      </c>
      <c r="B16559" t="s">
        <v>444</v>
      </c>
      <c r="C16559" t="s">
        <v>52</v>
      </c>
      <c r="D16559" t="s">
        <v>52</v>
      </c>
      <c r="E16559" s="30">
        <v>9.36</v>
      </c>
      <c r="F16559">
        <f t="shared" si="264"/>
        <v>1</v>
      </c>
    </row>
    <row r="16560" spans="1:6" x14ac:dyDescent="0.2">
      <c r="A16560" s="28">
        <v>43711</v>
      </c>
      <c r="B16560" t="s">
        <v>444</v>
      </c>
      <c r="C16560" t="s">
        <v>53</v>
      </c>
      <c r="D16560" t="s">
        <v>53</v>
      </c>
      <c r="E16560" s="30">
        <v>2.35</v>
      </c>
      <c r="F16560">
        <f t="shared" si="264"/>
        <v>1</v>
      </c>
    </row>
    <row r="16561" spans="1:6" x14ac:dyDescent="0.2">
      <c r="A16561" s="28">
        <v>43711</v>
      </c>
      <c r="B16561" t="s">
        <v>444</v>
      </c>
      <c r="C16561" t="s">
        <v>54</v>
      </c>
      <c r="D16561" t="s">
        <v>54</v>
      </c>
      <c r="E16561" s="30">
        <v>3.1</v>
      </c>
      <c r="F16561">
        <f t="shared" si="264"/>
        <v>1</v>
      </c>
    </row>
    <row r="16562" spans="1:6" x14ac:dyDescent="0.2">
      <c r="A16562" s="28">
        <v>43711</v>
      </c>
      <c r="B16562" t="s">
        <v>444</v>
      </c>
      <c r="C16562" t="s">
        <v>55</v>
      </c>
      <c r="D16562" t="s">
        <v>55</v>
      </c>
      <c r="E16562" s="30">
        <v>12.125</v>
      </c>
      <c r="F16562">
        <f t="shared" si="264"/>
        <v>1</v>
      </c>
    </row>
    <row r="16563" spans="1:6" x14ac:dyDescent="0.2">
      <c r="A16563" s="28">
        <v>43711</v>
      </c>
      <c r="B16563" t="s">
        <v>444</v>
      </c>
      <c r="C16563" t="s">
        <v>56</v>
      </c>
      <c r="D16563" t="s">
        <v>56</v>
      </c>
      <c r="E16563" s="30">
        <v>8</v>
      </c>
      <c r="F16563">
        <f t="shared" si="264"/>
        <v>1</v>
      </c>
    </row>
    <row r="16564" spans="1:6" x14ac:dyDescent="0.2">
      <c r="A16564" s="28">
        <v>43711</v>
      </c>
      <c r="B16564" t="s">
        <v>444</v>
      </c>
      <c r="C16564" t="s">
        <v>57</v>
      </c>
      <c r="D16564" t="s">
        <v>57</v>
      </c>
      <c r="E16564" s="30">
        <v>3</v>
      </c>
      <c r="F16564">
        <f t="shared" si="264"/>
        <v>1</v>
      </c>
    </row>
    <row r="16565" spans="1:6" x14ac:dyDescent="0.2">
      <c r="A16565" s="28">
        <v>43711</v>
      </c>
      <c r="B16565" t="s">
        <v>444</v>
      </c>
      <c r="C16565" t="s">
        <v>58</v>
      </c>
      <c r="D16565" t="s">
        <v>58</v>
      </c>
      <c r="E16565" s="30">
        <v>1</v>
      </c>
      <c r="F16565">
        <f t="shared" si="264"/>
        <v>1</v>
      </c>
    </row>
    <row r="16566" spans="1:6" x14ac:dyDescent="0.2">
      <c r="A16566" s="28">
        <v>43711</v>
      </c>
      <c r="B16566" t="s">
        <v>444</v>
      </c>
      <c r="C16566" t="s">
        <v>59</v>
      </c>
      <c r="D16566" t="s">
        <v>59</v>
      </c>
      <c r="E16566" s="30">
        <v>2</v>
      </c>
      <c r="F16566">
        <f t="shared" si="264"/>
        <v>1</v>
      </c>
    </row>
    <row r="16567" spans="1:6" x14ac:dyDescent="0.2">
      <c r="A16567" s="28">
        <v>43712</v>
      </c>
      <c r="B16567" t="s">
        <v>445</v>
      </c>
      <c r="C16567" t="s">
        <v>52</v>
      </c>
      <c r="D16567" t="s">
        <v>52</v>
      </c>
      <c r="E16567" s="30">
        <v>2</v>
      </c>
      <c r="F16567">
        <f t="shared" si="264"/>
        <v>1</v>
      </c>
    </row>
    <row r="16568" spans="1:6" x14ac:dyDescent="0.2">
      <c r="A16568" s="28">
        <v>43712</v>
      </c>
      <c r="B16568" t="s">
        <v>445</v>
      </c>
      <c r="C16568" t="s">
        <v>53</v>
      </c>
      <c r="D16568" t="s">
        <v>53</v>
      </c>
      <c r="E16568" s="30">
        <v>0.373</v>
      </c>
      <c r="F16568">
        <f t="shared" si="264"/>
        <v>1</v>
      </c>
    </row>
    <row r="16569" spans="1:6" x14ac:dyDescent="0.2">
      <c r="A16569" s="28">
        <v>43712</v>
      </c>
      <c r="B16569" t="s">
        <v>445</v>
      </c>
      <c r="C16569" t="s">
        <v>54</v>
      </c>
      <c r="D16569" t="s">
        <v>54</v>
      </c>
      <c r="E16569" s="30">
        <v>2.15</v>
      </c>
      <c r="F16569">
        <f t="shared" si="264"/>
        <v>1</v>
      </c>
    </row>
    <row r="16570" spans="1:6" x14ac:dyDescent="0.2">
      <c r="A16570" s="28">
        <v>43712</v>
      </c>
      <c r="B16570" t="s">
        <v>445</v>
      </c>
      <c r="C16570" t="s">
        <v>55</v>
      </c>
      <c r="D16570" t="s">
        <v>55</v>
      </c>
      <c r="E16570" s="30">
        <v>29.23</v>
      </c>
      <c r="F16570">
        <f t="shared" si="264"/>
        <v>1</v>
      </c>
    </row>
    <row r="16571" spans="1:6" x14ac:dyDescent="0.2">
      <c r="A16571" s="28">
        <v>43712</v>
      </c>
      <c r="B16571" t="s">
        <v>445</v>
      </c>
      <c r="C16571" t="s">
        <v>56</v>
      </c>
      <c r="D16571" t="s">
        <v>56</v>
      </c>
      <c r="E16571" s="30">
        <v>7</v>
      </c>
      <c r="F16571">
        <f t="shared" si="264"/>
        <v>1</v>
      </c>
    </row>
    <row r="16572" spans="1:6" x14ac:dyDescent="0.2">
      <c r="A16572" s="28">
        <v>43712</v>
      </c>
      <c r="B16572" t="s">
        <v>445</v>
      </c>
      <c r="C16572" t="s">
        <v>57</v>
      </c>
      <c r="D16572" t="s">
        <v>57</v>
      </c>
      <c r="E16572" s="30">
        <v>0</v>
      </c>
      <c r="F16572">
        <f t="shared" si="264"/>
        <v>1</v>
      </c>
    </row>
    <row r="16573" spans="1:6" x14ac:dyDescent="0.2">
      <c r="A16573" s="28">
        <v>43712</v>
      </c>
      <c r="B16573" t="s">
        <v>445</v>
      </c>
      <c r="C16573" t="s">
        <v>58</v>
      </c>
      <c r="D16573" t="s">
        <v>58</v>
      </c>
      <c r="E16573" s="30">
        <v>3</v>
      </c>
      <c r="F16573">
        <f t="shared" si="264"/>
        <v>1</v>
      </c>
    </row>
    <row r="16574" spans="1:6" x14ac:dyDescent="0.2">
      <c r="A16574" s="28">
        <v>43712</v>
      </c>
      <c r="B16574" t="s">
        <v>445</v>
      </c>
      <c r="C16574" t="s">
        <v>59</v>
      </c>
      <c r="D16574" t="s">
        <v>59</v>
      </c>
      <c r="E16574" s="30">
        <v>3</v>
      </c>
      <c r="F16574">
        <f t="shared" si="264"/>
        <v>1</v>
      </c>
    </row>
    <row r="16575" spans="1:6" x14ac:dyDescent="0.2">
      <c r="A16575" s="28">
        <v>43713</v>
      </c>
      <c r="B16575" t="s">
        <v>446</v>
      </c>
      <c r="C16575" t="s">
        <v>52</v>
      </c>
      <c r="D16575" t="s">
        <v>52</v>
      </c>
      <c r="E16575" s="30">
        <v>7</v>
      </c>
      <c r="F16575">
        <f t="shared" si="264"/>
        <v>1</v>
      </c>
    </row>
    <row r="16576" spans="1:6" x14ac:dyDescent="0.2">
      <c r="A16576" s="28">
        <v>43713</v>
      </c>
      <c r="B16576" t="s">
        <v>446</v>
      </c>
      <c r="C16576" t="s">
        <v>53</v>
      </c>
      <c r="D16576" t="s">
        <v>53</v>
      </c>
      <c r="E16576" s="30">
        <v>9.5299999999999994</v>
      </c>
      <c r="F16576">
        <f t="shared" si="264"/>
        <v>1</v>
      </c>
    </row>
    <row r="16577" spans="1:6" x14ac:dyDescent="0.2">
      <c r="A16577" s="28">
        <v>43713</v>
      </c>
      <c r="B16577" t="s">
        <v>446</v>
      </c>
      <c r="C16577" t="s">
        <v>54</v>
      </c>
      <c r="D16577" t="s">
        <v>54</v>
      </c>
      <c r="E16577" s="30">
        <v>2</v>
      </c>
      <c r="F16577">
        <f t="shared" si="264"/>
        <v>1</v>
      </c>
    </row>
    <row r="16578" spans="1:6" x14ac:dyDescent="0.2">
      <c r="A16578" s="28">
        <v>43713</v>
      </c>
      <c r="B16578" t="s">
        <v>446</v>
      </c>
      <c r="C16578" t="s">
        <v>55</v>
      </c>
      <c r="D16578" t="s">
        <v>55</v>
      </c>
      <c r="E16578" s="30">
        <v>14</v>
      </c>
      <c r="F16578">
        <f t="shared" si="264"/>
        <v>1</v>
      </c>
    </row>
    <row r="16579" spans="1:6" x14ac:dyDescent="0.2">
      <c r="A16579" s="28">
        <v>43713</v>
      </c>
      <c r="B16579" t="s">
        <v>446</v>
      </c>
      <c r="C16579" t="s">
        <v>56</v>
      </c>
      <c r="D16579" t="s">
        <v>56</v>
      </c>
      <c r="E16579" s="30">
        <v>1</v>
      </c>
      <c r="F16579">
        <f t="shared" si="264"/>
        <v>1</v>
      </c>
    </row>
    <row r="16580" spans="1:6" x14ac:dyDescent="0.2">
      <c r="A16580" s="28">
        <v>43713</v>
      </c>
      <c r="B16580" t="s">
        <v>446</v>
      </c>
      <c r="C16580" t="s">
        <v>57</v>
      </c>
      <c r="D16580" t="s">
        <v>57</v>
      </c>
      <c r="E16580" s="30">
        <v>0</v>
      </c>
      <c r="F16580">
        <f t="shared" si="264"/>
        <v>1</v>
      </c>
    </row>
    <row r="16581" spans="1:6" x14ac:dyDescent="0.2">
      <c r="A16581" s="28">
        <v>43713</v>
      </c>
      <c r="B16581" t="s">
        <v>446</v>
      </c>
      <c r="C16581" t="s">
        <v>58</v>
      </c>
      <c r="D16581" t="s">
        <v>58</v>
      </c>
      <c r="E16581" s="30">
        <v>1</v>
      </c>
      <c r="F16581">
        <f t="shared" si="264"/>
        <v>1</v>
      </c>
    </row>
    <row r="16582" spans="1:6" x14ac:dyDescent="0.2">
      <c r="A16582" s="28">
        <v>43713</v>
      </c>
      <c r="B16582" t="s">
        <v>446</v>
      </c>
      <c r="C16582" t="s">
        <v>59</v>
      </c>
      <c r="D16582" t="s">
        <v>59</v>
      </c>
      <c r="E16582" s="30">
        <v>8</v>
      </c>
      <c r="F16582">
        <f t="shared" si="264"/>
        <v>1</v>
      </c>
    </row>
    <row r="16583" spans="1:6" x14ac:dyDescent="0.2">
      <c r="A16583" s="28">
        <v>43714</v>
      </c>
      <c r="B16583" t="s">
        <v>440</v>
      </c>
      <c r="C16583" t="s">
        <v>52</v>
      </c>
      <c r="D16583" t="s">
        <v>52</v>
      </c>
      <c r="E16583" s="30">
        <v>1.68</v>
      </c>
      <c r="F16583">
        <f t="shared" ref="F16583:F16646" si="265">SUBTOTAL(103,E16583)</f>
        <v>1</v>
      </c>
    </row>
    <row r="16584" spans="1:6" x14ac:dyDescent="0.2">
      <c r="A16584" s="28">
        <v>43714</v>
      </c>
      <c r="B16584" t="s">
        <v>440</v>
      </c>
      <c r="C16584" t="s">
        <v>53</v>
      </c>
      <c r="D16584" t="s">
        <v>53</v>
      </c>
      <c r="E16584" s="30">
        <v>2.67</v>
      </c>
      <c r="F16584">
        <f t="shared" si="265"/>
        <v>1</v>
      </c>
    </row>
    <row r="16585" spans="1:6" x14ac:dyDescent="0.2">
      <c r="A16585" s="28">
        <v>43714</v>
      </c>
      <c r="B16585" t="s">
        <v>440</v>
      </c>
      <c r="C16585" t="s">
        <v>54</v>
      </c>
      <c r="D16585" t="s">
        <v>54</v>
      </c>
      <c r="E16585" s="30">
        <v>1</v>
      </c>
      <c r="F16585">
        <f t="shared" si="265"/>
        <v>1</v>
      </c>
    </row>
    <row r="16586" spans="1:6" x14ac:dyDescent="0.2">
      <c r="A16586" s="28">
        <v>43714</v>
      </c>
      <c r="B16586" t="s">
        <v>440</v>
      </c>
      <c r="C16586" t="s">
        <v>55</v>
      </c>
      <c r="D16586" t="s">
        <v>55</v>
      </c>
      <c r="E16586" s="30">
        <v>28.4</v>
      </c>
      <c r="F16586">
        <f t="shared" si="265"/>
        <v>1</v>
      </c>
    </row>
    <row r="16587" spans="1:6" x14ac:dyDescent="0.2">
      <c r="A16587" s="28">
        <v>43714</v>
      </c>
      <c r="B16587" t="s">
        <v>440</v>
      </c>
      <c r="C16587" t="s">
        <v>56</v>
      </c>
      <c r="D16587" t="s">
        <v>56</v>
      </c>
      <c r="E16587" s="30">
        <v>7</v>
      </c>
      <c r="F16587">
        <f t="shared" si="265"/>
        <v>1</v>
      </c>
    </row>
    <row r="16588" spans="1:6" x14ac:dyDescent="0.2">
      <c r="A16588" s="28">
        <v>43714</v>
      </c>
      <c r="B16588" t="s">
        <v>440</v>
      </c>
      <c r="C16588" t="s">
        <v>57</v>
      </c>
      <c r="D16588" t="s">
        <v>57</v>
      </c>
      <c r="E16588" s="30">
        <v>0</v>
      </c>
      <c r="F16588">
        <f t="shared" si="265"/>
        <v>1</v>
      </c>
    </row>
    <row r="16589" spans="1:6" x14ac:dyDescent="0.2">
      <c r="A16589" s="28">
        <v>43714</v>
      </c>
      <c r="B16589" t="s">
        <v>440</v>
      </c>
      <c r="C16589" t="s">
        <v>58</v>
      </c>
      <c r="D16589" t="s">
        <v>58</v>
      </c>
      <c r="E16589" s="30">
        <v>0</v>
      </c>
      <c r="F16589">
        <f t="shared" si="265"/>
        <v>1</v>
      </c>
    </row>
    <row r="16590" spans="1:6" x14ac:dyDescent="0.2">
      <c r="A16590" s="28">
        <v>43714</v>
      </c>
      <c r="B16590" t="s">
        <v>440</v>
      </c>
      <c r="C16590" t="s">
        <v>59</v>
      </c>
      <c r="D16590" t="s">
        <v>59</v>
      </c>
      <c r="E16590" s="30">
        <v>1.5</v>
      </c>
      <c r="F16590">
        <f t="shared" si="265"/>
        <v>1</v>
      </c>
    </row>
    <row r="16591" spans="1:6" x14ac:dyDescent="0.2">
      <c r="A16591" s="28">
        <v>43715</v>
      </c>
      <c r="B16591" t="s">
        <v>441</v>
      </c>
      <c r="C16591" t="s">
        <v>52</v>
      </c>
      <c r="D16591" t="s">
        <v>52</v>
      </c>
      <c r="E16591" s="30">
        <v>8.33</v>
      </c>
      <c r="F16591">
        <f t="shared" si="265"/>
        <v>1</v>
      </c>
    </row>
    <row r="16592" spans="1:6" x14ac:dyDescent="0.2">
      <c r="A16592" s="28">
        <v>43715</v>
      </c>
      <c r="B16592" t="s">
        <v>441</v>
      </c>
      <c r="C16592" t="s">
        <v>53</v>
      </c>
      <c r="D16592" t="s">
        <v>53</v>
      </c>
      <c r="E16592" s="30">
        <v>3.67</v>
      </c>
      <c r="F16592">
        <f t="shared" si="265"/>
        <v>1</v>
      </c>
    </row>
    <row r="16593" spans="1:6" x14ac:dyDescent="0.2">
      <c r="A16593" s="28">
        <v>43715</v>
      </c>
      <c r="B16593" t="s">
        <v>441</v>
      </c>
      <c r="C16593" t="s">
        <v>54</v>
      </c>
      <c r="D16593" t="s">
        <v>54</v>
      </c>
      <c r="E16593" s="30">
        <v>2</v>
      </c>
      <c r="F16593">
        <f t="shared" si="265"/>
        <v>1</v>
      </c>
    </row>
    <row r="16594" spans="1:6" x14ac:dyDescent="0.2">
      <c r="A16594" s="28">
        <v>43715</v>
      </c>
      <c r="B16594" t="s">
        <v>441</v>
      </c>
      <c r="C16594" t="s">
        <v>55</v>
      </c>
      <c r="D16594" t="s">
        <v>55</v>
      </c>
      <c r="E16594" s="30">
        <v>27</v>
      </c>
      <c r="F16594">
        <f t="shared" si="265"/>
        <v>1</v>
      </c>
    </row>
    <row r="16595" spans="1:6" x14ac:dyDescent="0.2">
      <c r="A16595" s="28">
        <v>43715</v>
      </c>
      <c r="B16595" t="s">
        <v>441</v>
      </c>
      <c r="C16595" t="s">
        <v>56</v>
      </c>
      <c r="D16595" t="s">
        <v>56</v>
      </c>
      <c r="E16595" s="30">
        <v>14</v>
      </c>
      <c r="F16595">
        <f t="shared" si="265"/>
        <v>1</v>
      </c>
    </row>
    <row r="16596" spans="1:6" x14ac:dyDescent="0.2">
      <c r="A16596" s="28">
        <v>43715</v>
      </c>
      <c r="B16596" t="s">
        <v>441</v>
      </c>
      <c r="C16596" t="s">
        <v>57</v>
      </c>
      <c r="D16596" t="s">
        <v>57</v>
      </c>
      <c r="E16596" s="30">
        <v>3</v>
      </c>
      <c r="F16596">
        <f t="shared" si="265"/>
        <v>1</v>
      </c>
    </row>
    <row r="16597" spans="1:6" x14ac:dyDescent="0.2">
      <c r="A16597" s="28">
        <v>43715</v>
      </c>
      <c r="B16597" t="s">
        <v>441</v>
      </c>
      <c r="C16597" t="s">
        <v>58</v>
      </c>
      <c r="D16597" t="s">
        <v>58</v>
      </c>
      <c r="E16597" s="30">
        <v>6</v>
      </c>
      <c r="F16597">
        <f t="shared" si="265"/>
        <v>1</v>
      </c>
    </row>
    <row r="16598" spans="1:6" x14ac:dyDescent="0.2">
      <c r="A16598" s="28">
        <v>43715</v>
      </c>
      <c r="B16598" t="s">
        <v>441</v>
      </c>
      <c r="C16598" t="s">
        <v>59</v>
      </c>
      <c r="D16598" t="s">
        <v>59</v>
      </c>
      <c r="E16598" s="30">
        <v>2</v>
      </c>
      <c r="F16598">
        <f t="shared" si="265"/>
        <v>1</v>
      </c>
    </row>
    <row r="16599" spans="1:6" x14ac:dyDescent="0.2">
      <c r="A16599" s="28">
        <v>43716</v>
      </c>
      <c r="B16599" t="s">
        <v>447</v>
      </c>
      <c r="C16599" t="s">
        <v>52</v>
      </c>
      <c r="D16599" t="s">
        <v>52</v>
      </c>
      <c r="E16599" s="30">
        <v>7.01</v>
      </c>
      <c r="F16599">
        <f t="shared" si="265"/>
        <v>1</v>
      </c>
    </row>
    <row r="16600" spans="1:6" x14ac:dyDescent="0.2">
      <c r="A16600" s="28">
        <v>43716</v>
      </c>
      <c r="B16600" t="s">
        <v>447</v>
      </c>
      <c r="C16600" t="s">
        <v>53</v>
      </c>
      <c r="D16600" t="s">
        <v>53</v>
      </c>
      <c r="E16600" s="30">
        <v>6.0869999999999997</v>
      </c>
      <c r="F16600">
        <f t="shared" si="265"/>
        <v>1</v>
      </c>
    </row>
    <row r="16601" spans="1:6" x14ac:dyDescent="0.2">
      <c r="A16601" s="28">
        <v>43716</v>
      </c>
      <c r="B16601" t="s">
        <v>447</v>
      </c>
      <c r="C16601" t="s">
        <v>54</v>
      </c>
      <c r="D16601" t="s">
        <v>54</v>
      </c>
      <c r="E16601" s="30">
        <v>3</v>
      </c>
      <c r="F16601">
        <f t="shared" si="265"/>
        <v>1</v>
      </c>
    </row>
    <row r="16602" spans="1:6" x14ac:dyDescent="0.2">
      <c r="A16602" s="28">
        <v>43716</v>
      </c>
      <c r="B16602" t="s">
        <v>447</v>
      </c>
      <c r="C16602" t="s">
        <v>55</v>
      </c>
      <c r="D16602" t="s">
        <v>55</v>
      </c>
      <c r="E16602" s="30">
        <v>26</v>
      </c>
      <c r="F16602">
        <f t="shared" si="265"/>
        <v>1</v>
      </c>
    </row>
    <row r="16603" spans="1:6" x14ac:dyDescent="0.2">
      <c r="A16603" s="28">
        <v>43716</v>
      </c>
      <c r="B16603" t="s">
        <v>447</v>
      </c>
      <c r="C16603" t="s">
        <v>56</v>
      </c>
      <c r="D16603" t="s">
        <v>56</v>
      </c>
      <c r="E16603" s="30">
        <v>7</v>
      </c>
      <c r="F16603">
        <f t="shared" si="265"/>
        <v>1</v>
      </c>
    </row>
    <row r="16604" spans="1:6" x14ac:dyDescent="0.2">
      <c r="A16604" s="28">
        <v>43716</v>
      </c>
      <c r="B16604" t="s">
        <v>447</v>
      </c>
      <c r="C16604" t="s">
        <v>57</v>
      </c>
      <c r="D16604" t="s">
        <v>57</v>
      </c>
      <c r="E16604" s="30">
        <v>0</v>
      </c>
      <c r="F16604">
        <f t="shared" si="265"/>
        <v>1</v>
      </c>
    </row>
    <row r="16605" spans="1:6" x14ac:dyDescent="0.2">
      <c r="A16605" s="28">
        <v>43716</v>
      </c>
      <c r="B16605" t="s">
        <v>447</v>
      </c>
      <c r="C16605" t="s">
        <v>58</v>
      </c>
      <c r="D16605" t="s">
        <v>58</v>
      </c>
      <c r="E16605" s="30">
        <v>3</v>
      </c>
      <c r="F16605">
        <f t="shared" si="265"/>
        <v>1</v>
      </c>
    </row>
    <row r="16606" spans="1:6" x14ac:dyDescent="0.2">
      <c r="A16606" s="28">
        <v>43716</v>
      </c>
      <c r="B16606" t="s">
        <v>447</v>
      </c>
      <c r="C16606" t="s">
        <v>59</v>
      </c>
      <c r="D16606" t="s">
        <v>59</v>
      </c>
      <c r="E16606" s="30">
        <v>3</v>
      </c>
      <c r="F16606">
        <f t="shared" si="265"/>
        <v>1</v>
      </c>
    </row>
    <row r="16607" spans="1:6" x14ac:dyDescent="0.2">
      <c r="A16607" s="28">
        <v>43717</v>
      </c>
      <c r="B16607" t="s">
        <v>443</v>
      </c>
      <c r="C16607" t="s">
        <v>52</v>
      </c>
      <c r="D16607" t="s">
        <v>52</v>
      </c>
      <c r="E16607" s="30">
        <v>1.18</v>
      </c>
      <c r="F16607">
        <f t="shared" si="265"/>
        <v>1</v>
      </c>
    </row>
    <row r="16608" spans="1:6" x14ac:dyDescent="0.2">
      <c r="A16608" s="28">
        <v>43717</v>
      </c>
      <c r="B16608" t="s">
        <v>443</v>
      </c>
      <c r="C16608" t="s">
        <v>53</v>
      </c>
      <c r="D16608" t="s">
        <v>53</v>
      </c>
      <c r="E16608" s="30">
        <v>2.1240000000000001</v>
      </c>
      <c r="F16608">
        <f t="shared" si="265"/>
        <v>1</v>
      </c>
    </row>
    <row r="16609" spans="1:6" x14ac:dyDescent="0.2">
      <c r="A16609" s="28">
        <v>43717</v>
      </c>
      <c r="B16609" t="s">
        <v>443</v>
      </c>
      <c r="C16609" t="s">
        <v>54</v>
      </c>
      <c r="D16609" t="s">
        <v>54</v>
      </c>
      <c r="E16609" s="30">
        <v>3</v>
      </c>
      <c r="F16609">
        <f t="shared" si="265"/>
        <v>1</v>
      </c>
    </row>
    <row r="16610" spans="1:6" x14ac:dyDescent="0.2">
      <c r="A16610" s="28">
        <v>43717</v>
      </c>
      <c r="B16610" t="s">
        <v>443</v>
      </c>
      <c r="C16610" t="s">
        <v>55</v>
      </c>
      <c r="D16610" t="s">
        <v>55</v>
      </c>
      <c r="E16610" s="30">
        <v>26</v>
      </c>
      <c r="F16610">
        <f t="shared" si="265"/>
        <v>1</v>
      </c>
    </row>
    <row r="16611" spans="1:6" x14ac:dyDescent="0.2">
      <c r="A16611" s="28">
        <v>43717</v>
      </c>
      <c r="B16611" t="s">
        <v>443</v>
      </c>
      <c r="C16611" t="s">
        <v>56</v>
      </c>
      <c r="D16611" t="s">
        <v>56</v>
      </c>
      <c r="E16611" s="30">
        <v>4</v>
      </c>
      <c r="F16611">
        <f t="shared" si="265"/>
        <v>1</v>
      </c>
    </row>
    <row r="16612" spans="1:6" x14ac:dyDescent="0.2">
      <c r="A16612" s="28">
        <v>43717</v>
      </c>
      <c r="B16612" t="s">
        <v>443</v>
      </c>
      <c r="C16612" t="s">
        <v>57</v>
      </c>
      <c r="D16612" t="s">
        <v>57</v>
      </c>
      <c r="E16612" s="30">
        <v>3</v>
      </c>
      <c r="F16612">
        <f t="shared" si="265"/>
        <v>1</v>
      </c>
    </row>
    <row r="16613" spans="1:6" x14ac:dyDescent="0.2">
      <c r="A16613" s="28">
        <v>43717</v>
      </c>
      <c r="B16613" t="s">
        <v>443</v>
      </c>
      <c r="C16613" t="s">
        <v>58</v>
      </c>
      <c r="D16613" t="s">
        <v>58</v>
      </c>
      <c r="E16613" s="30">
        <v>5</v>
      </c>
      <c r="F16613">
        <f t="shared" si="265"/>
        <v>1</v>
      </c>
    </row>
    <row r="16614" spans="1:6" x14ac:dyDescent="0.2">
      <c r="A16614" s="28">
        <v>43717</v>
      </c>
      <c r="B16614" t="s">
        <v>443</v>
      </c>
      <c r="C16614" t="s">
        <v>59</v>
      </c>
      <c r="D16614" t="s">
        <v>59</v>
      </c>
      <c r="E16614" s="30">
        <v>2</v>
      </c>
      <c r="F16614">
        <f t="shared" si="265"/>
        <v>1</v>
      </c>
    </row>
    <row r="16615" spans="1:6" x14ac:dyDescent="0.2">
      <c r="A16615" s="28">
        <v>43718</v>
      </c>
      <c r="B16615" t="s">
        <v>444</v>
      </c>
      <c r="C16615" t="s">
        <v>52</v>
      </c>
      <c r="D16615" t="s">
        <v>52</v>
      </c>
      <c r="E16615" s="30">
        <v>8.66</v>
      </c>
      <c r="F16615">
        <f t="shared" si="265"/>
        <v>1</v>
      </c>
    </row>
    <row r="16616" spans="1:6" x14ac:dyDescent="0.2">
      <c r="A16616" s="28">
        <v>43718</v>
      </c>
      <c r="B16616" t="s">
        <v>444</v>
      </c>
      <c r="C16616" t="s">
        <v>53</v>
      </c>
      <c r="D16616" t="s">
        <v>53</v>
      </c>
      <c r="E16616" s="30">
        <v>6.68</v>
      </c>
      <c r="F16616">
        <f t="shared" si="265"/>
        <v>1</v>
      </c>
    </row>
    <row r="16617" spans="1:6" x14ac:dyDescent="0.2">
      <c r="A16617" s="28">
        <v>43718</v>
      </c>
      <c r="B16617" t="s">
        <v>444</v>
      </c>
      <c r="C16617" t="s">
        <v>54</v>
      </c>
      <c r="D16617" t="s">
        <v>54</v>
      </c>
      <c r="E16617" s="30">
        <v>4.2</v>
      </c>
      <c r="F16617">
        <f t="shared" si="265"/>
        <v>1</v>
      </c>
    </row>
    <row r="16618" spans="1:6" x14ac:dyDescent="0.2">
      <c r="A16618" s="28">
        <v>43718</v>
      </c>
      <c r="B16618" t="s">
        <v>444</v>
      </c>
      <c r="C16618" t="s">
        <v>55</v>
      </c>
      <c r="D16618" t="s">
        <v>55</v>
      </c>
      <c r="E16618" s="30">
        <v>22</v>
      </c>
      <c r="F16618">
        <f t="shared" si="265"/>
        <v>1</v>
      </c>
    </row>
    <row r="16619" spans="1:6" x14ac:dyDescent="0.2">
      <c r="A16619" s="28">
        <v>43718</v>
      </c>
      <c r="B16619" t="s">
        <v>444</v>
      </c>
      <c r="C16619" t="s">
        <v>56</v>
      </c>
      <c r="D16619" t="s">
        <v>56</v>
      </c>
      <c r="E16619" s="30">
        <v>17</v>
      </c>
      <c r="F16619">
        <f t="shared" si="265"/>
        <v>1</v>
      </c>
    </row>
    <row r="16620" spans="1:6" x14ac:dyDescent="0.2">
      <c r="A16620" s="28">
        <v>43718</v>
      </c>
      <c r="B16620" t="s">
        <v>444</v>
      </c>
      <c r="C16620" t="s">
        <v>57</v>
      </c>
      <c r="D16620" t="s">
        <v>57</v>
      </c>
      <c r="E16620" s="30">
        <v>0</v>
      </c>
      <c r="F16620">
        <f t="shared" si="265"/>
        <v>1</v>
      </c>
    </row>
    <row r="16621" spans="1:6" x14ac:dyDescent="0.2">
      <c r="A16621" s="28">
        <v>43718</v>
      </c>
      <c r="B16621" t="s">
        <v>444</v>
      </c>
      <c r="C16621" t="s">
        <v>58</v>
      </c>
      <c r="D16621" t="s">
        <v>58</v>
      </c>
      <c r="E16621" s="30">
        <v>1</v>
      </c>
      <c r="F16621">
        <f t="shared" si="265"/>
        <v>1</v>
      </c>
    </row>
    <row r="16622" spans="1:6" x14ac:dyDescent="0.2">
      <c r="A16622" s="28">
        <v>43718</v>
      </c>
      <c r="B16622" t="s">
        <v>444</v>
      </c>
      <c r="C16622" t="s">
        <v>59</v>
      </c>
      <c r="D16622" t="s">
        <v>59</v>
      </c>
      <c r="E16622" s="30">
        <v>1</v>
      </c>
      <c r="F16622">
        <f t="shared" si="265"/>
        <v>1</v>
      </c>
    </row>
    <row r="16623" spans="1:6" x14ac:dyDescent="0.2">
      <c r="A16623" s="28">
        <v>43719</v>
      </c>
      <c r="B16623" t="s">
        <v>445</v>
      </c>
      <c r="C16623" t="s">
        <v>52</v>
      </c>
      <c r="D16623" t="s">
        <v>52</v>
      </c>
      <c r="E16623" s="30">
        <v>2.67</v>
      </c>
      <c r="F16623">
        <f t="shared" si="265"/>
        <v>1</v>
      </c>
    </row>
    <row r="16624" spans="1:6" x14ac:dyDescent="0.2">
      <c r="A16624" s="28">
        <v>43719</v>
      </c>
      <c r="B16624" t="s">
        <v>445</v>
      </c>
      <c r="C16624" t="s">
        <v>53</v>
      </c>
      <c r="D16624" t="s">
        <v>53</v>
      </c>
      <c r="E16624" s="30">
        <v>5.0759999999999996</v>
      </c>
      <c r="F16624">
        <f t="shared" si="265"/>
        <v>1</v>
      </c>
    </row>
    <row r="16625" spans="1:6" x14ac:dyDescent="0.2">
      <c r="A16625" s="28">
        <v>43719</v>
      </c>
      <c r="B16625" t="s">
        <v>445</v>
      </c>
      <c r="C16625" t="s">
        <v>54</v>
      </c>
      <c r="D16625" t="s">
        <v>54</v>
      </c>
      <c r="E16625" s="30">
        <v>3</v>
      </c>
      <c r="F16625">
        <f t="shared" si="265"/>
        <v>1</v>
      </c>
    </row>
    <row r="16626" spans="1:6" x14ac:dyDescent="0.2">
      <c r="A16626" s="28">
        <v>43719</v>
      </c>
      <c r="B16626" t="s">
        <v>445</v>
      </c>
      <c r="C16626" t="s">
        <v>55</v>
      </c>
      <c r="D16626" t="s">
        <v>55</v>
      </c>
      <c r="E16626" s="30">
        <v>42</v>
      </c>
      <c r="F16626">
        <f t="shared" si="265"/>
        <v>1</v>
      </c>
    </row>
    <row r="16627" spans="1:6" x14ac:dyDescent="0.2">
      <c r="A16627" s="28">
        <v>43719</v>
      </c>
      <c r="B16627" t="s">
        <v>445</v>
      </c>
      <c r="C16627" t="s">
        <v>56</v>
      </c>
      <c r="D16627" t="s">
        <v>56</v>
      </c>
      <c r="E16627" s="30">
        <v>5</v>
      </c>
      <c r="F16627">
        <f t="shared" si="265"/>
        <v>1</v>
      </c>
    </row>
    <row r="16628" spans="1:6" x14ac:dyDescent="0.2">
      <c r="A16628" s="28">
        <v>43719</v>
      </c>
      <c r="B16628" t="s">
        <v>445</v>
      </c>
      <c r="C16628" t="s">
        <v>57</v>
      </c>
      <c r="D16628" t="s">
        <v>57</v>
      </c>
      <c r="E16628" s="30">
        <v>0</v>
      </c>
      <c r="F16628">
        <f t="shared" si="265"/>
        <v>1</v>
      </c>
    </row>
    <row r="16629" spans="1:6" x14ac:dyDescent="0.2">
      <c r="A16629" s="28">
        <v>43719</v>
      </c>
      <c r="B16629" t="s">
        <v>445</v>
      </c>
      <c r="C16629" t="s">
        <v>58</v>
      </c>
      <c r="D16629" t="s">
        <v>58</v>
      </c>
      <c r="E16629" s="30">
        <v>5</v>
      </c>
      <c r="F16629">
        <f t="shared" si="265"/>
        <v>1</v>
      </c>
    </row>
    <row r="16630" spans="1:6" x14ac:dyDescent="0.2">
      <c r="A16630" s="28">
        <v>43719</v>
      </c>
      <c r="B16630" t="s">
        <v>445</v>
      </c>
      <c r="C16630" t="s">
        <v>59</v>
      </c>
      <c r="D16630" t="s">
        <v>59</v>
      </c>
      <c r="E16630" s="30">
        <v>2.5</v>
      </c>
      <c r="F16630">
        <f t="shared" si="265"/>
        <v>1</v>
      </c>
    </row>
    <row r="16631" spans="1:6" x14ac:dyDescent="0.2">
      <c r="A16631" s="28">
        <v>43720</v>
      </c>
      <c r="B16631" t="s">
        <v>446</v>
      </c>
      <c r="C16631" t="s">
        <v>52</v>
      </c>
      <c r="D16631" t="s">
        <v>52</v>
      </c>
      <c r="E16631" s="30">
        <v>2.33</v>
      </c>
      <c r="F16631">
        <f t="shared" si="265"/>
        <v>1</v>
      </c>
    </row>
    <row r="16632" spans="1:6" x14ac:dyDescent="0.2">
      <c r="A16632" s="28">
        <v>43720</v>
      </c>
      <c r="B16632" t="s">
        <v>446</v>
      </c>
      <c r="C16632" t="s">
        <v>53</v>
      </c>
      <c r="D16632" t="s">
        <v>53</v>
      </c>
      <c r="E16632" s="30">
        <v>1.34</v>
      </c>
      <c r="F16632">
        <f t="shared" si="265"/>
        <v>1</v>
      </c>
    </row>
    <row r="16633" spans="1:6" x14ac:dyDescent="0.2">
      <c r="A16633" s="28">
        <v>43720</v>
      </c>
      <c r="B16633" t="s">
        <v>446</v>
      </c>
      <c r="C16633" t="s">
        <v>54</v>
      </c>
      <c r="D16633" t="s">
        <v>54</v>
      </c>
      <c r="E16633" s="30">
        <v>2</v>
      </c>
      <c r="F16633">
        <f t="shared" si="265"/>
        <v>1</v>
      </c>
    </row>
    <row r="16634" spans="1:6" x14ac:dyDescent="0.2">
      <c r="A16634" s="28">
        <v>43720</v>
      </c>
      <c r="B16634" t="s">
        <v>446</v>
      </c>
      <c r="C16634" t="s">
        <v>55</v>
      </c>
      <c r="D16634" t="s">
        <v>55</v>
      </c>
      <c r="E16634" s="30">
        <v>21.975000000000001</v>
      </c>
      <c r="F16634">
        <f t="shared" si="265"/>
        <v>1</v>
      </c>
    </row>
    <row r="16635" spans="1:6" x14ac:dyDescent="0.2">
      <c r="A16635" s="28">
        <v>43720</v>
      </c>
      <c r="B16635" t="s">
        <v>446</v>
      </c>
      <c r="C16635" t="s">
        <v>56</v>
      </c>
      <c r="D16635" t="s">
        <v>56</v>
      </c>
      <c r="E16635" s="30">
        <v>11.2</v>
      </c>
      <c r="F16635">
        <f t="shared" si="265"/>
        <v>1</v>
      </c>
    </row>
    <row r="16636" spans="1:6" x14ac:dyDescent="0.2">
      <c r="A16636" s="28">
        <v>43720</v>
      </c>
      <c r="B16636" t="s">
        <v>446</v>
      </c>
      <c r="C16636" t="s">
        <v>57</v>
      </c>
      <c r="D16636" t="s">
        <v>57</v>
      </c>
      <c r="E16636" s="30">
        <v>0</v>
      </c>
      <c r="F16636">
        <f t="shared" si="265"/>
        <v>1</v>
      </c>
    </row>
    <row r="16637" spans="1:6" x14ac:dyDescent="0.2">
      <c r="A16637" s="28">
        <v>43720</v>
      </c>
      <c r="B16637" t="s">
        <v>446</v>
      </c>
      <c r="C16637" t="s">
        <v>58</v>
      </c>
      <c r="D16637" t="s">
        <v>58</v>
      </c>
      <c r="E16637" s="30">
        <v>10</v>
      </c>
      <c r="F16637">
        <f t="shared" si="265"/>
        <v>1</v>
      </c>
    </row>
    <row r="16638" spans="1:6" x14ac:dyDescent="0.2">
      <c r="A16638" s="28">
        <v>43720</v>
      </c>
      <c r="B16638" t="s">
        <v>446</v>
      </c>
      <c r="C16638" t="s">
        <v>59</v>
      </c>
      <c r="D16638" t="s">
        <v>59</v>
      </c>
      <c r="E16638" s="30">
        <v>4</v>
      </c>
      <c r="F16638">
        <f t="shared" si="265"/>
        <v>1</v>
      </c>
    </row>
    <row r="16639" spans="1:6" x14ac:dyDescent="0.2">
      <c r="A16639" s="28">
        <v>43721</v>
      </c>
      <c r="B16639" t="s">
        <v>440</v>
      </c>
      <c r="C16639" t="s">
        <v>52</v>
      </c>
      <c r="D16639" t="s">
        <v>52</v>
      </c>
      <c r="E16639" s="30">
        <v>6.34</v>
      </c>
      <c r="F16639">
        <f t="shared" si="265"/>
        <v>1</v>
      </c>
    </row>
    <row r="16640" spans="1:6" x14ac:dyDescent="0.2">
      <c r="A16640" s="28">
        <v>43721</v>
      </c>
      <c r="B16640" t="s">
        <v>440</v>
      </c>
      <c r="C16640" t="s">
        <v>53</v>
      </c>
      <c r="D16640" t="s">
        <v>53</v>
      </c>
      <c r="E16640" s="30">
        <v>3.35</v>
      </c>
      <c r="F16640">
        <f t="shared" si="265"/>
        <v>1</v>
      </c>
    </row>
    <row r="16641" spans="1:6" x14ac:dyDescent="0.2">
      <c r="A16641" s="28">
        <v>43721</v>
      </c>
      <c r="B16641" t="s">
        <v>440</v>
      </c>
      <c r="C16641" t="s">
        <v>54</v>
      </c>
      <c r="D16641" t="s">
        <v>54</v>
      </c>
      <c r="E16641" s="30">
        <v>2</v>
      </c>
      <c r="F16641">
        <f t="shared" si="265"/>
        <v>1</v>
      </c>
    </row>
    <row r="16642" spans="1:6" x14ac:dyDescent="0.2">
      <c r="A16642" s="28">
        <v>43721</v>
      </c>
      <c r="B16642" t="s">
        <v>440</v>
      </c>
      <c r="C16642" t="s">
        <v>55</v>
      </c>
      <c r="D16642" t="s">
        <v>55</v>
      </c>
      <c r="E16642" s="30">
        <v>17</v>
      </c>
      <c r="F16642">
        <f t="shared" si="265"/>
        <v>1</v>
      </c>
    </row>
    <row r="16643" spans="1:6" x14ac:dyDescent="0.2">
      <c r="A16643" s="28">
        <v>43721</v>
      </c>
      <c r="B16643" t="s">
        <v>440</v>
      </c>
      <c r="C16643" t="s">
        <v>56</v>
      </c>
      <c r="D16643" t="s">
        <v>56</v>
      </c>
      <c r="E16643" s="30">
        <v>12</v>
      </c>
      <c r="F16643">
        <f t="shared" si="265"/>
        <v>1</v>
      </c>
    </row>
    <row r="16644" spans="1:6" x14ac:dyDescent="0.2">
      <c r="A16644" s="28">
        <v>43721</v>
      </c>
      <c r="B16644" t="s">
        <v>440</v>
      </c>
      <c r="C16644" t="s">
        <v>57</v>
      </c>
      <c r="D16644" t="s">
        <v>57</v>
      </c>
      <c r="E16644" s="30">
        <v>2</v>
      </c>
      <c r="F16644">
        <f t="shared" si="265"/>
        <v>1</v>
      </c>
    </row>
    <row r="16645" spans="1:6" x14ac:dyDescent="0.2">
      <c r="A16645" s="28">
        <v>43721</v>
      </c>
      <c r="B16645" t="s">
        <v>440</v>
      </c>
      <c r="C16645" t="s">
        <v>58</v>
      </c>
      <c r="D16645" t="s">
        <v>58</v>
      </c>
      <c r="E16645" s="30">
        <v>5</v>
      </c>
      <c r="F16645">
        <f t="shared" si="265"/>
        <v>1</v>
      </c>
    </row>
    <row r="16646" spans="1:6" x14ac:dyDescent="0.2">
      <c r="A16646" s="28">
        <v>43721</v>
      </c>
      <c r="B16646" t="s">
        <v>440</v>
      </c>
      <c r="C16646" t="s">
        <v>59</v>
      </c>
      <c r="D16646" t="s">
        <v>59</v>
      </c>
      <c r="E16646" s="30">
        <v>5</v>
      </c>
      <c r="F16646">
        <f t="shared" si="265"/>
        <v>1</v>
      </c>
    </row>
    <row r="16647" spans="1:6" x14ac:dyDescent="0.2">
      <c r="A16647" s="28">
        <v>43722</v>
      </c>
      <c r="B16647" t="s">
        <v>441</v>
      </c>
      <c r="C16647" t="s">
        <v>52</v>
      </c>
      <c r="D16647" t="s">
        <v>52</v>
      </c>
      <c r="E16647" s="30">
        <v>8.99</v>
      </c>
      <c r="F16647">
        <f t="shared" ref="F16647:F16710" si="266">SUBTOTAL(103,E16647)</f>
        <v>1</v>
      </c>
    </row>
    <row r="16648" spans="1:6" x14ac:dyDescent="0.2">
      <c r="A16648" s="28">
        <v>43722</v>
      </c>
      <c r="B16648" t="s">
        <v>441</v>
      </c>
      <c r="C16648" t="s">
        <v>53</v>
      </c>
      <c r="D16648" t="s">
        <v>53</v>
      </c>
      <c r="E16648" s="30">
        <v>6.3970000000000002</v>
      </c>
      <c r="F16648">
        <f t="shared" si="266"/>
        <v>1</v>
      </c>
    </row>
    <row r="16649" spans="1:6" x14ac:dyDescent="0.2">
      <c r="A16649" s="28">
        <v>43722</v>
      </c>
      <c r="B16649" t="s">
        <v>441</v>
      </c>
      <c r="C16649" t="s">
        <v>54</v>
      </c>
      <c r="D16649" t="s">
        <v>54</v>
      </c>
      <c r="E16649" s="30">
        <v>3.45</v>
      </c>
      <c r="F16649">
        <f t="shared" si="266"/>
        <v>1</v>
      </c>
    </row>
    <row r="16650" spans="1:6" x14ac:dyDescent="0.2">
      <c r="A16650" s="28">
        <v>43722</v>
      </c>
      <c r="B16650" t="s">
        <v>441</v>
      </c>
      <c r="C16650" t="s">
        <v>55</v>
      </c>
      <c r="D16650" t="s">
        <v>55</v>
      </c>
      <c r="E16650" s="30">
        <v>24</v>
      </c>
      <c r="F16650">
        <f t="shared" si="266"/>
        <v>1</v>
      </c>
    </row>
    <row r="16651" spans="1:6" x14ac:dyDescent="0.2">
      <c r="A16651" s="28">
        <v>43722</v>
      </c>
      <c r="B16651" t="s">
        <v>441</v>
      </c>
      <c r="C16651" t="s">
        <v>56</v>
      </c>
      <c r="D16651" t="s">
        <v>56</v>
      </c>
      <c r="E16651" s="30">
        <v>12</v>
      </c>
      <c r="F16651">
        <f t="shared" si="266"/>
        <v>1</v>
      </c>
    </row>
    <row r="16652" spans="1:6" x14ac:dyDescent="0.2">
      <c r="A16652" s="28">
        <v>43722</v>
      </c>
      <c r="B16652" t="s">
        <v>441</v>
      </c>
      <c r="C16652" t="s">
        <v>57</v>
      </c>
      <c r="D16652" t="s">
        <v>57</v>
      </c>
      <c r="E16652" s="30">
        <v>0</v>
      </c>
      <c r="F16652">
        <f t="shared" si="266"/>
        <v>1</v>
      </c>
    </row>
    <row r="16653" spans="1:6" x14ac:dyDescent="0.2">
      <c r="A16653" s="28">
        <v>43722</v>
      </c>
      <c r="B16653" t="s">
        <v>441</v>
      </c>
      <c r="C16653" t="s">
        <v>58</v>
      </c>
      <c r="D16653" t="s">
        <v>58</v>
      </c>
      <c r="E16653" s="30">
        <v>2</v>
      </c>
      <c r="F16653">
        <f t="shared" si="266"/>
        <v>1</v>
      </c>
    </row>
    <row r="16654" spans="1:6" x14ac:dyDescent="0.2">
      <c r="A16654" s="28">
        <v>43722</v>
      </c>
      <c r="B16654" t="s">
        <v>441</v>
      </c>
      <c r="C16654" t="s">
        <v>59</v>
      </c>
      <c r="D16654" t="s">
        <v>59</v>
      </c>
      <c r="E16654" s="30">
        <v>10</v>
      </c>
      <c r="F16654">
        <f t="shared" si="266"/>
        <v>1</v>
      </c>
    </row>
    <row r="16655" spans="1:6" x14ac:dyDescent="0.2">
      <c r="A16655" s="28">
        <v>43723</v>
      </c>
      <c r="B16655" t="s">
        <v>447</v>
      </c>
      <c r="C16655" t="s">
        <v>52</v>
      </c>
      <c r="D16655" t="s">
        <v>52</v>
      </c>
      <c r="E16655" s="30">
        <v>5.34</v>
      </c>
      <c r="F16655">
        <f t="shared" si="266"/>
        <v>1</v>
      </c>
    </row>
    <row r="16656" spans="1:6" x14ac:dyDescent="0.2">
      <c r="A16656" s="28">
        <v>43723</v>
      </c>
      <c r="B16656" t="s">
        <v>447</v>
      </c>
      <c r="C16656" t="s">
        <v>53</v>
      </c>
      <c r="D16656" t="s">
        <v>53</v>
      </c>
      <c r="E16656" s="30">
        <v>6.01</v>
      </c>
      <c r="F16656">
        <f t="shared" si="266"/>
        <v>1</v>
      </c>
    </row>
    <row r="16657" spans="1:6" x14ac:dyDescent="0.2">
      <c r="A16657" s="28">
        <v>43723</v>
      </c>
      <c r="B16657" t="s">
        <v>447</v>
      </c>
      <c r="C16657" t="s">
        <v>54</v>
      </c>
      <c r="D16657" t="s">
        <v>54</v>
      </c>
      <c r="E16657" s="30">
        <v>2</v>
      </c>
      <c r="F16657">
        <f t="shared" si="266"/>
        <v>1</v>
      </c>
    </row>
    <row r="16658" spans="1:6" x14ac:dyDescent="0.2">
      <c r="A16658" s="28">
        <v>43723</v>
      </c>
      <c r="B16658" t="s">
        <v>447</v>
      </c>
      <c r="C16658" t="s">
        <v>55</v>
      </c>
      <c r="D16658" t="s">
        <v>55</v>
      </c>
      <c r="E16658" s="30">
        <v>25.4</v>
      </c>
      <c r="F16658">
        <f t="shared" si="266"/>
        <v>1</v>
      </c>
    </row>
    <row r="16659" spans="1:6" x14ac:dyDescent="0.2">
      <c r="A16659" s="28">
        <v>43723</v>
      </c>
      <c r="B16659" t="s">
        <v>447</v>
      </c>
      <c r="C16659" t="s">
        <v>56</v>
      </c>
      <c r="D16659" t="s">
        <v>56</v>
      </c>
      <c r="E16659" s="30">
        <v>6</v>
      </c>
      <c r="F16659">
        <f t="shared" si="266"/>
        <v>1</v>
      </c>
    </row>
    <row r="16660" spans="1:6" x14ac:dyDescent="0.2">
      <c r="A16660" s="28">
        <v>43723</v>
      </c>
      <c r="B16660" t="s">
        <v>447</v>
      </c>
      <c r="C16660" t="s">
        <v>57</v>
      </c>
      <c r="D16660" t="s">
        <v>57</v>
      </c>
      <c r="E16660" s="30">
        <v>0</v>
      </c>
      <c r="F16660">
        <f t="shared" si="266"/>
        <v>1</v>
      </c>
    </row>
    <row r="16661" spans="1:6" x14ac:dyDescent="0.2">
      <c r="A16661" s="28">
        <v>43723</v>
      </c>
      <c r="B16661" t="s">
        <v>447</v>
      </c>
      <c r="C16661" t="s">
        <v>58</v>
      </c>
      <c r="D16661" t="s">
        <v>58</v>
      </c>
      <c r="E16661" s="30">
        <v>2</v>
      </c>
      <c r="F16661">
        <f t="shared" si="266"/>
        <v>1</v>
      </c>
    </row>
    <row r="16662" spans="1:6" x14ac:dyDescent="0.2">
      <c r="A16662" s="28">
        <v>43723</v>
      </c>
      <c r="B16662" t="s">
        <v>447</v>
      </c>
      <c r="C16662" t="s">
        <v>59</v>
      </c>
      <c r="D16662" t="s">
        <v>59</v>
      </c>
      <c r="E16662" s="30">
        <v>6</v>
      </c>
      <c r="F16662">
        <f t="shared" si="266"/>
        <v>1</v>
      </c>
    </row>
    <row r="16663" spans="1:6" x14ac:dyDescent="0.2">
      <c r="A16663" s="28">
        <v>43724</v>
      </c>
      <c r="B16663" t="s">
        <v>443</v>
      </c>
      <c r="C16663" t="s">
        <v>52</v>
      </c>
      <c r="D16663" t="s">
        <v>52</v>
      </c>
      <c r="E16663" s="30">
        <v>9.33</v>
      </c>
      <c r="F16663">
        <f t="shared" si="266"/>
        <v>1</v>
      </c>
    </row>
    <row r="16664" spans="1:6" x14ac:dyDescent="0.2">
      <c r="A16664" s="28">
        <v>43724</v>
      </c>
      <c r="B16664" t="s">
        <v>443</v>
      </c>
      <c r="C16664" t="s">
        <v>53</v>
      </c>
      <c r="D16664" t="s">
        <v>53</v>
      </c>
      <c r="E16664" s="30">
        <v>2.3159999999999998</v>
      </c>
      <c r="F16664">
        <f t="shared" si="266"/>
        <v>1</v>
      </c>
    </row>
    <row r="16665" spans="1:6" x14ac:dyDescent="0.2">
      <c r="A16665" s="28">
        <v>43724</v>
      </c>
      <c r="B16665" t="s">
        <v>443</v>
      </c>
      <c r="C16665" t="s">
        <v>54</v>
      </c>
      <c r="D16665" t="s">
        <v>54</v>
      </c>
      <c r="E16665" s="30">
        <v>3</v>
      </c>
      <c r="F16665">
        <f t="shared" si="266"/>
        <v>1</v>
      </c>
    </row>
    <row r="16666" spans="1:6" x14ac:dyDescent="0.2">
      <c r="A16666" s="28">
        <v>43724</v>
      </c>
      <c r="B16666" t="s">
        <v>443</v>
      </c>
      <c r="C16666" t="s">
        <v>55</v>
      </c>
      <c r="D16666" t="s">
        <v>55</v>
      </c>
      <c r="E16666" s="30">
        <v>22</v>
      </c>
      <c r="F16666">
        <f t="shared" si="266"/>
        <v>1</v>
      </c>
    </row>
    <row r="16667" spans="1:6" x14ac:dyDescent="0.2">
      <c r="A16667" s="28">
        <v>43724</v>
      </c>
      <c r="B16667" t="s">
        <v>443</v>
      </c>
      <c r="C16667" t="s">
        <v>56</v>
      </c>
      <c r="D16667" t="s">
        <v>56</v>
      </c>
      <c r="E16667" s="30">
        <v>5</v>
      </c>
      <c r="F16667">
        <f t="shared" si="266"/>
        <v>1</v>
      </c>
    </row>
    <row r="16668" spans="1:6" x14ac:dyDescent="0.2">
      <c r="A16668" s="28">
        <v>43724</v>
      </c>
      <c r="B16668" t="s">
        <v>443</v>
      </c>
      <c r="C16668" t="s">
        <v>57</v>
      </c>
      <c r="D16668" t="s">
        <v>57</v>
      </c>
      <c r="E16668" s="30">
        <v>1</v>
      </c>
      <c r="F16668">
        <f t="shared" si="266"/>
        <v>1</v>
      </c>
    </row>
    <row r="16669" spans="1:6" x14ac:dyDescent="0.2">
      <c r="A16669" s="28">
        <v>43724</v>
      </c>
      <c r="B16669" t="s">
        <v>443</v>
      </c>
      <c r="C16669" t="s">
        <v>58</v>
      </c>
      <c r="D16669" t="s">
        <v>58</v>
      </c>
      <c r="E16669" s="30">
        <v>0</v>
      </c>
      <c r="F16669">
        <f t="shared" si="266"/>
        <v>1</v>
      </c>
    </row>
    <row r="16670" spans="1:6" x14ac:dyDescent="0.2">
      <c r="A16670" s="28">
        <v>43724</v>
      </c>
      <c r="B16670" t="s">
        <v>443</v>
      </c>
      <c r="C16670" t="s">
        <v>59</v>
      </c>
      <c r="D16670" t="s">
        <v>59</v>
      </c>
      <c r="E16670" s="30">
        <v>2</v>
      </c>
      <c r="F16670">
        <f t="shared" si="266"/>
        <v>1</v>
      </c>
    </row>
    <row r="16671" spans="1:6" x14ac:dyDescent="0.2">
      <c r="A16671" s="28">
        <v>43725</v>
      </c>
      <c r="B16671" t="s">
        <v>444</v>
      </c>
      <c r="C16671" t="s">
        <v>52</v>
      </c>
      <c r="D16671" t="s">
        <v>52</v>
      </c>
      <c r="E16671" s="30">
        <v>4.5</v>
      </c>
      <c r="F16671">
        <f t="shared" si="266"/>
        <v>1</v>
      </c>
    </row>
    <row r="16672" spans="1:6" x14ac:dyDescent="0.2">
      <c r="A16672" s="28">
        <v>43725</v>
      </c>
      <c r="B16672" t="s">
        <v>444</v>
      </c>
      <c r="C16672" t="s">
        <v>53</v>
      </c>
      <c r="D16672" t="s">
        <v>53</v>
      </c>
      <c r="E16672" s="30">
        <v>3.0070000000000001</v>
      </c>
      <c r="F16672">
        <f t="shared" si="266"/>
        <v>1</v>
      </c>
    </row>
    <row r="16673" spans="1:6" x14ac:dyDescent="0.2">
      <c r="A16673" s="28">
        <v>43725</v>
      </c>
      <c r="B16673" t="s">
        <v>444</v>
      </c>
      <c r="C16673" t="s">
        <v>54</v>
      </c>
      <c r="D16673" t="s">
        <v>54</v>
      </c>
      <c r="E16673" s="30">
        <v>6.5</v>
      </c>
      <c r="F16673">
        <f t="shared" si="266"/>
        <v>1</v>
      </c>
    </row>
    <row r="16674" spans="1:6" x14ac:dyDescent="0.2">
      <c r="A16674" s="28">
        <v>43725</v>
      </c>
      <c r="B16674" t="s">
        <v>444</v>
      </c>
      <c r="C16674" t="s">
        <v>55</v>
      </c>
      <c r="D16674" t="s">
        <v>55</v>
      </c>
      <c r="E16674" s="30">
        <v>19.2</v>
      </c>
      <c r="F16674">
        <f t="shared" si="266"/>
        <v>1</v>
      </c>
    </row>
    <row r="16675" spans="1:6" x14ac:dyDescent="0.2">
      <c r="A16675" s="28">
        <v>43725</v>
      </c>
      <c r="B16675" t="s">
        <v>444</v>
      </c>
      <c r="C16675" t="s">
        <v>56</v>
      </c>
      <c r="D16675" t="s">
        <v>56</v>
      </c>
      <c r="E16675" s="30">
        <v>8.1999999999999993</v>
      </c>
      <c r="F16675">
        <f t="shared" si="266"/>
        <v>1</v>
      </c>
    </row>
    <row r="16676" spans="1:6" x14ac:dyDescent="0.2">
      <c r="A16676" s="28">
        <v>43725</v>
      </c>
      <c r="B16676" t="s">
        <v>444</v>
      </c>
      <c r="C16676" t="s">
        <v>57</v>
      </c>
      <c r="D16676" t="s">
        <v>57</v>
      </c>
      <c r="E16676" s="30">
        <v>0</v>
      </c>
      <c r="F16676">
        <f t="shared" si="266"/>
        <v>1</v>
      </c>
    </row>
    <row r="16677" spans="1:6" x14ac:dyDescent="0.2">
      <c r="A16677" s="28">
        <v>43725</v>
      </c>
      <c r="B16677" t="s">
        <v>444</v>
      </c>
      <c r="C16677" t="s">
        <v>58</v>
      </c>
      <c r="D16677" t="s">
        <v>58</v>
      </c>
      <c r="E16677" s="30">
        <v>6</v>
      </c>
      <c r="F16677">
        <f t="shared" si="266"/>
        <v>1</v>
      </c>
    </row>
    <row r="16678" spans="1:6" x14ac:dyDescent="0.2">
      <c r="A16678" s="28">
        <v>43725</v>
      </c>
      <c r="B16678" t="s">
        <v>444</v>
      </c>
      <c r="C16678" t="s">
        <v>59</v>
      </c>
      <c r="D16678" t="s">
        <v>59</v>
      </c>
      <c r="E16678" s="30">
        <v>2</v>
      </c>
      <c r="F16678">
        <f t="shared" si="266"/>
        <v>1</v>
      </c>
    </row>
    <row r="16679" spans="1:6" x14ac:dyDescent="0.2">
      <c r="A16679" s="28">
        <v>43726</v>
      </c>
      <c r="B16679" t="s">
        <v>445</v>
      </c>
      <c r="C16679" t="s">
        <v>52</v>
      </c>
      <c r="D16679" t="s">
        <v>52</v>
      </c>
      <c r="E16679" s="30">
        <v>6.33</v>
      </c>
      <c r="F16679">
        <f t="shared" si="266"/>
        <v>1</v>
      </c>
    </row>
    <row r="16680" spans="1:6" x14ac:dyDescent="0.2">
      <c r="A16680" s="28">
        <v>43726</v>
      </c>
      <c r="B16680" t="s">
        <v>445</v>
      </c>
      <c r="C16680" t="s">
        <v>53</v>
      </c>
      <c r="D16680" t="s">
        <v>53</v>
      </c>
      <c r="E16680" s="30">
        <v>4.33</v>
      </c>
      <c r="F16680">
        <f t="shared" si="266"/>
        <v>1</v>
      </c>
    </row>
    <row r="16681" spans="1:6" x14ac:dyDescent="0.2">
      <c r="A16681" s="28">
        <v>43726</v>
      </c>
      <c r="B16681" t="s">
        <v>445</v>
      </c>
      <c r="C16681" t="s">
        <v>54</v>
      </c>
      <c r="D16681" t="s">
        <v>54</v>
      </c>
      <c r="E16681" s="30">
        <v>7</v>
      </c>
      <c r="F16681">
        <f t="shared" si="266"/>
        <v>1</v>
      </c>
    </row>
    <row r="16682" spans="1:6" x14ac:dyDescent="0.2">
      <c r="A16682" s="28">
        <v>43726</v>
      </c>
      <c r="B16682" t="s">
        <v>445</v>
      </c>
      <c r="C16682" t="s">
        <v>55</v>
      </c>
      <c r="D16682" t="s">
        <v>55</v>
      </c>
      <c r="E16682" s="30">
        <v>22</v>
      </c>
      <c r="F16682">
        <f t="shared" si="266"/>
        <v>1</v>
      </c>
    </row>
    <row r="16683" spans="1:6" x14ac:dyDescent="0.2">
      <c r="A16683" s="28">
        <v>43726</v>
      </c>
      <c r="B16683" t="s">
        <v>445</v>
      </c>
      <c r="C16683" t="s">
        <v>56</v>
      </c>
      <c r="D16683" t="s">
        <v>56</v>
      </c>
      <c r="E16683" s="30">
        <v>4</v>
      </c>
      <c r="F16683">
        <f t="shared" si="266"/>
        <v>1</v>
      </c>
    </row>
    <row r="16684" spans="1:6" x14ac:dyDescent="0.2">
      <c r="A16684" s="28">
        <v>43726</v>
      </c>
      <c r="B16684" t="s">
        <v>445</v>
      </c>
      <c r="C16684" t="s">
        <v>57</v>
      </c>
      <c r="D16684" t="s">
        <v>57</v>
      </c>
      <c r="E16684" s="30">
        <v>0</v>
      </c>
      <c r="F16684">
        <f t="shared" si="266"/>
        <v>1</v>
      </c>
    </row>
    <row r="16685" spans="1:6" x14ac:dyDescent="0.2">
      <c r="A16685" s="28">
        <v>43726</v>
      </c>
      <c r="B16685" t="s">
        <v>445</v>
      </c>
      <c r="C16685" t="s">
        <v>58</v>
      </c>
      <c r="D16685" t="s">
        <v>58</v>
      </c>
      <c r="E16685" s="30">
        <v>2</v>
      </c>
      <c r="F16685">
        <f t="shared" si="266"/>
        <v>1</v>
      </c>
    </row>
    <row r="16686" spans="1:6" x14ac:dyDescent="0.2">
      <c r="A16686" s="28">
        <v>43726</v>
      </c>
      <c r="B16686" t="s">
        <v>445</v>
      </c>
      <c r="C16686" t="s">
        <v>59</v>
      </c>
      <c r="D16686" t="s">
        <v>59</v>
      </c>
      <c r="E16686" s="30">
        <v>2</v>
      </c>
      <c r="F16686">
        <f t="shared" si="266"/>
        <v>1</v>
      </c>
    </row>
    <row r="16687" spans="1:6" x14ac:dyDescent="0.2">
      <c r="A16687" s="28">
        <v>43727</v>
      </c>
      <c r="B16687" t="s">
        <v>446</v>
      </c>
      <c r="C16687" t="s">
        <v>52</v>
      </c>
      <c r="D16687" t="s">
        <v>52</v>
      </c>
      <c r="E16687" s="30">
        <v>7.33</v>
      </c>
      <c r="F16687">
        <f t="shared" si="266"/>
        <v>1</v>
      </c>
    </row>
    <row r="16688" spans="1:6" x14ac:dyDescent="0.2">
      <c r="A16688" s="28">
        <v>43727</v>
      </c>
      <c r="B16688" t="s">
        <v>446</v>
      </c>
      <c r="C16688" t="s">
        <v>53</v>
      </c>
      <c r="D16688" t="s">
        <v>53</v>
      </c>
      <c r="E16688" s="30">
        <v>3.34</v>
      </c>
      <c r="F16688">
        <f t="shared" si="266"/>
        <v>1</v>
      </c>
    </row>
    <row r="16689" spans="1:6" x14ac:dyDescent="0.2">
      <c r="A16689" s="28">
        <v>43727</v>
      </c>
      <c r="B16689" t="s">
        <v>446</v>
      </c>
      <c r="C16689" t="s">
        <v>54</v>
      </c>
      <c r="D16689" t="s">
        <v>54</v>
      </c>
      <c r="E16689" s="30">
        <v>3</v>
      </c>
      <c r="F16689">
        <f t="shared" si="266"/>
        <v>1</v>
      </c>
    </row>
    <row r="16690" spans="1:6" x14ac:dyDescent="0.2">
      <c r="A16690" s="28">
        <v>43727</v>
      </c>
      <c r="B16690" t="s">
        <v>446</v>
      </c>
      <c r="C16690" t="s">
        <v>55</v>
      </c>
      <c r="D16690" t="s">
        <v>55</v>
      </c>
      <c r="E16690" s="30">
        <v>33</v>
      </c>
      <c r="F16690">
        <f t="shared" si="266"/>
        <v>1</v>
      </c>
    </row>
    <row r="16691" spans="1:6" x14ac:dyDescent="0.2">
      <c r="A16691" s="28">
        <v>43727</v>
      </c>
      <c r="B16691" t="s">
        <v>446</v>
      </c>
      <c r="C16691" t="s">
        <v>56</v>
      </c>
      <c r="D16691" t="s">
        <v>56</v>
      </c>
      <c r="E16691" s="30">
        <v>5</v>
      </c>
      <c r="F16691">
        <f t="shared" si="266"/>
        <v>1</v>
      </c>
    </row>
    <row r="16692" spans="1:6" x14ac:dyDescent="0.2">
      <c r="A16692" s="28">
        <v>43727</v>
      </c>
      <c r="B16692" t="s">
        <v>446</v>
      </c>
      <c r="C16692" t="s">
        <v>57</v>
      </c>
      <c r="D16692" t="s">
        <v>57</v>
      </c>
      <c r="E16692" s="30">
        <v>2</v>
      </c>
      <c r="F16692">
        <f t="shared" si="266"/>
        <v>1</v>
      </c>
    </row>
    <row r="16693" spans="1:6" x14ac:dyDescent="0.2">
      <c r="A16693" s="28">
        <v>43727</v>
      </c>
      <c r="B16693" t="s">
        <v>446</v>
      </c>
      <c r="C16693" t="s">
        <v>58</v>
      </c>
      <c r="D16693" t="s">
        <v>58</v>
      </c>
      <c r="E16693" s="30">
        <v>3</v>
      </c>
      <c r="F16693">
        <f t="shared" si="266"/>
        <v>1</v>
      </c>
    </row>
    <row r="16694" spans="1:6" x14ac:dyDescent="0.2">
      <c r="A16694" s="28">
        <v>43727</v>
      </c>
      <c r="B16694" t="s">
        <v>446</v>
      </c>
      <c r="C16694" t="s">
        <v>59</v>
      </c>
      <c r="D16694" t="s">
        <v>59</v>
      </c>
      <c r="E16694" s="30">
        <v>4</v>
      </c>
      <c r="F16694">
        <f t="shared" si="266"/>
        <v>1</v>
      </c>
    </row>
    <row r="16695" spans="1:6" x14ac:dyDescent="0.2">
      <c r="A16695" s="28">
        <v>43728</v>
      </c>
      <c r="B16695" t="s">
        <v>440</v>
      </c>
      <c r="C16695" t="s">
        <v>52</v>
      </c>
      <c r="D16695" t="s">
        <v>52</v>
      </c>
      <c r="E16695" s="30">
        <v>5.34</v>
      </c>
      <c r="F16695">
        <f t="shared" si="266"/>
        <v>1</v>
      </c>
    </row>
    <row r="16696" spans="1:6" x14ac:dyDescent="0.2">
      <c r="A16696" s="28">
        <v>43728</v>
      </c>
      <c r="B16696" t="s">
        <v>440</v>
      </c>
      <c r="C16696" t="s">
        <v>53</v>
      </c>
      <c r="D16696" t="s">
        <v>53</v>
      </c>
      <c r="E16696" s="30">
        <v>3.383</v>
      </c>
      <c r="F16696">
        <f t="shared" si="266"/>
        <v>1</v>
      </c>
    </row>
    <row r="16697" spans="1:6" x14ac:dyDescent="0.2">
      <c r="A16697" s="28">
        <v>43728</v>
      </c>
      <c r="B16697" t="s">
        <v>440</v>
      </c>
      <c r="C16697" t="s">
        <v>54</v>
      </c>
      <c r="D16697" t="s">
        <v>54</v>
      </c>
      <c r="E16697" s="30">
        <v>2</v>
      </c>
      <c r="F16697">
        <f t="shared" si="266"/>
        <v>1</v>
      </c>
    </row>
    <row r="16698" spans="1:6" x14ac:dyDescent="0.2">
      <c r="A16698" s="28">
        <v>43728</v>
      </c>
      <c r="B16698" t="s">
        <v>440</v>
      </c>
      <c r="C16698" t="s">
        <v>55</v>
      </c>
      <c r="D16698" t="s">
        <v>55</v>
      </c>
      <c r="E16698" s="30">
        <v>51.3</v>
      </c>
      <c r="F16698">
        <f t="shared" si="266"/>
        <v>1</v>
      </c>
    </row>
    <row r="16699" spans="1:6" x14ac:dyDescent="0.2">
      <c r="A16699" s="28">
        <v>43728</v>
      </c>
      <c r="B16699" t="s">
        <v>440</v>
      </c>
      <c r="C16699" t="s">
        <v>56</v>
      </c>
      <c r="D16699" t="s">
        <v>56</v>
      </c>
      <c r="E16699" s="30">
        <v>3</v>
      </c>
      <c r="F16699">
        <f t="shared" si="266"/>
        <v>1</v>
      </c>
    </row>
    <row r="16700" spans="1:6" x14ac:dyDescent="0.2">
      <c r="A16700" s="28">
        <v>43728</v>
      </c>
      <c r="B16700" t="s">
        <v>440</v>
      </c>
      <c r="C16700" t="s">
        <v>57</v>
      </c>
      <c r="D16700" t="s">
        <v>57</v>
      </c>
      <c r="E16700" s="30">
        <v>0</v>
      </c>
      <c r="F16700">
        <f t="shared" si="266"/>
        <v>1</v>
      </c>
    </row>
    <row r="16701" spans="1:6" x14ac:dyDescent="0.2">
      <c r="A16701" s="28">
        <v>43728</v>
      </c>
      <c r="B16701" t="s">
        <v>440</v>
      </c>
      <c r="C16701" t="s">
        <v>58</v>
      </c>
      <c r="D16701" t="s">
        <v>58</v>
      </c>
      <c r="E16701" s="30">
        <v>1</v>
      </c>
      <c r="F16701">
        <f t="shared" si="266"/>
        <v>1</v>
      </c>
    </row>
    <row r="16702" spans="1:6" x14ac:dyDescent="0.2">
      <c r="A16702" s="28">
        <v>43728</v>
      </c>
      <c r="B16702" t="s">
        <v>440</v>
      </c>
      <c r="C16702" t="s">
        <v>59</v>
      </c>
      <c r="D16702" t="s">
        <v>59</v>
      </c>
      <c r="E16702" s="30">
        <v>3</v>
      </c>
      <c r="F16702">
        <f t="shared" si="266"/>
        <v>1</v>
      </c>
    </row>
    <row r="16703" spans="1:6" x14ac:dyDescent="0.2">
      <c r="A16703" s="28">
        <v>43729</v>
      </c>
      <c r="B16703" t="s">
        <v>441</v>
      </c>
      <c r="C16703" t="s">
        <v>52</v>
      </c>
      <c r="D16703" t="s">
        <v>52</v>
      </c>
      <c r="E16703" s="30">
        <v>10.68</v>
      </c>
      <c r="F16703">
        <f t="shared" si="266"/>
        <v>1</v>
      </c>
    </row>
    <row r="16704" spans="1:6" x14ac:dyDescent="0.2">
      <c r="A16704" s="28">
        <v>43729</v>
      </c>
      <c r="B16704" t="s">
        <v>441</v>
      </c>
      <c r="C16704" t="s">
        <v>53</v>
      </c>
      <c r="D16704" t="s">
        <v>53</v>
      </c>
      <c r="E16704" s="30">
        <v>5.68</v>
      </c>
      <c r="F16704">
        <f t="shared" si="266"/>
        <v>1</v>
      </c>
    </row>
    <row r="16705" spans="1:6" x14ac:dyDescent="0.2">
      <c r="A16705" s="28">
        <v>43729</v>
      </c>
      <c r="B16705" t="s">
        <v>441</v>
      </c>
      <c r="C16705" t="s">
        <v>54</v>
      </c>
      <c r="D16705" t="s">
        <v>54</v>
      </c>
      <c r="E16705" s="30">
        <v>1</v>
      </c>
      <c r="F16705">
        <f t="shared" si="266"/>
        <v>1</v>
      </c>
    </row>
    <row r="16706" spans="1:6" x14ac:dyDescent="0.2">
      <c r="A16706" s="28">
        <v>43729</v>
      </c>
      <c r="B16706" t="s">
        <v>441</v>
      </c>
      <c r="C16706" t="s">
        <v>55</v>
      </c>
      <c r="D16706" t="s">
        <v>55</v>
      </c>
      <c r="E16706" s="30">
        <v>44.25</v>
      </c>
      <c r="F16706">
        <f t="shared" si="266"/>
        <v>1</v>
      </c>
    </row>
    <row r="16707" spans="1:6" x14ac:dyDescent="0.2">
      <c r="A16707" s="28">
        <v>43729</v>
      </c>
      <c r="B16707" t="s">
        <v>441</v>
      </c>
      <c r="C16707" t="s">
        <v>56</v>
      </c>
      <c r="D16707" t="s">
        <v>56</v>
      </c>
      <c r="E16707" s="30">
        <v>3</v>
      </c>
      <c r="F16707">
        <f t="shared" si="266"/>
        <v>1</v>
      </c>
    </row>
    <row r="16708" spans="1:6" x14ac:dyDescent="0.2">
      <c r="A16708" s="28">
        <v>43729</v>
      </c>
      <c r="B16708" t="s">
        <v>441</v>
      </c>
      <c r="C16708" t="s">
        <v>57</v>
      </c>
      <c r="D16708" t="s">
        <v>57</v>
      </c>
      <c r="E16708" s="30">
        <v>0</v>
      </c>
      <c r="F16708">
        <f t="shared" si="266"/>
        <v>1</v>
      </c>
    </row>
    <row r="16709" spans="1:6" x14ac:dyDescent="0.2">
      <c r="A16709" s="28">
        <v>43729</v>
      </c>
      <c r="B16709" t="s">
        <v>441</v>
      </c>
      <c r="C16709" t="s">
        <v>58</v>
      </c>
      <c r="D16709" t="s">
        <v>58</v>
      </c>
      <c r="E16709" s="30">
        <v>6</v>
      </c>
      <c r="F16709">
        <f t="shared" si="266"/>
        <v>1</v>
      </c>
    </row>
    <row r="16710" spans="1:6" x14ac:dyDescent="0.2">
      <c r="A16710" s="28">
        <v>43729</v>
      </c>
      <c r="B16710" t="s">
        <v>441</v>
      </c>
      <c r="C16710" t="s">
        <v>59</v>
      </c>
      <c r="D16710" t="s">
        <v>59</v>
      </c>
      <c r="E16710" s="30">
        <v>4</v>
      </c>
      <c r="F16710">
        <f t="shared" si="266"/>
        <v>1</v>
      </c>
    </row>
    <row r="16711" spans="1:6" x14ac:dyDescent="0.2">
      <c r="A16711" s="28">
        <v>43730</v>
      </c>
      <c r="B16711" t="s">
        <v>447</v>
      </c>
      <c r="C16711" t="s">
        <v>52</v>
      </c>
      <c r="D16711" t="s">
        <v>52</v>
      </c>
      <c r="E16711" s="30">
        <v>3.33</v>
      </c>
      <c r="F16711">
        <f t="shared" ref="F16711:F16774" si="267">SUBTOTAL(103,E16711)</f>
        <v>1</v>
      </c>
    </row>
    <row r="16712" spans="1:6" x14ac:dyDescent="0.2">
      <c r="A16712" s="28">
        <v>43730</v>
      </c>
      <c r="B16712" t="s">
        <v>447</v>
      </c>
      <c r="C16712" t="s">
        <v>53</v>
      </c>
      <c r="D16712" t="s">
        <v>53</v>
      </c>
      <c r="E16712" s="30">
        <v>3.34</v>
      </c>
      <c r="F16712">
        <f t="shared" si="267"/>
        <v>1</v>
      </c>
    </row>
    <row r="16713" spans="1:6" x14ac:dyDescent="0.2">
      <c r="A16713" s="28">
        <v>43730</v>
      </c>
      <c r="B16713" t="s">
        <v>447</v>
      </c>
      <c r="C16713" t="s">
        <v>54</v>
      </c>
      <c r="D16713" t="s">
        <v>54</v>
      </c>
      <c r="E16713" s="30">
        <v>1.9</v>
      </c>
      <c r="F16713">
        <f t="shared" si="267"/>
        <v>1</v>
      </c>
    </row>
    <row r="16714" spans="1:6" x14ac:dyDescent="0.2">
      <c r="A16714" s="28">
        <v>43730</v>
      </c>
      <c r="B16714" t="s">
        <v>447</v>
      </c>
      <c r="C16714" t="s">
        <v>55</v>
      </c>
      <c r="D16714" t="s">
        <v>55</v>
      </c>
      <c r="E16714" s="30">
        <v>56.5</v>
      </c>
      <c r="F16714">
        <f t="shared" si="267"/>
        <v>1</v>
      </c>
    </row>
    <row r="16715" spans="1:6" x14ac:dyDescent="0.2">
      <c r="A16715" s="28">
        <v>43730</v>
      </c>
      <c r="B16715" t="s">
        <v>447</v>
      </c>
      <c r="C16715" t="s">
        <v>56</v>
      </c>
      <c r="D16715" t="s">
        <v>56</v>
      </c>
      <c r="E16715" s="30">
        <v>3</v>
      </c>
      <c r="F16715">
        <f t="shared" si="267"/>
        <v>1</v>
      </c>
    </row>
    <row r="16716" spans="1:6" x14ac:dyDescent="0.2">
      <c r="A16716" s="28">
        <v>43730</v>
      </c>
      <c r="B16716" t="s">
        <v>447</v>
      </c>
      <c r="C16716" t="s">
        <v>57</v>
      </c>
      <c r="D16716" t="s">
        <v>57</v>
      </c>
      <c r="E16716" s="30">
        <v>0</v>
      </c>
      <c r="F16716">
        <f t="shared" si="267"/>
        <v>1</v>
      </c>
    </row>
    <row r="16717" spans="1:6" x14ac:dyDescent="0.2">
      <c r="A16717" s="28">
        <v>43730</v>
      </c>
      <c r="B16717" t="s">
        <v>447</v>
      </c>
      <c r="C16717" t="s">
        <v>58</v>
      </c>
      <c r="D16717" t="s">
        <v>58</v>
      </c>
      <c r="E16717" s="30">
        <v>8</v>
      </c>
      <c r="F16717">
        <f t="shared" si="267"/>
        <v>1</v>
      </c>
    </row>
    <row r="16718" spans="1:6" x14ac:dyDescent="0.2">
      <c r="A16718" s="28">
        <v>43730</v>
      </c>
      <c r="B16718" t="s">
        <v>447</v>
      </c>
      <c r="C16718" t="s">
        <v>59</v>
      </c>
      <c r="D16718" t="s">
        <v>59</v>
      </c>
      <c r="E16718" s="30">
        <v>4</v>
      </c>
      <c r="F16718">
        <f t="shared" si="267"/>
        <v>1</v>
      </c>
    </row>
    <row r="16719" spans="1:6" x14ac:dyDescent="0.2">
      <c r="A16719" s="28">
        <v>43731</v>
      </c>
      <c r="B16719" t="s">
        <v>443</v>
      </c>
      <c r="C16719" t="s">
        <v>52</v>
      </c>
      <c r="D16719" t="s">
        <v>52</v>
      </c>
      <c r="E16719" s="30">
        <v>5.34</v>
      </c>
      <c r="F16719">
        <f t="shared" si="267"/>
        <v>1</v>
      </c>
    </row>
    <row r="16720" spans="1:6" x14ac:dyDescent="0.2">
      <c r="A16720" s="28">
        <v>43731</v>
      </c>
      <c r="B16720" t="s">
        <v>443</v>
      </c>
      <c r="C16720" t="s">
        <v>53</v>
      </c>
      <c r="D16720" t="s">
        <v>53</v>
      </c>
      <c r="E16720" s="30">
        <v>4.5490000000000004</v>
      </c>
      <c r="F16720">
        <f t="shared" si="267"/>
        <v>1</v>
      </c>
    </row>
    <row r="16721" spans="1:6" x14ac:dyDescent="0.2">
      <c r="A16721" s="28">
        <v>43731</v>
      </c>
      <c r="B16721" t="s">
        <v>443</v>
      </c>
      <c r="C16721" t="s">
        <v>54</v>
      </c>
      <c r="D16721" t="s">
        <v>54</v>
      </c>
      <c r="E16721" s="30">
        <v>3.3</v>
      </c>
      <c r="F16721">
        <f t="shared" si="267"/>
        <v>1</v>
      </c>
    </row>
    <row r="16722" spans="1:6" x14ac:dyDescent="0.2">
      <c r="A16722" s="28">
        <v>43731</v>
      </c>
      <c r="B16722" t="s">
        <v>443</v>
      </c>
      <c r="C16722" t="s">
        <v>55</v>
      </c>
      <c r="D16722" t="s">
        <v>55</v>
      </c>
      <c r="E16722" s="30">
        <v>55</v>
      </c>
      <c r="F16722">
        <f t="shared" si="267"/>
        <v>1</v>
      </c>
    </row>
    <row r="16723" spans="1:6" x14ac:dyDescent="0.2">
      <c r="A16723" s="28">
        <v>43731</v>
      </c>
      <c r="B16723" t="s">
        <v>443</v>
      </c>
      <c r="C16723" t="s">
        <v>56</v>
      </c>
      <c r="D16723" t="s">
        <v>56</v>
      </c>
      <c r="E16723" s="30">
        <v>6</v>
      </c>
      <c r="F16723">
        <f t="shared" si="267"/>
        <v>1</v>
      </c>
    </row>
    <row r="16724" spans="1:6" x14ac:dyDescent="0.2">
      <c r="A16724" s="28">
        <v>43731</v>
      </c>
      <c r="B16724" t="s">
        <v>443</v>
      </c>
      <c r="C16724" t="s">
        <v>57</v>
      </c>
      <c r="D16724" t="s">
        <v>57</v>
      </c>
      <c r="E16724" s="30">
        <v>0</v>
      </c>
      <c r="F16724">
        <f t="shared" si="267"/>
        <v>1</v>
      </c>
    </row>
    <row r="16725" spans="1:6" x14ac:dyDescent="0.2">
      <c r="A16725" s="28">
        <v>43731</v>
      </c>
      <c r="B16725" t="s">
        <v>443</v>
      </c>
      <c r="C16725" t="s">
        <v>58</v>
      </c>
      <c r="D16725" t="s">
        <v>58</v>
      </c>
      <c r="E16725" s="30">
        <v>1</v>
      </c>
      <c r="F16725">
        <f t="shared" si="267"/>
        <v>1</v>
      </c>
    </row>
    <row r="16726" spans="1:6" x14ac:dyDescent="0.2">
      <c r="A16726" s="28">
        <v>43731</v>
      </c>
      <c r="B16726" t="s">
        <v>443</v>
      </c>
      <c r="C16726" t="s">
        <v>59</v>
      </c>
      <c r="D16726" t="s">
        <v>59</v>
      </c>
      <c r="E16726" s="30">
        <v>4</v>
      </c>
      <c r="F16726">
        <f t="shared" si="267"/>
        <v>1</v>
      </c>
    </row>
    <row r="16727" spans="1:6" x14ac:dyDescent="0.2">
      <c r="A16727" s="28">
        <v>43732</v>
      </c>
      <c r="B16727" t="s">
        <v>444</v>
      </c>
      <c r="C16727" t="s">
        <v>52</v>
      </c>
      <c r="D16727" t="s">
        <v>52</v>
      </c>
      <c r="E16727" s="30">
        <v>2</v>
      </c>
      <c r="F16727">
        <f t="shared" si="267"/>
        <v>1</v>
      </c>
    </row>
    <row r="16728" spans="1:6" x14ac:dyDescent="0.2">
      <c r="A16728" s="28">
        <v>43732</v>
      </c>
      <c r="B16728" t="s">
        <v>444</v>
      </c>
      <c r="C16728" t="s">
        <v>53</v>
      </c>
      <c r="D16728" t="s">
        <v>53</v>
      </c>
      <c r="E16728" s="30">
        <v>1.34</v>
      </c>
      <c r="F16728">
        <f t="shared" si="267"/>
        <v>1</v>
      </c>
    </row>
    <row r="16729" spans="1:6" x14ac:dyDescent="0.2">
      <c r="A16729" s="28">
        <v>43732</v>
      </c>
      <c r="B16729" t="s">
        <v>444</v>
      </c>
      <c r="C16729" t="s">
        <v>54</v>
      </c>
      <c r="D16729" t="s">
        <v>54</v>
      </c>
      <c r="E16729" s="30">
        <v>6</v>
      </c>
      <c r="F16729">
        <f t="shared" si="267"/>
        <v>1</v>
      </c>
    </row>
    <row r="16730" spans="1:6" x14ac:dyDescent="0.2">
      <c r="A16730" s="28">
        <v>43732</v>
      </c>
      <c r="B16730" t="s">
        <v>444</v>
      </c>
      <c r="C16730" t="s">
        <v>55</v>
      </c>
      <c r="D16730" t="s">
        <v>55</v>
      </c>
      <c r="E16730" s="30">
        <v>61.3</v>
      </c>
      <c r="F16730">
        <f t="shared" si="267"/>
        <v>1</v>
      </c>
    </row>
    <row r="16731" spans="1:6" x14ac:dyDescent="0.2">
      <c r="A16731" s="28">
        <v>43732</v>
      </c>
      <c r="B16731" t="s">
        <v>444</v>
      </c>
      <c r="C16731" t="s">
        <v>56</v>
      </c>
      <c r="D16731" t="s">
        <v>56</v>
      </c>
      <c r="E16731" s="30">
        <v>12</v>
      </c>
      <c r="F16731">
        <f t="shared" si="267"/>
        <v>1</v>
      </c>
    </row>
    <row r="16732" spans="1:6" x14ac:dyDescent="0.2">
      <c r="A16732" s="28">
        <v>43732</v>
      </c>
      <c r="B16732" t="s">
        <v>444</v>
      </c>
      <c r="C16732" t="s">
        <v>57</v>
      </c>
      <c r="D16732" t="s">
        <v>57</v>
      </c>
      <c r="E16732" s="30">
        <v>0</v>
      </c>
      <c r="F16732">
        <f t="shared" si="267"/>
        <v>1</v>
      </c>
    </row>
    <row r="16733" spans="1:6" x14ac:dyDescent="0.2">
      <c r="A16733" s="28">
        <v>43732</v>
      </c>
      <c r="B16733" t="s">
        <v>444</v>
      </c>
      <c r="C16733" t="s">
        <v>58</v>
      </c>
      <c r="D16733" t="s">
        <v>58</v>
      </c>
      <c r="E16733" s="30">
        <v>1</v>
      </c>
      <c r="F16733">
        <f t="shared" si="267"/>
        <v>1</v>
      </c>
    </row>
    <row r="16734" spans="1:6" x14ac:dyDescent="0.2">
      <c r="A16734" s="28">
        <v>43732</v>
      </c>
      <c r="B16734" t="s">
        <v>444</v>
      </c>
      <c r="C16734" t="s">
        <v>59</v>
      </c>
      <c r="D16734" t="s">
        <v>59</v>
      </c>
      <c r="E16734" s="30">
        <v>6</v>
      </c>
      <c r="F16734">
        <f t="shared" si="267"/>
        <v>1</v>
      </c>
    </row>
    <row r="16735" spans="1:6" x14ac:dyDescent="0.2">
      <c r="A16735" s="28">
        <v>43733</v>
      </c>
      <c r="B16735" t="s">
        <v>445</v>
      </c>
      <c r="C16735" t="s">
        <v>52</v>
      </c>
      <c r="D16735" t="s">
        <v>52</v>
      </c>
      <c r="E16735" s="30">
        <v>6</v>
      </c>
      <c r="F16735">
        <f t="shared" si="267"/>
        <v>1</v>
      </c>
    </row>
    <row r="16736" spans="1:6" x14ac:dyDescent="0.2">
      <c r="A16736" s="28">
        <v>43733</v>
      </c>
      <c r="B16736" t="s">
        <v>445</v>
      </c>
      <c r="C16736" t="s">
        <v>53</v>
      </c>
      <c r="D16736" t="s">
        <v>53</v>
      </c>
      <c r="E16736" s="30">
        <v>3.67</v>
      </c>
      <c r="F16736">
        <f t="shared" si="267"/>
        <v>1</v>
      </c>
    </row>
    <row r="16737" spans="1:6" x14ac:dyDescent="0.2">
      <c r="A16737" s="28">
        <v>43733</v>
      </c>
      <c r="B16737" t="s">
        <v>445</v>
      </c>
      <c r="C16737" t="s">
        <v>54</v>
      </c>
      <c r="D16737" t="s">
        <v>54</v>
      </c>
      <c r="E16737" s="30">
        <v>4.2</v>
      </c>
      <c r="F16737">
        <f t="shared" si="267"/>
        <v>1</v>
      </c>
    </row>
    <row r="16738" spans="1:6" x14ac:dyDescent="0.2">
      <c r="A16738" s="28">
        <v>43733</v>
      </c>
      <c r="B16738" t="s">
        <v>445</v>
      </c>
      <c r="C16738" t="s">
        <v>55</v>
      </c>
      <c r="D16738" t="s">
        <v>55</v>
      </c>
      <c r="E16738" s="30">
        <v>32.5</v>
      </c>
      <c r="F16738">
        <f t="shared" si="267"/>
        <v>1</v>
      </c>
    </row>
    <row r="16739" spans="1:6" x14ac:dyDescent="0.2">
      <c r="A16739" s="28">
        <v>43733</v>
      </c>
      <c r="B16739" t="s">
        <v>445</v>
      </c>
      <c r="C16739" t="s">
        <v>56</v>
      </c>
      <c r="D16739" t="s">
        <v>56</v>
      </c>
      <c r="E16739" s="30">
        <v>14</v>
      </c>
      <c r="F16739">
        <f t="shared" si="267"/>
        <v>1</v>
      </c>
    </row>
    <row r="16740" spans="1:6" x14ac:dyDescent="0.2">
      <c r="A16740" s="28">
        <v>43733</v>
      </c>
      <c r="B16740" t="s">
        <v>445</v>
      </c>
      <c r="C16740" t="s">
        <v>57</v>
      </c>
      <c r="D16740" t="s">
        <v>57</v>
      </c>
      <c r="E16740" s="30">
        <v>1</v>
      </c>
      <c r="F16740">
        <f t="shared" si="267"/>
        <v>1</v>
      </c>
    </row>
    <row r="16741" spans="1:6" x14ac:dyDescent="0.2">
      <c r="A16741" s="28">
        <v>43733</v>
      </c>
      <c r="B16741" t="s">
        <v>445</v>
      </c>
      <c r="C16741" t="s">
        <v>58</v>
      </c>
      <c r="D16741" t="s">
        <v>58</v>
      </c>
      <c r="E16741" s="30">
        <v>1.4166666670000001</v>
      </c>
      <c r="F16741">
        <f t="shared" si="267"/>
        <v>1</v>
      </c>
    </row>
    <row r="16742" spans="1:6" x14ac:dyDescent="0.2">
      <c r="A16742" s="28">
        <v>43733</v>
      </c>
      <c r="B16742" t="s">
        <v>445</v>
      </c>
      <c r="C16742" t="s">
        <v>59</v>
      </c>
      <c r="D16742" t="s">
        <v>59</v>
      </c>
      <c r="E16742" s="30">
        <v>4</v>
      </c>
      <c r="F16742">
        <f t="shared" si="267"/>
        <v>1</v>
      </c>
    </row>
    <row r="16743" spans="1:6" x14ac:dyDescent="0.2">
      <c r="A16743" s="28">
        <v>43734</v>
      </c>
      <c r="B16743" t="s">
        <v>446</v>
      </c>
      <c r="C16743" t="s">
        <v>52</v>
      </c>
      <c r="D16743" t="s">
        <v>52</v>
      </c>
      <c r="E16743" s="30">
        <v>5.5</v>
      </c>
      <c r="F16743">
        <f t="shared" si="267"/>
        <v>1</v>
      </c>
    </row>
    <row r="16744" spans="1:6" x14ac:dyDescent="0.2">
      <c r="A16744" s="28">
        <v>43734</v>
      </c>
      <c r="B16744" t="s">
        <v>446</v>
      </c>
      <c r="C16744" t="s">
        <v>53</v>
      </c>
      <c r="D16744" t="s">
        <v>53</v>
      </c>
      <c r="E16744" s="30">
        <v>3.0329999999999999</v>
      </c>
      <c r="F16744">
        <f t="shared" si="267"/>
        <v>1</v>
      </c>
    </row>
    <row r="16745" spans="1:6" x14ac:dyDescent="0.2">
      <c r="A16745" s="28">
        <v>43734</v>
      </c>
      <c r="B16745" t="s">
        <v>446</v>
      </c>
      <c r="C16745" t="s">
        <v>54</v>
      </c>
      <c r="D16745" t="s">
        <v>54</v>
      </c>
      <c r="E16745" s="30">
        <v>2</v>
      </c>
      <c r="F16745">
        <f t="shared" si="267"/>
        <v>1</v>
      </c>
    </row>
    <row r="16746" spans="1:6" x14ac:dyDescent="0.2">
      <c r="A16746" s="28">
        <v>43734</v>
      </c>
      <c r="B16746" t="s">
        <v>446</v>
      </c>
      <c r="C16746" t="s">
        <v>55</v>
      </c>
      <c r="D16746" t="s">
        <v>55</v>
      </c>
      <c r="E16746" s="30">
        <v>31</v>
      </c>
      <c r="F16746">
        <f t="shared" si="267"/>
        <v>1</v>
      </c>
    </row>
    <row r="16747" spans="1:6" x14ac:dyDescent="0.2">
      <c r="A16747" s="28">
        <v>43734</v>
      </c>
      <c r="B16747" t="s">
        <v>446</v>
      </c>
      <c r="C16747" t="s">
        <v>56</v>
      </c>
      <c r="D16747" t="s">
        <v>56</v>
      </c>
      <c r="E16747" s="30">
        <v>13</v>
      </c>
      <c r="F16747">
        <f t="shared" si="267"/>
        <v>1</v>
      </c>
    </row>
    <row r="16748" spans="1:6" x14ac:dyDescent="0.2">
      <c r="A16748" s="28">
        <v>43734</v>
      </c>
      <c r="B16748" t="s">
        <v>446</v>
      </c>
      <c r="C16748" t="s">
        <v>57</v>
      </c>
      <c r="D16748" t="s">
        <v>57</v>
      </c>
      <c r="E16748" s="30">
        <v>0</v>
      </c>
      <c r="F16748">
        <f t="shared" si="267"/>
        <v>1</v>
      </c>
    </row>
    <row r="16749" spans="1:6" x14ac:dyDescent="0.2">
      <c r="A16749" s="28">
        <v>43734</v>
      </c>
      <c r="B16749" t="s">
        <v>446</v>
      </c>
      <c r="C16749" t="s">
        <v>58</v>
      </c>
      <c r="D16749" t="s">
        <v>58</v>
      </c>
      <c r="E16749" s="30">
        <v>31</v>
      </c>
      <c r="F16749">
        <f t="shared" si="267"/>
        <v>1</v>
      </c>
    </row>
    <row r="16750" spans="1:6" x14ac:dyDescent="0.2">
      <c r="A16750" s="28">
        <v>43734</v>
      </c>
      <c r="B16750" t="s">
        <v>446</v>
      </c>
      <c r="C16750" t="s">
        <v>59</v>
      </c>
      <c r="D16750" t="s">
        <v>59</v>
      </c>
      <c r="E16750" s="30">
        <v>0</v>
      </c>
      <c r="F16750">
        <f t="shared" si="267"/>
        <v>1</v>
      </c>
    </row>
    <row r="16751" spans="1:6" x14ac:dyDescent="0.2">
      <c r="A16751" s="28">
        <v>43735</v>
      </c>
      <c r="B16751" t="s">
        <v>440</v>
      </c>
      <c r="C16751" t="s">
        <v>52</v>
      </c>
      <c r="D16751" t="s">
        <v>52</v>
      </c>
      <c r="E16751" s="30">
        <v>4.66</v>
      </c>
      <c r="F16751">
        <f t="shared" si="267"/>
        <v>1</v>
      </c>
    </row>
    <row r="16752" spans="1:6" x14ac:dyDescent="0.2">
      <c r="A16752" s="28">
        <v>43735</v>
      </c>
      <c r="B16752" t="s">
        <v>440</v>
      </c>
      <c r="C16752" t="s">
        <v>53</v>
      </c>
      <c r="D16752" t="s">
        <v>53</v>
      </c>
      <c r="E16752" s="30">
        <v>4.359</v>
      </c>
      <c r="F16752">
        <f t="shared" si="267"/>
        <v>1</v>
      </c>
    </row>
    <row r="16753" spans="1:6" x14ac:dyDescent="0.2">
      <c r="A16753" s="28">
        <v>43735</v>
      </c>
      <c r="B16753" t="s">
        <v>440</v>
      </c>
      <c r="C16753" t="s">
        <v>54</v>
      </c>
      <c r="D16753" t="s">
        <v>54</v>
      </c>
      <c r="E16753" s="30">
        <v>4</v>
      </c>
      <c r="F16753">
        <f t="shared" si="267"/>
        <v>1</v>
      </c>
    </row>
    <row r="16754" spans="1:6" x14ac:dyDescent="0.2">
      <c r="A16754" s="28">
        <v>43735</v>
      </c>
      <c r="B16754" t="s">
        <v>440</v>
      </c>
      <c r="C16754" t="s">
        <v>55</v>
      </c>
      <c r="D16754" t="s">
        <v>55</v>
      </c>
      <c r="E16754" s="30">
        <v>41.1</v>
      </c>
      <c r="F16754">
        <f t="shared" si="267"/>
        <v>1</v>
      </c>
    </row>
    <row r="16755" spans="1:6" x14ac:dyDescent="0.2">
      <c r="A16755" s="28">
        <v>43735</v>
      </c>
      <c r="B16755" t="s">
        <v>440</v>
      </c>
      <c r="C16755" t="s">
        <v>56</v>
      </c>
      <c r="D16755" t="s">
        <v>56</v>
      </c>
      <c r="E16755" s="30">
        <v>4</v>
      </c>
      <c r="F16755">
        <f t="shared" si="267"/>
        <v>1</v>
      </c>
    </row>
    <row r="16756" spans="1:6" x14ac:dyDescent="0.2">
      <c r="A16756" s="28">
        <v>43735</v>
      </c>
      <c r="B16756" t="s">
        <v>440</v>
      </c>
      <c r="C16756" t="s">
        <v>57</v>
      </c>
      <c r="D16756" t="s">
        <v>57</v>
      </c>
      <c r="E16756" s="30">
        <v>0</v>
      </c>
      <c r="F16756">
        <f t="shared" si="267"/>
        <v>1</v>
      </c>
    </row>
    <row r="16757" spans="1:6" x14ac:dyDescent="0.2">
      <c r="A16757" s="28">
        <v>43735</v>
      </c>
      <c r="B16757" t="s">
        <v>440</v>
      </c>
      <c r="C16757" t="s">
        <v>58</v>
      </c>
      <c r="D16757" t="s">
        <v>58</v>
      </c>
      <c r="E16757" s="30">
        <v>2</v>
      </c>
      <c r="F16757">
        <f t="shared" si="267"/>
        <v>1</v>
      </c>
    </row>
    <row r="16758" spans="1:6" x14ac:dyDescent="0.2">
      <c r="A16758" s="28">
        <v>43735</v>
      </c>
      <c r="B16758" t="s">
        <v>440</v>
      </c>
      <c r="C16758" t="s">
        <v>59</v>
      </c>
      <c r="D16758" t="s">
        <v>59</v>
      </c>
      <c r="E16758" s="30">
        <v>4</v>
      </c>
      <c r="F16758">
        <f t="shared" si="267"/>
        <v>1</v>
      </c>
    </row>
    <row r="16759" spans="1:6" x14ac:dyDescent="0.2">
      <c r="A16759" s="28">
        <v>43736</v>
      </c>
      <c r="B16759" t="s">
        <v>441</v>
      </c>
      <c r="C16759" t="s">
        <v>52</v>
      </c>
      <c r="D16759" t="s">
        <v>52</v>
      </c>
      <c r="E16759" s="30">
        <v>7</v>
      </c>
      <c r="F16759">
        <f t="shared" si="267"/>
        <v>1</v>
      </c>
    </row>
    <row r="16760" spans="1:6" x14ac:dyDescent="0.2">
      <c r="A16760" s="28">
        <v>43736</v>
      </c>
      <c r="B16760" t="s">
        <v>441</v>
      </c>
      <c r="C16760" t="s">
        <v>53</v>
      </c>
      <c r="D16760" t="s">
        <v>53</v>
      </c>
      <c r="E16760" s="30">
        <v>1.68</v>
      </c>
      <c r="F16760">
        <f t="shared" si="267"/>
        <v>1</v>
      </c>
    </row>
    <row r="16761" spans="1:6" x14ac:dyDescent="0.2">
      <c r="A16761" s="28">
        <v>43736</v>
      </c>
      <c r="B16761" t="s">
        <v>441</v>
      </c>
      <c r="C16761" t="s">
        <v>54</v>
      </c>
      <c r="D16761" t="s">
        <v>54</v>
      </c>
      <c r="E16761" s="30">
        <v>4.0999999999999996</v>
      </c>
      <c r="F16761">
        <f t="shared" si="267"/>
        <v>1</v>
      </c>
    </row>
    <row r="16762" spans="1:6" x14ac:dyDescent="0.2">
      <c r="A16762" s="28">
        <v>43736</v>
      </c>
      <c r="B16762" t="s">
        <v>441</v>
      </c>
      <c r="C16762" t="s">
        <v>55</v>
      </c>
      <c r="D16762" t="s">
        <v>55</v>
      </c>
      <c r="E16762" s="30">
        <v>48</v>
      </c>
      <c r="F16762">
        <f t="shared" si="267"/>
        <v>1</v>
      </c>
    </row>
    <row r="16763" spans="1:6" x14ac:dyDescent="0.2">
      <c r="A16763" s="28">
        <v>43736</v>
      </c>
      <c r="B16763" t="s">
        <v>441</v>
      </c>
      <c r="C16763" t="s">
        <v>56</v>
      </c>
      <c r="D16763" t="s">
        <v>56</v>
      </c>
      <c r="E16763" s="30">
        <v>6.2</v>
      </c>
      <c r="F16763">
        <f t="shared" si="267"/>
        <v>1</v>
      </c>
    </row>
    <row r="16764" spans="1:6" x14ac:dyDescent="0.2">
      <c r="A16764" s="28">
        <v>43736</v>
      </c>
      <c r="B16764" t="s">
        <v>441</v>
      </c>
      <c r="C16764" t="s">
        <v>57</v>
      </c>
      <c r="D16764" t="s">
        <v>57</v>
      </c>
      <c r="E16764" s="30">
        <v>0</v>
      </c>
      <c r="F16764">
        <f t="shared" si="267"/>
        <v>1</v>
      </c>
    </row>
    <row r="16765" spans="1:6" x14ac:dyDescent="0.2">
      <c r="A16765" s="28">
        <v>43736</v>
      </c>
      <c r="B16765" t="s">
        <v>441</v>
      </c>
      <c r="C16765" t="s">
        <v>58</v>
      </c>
      <c r="D16765" t="s">
        <v>58</v>
      </c>
      <c r="E16765" s="30">
        <v>1</v>
      </c>
      <c r="F16765">
        <f t="shared" si="267"/>
        <v>1</v>
      </c>
    </row>
    <row r="16766" spans="1:6" x14ac:dyDescent="0.2">
      <c r="A16766" s="28">
        <v>43736</v>
      </c>
      <c r="B16766" t="s">
        <v>441</v>
      </c>
      <c r="C16766" t="s">
        <v>59</v>
      </c>
      <c r="D16766" t="s">
        <v>59</v>
      </c>
      <c r="E16766" s="30">
        <v>3</v>
      </c>
      <c r="F16766">
        <f t="shared" si="267"/>
        <v>1</v>
      </c>
    </row>
    <row r="16767" spans="1:6" x14ac:dyDescent="0.2">
      <c r="A16767" s="28">
        <v>43737</v>
      </c>
      <c r="B16767" t="s">
        <v>447</v>
      </c>
      <c r="C16767" t="s">
        <v>52</v>
      </c>
      <c r="D16767" t="s">
        <v>52</v>
      </c>
      <c r="E16767" s="30">
        <v>3.51</v>
      </c>
      <c r="F16767">
        <f t="shared" si="267"/>
        <v>1</v>
      </c>
    </row>
    <row r="16768" spans="1:6" x14ac:dyDescent="0.2">
      <c r="A16768" s="28">
        <v>43737</v>
      </c>
      <c r="B16768" t="s">
        <v>447</v>
      </c>
      <c r="C16768" t="s">
        <v>53</v>
      </c>
      <c r="D16768" t="s">
        <v>53</v>
      </c>
      <c r="E16768" s="30">
        <v>3.867</v>
      </c>
      <c r="F16768">
        <f t="shared" si="267"/>
        <v>1</v>
      </c>
    </row>
    <row r="16769" spans="1:6" x14ac:dyDescent="0.2">
      <c r="A16769" s="28">
        <v>43737</v>
      </c>
      <c r="B16769" t="s">
        <v>447</v>
      </c>
      <c r="C16769" t="s">
        <v>54</v>
      </c>
      <c r="D16769" t="s">
        <v>54</v>
      </c>
      <c r="E16769" s="30">
        <v>3</v>
      </c>
      <c r="F16769">
        <f t="shared" si="267"/>
        <v>1</v>
      </c>
    </row>
    <row r="16770" spans="1:6" x14ac:dyDescent="0.2">
      <c r="A16770" s="28">
        <v>43737</v>
      </c>
      <c r="B16770" t="s">
        <v>447</v>
      </c>
      <c r="C16770" t="s">
        <v>55</v>
      </c>
      <c r="D16770" t="s">
        <v>55</v>
      </c>
      <c r="E16770" s="30">
        <v>67.8</v>
      </c>
      <c r="F16770">
        <f t="shared" si="267"/>
        <v>1</v>
      </c>
    </row>
    <row r="16771" spans="1:6" x14ac:dyDescent="0.2">
      <c r="A16771" s="28">
        <v>43737</v>
      </c>
      <c r="B16771" t="s">
        <v>447</v>
      </c>
      <c r="C16771" t="s">
        <v>56</v>
      </c>
      <c r="D16771" t="s">
        <v>56</v>
      </c>
      <c r="E16771" s="30">
        <v>6</v>
      </c>
      <c r="F16771">
        <f t="shared" si="267"/>
        <v>1</v>
      </c>
    </row>
    <row r="16772" spans="1:6" x14ac:dyDescent="0.2">
      <c r="A16772" s="28">
        <v>43737</v>
      </c>
      <c r="B16772" t="s">
        <v>447</v>
      </c>
      <c r="C16772" t="s">
        <v>57</v>
      </c>
      <c r="D16772" t="s">
        <v>57</v>
      </c>
      <c r="E16772" s="30">
        <v>0</v>
      </c>
      <c r="F16772">
        <f t="shared" si="267"/>
        <v>1</v>
      </c>
    </row>
    <row r="16773" spans="1:6" x14ac:dyDescent="0.2">
      <c r="A16773" s="28">
        <v>43737</v>
      </c>
      <c r="B16773" t="s">
        <v>447</v>
      </c>
      <c r="C16773" t="s">
        <v>58</v>
      </c>
      <c r="D16773" t="s">
        <v>58</v>
      </c>
      <c r="E16773" s="30">
        <v>3</v>
      </c>
      <c r="F16773">
        <f t="shared" si="267"/>
        <v>1</v>
      </c>
    </row>
    <row r="16774" spans="1:6" x14ac:dyDescent="0.2">
      <c r="A16774" s="28">
        <v>43737</v>
      </c>
      <c r="B16774" t="s">
        <v>447</v>
      </c>
      <c r="C16774" t="s">
        <v>59</v>
      </c>
      <c r="D16774" t="s">
        <v>59</v>
      </c>
      <c r="E16774" s="30">
        <v>2.1</v>
      </c>
      <c r="F16774">
        <f t="shared" si="267"/>
        <v>1</v>
      </c>
    </row>
    <row r="16775" spans="1:6" x14ac:dyDescent="0.2">
      <c r="A16775" s="28">
        <v>43738</v>
      </c>
      <c r="B16775" t="s">
        <v>443</v>
      </c>
      <c r="C16775" t="s">
        <v>52</v>
      </c>
      <c r="D16775" t="s">
        <v>52</v>
      </c>
      <c r="E16775" s="30">
        <v>2</v>
      </c>
      <c r="F16775">
        <f t="shared" ref="F16775:F16838" si="268">SUBTOTAL(103,E16775)</f>
        <v>1</v>
      </c>
    </row>
    <row r="16776" spans="1:6" x14ac:dyDescent="0.2">
      <c r="A16776" s="28">
        <v>43738</v>
      </c>
      <c r="B16776" t="s">
        <v>443</v>
      </c>
      <c r="C16776" t="s">
        <v>53</v>
      </c>
      <c r="D16776" t="s">
        <v>53</v>
      </c>
      <c r="E16776" s="30">
        <v>1.4390000000000001</v>
      </c>
      <c r="F16776">
        <f t="shared" si="268"/>
        <v>1</v>
      </c>
    </row>
    <row r="16777" spans="1:6" x14ac:dyDescent="0.2">
      <c r="A16777" s="28">
        <v>43738</v>
      </c>
      <c r="B16777" t="s">
        <v>443</v>
      </c>
      <c r="C16777" t="s">
        <v>54</v>
      </c>
      <c r="D16777" t="s">
        <v>54</v>
      </c>
      <c r="E16777" s="30">
        <v>2.1</v>
      </c>
      <c r="F16777">
        <f t="shared" si="268"/>
        <v>1</v>
      </c>
    </row>
    <row r="16778" spans="1:6" x14ac:dyDescent="0.2">
      <c r="A16778" s="28">
        <v>43738</v>
      </c>
      <c r="B16778" t="s">
        <v>443</v>
      </c>
      <c r="C16778" t="s">
        <v>55</v>
      </c>
      <c r="D16778" t="s">
        <v>55</v>
      </c>
      <c r="E16778" s="30">
        <v>49.4</v>
      </c>
      <c r="F16778">
        <f t="shared" si="268"/>
        <v>1</v>
      </c>
    </row>
    <row r="16779" spans="1:6" x14ac:dyDescent="0.2">
      <c r="A16779" s="28">
        <v>43738</v>
      </c>
      <c r="B16779" t="s">
        <v>443</v>
      </c>
      <c r="C16779" t="s">
        <v>56</v>
      </c>
      <c r="D16779" t="s">
        <v>56</v>
      </c>
      <c r="E16779" s="30">
        <v>9</v>
      </c>
      <c r="F16779">
        <f t="shared" si="268"/>
        <v>1</v>
      </c>
    </row>
    <row r="16780" spans="1:6" x14ac:dyDescent="0.2">
      <c r="A16780" s="28">
        <v>43738</v>
      </c>
      <c r="B16780" t="s">
        <v>443</v>
      </c>
      <c r="C16780" t="s">
        <v>57</v>
      </c>
      <c r="D16780" t="s">
        <v>57</v>
      </c>
      <c r="E16780" s="30">
        <v>0</v>
      </c>
      <c r="F16780">
        <f t="shared" si="268"/>
        <v>1</v>
      </c>
    </row>
    <row r="16781" spans="1:6" x14ac:dyDescent="0.2">
      <c r="A16781" s="28">
        <v>43738</v>
      </c>
      <c r="B16781" t="s">
        <v>443</v>
      </c>
      <c r="C16781" t="s">
        <v>58</v>
      </c>
      <c r="D16781" t="s">
        <v>58</v>
      </c>
      <c r="E16781" s="30">
        <v>5</v>
      </c>
      <c r="F16781">
        <f t="shared" si="268"/>
        <v>1</v>
      </c>
    </row>
    <row r="16782" spans="1:6" x14ac:dyDescent="0.2">
      <c r="A16782" s="28">
        <v>43738</v>
      </c>
      <c r="B16782" t="s">
        <v>443</v>
      </c>
      <c r="C16782" t="s">
        <v>59</v>
      </c>
      <c r="D16782" t="s">
        <v>59</v>
      </c>
      <c r="E16782" s="30">
        <v>2</v>
      </c>
      <c r="F16782">
        <f t="shared" si="268"/>
        <v>1</v>
      </c>
    </row>
    <row r="16783" spans="1:6" x14ac:dyDescent="0.2">
      <c r="A16783" s="28">
        <v>43739</v>
      </c>
      <c r="B16783" t="s">
        <v>444</v>
      </c>
      <c r="C16783" t="s">
        <v>52</v>
      </c>
      <c r="D16783" t="s">
        <v>52</v>
      </c>
      <c r="E16783" s="30">
        <v>11.34</v>
      </c>
      <c r="F16783">
        <f t="shared" si="268"/>
        <v>1</v>
      </c>
    </row>
    <row r="16784" spans="1:6" x14ac:dyDescent="0.2">
      <c r="A16784" s="28">
        <v>43739</v>
      </c>
      <c r="B16784" t="s">
        <v>444</v>
      </c>
      <c r="C16784" t="s">
        <v>53</v>
      </c>
      <c r="D16784" t="s">
        <v>53</v>
      </c>
      <c r="E16784" s="30">
        <v>2.4060000000000001</v>
      </c>
      <c r="F16784">
        <f t="shared" si="268"/>
        <v>1</v>
      </c>
    </row>
    <row r="16785" spans="1:6" x14ac:dyDescent="0.2">
      <c r="A16785" s="28">
        <v>43739</v>
      </c>
      <c r="B16785" t="s">
        <v>444</v>
      </c>
      <c r="C16785" t="s">
        <v>54</v>
      </c>
      <c r="D16785" t="s">
        <v>54</v>
      </c>
      <c r="E16785" s="30">
        <v>0.1</v>
      </c>
      <c r="F16785">
        <f t="shared" si="268"/>
        <v>1</v>
      </c>
    </row>
    <row r="16786" spans="1:6" x14ac:dyDescent="0.2">
      <c r="A16786" s="28">
        <v>43739</v>
      </c>
      <c r="B16786" t="s">
        <v>444</v>
      </c>
      <c r="C16786" t="s">
        <v>55</v>
      </c>
      <c r="D16786" t="s">
        <v>55</v>
      </c>
      <c r="E16786" s="30">
        <v>47</v>
      </c>
      <c r="F16786">
        <f t="shared" si="268"/>
        <v>1</v>
      </c>
    </row>
    <row r="16787" spans="1:6" x14ac:dyDescent="0.2">
      <c r="A16787" s="28">
        <v>43739</v>
      </c>
      <c r="B16787" t="s">
        <v>444</v>
      </c>
      <c r="C16787" t="s">
        <v>56</v>
      </c>
      <c r="D16787" t="s">
        <v>56</v>
      </c>
      <c r="E16787" s="30">
        <v>15</v>
      </c>
      <c r="F16787">
        <f t="shared" si="268"/>
        <v>1</v>
      </c>
    </row>
    <row r="16788" spans="1:6" x14ac:dyDescent="0.2">
      <c r="A16788" s="28">
        <v>43739</v>
      </c>
      <c r="B16788" t="s">
        <v>444</v>
      </c>
      <c r="C16788" t="s">
        <v>57</v>
      </c>
      <c r="D16788" t="s">
        <v>57</v>
      </c>
      <c r="E16788" s="30">
        <v>4</v>
      </c>
      <c r="F16788">
        <f t="shared" si="268"/>
        <v>1</v>
      </c>
    </row>
    <row r="16789" spans="1:6" x14ac:dyDescent="0.2">
      <c r="A16789" s="28">
        <v>43739</v>
      </c>
      <c r="B16789" t="s">
        <v>444</v>
      </c>
      <c r="C16789" t="s">
        <v>58</v>
      </c>
      <c r="D16789" t="s">
        <v>58</v>
      </c>
      <c r="E16789" s="30">
        <v>17</v>
      </c>
      <c r="F16789">
        <f t="shared" si="268"/>
        <v>1</v>
      </c>
    </row>
    <row r="16790" spans="1:6" x14ac:dyDescent="0.2">
      <c r="A16790" s="28">
        <v>43739</v>
      </c>
      <c r="B16790" t="s">
        <v>444</v>
      </c>
      <c r="C16790" t="s">
        <v>59</v>
      </c>
      <c r="D16790" t="s">
        <v>59</v>
      </c>
      <c r="E16790" s="30">
        <v>1.5</v>
      </c>
      <c r="F16790">
        <f t="shared" si="268"/>
        <v>1</v>
      </c>
    </row>
    <row r="16791" spans="1:6" x14ac:dyDescent="0.2">
      <c r="A16791" s="28">
        <v>43740</v>
      </c>
      <c r="B16791" t="s">
        <v>445</v>
      </c>
      <c r="C16791" t="s">
        <v>52</v>
      </c>
      <c r="D16791" t="s">
        <v>52</v>
      </c>
      <c r="E16791" s="30">
        <v>5.18</v>
      </c>
      <c r="F16791">
        <f t="shared" si="268"/>
        <v>1</v>
      </c>
    </row>
    <row r="16792" spans="1:6" x14ac:dyDescent="0.2">
      <c r="A16792" s="28">
        <v>43740</v>
      </c>
      <c r="B16792" t="s">
        <v>445</v>
      </c>
      <c r="C16792" t="s">
        <v>53</v>
      </c>
      <c r="D16792" t="s">
        <v>53</v>
      </c>
      <c r="E16792" s="30">
        <v>3.274</v>
      </c>
      <c r="F16792">
        <f t="shared" si="268"/>
        <v>1</v>
      </c>
    </row>
    <row r="16793" spans="1:6" x14ac:dyDescent="0.2">
      <c r="A16793" s="28">
        <v>43740</v>
      </c>
      <c r="B16793" t="s">
        <v>445</v>
      </c>
      <c r="C16793" t="s">
        <v>54</v>
      </c>
      <c r="D16793" t="s">
        <v>54</v>
      </c>
      <c r="E16793" s="30">
        <v>2.8</v>
      </c>
      <c r="F16793">
        <f t="shared" si="268"/>
        <v>1</v>
      </c>
    </row>
    <row r="16794" spans="1:6" x14ac:dyDescent="0.2">
      <c r="A16794" s="28">
        <v>43740</v>
      </c>
      <c r="B16794" t="s">
        <v>445</v>
      </c>
      <c r="C16794" t="s">
        <v>55</v>
      </c>
      <c r="D16794" t="s">
        <v>55</v>
      </c>
      <c r="E16794" s="30">
        <v>30.2</v>
      </c>
      <c r="F16794">
        <f t="shared" si="268"/>
        <v>1</v>
      </c>
    </row>
    <row r="16795" spans="1:6" x14ac:dyDescent="0.2">
      <c r="A16795" s="28">
        <v>43740</v>
      </c>
      <c r="B16795" t="s">
        <v>445</v>
      </c>
      <c r="C16795" t="s">
        <v>56</v>
      </c>
      <c r="D16795" t="s">
        <v>56</v>
      </c>
      <c r="E16795" s="30">
        <v>9</v>
      </c>
      <c r="F16795">
        <f t="shared" si="268"/>
        <v>1</v>
      </c>
    </row>
    <row r="16796" spans="1:6" x14ac:dyDescent="0.2">
      <c r="A16796" s="28">
        <v>43740</v>
      </c>
      <c r="B16796" t="s">
        <v>445</v>
      </c>
      <c r="C16796" t="s">
        <v>57</v>
      </c>
      <c r="D16796" t="s">
        <v>57</v>
      </c>
      <c r="E16796" s="30">
        <v>1</v>
      </c>
      <c r="F16796">
        <f t="shared" si="268"/>
        <v>1</v>
      </c>
    </row>
    <row r="16797" spans="1:6" x14ac:dyDescent="0.2">
      <c r="A16797" s="28">
        <v>43740</v>
      </c>
      <c r="B16797" t="s">
        <v>445</v>
      </c>
      <c r="C16797" t="s">
        <v>58</v>
      </c>
      <c r="D16797" t="s">
        <v>58</v>
      </c>
      <c r="E16797" s="30">
        <v>0</v>
      </c>
      <c r="F16797">
        <f t="shared" si="268"/>
        <v>1</v>
      </c>
    </row>
    <row r="16798" spans="1:6" x14ac:dyDescent="0.2">
      <c r="A16798" s="28">
        <v>43740</v>
      </c>
      <c r="B16798" t="s">
        <v>445</v>
      </c>
      <c r="C16798" t="s">
        <v>59</v>
      </c>
      <c r="D16798" t="s">
        <v>59</v>
      </c>
      <c r="E16798" s="30">
        <v>1.1000000000000001</v>
      </c>
      <c r="F16798">
        <f t="shared" si="268"/>
        <v>1</v>
      </c>
    </row>
    <row r="16799" spans="1:6" x14ac:dyDescent="0.2">
      <c r="A16799" s="28">
        <v>43741</v>
      </c>
      <c r="B16799" t="s">
        <v>446</v>
      </c>
      <c r="C16799" t="s">
        <v>52</v>
      </c>
      <c r="D16799" t="s">
        <v>52</v>
      </c>
      <c r="E16799" s="30">
        <v>5</v>
      </c>
      <c r="F16799">
        <f t="shared" si="268"/>
        <v>1</v>
      </c>
    </row>
    <row r="16800" spans="1:6" x14ac:dyDescent="0.2">
      <c r="A16800" s="28">
        <v>43741</v>
      </c>
      <c r="B16800" t="s">
        <v>446</v>
      </c>
      <c r="C16800" t="s">
        <v>53</v>
      </c>
      <c r="D16800" t="s">
        <v>53</v>
      </c>
      <c r="E16800" s="30">
        <v>3</v>
      </c>
      <c r="F16800">
        <f t="shared" si="268"/>
        <v>1</v>
      </c>
    </row>
    <row r="16801" spans="1:6" x14ac:dyDescent="0.2">
      <c r="A16801" s="28">
        <v>43741</v>
      </c>
      <c r="B16801" t="s">
        <v>446</v>
      </c>
      <c r="C16801" t="s">
        <v>54</v>
      </c>
      <c r="D16801" t="s">
        <v>54</v>
      </c>
      <c r="E16801" s="30">
        <v>4</v>
      </c>
      <c r="F16801">
        <f t="shared" si="268"/>
        <v>1</v>
      </c>
    </row>
    <row r="16802" spans="1:6" x14ac:dyDescent="0.2">
      <c r="A16802" s="28">
        <v>43741</v>
      </c>
      <c r="B16802" t="s">
        <v>446</v>
      </c>
      <c r="C16802" t="s">
        <v>55</v>
      </c>
      <c r="D16802" t="s">
        <v>55</v>
      </c>
      <c r="E16802" s="30">
        <v>40.4</v>
      </c>
      <c r="F16802">
        <f t="shared" si="268"/>
        <v>1</v>
      </c>
    </row>
    <row r="16803" spans="1:6" x14ac:dyDescent="0.2">
      <c r="A16803" s="28">
        <v>43741</v>
      </c>
      <c r="B16803" t="s">
        <v>446</v>
      </c>
      <c r="C16803" t="s">
        <v>56</v>
      </c>
      <c r="D16803" t="s">
        <v>56</v>
      </c>
      <c r="E16803" s="30">
        <v>10</v>
      </c>
      <c r="F16803">
        <f t="shared" si="268"/>
        <v>1</v>
      </c>
    </row>
    <row r="16804" spans="1:6" x14ac:dyDescent="0.2">
      <c r="A16804" s="28">
        <v>43741</v>
      </c>
      <c r="B16804" t="s">
        <v>446</v>
      </c>
      <c r="C16804" t="s">
        <v>57</v>
      </c>
      <c r="D16804" t="s">
        <v>57</v>
      </c>
      <c r="E16804" s="30">
        <v>0</v>
      </c>
      <c r="F16804">
        <f t="shared" si="268"/>
        <v>1</v>
      </c>
    </row>
    <row r="16805" spans="1:6" x14ac:dyDescent="0.2">
      <c r="A16805" s="28">
        <v>43741</v>
      </c>
      <c r="B16805" t="s">
        <v>446</v>
      </c>
      <c r="C16805" t="s">
        <v>58</v>
      </c>
      <c r="D16805" t="s">
        <v>58</v>
      </c>
      <c r="E16805" s="30">
        <v>2</v>
      </c>
      <c r="F16805">
        <f t="shared" si="268"/>
        <v>1</v>
      </c>
    </row>
    <row r="16806" spans="1:6" x14ac:dyDescent="0.2">
      <c r="A16806" s="28">
        <v>43741</v>
      </c>
      <c r="B16806" t="s">
        <v>446</v>
      </c>
      <c r="C16806" t="s">
        <v>59</v>
      </c>
      <c r="D16806" t="s">
        <v>59</v>
      </c>
      <c r="E16806" s="30">
        <v>2</v>
      </c>
      <c r="F16806">
        <f t="shared" si="268"/>
        <v>1</v>
      </c>
    </row>
    <row r="16807" spans="1:6" x14ac:dyDescent="0.2">
      <c r="A16807" s="28">
        <v>43742</v>
      </c>
      <c r="B16807" t="s">
        <v>440</v>
      </c>
      <c r="C16807" t="s">
        <v>52</v>
      </c>
      <c r="D16807" t="s">
        <v>52</v>
      </c>
      <c r="E16807" s="30">
        <v>7.34</v>
      </c>
      <c r="F16807">
        <f t="shared" si="268"/>
        <v>1</v>
      </c>
    </row>
    <row r="16808" spans="1:6" x14ac:dyDescent="0.2">
      <c r="A16808" s="28">
        <v>43742</v>
      </c>
      <c r="B16808" t="s">
        <v>440</v>
      </c>
      <c r="C16808" t="s">
        <v>53</v>
      </c>
      <c r="D16808" t="s">
        <v>53</v>
      </c>
      <c r="E16808" s="30">
        <v>5.6829999999999998</v>
      </c>
      <c r="F16808">
        <f t="shared" si="268"/>
        <v>1</v>
      </c>
    </row>
    <row r="16809" spans="1:6" x14ac:dyDescent="0.2">
      <c r="A16809" s="28">
        <v>43742</v>
      </c>
      <c r="B16809" t="s">
        <v>440</v>
      </c>
      <c r="C16809" t="s">
        <v>54</v>
      </c>
      <c r="D16809" t="s">
        <v>54</v>
      </c>
      <c r="E16809" s="30">
        <v>2.25</v>
      </c>
      <c r="F16809">
        <f t="shared" si="268"/>
        <v>1</v>
      </c>
    </row>
    <row r="16810" spans="1:6" x14ac:dyDescent="0.2">
      <c r="A16810" s="28">
        <v>43742</v>
      </c>
      <c r="B16810" t="s">
        <v>440</v>
      </c>
      <c r="C16810" t="s">
        <v>55</v>
      </c>
      <c r="D16810" t="s">
        <v>55</v>
      </c>
      <c r="E16810" s="30">
        <v>22.45</v>
      </c>
      <c r="F16810">
        <f t="shared" si="268"/>
        <v>1</v>
      </c>
    </row>
    <row r="16811" spans="1:6" x14ac:dyDescent="0.2">
      <c r="A16811" s="28">
        <v>43742</v>
      </c>
      <c r="B16811" t="s">
        <v>440</v>
      </c>
      <c r="C16811" t="s">
        <v>56</v>
      </c>
      <c r="D16811" t="s">
        <v>56</v>
      </c>
      <c r="E16811" s="30">
        <v>13</v>
      </c>
      <c r="F16811">
        <f t="shared" si="268"/>
        <v>1</v>
      </c>
    </row>
    <row r="16812" spans="1:6" x14ac:dyDescent="0.2">
      <c r="A16812" s="28">
        <v>43742</v>
      </c>
      <c r="B16812" t="s">
        <v>440</v>
      </c>
      <c r="C16812" t="s">
        <v>57</v>
      </c>
      <c r="D16812" t="s">
        <v>57</v>
      </c>
      <c r="E16812" s="30">
        <v>0</v>
      </c>
      <c r="F16812">
        <f t="shared" si="268"/>
        <v>1</v>
      </c>
    </row>
    <row r="16813" spans="1:6" x14ac:dyDescent="0.2">
      <c r="A16813" s="28">
        <v>43742</v>
      </c>
      <c r="B16813" t="s">
        <v>440</v>
      </c>
      <c r="C16813" t="s">
        <v>58</v>
      </c>
      <c r="D16813" t="s">
        <v>58</v>
      </c>
      <c r="E16813" s="30">
        <v>1</v>
      </c>
      <c r="F16813">
        <f t="shared" si="268"/>
        <v>1</v>
      </c>
    </row>
    <row r="16814" spans="1:6" x14ac:dyDescent="0.2">
      <c r="A16814" s="28">
        <v>43742</v>
      </c>
      <c r="B16814" t="s">
        <v>440</v>
      </c>
      <c r="C16814" t="s">
        <v>59</v>
      </c>
      <c r="D16814" t="s">
        <v>59</v>
      </c>
      <c r="E16814" s="30">
        <v>1</v>
      </c>
      <c r="F16814">
        <f t="shared" si="268"/>
        <v>1</v>
      </c>
    </row>
    <row r="16815" spans="1:6" x14ac:dyDescent="0.2">
      <c r="A16815" s="28">
        <v>43743</v>
      </c>
      <c r="B16815" t="s">
        <v>441</v>
      </c>
      <c r="C16815" t="s">
        <v>52</v>
      </c>
      <c r="D16815" t="s">
        <v>52</v>
      </c>
      <c r="E16815" s="30">
        <v>3.84</v>
      </c>
      <c r="F16815">
        <f t="shared" si="268"/>
        <v>1</v>
      </c>
    </row>
    <row r="16816" spans="1:6" x14ac:dyDescent="0.2">
      <c r="A16816" s="28">
        <v>43743</v>
      </c>
      <c r="B16816" t="s">
        <v>441</v>
      </c>
      <c r="C16816" t="s">
        <v>53</v>
      </c>
      <c r="D16816" t="s">
        <v>53</v>
      </c>
      <c r="E16816" s="30">
        <v>5.01</v>
      </c>
      <c r="F16816">
        <f t="shared" si="268"/>
        <v>1</v>
      </c>
    </row>
    <row r="16817" spans="1:6" x14ac:dyDescent="0.2">
      <c r="A16817" s="28">
        <v>43743</v>
      </c>
      <c r="B16817" t="s">
        <v>441</v>
      </c>
      <c r="C16817" t="s">
        <v>54</v>
      </c>
      <c r="D16817" t="s">
        <v>54</v>
      </c>
      <c r="E16817" s="30">
        <v>6</v>
      </c>
      <c r="F16817">
        <f t="shared" si="268"/>
        <v>1</v>
      </c>
    </row>
    <row r="16818" spans="1:6" x14ac:dyDescent="0.2">
      <c r="A16818" s="28">
        <v>43743</v>
      </c>
      <c r="B16818" t="s">
        <v>441</v>
      </c>
      <c r="C16818" t="s">
        <v>55</v>
      </c>
      <c r="D16818" t="s">
        <v>55</v>
      </c>
      <c r="E16818" s="30">
        <v>25.4</v>
      </c>
      <c r="F16818">
        <f t="shared" si="268"/>
        <v>1</v>
      </c>
    </row>
    <row r="16819" spans="1:6" x14ac:dyDescent="0.2">
      <c r="A16819" s="28">
        <v>43743</v>
      </c>
      <c r="B16819" t="s">
        <v>441</v>
      </c>
      <c r="C16819" t="s">
        <v>56</v>
      </c>
      <c r="D16819" t="s">
        <v>56</v>
      </c>
      <c r="E16819" s="30">
        <v>7</v>
      </c>
      <c r="F16819">
        <f t="shared" si="268"/>
        <v>1</v>
      </c>
    </row>
    <row r="16820" spans="1:6" x14ac:dyDescent="0.2">
      <c r="A16820" s="28">
        <v>43743</v>
      </c>
      <c r="B16820" t="s">
        <v>441</v>
      </c>
      <c r="C16820" t="s">
        <v>57</v>
      </c>
      <c r="D16820" t="s">
        <v>57</v>
      </c>
      <c r="E16820" s="30">
        <v>0</v>
      </c>
      <c r="F16820">
        <f t="shared" si="268"/>
        <v>1</v>
      </c>
    </row>
    <row r="16821" spans="1:6" x14ac:dyDescent="0.2">
      <c r="A16821" s="28">
        <v>43743</v>
      </c>
      <c r="B16821" t="s">
        <v>441</v>
      </c>
      <c r="C16821" t="s">
        <v>58</v>
      </c>
      <c r="D16821" t="s">
        <v>58</v>
      </c>
      <c r="E16821" s="30">
        <v>0</v>
      </c>
      <c r="F16821">
        <f t="shared" si="268"/>
        <v>1</v>
      </c>
    </row>
    <row r="16822" spans="1:6" x14ac:dyDescent="0.2">
      <c r="A16822" s="28">
        <v>43743</v>
      </c>
      <c r="B16822" t="s">
        <v>441</v>
      </c>
      <c r="C16822" t="s">
        <v>59</v>
      </c>
      <c r="D16822" t="s">
        <v>59</v>
      </c>
      <c r="E16822" s="30">
        <v>0.33</v>
      </c>
      <c r="F16822">
        <f t="shared" si="268"/>
        <v>1</v>
      </c>
    </row>
    <row r="16823" spans="1:6" x14ac:dyDescent="0.2">
      <c r="A16823" s="28">
        <v>43744</v>
      </c>
      <c r="B16823" t="s">
        <v>447</v>
      </c>
      <c r="C16823" t="s">
        <v>52</v>
      </c>
      <c r="D16823" t="s">
        <v>52</v>
      </c>
      <c r="E16823" s="30">
        <v>4</v>
      </c>
      <c r="F16823">
        <f t="shared" si="268"/>
        <v>1</v>
      </c>
    </row>
    <row r="16824" spans="1:6" x14ac:dyDescent="0.2">
      <c r="A16824" s="28">
        <v>43744</v>
      </c>
      <c r="B16824" t="s">
        <v>447</v>
      </c>
      <c r="C16824" t="s">
        <v>53</v>
      </c>
      <c r="D16824" t="s">
        <v>53</v>
      </c>
      <c r="E16824" s="30">
        <v>11.69</v>
      </c>
      <c r="F16824">
        <f t="shared" si="268"/>
        <v>1</v>
      </c>
    </row>
    <row r="16825" spans="1:6" x14ac:dyDescent="0.2">
      <c r="A16825" s="28">
        <v>43744</v>
      </c>
      <c r="B16825" t="s">
        <v>447</v>
      </c>
      <c r="C16825" t="s">
        <v>54</v>
      </c>
      <c r="D16825" t="s">
        <v>54</v>
      </c>
      <c r="E16825" s="30">
        <v>2</v>
      </c>
      <c r="F16825">
        <f t="shared" si="268"/>
        <v>1</v>
      </c>
    </row>
    <row r="16826" spans="1:6" x14ac:dyDescent="0.2">
      <c r="A16826" s="28">
        <v>43744</v>
      </c>
      <c r="B16826" t="s">
        <v>447</v>
      </c>
      <c r="C16826" t="s">
        <v>55</v>
      </c>
      <c r="D16826" t="s">
        <v>55</v>
      </c>
      <c r="E16826" s="30">
        <v>34.6</v>
      </c>
      <c r="F16826">
        <f t="shared" si="268"/>
        <v>1</v>
      </c>
    </row>
    <row r="16827" spans="1:6" x14ac:dyDescent="0.2">
      <c r="A16827" s="28">
        <v>43744</v>
      </c>
      <c r="B16827" t="s">
        <v>447</v>
      </c>
      <c r="C16827" t="s">
        <v>56</v>
      </c>
      <c r="D16827" t="s">
        <v>56</v>
      </c>
      <c r="E16827" s="30">
        <v>6</v>
      </c>
      <c r="F16827">
        <f t="shared" si="268"/>
        <v>1</v>
      </c>
    </row>
    <row r="16828" spans="1:6" x14ac:dyDescent="0.2">
      <c r="A16828" s="28">
        <v>43744</v>
      </c>
      <c r="B16828" t="s">
        <v>447</v>
      </c>
      <c r="C16828" t="s">
        <v>57</v>
      </c>
      <c r="D16828" t="s">
        <v>57</v>
      </c>
      <c r="E16828" s="30">
        <v>0</v>
      </c>
      <c r="F16828">
        <f t="shared" si="268"/>
        <v>1</v>
      </c>
    </row>
    <row r="16829" spans="1:6" x14ac:dyDescent="0.2">
      <c r="A16829" s="28">
        <v>43744</v>
      </c>
      <c r="B16829" t="s">
        <v>447</v>
      </c>
      <c r="C16829" t="s">
        <v>58</v>
      </c>
      <c r="D16829" t="s">
        <v>58</v>
      </c>
      <c r="E16829" s="30">
        <v>5</v>
      </c>
      <c r="F16829">
        <f t="shared" si="268"/>
        <v>1</v>
      </c>
    </row>
    <row r="16830" spans="1:6" x14ac:dyDescent="0.2">
      <c r="A16830" s="28">
        <v>43744</v>
      </c>
      <c r="B16830" t="s">
        <v>447</v>
      </c>
      <c r="C16830" t="s">
        <v>59</v>
      </c>
      <c r="D16830" t="s">
        <v>59</v>
      </c>
      <c r="E16830" s="30">
        <v>4.2</v>
      </c>
      <c r="F16830">
        <f t="shared" si="268"/>
        <v>1</v>
      </c>
    </row>
    <row r="16831" spans="1:6" x14ac:dyDescent="0.2">
      <c r="A16831" s="28">
        <v>43745</v>
      </c>
      <c r="B16831" t="s">
        <v>443</v>
      </c>
      <c r="C16831" t="s">
        <v>52</v>
      </c>
      <c r="D16831" t="s">
        <v>52</v>
      </c>
      <c r="E16831" s="30">
        <v>7.34</v>
      </c>
      <c r="F16831">
        <f t="shared" si="268"/>
        <v>1</v>
      </c>
    </row>
    <row r="16832" spans="1:6" x14ac:dyDescent="0.2">
      <c r="A16832" s="28">
        <v>43745</v>
      </c>
      <c r="B16832" t="s">
        <v>443</v>
      </c>
      <c r="C16832" t="s">
        <v>53</v>
      </c>
      <c r="D16832" t="s">
        <v>53</v>
      </c>
      <c r="E16832" s="30">
        <v>4.5069999999999997</v>
      </c>
      <c r="F16832">
        <f t="shared" si="268"/>
        <v>1</v>
      </c>
    </row>
    <row r="16833" spans="1:6" x14ac:dyDescent="0.2">
      <c r="A16833" s="28">
        <v>43745</v>
      </c>
      <c r="B16833" t="s">
        <v>443</v>
      </c>
      <c r="C16833" t="s">
        <v>54</v>
      </c>
      <c r="D16833" t="s">
        <v>54</v>
      </c>
      <c r="E16833" s="30">
        <v>3</v>
      </c>
      <c r="F16833">
        <f t="shared" si="268"/>
        <v>1</v>
      </c>
    </row>
    <row r="16834" spans="1:6" x14ac:dyDescent="0.2">
      <c r="A16834" s="28">
        <v>43745</v>
      </c>
      <c r="B16834" t="s">
        <v>443</v>
      </c>
      <c r="C16834" t="s">
        <v>55</v>
      </c>
      <c r="D16834" t="s">
        <v>55</v>
      </c>
      <c r="E16834" s="30">
        <v>50.8</v>
      </c>
      <c r="F16834">
        <f t="shared" si="268"/>
        <v>1</v>
      </c>
    </row>
    <row r="16835" spans="1:6" x14ac:dyDescent="0.2">
      <c r="A16835" s="28">
        <v>43745</v>
      </c>
      <c r="B16835" t="s">
        <v>443</v>
      </c>
      <c r="C16835" t="s">
        <v>56</v>
      </c>
      <c r="D16835" t="s">
        <v>56</v>
      </c>
      <c r="E16835" s="30">
        <v>6</v>
      </c>
      <c r="F16835">
        <f t="shared" si="268"/>
        <v>1</v>
      </c>
    </row>
    <row r="16836" spans="1:6" x14ac:dyDescent="0.2">
      <c r="A16836" s="28">
        <v>43745</v>
      </c>
      <c r="B16836" t="s">
        <v>443</v>
      </c>
      <c r="C16836" t="s">
        <v>57</v>
      </c>
      <c r="D16836" t="s">
        <v>57</v>
      </c>
      <c r="E16836" s="30">
        <v>0</v>
      </c>
      <c r="F16836">
        <f t="shared" si="268"/>
        <v>1</v>
      </c>
    </row>
    <row r="16837" spans="1:6" x14ac:dyDescent="0.2">
      <c r="A16837" s="28">
        <v>43745</v>
      </c>
      <c r="B16837" t="s">
        <v>443</v>
      </c>
      <c r="C16837" t="s">
        <v>58</v>
      </c>
      <c r="D16837" t="s">
        <v>58</v>
      </c>
      <c r="E16837" s="30">
        <v>10</v>
      </c>
      <c r="F16837">
        <f t="shared" si="268"/>
        <v>1</v>
      </c>
    </row>
    <row r="16838" spans="1:6" x14ac:dyDescent="0.2">
      <c r="A16838" s="28">
        <v>43745</v>
      </c>
      <c r="B16838" t="s">
        <v>443</v>
      </c>
      <c r="C16838" t="s">
        <v>59</v>
      </c>
      <c r="D16838" t="s">
        <v>59</v>
      </c>
      <c r="E16838" s="30">
        <v>1</v>
      </c>
      <c r="F16838">
        <f t="shared" si="268"/>
        <v>1</v>
      </c>
    </row>
  </sheetData>
  <autoFilter ref="A6:E16838" xr:uid="{00000000-0009-0000-0000-000006000000}"/>
  <mergeCells count="4">
    <mergeCell ref="A3:B3"/>
    <mergeCell ref="H3:I3"/>
    <mergeCell ref="A4:B4"/>
    <mergeCell ref="H4:I4"/>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607D8B"/>
    <pageSetUpPr fitToPage="1"/>
  </sheetPr>
  <dimension ref="A1:AK286"/>
  <sheetViews>
    <sheetView showGridLines="0" zoomScaleNormal="100" workbookViewId="0">
      <selection activeCell="J20" sqref="J20"/>
    </sheetView>
  </sheetViews>
  <sheetFormatPr baseColWidth="10" defaultColWidth="8.6640625" defaultRowHeight="15" x14ac:dyDescent="0.2"/>
  <cols>
    <col min="1" max="7" width="17" customWidth="1"/>
    <col min="8" max="8" width="26" customWidth="1"/>
    <col min="9" max="10" width="18" customWidth="1"/>
    <col min="11" max="37" width="13" hidden="1" customWidth="1"/>
  </cols>
  <sheetData>
    <row r="1" spans="1:37" ht="30" customHeight="1" x14ac:dyDescent="0.25">
      <c r="A1" s="2" t="s">
        <v>448</v>
      </c>
      <c r="I1" s="46" t="str">
        <f>HYPERLINK("#Accueil!A1","← Accueil")</f>
        <v>← Accueil</v>
      </c>
      <c r="J1" s="46" t="str">
        <f>HYPERLINK("#Recherche!A1","Recherche")</f>
        <v>Recherche</v>
      </c>
      <c r="Q1" t="s">
        <v>1449</v>
      </c>
      <c r="T1" t="s">
        <v>1450</v>
      </c>
      <c r="U1" t="s">
        <v>1451</v>
      </c>
      <c r="V1" t="s">
        <v>1452</v>
      </c>
      <c r="X1" t="s">
        <v>66</v>
      </c>
      <c r="Y1" t="s">
        <v>1453</v>
      </c>
      <c r="AA1" t="s">
        <v>14</v>
      </c>
      <c r="AB1" t="s">
        <v>407</v>
      </c>
      <c r="AC1" t="s">
        <v>52</v>
      </c>
      <c r="AD1" t="s">
        <v>53</v>
      </c>
      <c r="AE1" t="s">
        <v>54</v>
      </c>
      <c r="AF1" t="s">
        <v>55</v>
      </c>
      <c r="AG1" t="s">
        <v>56</v>
      </c>
      <c r="AH1" t="s">
        <v>57</v>
      </c>
      <c r="AI1" t="s">
        <v>58</v>
      </c>
      <c r="AJ1" t="s">
        <v>59</v>
      </c>
      <c r="AK1" t="s">
        <v>65</v>
      </c>
    </row>
    <row r="2" spans="1:37" x14ac:dyDescent="0.2">
      <c r="A2" s="4" t="s">
        <v>1454</v>
      </c>
      <c r="Q2">
        <v>38718</v>
      </c>
      <c r="R2" t="s">
        <v>1455</v>
      </c>
      <c r="T2">
        <v>43029</v>
      </c>
      <c r="U2">
        <v>43044</v>
      </c>
      <c r="V2" t="s">
        <v>1456</v>
      </c>
      <c r="X2">
        <v>1</v>
      </c>
      <c r="Y2" t="s">
        <v>1457</v>
      </c>
      <c r="AA2">
        <v>1</v>
      </c>
      <c r="AB2">
        <v>1</v>
      </c>
      <c r="AC2">
        <f>IFERROR(AVERAGEIFS(Historique!$I$2:$I$2107,Historique!$H$2:$H$2107,"Oui",Historique!$C$2:$C$2107,$AA2,Historique!$F$2:$F$2107,$AB2)*AC$88,0)</f>
        <v>6.2264531492886261</v>
      </c>
      <c r="AD2">
        <f>IFERROR(AVERAGEIFS(Historique!$J$2:$J$2107,Historique!$H$2:$H$2107,"Oui",Historique!$C$2:$C$2107,$AA2,Historique!$F$2:$F$2107,$AB2)*AD$88,0)</f>
        <v>4.4101637407162677</v>
      </c>
      <c r="AE2">
        <f>IFERROR(AVERAGEIFS(Historique!$K$2:$K$2107,Historique!$H$2:$H$2107,"Oui",Historique!$C$2:$C$2107,$AA2,Historique!$F$2:$F$2107,$AB2)*AE$88,0)</f>
        <v>3.0505032822367872</v>
      </c>
      <c r="AF2">
        <f>IFERROR(AVERAGEIFS(Historique!$L$2:$L$2107,Historique!$H$2:$H$2107,"Oui",Historique!$C$2:$C$2107,$AA2,Historique!$F$2:$F$2107,$AB2)*AF$88,0)</f>
        <v>43.441432689525449</v>
      </c>
      <c r="AG2">
        <f>IFERROR(AVERAGEIFS(Historique!$M$2:$M$2107,Historique!$H$2:$H$2107,"Oui",Historique!$C$2:$C$2107,$AA2,Historique!$F$2:$F$2107,$AB2)*AG$88,0)</f>
        <v>10.001453322052658</v>
      </c>
      <c r="AH2">
        <f>IFERROR(AVERAGEIFS(Historique!$N$2:$N$2107,Historique!$H$2:$H$2107,"Oui",Historique!$C$2:$C$2107,$AA2,Historique!$F$2:$F$2107,$AB2)*AH$88,0)</f>
        <v>0.7169763263096941</v>
      </c>
      <c r="AI2">
        <f>IFERROR(AVERAGEIFS(Historique!$O$2:$O$2107,Historique!$H$2:$H$2107,"Oui",Historique!$C$2:$C$2107,$AA2,Historique!$F$2:$F$2107,$AB2)*AI$88,0)</f>
        <v>13.882787903489229</v>
      </c>
      <c r="AJ2">
        <f>IFERROR(AVERAGEIFS(Historique!$P$2:$P$2107,Historique!$H$2:$H$2107,"Oui",Historique!$C$2:$C$2107,$AA2,Historique!$F$2:$F$2107,$AB2)*AJ$88,0)</f>
        <v>1.819183465839364</v>
      </c>
      <c r="AK2">
        <f t="shared" ref="AK2:AK33" si="0">SUM(AC2:AJ2)</f>
        <v>83.548953879458068</v>
      </c>
    </row>
    <row r="3" spans="1:37" x14ac:dyDescent="0.2">
      <c r="Q3">
        <v>38824</v>
      </c>
      <c r="R3" t="s">
        <v>1458</v>
      </c>
      <c r="T3">
        <v>43092</v>
      </c>
      <c r="U3">
        <v>43107</v>
      </c>
      <c r="V3" t="s">
        <v>1459</v>
      </c>
      <c r="X3">
        <v>2</v>
      </c>
      <c r="Y3" t="s">
        <v>1457</v>
      </c>
      <c r="AA3">
        <v>1</v>
      </c>
      <c r="AB3">
        <v>2</v>
      </c>
      <c r="AC3">
        <f>IFERROR(AVERAGEIFS(Historique!$I$2:$I$2107,Historique!$H$2:$H$2107,"Oui",Historique!$C$2:$C$2107,$AA3,Historique!$F$2:$F$2107,$AB3)*AC$88,0)</f>
        <v>5.478675681080186</v>
      </c>
      <c r="AD3">
        <f>IFERROR(AVERAGEIFS(Historique!$J$2:$J$2107,Historique!$H$2:$H$2107,"Oui",Historique!$C$2:$C$2107,$AA3,Historique!$F$2:$F$2107,$AB3)*AD$88,0)</f>
        <v>4.4641436364549181</v>
      </c>
      <c r="AE3">
        <f>IFERROR(AVERAGEIFS(Historique!$K$2:$K$2107,Historique!$H$2:$H$2107,"Oui",Historique!$C$2:$C$2107,$AA3,Historique!$F$2:$F$2107,$AB3)*AE$88,0)</f>
        <v>4.084454393791221</v>
      </c>
      <c r="AF3">
        <f>IFERROR(AVERAGEIFS(Historique!$L$2:$L$2107,Historique!$H$2:$H$2107,"Oui",Historique!$C$2:$C$2107,$AA3,Historique!$F$2:$F$2107,$AB3)*AF$88,0)</f>
        <v>38.655312116199291</v>
      </c>
      <c r="AG3">
        <f>IFERROR(AVERAGEIFS(Historique!$M$2:$M$2107,Historique!$H$2:$H$2107,"Oui",Historique!$C$2:$C$2107,$AA3,Historique!$F$2:$F$2107,$AB3)*AG$88,0)</f>
        <v>10.068803176073214</v>
      </c>
      <c r="AH3">
        <f>IFERROR(AVERAGEIFS(Historique!$N$2:$N$2107,Historique!$H$2:$H$2107,"Oui",Historique!$C$2:$C$2107,$AA3,Historique!$F$2:$F$2107,$AB3)*AH$88,0)</f>
        <v>1.0126184164176422</v>
      </c>
      <c r="AI3">
        <f>IFERROR(AVERAGEIFS(Historique!$O$2:$O$2107,Historique!$H$2:$H$2107,"Oui",Historique!$C$2:$C$2107,$AA3,Historique!$F$2:$F$2107,$AB3)*AI$88,0)</f>
        <v>8.1815896711229854</v>
      </c>
      <c r="AJ3">
        <f>IFERROR(AVERAGEIFS(Historique!$P$2:$P$2107,Historique!$H$2:$H$2107,"Oui",Historique!$C$2:$C$2107,$AA3,Historique!$F$2:$F$2107,$AB3)*AJ$88,0)</f>
        <v>1.6004156324988277</v>
      </c>
      <c r="AK3">
        <f t="shared" si="0"/>
        <v>73.546012723638285</v>
      </c>
    </row>
    <row r="4" spans="1:37" ht="21.75" customHeight="1" x14ac:dyDescent="0.2">
      <c r="A4" s="51" t="s">
        <v>12</v>
      </c>
      <c r="B4" s="10" t="s">
        <v>1460</v>
      </c>
      <c r="C4" s="51" t="s">
        <v>14</v>
      </c>
      <c r="D4" s="10" t="s">
        <v>1460</v>
      </c>
      <c r="E4" s="51" t="s">
        <v>16</v>
      </c>
      <c r="F4" s="89" t="s">
        <v>15</v>
      </c>
      <c r="G4" s="89"/>
      <c r="K4">
        <f ca="1">MONTH($L$4)</f>
        <v>10</v>
      </c>
      <c r="L4" s="52">
        <f ca="1">DATE(IF($B$4="En cours",YEAR(TODAY()),$B$4),IF($D$4="En cours",MONTH(TODAY()),MATCH($D$4,Calculs!$A$6:$A$17,0)),1)</f>
        <v>46296</v>
      </c>
      <c r="M4" t="str">
        <f>IF($F$4="Tous","Total",INDEX(Calculs!$B$60:$B$67,MATCH($F$4,Calculs!$A$60:$A$67,0)))</f>
        <v>Total</v>
      </c>
      <c r="Q4">
        <v>38838</v>
      </c>
      <c r="R4" t="s">
        <v>1461</v>
      </c>
      <c r="T4">
        <v>43148</v>
      </c>
      <c r="U4">
        <v>43163</v>
      </c>
      <c r="V4" t="s">
        <v>1462</v>
      </c>
      <c r="X4">
        <v>3</v>
      </c>
      <c r="Y4" t="s">
        <v>1463</v>
      </c>
      <c r="AA4">
        <v>1</v>
      </c>
      <c r="AB4">
        <v>3</v>
      </c>
      <c r="AC4">
        <f>IFERROR(AVERAGEIFS(Historique!$I$2:$I$2107,Historique!$H$2:$H$2107,"Oui",Historique!$C$2:$C$2107,$AA4,Historique!$F$2:$F$2107,$AB4)*AC$88,0)</f>
        <v>5.0530156416341931</v>
      </c>
      <c r="AD4">
        <f>IFERROR(AVERAGEIFS(Historique!$J$2:$J$2107,Historique!$H$2:$H$2107,"Oui",Historique!$C$2:$C$2107,$AA4,Historique!$F$2:$F$2107,$AB4)*AD$88,0)</f>
        <v>4.3189862515981039</v>
      </c>
      <c r="AE4">
        <f>IFERROR(AVERAGEIFS(Historique!$K$2:$K$2107,Historique!$H$2:$H$2107,"Oui",Historique!$C$2:$C$2107,$AA4,Historique!$F$2:$F$2107,$AB4)*AE$88,0)</f>
        <v>3.2893327207037251</v>
      </c>
      <c r="AF4">
        <f>IFERROR(AVERAGEIFS(Historique!$L$2:$L$2107,Historique!$H$2:$H$2107,"Oui",Historique!$C$2:$C$2107,$AA4,Historique!$F$2:$F$2107,$AB4)*AF$88,0)</f>
        <v>37.875008164963198</v>
      </c>
      <c r="AG4">
        <f>IFERROR(AVERAGEIFS(Historique!$M$2:$M$2107,Historique!$H$2:$H$2107,"Oui",Historique!$C$2:$C$2107,$AA4,Historique!$F$2:$F$2107,$AB4)*AG$88,0)</f>
        <v>12.08508943081363</v>
      </c>
      <c r="AH4">
        <f>IFERROR(AVERAGEIFS(Historique!$N$2:$N$2107,Historique!$H$2:$H$2107,"Oui",Historique!$C$2:$C$2107,$AA4,Historique!$F$2:$F$2107,$AB4)*AH$88,0)</f>
        <v>1.3861542308654087</v>
      </c>
      <c r="AI4">
        <f>IFERROR(AVERAGEIFS(Historique!$O$2:$O$2107,Historique!$H$2:$H$2107,"Oui",Historique!$C$2:$C$2107,$AA4,Historique!$F$2:$F$2107,$AB4)*AI$88,0)</f>
        <v>11.550479535703039</v>
      </c>
      <c r="AJ4">
        <f>IFERROR(AVERAGEIFS(Historique!$P$2:$P$2107,Historique!$H$2:$H$2107,"Oui",Historique!$C$2:$C$2107,$AA4,Historique!$F$2:$F$2107,$AB4)*AJ$88,0)</f>
        <v>2.2728563795425134</v>
      </c>
      <c r="AK4">
        <f t="shared" si="0"/>
        <v>77.830922355823816</v>
      </c>
    </row>
    <row r="5" spans="1:37" ht="16" x14ac:dyDescent="0.2">
      <c r="A5" s="7" t="str">
        <f ca="1">INDEX(Calculs!$A$6:$A$17,$K$4)&amp;" "&amp;YEAR($L$4)</f>
        <v>Octobre 2026</v>
      </c>
      <c r="Q5">
        <v>38845</v>
      </c>
      <c r="R5" t="s">
        <v>1464</v>
      </c>
      <c r="T5">
        <v>43204</v>
      </c>
      <c r="U5">
        <v>43219</v>
      </c>
      <c r="V5" t="s">
        <v>1465</v>
      </c>
      <c r="X5">
        <v>4</v>
      </c>
      <c r="Y5" t="s">
        <v>1466</v>
      </c>
      <c r="AA5">
        <v>1</v>
      </c>
      <c r="AB5">
        <v>4</v>
      </c>
      <c r="AC5">
        <f>IFERROR(AVERAGEIFS(Historique!$I$2:$I$2107,Historique!$H$2:$H$2107,"Oui",Historique!$C$2:$C$2107,$AA5,Historique!$F$2:$F$2107,$AB5)*AC$88,0)</f>
        <v>5.1237243455088759</v>
      </c>
      <c r="AD5">
        <f>IFERROR(AVERAGEIFS(Historique!$J$2:$J$2107,Historique!$H$2:$H$2107,"Oui",Historique!$C$2:$C$2107,$AA5,Historique!$F$2:$F$2107,$AB5)*AD$88,0)</f>
        <v>4.3223660405797393</v>
      </c>
      <c r="AE5">
        <f>IFERROR(AVERAGEIFS(Historique!$K$2:$K$2107,Historique!$H$2:$H$2107,"Oui",Historique!$C$2:$C$2107,$AA5,Historique!$F$2:$F$2107,$AB5)*AE$88,0)</f>
        <v>3.6320684733088746</v>
      </c>
      <c r="AF5">
        <f>IFERROR(AVERAGEIFS(Historique!$L$2:$L$2107,Historique!$H$2:$H$2107,"Oui",Historique!$C$2:$C$2107,$AA5,Historique!$F$2:$F$2107,$AB5)*AF$88,0)</f>
        <v>45.705281998697899</v>
      </c>
      <c r="AG5">
        <f>IFERROR(AVERAGEIFS(Historique!$M$2:$M$2107,Historique!$H$2:$H$2107,"Oui",Historique!$C$2:$C$2107,$AA5,Historique!$F$2:$F$2107,$AB5)*AG$88,0)</f>
        <v>9.7741475647332798</v>
      </c>
      <c r="AH5">
        <f>IFERROR(AVERAGEIFS(Historique!$N$2:$N$2107,Historique!$H$2:$H$2107,"Oui",Historique!$C$2:$C$2107,$AA5,Historique!$F$2:$F$2107,$AB5)*AH$88,0)</f>
        <v>1.3861542308654087</v>
      </c>
      <c r="AI5">
        <f>IFERROR(AVERAGEIFS(Historique!$O$2:$O$2107,Historique!$H$2:$H$2107,"Oui",Historique!$C$2:$C$2107,$AA5,Historique!$F$2:$F$2107,$AB5)*AI$88,0)</f>
        <v>10.106669593740159</v>
      </c>
      <c r="AJ5">
        <f>IFERROR(AVERAGEIFS(Historique!$P$2:$P$2107,Historique!$H$2:$H$2107,"Oui",Historique!$C$2:$C$2107,$AA5,Historique!$F$2:$F$2107,$AB5)*AJ$88,0)</f>
        <v>2.0213149620437378</v>
      </c>
      <c r="AK5">
        <f t="shared" si="0"/>
        <v>82.071727209477984</v>
      </c>
    </row>
    <row r="6" spans="1:37" ht="31.5" customHeight="1" x14ac:dyDescent="0.2">
      <c r="A6" s="50" t="s">
        <v>62</v>
      </c>
      <c r="B6" s="50" t="s">
        <v>411</v>
      </c>
      <c r="C6" s="50" t="s">
        <v>413</v>
      </c>
      <c r="D6" s="50" t="s">
        <v>415</v>
      </c>
      <c r="E6" s="50" t="s">
        <v>417</v>
      </c>
      <c r="F6" s="50" t="s">
        <v>419</v>
      </c>
      <c r="G6" s="50" t="s">
        <v>421</v>
      </c>
      <c r="H6" s="50" t="s">
        <v>1467</v>
      </c>
      <c r="Q6">
        <v>38862</v>
      </c>
      <c r="R6" t="s">
        <v>1468</v>
      </c>
      <c r="T6">
        <v>43288</v>
      </c>
      <c r="U6">
        <v>43345</v>
      </c>
      <c r="V6" t="s">
        <v>1469</v>
      </c>
      <c r="X6">
        <v>5</v>
      </c>
      <c r="Y6" t="s">
        <v>1466</v>
      </c>
      <c r="AA6">
        <v>1</v>
      </c>
      <c r="AB6">
        <v>5</v>
      </c>
      <c r="AC6">
        <f>IFERROR(AVERAGEIFS(Historique!$I$2:$I$2107,Historique!$H$2:$H$2107,"Oui",Historique!$C$2:$C$2107,$AA6,Historique!$F$2:$F$2107,$AB6)*AC$88,0)</f>
        <v>5.8041688411558576</v>
      </c>
      <c r="AD6">
        <f>IFERROR(AVERAGEIFS(Historique!$J$2:$J$2107,Historique!$H$2:$H$2107,"Oui",Historique!$C$2:$C$2107,$AA6,Historique!$F$2:$F$2107,$AB6)*AD$88,0)</f>
        <v>4.9380594682213328</v>
      </c>
      <c r="AE6">
        <f>IFERROR(AVERAGEIFS(Historique!$K$2:$K$2107,Historique!$H$2:$H$2107,"Oui",Historique!$C$2:$C$2107,$AA6,Historique!$F$2:$F$2107,$AB6)*AE$88,0)</f>
        <v>4.1650981002865501</v>
      </c>
      <c r="AF6">
        <f>IFERROR(AVERAGEIFS(Historique!$L$2:$L$2107,Historique!$H$2:$H$2107,"Oui",Historique!$C$2:$C$2107,$AA6,Historique!$F$2:$F$2107,$AB6)*AF$88,0)</f>
        <v>45.97012510138547</v>
      </c>
      <c r="AG6">
        <f>IFERROR(AVERAGEIFS(Historique!$M$2:$M$2107,Historique!$H$2:$H$2107,"Oui",Historique!$C$2:$C$2107,$AA6,Historique!$F$2:$F$2107,$AB6)*AG$88,0)</f>
        <v>12.221192260813503</v>
      </c>
      <c r="AH6">
        <f>IFERROR(AVERAGEIFS(Historique!$N$2:$N$2107,Historique!$H$2:$H$2107,"Oui",Historique!$C$2:$C$2107,$AA6,Historique!$F$2:$F$2107,$AB6)*AH$88,0)</f>
        <v>0.96659030658047662</v>
      </c>
      <c r="AI6">
        <f>IFERROR(AVERAGEIFS(Historique!$O$2:$O$2107,Historique!$H$2:$H$2107,"Oui",Historique!$C$2:$C$2107,$AA6,Historique!$F$2:$F$2107,$AB6)*AI$88,0)</f>
        <v>11.403424819392004</v>
      </c>
      <c r="AJ6">
        <f>IFERROR(AVERAGEIFS(Historique!$P$2:$P$2107,Historique!$H$2:$H$2107,"Oui",Historique!$C$2:$C$2107,$AA6,Historique!$F$2:$F$2107,$AB6)*AJ$88,0)</f>
        <v>1.3841432497287158</v>
      </c>
      <c r="AK6">
        <f t="shared" si="0"/>
        <v>86.852802147563892</v>
      </c>
    </row>
    <row r="7" spans="1:37" ht="15.75" customHeight="1" x14ac:dyDescent="0.2">
      <c r="A7" s="53" t="str">
        <f ca="1">IF(MONTH(K8)&lt;&gt;$K$4,"",DAY(K8)&amp;IF(K8=TODAY(),"  Aujourd'hui","")&amp;IF(COUNTIF($Q$2:$Q$400,K8),"  Férié",""))</f>
        <v/>
      </c>
      <c r="B7" s="53" t="str">
        <f ca="1">IF(MONTH(K9)&lt;&gt;$K$4,"",DAY(K9)&amp;IF(K9=TODAY(),"  Aujourd'hui","")&amp;IF(COUNTIF($Q$2:$Q$400,K9),"  Férié",""))</f>
        <v/>
      </c>
      <c r="C7" s="53" t="str">
        <f ca="1">IF(MONTH(K10)&lt;&gt;$K$4,"",DAY(K10)&amp;IF(K10=TODAY(),"  Aujourd'hui","")&amp;IF(COUNTIF($Q$2:$Q$400,K10),"  Férié",""))</f>
        <v/>
      </c>
      <c r="D7" s="53" t="str">
        <f ca="1">IF(MONTH(K11)&lt;&gt;$K$4,"",DAY(K11)&amp;IF(K11=TODAY(),"  Aujourd'hui","")&amp;IF(COUNTIF($Q$2:$Q$400,K11),"  Férié",""))</f>
        <v>1</v>
      </c>
      <c r="E7" s="53" t="str">
        <f ca="1">IF(MONTH(K12)&lt;&gt;$K$4,"",DAY(K12)&amp;IF(K12=TODAY(),"  Aujourd'hui","")&amp;IF(COUNTIF($Q$2:$Q$400,K12),"  Férié",""))</f>
        <v>2</v>
      </c>
      <c r="F7" s="54" t="str">
        <f ca="1">IF(MONTH(K13)&lt;&gt;$K$4,"",DAY(K13)&amp;IF(K13=TODAY(),"  Aujourd'hui","")&amp;IF(COUNTIF($Q$2:$Q$400,K13),"  Férié",""))</f>
        <v>3</v>
      </c>
      <c r="G7" s="54" t="str">
        <f ca="1">IF(MONTH(K14)&lt;&gt;$K$4,"",DAY(K14)&amp;IF(K14=TODAY(),"  Aujourd'hui","")&amp;IF(COUNTIF($Q$2:$Q$400,K14),"  Férié",""))</f>
        <v>4</v>
      </c>
      <c r="H7" s="99" t="str">
        <f ca="1">IF(AND(MONTH(K8)&lt;&gt;$K$4,MONTH(K14)&lt;&gt;$K$4),"",IFERROR(LOOKUP(2,1/(($T$2:$T$200&lt;=K14)*($U$2:$U$200&gt;=K8)),$V$2:$V$200),"")&amp;IF(AND(IFERROR(LOOKUP(2,1/(($T$2:$T$200&lt;=K14)*($U$2:$U$200&gt;=K8)),$V$2:$V$200),"")&lt;&gt;"",SUBSTITUTE(IFERROR(VLOOKUP(MIN(52,WEEKNUM(K8,21)),$X$2:$Y$53,2,FALSE),""),"Aucun","")&lt;&gt;""),CHAR(10),"")&amp;IF(SUBSTITUTE(IFERROR(VLOOKUP(MIN(52,WEEKNUM(K8,21)),$X$2:$Y$53,2,FALSE),""),"Aucun","")&lt;&gt;"","Pic : "&amp;SUBSTITUTE(IFERROR(VLOOKUP(MIN(52,WEEKNUM(K8,21)),$X$2:$Y$53,2,FALSE),""),"Aucun",""),""))</f>
        <v/>
      </c>
      <c r="Q7">
        <v>38873</v>
      </c>
      <c r="R7" t="s">
        <v>1470</v>
      </c>
      <c r="T7">
        <v>43393</v>
      </c>
      <c r="U7">
        <v>43408</v>
      </c>
      <c r="V7" t="s">
        <v>1456</v>
      </c>
      <c r="X7">
        <v>6</v>
      </c>
      <c r="Y7" t="s">
        <v>1466</v>
      </c>
      <c r="AA7">
        <v>1</v>
      </c>
      <c r="AB7">
        <v>6</v>
      </c>
      <c r="AC7">
        <f>IFERROR(AVERAGEIFS(Historique!$I$2:$I$2107,Historique!$H$2:$H$2107,"Oui",Historique!$C$2:$C$2107,$AA7,Historique!$F$2:$F$2107,$AB7)*AC$88,0)</f>
        <v>6.1071066664481206</v>
      </c>
      <c r="AD7">
        <f>IFERROR(AVERAGEIFS(Historique!$J$2:$J$2107,Historique!$H$2:$H$2107,"Oui",Historique!$C$2:$C$2107,$AA7,Historique!$F$2:$F$2107,$AB7)*AD$88,0)</f>
        <v>4.722602188052516</v>
      </c>
      <c r="AE7">
        <f>IFERROR(AVERAGEIFS(Historique!$K$2:$K$2107,Historique!$H$2:$H$2107,"Oui",Historique!$C$2:$C$2107,$AA7,Historique!$F$2:$F$2107,$AB7)*AE$88,0)</f>
        <v>4.064752975466507</v>
      </c>
      <c r="AF7">
        <f>IFERROR(AVERAGEIFS(Historique!$L$2:$L$2107,Historique!$H$2:$H$2107,"Oui",Historique!$C$2:$C$2107,$AA7,Historique!$F$2:$F$2107,$AB7)*AF$88,0)</f>
        <v>54.091669329688401</v>
      </c>
      <c r="AG7">
        <f>IFERROR(AVERAGEIFS(Historique!$M$2:$M$2107,Historique!$H$2:$H$2107,"Oui",Historique!$C$2:$C$2107,$AA7,Historique!$F$2:$F$2107,$AB7)*AG$88,0)</f>
        <v>10.72883174547467</v>
      </c>
      <c r="AH7">
        <f>IFERROR(AVERAGEIFS(Historique!$N$2:$N$2107,Historique!$H$2:$H$2107,"Oui",Historique!$C$2:$C$2107,$AA7,Historique!$F$2:$F$2107,$AB7)*AH$88,0)</f>
        <v>0.76477474806367385</v>
      </c>
      <c r="AI7">
        <f>IFERROR(AVERAGEIFS(Historique!$O$2:$O$2107,Historique!$H$2:$H$2107,"Oui",Historique!$C$2:$C$2107,$AA7,Historique!$F$2:$F$2107,$AB7)*AI$88,0)</f>
        <v>10.384325351809943</v>
      </c>
      <c r="AJ7">
        <f>IFERROR(AVERAGEIFS(Historique!$P$2:$P$2107,Historique!$H$2:$H$2107,"Oui",Historique!$C$2:$C$2107,$AA7,Historique!$F$2:$F$2107,$AB7)*AJ$88,0)</f>
        <v>2.2548891354354583</v>
      </c>
      <c r="AK7">
        <f t="shared" si="0"/>
        <v>93.118952140439291</v>
      </c>
    </row>
    <row r="8" spans="1:37" ht="30" customHeight="1" x14ac:dyDescent="0.2">
      <c r="A8" s="55" t="str">
        <f ca="1">N8</f>
        <v/>
      </c>
      <c r="B8" s="55" t="str">
        <f ca="1">N9</f>
        <v/>
      </c>
      <c r="C8" s="55" t="str">
        <f ca="1">N10</f>
        <v/>
      </c>
      <c r="D8" s="55">
        <f ca="1">N11</f>
        <v>67.937423732577614</v>
      </c>
      <c r="E8" s="55">
        <f ca="1">N12</f>
        <v>71.929573424586479</v>
      </c>
      <c r="F8" s="56">
        <f ca="1">N13</f>
        <v>84.404317486391477</v>
      </c>
      <c r="G8" s="56">
        <f ca="1">N14</f>
        <v>90.1696404591667</v>
      </c>
      <c r="H8" s="99"/>
      <c r="K8" s="28">
        <f ca="1">$L$4-WEEKDAY($L$4,2)+1+0</f>
        <v>46293</v>
      </c>
      <c r="L8" t="str">
        <f ca="1">IF(MONTH(K8)&lt;&gt;$K$4,"",IF(COUNTIFS(Historique!$A$2:$A$2107,K8,Historique!$H$2:$H$2107,"Oui")=0,"",SUMIFS(INDEX(Historique!$I$2:$Y$2107,0,MATCH($M$4,Historique!$I$1:$Y$1,0)),Historique!$A$2:$A$2107,K8,Historique!$H$2:$H$2107,"Oui")))</f>
        <v/>
      </c>
      <c r="N8" t="str">
        <f t="shared" ref="N8:N49" ca="1" si="1">IF(MONTH(K8)&lt;&gt;$K$4,"",IF(L8&lt;&gt;"",L8,INDEX($AC$2:$AK$85,(MONTH(K8)-1)*7+WEEKDAY(K8,2),MATCH($M$4,$AC$1:$AK$1,0))))</f>
        <v/>
      </c>
      <c r="O8">
        <f t="shared" ref="O8:O49" ca="1" si="2">IF(AND(N8&lt;&gt;"",L8=""),1,0)</f>
        <v>0</v>
      </c>
      <c r="Q8">
        <v>38912</v>
      </c>
      <c r="R8" t="s">
        <v>1471</v>
      </c>
      <c r="T8">
        <v>43456</v>
      </c>
      <c r="U8">
        <v>43471</v>
      </c>
      <c r="V8" t="s">
        <v>1459</v>
      </c>
      <c r="X8">
        <v>7</v>
      </c>
      <c r="Y8" t="s">
        <v>1472</v>
      </c>
      <c r="AA8">
        <v>1</v>
      </c>
      <c r="AB8">
        <v>7</v>
      </c>
      <c r="AC8">
        <f>IFERROR(AVERAGEIFS(Historique!$I$2:$I$2107,Historique!$H$2:$H$2107,"Oui",Historique!$C$2:$C$2107,$AA8,Historique!$F$2:$F$2107,$AB8)*AC$88,0)</f>
        <v>5.9742723961633093</v>
      </c>
      <c r="AD8">
        <f>IFERROR(AVERAGEIFS(Historique!$J$2:$J$2107,Historique!$H$2:$H$2107,"Oui",Historique!$C$2:$C$2107,$AA8,Historique!$F$2:$F$2107,$AB8)*AD$88,0)</f>
        <v>5.4957673242941931</v>
      </c>
      <c r="AE8">
        <f>IFERROR(AVERAGEIFS(Historique!$K$2:$K$2107,Historique!$H$2:$H$2107,"Oui",Historique!$C$2:$C$2107,$AA8,Historique!$F$2:$F$2107,$AB8)*AE$88,0)</f>
        <v>3.0768675708987225</v>
      </c>
      <c r="AF8">
        <f>IFERROR(AVERAGEIFS(Historique!$L$2:$L$2107,Historique!$H$2:$H$2107,"Oui",Historique!$C$2:$C$2107,$AA8,Historique!$F$2:$F$2107,$AB8)*AF$88,0)</f>
        <v>52.177088349854358</v>
      </c>
      <c r="AG8">
        <f>IFERROR(AVERAGEIFS(Historique!$M$2:$M$2107,Historique!$H$2:$H$2107,"Oui",Historique!$C$2:$C$2107,$AA8,Historique!$F$2:$F$2107,$AB8)*AG$88,0)</f>
        <v>5.9478339831904066</v>
      </c>
      <c r="AH8">
        <f>IFERROR(AVERAGEIFS(Historique!$N$2:$N$2107,Historique!$H$2:$H$2107,"Oui",Historique!$C$2:$C$2107,$AA8,Historique!$F$2:$F$2107,$AB8)*AH$88,0)</f>
        <v>0.33458895227785723</v>
      </c>
      <c r="AI8">
        <f>IFERROR(AVERAGEIFS(Historique!$O$2:$O$2107,Historique!$H$2:$H$2107,"Oui",Historique!$C$2:$C$2107,$AA8,Historique!$F$2:$F$2107,$AB8)*AI$88,0)</f>
        <v>7.2190497098143993</v>
      </c>
      <c r="AJ8">
        <f>IFERROR(AVERAGEIFS(Historique!$P$2:$P$2107,Historique!$H$2:$H$2107,"Oui",Historique!$C$2:$C$2107,$AA8,Historique!$F$2:$F$2107,$AB8)*AJ$88,0)</f>
        <v>1.7562981114646699</v>
      </c>
      <c r="AK8">
        <f t="shared" si="0"/>
        <v>81.981766397957912</v>
      </c>
    </row>
    <row r="9" spans="1:37" ht="15.75" customHeight="1" x14ac:dyDescent="0.2">
      <c r="A9" s="53" t="str">
        <f ca="1">IF(MONTH(K15)&lt;&gt;$K$4,"",DAY(K15)&amp;IF(K15=TODAY(),"  Aujourd'hui","")&amp;IF(COUNTIF($Q$2:$Q$400,K15),"  Férié",""))</f>
        <v>5</v>
      </c>
      <c r="B9" s="53" t="str">
        <f ca="1">IF(MONTH(K16)&lt;&gt;$K$4,"",DAY(K16)&amp;IF(K16=TODAY(),"  Aujourd'hui","")&amp;IF(COUNTIF($Q$2:$Q$400,K16),"  Férié",""))</f>
        <v>6</v>
      </c>
      <c r="C9" s="53" t="str">
        <f ca="1">IF(MONTH(K17)&lt;&gt;$K$4,"",DAY(K17)&amp;IF(K17=TODAY(),"  Aujourd'hui","")&amp;IF(COUNTIF($Q$2:$Q$400,K17),"  Férié",""))</f>
        <v>7</v>
      </c>
      <c r="D9" s="53" t="str">
        <f ca="1">IF(MONTH(K18)&lt;&gt;$K$4,"",DAY(K18)&amp;IF(K18=TODAY(),"  Aujourd'hui","")&amp;IF(COUNTIF($Q$2:$Q$400,K18),"  Férié",""))</f>
        <v>8</v>
      </c>
      <c r="E9" s="53" t="str">
        <f ca="1">IF(MONTH(K19)&lt;&gt;$K$4,"",DAY(K19)&amp;IF(K19=TODAY(),"  Aujourd'hui","")&amp;IF(COUNTIF($Q$2:$Q$400,K19),"  Férié",""))</f>
        <v>9</v>
      </c>
      <c r="F9" s="54" t="str">
        <f ca="1">IF(MONTH(K20)&lt;&gt;$K$4,"",DAY(K20)&amp;IF(K20=TODAY(),"  Aujourd'hui","")&amp;IF(COUNTIF($Q$2:$Q$400,K20),"  Férié",""))</f>
        <v>10</v>
      </c>
      <c r="G9" s="54" t="str">
        <f ca="1">IF(MONTH(K21)&lt;&gt;$K$4,"",DAY(K21)&amp;IF(K21=TODAY(),"  Aujourd'hui","")&amp;IF(COUNTIF($Q$2:$Q$400,K21),"  Férié",""))</f>
        <v>11</v>
      </c>
      <c r="H9" s="99" t="str">
        <f ca="1">IF(AND(MONTH(K15)&lt;&gt;$K$4,MONTH(K21)&lt;&gt;$K$4),"",IFERROR(LOOKUP(2,1/(($T$2:$T$200&lt;=K21)*($U$2:$U$200&gt;=K15)),$V$2:$V$200),"")&amp;IF(AND(IFERROR(LOOKUP(2,1/(($T$2:$T$200&lt;=K21)*($U$2:$U$200&gt;=K15)),$V$2:$V$200),"")&lt;&gt;"",SUBSTITUTE(IFERROR(VLOOKUP(MIN(52,WEEKNUM(K15,21)),$X$2:$Y$53,2,FALSE),""),"Aucun","")&lt;&gt;""),CHAR(10),"")&amp;IF(SUBSTITUTE(IFERROR(VLOOKUP(MIN(52,WEEKNUM(K15,21)),$X$2:$Y$53,2,FALSE),""),"Aucun","")&lt;&gt;"","Pic : "&amp;SUBSTITUTE(IFERROR(VLOOKUP(MIN(52,WEEKNUM(K15,21)),$X$2:$Y$53,2,FALSE),""),"Aucun",""),""))</f>
        <v/>
      </c>
      <c r="K9" s="28">
        <f ca="1">$L$4-WEEKDAY($L$4,2)+1+1</f>
        <v>46294</v>
      </c>
      <c r="L9" t="str">
        <f ca="1">IF(MONTH(K9)&lt;&gt;$K$4,"",IF(COUNTIFS(Historique!$A$2:$A$2107,K9,Historique!$H$2:$H$2107,"Oui")=0,"",SUMIFS(INDEX(Historique!$I$2:$Y$2107,0,MATCH($M$4,Historique!$I$1:$Y$1,0)),Historique!$A$2:$A$2107,K9,Historique!$H$2:$H$2107,"Oui")))</f>
        <v/>
      </c>
      <c r="N9" t="str">
        <f t="shared" ca="1" si="1"/>
        <v/>
      </c>
      <c r="O9">
        <f t="shared" ca="1" si="2"/>
        <v>0</v>
      </c>
      <c r="Q9">
        <v>38944</v>
      </c>
      <c r="R9" t="s">
        <v>1473</v>
      </c>
      <c r="T9">
        <v>43519</v>
      </c>
      <c r="U9">
        <v>43534</v>
      </c>
      <c r="V9" t="s">
        <v>1462</v>
      </c>
      <c r="X9">
        <v>8</v>
      </c>
      <c r="Y9" t="s">
        <v>1474</v>
      </c>
      <c r="AA9">
        <v>2</v>
      </c>
      <c r="AB9">
        <v>1</v>
      </c>
      <c r="AC9">
        <f>IFERROR(AVERAGEIFS(Historique!$I$2:$I$2107,Historique!$H$2:$H$2107,"Oui",Historique!$C$2:$C$2107,$AA9,Historique!$F$2:$F$2107,$AB9)*AC$88,0)</f>
        <v>5.6972087188074108</v>
      </c>
      <c r="AD9">
        <f>IFERROR(AVERAGEIFS(Historique!$J$2:$J$2107,Historique!$H$2:$H$2107,"Oui",Historique!$C$2:$C$2107,$AA9,Historique!$F$2:$F$2107,$AB9)*AD$88,0)</f>
        <v>4.474130855996842</v>
      </c>
      <c r="AE9">
        <f>IFERROR(AVERAGEIFS(Historique!$K$2:$K$2107,Historique!$H$2:$H$2107,"Oui",Historique!$C$2:$C$2107,$AA9,Historique!$F$2:$F$2107,$AB9)*AE$88,0)</f>
        <v>4.617658633922562</v>
      </c>
      <c r="AF9">
        <f>IFERROR(AVERAGEIFS(Historique!$L$2:$L$2107,Historique!$H$2:$H$2107,"Oui",Historique!$C$2:$C$2107,$AA9,Historique!$F$2:$F$2107,$AB9)*AF$88,0)</f>
        <v>34.076775084296379</v>
      </c>
      <c r="AG9">
        <f>IFERROR(AVERAGEIFS(Historique!$M$2:$M$2107,Historique!$H$2:$H$2107,"Oui",Historique!$C$2:$C$2107,$AA9,Historique!$F$2:$F$2107,$AB9)*AG$88,0)</f>
        <v>8.7861252062517146</v>
      </c>
      <c r="AH9">
        <f>IFERROR(AVERAGEIFS(Historique!$N$2:$N$2107,Historique!$H$2:$H$2107,"Oui",Historique!$C$2:$C$2107,$AA9,Historique!$F$2:$F$2107,$AB9)*AH$88,0)</f>
        <v>0.59652430348966556</v>
      </c>
      <c r="AI9">
        <f>IFERROR(AVERAGEIFS(Historique!$O$2:$O$2107,Historique!$H$2:$H$2107,"Oui",Historique!$C$2:$C$2107,$AA9,Historique!$F$2:$F$2107,$AB9)*AI$88,0)</f>
        <v>9.0093740378483709</v>
      </c>
      <c r="AJ9">
        <f>IFERROR(AVERAGEIFS(Historique!$P$2:$P$2107,Historique!$H$2:$H$2107,"Oui",Historique!$C$2:$C$2107,$AA9,Historique!$F$2:$F$2107,$AB9)*AJ$88,0)</f>
        <v>1.478991665916376</v>
      </c>
      <c r="AK9">
        <f t="shared" si="0"/>
        <v>68.736788506529322</v>
      </c>
    </row>
    <row r="10" spans="1:37" ht="30" customHeight="1" x14ac:dyDescent="0.2">
      <c r="A10" s="55">
        <f ca="1">N15</f>
        <v>80.343260941575465</v>
      </c>
      <c r="B10" s="55">
        <f ca="1">N16</f>
        <v>82.073977103146021</v>
      </c>
      <c r="C10" s="55">
        <f ca="1">N17</f>
        <v>72.052697610676276</v>
      </c>
      <c r="D10" s="55">
        <f ca="1">N18</f>
        <v>67.937423732577614</v>
      </c>
      <c r="E10" s="55">
        <f ca="1">N19</f>
        <v>71.929573424586479</v>
      </c>
      <c r="F10" s="56">
        <f ca="1">N20</f>
        <v>84.404317486391477</v>
      </c>
      <c r="G10" s="56">
        <f ca="1">N21</f>
        <v>90.1696404591667</v>
      </c>
      <c r="H10" s="99"/>
      <c r="K10" s="28">
        <f ca="1">$L$4-WEEKDAY($L$4,2)+1+2</f>
        <v>46295</v>
      </c>
      <c r="L10" t="str">
        <f ca="1">IF(MONTH(K10)&lt;&gt;$K$4,"",IF(COUNTIFS(Historique!$A$2:$A$2107,K10,Historique!$H$2:$H$2107,"Oui")=0,"",SUMIFS(INDEX(Historique!$I$2:$Y$2107,0,MATCH($M$4,Historique!$I$1:$Y$1,0)),Historique!$A$2:$A$2107,K10,Historique!$H$2:$H$2107,"Oui")))</f>
        <v/>
      </c>
      <c r="N10" t="str">
        <f t="shared" ca="1" si="1"/>
        <v/>
      </c>
      <c r="O10">
        <f t="shared" ca="1" si="2"/>
        <v>0</v>
      </c>
      <c r="Q10">
        <v>39022</v>
      </c>
      <c r="R10" t="s">
        <v>1475</v>
      </c>
      <c r="T10">
        <v>43575</v>
      </c>
      <c r="U10">
        <v>43590</v>
      </c>
      <c r="V10" t="s">
        <v>1465</v>
      </c>
      <c r="X10">
        <v>9</v>
      </c>
      <c r="Y10" t="s">
        <v>1476</v>
      </c>
      <c r="AA10">
        <v>2</v>
      </c>
      <c r="AB10">
        <v>2</v>
      </c>
      <c r="AC10">
        <f>IFERROR(AVERAGEIFS(Historique!$I$2:$I$2107,Historique!$H$2:$H$2107,"Oui",Historique!$C$2:$C$2107,$AA10,Historique!$F$2:$F$2107,$AB10)*AC$88,0)</f>
        <v>5.5126222168196373</v>
      </c>
      <c r="AD10">
        <f>IFERROR(AVERAGEIFS(Historique!$J$2:$J$2107,Historique!$H$2:$H$2107,"Oui",Historique!$C$2:$C$2107,$AA10,Historique!$F$2:$F$2107,$AB10)*AD$88,0)</f>
        <v>4.4445281292539578</v>
      </c>
      <c r="AE10">
        <f>IFERROR(AVERAGEIFS(Historique!$K$2:$K$2107,Historique!$H$2:$H$2107,"Oui",Historique!$C$2:$C$2107,$AA10,Historique!$F$2:$F$2107,$AB10)*AE$88,0)</f>
        <v>4.0036240120493751</v>
      </c>
      <c r="AF10">
        <f>IFERROR(AVERAGEIFS(Historique!$L$2:$L$2107,Historique!$H$2:$H$2107,"Oui",Historique!$C$2:$C$2107,$AA10,Historique!$F$2:$F$2107,$AB10)*AF$88,0)</f>
        <v>32.554791233243627</v>
      </c>
      <c r="AG10">
        <f>IFERROR(AVERAGEIFS(Historique!$M$2:$M$2107,Historique!$H$2:$H$2107,"Oui",Historique!$C$2:$C$2107,$AA10,Historique!$F$2:$F$2107,$AB10)*AG$88,0)</f>
        <v>9.7350004620838302</v>
      </c>
      <c r="AH10">
        <f>IFERROR(AVERAGEIFS(Historique!$N$2:$N$2107,Historique!$H$2:$H$2107,"Oui",Historique!$C$2:$C$2107,$AA10,Historique!$F$2:$F$2107,$AB10)*AH$88,0)</f>
        <v>1.035632471336225</v>
      </c>
      <c r="AI10">
        <f>IFERROR(AVERAGEIFS(Historique!$O$2:$O$2107,Historique!$H$2:$H$2107,"Oui",Historique!$C$2:$C$2107,$AA10,Historique!$F$2:$F$2107,$AB10)*AI$88,0)</f>
        <v>9.926193350994799</v>
      </c>
      <c r="AJ10">
        <f>IFERROR(AVERAGEIFS(Historique!$P$2:$P$2107,Historique!$H$2:$H$2107,"Oui",Historique!$C$2:$C$2107,$AA10,Historique!$F$2:$F$2107,$AB10)*AJ$88,0)</f>
        <v>2.6131110648198765</v>
      </c>
      <c r="AK10">
        <f t="shared" si="0"/>
        <v>69.825502940601325</v>
      </c>
    </row>
    <row r="11" spans="1:37" ht="15.75" customHeight="1" x14ac:dyDescent="0.2">
      <c r="A11" s="53" t="str">
        <f ca="1">IF(MONTH(K22)&lt;&gt;$K$4,"",DAY(K22)&amp;IF(K22=TODAY(),"  Aujourd'hui","")&amp;IF(COUNTIF($Q$2:$Q$400,K22),"  Férié",""))</f>
        <v>12  Aujourd'hui</v>
      </c>
      <c r="B11" s="53" t="str">
        <f ca="1">IF(MONTH(K23)&lt;&gt;$K$4,"",DAY(K23)&amp;IF(K23=TODAY(),"  Aujourd'hui","")&amp;IF(COUNTIF($Q$2:$Q$400,K23),"  Férié",""))</f>
        <v>13</v>
      </c>
      <c r="C11" s="53" t="str">
        <f ca="1">IF(MONTH(K24)&lt;&gt;$K$4,"",DAY(K24)&amp;IF(K24=TODAY(),"  Aujourd'hui","")&amp;IF(COUNTIF($Q$2:$Q$400,K24),"  Férié",""))</f>
        <v>14</v>
      </c>
      <c r="D11" s="53" t="str">
        <f ca="1">IF(MONTH(K25)&lt;&gt;$K$4,"",DAY(K25)&amp;IF(K25=TODAY(),"  Aujourd'hui","")&amp;IF(COUNTIF($Q$2:$Q$400,K25),"  Férié",""))</f>
        <v>15</v>
      </c>
      <c r="E11" s="53" t="str">
        <f ca="1">IF(MONTH(K26)&lt;&gt;$K$4,"",DAY(K26)&amp;IF(K26=TODAY(),"  Aujourd'hui","")&amp;IF(COUNTIF($Q$2:$Q$400,K26),"  Férié",""))</f>
        <v>16</v>
      </c>
      <c r="F11" s="54" t="str">
        <f ca="1">IF(MONTH(K27)&lt;&gt;$K$4,"",DAY(K27)&amp;IF(K27=TODAY(),"  Aujourd'hui","")&amp;IF(COUNTIF($Q$2:$Q$400,K27),"  Férié",""))</f>
        <v>17</v>
      </c>
      <c r="G11" s="54" t="str">
        <f ca="1">IF(MONTH(K28)&lt;&gt;$K$4,"",DAY(K28)&amp;IF(K28=TODAY(),"  Aujourd'hui","")&amp;IF(COUNTIF($Q$2:$Q$400,K28),"  Férié",""))</f>
        <v>18</v>
      </c>
      <c r="H11" s="99" t="str">
        <f ca="1">IF(AND(MONTH(K22)&lt;&gt;$K$4,MONTH(K28)&lt;&gt;$K$4),"",IFERROR(LOOKUP(2,1/(($T$2:$T$200&lt;=K28)*($U$2:$U$200&gt;=K22)),$V$2:$V$200),"")&amp;IF(AND(IFERROR(LOOKUP(2,1/(($T$2:$T$200&lt;=K28)*($U$2:$U$200&gt;=K22)),$V$2:$V$200),"")&lt;&gt;"",SUBSTITUTE(IFERROR(VLOOKUP(MIN(52,WEEKNUM(K22,21)),$X$2:$Y$53,2,FALSE),""),"Aucun","")&lt;&gt;""),CHAR(10),"")&amp;IF(SUBSTITUTE(IFERROR(VLOOKUP(MIN(52,WEEKNUM(K22,21)),$X$2:$Y$53,2,FALSE),""),"Aucun","")&lt;&gt;"","Pic : "&amp;SUBSTITUTE(IFERROR(VLOOKUP(MIN(52,WEEKNUM(K22,21)),$X$2:$Y$53,2,FALSE),""),"Aucun",""),""))</f>
        <v>Vacances de la Toussaint</v>
      </c>
      <c r="K11" s="28">
        <f ca="1">$L$4-WEEKDAY($L$4,2)+1+3</f>
        <v>46296</v>
      </c>
      <c r="L11" t="str">
        <f ca="1">IF(MONTH(K11)&lt;&gt;$K$4,"",IF(COUNTIFS(Historique!$A$2:$A$2107,K11,Historique!$H$2:$H$2107,"Oui")=0,"",SUMIFS(INDEX(Historique!$I$2:$Y$2107,0,MATCH($M$4,Historique!$I$1:$Y$1,0)),Historique!$A$2:$A$2107,K11,Historique!$H$2:$H$2107,"Oui")))</f>
        <v/>
      </c>
      <c r="N11">
        <f t="shared" ca="1" si="1"/>
        <v>67.937423732577614</v>
      </c>
      <c r="O11">
        <f t="shared" ca="1" si="2"/>
        <v>1</v>
      </c>
      <c r="Q11">
        <v>39032</v>
      </c>
      <c r="R11" t="s">
        <v>1477</v>
      </c>
      <c r="T11">
        <v>43614</v>
      </c>
      <c r="U11">
        <v>43618</v>
      </c>
      <c r="V11" t="s">
        <v>1478</v>
      </c>
      <c r="X11">
        <v>10</v>
      </c>
      <c r="Y11" t="s">
        <v>1448</v>
      </c>
      <c r="AA11">
        <v>2</v>
      </c>
      <c r="AB11">
        <v>3</v>
      </c>
      <c r="AC11">
        <f>IFERROR(AVERAGEIFS(Historique!$I$2:$I$2107,Historique!$H$2:$H$2107,"Oui",Historique!$C$2:$C$2107,$AA11,Historique!$F$2:$F$2107,$AB11)*AC$88,0)</f>
        <v>4.761665808809509</v>
      </c>
      <c r="AD11">
        <f>IFERROR(AVERAGEIFS(Historique!$J$2:$J$2107,Historique!$H$2:$H$2107,"Oui",Historique!$C$2:$C$2107,$AA11,Historique!$F$2:$F$2107,$AB11)*AD$88,0)</f>
        <v>3.9994553682928209</v>
      </c>
      <c r="AE11">
        <f>IFERROR(AVERAGEIFS(Historique!$K$2:$K$2107,Historique!$H$2:$H$2107,"Oui",Historique!$C$2:$C$2107,$AA11,Historique!$F$2:$F$2107,$AB11)*AE$88,0)</f>
        <v>3.5224498966272431</v>
      </c>
      <c r="AF11">
        <f>IFERROR(AVERAGEIFS(Historique!$L$2:$L$2107,Historique!$H$2:$H$2107,"Oui",Historique!$C$2:$C$2107,$AA11,Historique!$F$2:$F$2107,$AB11)*AF$88,0)</f>
        <v>37.150444805132402</v>
      </c>
      <c r="AG11">
        <f>IFERROR(AVERAGEIFS(Historique!$M$2:$M$2107,Historique!$H$2:$H$2107,"Oui",Historique!$C$2:$C$2107,$AA11,Historique!$F$2:$F$2107,$AB11)*AG$88,0)</f>
        <v>10.30137064073795</v>
      </c>
      <c r="AH11">
        <f>IFERROR(AVERAGEIFS(Historique!$N$2:$N$2107,Historique!$H$2:$H$2107,"Oui",Historique!$C$2:$C$2107,$AA11,Historique!$F$2:$F$2107,$AB11)*AH$88,0)</f>
        <v>0.62137948280173494</v>
      </c>
      <c r="AI11">
        <f>IFERROR(AVERAGEIFS(Historique!$O$2:$O$2107,Historique!$H$2:$H$2107,"Oui",Historique!$C$2:$C$2107,$AA11,Historique!$F$2:$F$2107,$AB11)*AI$88,0)</f>
        <v>9.8058758558312267</v>
      </c>
      <c r="AJ11">
        <f>IFERROR(AVERAGEIFS(Historique!$P$2:$P$2107,Historique!$H$2:$H$2107,"Oui",Historique!$C$2:$C$2107,$AA11,Historique!$F$2:$F$2107,$AB11)*AJ$88,0)</f>
        <v>1.5084998698215302</v>
      </c>
      <c r="AK11">
        <f t="shared" si="0"/>
        <v>71.671141728054423</v>
      </c>
    </row>
    <row r="12" spans="1:37" ht="30" customHeight="1" x14ac:dyDescent="0.2">
      <c r="A12" s="55">
        <f ca="1">N22</f>
        <v>80.343260941575465</v>
      </c>
      <c r="B12" s="55">
        <f ca="1">N23</f>
        <v>82.073977103146021</v>
      </c>
      <c r="C12" s="55">
        <f ca="1">N24</f>
        <v>72.052697610676276</v>
      </c>
      <c r="D12" s="55">
        <f ca="1">N25</f>
        <v>67.937423732577614</v>
      </c>
      <c r="E12" s="55">
        <f ca="1">N26</f>
        <v>71.929573424586479</v>
      </c>
      <c r="F12" s="56">
        <f ca="1">N27</f>
        <v>84.404317486391477</v>
      </c>
      <c r="G12" s="56">
        <f ca="1">N28</f>
        <v>90.1696404591667</v>
      </c>
      <c r="H12" s="99"/>
      <c r="K12" s="28">
        <f ca="1">$L$4-WEEKDAY($L$4,2)+1+4</f>
        <v>46297</v>
      </c>
      <c r="L12" t="str">
        <f ca="1">IF(MONTH(K12)&lt;&gt;$K$4,"",IF(COUNTIFS(Historique!$A$2:$A$2107,K12,Historique!$H$2:$H$2107,"Oui")=0,"",SUMIFS(INDEX(Historique!$I$2:$Y$2107,0,MATCH($M$4,Historique!$I$1:$Y$1,0)),Historique!$A$2:$A$2107,K12,Historique!$H$2:$H$2107,"Oui")))</f>
        <v/>
      </c>
      <c r="N12">
        <f t="shared" ca="1" si="1"/>
        <v>71.929573424586479</v>
      </c>
      <c r="O12">
        <f t="shared" ca="1" si="2"/>
        <v>1</v>
      </c>
      <c r="Q12">
        <v>39076</v>
      </c>
      <c r="R12" t="s">
        <v>1479</v>
      </c>
      <c r="T12">
        <v>43652</v>
      </c>
      <c r="U12">
        <v>43709</v>
      </c>
      <c r="V12" t="s">
        <v>1469</v>
      </c>
      <c r="X12">
        <v>11</v>
      </c>
      <c r="Y12" t="s">
        <v>1480</v>
      </c>
      <c r="AA12">
        <v>2</v>
      </c>
      <c r="AB12">
        <v>4</v>
      </c>
      <c r="AC12">
        <f>IFERROR(AVERAGEIFS(Historique!$I$2:$I$2107,Historique!$H$2:$H$2107,"Oui",Historique!$C$2:$C$2107,$AA12,Historique!$F$2:$F$2107,$AB12)*AC$88,0)</f>
        <v>4.1818442190163108</v>
      </c>
      <c r="AD12">
        <f>IFERROR(AVERAGEIFS(Historique!$J$2:$J$2107,Historique!$H$2:$H$2107,"Oui",Historique!$C$2:$C$2107,$AA12,Historique!$F$2:$F$2107,$AB12)*AD$88,0)</f>
        <v>4.4424893739686349</v>
      </c>
      <c r="AE12">
        <f>IFERROR(AVERAGEIFS(Historique!$K$2:$K$2107,Historique!$H$2:$H$2107,"Oui",Historique!$C$2:$C$2107,$AA12,Historique!$F$2:$F$2107,$AB12)*AE$88,0)</f>
        <v>3.1602252482857218</v>
      </c>
      <c r="AF12">
        <f>IFERROR(AVERAGEIFS(Historique!$L$2:$L$2107,Historique!$H$2:$H$2107,"Oui",Historique!$C$2:$C$2107,$AA12,Historique!$F$2:$F$2107,$AB12)*AF$88,0)</f>
        <v>37.427725226476142</v>
      </c>
      <c r="AG12">
        <f>IFERROR(AVERAGEIFS(Historique!$M$2:$M$2107,Historique!$H$2:$H$2107,"Oui",Historique!$C$2:$C$2107,$AA12,Historique!$F$2:$F$2107,$AB12)*AG$88,0)</f>
        <v>8.7007592662806594</v>
      </c>
      <c r="AH12">
        <f>IFERROR(AVERAGEIFS(Historique!$N$2:$N$2107,Historique!$H$2:$H$2107,"Oui",Historique!$C$2:$C$2107,$AA12,Historique!$F$2:$F$2107,$AB12)*AH$88,0)</f>
        <v>0.88028760063579126</v>
      </c>
      <c r="AI12">
        <f>IFERROR(AVERAGEIFS(Historique!$O$2:$O$2107,Historique!$H$2:$H$2107,"Oui",Historique!$C$2:$C$2107,$AA12,Historique!$F$2:$F$2107,$AB12)*AI$88,0)</f>
        <v>10.422503018544539</v>
      </c>
      <c r="AJ12">
        <f>IFERROR(AVERAGEIFS(Historique!$P$2:$P$2107,Historique!$H$2:$H$2107,"Oui",Historique!$C$2:$C$2107,$AA12,Historique!$F$2:$F$2107,$AB12)*AJ$88,0)</f>
        <v>1.9951127310542818</v>
      </c>
      <c r="AK12">
        <f t="shared" si="0"/>
        <v>71.210946684262069</v>
      </c>
    </row>
    <row r="13" spans="1:37" ht="15.75" customHeight="1" x14ac:dyDescent="0.2">
      <c r="A13" s="53" t="str">
        <f ca="1">IF(MONTH(K29)&lt;&gt;$K$4,"",DAY(K29)&amp;IF(K29=TODAY(),"  Aujourd'hui","")&amp;IF(COUNTIF($Q$2:$Q$400,K29),"  Férié",""))</f>
        <v>19</v>
      </c>
      <c r="B13" s="53" t="str">
        <f ca="1">IF(MONTH(K30)&lt;&gt;$K$4,"",DAY(K30)&amp;IF(K30=TODAY(),"  Aujourd'hui","")&amp;IF(COUNTIF($Q$2:$Q$400,K30),"  Férié",""))</f>
        <v>20</v>
      </c>
      <c r="C13" s="53" t="str">
        <f ca="1">IF(MONTH(K31)&lt;&gt;$K$4,"",DAY(K31)&amp;IF(K31=TODAY(),"  Aujourd'hui","")&amp;IF(COUNTIF($Q$2:$Q$400,K31),"  Férié",""))</f>
        <v>21</v>
      </c>
      <c r="D13" s="53" t="str">
        <f ca="1">IF(MONTH(K32)&lt;&gt;$K$4,"",DAY(K32)&amp;IF(K32=TODAY(),"  Aujourd'hui","")&amp;IF(COUNTIF($Q$2:$Q$400,K32),"  Férié",""))</f>
        <v>22</v>
      </c>
      <c r="E13" s="53" t="str">
        <f ca="1">IF(MONTH(K33)&lt;&gt;$K$4,"",DAY(K33)&amp;IF(K33=TODAY(),"  Aujourd'hui","")&amp;IF(COUNTIF($Q$2:$Q$400,K33),"  Férié",""))</f>
        <v>23</v>
      </c>
      <c r="F13" s="54" t="str">
        <f ca="1">IF(MONTH(K34)&lt;&gt;$K$4,"",DAY(K34)&amp;IF(K34=TODAY(),"  Aujourd'hui","")&amp;IF(COUNTIF($Q$2:$Q$400,K34),"  Férié",""))</f>
        <v>24</v>
      </c>
      <c r="G13" s="54" t="str">
        <f ca="1">IF(MONTH(K35)&lt;&gt;$K$4,"",DAY(K35)&amp;IF(K35=TODAY(),"  Aujourd'hui","")&amp;IF(COUNTIF($Q$2:$Q$400,K35),"  Férié",""))</f>
        <v>25</v>
      </c>
      <c r="H13" s="99" t="str">
        <f ca="1">IF(AND(MONTH(K29)&lt;&gt;$K$4,MONTH(K35)&lt;&gt;$K$4),"",IFERROR(LOOKUP(2,1/(($T$2:$T$200&lt;=K35)*($U$2:$U$200&gt;=K29)),$V$2:$V$200),"")&amp;IF(AND(IFERROR(LOOKUP(2,1/(($T$2:$T$200&lt;=K35)*($U$2:$U$200&gt;=K29)),$V$2:$V$200),"")&lt;&gt;"",SUBSTITUTE(IFERROR(VLOOKUP(MIN(52,WEEKNUM(K29,21)),$X$2:$Y$53,2,FALSE),""),"Aucun","")&lt;&gt;""),CHAR(10),"")&amp;IF(SUBSTITUTE(IFERROR(VLOOKUP(MIN(52,WEEKNUM(K29,21)),$X$2:$Y$53,2,FALSE),""),"Aucun","")&lt;&gt;"","Pic : "&amp;SUBSTITUTE(IFERROR(VLOOKUP(MIN(52,WEEKNUM(K29,21)),$X$2:$Y$53,2,FALSE),""),"Aucun",""),""))</f>
        <v>Vacances de la Toussaint</v>
      </c>
      <c r="K13" s="28">
        <f ca="1">$L$4-WEEKDAY($L$4,2)+1+5</f>
        <v>46298</v>
      </c>
      <c r="L13" t="str">
        <f ca="1">IF(MONTH(K13)&lt;&gt;$K$4,"",IF(COUNTIFS(Historique!$A$2:$A$2107,K13,Historique!$H$2:$H$2107,"Oui")=0,"",SUMIFS(INDEX(Historique!$I$2:$Y$2107,0,MATCH($M$4,Historique!$I$1:$Y$1,0)),Historique!$A$2:$A$2107,K13,Historique!$H$2:$H$2107,"Oui")))</f>
        <v/>
      </c>
      <c r="N13">
        <f t="shared" ca="1" si="1"/>
        <v>84.404317486391477</v>
      </c>
      <c r="O13">
        <f t="shared" ca="1" si="2"/>
        <v>1</v>
      </c>
      <c r="Q13">
        <v>39083</v>
      </c>
      <c r="R13" t="s">
        <v>1455</v>
      </c>
      <c r="T13">
        <v>43757</v>
      </c>
      <c r="U13">
        <v>43772</v>
      </c>
      <c r="V13" t="s">
        <v>1456</v>
      </c>
      <c r="X13">
        <v>12</v>
      </c>
      <c r="Y13" t="s">
        <v>1481</v>
      </c>
      <c r="AA13">
        <v>2</v>
      </c>
      <c r="AB13">
        <v>5</v>
      </c>
      <c r="AC13">
        <f>IFERROR(AVERAGEIFS(Historique!$I$2:$I$2107,Historique!$H$2:$H$2107,"Oui",Historique!$C$2:$C$2107,$AA13,Historique!$F$2:$F$2107,$AB13)*AC$88,0)</f>
        <v>5.0990648553329265</v>
      </c>
      <c r="AD13">
        <f>IFERROR(AVERAGEIFS(Historique!$J$2:$J$2107,Historique!$H$2:$H$2107,"Oui",Historique!$C$2:$C$2107,$AA13,Historique!$F$2:$F$2107,$AB13)*AD$88,0)</f>
        <v>4.4147373377378152</v>
      </c>
      <c r="AE13">
        <f>IFERROR(AVERAGEIFS(Historique!$K$2:$K$2107,Historique!$H$2:$H$2107,"Oui",Historique!$C$2:$C$2107,$AA13,Historique!$F$2:$F$2107,$AB13)*AE$88,0)</f>
        <v>4.2438750543167103</v>
      </c>
      <c r="AF13">
        <f>IFERROR(AVERAGEIFS(Historique!$L$2:$L$2107,Historique!$H$2:$H$2107,"Oui",Historique!$C$2:$C$2107,$AA13,Historique!$F$2:$F$2107,$AB13)*AF$88,0)</f>
        <v>38.991468774791485</v>
      </c>
      <c r="AG13">
        <f>IFERROR(AVERAGEIFS(Historique!$M$2:$M$2107,Historique!$H$2:$H$2107,"Oui",Historique!$C$2:$C$2107,$AA13,Historique!$F$2:$F$2107,$AB13)*AG$88,0)</f>
        <v>9.4805442948624155</v>
      </c>
      <c r="AH13">
        <f>IFERROR(AVERAGEIFS(Historique!$N$2:$N$2107,Historique!$H$2:$H$2107,"Oui",Historique!$C$2:$C$2107,$AA13,Historique!$F$2:$F$2107,$AB13)*AH$88,0)</f>
        <v>0.88028760063579126</v>
      </c>
      <c r="AI13">
        <f>IFERROR(AVERAGEIFS(Historique!$O$2:$O$2107,Historique!$H$2:$H$2107,"Oui",Historique!$C$2:$C$2107,$AA13,Historique!$F$2:$F$2107,$AB13)*AI$88,0)</f>
        <v>10.948892059885171</v>
      </c>
      <c r="AJ13">
        <f>IFERROR(AVERAGEIFS(Historique!$P$2:$P$2107,Historique!$H$2:$H$2107,"Oui",Historique!$C$2:$C$2107,$AA13,Historique!$F$2:$F$2107,$AB13)*AJ$88,0)</f>
        <v>1.8783256443584215</v>
      </c>
      <c r="AK13">
        <f t="shared" si="0"/>
        <v>75.937195621920736</v>
      </c>
    </row>
    <row r="14" spans="1:37" ht="30" customHeight="1" x14ac:dyDescent="0.2">
      <c r="A14" s="55">
        <f ca="1">N29</f>
        <v>80.343260941575465</v>
      </c>
      <c r="B14" s="55">
        <f ca="1">N30</f>
        <v>82.073977103146021</v>
      </c>
      <c r="C14" s="55">
        <f ca="1">N31</f>
        <v>72.052697610676276</v>
      </c>
      <c r="D14" s="55">
        <f ca="1">N32</f>
        <v>67.937423732577614</v>
      </c>
      <c r="E14" s="55">
        <f ca="1">N33</f>
        <v>71.929573424586479</v>
      </c>
      <c r="F14" s="56">
        <f ca="1">N34</f>
        <v>84.404317486391477</v>
      </c>
      <c r="G14" s="56">
        <f ca="1">N35</f>
        <v>90.1696404591667</v>
      </c>
      <c r="H14" s="99"/>
      <c r="K14" s="28">
        <f ca="1">$L$4-WEEKDAY($L$4,2)+1+6</f>
        <v>46299</v>
      </c>
      <c r="L14" t="str">
        <f ca="1">IF(MONTH(K14)&lt;&gt;$K$4,"",IF(COUNTIFS(Historique!$A$2:$A$2107,K14,Historique!$H$2:$H$2107,"Oui")=0,"",SUMIFS(INDEX(Historique!$I$2:$Y$2107,0,MATCH($M$4,Historique!$I$1:$Y$1,0)),Historique!$A$2:$A$2107,K14,Historique!$H$2:$H$2107,"Oui")))</f>
        <v/>
      </c>
      <c r="N14">
        <f t="shared" ca="1" si="1"/>
        <v>90.1696404591667</v>
      </c>
      <c r="O14">
        <f t="shared" ca="1" si="2"/>
        <v>1</v>
      </c>
      <c r="Q14">
        <v>39181</v>
      </c>
      <c r="R14" t="s">
        <v>1458</v>
      </c>
      <c r="T14">
        <v>43820</v>
      </c>
      <c r="U14">
        <v>43835</v>
      </c>
      <c r="V14" t="s">
        <v>1459</v>
      </c>
      <c r="X14">
        <v>13</v>
      </c>
      <c r="Y14" t="s">
        <v>1482</v>
      </c>
      <c r="AA14">
        <v>2</v>
      </c>
      <c r="AB14">
        <v>6</v>
      </c>
      <c r="AC14">
        <f>IFERROR(AVERAGEIFS(Historique!$I$2:$I$2107,Historique!$H$2:$H$2107,"Oui",Historique!$C$2:$C$2107,$AA14,Historique!$F$2:$F$2107,$AB14)*AC$88,0)</f>
        <v>6.0377603653455898</v>
      </c>
      <c r="AD14">
        <f>IFERROR(AVERAGEIFS(Historique!$J$2:$J$2107,Historique!$H$2:$H$2107,"Oui",Historique!$C$2:$C$2107,$AA14,Historique!$F$2:$F$2107,$AB14)*AD$88,0)</f>
        <v>5.2723459895963689</v>
      </c>
      <c r="AE14">
        <f>IFERROR(AVERAGEIFS(Historique!$K$2:$K$2107,Historique!$H$2:$H$2107,"Oui",Historique!$C$2:$C$2107,$AA14,Historique!$F$2:$F$2107,$AB14)*AE$88,0)</f>
        <v>3.8171354407789249</v>
      </c>
      <c r="AF14">
        <f>IFERROR(AVERAGEIFS(Historique!$L$2:$L$2107,Historique!$H$2:$H$2107,"Oui",Historique!$C$2:$C$2107,$AA14,Historique!$F$2:$F$2107,$AB14)*AF$88,0)</f>
        <v>41.80314527431797</v>
      </c>
      <c r="AG14">
        <f>IFERROR(AVERAGEIFS(Historique!$M$2:$M$2107,Historique!$H$2:$H$2107,"Oui",Historique!$C$2:$C$2107,$AA14,Historique!$F$2:$F$2107,$AB14)*AG$88,0)</f>
        <v>8.2441746113873915</v>
      </c>
      <c r="AH14">
        <f>IFERROR(AVERAGEIFS(Historique!$N$2:$N$2107,Historique!$H$2:$H$2107,"Oui",Historique!$C$2:$C$2107,$AA14,Historique!$F$2:$F$2107,$AB14)*AH$88,0)</f>
        <v>0.25890811783405626</v>
      </c>
      <c r="AI14">
        <f>IFERROR(AVERAGEIFS(Historique!$O$2:$O$2107,Historique!$H$2:$H$2107,"Oui",Historique!$C$2:$C$2107,$AA14,Historique!$F$2:$F$2107,$AB14)*AI$88,0)</f>
        <v>9.8660346034130111</v>
      </c>
      <c r="AJ14">
        <f>IFERROR(AVERAGEIFS(Historique!$P$2:$P$2107,Historique!$H$2:$H$2107,"Oui",Historique!$C$2:$C$2107,$AA14,Historique!$F$2:$F$2107,$AB14)*AJ$88,0)</f>
        <v>2.2578836761199677</v>
      </c>
      <c r="AK14">
        <f t="shared" si="0"/>
        <v>77.557388078793281</v>
      </c>
    </row>
    <row r="15" spans="1:37" ht="15.75" customHeight="1" x14ac:dyDescent="0.2">
      <c r="A15" s="53" t="str">
        <f ca="1">IF(MONTH(K36)&lt;&gt;$K$4,"",DAY(K36)&amp;IF(K36=TODAY(),"  Aujourd'hui","")&amp;IF(COUNTIF($Q$2:$Q$400,K36),"  Férié",""))</f>
        <v>26</v>
      </c>
      <c r="B15" s="53" t="str">
        <f ca="1">IF(MONTH(K37)&lt;&gt;$K$4,"",DAY(K37)&amp;IF(K37=TODAY(),"  Aujourd'hui","")&amp;IF(COUNTIF($Q$2:$Q$400,K37),"  Férié",""))</f>
        <v>27</v>
      </c>
      <c r="C15" s="53" t="str">
        <f ca="1">IF(MONTH(K38)&lt;&gt;$K$4,"",DAY(K38)&amp;IF(K38=TODAY(),"  Aujourd'hui","")&amp;IF(COUNTIF($Q$2:$Q$400,K38),"  Férié",""))</f>
        <v>28</v>
      </c>
      <c r="D15" s="53" t="str">
        <f ca="1">IF(MONTH(K39)&lt;&gt;$K$4,"",DAY(K39)&amp;IF(K39=TODAY(),"  Aujourd'hui","")&amp;IF(COUNTIF($Q$2:$Q$400,K39),"  Férié",""))</f>
        <v>29</v>
      </c>
      <c r="E15" s="53" t="str">
        <f ca="1">IF(MONTH(K40)&lt;&gt;$K$4,"",DAY(K40)&amp;IF(K40=TODAY(),"  Aujourd'hui","")&amp;IF(COUNTIF($Q$2:$Q$400,K40),"  Férié",""))</f>
        <v>30</v>
      </c>
      <c r="F15" s="54" t="str">
        <f ca="1">IF(MONTH(K41)&lt;&gt;$K$4,"",DAY(K41)&amp;IF(K41=TODAY(),"  Aujourd'hui","")&amp;IF(COUNTIF($Q$2:$Q$400,K41),"  Férié",""))</f>
        <v>31</v>
      </c>
      <c r="G15" s="54" t="str">
        <f ca="1">IF(MONTH(K42)&lt;&gt;$K$4,"",DAY(K42)&amp;IF(K42=TODAY(),"  Aujourd'hui","")&amp;IF(COUNTIF($Q$2:$Q$400,K42),"  Férié",""))</f>
        <v/>
      </c>
      <c r="H15" s="99" t="str">
        <f ca="1">IF(AND(MONTH(K36)&lt;&gt;$K$4,MONTH(K42)&lt;&gt;$K$4),"",IFERROR(LOOKUP(2,1/(($T$2:$T$200&lt;=K42)*($U$2:$U$200&gt;=K36)),$V$2:$V$200),"")&amp;IF(AND(IFERROR(LOOKUP(2,1/(($T$2:$T$200&lt;=K42)*($U$2:$U$200&gt;=K36)),$V$2:$V$200),"")&lt;&gt;"",SUBSTITUTE(IFERROR(VLOOKUP(MIN(52,WEEKNUM(K36,21)),$X$2:$Y$53,2,FALSE),""),"Aucun","")&lt;&gt;""),CHAR(10),"")&amp;IF(SUBSTITUTE(IFERROR(VLOOKUP(MIN(52,WEEKNUM(K36,21)),$X$2:$Y$53,2,FALSE),""),"Aucun","")&lt;&gt;"","Pic : "&amp;SUBSTITUTE(IFERROR(VLOOKUP(MIN(52,WEEKNUM(K36,21)),$X$2:$Y$53,2,FALSE),""),"Aucun",""),""))</f>
        <v>Vacances de la Toussaint
Pic : Bronchiolite</v>
      </c>
      <c r="K15" s="28">
        <f ca="1">$L$4-WEEKDAY($L$4,2)+1+7</f>
        <v>46300</v>
      </c>
      <c r="L15" t="str">
        <f ca="1">IF(MONTH(K15)&lt;&gt;$K$4,"",IF(COUNTIFS(Historique!$A$2:$A$2107,K15,Historique!$H$2:$H$2107,"Oui")=0,"",SUMIFS(INDEX(Historique!$I$2:$Y$2107,0,MATCH($M$4,Historique!$I$1:$Y$1,0)),Historique!$A$2:$A$2107,K15,Historique!$H$2:$H$2107,"Oui")))</f>
        <v/>
      </c>
      <c r="N15">
        <f t="shared" ca="1" si="1"/>
        <v>80.343260941575465</v>
      </c>
      <c r="O15">
        <f t="shared" ca="1" si="2"/>
        <v>1</v>
      </c>
      <c r="Q15">
        <v>39203</v>
      </c>
      <c r="R15" t="s">
        <v>1461</v>
      </c>
      <c r="T15">
        <v>43869</v>
      </c>
      <c r="U15">
        <v>43884</v>
      </c>
      <c r="V15" t="s">
        <v>1462</v>
      </c>
      <c r="X15">
        <v>14</v>
      </c>
      <c r="Y15" t="s">
        <v>1446</v>
      </c>
      <c r="AA15">
        <v>2</v>
      </c>
      <c r="AB15">
        <v>7</v>
      </c>
      <c r="AC15">
        <f>IFERROR(AVERAGEIFS(Historique!$I$2:$I$2107,Historique!$H$2:$H$2107,"Oui",Historique!$C$2:$C$2107,$AA15,Historique!$F$2:$F$2107,$AB15)*AC$88,0)</f>
        <v>5.5294478910557139</v>
      </c>
      <c r="AD15">
        <f>IFERROR(AVERAGEIFS(Historique!$J$2:$J$2107,Historique!$H$2:$H$2107,"Oui",Historique!$C$2:$C$2107,$AA15,Historique!$F$2:$F$2107,$AB15)*AD$88,0)</f>
        <v>5.5210325271550031</v>
      </c>
      <c r="AE15">
        <f>IFERROR(AVERAGEIFS(Historique!$K$2:$K$2107,Historique!$H$2:$H$2107,"Oui",Historique!$C$2:$C$2107,$AA15,Historique!$F$2:$F$2107,$AB15)*AE$88,0)</f>
        <v>3.1904666382214701</v>
      </c>
      <c r="AF15">
        <f>IFERROR(AVERAGEIFS(Historique!$L$2:$L$2107,Historique!$H$2:$H$2107,"Oui",Historique!$C$2:$C$2107,$AA15,Historique!$F$2:$F$2107,$AB15)*AF$88,0)</f>
        <v>39.423938993953925</v>
      </c>
      <c r="AG15">
        <f>IFERROR(AVERAGEIFS(Historique!$M$2:$M$2107,Historique!$H$2:$H$2107,"Oui",Historique!$C$2:$C$2107,$AA15,Historique!$F$2:$F$2107,$AB15)*AG$88,0)</f>
        <v>6.1233645402314814</v>
      </c>
      <c r="AH15">
        <f>IFERROR(AVERAGEIFS(Historique!$N$2:$N$2107,Historique!$H$2:$H$2107,"Oui",Historique!$C$2:$C$2107,$AA15,Historique!$F$2:$F$2107,$AB15)*AH$88,0)</f>
        <v>0.41425298853448994</v>
      </c>
      <c r="AI15">
        <f>IFERROR(AVERAGEIFS(Historique!$O$2:$O$2107,Historique!$H$2:$H$2107,"Oui",Historique!$C$2:$C$2107,$AA15,Historique!$F$2:$F$2107,$AB15)*AI$88,0)</f>
        <v>8.9034946421044268</v>
      </c>
      <c r="AJ15">
        <f>IFERROR(AVERAGEIFS(Historique!$P$2:$P$2107,Historique!$H$2:$H$2107,"Oui",Historique!$C$2:$C$2107,$AA15,Historique!$F$2:$F$2107,$AB15)*AJ$88,0)</f>
        <v>2.0437740171775571</v>
      </c>
      <c r="AK15">
        <f t="shared" si="0"/>
        <v>71.149772238434068</v>
      </c>
    </row>
    <row r="16" spans="1:37" ht="30" customHeight="1" x14ac:dyDescent="0.2">
      <c r="A16" s="55">
        <f ca="1">N36</f>
        <v>80.343260941575465</v>
      </c>
      <c r="B16" s="55">
        <f ca="1">N37</f>
        <v>82.073977103146021</v>
      </c>
      <c r="C16" s="55">
        <f ca="1">N38</f>
        <v>72.052697610676276</v>
      </c>
      <c r="D16" s="55">
        <f ca="1">N39</f>
        <v>67.937423732577614</v>
      </c>
      <c r="E16" s="55">
        <f ca="1">N40</f>
        <v>71.929573424586479</v>
      </c>
      <c r="F16" s="56">
        <f ca="1">N41</f>
        <v>84.404317486391477</v>
      </c>
      <c r="G16" s="56" t="str">
        <f ca="1">N42</f>
        <v/>
      </c>
      <c r="H16" s="99"/>
      <c r="K16" s="28">
        <f ca="1">$L$4-WEEKDAY($L$4,2)+1+8</f>
        <v>46301</v>
      </c>
      <c r="L16" t="str">
        <f ca="1">IF(MONTH(K16)&lt;&gt;$K$4,"",IF(COUNTIFS(Historique!$A$2:$A$2107,K16,Historique!$H$2:$H$2107,"Oui")=0,"",SUMIFS(INDEX(Historique!$I$2:$Y$2107,0,MATCH($M$4,Historique!$I$1:$Y$1,0)),Historique!$A$2:$A$2107,K16,Historique!$H$2:$H$2107,"Oui")))</f>
        <v/>
      </c>
      <c r="N16">
        <f t="shared" ca="1" si="1"/>
        <v>82.073977103146021</v>
      </c>
      <c r="O16">
        <f t="shared" ca="1" si="2"/>
        <v>1</v>
      </c>
      <c r="Q16">
        <v>39210</v>
      </c>
      <c r="R16" t="s">
        <v>1464</v>
      </c>
      <c r="T16">
        <v>43925</v>
      </c>
      <c r="U16">
        <v>43940</v>
      </c>
      <c r="V16" t="s">
        <v>1465</v>
      </c>
      <c r="X16">
        <v>15</v>
      </c>
      <c r="Y16" t="s">
        <v>1446</v>
      </c>
      <c r="AA16">
        <v>3</v>
      </c>
      <c r="AB16">
        <v>1</v>
      </c>
      <c r="AC16">
        <f>IFERROR(AVERAGEIFS(Historique!$I$2:$I$2107,Historique!$H$2:$H$2107,"Oui",Historique!$C$2:$C$2107,$AA16,Historique!$F$2:$F$2107,$AB16)*AC$88,0)</f>
        <v>5.6759061890620428</v>
      </c>
      <c r="AD16">
        <f>IFERROR(AVERAGEIFS(Historique!$J$2:$J$2107,Historique!$H$2:$H$2107,"Oui",Historique!$C$2:$C$2107,$AA16,Historique!$F$2:$F$2107,$AB16)*AD$88,0)</f>
        <v>3.9102622249782675</v>
      </c>
      <c r="AE16">
        <f>IFERROR(AVERAGEIFS(Historique!$K$2:$K$2107,Historique!$H$2:$H$2107,"Oui",Historique!$C$2:$C$2107,$AA16,Historique!$F$2:$F$2107,$AB16)*AE$88,0)</f>
        <v>3.4552726552229602</v>
      </c>
      <c r="AF16">
        <f>IFERROR(AVERAGEIFS(Historique!$L$2:$L$2107,Historique!$H$2:$H$2107,"Oui",Historique!$C$2:$C$2107,$AA16,Historique!$F$2:$F$2107,$AB16)*AF$88,0)</f>
        <v>29.558332392473105</v>
      </c>
      <c r="AG16">
        <f>IFERROR(AVERAGEIFS(Historique!$M$2:$M$2107,Historique!$H$2:$H$2107,"Oui",Historique!$C$2:$C$2107,$AA16,Historique!$F$2:$F$2107,$AB16)*AG$88,0)</f>
        <v>7.4632056986529305</v>
      </c>
      <c r="AH16">
        <f>IFERROR(AVERAGEIFS(Historique!$N$2:$N$2107,Historique!$H$2:$H$2107,"Oui",Historique!$C$2:$C$2107,$AA16,Historique!$F$2:$F$2107,$AB16)*AH$88,0)</f>
        <v>0.76477474806367385</v>
      </c>
      <c r="AI16">
        <f>IFERROR(AVERAGEIFS(Historique!$O$2:$O$2107,Historique!$H$2:$H$2107,"Oui",Historique!$C$2:$C$2107,$AA16,Historique!$F$2:$F$2107,$AB16)*AI$88,0)</f>
        <v>9.7734826840564164</v>
      </c>
      <c r="AJ16">
        <f>IFERROR(AVERAGEIFS(Historique!$P$2:$P$2107,Historique!$H$2:$H$2107,"Oui",Historique!$C$2:$C$2107,$AA16,Historique!$F$2:$F$2107,$AB16)*AJ$88,0)</f>
        <v>3.526071656009631</v>
      </c>
      <c r="AK16">
        <f t="shared" si="0"/>
        <v>64.127308248519029</v>
      </c>
    </row>
    <row r="17" spans="1:37" ht="15.75" customHeight="1" x14ac:dyDescent="0.2">
      <c r="A17" s="53" t="str">
        <f ca="1">IF(MONTH(K43)&lt;&gt;$K$4,"",DAY(K43)&amp;IF(K43=TODAY(),"  Aujourd'hui","")&amp;IF(COUNTIF($Q$2:$Q$400,K43),"  Férié",""))</f>
        <v/>
      </c>
      <c r="B17" s="53" t="str">
        <f ca="1">IF(MONTH(K44)&lt;&gt;$K$4,"",DAY(K44)&amp;IF(K44=TODAY(),"  Aujourd'hui","")&amp;IF(COUNTIF($Q$2:$Q$400,K44),"  Férié",""))</f>
        <v/>
      </c>
      <c r="C17" s="53" t="str">
        <f ca="1">IF(MONTH(K45)&lt;&gt;$K$4,"",DAY(K45)&amp;IF(K45=TODAY(),"  Aujourd'hui","")&amp;IF(COUNTIF($Q$2:$Q$400,K45),"  Férié",""))</f>
        <v/>
      </c>
      <c r="D17" s="53" t="str">
        <f ca="1">IF(MONTH(K46)&lt;&gt;$K$4,"",DAY(K46)&amp;IF(K46=TODAY(),"  Aujourd'hui","")&amp;IF(COUNTIF($Q$2:$Q$400,K46),"  Férié",""))</f>
        <v/>
      </c>
      <c r="E17" s="53" t="str">
        <f ca="1">IF(MONTH(K47)&lt;&gt;$K$4,"",DAY(K47)&amp;IF(K47=TODAY(),"  Aujourd'hui","")&amp;IF(COUNTIF($Q$2:$Q$400,K47),"  Férié",""))</f>
        <v/>
      </c>
      <c r="F17" s="54" t="str">
        <f ca="1">IF(MONTH(K48)&lt;&gt;$K$4,"",DAY(K48)&amp;IF(K48=TODAY(),"  Aujourd'hui","")&amp;IF(COUNTIF($Q$2:$Q$400,K48),"  Férié",""))</f>
        <v/>
      </c>
      <c r="G17" s="54" t="str">
        <f ca="1">IF(MONTH(K49)&lt;&gt;$K$4,"",DAY(K49)&amp;IF(K49=TODAY(),"  Aujourd'hui","")&amp;IF(COUNTIF($Q$2:$Q$400,K49),"  Férié",""))</f>
        <v/>
      </c>
      <c r="H17" s="99" t="str">
        <f ca="1">IF(AND(MONTH(K43)&lt;&gt;$K$4,MONTH(K49)&lt;&gt;$K$4),"",IFERROR(LOOKUP(2,1/(($T$2:$T$200&lt;=K49)*($U$2:$U$200&gt;=K43)),$V$2:$V$200),"")&amp;IF(AND(IFERROR(LOOKUP(2,1/(($T$2:$T$200&lt;=K49)*($U$2:$U$200&gt;=K43)),$V$2:$V$200),"")&lt;&gt;"",SUBSTITUTE(IFERROR(VLOOKUP(MIN(52,WEEKNUM(K43,21)),$X$2:$Y$53,2,FALSE),""),"Aucun","")&lt;&gt;""),CHAR(10),"")&amp;IF(SUBSTITUTE(IFERROR(VLOOKUP(MIN(52,WEEKNUM(K43,21)),$X$2:$Y$53,2,FALSE),""),"Aucun","")&lt;&gt;"","Pic : "&amp;SUBSTITUTE(IFERROR(VLOOKUP(MIN(52,WEEKNUM(K43,21)),$X$2:$Y$53,2,FALSE),""),"Aucun",""),""))</f>
        <v/>
      </c>
      <c r="K17" s="28">
        <f ca="1">$L$4-WEEKDAY($L$4,2)+1+9</f>
        <v>46302</v>
      </c>
      <c r="L17" t="str">
        <f ca="1">IF(MONTH(K17)&lt;&gt;$K$4,"",IF(COUNTIFS(Historique!$A$2:$A$2107,K17,Historique!$H$2:$H$2107,"Oui")=0,"",SUMIFS(INDEX(Historique!$I$2:$Y$2107,0,MATCH($M$4,Historique!$I$1:$Y$1,0)),Historique!$A$2:$A$2107,K17,Historique!$H$2:$H$2107,"Oui")))</f>
        <v/>
      </c>
      <c r="N17">
        <f t="shared" ca="1" si="1"/>
        <v>72.052697610676276</v>
      </c>
      <c r="O17">
        <f t="shared" ca="1" si="2"/>
        <v>1</v>
      </c>
      <c r="Q17">
        <v>39219</v>
      </c>
      <c r="R17" t="s">
        <v>1468</v>
      </c>
      <c r="T17">
        <v>43971</v>
      </c>
      <c r="U17">
        <v>43975</v>
      </c>
      <c r="V17" t="s">
        <v>1478</v>
      </c>
      <c r="X17">
        <v>16</v>
      </c>
      <c r="Y17" t="s">
        <v>1446</v>
      </c>
      <c r="AA17">
        <v>3</v>
      </c>
      <c r="AB17">
        <v>2</v>
      </c>
      <c r="AC17">
        <f>IFERROR(AVERAGEIFS(Historique!$I$2:$I$2107,Historique!$H$2:$H$2107,"Oui",Historique!$C$2:$C$2107,$AA17,Historique!$F$2:$F$2107,$AB17)*AC$88,0)</f>
        <v>5.3015179072747012</v>
      </c>
      <c r="AD17">
        <f>IFERROR(AVERAGEIFS(Historique!$J$2:$J$2107,Historique!$H$2:$H$2107,"Oui",Historique!$C$2:$C$2107,$AA17,Historique!$F$2:$F$2107,$AB17)*AD$88,0)</f>
        <v>3.7577492471820491</v>
      </c>
      <c r="AE17">
        <f>IFERROR(AVERAGEIFS(Historique!$K$2:$K$2107,Historique!$H$2:$H$2107,"Oui",Historique!$C$2:$C$2107,$AA17,Historique!$F$2:$F$2107,$AB17)*AE$88,0)</f>
        <v>3.8507369851519799</v>
      </c>
      <c r="AF17">
        <f>IFERROR(AVERAGEIFS(Historique!$L$2:$L$2107,Historique!$H$2:$H$2107,"Oui",Historique!$C$2:$C$2107,$AA17,Historique!$F$2:$F$2107,$AB17)*AF$88,0)</f>
        <v>30.675967361794811</v>
      </c>
      <c r="AG17">
        <f>IFERROR(AVERAGEIFS(Historique!$M$2:$M$2107,Historique!$H$2:$H$2107,"Oui",Historique!$C$2:$C$2107,$AA17,Historique!$F$2:$F$2107,$AB17)*AG$88,0)</f>
        <v>9.4331889287542108</v>
      </c>
      <c r="AH17">
        <f>IFERROR(AVERAGEIFS(Historique!$N$2:$N$2107,Historique!$H$2:$H$2107,"Oui",Historique!$C$2:$C$2107,$AA17,Historique!$F$2:$F$2107,$AB17)*AH$88,0)</f>
        <v>1.0037668568335718</v>
      </c>
      <c r="AI17">
        <f>IFERROR(AVERAGEIFS(Historique!$O$2:$O$2107,Historique!$H$2:$H$2107,"Oui",Historique!$C$2:$C$2107,$AA17,Historique!$F$2:$F$2107,$AB17)*AI$88,0)</f>
        <v>8.1630792872516675</v>
      </c>
      <c r="AJ17">
        <f>IFERROR(AVERAGEIFS(Historique!$P$2:$P$2107,Historique!$H$2:$H$2107,"Oui",Historique!$C$2:$C$2107,$AA17,Historique!$F$2:$F$2107,$AB17)*AJ$88,0)</f>
        <v>4.1144989005156969</v>
      </c>
      <c r="AK17">
        <f t="shared" si="0"/>
        <v>66.300505474758694</v>
      </c>
    </row>
    <row r="18" spans="1:37" ht="30" customHeight="1" x14ac:dyDescent="0.2">
      <c r="A18" s="55" t="str">
        <f ca="1">N43</f>
        <v/>
      </c>
      <c r="B18" s="55" t="str">
        <f ca="1">N44</f>
        <v/>
      </c>
      <c r="C18" s="55" t="str">
        <f ca="1">N45</f>
        <v/>
      </c>
      <c r="D18" s="55" t="str">
        <f ca="1">N46</f>
        <v/>
      </c>
      <c r="E18" s="55" t="str">
        <f ca="1">N47</f>
        <v/>
      </c>
      <c r="F18" s="56" t="str">
        <f ca="1">N48</f>
        <v/>
      </c>
      <c r="G18" s="56" t="str">
        <f ca="1">N49</f>
        <v/>
      </c>
      <c r="H18" s="99"/>
      <c r="K18" s="28">
        <f ca="1">$L$4-WEEKDAY($L$4,2)+1+10</f>
        <v>46303</v>
      </c>
      <c r="L18" t="str">
        <f ca="1">IF(MONTH(K18)&lt;&gt;$K$4,"",IF(COUNTIFS(Historique!$A$2:$A$2107,K18,Historique!$H$2:$H$2107,"Oui")=0,"",SUMIFS(INDEX(Historique!$I$2:$Y$2107,0,MATCH($M$4,Historique!$I$1:$Y$1,0)),Historique!$A$2:$A$2107,K18,Historique!$H$2:$H$2107,"Oui")))</f>
        <v/>
      </c>
      <c r="N18">
        <f t="shared" ca="1" si="1"/>
        <v>67.937423732577614</v>
      </c>
      <c r="O18">
        <f t="shared" ca="1" si="2"/>
        <v>1</v>
      </c>
      <c r="Q18">
        <v>39230</v>
      </c>
      <c r="R18" t="s">
        <v>1470</v>
      </c>
      <c r="T18">
        <v>44016</v>
      </c>
      <c r="U18">
        <v>44074</v>
      </c>
      <c r="V18" t="s">
        <v>1469</v>
      </c>
      <c r="X18">
        <v>17</v>
      </c>
      <c r="Y18" t="s">
        <v>1446</v>
      </c>
      <c r="AA18">
        <v>3</v>
      </c>
      <c r="AB18">
        <v>3</v>
      </c>
      <c r="AC18">
        <f>IFERROR(AVERAGEIFS(Historique!$I$2:$I$2107,Historique!$H$2:$H$2107,"Oui",Historique!$C$2:$C$2107,$AA18,Historique!$F$2:$F$2107,$AB18)*AC$88,0)</f>
        <v>4.8184098842696352</v>
      </c>
      <c r="AD18">
        <f>IFERROR(AVERAGEIFS(Historique!$J$2:$J$2107,Historique!$H$2:$H$2107,"Oui",Historique!$C$2:$C$2107,$AA18,Historique!$F$2:$F$2107,$AB18)*AD$88,0)</f>
        <v>4.0460298846382132</v>
      </c>
      <c r="AE18">
        <f>IFERROR(AVERAGEIFS(Historique!$K$2:$K$2107,Historique!$H$2:$H$2107,"Oui",Historique!$C$2:$C$2107,$AA18,Historique!$F$2:$F$2107,$AB18)*AE$88,0)</f>
        <v>3.2350533028703299</v>
      </c>
      <c r="AF18">
        <f>IFERROR(AVERAGEIFS(Historique!$L$2:$L$2107,Historique!$H$2:$H$2107,"Oui",Historique!$C$2:$C$2107,$AA18,Historique!$F$2:$F$2107,$AB18)*AF$88,0)</f>
        <v>23.397346432954361</v>
      </c>
      <c r="AG18">
        <f>IFERROR(AVERAGEIFS(Historique!$M$2:$M$2107,Historique!$H$2:$H$2107,"Oui",Historique!$C$2:$C$2107,$AA18,Historique!$F$2:$F$2107,$AB18)*AG$88,0)</f>
        <v>10.615178866814979</v>
      </c>
      <c r="AH18">
        <f>IFERROR(AVERAGEIFS(Historique!$N$2:$N$2107,Historique!$H$2:$H$2107,"Oui",Historique!$C$2:$C$2107,$AA18,Historique!$F$2:$F$2107,$AB18)*AH$88,0)</f>
        <v>1.0993637003415311</v>
      </c>
      <c r="AI18">
        <f>IFERROR(AVERAGEIFS(Historique!$O$2:$O$2107,Historique!$H$2:$H$2107,"Oui",Historique!$C$2:$C$2107,$AA18,Historique!$F$2:$F$2107,$AB18)*AI$88,0)</f>
        <v>8.7183908033912356</v>
      </c>
      <c r="AJ18">
        <f>IFERROR(AVERAGEIFS(Historique!$P$2:$P$2107,Historique!$H$2:$H$2107,"Oui",Historique!$C$2:$C$2107,$AA18,Historique!$F$2:$F$2107,$AB18)*AJ$88,0)</f>
        <v>2.847808190968288</v>
      </c>
      <c r="AK18">
        <f t="shared" si="0"/>
        <v>58.77758106624858</v>
      </c>
    </row>
    <row r="19" spans="1:37" x14ac:dyDescent="0.2">
      <c r="K19" s="28">
        <f ca="1">$L$4-WEEKDAY($L$4,2)+1+11</f>
        <v>46304</v>
      </c>
      <c r="L19" t="str">
        <f ca="1">IF(MONTH(K19)&lt;&gt;$K$4,"",IF(COUNTIFS(Historique!$A$2:$A$2107,K19,Historique!$H$2:$H$2107,"Oui")=0,"",SUMIFS(INDEX(Historique!$I$2:$Y$2107,0,MATCH($M$4,Historique!$I$1:$Y$1,0)),Historique!$A$2:$A$2107,K19,Historique!$H$2:$H$2107,"Oui")))</f>
        <v/>
      </c>
      <c r="N19">
        <f t="shared" ca="1" si="1"/>
        <v>71.929573424586479</v>
      </c>
      <c r="O19">
        <f t="shared" ca="1" si="2"/>
        <v>1</v>
      </c>
      <c r="Q19">
        <v>39277</v>
      </c>
      <c r="R19" t="s">
        <v>1471</v>
      </c>
      <c r="T19">
        <v>44121</v>
      </c>
      <c r="U19">
        <v>44136</v>
      </c>
      <c r="V19" t="s">
        <v>1456</v>
      </c>
      <c r="X19">
        <v>18</v>
      </c>
      <c r="Y19" t="s">
        <v>1446</v>
      </c>
      <c r="AA19">
        <v>3</v>
      </c>
      <c r="AB19">
        <v>4</v>
      </c>
      <c r="AC19">
        <f>IFERROR(AVERAGEIFS(Historique!$I$2:$I$2107,Historique!$H$2:$H$2107,"Oui",Historique!$C$2:$C$2107,$AA19,Historique!$F$2:$F$2107,$AB19)*AC$88,0)</f>
        <v>4.4726774741232207</v>
      </c>
      <c r="AD19">
        <f>IFERROR(AVERAGEIFS(Historique!$J$2:$J$2107,Historique!$H$2:$H$2107,"Oui",Historique!$C$2:$C$2107,$AA19,Historique!$F$2:$F$2107,$AB19)*AD$88,0)</f>
        <v>3.8502425211520679</v>
      </c>
      <c r="AE19">
        <f>IFERROR(AVERAGEIFS(Historique!$K$2:$K$2107,Historique!$H$2:$H$2107,"Oui",Historique!$C$2:$C$2107,$AA19,Historique!$F$2:$F$2107,$AB19)*AE$88,0)</f>
        <v>2.5119021171322982</v>
      </c>
      <c r="AF19">
        <f>IFERROR(AVERAGEIFS(Historique!$L$2:$L$2107,Historique!$H$2:$H$2107,"Oui",Historique!$C$2:$C$2107,$AA19,Historique!$F$2:$F$2107,$AB19)*AF$88,0)</f>
        <v>29.168706740437543</v>
      </c>
      <c r="AG19">
        <f>IFERROR(AVERAGEIFS(Historique!$M$2:$M$2107,Historique!$H$2:$H$2107,"Oui",Historique!$C$2:$C$2107,$AA19,Historique!$F$2:$F$2107,$AB19)*AG$88,0)</f>
        <v>8.2082634587553382</v>
      </c>
      <c r="AH19">
        <f>IFERROR(AVERAGEIFS(Historique!$N$2:$N$2107,Historique!$H$2:$H$2107,"Oui",Historique!$C$2:$C$2107,$AA19,Historique!$F$2:$F$2107,$AB19)*AH$88,0)</f>
        <v>0.27616865902299331</v>
      </c>
      <c r="AI19">
        <f>IFERROR(AVERAGEIFS(Historique!$O$2:$O$2107,Historique!$H$2:$H$2107,"Oui",Historique!$C$2:$C$2107,$AA19,Historique!$F$2:$F$2107,$AB19)*AI$88,0)</f>
        <v>9.1441296324315715</v>
      </c>
      <c r="AJ19">
        <f>IFERROR(AVERAGEIFS(Historique!$P$2:$P$2107,Historique!$H$2:$H$2107,"Oui",Historique!$C$2:$C$2107,$AA19,Historique!$F$2:$F$2107,$AB19)*AJ$88,0)</f>
        <v>3.3089674563827116</v>
      </c>
      <c r="AK19">
        <f t="shared" si="0"/>
        <v>60.941058059437744</v>
      </c>
    </row>
    <row r="20" spans="1:37" ht="22" customHeight="1" x14ac:dyDescent="0.2">
      <c r="A20" s="100" t="s">
        <v>1499</v>
      </c>
      <c r="B20" s="101"/>
      <c r="C20" s="100" t="s">
        <v>1500</v>
      </c>
      <c r="D20" s="101"/>
      <c r="E20" s="100" t="s">
        <v>1501</v>
      </c>
      <c r="F20" s="101"/>
      <c r="K20" s="28">
        <f ca="1">$L$4-WEEKDAY($L$4,2)+1+12</f>
        <v>46305</v>
      </c>
      <c r="L20" t="str">
        <f ca="1">IF(MONTH(K20)&lt;&gt;$K$4,"",IF(COUNTIFS(Historique!$A$2:$A$2107,K20,Historique!$H$2:$H$2107,"Oui")=0,"",SUMIFS(INDEX(Historique!$I$2:$Y$2107,0,MATCH($M$4,Historique!$I$1:$Y$1,0)),Historique!$A$2:$A$2107,K20,Historique!$H$2:$H$2107,"Oui")))</f>
        <v/>
      </c>
      <c r="N20">
        <f t="shared" ca="1" si="1"/>
        <v>84.404317486391477</v>
      </c>
      <c r="O20">
        <f t="shared" ca="1" si="2"/>
        <v>1</v>
      </c>
      <c r="Q20">
        <v>39309</v>
      </c>
      <c r="R20" t="s">
        <v>1473</v>
      </c>
      <c r="T20">
        <v>44184</v>
      </c>
      <c r="U20">
        <v>44199</v>
      </c>
      <c r="V20" t="s">
        <v>1459</v>
      </c>
      <c r="X20">
        <v>19</v>
      </c>
      <c r="Y20" t="s">
        <v>1476</v>
      </c>
      <c r="AA20">
        <v>3</v>
      </c>
      <c r="AB20">
        <v>5</v>
      </c>
      <c r="AC20">
        <f>IFERROR(AVERAGEIFS(Historique!$I$2:$I$2107,Historique!$H$2:$H$2107,"Oui",Historique!$C$2:$C$2107,$AA20,Historique!$F$2:$F$2107,$AB20)*AC$88,0)</f>
        <v>4.1255372477789152</v>
      </c>
      <c r="AD20">
        <f>IFERROR(AVERAGEIFS(Historique!$J$2:$J$2107,Historique!$H$2:$H$2107,"Oui",Historique!$C$2:$C$2107,$AA20,Historique!$F$2:$F$2107,$AB20)*AD$88,0)</f>
        <v>3.6426500782220796</v>
      </c>
      <c r="AE20">
        <f>IFERROR(AVERAGEIFS(Historique!$K$2:$K$2107,Historique!$H$2:$H$2107,"Oui",Historique!$C$2:$C$2107,$AA20,Historique!$F$2:$F$2107,$AB20)*AE$88,0)</f>
        <v>3.4990408207140158</v>
      </c>
      <c r="AF20">
        <f>IFERROR(AVERAGEIFS(Historique!$L$2:$L$2107,Historique!$H$2:$H$2107,"Oui",Historique!$C$2:$C$2107,$AA20,Historique!$F$2:$F$2107,$AB20)*AF$88,0)</f>
        <v>29.990227676222176</v>
      </c>
      <c r="AG20">
        <f>IFERROR(AVERAGEIFS(Historique!$M$2:$M$2107,Historique!$H$2:$H$2107,"Oui",Historique!$C$2:$C$2107,$AA20,Historique!$F$2:$F$2107,$AB20)*AG$88,0)</f>
        <v>9.3026985865893828</v>
      </c>
      <c r="AH20">
        <f>IFERROR(AVERAGEIFS(Historique!$N$2:$N$2107,Historique!$H$2:$H$2107,"Oui",Historique!$C$2:$C$2107,$AA20,Historique!$F$2:$F$2107,$AB20)*AH$88,0)</f>
        <v>1.0126184164176422</v>
      </c>
      <c r="AI20">
        <f>IFERROR(AVERAGEIFS(Historique!$O$2:$O$2107,Historique!$H$2:$H$2107,"Oui",Historique!$C$2:$C$2107,$AA20,Historique!$F$2:$F$2107,$AB20)*AI$88,0)</f>
        <v>10.694888458984295</v>
      </c>
      <c r="AJ20">
        <f>IFERROR(AVERAGEIFS(Historique!$P$2:$P$2107,Historique!$H$2:$H$2107,"Oui",Historique!$C$2:$C$2107,$AA20,Historique!$F$2:$F$2107,$AB20)*AJ$88,0)</f>
        <v>3.6247251352270746</v>
      </c>
      <c r="AK20">
        <f t="shared" si="0"/>
        <v>65.892386420155589</v>
      </c>
    </row>
    <row r="21" spans="1:37" ht="26" customHeight="1" x14ac:dyDescent="0.2">
      <c r="A21" s="102" t="s">
        <v>1502</v>
      </c>
      <c r="B21" s="101"/>
      <c r="C21" s="101"/>
      <c r="D21" s="101"/>
      <c r="E21" s="101"/>
      <c r="F21" s="101"/>
      <c r="G21" s="101"/>
      <c r="H21" s="101"/>
      <c r="K21" s="28">
        <f ca="1">$L$4-WEEKDAY($L$4,2)+1+13</f>
        <v>46306</v>
      </c>
      <c r="L21" t="str">
        <f ca="1">IF(MONTH(K21)&lt;&gt;$K$4,"",IF(COUNTIFS(Historique!$A$2:$A$2107,K21,Historique!$H$2:$H$2107,"Oui")=0,"",SUMIFS(INDEX(Historique!$I$2:$Y$2107,0,MATCH($M$4,Historique!$I$1:$Y$1,0)),Historique!$A$2:$A$2107,K21,Historique!$H$2:$H$2107,"Oui")))</f>
        <v/>
      </c>
      <c r="N21">
        <f t="shared" ca="1" si="1"/>
        <v>90.1696404591667</v>
      </c>
      <c r="O21">
        <f t="shared" ca="1" si="2"/>
        <v>1</v>
      </c>
      <c r="Q21">
        <v>39387</v>
      </c>
      <c r="R21" t="s">
        <v>1475</v>
      </c>
      <c r="T21">
        <v>44240</v>
      </c>
      <c r="U21">
        <v>44255</v>
      </c>
      <c r="V21" t="s">
        <v>1462</v>
      </c>
      <c r="X21">
        <v>20</v>
      </c>
      <c r="Y21" t="s">
        <v>1476</v>
      </c>
      <c r="AA21">
        <v>3</v>
      </c>
      <c r="AB21">
        <v>6</v>
      </c>
      <c r="AC21">
        <f>IFERROR(AVERAGEIFS(Historique!$I$2:$I$2107,Historique!$H$2:$H$2107,"Oui",Historique!$C$2:$C$2107,$AA21,Historique!$F$2:$F$2107,$AB21)*AC$88,0)</f>
        <v>5.9238180801679512</v>
      </c>
      <c r="AD21">
        <f>IFERROR(AVERAGEIFS(Historique!$J$2:$J$2107,Historique!$H$2:$H$2107,"Oui",Historique!$C$2:$C$2107,$AA21,Historique!$F$2:$F$2107,$AB21)*AD$88,0)</f>
        <v>3.6372133974612186</v>
      </c>
      <c r="AE21">
        <f>IFERROR(AVERAGEIFS(Historique!$K$2:$K$2107,Historique!$H$2:$H$2107,"Oui",Historique!$C$2:$C$2107,$AA21,Historique!$F$2:$F$2107,$AB21)*AE$88,0)</f>
        <v>3.3827048070846417</v>
      </c>
      <c r="AF21">
        <f>IFERROR(AVERAGEIFS(Historique!$L$2:$L$2107,Historique!$H$2:$H$2107,"Oui",Historique!$C$2:$C$2107,$AA21,Historique!$F$2:$F$2107,$AB21)*AF$88,0)</f>
        <v>33.414181881793183</v>
      </c>
      <c r="AG21">
        <f>IFERROR(AVERAGEIFS(Historique!$M$2:$M$2107,Historique!$H$2:$H$2107,"Oui",Historique!$C$2:$C$2107,$AA21,Historique!$F$2:$F$2107,$AB21)*AG$88,0)</f>
        <v>7.3327153564881025</v>
      </c>
      <c r="AH21">
        <f>IFERROR(AVERAGEIFS(Historique!$N$2:$N$2107,Historique!$H$2:$H$2107,"Oui",Historique!$C$2:$C$2107,$AA21,Historique!$F$2:$F$2107,$AB21)*AH$88,0)</f>
        <v>0.7364497573946488</v>
      </c>
      <c r="AI21">
        <f>IFERROR(AVERAGEIFS(Historique!$O$2:$O$2107,Historique!$H$2:$H$2107,"Oui",Historique!$C$2:$C$2107,$AA21,Historique!$F$2:$F$2107,$AB21)*AI$88,0)</f>
        <v>7.8607430173534567</v>
      </c>
      <c r="AJ21">
        <f>IFERROR(AVERAGEIFS(Historique!$P$2:$P$2107,Historique!$H$2:$H$2107,"Oui",Historique!$C$2:$C$2107,$AA21,Historique!$F$2:$F$2107,$AB21)*AJ$88,0)</f>
        <v>4.2216369116725829</v>
      </c>
      <c r="AK21">
        <f t="shared" si="0"/>
        <v>66.509463209415784</v>
      </c>
    </row>
    <row r="22" spans="1:37" ht="50" customHeight="1" x14ac:dyDescent="0.2">
      <c r="A22" s="102" t="s">
        <v>1484</v>
      </c>
      <c r="B22" s="101"/>
      <c r="C22" s="101"/>
      <c r="D22" s="101"/>
      <c r="E22" s="101"/>
      <c r="F22" s="101"/>
      <c r="G22" s="101"/>
      <c r="H22" s="101"/>
      <c r="K22" s="28">
        <f ca="1">$L$4-WEEKDAY($L$4,2)+1+14</f>
        <v>46307</v>
      </c>
      <c r="L22" t="str">
        <f ca="1">IF(MONTH(K22)&lt;&gt;$K$4,"",IF(COUNTIFS(Historique!$A$2:$A$2107,K22,Historique!$H$2:$H$2107,"Oui")=0,"",SUMIFS(INDEX(Historique!$I$2:$Y$2107,0,MATCH($M$4,Historique!$I$1:$Y$1,0)),Historique!$A$2:$A$2107,K22,Historique!$H$2:$H$2107,"Oui")))</f>
        <v/>
      </c>
      <c r="N22">
        <f t="shared" ca="1" si="1"/>
        <v>80.343260941575465</v>
      </c>
      <c r="O22">
        <f t="shared" ca="1" si="2"/>
        <v>1</v>
      </c>
      <c r="Q22">
        <v>39397</v>
      </c>
      <c r="R22" t="s">
        <v>1477</v>
      </c>
      <c r="T22">
        <v>44296</v>
      </c>
      <c r="U22">
        <v>44311</v>
      </c>
      <c r="V22" t="s">
        <v>1465</v>
      </c>
      <c r="X22">
        <v>21</v>
      </c>
      <c r="Y22" t="s">
        <v>1476</v>
      </c>
      <c r="AA22">
        <v>3</v>
      </c>
      <c r="AB22">
        <v>7</v>
      </c>
      <c r="AC22">
        <f>IFERROR(AVERAGEIFS(Historique!$I$2:$I$2107,Historique!$H$2:$H$2107,"Oui",Historique!$C$2:$C$2107,$AA22,Historique!$F$2:$F$2107,$AB22)*AC$88,0)</f>
        <v>6.2268770079288522</v>
      </c>
      <c r="AD22">
        <f>IFERROR(AVERAGEIFS(Historique!$J$2:$J$2107,Historique!$H$2:$H$2107,"Oui",Historique!$C$2:$C$2107,$AA22,Historique!$F$2:$F$2107,$AB22)*AD$88,0)</f>
        <v>4.3611795600043415</v>
      </c>
      <c r="AE22">
        <f>IFERROR(AVERAGEIFS(Historique!$K$2:$K$2107,Historique!$H$2:$H$2107,"Oui",Historique!$C$2:$C$2107,$AA22,Historique!$F$2:$F$2107,$AB22)*AE$88,0)</f>
        <v>2.643321490680242</v>
      </c>
      <c r="AF22">
        <f>IFERROR(AVERAGEIFS(Historique!$L$2:$L$2107,Historique!$H$2:$H$2107,"Oui",Historique!$C$2:$C$2107,$AA22,Historique!$F$2:$F$2107,$AB22)*AF$88,0)</f>
        <v>38.525880375206022</v>
      </c>
      <c r="AG22">
        <f>IFERROR(AVERAGEIFS(Historique!$M$2:$M$2107,Historique!$H$2:$H$2107,"Oui",Historique!$C$2:$C$2107,$AA22,Historique!$F$2:$F$2107,$AB22)*AG$88,0)</f>
        <v>4.7498484547997553</v>
      </c>
      <c r="AH22">
        <f>IFERROR(AVERAGEIFS(Historique!$N$2:$N$2107,Historique!$H$2:$H$2107,"Oui",Historique!$C$2:$C$2107,$AA22,Historique!$F$2:$F$2107,$AB22)*AH$88,0)</f>
        <v>0.55233731804598662</v>
      </c>
      <c r="AI22">
        <f>IFERROR(AVERAGEIFS(Historique!$O$2:$O$2107,Historique!$H$2:$H$2107,"Oui",Historique!$C$2:$C$2107,$AA22,Historique!$F$2:$F$2107,$AB22)*AI$88,0)</f>
        <v>9.1976040747264936</v>
      </c>
      <c r="AJ22">
        <f>IFERROR(AVERAGEIFS(Historique!$P$2:$P$2107,Historique!$H$2:$H$2107,"Oui",Historique!$C$2:$C$2107,$AA22,Historique!$F$2:$F$2107,$AB22)*AJ$88,0)</f>
        <v>4.3661068633630187</v>
      </c>
      <c r="AK22">
        <f t="shared" si="0"/>
        <v>70.623155144754705</v>
      </c>
    </row>
    <row r="23" spans="1:37" x14ac:dyDescent="0.2">
      <c r="K23" s="28">
        <f ca="1">$L$4-WEEKDAY($L$4,2)+1+15</f>
        <v>46308</v>
      </c>
      <c r="L23" t="str">
        <f ca="1">IF(MONTH(K23)&lt;&gt;$K$4,"",IF(COUNTIFS(Historique!$A$2:$A$2107,K23,Historique!$H$2:$H$2107,"Oui")=0,"",SUMIFS(INDEX(Historique!$I$2:$Y$2107,0,MATCH($M$4,Historique!$I$1:$Y$1,0)),Historique!$A$2:$A$2107,K23,Historique!$H$2:$H$2107,"Oui")))</f>
        <v/>
      </c>
      <c r="N23">
        <f t="shared" ca="1" si="1"/>
        <v>82.073977103146021</v>
      </c>
      <c r="O23">
        <f t="shared" ca="1" si="2"/>
        <v>1</v>
      </c>
      <c r="Q23">
        <v>39441</v>
      </c>
      <c r="R23" t="s">
        <v>1479</v>
      </c>
      <c r="T23">
        <v>44329</v>
      </c>
      <c r="U23">
        <v>44332</v>
      </c>
      <c r="V23" t="s">
        <v>1478</v>
      </c>
      <c r="X23">
        <v>22</v>
      </c>
      <c r="Y23" t="s">
        <v>1476</v>
      </c>
      <c r="AA23">
        <v>4</v>
      </c>
      <c r="AB23">
        <v>1</v>
      </c>
      <c r="AC23">
        <f>IFERROR(AVERAGEIFS(Historique!$I$2:$I$2107,Historique!$H$2:$H$2107,"Oui",Historique!$C$2:$C$2107,$AA23,Historique!$F$2:$F$2107,$AB23)*AC$88,0)</f>
        <v>5.2181388576190031</v>
      </c>
      <c r="AD23">
        <f>IFERROR(AVERAGEIFS(Historique!$J$2:$J$2107,Historique!$H$2:$H$2107,"Oui",Historique!$C$2:$C$2107,$AA23,Historique!$F$2:$F$2107,$AB23)*AD$88,0)</f>
        <v>3.4887103629054135</v>
      </c>
      <c r="AE23">
        <f>IFERROR(AVERAGEIFS(Historique!$K$2:$K$2107,Historique!$H$2:$H$2107,"Oui",Historique!$C$2:$C$2107,$AA23,Historique!$F$2:$F$2107,$AB23)*AE$88,0)</f>
        <v>3.3808323107657325</v>
      </c>
      <c r="AF23">
        <f>IFERROR(AVERAGEIFS(Historique!$L$2:$L$2107,Historique!$H$2:$H$2107,"Oui",Historique!$C$2:$C$2107,$AA23,Historique!$F$2:$F$2107,$AB23)*AF$88,0)</f>
        <v>26.635933858803281</v>
      </c>
      <c r="AG23">
        <f>IFERROR(AVERAGEIFS(Historique!$M$2:$M$2107,Historique!$H$2:$H$2107,"Oui",Historique!$C$2:$C$2107,$AA23,Historique!$F$2:$F$2107,$AB23)*AG$88,0)</f>
        <v>9.4407657873315234</v>
      </c>
      <c r="AH23">
        <f>IFERROR(AVERAGEIFS(Historique!$N$2:$N$2107,Historique!$H$2:$H$2107,"Oui",Historique!$C$2:$C$2107,$AA23,Historique!$F$2:$F$2107,$AB23)*AH$88,0)</f>
        <v>0.52578263929377567</v>
      </c>
      <c r="AI23">
        <f>IFERROR(AVERAGEIFS(Historique!$O$2:$O$2107,Historique!$H$2:$H$2107,"Oui",Historique!$C$2:$C$2107,$AA23,Historique!$F$2:$F$2107,$AB23)*AI$88,0)</f>
        <v>8.3296727420935373</v>
      </c>
      <c r="AJ23">
        <f>IFERROR(AVERAGEIFS(Historique!$P$2:$P$2107,Historique!$H$2:$H$2107,"Oui",Historique!$C$2:$C$2107,$AA23,Historique!$F$2:$F$2107,$AB23)*AJ$88,0)</f>
        <v>5.4575503975180917</v>
      </c>
      <c r="AK23">
        <f t="shared" si="0"/>
        <v>62.477386956330349</v>
      </c>
    </row>
    <row r="24" spans="1:37" x14ac:dyDescent="0.2">
      <c r="K24" s="28">
        <f ca="1">$L$4-WEEKDAY($L$4,2)+1+16</f>
        <v>46309</v>
      </c>
      <c r="L24" t="str">
        <f ca="1">IF(MONTH(K24)&lt;&gt;$K$4,"",IF(COUNTIFS(Historique!$A$2:$A$2107,K24,Historique!$H$2:$H$2107,"Oui")=0,"",SUMIFS(INDEX(Historique!$I$2:$Y$2107,0,MATCH($M$4,Historique!$I$1:$Y$1,0)),Historique!$A$2:$A$2107,K24,Historique!$H$2:$H$2107,"Oui")))</f>
        <v/>
      </c>
      <c r="N24">
        <f t="shared" ca="1" si="1"/>
        <v>72.052697610676276</v>
      </c>
      <c r="O24">
        <f t="shared" ca="1" si="2"/>
        <v>1</v>
      </c>
      <c r="Q24">
        <v>39448</v>
      </c>
      <c r="R24" t="s">
        <v>1455</v>
      </c>
      <c r="T24">
        <v>44383</v>
      </c>
      <c r="U24">
        <v>44440</v>
      </c>
      <c r="V24" t="s">
        <v>1469</v>
      </c>
      <c r="X24">
        <v>23</v>
      </c>
      <c r="Y24" t="s">
        <v>1476</v>
      </c>
      <c r="AA24">
        <v>4</v>
      </c>
      <c r="AB24">
        <v>2</v>
      </c>
      <c r="AC24">
        <f>IFERROR(AVERAGEIFS(Historique!$I$2:$I$2107,Historique!$H$2:$H$2107,"Oui",Historique!$C$2:$C$2107,$AA24,Historique!$F$2:$F$2107,$AB24)*AC$88,0)</f>
        <v>4.7893907052227993</v>
      </c>
      <c r="AD24">
        <f>IFERROR(AVERAGEIFS(Historique!$J$2:$J$2107,Historique!$H$2:$H$2107,"Oui",Historique!$C$2:$C$2107,$AA24,Historique!$F$2:$F$2107,$AB24)*AD$88,0)</f>
        <v>3.0628953579125451</v>
      </c>
      <c r="AE24">
        <f>IFERROR(AVERAGEIFS(Historique!$K$2:$K$2107,Historique!$H$2:$H$2107,"Oui",Historique!$C$2:$C$2107,$AA24,Historique!$F$2:$F$2107,$AB24)*AE$88,0)</f>
        <v>3.4227050045229239</v>
      </c>
      <c r="AF24">
        <f>IFERROR(AVERAGEIFS(Historique!$L$2:$L$2107,Historique!$H$2:$H$2107,"Oui",Historique!$C$2:$C$2107,$AA24,Historique!$F$2:$F$2107,$AB24)*AF$88,0)</f>
        <v>25.989858503210854</v>
      </c>
      <c r="AG24">
        <f>IFERROR(AVERAGEIFS(Historique!$M$2:$M$2107,Historique!$H$2:$H$2107,"Oui",Historique!$C$2:$C$2107,$AA24,Historique!$F$2:$F$2107,$AB24)*AG$88,0)</f>
        <v>8.7133873639095132</v>
      </c>
      <c r="AH24">
        <f>IFERROR(AVERAGEIFS(Historique!$N$2:$N$2107,Historique!$H$2:$H$2107,"Oui",Historique!$C$2:$C$2107,$AA24,Historique!$F$2:$F$2107,$AB24)*AH$88,0)</f>
        <v>1.1471621220955108</v>
      </c>
      <c r="AI24">
        <f>IFERROR(AVERAGEIFS(Historique!$O$2:$O$2107,Historique!$H$2:$H$2107,"Oui",Historique!$C$2:$C$2107,$AA24,Historique!$F$2:$F$2107,$AB24)*AI$88,0)</f>
        <v>9.4958269259866324</v>
      </c>
      <c r="AJ24">
        <f>IFERROR(AVERAGEIFS(Historique!$P$2:$P$2107,Historique!$H$2:$H$2107,"Oui",Historique!$C$2:$C$2107,$AA24,Historique!$F$2:$F$2107,$AB24)*AJ$88,0)</f>
        <v>5.2778779564475373</v>
      </c>
      <c r="AK24">
        <f t="shared" si="0"/>
        <v>61.899103939308318</v>
      </c>
    </row>
    <row r="25" spans="1:37" x14ac:dyDescent="0.2">
      <c r="K25" s="28">
        <f ca="1">$L$4-WEEKDAY($L$4,2)+1+17</f>
        <v>46310</v>
      </c>
      <c r="L25" t="str">
        <f ca="1">IF(MONTH(K25)&lt;&gt;$K$4,"",IF(COUNTIFS(Historique!$A$2:$A$2107,K25,Historique!$H$2:$H$2107,"Oui")=0,"",SUMIFS(INDEX(Historique!$I$2:$Y$2107,0,MATCH($M$4,Historique!$I$1:$Y$1,0)),Historique!$A$2:$A$2107,K25,Historique!$H$2:$H$2107,"Oui")))</f>
        <v/>
      </c>
      <c r="N25">
        <f t="shared" ca="1" si="1"/>
        <v>67.937423732577614</v>
      </c>
      <c r="O25">
        <f t="shared" ca="1" si="2"/>
        <v>1</v>
      </c>
      <c r="Q25">
        <v>39531</v>
      </c>
      <c r="R25" t="s">
        <v>1458</v>
      </c>
      <c r="T25">
        <v>44492</v>
      </c>
      <c r="U25">
        <v>44507</v>
      </c>
      <c r="V25" t="s">
        <v>1456</v>
      </c>
      <c r="X25">
        <v>24</v>
      </c>
      <c r="Y25" t="s">
        <v>1476</v>
      </c>
      <c r="AA25">
        <v>4</v>
      </c>
      <c r="AB25">
        <v>3</v>
      </c>
      <c r="AC25">
        <f>IFERROR(AVERAGEIFS(Historique!$I$2:$I$2107,Historique!$H$2:$H$2107,"Oui",Historique!$C$2:$C$2107,$AA25,Historique!$F$2:$F$2107,$AB25)*AC$88,0)</f>
        <v>5.0002906543519137</v>
      </c>
      <c r="AD25">
        <f>IFERROR(AVERAGEIFS(Historique!$J$2:$J$2107,Historique!$H$2:$H$2107,"Oui",Historique!$C$2:$C$2107,$AA25,Historique!$F$2:$F$2107,$AB25)*AD$88,0)</f>
        <v>3.302591528757723</v>
      </c>
      <c r="AE25">
        <f>IFERROR(AVERAGEIFS(Historique!$K$2:$K$2107,Historique!$H$2:$H$2107,"Oui",Historique!$C$2:$C$2107,$AA25,Historique!$F$2:$F$2107,$AB25)*AE$88,0)</f>
        <v>2.6658948358744481</v>
      </c>
      <c r="AF25">
        <f>IFERROR(AVERAGEIFS(Historique!$L$2:$L$2107,Historique!$H$2:$H$2107,"Oui",Historique!$C$2:$C$2107,$AA25,Historique!$F$2:$F$2107,$AB25)*AF$88,0)</f>
        <v>25.029449546067603</v>
      </c>
      <c r="AG25">
        <f>IFERROR(AVERAGEIFS(Historique!$M$2:$M$2107,Historique!$H$2:$H$2107,"Oui",Historique!$C$2:$C$2107,$AA25,Historique!$F$2:$F$2107,$AB25)*AG$88,0)</f>
        <v>9.0366666630819026</v>
      </c>
      <c r="AH25">
        <f>IFERROR(AVERAGEIFS(Historique!$N$2:$N$2107,Historique!$H$2:$H$2107,"Oui",Historique!$C$2:$C$2107,$AA25,Historique!$F$2:$F$2107,$AB25)*AH$88,0)</f>
        <v>1.0515652785875513</v>
      </c>
      <c r="AI25">
        <f>IFERROR(AVERAGEIFS(Historique!$O$2:$O$2107,Historique!$H$2:$H$2107,"Oui",Historique!$C$2:$C$2107,$AA25,Historique!$F$2:$F$2107,$AB25)*AI$88,0)</f>
        <v>10.106669593740159</v>
      </c>
      <c r="AJ25">
        <f>IFERROR(AVERAGEIFS(Historique!$P$2:$P$2107,Historique!$H$2:$H$2107,"Oui",Historique!$C$2:$C$2107,$AA25,Historique!$F$2:$F$2107,$AB25)*AJ$88,0)</f>
        <v>4.7253852001555821</v>
      </c>
      <c r="AK25">
        <f t="shared" si="0"/>
        <v>60.91851330061688</v>
      </c>
    </row>
    <row r="26" spans="1:37" x14ac:dyDescent="0.2">
      <c r="K26" s="28">
        <f ca="1">$L$4-WEEKDAY($L$4,2)+1+18</f>
        <v>46311</v>
      </c>
      <c r="L26" t="str">
        <f ca="1">IF(MONTH(K26)&lt;&gt;$K$4,"",IF(COUNTIFS(Historique!$A$2:$A$2107,K26,Historique!$H$2:$H$2107,"Oui")=0,"",SUMIFS(INDEX(Historique!$I$2:$Y$2107,0,MATCH($M$4,Historique!$I$1:$Y$1,0)),Historique!$A$2:$A$2107,K26,Historique!$H$2:$H$2107,"Oui")))</f>
        <v/>
      </c>
      <c r="N26">
        <f t="shared" ca="1" si="1"/>
        <v>71.929573424586479</v>
      </c>
      <c r="O26">
        <f t="shared" ca="1" si="2"/>
        <v>1</v>
      </c>
      <c r="Q26">
        <v>39569</v>
      </c>
      <c r="R26" t="s">
        <v>1468</v>
      </c>
      <c r="T26">
        <v>44548</v>
      </c>
      <c r="U26">
        <v>44563</v>
      </c>
      <c r="V26" t="s">
        <v>1459</v>
      </c>
      <c r="X26">
        <v>25</v>
      </c>
      <c r="Y26" t="s">
        <v>1476</v>
      </c>
      <c r="AA26">
        <v>4</v>
      </c>
      <c r="AB26">
        <v>4</v>
      </c>
      <c r="AC26">
        <f>IFERROR(AVERAGEIFS(Historique!$I$2:$I$2107,Historique!$H$2:$H$2107,"Oui",Historique!$C$2:$C$2107,$AA26,Historique!$F$2:$F$2107,$AB26)*AC$88,0)</f>
        <v>4.725074395155052</v>
      </c>
      <c r="AD26">
        <f>IFERROR(AVERAGEIFS(Historique!$J$2:$J$2107,Historique!$H$2:$H$2107,"Oui",Historique!$C$2:$C$2107,$AA26,Historique!$F$2:$F$2107,$AB26)*AD$88,0)</f>
        <v>3.472920603290309</v>
      </c>
      <c r="AE26">
        <f>IFERROR(AVERAGEIFS(Historique!$K$2:$K$2107,Historique!$H$2:$H$2107,"Oui",Historique!$C$2:$C$2107,$AA26,Historique!$F$2:$F$2107,$AB26)*AE$88,0)</f>
        <v>3.1063955742000888</v>
      </c>
      <c r="AF26">
        <f>IFERROR(AVERAGEIFS(Historique!$L$2:$L$2107,Historique!$H$2:$H$2107,"Oui",Historique!$C$2:$C$2107,$AA26,Historique!$F$2:$F$2107,$AB26)*AF$88,0)</f>
        <v>24.487025725192257</v>
      </c>
      <c r="AG26">
        <f>IFERROR(AVERAGEIFS(Historique!$M$2:$M$2107,Historique!$H$2:$H$2107,"Oui",Historique!$C$2:$C$2107,$AA26,Historique!$F$2:$F$2107,$AB26)*AG$88,0)</f>
        <v>8.969990307859165</v>
      </c>
      <c r="AH26">
        <f>IFERROR(AVERAGEIFS(Historique!$N$2:$N$2107,Historique!$H$2:$H$2107,"Oui",Historique!$C$2:$C$2107,$AA26,Historique!$F$2:$F$2107,$AB26)*AH$88,0)</f>
        <v>0.34797251036897159</v>
      </c>
      <c r="AI26">
        <f>IFERROR(AVERAGEIFS(Historique!$O$2:$O$2107,Historique!$H$2:$H$2107,"Oui",Historique!$C$2:$C$2107,$AA26,Historique!$F$2:$F$2107,$AB26)*AI$88,0)</f>
        <v>6.8147829260647921</v>
      </c>
      <c r="AJ26">
        <f>IFERROR(AVERAGEIFS(Historique!$P$2:$P$2107,Historique!$H$2:$H$2107,"Oui",Historique!$C$2:$C$2107,$AA26,Historique!$F$2:$F$2107,$AB26)*AJ$88,0)</f>
        <v>6.0682570247169068</v>
      </c>
      <c r="AK26">
        <f t="shared" si="0"/>
        <v>57.992419066847539</v>
      </c>
    </row>
    <row r="27" spans="1:37" x14ac:dyDescent="0.2">
      <c r="K27" s="28">
        <f ca="1">$L$4-WEEKDAY($L$4,2)+1+19</f>
        <v>46312</v>
      </c>
      <c r="L27" t="str">
        <f ca="1">IF(MONTH(K27)&lt;&gt;$K$4,"",IF(COUNTIFS(Historique!$A$2:$A$2107,K27,Historique!$H$2:$H$2107,"Oui")=0,"",SUMIFS(INDEX(Historique!$I$2:$Y$2107,0,MATCH($M$4,Historique!$I$1:$Y$1,0)),Historique!$A$2:$A$2107,K27,Historique!$H$2:$H$2107,"Oui")))</f>
        <v/>
      </c>
      <c r="N27">
        <f t="shared" ca="1" si="1"/>
        <v>84.404317486391477</v>
      </c>
      <c r="O27">
        <f t="shared" ca="1" si="2"/>
        <v>1</v>
      </c>
      <c r="Q27">
        <v>39576</v>
      </c>
      <c r="R27" t="s">
        <v>1464</v>
      </c>
      <c r="T27">
        <v>44611</v>
      </c>
      <c r="U27">
        <v>44626</v>
      </c>
      <c r="V27" t="s">
        <v>1462</v>
      </c>
      <c r="X27">
        <v>26</v>
      </c>
      <c r="Y27" t="s">
        <v>1483</v>
      </c>
      <c r="AA27">
        <v>4</v>
      </c>
      <c r="AB27">
        <v>5</v>
      </c>
      <c r="AC27">
        <f>IFERROR(AVERAGEIFS(Historique!$I$2:$I$2107,Historique!$H$2:$H$2107,"Oui",Historique!$C$2:$C$2107,$AA27,Historique!$F$2:$F$2107,$AB27)*AC$88,0)</f>
        <v>6.0585179339820963</v>
      </c>
      <c r="AD27">
        <f>IFERROR(AVERAGEIFS(Historique!$J$2:$J$2107,Historique!$H$2:$H$2107,"Oui",Historique!$C$2:$C$2107,$AA27,Historique!$F$2:$F$2107,$AB27)*AD$88,0)</f>
        <v>3.5798079661021931</v>
      </c>
      <c r="AE27">
        <f>IFERROR(AVERAGEIFS(Historique!$K$2:$K$2107,Historique!$H$2:$H$2107,"Oui",Historique!$C$2:$C$2107,$AA27,Historique!$F$2:$F$2107,$AB27)*AE$88,0)</f>
        <v>2.9176893010010185</v>
      </c>
      <c r="AF27">
        <f>IFERROR(AVERAGEIFS(Historique!$L$2:$L$2107,Historique!$H$2:$H$2107,"Oui",Historique!$C$2:$C$2107,$AA27,Historique!$F$2:$F$2107,$AB27)*AF$88,0)</f>
        <v>29.524463469940063</v>
      </c>
      <c r="AG27">
        <f>IFERROR(AVERAGEIFS(Historique!$M$2:$M$2107,Historique!$H$2:$H$2107,"Oui",Historique!$C$2:$C$2107,$AA27,Historique!$F$2:$F$2107,$AB27)*AG$88,0)</f>
        <v>7.7223342619970223</v>
      </c>
      <c r="AH27">
        <f>IFERROR(AVERAGEIFS(Historique!$N$2:$N$2107,Historique!$H$2:$H$2107,"Oui",Historique!$C$2:$C$2107,$AA27,Historique!$F$2:$F$2107,$AB27)*AH$88,0)</f>
        <v>0.49710358624138795</v>
      </c>
      <c r="AI27">
        <f>IFERROR(AVERAGEIFS(Historique!$O$2:$O$2107,Historique!$H$2:$H$2107,"Oui",Historique!$C$2:$C$2107,$AA27,Historique!$F$2:$F$2107,$AB27)*AI$88,0)</f>
        <v>9.1754121811741012</v>
      </c>
      <c r="AJ27">
        <f>IFERROR(AVERAGEIFS(Historique!$P$2:$P$2107,Historique!$H$2:$H$2107,"Oui",Historique!$C$2:$C$2107,$AA27,Historique!$F$2:$F$2107,$AB27)*AJ$88,0)</f>
        <v>5.5730797771264582</v>
      </c>
      <c r="AK27">
        <f t="shared" si="0"/>
        <v>65.048408477564337</v>
      </c>
    </row>
    <row r="28" spans="1:37" x14ac:dyDescent="0.2">
      <c r="K28" s="28">
        <f ca="1">$L$4-WEEKDAY($L$4,2)+1+20</f>
        <v>46313</v>
      </c>
      <c r="L28" t="str">
        <f ca="1">IF(MONTH(K28)&lt;&gt;$K$4,"",IF(COUNTIFS(Historique!$A$2:$A$2107,K28,Historique!$H$2:$H$2107,"Oui")=0,"",SUMIFS(INDEX(Historique!$I$2:$Y$2107,0,MATCH($M$4,Historique!$I$1:$Y$1,0)),Historique!$A$2:$A$2107,K28,Historique!$H$2:$H$2107,"Oui")))</f>
        <v/>
      </c>
      <c r="N28">
        <f t="shared" ca="1" si="1"/>
        <v>90.1696404591667</v>
      </c>
      <c r="O28">
        <f t="shared" ca="1" si="2"/>
        <v>1</v>
      </c>
      <c r="Q28">
        <v>39580</v>
      </c>
      <c r="R28" t="s">
        <v>1470</v>
      </c>
      <c r="T28">
        <v>44674</v>
      </c>
      <c r="U28">
        <v>44689</v>
      </c>
      <c r="V28" t="s">
        <v>1465</v>
      </c>
      <c r="X28">
        <v>27</v>
      </c>
      <c r="Y28" t="s">
        <v>1483</v>
      </c>
      <c r="AA28">
        <v>4</v>
      </c>
      <c r="AB28">
        <v>6</v>
      </c>
      <c r="AC28">
        <f>IFERROR(AVERAGEIFS(Historique!$I$2:$I$2107,Historique!$H$2:$H$2107,"Oui",Historique!$C$2:$C$2107,$AA28,Historique!$F$2:$F$2107,$AB28)*AC$88,0)</f>
        <v>7.7677394054240754</v>
      </c>
      <c r="AD28">
        <f>IFERROR(AVERAGEIFS(Historique!$J$2:$J$2107,Historique!$H$2:$H$2107,"Oui",Historique!$C$2:$C$2107,$AA28,Historique!$F$2:$F$2107,$AB28)*AD$88,0)</f>
        <v>4.5374051145361811</v>
      </c>
      <c r="AE28">
        <f>IFERROR(AVERAGEIFS(Historique!$K$2:$K$2107,Historique!$H$2:$H$2107,"Oui",Historique!$C$2:$C$2107,$AA28,Historique!$F$2:$F$2107,$AB28)*AE$88,0)</f>
        <v>3.231951621851278</v>
      </c>
      <c r="AF28">
        <f>IFERROR(AVERAGEIFS(Historique!$L$2:$L$2107,Historique!$H$2:$H$2107,"Oui",Historique!$C$2:$C$2107,$AA28,Historique!$F$2:$F$2107,$AB28)*AF$88,0)</f>
        <v>29.787756842079212</v>
      </c>
      <c r="AG28">
        <f>IFERROR(AVERAGEIFS(Historique!$M$2:$M$2107,Historique!$H$2:$H$2107,"Oui",Historique!$C$2:$C$2107,$AA28,Historique!$F$2:$F$2107,$AB28)*AG$88,0)</f>
        <v>7.0464784769007371</v>
      </c>
      <c r="AH28">
        <f>IFERROR(AVERAGEIFS(Historique!$N$2:$N$2107,Historique!$H$2:$H$2107,"Oui",Historique!$C$2:$C$2107,$AA28,Historique!$F$2:$F$2107,$AB28)*AH$88,0)</f>
        <v>0.4301857957858165</v>
      </c>
      <c r="AI28">
        <f>IFERROR(AVERAGEIFS(Historique!$O$2:$O$2107,Historique!$H$2:$H$2107,"Oui",Historique!$C$2:$C$2107,$AA28,Historique!$F$2:$F$2107,$AB28)*AI$88,0)</f>
        <v>8.6073285001633231</v>
      </c>
      <c r="AJ28">
        <f>IFERROR(AVERAGEIFS(Historique!$P$2:$P$2107,Historique!$H$2:$H$2107,"Oui",Historique!$C$2:$C$2107,$AA28,Historique!$F$2:$F$2107,$AB28)*AJ$88,0)</f>
        <v>6.5400768549681834</v>
      </c>
      <c r="AK28">
        <f t="shared" si="0"/>
        <v>67.948922611708809</v>
      </c>
    </row>
    <row r="29" spans="1:37" x14ac:dyDescent="0.2">
      <c r="K29" s="28">
        <f ca="1">$L$4-WEEKDAY($L$4,2)+1+21</f>
        <v>46314</v>
      </c>
      <c r="L29" t="str">
        <f ca="1">IF(MONTH(K29)&lt;&gt;$K$4,"",IF(COUNTIFS(Historique!$A$2:$A$2107,K29,Historique!$H$2:$H$2107,"Oui")=0,"",SUMIFS(INDEX(Historique!$I$2:$Y$2107,0,MATCH($M$4,Historique!$I$1:$Y$1,0)),Historique!$A$2:$A$2107,K29,Historique!$H$2:$H$2107,"Oui")))</f>
        <v/>
      </c>
      <c r="N29">
        <f t="shared" ca="1" si="1"/>
        <v>80.343260941575465</v>
      </c>
      <c r="O29">
        <f t="shared" ca="1" si="2"/>
        <v>1</v>
      </c>
      <c r="Q29">
        <v>39643</v>
      </c>
      <c r="R29" t="s">
        <v>1471</v>
      </c>
      <c r="T29">
        <v>44707</v>
      </c>
      <c r="U29">
        <v>44710</v>
      </c>
      <c r="V29" t="s">
        <v>1478</v>
      </c>
      <c r="X29">
        <v>28</v>
      </c>
      <c r="Y29" t="s">
        <v>1485</v>
      </c>
      <c r="AA29">
        <v>4</v>
      </c>
      <c r="AB29">
        <v>7</v>
      </c>
      <c r="AC29">
        <f>IFERROR(AVERAGEIFS(Historique!$I$2:$I$2107,Historique!$H$2:$H$2107,"Oui",Historique!$C$2:$C$2107,$AA29,Historique!$F$2:$F$2107,$AB29)*AC$88,0)</f>
        <v>5.4764504232190045</v>
      </c>
      <c r="AD29">
        <f>IFERROR(AVERAGEIFS(Historique!$J$2:$J$2107,Historique!$H$2:$H$2107,"Oui",Historique!$C$2:$C$2107,$AA29,Historique!$F$2:$F$2107,$AB29)*AD$88,0)</f>
        <v>4.5717791047471152</v>
      </c>
      <c r="AE29">
        <f>IFERROR(AVERAGEIFS(Historique!$K$2:$K$2107,Historique!$H$2:$H$2107,"Oui",Historique!$C$2:$C$2107,$AA29,Historique!$F$2:$F$2107,$AB29)*AE$88,0)</f>
        <v>2.5712935647933879</v>
      </c>
      <c r="AF29">
        <f>IFERROR(AVERAGEIFS(Historique!$L$2:$L$2107,Historique!$H$2:$H$2107,"Oui",Historique!$C$2:$C$2107,$AA29,Historique!$F$2:$F$2107,$AB29)*AF$88,0)</f>
        <v>31.253752232559531</v>
      </c>
      <c r="AG29">
        <f>IFERROR(AVERAGEIFS(Historique!$M$2:$M$2107,Historique!$H$2:$H$2107,"Oui",Historique!$C$2:$C$2107,$AA29,Historique!$F$2:$F$2107,$AB29)*AG$88,0)</f>
        <v>4.8113051965935139</v>
      </c>
      <c r="AH29">
        <f>IFERROR(AVERAGEIFS(Historique!$N$2:$N$2107,Historique!$H$2:$H$2107,"Oui",Historique!$C$2:$C$2107,$AA29,Historique!$F$2:$F$2107,$AB29)*AH$88,0)</f>
        <v>0.19119368701591846</v>
      </c>
      <c r="AI29">
        <f>IFERROR(AVERAGEIFS(Historique!$O$2:$O$2107,Historique!$H$2:$H$2107,"Oui",Historique!$C$2:$C$2107,$AA29,Historique!$F$2:$F$2107,$AB29)*AI$88,0)</f>
        <v>6.552675890446916</v>
      </c>
      <c r="AJ29">
        <f>IFERROR(AVERAGEIFS(Historique!$P$2:$P$2107,Historique!$H$2:$H$2107,"Oui",Historique!$C$2:$C$2107,$AA29,Historique!$F$2:$F$2107,$AB29)*AJ$88,0)</f>
        <v>6.495158744700543</v>
      </c>
      <c r="AK29">
        <f t="shared" si="0"/>
        <v>61.923608844075929</v>
      </c>
    </row>
    <row r="30" spans="1:37" x14ac:dyDescent="0.2">
      <c r="K30" s="28">
        <f ca="1">$L$4-WEEKDAY($L$4,2)+1+22</f>
        <v>46315</v>
      </c>
      <c r="L30" t="str">
        <f ca="1">IF(MONTH(K30)&lt;&gt;$K$4,"",IF(COUNTIFS(Historique!$A$2:$A$2107,K30,Historique!$H$2:$H$2107,"Oui")=0,"",SUMIFS(INDEX(Historique!$I$2:$Y$2107,0,MATCH($M$4,Historique!$I$1:$Y$1,0)),Historique!$A$2:$A$2107,K30,Historique!$H$2:$H$2107,"Oui")))</f>
        <v/>
      </c>
      <c r="N30">
        <f t="shared" ca="1" si="1"/>
        <v>82.073977103146021</v>
      </c>
      <c r="O30">
        <f t="shared" ca="1" si="2"/>
        <v>1</v>
      </c>
      <c r="Q30">
        <v>39675</v>
      </c>
      <c r="R30" t="s">
        <v>1473</v>
      </c>
      <c r="T30">
        <v>44749</v>
      </c>
      <c r="U30">
        <v>44804</v>
      </c>
      <c r="V30" t="s">
        <v>1469</v>
      </c>
      <c r="X30">
        <v>29</v>
      </c>
      <c r="Y30" t="s">
        <v>1485</v>
      </c>
      <c r="AA30">
        <v>5</v>
      </c>
      <c r="AB30">
        <v>1</v>
      </c>
      <c r="AC30">
        <f>IFERROR(AVERAGEIFS(Historique!$I$2:$I$2107,Historique!$H$2:$H$2107,"Oui",Historique!$C$2:$C$2107,$AA30,Historique!$F$2:$F$2107,$AB30)*AC$88,0)</f>
        <v>5.50628704392913</v>
      </c>
      <c r="AD30">
        <f>IFERROR(AVERAGEIFS(Historique!$J$2:$J$2107,Historique!$H$2:$H$2107,"Oui",Historique!$C$2:$C$2107,$AA30,Historique!$F$2:$F$2107,$AB30)*AD$88,0)</f>
        <v>3.4138173116078505</v>
      </c>
      <c r="AE30">
        <f>IFERROR(AVERAGEIFS(Historique!$K$2:$K$2107,Historique!$H$2:$H$2107,"Oui",Historique!$C$2:$C$2107,$AA30,Historique!$F$2:$F$2107,$AB30)*AE$88,0)</f>
        <v>2.8799108261889756</v>
      </c>
      <c r="AF30">
        <f>IFERROR(AVERAGEIFS(Historique!$L$2:$L$2107,Historique!$H$2:$H$2107,"Oui",Historique!$C$2:$C$2107,$AA30,Historique!$F$2:$F$2107,$AB30)*AF$88,0)</f>
        <v>23.289818525052258</v>
      </c>
      <c r="AG30">
        <f>IFERROR(AVERAGEIFS(Historique!$M$2:$M$2107,Historique!$H$2:$H$2107,"Oui",Historique!$C$2:$C$2107,$AA30,Historique!$F$2:$F$2107,$AB30)*AG$88,0)</f>
        <v>7.6147428701991835</v>
      </c>
      <c r="AH30">
        <f>IFERROR(AVERAGEIFS(Historique!$N$2:$N$2107,Historique!$H$2:$H$2107,"Oui",Historique!$C$2:$C$2107,$AA30,Historique!$F$2:$F$2107,$AB30)*AH$88,0)</f>
        <v>1.0037668568335718</v>
      </c>
      <c r="AI30">
        <f>IFERROR(AVERAGEIFS(Historique!$O$2:$O$2107,Historique!$H$2:$H$2107,"Oui",Historique!$C$2:$C$2107,$AA30,Historique!$F$2:$F$2107,$AB30)*AI$88,0)</f>
        <v>8.9960465614610197</v>
      </c>
      <c r="AJ30">
        <f>IFERROR(AVERAGEIFS(Historique!$P$2:$P$2107,Historique!$H$2:$H$2107,"Oui",Historique!$C$2:$C$2107,$AA30,Historique!$F$2:$F$2107,$AB30)*AJ$88,0)</f>
        <v>5.1251563815375656</v>
      </c>
      <c r="AK30">
        <f t="shared" si="0"/>
        <v>57.82954637680956</v>
      </c>
    </row>
    <row r="31" spans="1:37" x14ac:dyDescent="0.2">
      <c r="K31" s="28">
        <f ca="1">$L$4-WEEKDAY($L$4,2)+1+23</f>
        <v>46316</v>
      </c>
      <c r="L31" t="str">
        <f ca="1">IF(MONTH(K31)&lt;&gt;$K$4,"",IF(COUNTIFS(Historique!$A$2:$A$2107,K31,Historique!$H$2:$H$2107,"Oui")=0,"",SUMIFS(INDEX(Historique!$I$2:$Y$2107,0,MATCH($M$4,Historique!$I$1:$Y$1,0)),Historique!$A$2:$A$2107,K31,Historique!$H$2:$H$2107,"Oui")))</f>
        <v/>
      </c>
      <c r="N31">
        <f t="shared" ca="1" si="1"/>
        <v>72.052697610676276</v>
      </c>
      <c r="O31">
        <f t="shared" ca="1" si="2"/>
        <v>1</v>
      </c>
      <c r="Q31">
        <v>39753</v>
      </c>
      <c r="R31" t="s">
        <v>1475</v>
      </c>
      <c r="T31">
        <v>44856</v>
      </c>
      <c r="U31">
        <v>44871</v>
      </c>
      <c r="V31" t="s">
        <v>1456</v>
      </c>
      <c r="X31">
        <v>30</v>
      </c>
      <c r="Y31" t="s">
        <v>1485</v>
      </c>
      <c r="AA31">
        <v>5</v>
      </c>
      <c r="AB31">
        <v>2</v>
      </c>
      <c r="AC31">
        <f>IFERROR(AVERAGEIFS(Historique!$I$2:$I$2107,Historique!$H$2:$H$2107,"Oui",Historique!$C$2:$C$2107,$AA31,Historique!$F$2:$F$2107,$AB31)*AC$88,0)</f>
        <v>5.5046521606025491</v>
      </c>
      <c r="AD31">
        <f>IFERROR(AVERAGEIFS(Historique!$J$2:$J$2107,Historique!$H$2:$H$2107,"Oui",Historique!$C$2:$C$2107,$AA31,Historique!$F$2:$F$2107,$AB31)*AD$88,0)</f>
        <v>3.3505486860501463</v>
      </c>
      <c r="AE31">
        <f>IFERROR(AVERAGEIFS(Historique!$K$2:$K$2107,Historique!$H$2:$H$2107,"Oui",Historique!$C$2:$C$2107,$AA31,Historique!$F$2:$F$2107,$AB31)*AE$88,0)</f>
        <v>3.1988670243147328</v>
      </c>
      <c r="AF31">
        <f>IFERROR(AVERAGEIFS(Historique!$L$2:$L$2107,Historique!$H$2:$H$2107,"Oui",Historique!$C$2:$C$2107,$AA31,Historique!$F$2:$F$2107,$AB31)*AF$88,0)</f>
        <v>22.313652024653322</v>
      </c>
      <c r="AG31">
        <f>IFERROR(AVERAGEIFS(Historique!$M$2:$M$2107,Historique!$H$2:$H$2107,"Oui",Historique!$C$2:$C$2107,$AA31,Historique!$F$2:$F$2107,$AB31)*AG$88,0)</f>
        <v>7.3764927616014635</v>
      </c>
      <c r="AH31">
        <f>IFERROR(AVERAGEIFS(Historique!$N$2:$N$2107,Historique!$H$2:$H$2107,"Oui",Historique!$C$2:$C$2107,$AA31,Historique!$F$2:$F$2107,$AB31)*AH$88,0)</f>
        <v>0.3682248786973244</v>
      </c>
      <c r="AI31">
        <f>IFERROR(AVERAGEIFS(Historique!$O$2:$O$2107,Historique!$H$2:$H$2107,"Oui",Historique!$C$2:$C$2107,$AA31,Historique!$F$2:$F$2107,$AB31)*AI$88,0)</f>
        <v>7.4329474789940848</v>
      </c>
      <c r="AJ31">
        <f>IFERROR(AVERAGEIFS(Historique!$P$2:$P$2107,Historique!$H$2:$H$2107,"Oui",Historique!$C$2:$C$2107,$AA31,Historique!$F$2:$F$2107,$AB31)*AJ$88,0)</f>
        <v>6.1551120136373836</v>
      </c>
      <c r="AK31">
        <f t="shared" si="0"/>
        <v>55.700497028551013</v>
      </c>
    </row>
    <row r="32" spans="1:37" x14ac:dyDescent="0.2">
      <c r="K32" s="28">
        <f ca="1">$L$4-WEEKDAY($L$4,2)+1+24</f>
        <v>46317</v>
      </c>
      <c r="L32" t="str">
        <f ca="1">IF(MONTH(K32)&lt;&gt;$K$4,"",IF(COUNTIFS(Historique!$A$2:$A$2107,K32,Historique!$H$2:$H$2107,"Oui")=0,"",SUMIFS(INDEX(Historique!$I$2:$Y$2107,0,MATCH($M$4,Historique!$I$1:$Y$1,0)),Historique!$A$2:$A$2107,K32,Historique!$H$2:$H$2107,"Oui")))</f>
        <v/>
      </c>
      <c r="N32">
        <f t="shared" ca="1" si="1"/>
        <v>67.937423732577614</v>
      </c>
      <c r="O32">
        <f t="shared" ca="1" si="2"/>
        <v>1</v>
      </c>
      <c r="Q32">
        <v>39763</v>
      </c>
      <c r="R32" t="s">
        <v>1477</v>
      </c>
      <c r="T32">
        <v>44912</v>
      </c>
      <c r="U32">
        <v>44928</v>
      </c>
      <c r="V32" t="s">
        <v>1459</v>
      </c>
      <c r="X32">
        <v>31</v>
      </c>
      <c r="Y32" t="s">
        <v>1485</v>
      </c>
      <c r="AA32">
        <v>5</v>
      </c>
      <c r="AB32">
        <v>3</v>
      </c>
      <c r="AC32">
        <f>IFERROR(AVERAGEIFS(Historique!$I$2:$I$2107,Historique!$H$2:$H$2107,"Oui",Historique!$C$2:$C$2107,$AA32,Historique!$F$2:$F$2107,$AB32)*AC$88,0)</f>
        <v>5.3609943571834222</v>
      </c>
      <c r="AD32">
        <f>IFERROR(AVERAGEIFS(Historique!$J$2:$J$2107,Historique!$H$2:$H$2107,"Oui",Historique!$C$2:$C$2107,$AA32,Historique!$F$2:$F$2107,$AB32)*AD$88,0)</f>
        <v>3.5474896727955931</v>
      </c>
      <c r="AE32">
        <f>IFERROR(AVERAGEIFS(Historique!$K$2:$K$2107,Historique!$H$2:$H$2107,"Oui",Historique!$C$2:$C$2107,$AA32,Historique!$F$2:$F$2107,$AB32)*AE$88,0)</f>
        <v>3.2556162992558915</v>
      </c>
      <c r="AF32">
        <f>IFERROR(AVERAGEIFS(Historique!$L$2:$L$2107,Historique!$H$2:$H$2107,"Oui",Historique!$C$2:$C$2107,$AA32,Historique!$F$2:$F$2107,$AB32)*AF$88,0)</f>
        <v>21.151161128014152</v>
      </c>
      <c r="AG32">
        <f>IFERROR(AVERAGEIFS(Historique!$M$2:$M$2107,Historique!$H$2:$H$2107,"Oui",Historique!$C$2:$C$2107,$AA32,Historique!$F$2:$F$2107,$AB32)*AG$88,0)</f>
        <v>7.7704894076217208</v>
      </c>
      <c r="AH32">
        <f>IFERROR(AVERAGEIFS(Historique!$N$2:$N$2107,Historique!$H$2:$H$2107,"Oui",Historique!$C$2:$C$2107,$AA32,Historique!$F$2:$F$2107,$AB32)*AH$88,0)</f>
        <v>0.59836542788315217</v>
      </c>
      <c r="AI32">
        <f>IFERROR(AVERAGEIFS(Historique!$O$2:$O$2107,Historique!$H$2:$H$2107,"Oui",Historique!$C$2:$C$2107,$AA32,Historique!$F$2:$F$2107,$AB32)*AI$88,0)</f>
        <v>5.9891375370312048</v>
      </c>
      <c r="AJ32">
        <f>IFERROR(AVERAGEIFS(Historique!$P$2:$P$2107,Historique!$H$2:$H$2107,"Oui",Historique!$C$2:$C$2107,$AA32,Historique!$F$2:$F$2107,$AB32)*AJ$88,0)</f>
        <v>5.342360399187303</v>
      </c>
      <c r="AK32">
        <f t="shared" si="0"/>
        <v>53.015614228972439</v>
      </c>
    </row>
    <row r="33" spans="11:37" x14ac:dyDescent="0.2">
      <c r="K33" s="28">
        <f ca="1">$L$4-WEEKDAY($L$4,2)+1+25</f>
        <v>46318</v>
      </c>
      <c r="L33" t="str">
        <f ca="1">IF(MONTH(K33)&lt;&gt;$K$4,"",IF(COUNTIFS(Historique!$A$2:$A$2107,K33,Historique!$H$2:$H$2107,"Oui")=0,"",SUMIFS(INDEX(Historique!$I$2:$Y$2107,0,MATCH($M$4,Historique!$I$1:$Y$1,0)),Historique!$A$2:$A$2107,K33,Historique!$H$2:$H$2107,"Oui")))</f>
        <v/>
      </c>
      <c r="N33">
        <f t="shared" ca="1" si="1"/>
        <v>71.929573424586479</v>
      </c>
      <c r="O33">
        <f t="shared" ca="1" si="2"/>
        <v>1</v>
      </c>
      <c r="Q33">
        <v>39807</v>
      </c>
      <c r="R33" t="s">
        <v>1479</v>
      </c>
      <c r="T33">
        <v>44975</v>
      </c>
      <c r="U33">
        <v>44990</v>
      </c>
      <c r="V33" t="s">
        <v>1462</v>
      </c>
      <c r="X33">
        <v>32</v>
      </c>
      <c r="Y33" t="s">
        <v>1485</v>
      </c>
      <c r="AA33">
        <v>5</v>
      </c>
      <c r="AB33">
        <v>4</v>
      </c>
      <c r="AC33">
        <f>IFERROR(AVERAGEIFS(Historique!$I$2:$I$2107,Historique!$H$2:$H$2107,"Oui",Historique!$C$2:$C$2107,$AA33,Historique!$F$2:$F$2107,$AB33)*AC$88,0)</f>
        <v>4.2259009186607717</v>
      </c>
      <c r="AD33">
        <f>IFERROR(AVERAGEIFS(Historique!$J$2:$J$2107,Historique!$H$2:$H$2107,"Oui",Historique!$C$2:$C$2107,$AA33,Historique!$F$2:$F$2107,$AB33)*AD$88,0)</f>
        <v>3.5590287503288471</v>
      </c>
      <c r="AE33">
        <f>IFERROR(AVERAGEIFS(Historique!$K$2:$K$2107,Historique!$H$2:$H$2107,"Oui",Historique!$C$2:$C$2107,$AA33,Historique!$F$2:$F$2107,$AB33)*AE$88,0)</f>
        <v>2.8613581786120577</v>
      </c>
      <c r="AF33">
        <f>IFERROR(AVERAGEIFS(Historique!$L$2:$L$2107,Historique!$H$2:$H$2107,"Oui",Historique!$C$2:$C$2107,$AA33,Historique!$F$2:$F$2107,$AB33)*AF$88,0)</f>
        <v>20.86348435390634</v>
      </c>
      <c r="AG33">
        <f>IFERROR(AVERAGEIFS(Historique!$M$2:$M$2107,Historique!$H$2:$H$2107,"Oui",Historique!$C$2:$C$2107,$AA33,Historique!$F$2:$F$2107,$AB33)*AG$88,0)</f>
        <v>7.9164140913329257</v>
      </c>
      <c r="AH33">
        <f>IFERROR(AVERAGEIFS(Historique!$N$2:$N$2107,Historique!$H$2:$H$2107,"Oui",Historique!$C$2:$C$2107,$AA33,Historique!$F$2:$F$2107,$AB33)*AH$88,0)</f>
        <v>0.69042164755748325</v>
      </c>
      <c r="AI33">
        <f>IFERROR(AVERAGEIFS(Historique!$O$2:$O$2107,Historique!$H$2:$H$2107,"Oui",Historique!$C$2:$C$2107,$AA33,Historique!$F$2:$F$2107,$AB33)*AI$88,0)</f>
        <v>8.3576097105220182</v>
      </c>
      <c r="AJ33">
        <f>IFERROR(AVERAGEIFS(Historique!$P$2:$P$2107,Historique!$H$2:$H$2107,"Oui",Historique!$C$2:$C$2107,$AA33,Historique!$F$2:$F$2107,$AB33)*AJ$88,0)</f>
        <v>5.5512795209432317</v>
      </c>
      <c r="AK33">
        <f t="shared" si="0"/>
        <v>54.025497171863684</v>
      </c>
    </row>
    <row r="34" spans="11:37" x14ac:dyDescent="0.2">
      <c r="K34" s="28">
        <f ca="1">$L$4-WEEKDAY($L$4,2)+1+26</f>
        <v>46319</v>
      </c>
      <c r="L34" t="str">
        <f ca="1">IF(MONTH(K34)&lt;&gt;$K$4,"",IF(COUNTIFS(Historique!$A$2:$A$2107,K34,Historique!$H$2:$H$2107,"Oui")=0,"",SUMIFS(INDEX(Historique!$I$2:$Y$2107,0,MATCH($M$4,Historique!$I$1:$Y$1,0)),Historique!$A$2:$A$2107,K34,Historique!$H$2:$H$2107,"Oui")))</f>
        <v/>
      </c>
      <c r="N34">
        <f t="shared" ca="1" si="1"/>
        <v>84.404317486391477</v>
      </c>
      <c r="O34">
        <f t="shared" ca="1" si="2"/>
        <v>1</v>
      </c>
      <c r="Q34">
        <v>39814</v>
      </c>
      <c r="R34" t="s">
        <v>1455</v>
      </c>
      <c r="T34">
        <v>45038</v>
      </c>
      <c r="U34">
        <v>45054</v>
      </c>
      <c r="V34" t="s">
        <v>1465</v>
      </c>
      <c r="X34">
        <v>33</v>
      </c>
      <c r="Y34" t="s">
        <v>1485</v>
      </c>
      <c r="AA34">
        <v>5</v>
      </c>
      <c r="AB34">
        <v>5</v>
      </c>
      <c r="AC34">
        <f>IFERROR(AVERAGEIFS(Historique!$I$2:$I$2107,Historique!$H$2:$H$2107,"Oui",Historique!$C$2:$C$2107,$AA34,Historique!$F$2:$F$2107,$AB34)*AC$88,0)</f>
        <v>4.3971095336945289</v>
      </c>
      <c r="AD34">
        <f>IFERROR(AVERAGEIFS(Historique!$J$2:$J$2107,Historique!$H$2:$H$2107,"Oui",Historique!$C$2:$C$2107,$AA34,Historique!$F$2:$F$2107,$AB34)*AD$88,0)</f>
        <v>3.3336838804246214</v>
      </c>
      <c r="AE34">
        <f>IFERROR(AVERAGEIFS(Historique!$K$2:$K$2107,Historique!$H$2:$H$2107,"Oui",Historique!$C$2:$C$2107,$AA34,Historique!$F$2:$F$2107,$AB34)*AE$88,0)</f>
        <v>2.8715133120225818</v>
      </c>
      <c r="AF34">
        <f>IFERROR(AVERAGEIFS(Historique!$L$2:$L$2107,Historique!$H$2:$H$2107,"Oui",Historique!$C$2:$C$2107,$AA34,Historique!$F$2:$F$2107,$AB34)*AF$88,0)</f>
        <v>23.982390183127567</v>
      </c>
      <c r="AG34">
        <f>IFERROR(AVERAGEIFS(Historique!$M$2:$M$2107,Historique!$H$2:$H$2107,"Oui",Historique!$C$2:$C$2107,$AA34,Historique!$F$2:$F$2107,$AB34)*AG$88,0)</f>
        <v>9.0838115610225731</v>
      </c>
      <c r="AH34">
        <f>IFERROR(AVERAGEIFS(Historique!$N$2:$N$2107,Historique!$H$2:$H$2107,"Oui",Historique!$C$2:$C$2107,$AA34,Historique!$F$2:$F$2107,$AB34)*AH$88,0)</f>
        <v>1.4728995147892976</v>
      </c>
      <c r="AI34">
        <f>IFERROR(AVERAGEIFS(Historique!$O$2:$O$2107,Historique!$H$2:$H$2107,"Oui",Historique!$C$2:$C$2107,$AA34,Historique!$F$2:$F$2107,$AB34)*AI$88,0)</f>
        <v>7.4329474789940848</v>
      </c>
      <c r="AJ34">
        <f>IFERROR(AVERAGEIFS(Historique!$P$2:$P$2107,Historique!$H$2:$H$2107,"Oui",Historique!$C$2:$C$2107,$AA34,Historique!$F$2:$F$2107,$AB34)*AJ$88,0)</f>
        <v>5.2337916630367074</v>
      </c>
      <c r="AK34">
        <f t="shared" ref="AK34:AK65" si="3">SUM(AC34:AJ34)</f>
        <v>57.808147127111958</v>
      </c>
    </row>
    <row r="35" spans="11:37" x14ac:dyDescent="0.2">
      <c r="K35" s="28">
        <f ca="1">$L$4-WEEKDAY($L$4,2)+1+27</f>
        <v>46320</v>
      </c>
      <c r="L35" t="str">
        <f ca="1">IF(MONTH(K35)&lt;&gt;$K$4,"",IF(COUNTIFS(Historique!$A$2:$A$2107,K35,Historique!$H$2:$H$2107,"Oui")=0,"",SUMIFS(INDEX(Historique!$I$2:$Y$2107,0,MATCH($M$4,Historique!$I$1:$Y$1,0)),Historique!$A$2:$A$2107,K35,Historique!$H$2:$H$2107,"Oui")))</f>
        <v/>
      </c>
      <c r="N35">
        <f t="shared" ca="1" si="1"/>
        <v>90.1696404591667</v>
      </c>
      <c r="O35">
        <f t="shared" ca="1" si="2"/>
        <v>1</v>
      </c>
      <c r="Q35">
        <v>39916</v>
      </c>
      <c r="R35" t="s">
        <v>1458</v>
      </c>
      <c r="T35">
        <v>45064</v>
      </c>
      <c r="U35">
        <v>45067</v>
      </c>
      <c r="V35" t="s">
        <v>1478</v>
      </c>
      <c r="X35">
        <v>34</v>
      </c>
      <c r="Y35" t="s">
        <v>1480</v>
      </c>
      <c r="AA35">
        <v>5</v>
      </c>
      <c r="AB35">
        <v>6</v>
      </c>
      <c r="AC35">
        <f>IFERROR(AVERAGEIFS(Historique!$I$2:$I$2107,Historique!$H$2:$H$2107,"Oui",Historique!$C$2:$C$2107,$AA35,Historique!$F$2:$F$2107,$AB35)*AC$88,0)</f>
        <v>6.2125566410126769</v>
      </c>
      <c r="AD35">
        <f>IFERROR(AVERAGEIFS(Historique!$J$2:$J$2107,Historique!$H$2:$H$2107,"Oui",Historique!$C$2:$C$2107,$AA35,Historique!$F$2:$F$2107,$AB35)*AD$88,0)</f>
        <v>3.9294655714648239</v>
      </c>
      <c r="AE35">
        <f>IFERROR(AVERAGEIFS(Historique!$K$2:$K$2107,Historique!$H$2:$H$2107,"Oui",Historique!$C$2:$C$2107,$AA35,Historique!$F$2:$F$2107,$AB35)*AE$88,0)</f>
        <v>3.5359163617182903</v>
      </c>
      <c r="AF35">
        <f>IFERROR(AVERAGEIFS(Historique!$L$2:$L$2107,Historique!$H$2:$H$2107,"Oui",Historique!$C$2:$C$2107,$AA35,Historique!$F$2:$F$2107,$AB35)*AF$88,0)</f>
        <v>27.962071915327225</v>
      </c>
      <c r="AG35">
        <f>IFERROR(AVERAGEIFS(Historique!$M$2:$M$2107,Historique!$H$2:$H$2107,"Oui",Historique!$C$2:$C$2107,$AA35,Historique!$F$2:$F$2107,$AB35)*AG$88,0)</f>
        <v>7.3116685271066784</v>
      </c>
      <c r="AH35">
        <f>IFERROR(AVERAGEIFS(Historique!$N$2:$N$2107,Historique!$H$2:$H$2107,"Oui",Historique!$C$2:$C$2107,$AA35,Historique!$F$2:$F$2107,$AB35)*AH$88,0)</f>
        <v>0.90817001332561254</v>
      </c>
      <c r="AI35">
        <f>IFERROR(AVERAGEIFS(Historique!$O$2:$O$2107,Historique!$H$2:$H$2107,"Oui",Historique!$C$2:$C$2107,$AA35,Historique!$F$2:$F$2107,$AB35)*AI$88,0)</f>
        <v>7.4967054678841842</v>
      </c>
      <c r="AJ35">
        <f>IFERROR(AVERAGEIFS(Historique!$P$2:$P$2107,Historique!$H$2:$H$2107,"Oui",Historique!$C$2:$C$2107,$AA35,Historique!$F$2:$F$2107,$AB35)*AJ$88,0)</f>
        <v>6.6703393747443345</v>
      </c>
      <c r="AK35">
        <f t="shared" si="3"/>
        <v>64.026893872583827</v>
      </c>
    </row>
    <row r="36" spans="11:37" x14ac:dyDescent="0.2">
      <c r="K36" s="28">
        <f ca="1">$L$4-WEEKDAY($L$4,2)+1+28</f>
        <v>46321</v>
      </c>
      <c r="L36" t="str">
        <f ca="1">IF(MONTH(K36)&lt;&gt;$K$4,"",IF(COUNTIFS(Historique!$A$2:$A$2107,K36,Historique!$H$2:$H$2107,"Oui")=0,"",SUMIFS(INDEX(Historique!$I$2:$Y$2107,0,MATCH($M$4,Historique!$I$1:$Y$1,0)),Historique!$A$2:$A$2107,K36,Historique!$H$2:$H$2107,"Oui")))</f>
        <v/>
      </c>
      <c r="N36">
        <f t="shared" ca="1" si="1"/>
        <v>80.343260941575465</v>
      </c>
      <c r="O36">
        <f t="shared" ca="1" si="2"/>
        <v>1</v>
      </c>
      <c r="Q36">
        <v>39934</v>
      </c>
      <c r="R36" t="s">
        <v>1461</v>
      </c>
      <c r="T36">
        <v>45115</v>
      </c>
      <c r="U36">
        <v>45172</v>
      </c>
      <c r="V36" t="s">
        <v>1469</v>
      </c>
      <c r="X36">
        <v>35</v>
      </c>
      <c r="Y36" t="s">
        <v>1480</v>
      </c>
      <c r="AA36">
        <v>5</v>
      </c>
      <c r="AB36">
        <v>7</v>
      </c>
      <c r="AC36">
        <f>IFERROR(AVERAGEIFS(Historique!$I$2:$I$2107,Historique!$H$2:$H$2107,"Oui",Historique!$C$2:$C$2107,$AA36,Historique!$F$2:$F$2107,$AB36)*AC$88,0)</f>
        <v>5.1163673705392565</v>
      </c>
      <c r="AD36">
        <f>IFERROR(AVERAGEIFS(Historique!$J$2:$J$2107,Historique!$H$2:$H$2107,"Oui",Historique!$C$2:$C$2107,$AA36,Historique!$F$2:$F$2107,$AB36)*AD$88,0)</f>
        <v>4.8928590580023137</v>
      </c>
      <c r="AE36">
        <f>IFERROR(AVERAGEIFS(Historique!$K$2:$K$2107,Historique!$H$2:$H$2107,"Oui",Historique!$C$2:$C$2107,$AA36,Historique!$F$2:$F$2107,$AB36)*AE$88,0)</f>
        <v>2.4890990177885328</v>
      </c>
      <c r="AF36">
        <f>IFERROR(AVERAGEIFS(Historique!$L$2:$L$2107,Historique!$H$2:$H$2107,"Oui",Historique!$C$2:$C$2107,$AA36,Historique!$F$2:$F$2107,$AB36)*AF$88,0)</f>
        <v>27.624172175370543</v>
      </c>
      <c r="AG36">
        <f>IFERROR(AVERAGEIFS(Historique!$M$2:$M$2107,Historique!$H$2:$H$2107,"Oui",Historique!$C$2:$C$2107,$AA36,Historique!$F$2:$F$2107,$AB36)*AG$88,0)</f>
        <v>4.7582671865523247</v>
      </c>
      <c r="AH36">
        <f>IFERROR(AVERAGEIFS(Historique!$N$2:$N$2107,Historique!$H$2:$H$2107,"Oui",Historique!$C$2:$C$2107,$AA36,Historique!$F$2:$F$2107,$AB36)*AH$88,0)</f>
        <v>0.28679053052387771</v>
      </c>
      <c r="AI36">
        <f>IFERROR(AVERAGEIFS(Historique!$O$2:$O$2107,Historique!$H$2:$H$2107,"Oui",Historique!$C$2:$C$2107,$AA36,Historique!$F$2:$F$2107,$AB36)*AI$88,0)</f>
        <v>5.1643971000979931</v>
      </c>
      <c r="AJ36">
        <f>IFERROR(AVERAGEIFS(Historique!$P$2:$P$2107,Historique!$H$2:$H$2107,"Oui",Historique!$C$2:$C$2107,$AA36,Historique!$F$2:$F$2107,$AB36)*AJ$88,0)</f>
        <v>7.2677502413039266</v>
      </c>
      <c r="AK36">
        <f t="shared" si="3"/>
        <v>57.599702680178773</v>
      </c>
    </row>
    <row r="37" spans="11:37" x14ac:dyDescent="0.2">
      <c r="K37" s="28">
        <f ca="1">$L$4-WEEKDAY($L$4,2)+1+29</f>
        <v>46322</v>
      </c>
      <c r="L37" t="str">
        <f ca="1">IF(MONTH(K37)&lt;&gt;$K$4,"",IF(COUNTIFS(Historique!$A$2:$A$2107,K37,Historique!$H$2:$H$2107,"Oui")=0,"",SUMIFS(INDEX(Historique!$I$2:$Y$2107,0,MATCH($M$4,Historique!$I$1:$Y$1,0)),Historique!$A$2:$A$2107,K37,Historique!$H$2:$H$2107,"Oui")))</f>
        <v/>
      </c>
      <c r="N37">
        <f t="shared" ca="1" si="1"/>
        <v>82.073977103146021</v>
      </c>
      <c r="O37">
        <f t="shared" ca="1" si="2"/>
        <v>1</v>
      </c>
      <c r="Q37">
        <v>39941</v>
      </c>
      <c r="R37" t="s">
        <v>1464</v>
      </c>
      <c r="T37">
        <v>45220</v>
      </c>
      <c r="U37">
        <v>45235</v>
      </c>
      <c r="V37" t="s">
        <v>1456</v>
      </c>
      <c r="X37">
        <v>36</v>
      </c>
      <c r="Y37" t="s">
        <v>1480</v>
      </c>
      <c r="AA37">
        <v>6</v>
      </c>
      <c r="AB37">
        <v>1</v>
      </c>
      <c r="AC37">
        <f>IFERROR(AVERAGEIFS(Historique!$I$2:$I$2107,Historique!$H$2:$H$2107,"Oui",Historique!$C$2:$C$2107,$AA37,Historique!$F$2:$F$2107,$AB37)*AC$88,0)</f>
        <v>5.2594196616152065</v>
      </c>
      <c r="AD37">
        <f>IFERROR(AVERAGEIFS(Historique!$J$2:$J$2107,Historique!$H$2:$H$2107,"Oui",Historique!$C$2:$C$2107,$AA37,Historique!$F$2:$F$2107,$AB37)*AD$88,0)</f>
        <v>4.0304751739841027</v>
      </c>
      <c r="AE37">
        <f>IFERROR(AVERAGEIFS(Historique!$K$2:$K$2107,Historique!$H$2:$H$2107,"Oui",Historique!$C$2:$C$2107,$AA37,Historique!$F$2:$F$2107,$AB37)*AE$88,0)</f>
        <v>3.1730196824893069</v>
      </c>
      <c r="AF37">
        <f>IFERROR(AVERAGEIFS(Historique!$L$2:$L$2107,Historique!$H$2:$H$2107,"Oui",Historique!$C$2:$C$2107,$AA37,Historique!$F$2:$F$2107,$AB37)*AF$88,0)</f>
        <v>21.06591717579057</v>
      </c>
      <c r="AG37">
        <f>IFERROR(AVERAGEIFS(Historique!$M$2:$M$2107,Historique!$H$2:$H$2107,"Oui",Historique!$C$2:$C$2107,$AA37,Historique!$F$2:$F$2107,$AB37)*AG$88,0)</f>
        <v>8.1830072634976307</v>
      </c>
      <c r="AH37">
        <f>IFERROR(AVERAGEIFS(Historique!$N$2:$N$2107,Historique!$H$2:$H$2107,"Oui",Historique!$C$2:$C$2107,$AA37,Historique!$F$2:$F$2107,$AB37)*AH$88,0)</f>
        <v>0.7169763263096941</v>
      </c>
      <c r="AI37">
        <f>IFERROR(AVERAGEIFS(Historique!$O$2:$O$2107,Historique!$H$2:$H$2107,"Oui",Historique!$C$2:$C$2107,$AA37,Historique!$F$2:$F$2107,$AB37)*AI$88,0)</f>
        <v>5.719708616237563</v>
      </c>
      <c r="AJ37">
        <f>IFERROR(AVERAGEIFS(Historique!$P$2:$P$2107,Historique!$H$2:$H$2107,"Oui",Historique!$C$2:$C$2107,$AA37,Historique!$F$2:$F$2107,$AB37)*AJ$88,0)</f>
        <v>6.3936438154956807</v>
      </c>
      <c r="AK37">
        <f t="shared" si="3"/>
        <v>54.542167715419744</v>
      </c>
    </row>
    <row r="38" spans="11:37" x14ac:dyDescent="0.2">
      <c r="K38" s="28">
        <f ca="1">$L$4-WEEKDAY($L$4,2)+1+30</f>
        <v>46323</v>
      </c>
      <c r="L38" t="str">
        <f ca="1">IF(MONTH(K38)&lt;&gt;$K$4,"",IF(COUNTIFS(Historique!$A$2:$A$2107,K38,Historique!$H$2:$H$2107,"Oui")=0,"",SUMIFS(INDEX(Historique!$I$2:$Y$2107,0,MATCH($M$4,Historique!$I$1:$Y$1,0)),Historique!$A$2:$A$2107,K38,Historique!$H$2:$H$2107,"Oui")))</f>
        <v/>
      </c>
      <c r="N38">
        <f t="shared" ca="1" si="1"/>
        <v>72.052697610676276</v>
      </c>
      <c r="O38">
        <f t="shared" ca="1" si="2"/>
        <v>1</v>
      </c>
      <c r="Q38">
        <v>39954</v>
      </c>
      <c r="R38" t="s">
        <v>1468</v>
      </c>
      <c r="T38">
        <v>45283</v>
      </c>
      <c r="U38">
        <v>45298</v>
      </c>
      <c r="V38" t="s">
        <v>1459</v>
      </c>
      <c r="X38">
        <v>37</v>
      </c>
      <c r="Y38" t="s">
        <v>1480</v>
      </c>
      <c r="AA38">
        <v>6</v>
      </c>
      <c r="AB38">
        <v>2</v>
      </c>
      <c r="AC38">
        <f>IFERROR(AVERAGEIFS(Historique!$I$2:$I$2107,Historique!$H$2:$H$2107,"Oui",Historique!$C$2:$C$2107,$AA38,Historique!$F$2:$F$2107,$AB38)*AC$88,0)</f>
        <v>5.2712889145661936</v>
      </c>
      <c r="AD38">
        <f>IFERROR(AVERAGEIFS(Historique!$J$2:$J$2107,Historique!$H$2:$H$2107,"Oui",Historique!$C$2:$C$2107,$AA38,Historique!$F$2:$F$2107,$AB38)*AD$88,0)</f>
        <v>3.7472888002838927</v>
      </c>
      <c r="AE38">
        <f>IFERROR(AVERAGEIFS(Historique!$K$2:$K$2107,Historique!$H$2:$H$2107,"Oui",Historique!$C$2:$C$2107,$AA38,Historique!$F$2:$F$2107,$AB38)*AE$88,0)</f>
        <v>3.5983221838215984</v>
      </c>
      <c r="AF38">
        <f>IFERROR(AVERAGEIFS(Historique!$L$2:$L$2107,Historique!$H$2:$H$2107,"Oui",Historique!$C$2:$C$2107,$AA38,Historique!$F$2:$F$2107,$AB38)*AF$88,0)</f>
        <v>21.228055365964369</v>
      </c>
      <c r="AG38">
        <f>IFERROR(AVERAGEIFS(Historique!$M$2:$M$2107,Historique!$H$2:$H$2107,"Oui",Historique!$C$2:$C$2107,$AA38,Historique!$F$2:$F$2107,$AB38)*AG$88,0)</f>
        <v>10.165113467322611</v>
      </c>
      <c r="AH38">
        <f>IFERROR(AVERAGEIFS(Historique!$N$2:$N$2107,Historique!$H$2:$H$2107,"Oui",Historique!$C$2:$C$2107,$AA38,Historique!$F$2:$F$2107,$AB38)*AH$88,0)</f>
        <v>0.9942071724827759</v>
      </c>
      <c r="AI38">
        <f>IFERROR(AVERAGEIFS(Historique!$O$2:$O$2107,Historique!$H$2:$H$2107,"Oui",Historique!$C$2:$C$2107,$AA38,Historique!$F$2:$F$2107,$AB38)*AI$88,0)</f>
        <v>5.6597349724944888</v>
      </c>
      <c r="AJ38">
        <f>IFERROR(AVERAGEIFS(Historique!$P$2:$P$2107,Historique!$H$2:$H$2107,"Oui",Historique!$C$2:$C$2107,$AA38,Historique!$F$2:$F$2107,$AB38)*AJ$88,0)</f>
        <v>6.4994349487980232</v>
      </c>
      <c r="AK38">
        <f t="shared" si="3"/>
        <v>57.163445825733959</v>
      </c>
    </row>
    <row r="39" spans="11:37" x14ac:dyDescent="0.2">
      <c r="K39" s="28">
        <f ca="1">$L$4-WEEKDAY($L$4,2)+1+31</f>
        <v>46324</v>
      </c>
      <c r="L39" t="str">
        <f ca="1">IF(MONTH(K39)&lt;&gt;$K$4,"",IF(COUNTIFS(Historique!$A$2:$A$2107,K39,Historique!$H$2:$H$2107,"Oui")=0,"",SUMIFS(INDEX(Historique!$I$2:$Y$2107,0,MATCH($M$4,Historique!$I$1:$Y$1,0)),Historique!$A$2:$A$2107,K39,Historique!$H$2:$H$2107,"Oui")))</f>
        <v/>
      </c>
      <c r="N39">
        <f t="shared" ca="1" si="1"/>
        <v>67.937423732577614</v>
      </c>
      <c r="O39">
        <f t="shared" ca="1" si="2"/>
        <v>1</v>
      </c>
      <c r="Q39">
        <v>39965</v>
      </c>
      <c r="R39" t="s">
        <v>1470</v>
      </c>
      <c r="T39">
        <v>45332</v>
      </c>
      <c r="U39">
        <v>45347</v>
      </c>
      <c r="V39" t="s">
        <v>1462</v>
      </c>
      <c r="X39">
        <v>38</v>
      </c>
      <c r="Y39" t="s">
        <v>1480</v>
      </c>
      <c r="AA39">
        <v>6</v>
      </c>
      <c r="AB39">
        <v>3</v>
      </c>
      <c r="AC39">
        <f>IFERROR(AVERAGEIFS(Historique!$I$2:$I$2107,Historique!$H$2:$H$2107,"Oui",Historique!$C$2:$C$2107,$AA39,Historique!$F$2:$F$2107,$AB39)*AC$88,0)</f>
        <v>5.135691691459459</v>
      </c>
      <c r="AD39">
        <f>IFERROR(AVERAGEIFS(Historique!$J$2:$J$2107,Historique!$H$2:$H$2107,"Oui",Historique!$C$2:$C$2107,$AA39,Historique!$F$2:$F$2107,$AB39)*AD$88,0)</f>
        <v>3.3280874278209924</v>
      </c>
      <c r="AE39">
        <f>IFERROR(AVERAGEIFS(Historique!$K$2:$K$2107,Historique!$H$2:$H$2107,"Oui",Historique!$C$2:$C$2107,$AA39,Historique!$F$2:$F$2107,$AB39)*AE$88,0)</f>
        <v>3.0712349181681251</v>
      </c>
      <c r="AF39">
        <f>IFERROR(AVERAGEIFS(Historique!$L$2:$L$2107,Historique!$H$2:$H$2107,"Oui",Historique!$C$2:$C$2107,$AA39,Historique!$F$2:$F$2107,$AB39)*AF$88,0)</f>
        <v>22.796863857694884</v>
      </c>
      <c r="AG39">
        <f>IFERROR(AVERAGEIFS(Historique!$M$2:$M$2107,Historique!$H$2:$H$2107,"Oui",Historique!$C$2:$C$2107,$AA39,Historique!$F$2:$F$2107,$AB39)*AG$88,0)</f>
        <v>9.1604220199709587</v>
      </c>
      <c r="AH39">
        <f>IFERROR(AVERAGEIFS(Historique!$N$2:$N$2107,Historique!$H$2:$H$2107,"Oui",Historique!$C$2:$C$2107,$AA39,Historique!$F$2:$F$2107,$AB39)*AH$88,0)</f>
        <v>1.1433382483551924</v>
      </c>
      <c r="AI39">
        <f>IFERROR(AVERAGEIFS(Historique!$O$2:$O$2107,Historique!$H$2:$H$2107,"Oui",Historique!$C$2:$C$2107,$AA39,Historique!$F$2:$F$2107,$AB39)*AI$88,0)</f>
        <v>6.6992781307077616</v>
      </c>
      <c r="AJ39">
        <f>IFERROR(AVERAGEIFS(Historique!$P$2:$P$2107,Historique!$H$2:$H$2107,"Oui",Historique!$C$2:$C$2107,$AA39,Historique!$F$2:$F$2107,$AB39)*AJ$88,0)</f>
        <v>4.3444796250860067</v>
      </c>
      <c r="AK39">
        <f t="shared" si="3"/>
        <v>55.679395919263385</v>
      </c>
    </row>
    <row r="40" spans="11:37" x14ac:dyDescent="0.2">
      <c r="K40" s="28">
        <f ca="1">$L$4-WEEKDAY($L$4,2)+1+32</f>
        <v>46325</v>
      </c>
      <c r="L40" t="str">
        <f ca="1">IF(MONTH(K40)&lt;&gt;$K$4,"",IF(COUNTIFS(Historique!$A$2:$A$2107,K40,Historique!$H$2:$H$2107,"Oui")=0,"",SUMIFS(INDEX(Historique!$I$2:$Y$2107,0,MATCH($M$4,Historique!$I$1:$Y$1,0)),Historique!$A$2:$A$2107,K40,Historique!$H$2:$H$2107,"Oui")))</f>
        <v/>
      </c>
      <c r="N40">
        <f t="shared" ca="1" si="1"/>
        <v>71.929573424586479</v>
      </c>
      <c r="O40">
        <f t="shared" ca="1" si="2"/>
        <v>1</v>
      </c>
      <c r="Q40">
        <v>40008</v>
      </c>
      <c r="R40" t="s">
        <v>1471</v>
      </c>
      <c r="T40">
        <v>45388</v>
      </c>
      <c r="U40">
        <v>45403</v>
      </c>
      <c r="V40" t="s">
        <v>1465</v>
      </c>
      <c r="X40">
        <v>39</v>
      </c>
      <c r="Y40" t="s">
        <v>1480</v>
      </c>
      <c r="AA40">
        <v>6</v>
      </c>
      <c r="AB40">
        <v>4</v>
      </c>
      <c r="AC40">
        <f>IFERROR(AVERAGEIFS(Historique!$I$2:$I$2107,Historique!$H$2:$H$2107,"Oui",Historique!$C$2:$C$2107,$AA40,Historique!$F$2:$F$2107,$AB40)*AC$88,0)</f>
        <v>3.8640467423772273</v>
      </c>
      <c r="AD40">
        <f>IFERROR(AVERAGEIFS(Historique!$J$2:$J$2107,Historique!$H$2:$H$2107,"Oui",Historique!$C$2:$C$2107,$AA40,Historique!$F$2:$F$2107,$AB40)*AD$88,0)</f>
        <v>3.3436098768530034</v>
      </c>
      <c r="AE40">
        <f>IFERROR(AVERAGEIFS(Historique!$K$2:$K$2107,Historique!$H$2:$H$2107,"Oui",Historique!$C$2:$C$2107,$AA40,Historique!$F$2:$F$2107,$AB40)*AE$88,0)</f>
        <v>2.6550389523077684</v>
      </c>
      <c r="AF40">
        <f>IFERROR(AVERAGEIFS(Historique!$L$2:$L$2107,Historique!$H$2:$H$2107,"Oui",Historique!$C$2:$C$2107,$AA40,Historique!$F$2:$F$2107,$AB40)*AF$88,0)</f>
        <v>20.28089239442156</v>
      </c>
      <c r="AG40">
        <f>IFERROR(AVERAGEIFS(Historique!$M$2:$M$2107,Historique!$H$2:$H$2107,"Oui",Historique!$C$2:$C$2107,$AA40,Historique!$F$2:$F$2107,$AB40)*AG$88,0)</f>
        <v>7.3495528199932414</v>
      </c>
      <c r="AH40">
        <f>IFERROR(AVERAGEIFS(Historique!$N$2:$N$2107,Historique!$H$2:$H$2107,"Oui",Historique!$C$2:$C$2107,$AA40,Historique!$F$2:$F$2107,$AB40)*AH$88,0)</f>
        <v>0.52578263929377567</v>
      </c>
      <c r="AI40">
        <f>IFERROR(AVERAGEIFS(Historique!$O$2:$O$2107,Historique!$H$2:$H$2107,"Oui",Historique!$C$2:$C$2107,$AA40,Historique!$F$2:$F$2107,$AB40)*AI$88,0)</f>
        <v>7.4411743162702271</v>
      </c>
      <c r="AJ40">
        <f>IFERROR(AVERAGEIFS(Historique!$P$2:$P$2107,Historique!$H$2:$H$2107,"Oui",Historique!$C$2:$C$2107,$AA40,Historique!$F$2:$F$2107,$AB40)*AJ$88,0)</f>
        <v>4.446892916496223</v>
      </c>
      <c r="AK40">
        <f t="shared" si="3"/>
        <v>49.906990658013029</v>
      </c>
    </row>
    <row r="41" spans="11:37" x14ac:dyDescent="0.2">
      <c r="K41" s="28">
        <f ca="1">$L$4-WEEKDAY($L$4,2)+1+33</f>
        <v>46326</v>
      </c>
      <c r="L41" t="str">
        <f ca="1">IF(MONTH(K41)&lt;&gt;$K$4,"",IF(COUNTIFS(Historique!$A$2:$A$2107,K41,Historique!$H$2:$H$2107,"Oui")=0,"",SUMIFS(INDEX(Historique!$I$2:$Y$2107,0,MATCH($M$4,Historique!$I$1:$Y$1,0)),Historique!$A$2:$A$2107,K41,Historique!$H$2:$H$2107,"Oui")))</f>
        <v/>
      </c>
      <c r="N41">
        <f t="shared" ca="1" si="1"/>
        <v>84.404317486391477</v>
      </c>
      <c r="O41">
        <f t="shared" ca="1" si="2"/>
        <v>1</v>
      </c>
      <c r="Q41">
        <v>40040</v>
      </c>
      <c r="R41" t="s">
        <v>1473</v>
      </c>
      <c r="T41">
        <v>45421</v>
      </c>
      <c r="U41">
        <v>45424</v>
      </c>
      <c r="V41" t="s">
        <v>1478</v>
      </c>
      <c r="X41">
        <v>40</v>
      </c>
      <c r="Y41" t="s">
        <v>1480</v>
      </c>
      <c r="AA41">
        <v>6</v>
      </c>
      <c r="AB41">
        <v>5</v>
      </c>
      <c r="AC41">
        <f>IFERROR(AVERAGEIFS(Historique!$I$2:$I$2107,Historique!$H$2:$H$2107,"Oui",Historique!$C$2:$C$2107,$AA41,Historique!$F$2:$F$2107,$AB41)*AC$88,0)</f>
        <v>4.7828511719164704</v>
      </c>
      <c r="AD41">
        <f>IFERROR(AVERAGEIFS(Historique!$J$2:$J$2107,Historique!$H$2:$H$2107,"Oui",Historique!$C$2:$C$2107,$AA41,Historique!$F$2:$F$2107,$AB41)*AD$88,0)</f>
        <v>2.3870911883577022</v>
      </c>
      <c r="AE41">
        <f>IFERROR(AVERAGEIFS(Historique!$K$2:$K$2107,Historique!$H$2:$H$2107,"Oui",Historique!$C$2:$C$2107,$AA41,Historique!$F$2:$F$2107,$AB41)*AE$88,0)</f>
        <v>2.3991502682360499</v>
      </c>
      <c r="AF41">
        <f>IFERROR(AVERAGEIFS(Historique!$L$2:$L$2107,Historique!$H$2:$H$2107,"Oui",Historique!$C$2:$C$2107,$AA41,Historique!$F$2:$F$2107,$AB41)*AF$88,0)</f>
        <v>18.21769079298274</v>
      </c>
      <c r="AG41">
        <f>IFERROR(AVERAGEIFS(Historique!$M$2:$M$2107,Historique!$H$2:$H$2107,"Oui",Historique!$C$2:$C$2107,$AA41,Historique!$F$2:$F$2107,$AB41)*AG$88,0)</f>
        <v>7.3874371128798044</v>
      </c>
      <c r="AH41">
        <f>IFERROR(AVERAGEIFS(Historique!$N$2:$N$2107,Historique!$H$2:$H$2107,"Oui",Historique!$C$2:$C$2107,$AA41,Historique!$F$2:$F$2107,$AB41)*AH$88,0)</f>
        <v>0.62137948280173494</v>
      </c>
      <c r="AI41">
        <f>IFERROR(AVERAGEIFS(Historique!$O$2:$O$2107,Historique!$H$2:$H$2107,"Oui",Historique!$C$2:$C$2107,$AA41,Historique!$F$2:$F$2107,$AB41)*AI$88,0)</f>
        <v>4.1093052194328124</v>
      </c>
      <c r="AJ41">
        <f>IFERROR(AVERAGEIFS(Historique!$P$2:$P$2107,Historique!$H$2:$H$2107,"Oui",Historique!$C$2:$C$2107,$AA41,Historique!$F$2:$F$2107,$AB41)*AJ$88,0)</f>
        <v>4.9787233420650638</v>
      </c>
      <c r="AK41">
        <f t="shared" si="3"/>
        <v>44.883628578672379</v>
      </c>
    </row>
    <row r="42" spans="11:37" x14ac:dyDescent="0.2">
      <c r="K42" s="28">
        <f ca="1">$L$4-WEEKDAY($L$4,2)+1+34</f>
        <v>46327</v>
      </c>
      <c r="L42" t="str">
        <f ca="1">IF(MONTH(K42)&lt;&gt;$K$4,"",IF(COUNTIFS(Historique!$A$2:$A$2107,K42,Historique!$H$2:$H$2107,"Oui")=0,"",SUMIFS(INDEX(Historique!$I$2:$Y$2107,0,MATCH($M$4,Historique!$I$1:$Y$1,0)),Historique!$A$2:$A$2107,K42,Historique!$H$2:$H$2107,"Oui")))</f>
        <v/>
      </c>
      <c r="N42" t="str">
        <f t="shared" ca="1" si="1"/>
        <v/>
      </c>
      <c r="O42">
        <f t="shared" ca="1" si="2"/>
        <v>0</v>
      </c>
      <c r="Q42">
        <v>40118</v>
      </c>
      <c r="R42" t="s">
        <v>1475</v>
      </c>
      <c r="T42">
        <v>45479</v>
      </c>
      <c r="U42">
        <v>45536</v>
      </c>
      <c r="V42" t="s">
        <v>1469</v>
      </c>
      <c r="X42">
        <v>41</v>
      </c>
      <c r="Y42" t="s">
        <v>1480</v>
      </c>
      <c r="AA42">
        <v>6</v>
      </c>
      <c r="AB42">
        <v>6</v>
      </c>
      <c r="AC42">
        <f>IFERROR(AVERAGEIFS(Historique!$I$2:$I$2107,Historique!$H$2:$H$2107,"Oui",Historique!$C$2:$C$2107,$AA42,Historique!$F$2:$F$2107,$AB42)*AC$88,0)</f>
        <v>5.4515184524886244</v>
      </c>
      <c r="AD42">
        <f>IFERROR(AVERAGEIFS(Historique!$J$2:$J$2107,Historique!$H$2:$H$2107,"Oui",Historique!$C$2:$C$2107,$AA42,Historique!$F$2:$F$2107,$AB42)*AD$88,0)</f>
        <v>4.4461124053390986</v>
      </c>
      <c r="AE42">
        <f>IFERROR(AVERAGEIFS(Historique!$K$2:$K$2107,Historique!$H$2:$H$2107,"Oui",Historique!$C$2:$C$2107,$AA42,Historique!$F$2:$F$2107,$AB42)*AE$88,0)</f>
        <v>3.554526447832596</v>
      </c>
      <c r="AF42">
        <f>IFERROR(AVERAGEIFS(Historique!$L$2:$L$2107,Historique!$H$2:$H$2107,"Oui",Historique!$C$2:$C$2107,$AA42,Historique!$F$2:$F$2107,$AB42)*AF$88,0)</f>
        <v>22.004931079305727</v>
      </c>
      <c r="AG42">
        <f>IFERROR(AVERAGEIFS(Historique!$M$2:$M$2107,Historique!$H$2:$H$2107,"Oui",Historique!$C$2:$C$2107,$AA42,Historique!$F$2:$F$2107,$AB42)*AG$88,0)</f>
        <v>6.8570570124679211</v>
      </c>
      <c r="AH42">
        <f>IFERROR(AVERAGEIFS(Historique!$N$2:$N$2107,Historique!$H$2:$H$2107,"Oui",Historique!$C$2:$C$2107,$AA42,Historique!$F$2:$F$2107,$AB42)*AH$88,0)</f>
        <v>0.7169763263096941</v>
      </c>
      <c r="AI42">
        <f>IFERROR(AVERAGEIFS(Historique!$O$2:$O$2107,Historique!$H$2:$H$2107,"Oui",Historique!$C$2:$C$2107,$AA42,Historique!$F$2:$F$2107,$AB42)*AI$88,0)</f>
        <v>8.0520169840237532</v>
      </c>
      <c r="AJ42">
        <f>IFERROR(AVERAGEIFS(Historique!$P$2:$P$2107,Historique!$H$2:$H$2107,"Oui",Historique!$C$2:$C$2107,$AA42,Historique!$F$2:$F$2107,$AB42)*AJ$88,0)</f>
        <v>4.8107296096640955</v>
      </c>
      <c r="AK42">
        <f t="shared" si="3"/>
        <v>55.893868317431497</v>
      </c>
    </row>
    <row r="43" spans="11:37" x14ac:dyDescent="0.2">
      <c r="K43" s="28">
        <f ca="1">$L$4-WEEKDAY($L$4,2)+1+35</f>
        <v>46328</v>
      </c>
      <c r="L43" t="str">
        <f ca="1">IF(MONTH(K43)&lt;&gt;$K$4,"",IF(COUNTIFS(Historique!$A$2:$A$2107,K43,Historique!$H$2:$H$2107,"Oui")=0,"",SUMIFS(INDEX(Historique!$I$2:$Y$2107,0,MATCH($M$4,Historique!$I$1:$Y$1,0)),Historique!$A$2:$A$2107,K43,Historique!$H$2:$H$2107,"Oui")))</f>
        <v/>
      </c>
      <c r="N43" t="str">
        <f t="shared" ca="1" si="1"/>
        <v/>
      </c>
      <c r="O43">
        <f t="shared" ca="1" si="2"/>
        <v>0</v>
      </c>
      <c r="Q43">
        <v>40128</v>
      </c>
      <c r="R43" t="s">
        <v>1477</v>
      </c>
      <c r="T43">
        <v>45584</v>
      </c>
      <c r="U43">
        <v>45599</v>
      </c>
      <c r="V43" t="s">
        <v>1456</v>
      </c>
      <c r="X43">
        <v>42</v>
      </c>
      <c r="Y43" t="s">
        <v>1480</v>
      </c>
      <c r="AA43">
        <v>6</v>
      </c>
      <c r="AB43">
        <v>7</v>
      </c>
      <c r="AC43">
        <f>IFERROR(AVERAGEIFS(Historique!$I$2:$I$2107,Historique!$H$2:$H$2107,"Oui",Historique!$C$2:$C$2107,$AA43,Historique!$F$2:$F$2107,$AB43)*AC$88,0)</f>
        <v>5.3219539488569785</v>
      </c>
      <c r="AD43">
        <f>IFERROR(AVERAGEIFS(Historique!$J$2:$J$2107,Historique!$H$2:$H$2107,"Oui",Historique!$C$2:$C$2107,$AA43,Historique!$F$2:$F$2107,$AB43)*AD$88,0)</f>
        <v>3.6550113434789799</v>
      </c>
      <c r="AE43">
        <f>IFERROR(AVERAGEIFS(Historique!$K$2:$K$2107,Historique!$H$2:$H$2107,"Oui",Historique!$C$2:$C$2107,$AA43,Historique!$F$2:$F$2107,$AB43)*AE$88,0)</f>
        <v>2.7635977879745584</v>
      </c>
      <c r="AF43">
        <f>IFERROR(AVERAGEIFS(Historique!$L$2:$L$2107,Historique!$H$2:$H$2107,"Oui",Historique!$C$2:$C$2107,$AA43,Historique!$F$2:$F$2107,$AB43)*AF$88,0)</f>
        <v>22.711520488794605</v>
      </c>
      <c r="AG43">
        <f>IFERROR(AVERAGEIFS(Historique!$M$2:$M$2107,Historique!$H$2:$H$2107,"Oui",Historique!$C$2:$C$2107,$AA43,Historique!$F$2:$F$2107,$AB43)*AG$88,0)</f>
        <v>5.6068753472113393</v>
      </c>
      <c r="AH43">
        <f>IFERROR(AVERAGEIFS(Historique!$N$2:$N$2107,Historique!$H$2:$H$2107,"Oui",Historique!$C$2:$C$2107,$AA43,Historique!$F$2:$F$2107,$AB43)*AH$88,0)</f>
        <v>0.4301857957858165</v>
      </c>
      <c r="AI43">
        <f>IFERROR(AVERAGEIFS(Historique!$O$2:$O$2107,Historique!$H$2:$H$2107,"Oui",Historique!$C$2:$C$2107,$AA43,Historique!$F$2:$F$2107,$AB43)*AI$88,0)</f>
        <v>6.2750201323771311</v>
      </c>
      <c r="AJ43">
        <f>IFERROR(AVERAGEIFS(Historique!$P$2:$P$2107,Historique!$H$2:$H$2107,"Oui",Historique!$C$2:$C$2107,$AA43,Historique!$F$2:$F$2107,$AB43)*AJ$88,0)</f>
        <v>4.816568963998888</v>
      </c>
      <c r="AK43">
        <f t="shared" si="3"/>
        <v>51.580733808478293</v>
      </c>
    </row>
    <row r="44" spans="11:37" x14ac:dyDescent="0.2">
      <c r="K44" s="28">
        <f ca="1">$L$4-WEEKDAY($L$4,2)+1+36</f>
        <v>46329</v>
      </c>
      <c r="L44" t="str">
        <f ca="1">IF(MONTH(K44)&lt;&gt;$K$4,"",IF(COUNTIFS(Historique!$A$2:$A$2107,K44,Historique!$H$2:$H$2107,"Oui")=0,"",SUMIFS(INDEX(Historique!$I$2:$Y$2107,0,MATCH($M$4,Historique!$I$1:$Y$1,0)),Historique!$A$2:$A$2107,K44,Historique!$H$2:$H$2107,"Oui")))</f>
        <v/>
      </c>
      <c r="N44" t="str">
        <f t="shared" ca="1" si="1"/>
        <v/>
      </c>
      <c r="O44">
        <f t="shared" ca="1" si="2"/>
        <v>0</v>
      </c>
      <c r="Q44">
        <v>40172</v>
      </c>
      <c r="R44" t="s">
        <v>1479</v>
      </c>
      <c r="T44">
        <v>45647</v>
      </c>
      <c r="U44">
        <v>45662</v>
      </c>
      <c r="V44" t="s">
        <v>1459</v>
      </c>
      <c r="X44">
        <v>43</v>
      </c>
      <c r="Y44" t="s">
        <v>1480</v>
      </c>
      <c r="AA44">
        <v>7</v>
      </c>
      <c r="AB44">
        <v>1</v>
      </c>
      <c r="AC44">
        <f>IFERROR(AVERAGEIFS(Historique!$I$2:$I$2107,Historique!$H$2:$H$2107,"Oui",Historique!$C$2:$C$2107,$AA44,Historique!$F$2:$F$2107,$AB44)*AC$88,0)</f>
        <v>5.912010589475968</v>
      </c>
      <c r="AD44">
        <f>IFERROR(AVERAGEIFS(Historique!$J$2:$J$2107,Historique!$H$2:$H$2107,"Oui",Historique!$C$2:$C$2107,$AA44,Historique!$F$2:$F$2107,$AB44)*AD$88,0)</f>
        <v>3.1846744465096148</v>
      </c>
      <c r="AE44">
        <f>IFERROR(AVERAGEIFS(Historique!$K$2:$K$2107,Historique!$H$2:$H$2107,"Oui",Historique!$C$2:$C$2107,$AA44,Historique!$F$2:$F$2107,$AB44)*AE$88,0)</f>
        <v>2.9255744634138945</v>
      </c>
      <c r="AF44">
        <f>IFERROR(AVERAGEIFS(Historique!$L$2:$L$2107,Historique!$H$2:$H$2107,"Oui",Historique!$C$2:$C$2107,$AA44,Historique!$F$2:$F$2107,$AB44)*AF$88,0)</f>
        <v>20.11844408269689</v>
      </c>
      <c r="AG44">
        <f>IFERROR(AVERAGEIFS(Historique!$M$2:$M$2107,Historique!$H$2:$H$2107,"Oui",Historique!$C$2:$C$2107,$AA44,Historique!$F$2:$F$2107,$AB44)*AG$88,0)</f>
        <v>9.0911077952081349</v>
      </c>
      <c r="AH44">
        <f>IFERROR(AVERAGEIFS(Historique!$N$2:$N$2107,Historique!$H$2:$H$2107,"Oui",Historique!$C$2:$C$2107,$AA44,Historique!$F$2:$F$2107,$AB44)*AH$88,0)</f>
        <v>0.78247786723181434</v>
      </c>
      <c r="AI44">
        <f>IFERROR(AVERAGEIFS(Historique!$O$2:$O$2107,Historique!$H$2:$H$2107,"Oui",Historique!$C$2:$C$2107,$AA44,Historique!$F$2:$F$2107,$AB44)*AI$88,0)</f>
        <v>3.5293131914648175</v>
      </c>
      <c r="AJ44">
        <f>IFERROR(AVERAGEIFS(Historique!$P$2:$P$2107,Historique!$H$2:$H$2107,"Oui",Historique!$C$2:$C$2107,$AA44,Historique!$F$2:$F$2107,$AB44)*AJ$88,0)</f>
        <v>4.1524297491861475</v>
      </c>
      <c r="AK44">
        <f t="shared" si="3"/>
        <v>49.696032185187271</v>
      </c>
    </row>
    <row r="45" spans="11:37" x14ac:dyDescent="0.2">
      <c r="K45" s="28">
        <f ca="1">$L$4-WEEKDAY($L$4,2)+1+37</f>
        <v>46330</v>
      </c>
      <c r="L45" t="str">
        <f ca="1">IF(MONTH(K45)&lt;&gt;$K$4,"",IF(COUNTIFS(Historique!$A$2:$A$2107,K45,Historique!$H$2:$H$2107,"Oui")=0,"",SUMIFS(INDEX(Historique!$I$2:$Y$2107,0,MATCH($M$4,Historique!$I$1:$Y$1,0)),Historique!$A$2:$A$2107,K45,Historique!$H$2:$H$2107,"Oui")))</f>
        <v/>
      </c>
      <c r="N45" t="str">
        <f t="shared" ca="1" si="1"/>
        <v/>
      </c>
      <c r="O45">
        <f t="shared" ca="1" si="2"/>
        <v>0</v>
      </c>
      <c r="Q45">
        <v>40179</v>
      </c>
      <c r="R45" t="s">
        <v>1455</v>
      </c>
      <c r="T45">
        <v>45703</v>
      </c>
      <c r="U45">
        <v>45718</v>
      </c>
      <c r="V45" t="s">
        <v>1462</v>
      </c>
      <c r="X45">
        <v>44</v>
      </c>
      <c r="Y45" t="s">
        <v>1486</v>
      </c>
      <c r="AA45">
        <v>7</v>
      </c>
      <c r="AB45">
        <v>2</v>
      </c>
      <c r="AC45">
        <f>IFERROR(AVERAGEIFS(Historique!$I$2:$I$2107,Historique!$H$2:$H$2107,"Oui",Historique!$C$2:$C$2107,$AA45,Historique!$F$2:$F$2107,$AB45)*AC$88,0)</f>
        <v>6.3209433504416506</v>
      </c>
      <c r="AD45">
        <f>IFERROR(AVERAGEIFS(Historique!$J$2:$J$2107,Historique!$H$2:$H$2107,"Oui",Historique!$C$2:$C$2107,$AA45,Historique!$F$2:$F$2107,$AB45)*AD$88,0)</f>
        <v>3.1975819402888006</v>
      </c>
      <c r="AE45">
        <f>IFERROR(AVERAGEIFS(Historique!$K$2:$K$2107,Historique!$H$2:$H$2107,"Oui",Historique!$C$2:$C$2107,$AA45,Historique!$F$2:$F$2107,$AB45)*AE$88,0)</f>
        <v>2.3954167633057106</v>
      </c>
      <c r="AF45">
        <f>IFERROR(AVERAGEIFS(Historique!$L$2:$L$2107,Historique!$H$2:$H$2107,"Oui",Historique!$C$2:$C$2107,$AA45,Historique!$F$2:$F$2107,$AB45)*AF$88,0)</f>
        <v>17.261366691643563</v>
      </c>
      <c r="AG45">
        <f>IFERROR(AVERAGEIFS(Historique!$M$2:$M$2107,Historique!$H$2:$H$2107,"Oui",Historique!$C$2:$C$2107,$AA45,Historique!$F$2:$F$2107,$AB45)*AG$88,0)</f>
        <v>8.5730751680333537</v>
      </c>
      <c r="AH45">
        <f>IFERROR(AVERAGEIFS(Historique!$N$2:$N$2107,Historique!$H$2:$H$2107,"Oui",Historique!$C$2:$C$2107,$AA45,Historique!$F$2:$F$2107,$AB45)*AH$88,0)</f>
        <v>0.64439353772031771</v>
      </c>
      <c r="AI45">
        <f>IFERROR(AVERAGEIFS(Historique!$O$2:$O$2107,Historique!$H$2:$H$2107,"Oui",Historique!$C$2:$C$2107,$AA45,Historique!$F$2:$F$2107,$AB45)*AI$88,0)</f>
        <v>5.7752397678515193</v>
      </c>
      <c r="AJ45">
        <f>IFERROR(AVERAGEIFS(Historique!$P$2:$P$2107,Historique!$H$2:$H$2107,"Oui",Historique!$C$2:$C$2107,$AA45,Historique!$F$2:$F$2107,$AB45)*AJ$88,0)</f>
        <v>3.7242104313013265</v>
      </c>
      <c r="AK45">
        <f t="shared" si="3"/>
        <v>47.892227650586236</v>
      </c>
    </row>
    <row r="46" spans="11:37" x14ac:dyDescent="0.2">
      <c r="K46" s="28">
        <f ca="1">$L$4-WEEKDAY($L$4,2)+1+38</f>
        <v>46331</v>
      </c>
      <c r="L46" t="str">
        <f ca="1">IF(MONTH(K46)&lt;&gt;$K$4,"",IF(COUNTIFS(Historique!$A$2:$A$2107,K46,Historique!$H$2:$H$2107,"Oui")=0,"",SUMIFS(INDEX(Historique!$I$2:$Y$2107,0,MATCH($M$4,Historique!$I$1:$Y$1,0)),Historique!$A$2:$A$2107,K46,Historique!$H$2:$H$2107,"Oui")))</f>
        <v/>
      </c>
      <c r="N46" t="str">
        <f t="shared" ca="1" si="1"/>
        <v/>
      </c>
      <c r="O46">
        <f t="shared" ca="1" si="2"/>
        <v>0</v>
      </c>
      <c r="Q46">
        <v>40273</v>
      </c>
      <c r="R46" t="s">
        <v>1458</v>
      </c>
      <c r="T46">
        <v>45759</v>
      </c>
      <c r="U46">
        <v>45774</v>
      </c>
      <c r="V46" t="s">
        <v>1465</v>
      </c>
      <c r="X46">
        <v>45</v>
      </c>
      <c r="Y46" t="s">
        <v>1486</v>
      </c>
      <c r="AA46">
        <v>7</v>
      </c>
      <c r="AB46">
        <v>3</v>
      </c>
      <c r="AC46">
        <f>IFERROR(AVERAGEIFS(Historique!$I$2:$I$2107,Historique!$H$2:$H$2107,"Oui",Historique!$C$2:$C$2107,$AA46,Historique!$F$2:$F$2107,$AB46)*AC$88,0)</f>
        <v>5.5836967510552062</v>
      </c>
      <c r="AD46">
        <f>IFERROR(AVERAGEIFS(Historique!$J$2:$J$2107,Historique!$H$2:$H$2107,"Oui",Historique!$C$2:$C$2107,$AA46,Historique!$F$2:$F$2107,$AB46)*AD$88,0)</f>
        <v>3.6336998962892348</v>
      </c>
      <c r="AE46">
        <f>IFERROR(AVERAGEIFS(Historique!$K$2:$K$2107,Historique!$H$2:$H$2107,"Oui",Historique!$C$2:$C$2107,$AA46,Historique!$F$2:$F$2107,$AB46)*AE$88,0)</f>
        <v>2.9763501304665101</v>
      </c>
      <c r="AF46">
        <f>IFERROR(AVERAGEIFS(Historique!$L$2:$L$2107,Historique!$H$2:$H$2107,"Oui",Historique!$C$2:$C$2107,$AA46,Historique!$F$2:$F$2107,$AB46)*AF$88,0)</f>
        <v>20.043978067834669</v>
      </c>
      <c r="AG46">
        <f>IFERROR(AVERAGEIFS(Historique!$M$2:$M$2107,Historique!$H$2:$H$2107,"Oui",Historique!$C$2:$C$2107,$AA46,Historique!$F$2:$F$2107,$AB46)*AG$88,0)</f>
        <v>9.7842500428363639</v>
      </c>
      <c r="AH46">
        <f>IFERROR(AVERAGEIFS(Historique!$N$2:$N$2107,Historique!$H$2:$H$2107,"Oui",Historique!$C$2:$C$2107,$AA46,Historique!$F$2:$F$2107,$AB46)*AH$88,0)</f>
        <v>0.55233731804598662</v>
      </c>
      <c r="AI46">
        <f>IFERROR(AVERAGEIFS(Historique!$O$2:$O$2107,Historique!$H$2:$H$2107,"Oui",Historique!$C$2:$C$2107,$AA46,Historique!$F$2:$F$2107,$AB46)*AI$88,0)</f>
        <v>7.539896363583928</v>
      </c>
      <c r="AJ46">
        <f>IFERROR(AVERAGEIFS(Historique!$P$2:$P$2107,Historique!$H$2:$H$2107,"Oui",Historique!$C$2:$C$2107,$AA46,Historique!$F$2:$F$2107,$AB46)*AJ$88,0)</f>
        <v>4.0961989296659187</v>
      </c>
      <c r="AK46">
        <f t="shared" si="3"/>
        <v>54.210407499777808</v>
      </c>
    </row>
    <row r="47" spans="11:37" x14ac:dyDescent="0.2">
      <c r="K47" s="28">
        <f ca="1">$L$4-WEEKDAY($L$4,2)+1+39</f>
        <v>46332</v>
      </c>
      <c r="L47" t="str">
        <f ca="1">IF(MONTH(K47)&lt;&gt;$K$4,"",IF(COUNTIFS(Historique!$A$2:$A$2107,K47,Historique!$H$2:$H$2107,"Oui")=0,"",SUMIFS(INDEX(Historique!$I$2:$Y$2107,0,MATCH($M$4,Historique!$I$1:$Y$1,0)),Historique!$A$2:$A$2107,K47,Historique!$H$2:$H$2107,"Oui")))</f>
        <v/>
      </c>
      <c r="N47" t="str">
        <f t="shared" ca="1" si="1"/>
        <v/>
      </c>
      <c r="O47">
        <f t="shared" ca="1" si="2"/>
        <v>0</v>
      </c>
      <c r="Q47">
        <v>40299</v>
      </c>
      <c r="R47" t="s">
        <v>1461</v>
      </c>
      <c r="T47">
        <v>45806</v>
      </c>
      <c r="U47">
        <v>45809</v>
      </c>
      <c r="V47" t="s">
        <v>1478</v>
      </c>
      <c r="X47">
        <v>46</v>
      </c>
      <c r="Y47" t="s">
        <v>1486</v>
      </c>
      <c r="AA47">
        <v>7</v>
      </c>
      <c r="AB47">
        <v>4</v>
      </c>
      <c r="AC47">
        <f>IFERROR(AVERAGEIFS(Historique!$I$2:$I$2107,Historique!$H$2:$H$2107,"Oui",Historique!$C$2:$C$2107,$AA47,Historique!$F$2:$F$2107,$AB47)*AC$88,0)</f>
        <v>4.905058700578496</v>
      </c>
      <c r="AD47">
        <f>IFERROR(AVERAGEIFS(Historique!$J$2:$J$2107,Historique!$H$2:$H$2107,"Oui",Historique!$C$2:$C$2107,$AA47,Historique!$F$2:$F$2107,$AB47)*AD$88,0)</f>
        <v>3.508643436558458</v>
      </c>
      <c r="AE47">
        <f>IFERROR(AVERAGEIFS(Historique!$K$2:$K$2107,Historique!$H$2:$H$2107,"Oui",Historique!$C$2:$C$2107,$AA47,Historique!$F$2:$F$2107,$AB47)*AE$88,0)</f>
        <v>3.1621637989226286</v>
      </c>
      <c r="AF47">
        <f>IFERROR(AVERAGEIFS(Historique!$L$2:$L$2107,Historique!$H$2:$H$2107,"Oui",Historique!$C$2:$C$2107,$AA47,Historique!$F$2:$F$2107,$AB47)*AF$88,0)</f>
        <v>19.141072886098033</v>
      </c>
      <c r="AG47">
        <f>IFERROR(AVERAGEIFS(Historique!$M$2:$M$2107,Historique!$H$2:$H$2107,"Oui",Historique!$C$2:$C$2107,$AA47,Historique!$F$2:$F$2107,$AB47)*AG$88,0)</f>
        <v>8.2966601421573198</v>
      </c>
      <c r="AH47">
        <f>IFERROR(AVERAGEIFS(Historique!$N$2:$N$2107,Historique!$H$2:$H$2107,"Oui",Historique!$C$2:$C$2107,$AA47,Historique!$F$2:$F$2107,$AB47)*AH$88,0)</f>
        <v>1.0037668568335718</v>
      </c>
      <c r="AI47">
        <f>IFERROR(AVERAGEIFS(Historique!$O$2:$O$2107,Historique!$H$2:$H$2107,"Oui",Historique!$C$2:$C$2107,$AA47,Historique!$F$2:$F$2107,$AB47)*AI$88,0)</f>
        <v>2.4433706710141041</v>
      </c>
      <c r="AJ47">
        <f>IFERROR(AVERAGEIFS(Historique!$P$2:$P$2107,Historique!$H$2:$H$2107,"Oui",Historique!$C$2:$C$2107,$AA47,Historique!$F$2:$F$2107,$AB47)*AJ$88,0)</f>
        <v>3.1667267738685223</v>
      </c>
      <c r="AK47">
        <f t="shared" si="3"/>
        <v>45.627463266031135</v>
      </c>
    </row>
    <row r="48" spans="11:37" x14ac:dyDescent="0.2">
      <c r="K48" s="28">
        <f ca="1">$L$4-WEEKDAY($L$4,2)+1+40</f>
        <v>46333</v>
      </c>
      <c r="L48" t="str">
        <f ca="1">IF(MONTH(K48)&lt;&gt;$K$4,"",IF(COUNTIFS(Historique!$A$2:$A$2107,K48,Historique!$H$2:$H$2107,"Oui")=0,"",SUMIFS(INDEX(Historique!$I$2:$Y$2107,0,MATCH($M$4,Historique!$I$1:$Y$1,0)),Historique!$A$2:$A$2107,K48,Historique!$H$2:$H$2107,"Oui")))</f>
        <v/>
      </c>
      <c r="N48" t="str">
        <f t="shared" ca="1" si="1"/>
        <v/>
      </c>
      <c r="O48">
        <f t="shared" ca="1" si="2"/>
        <v>0</v>
      </c>
      <c r="Q48">
        <v>40306</v>
      </c>
      <c r="R48" t="s">
        <v>1464</v>
      </c>
      <c r="T48">
        <v>45843</v>
      </c>
      <c r="U48">
        <v>45900</v>
      </c>
      <c r="V48" t="s">
        <v>1469</v>
      </c>
      <c r="X48">
        <v>47</v>
      </c>
      <c r="Y48" t="s">
        <v>1487</v>
      </c>
      <c r="AA48">
        <v>7</v>
      </c>
      <c r="AB48">
        <v>5</v>
      </c>
      <c r="AC48">
        <f>IFERROR(AVERAGEIFS(Historique!$I$2:$I$2107,Historique!$H$2:$H$2107,"Oui",Historique!$C$2:$C$2107,$AA48,Historique!$F$2:$F$2107,$AB48)*AC$88,0)</f>
        <v>5.1838063077607757</v>
      </c>
      <c r="AD48">
        <f>IFERROR(AVERAGEIFS(Historique!$J$2:$J$2107,Historique!$H$2:$H$2107,"Oui",Historique!$C$2:$C$2107,$AA48,Historique!$F$2:$F$2107,$AB48)*AD$88,0)</f>
        <v>4.1902470167522399</v>
      </c>
      <c r="AE48">
        <f>IFERROR(AVERAGEIFS(Historique!$K$2:$K$2107,Historique!$H$2:$H$2107,"Oui",Historique!$C$2:$C$2107,$AA48,Historique!$F$2:$F$2107,$AB48)*AE$88,0)</f>
        <v>3.1311469887321168</v>
      </c>
      <c r="AF48">
        <f>IFERROR(AVERAGEIFS(Historique!$L$2:$L$2107,Historique!$H$2:$H$2107,"Oui",Historique!$C$2:$C$2107,$AA48,Historique!$F$2:$F$2107,$AB48)*AF$88,0)</f>
        <v>21.55689812971362</v>
      </c>
      <c r="AG48">
        <f>IFERROR(AVERAGEIFS(Historique!$M$2:$M$2107,Historique!$H$2:$H$2107,"Oui",Historique!$C$2:$C$2107,$AA48,Historique!$F$2:$F$2107,$AB48)*AG$88,0)</f>
        <v>9.1755757371255822</v>
      </c>
      <c r="AH48">
        <f>IFERROR(AVERAGEIFS(Historique!$N$2:$N$2107,Historique!$H$2:$H$2107,"Oui",Historique!$C$2:$C$2107,$AA48,Historique!$F$2:$F$2107,$AB48)*AH$88,0)</f>
        <v>0.38238737403183692</v>
      </c>
      <c r="AI48">
        <f>IFERROR(AVERAGEIFS(Historique!$O$2:$O$2107,Historique!$H$2:$H$2107,"Oui",Historique!$C$2:$C$2107,$AA48,Historique!$F$2:$F$2107,$AB48)*AI$88,0)</f>
        <v>4.4424921291165536</v>
      </c>
      <c r="AJ48">
        <f>IFERROR(AVERAGEIFS(Historique!$P$2:$P$2107,Historique!$H$2:$H$2107,"Oui",Historique!$C$2:$C$2107,$AA48,Historique!$F$2:$F$2107,$AB48)*AJ$88,0)</f>
        <v>4.443748648777488</v>
      </c>
      <c r="AK48">
        <f t="shared" si="3"/>
        <v>52.506302332010215</v>
      </c>
    </row>
    <row r="49" spans="11:37" x14ac:dyDescent="0.2">
      <c r="K49" s="28">
        <f ca="1">$L$4-WEEKDAY($L$4,2)+1+41</f>
        <v>46334</v>
      </c>
      <c r="L49" t="str">
        <f ca="1">IF(MONTH(K49)&lt;&gt;$K$4,"",IF(COUNTIFS(Historique!$A$2:$A$2107,K49,Historique!$H$2:$H$2107,"Oui")=0,"",SUMIFS(INDEX(Historique!$I$2:$Y$2107,0,MATCH($M$4,Historique!$I$1:$Y$1,0)),Historique!$A$2:$A$2107,K49,Historique!$H$2:$H$2107,"Oui")))</f>
        <v/>
      </c>
      <c r="N49" t="str">
        <f t="shared" ca="1" si="1"/>
        <v/>
      </c>
      <c r="O49">
        <f t="shared" ca="1" si="2"/>
        <v>0</v>
      </c>
      <c r="Q49">
        <v>40311</v>
      </c>
      <c r="R49" t="s">
        <v>1468</v>
      </c>
      <c r="T49">
        <v>45948</v>
      </c>
      <c r="U49">
        <v>45963</v>
      </c>
      <c r="V49" t="s">
        <v>1456</v>
      </c>
      <c r="X49">
        <v>48</v>
      </c>
      <c r="Y49" t="s">
        <v>1486</v>
      </c>
      <c r="AA49">
        <v>7</v>
      </c>
      <c r="AB49">
        <v>6</v>
      </c>
      <c r="AC49">
        <f>IFERROR(AVERAGEIFS(Historique!$I$2:$I$2107,Historique!$H$2:$H$2107,"Oui",Historique!$C$2:$C$2107,$AA49,Historique!$F$2:$F$2107,$AB49)*AC$88,0)</f>
        <v>4.9598272920190025</v>
      </c>
      <c r="AD49">
        <f>IFERROR(AVERAGEIFS(Historique!$J$2:$J$2107,Historique!$H$2:$H$2107,"Oui",Historique!$C$2:$C$2107,$AA49,Historique!$F$2:$F$2107,$AB49)*AD$88,0)</f>
        <v>4.5787307161752464</v>
      </c>
      <c r="AE49">
        <f>IFERROR(AVERAGEIFS(Historique!$K$2:$K$2107,Historique!$H$2:$H$2107,"Oui",Historique!$C$2:$C$2107,$AA49,Historique!$F$2:$F$2107,$AB49)*AE$88,0)</f>
        <v>2.9372919250414213</v>
      </c>
      <c r="AF49">
        <f>IFERROR(AVERAGEIFS(Historique!$L$2:$L$2107,Historique!$H$2:$H$2107,"Oui",Historique!$C$2:$C$2107,$AA49,Historique!$F$2:$F$2107,$AB49)*AF$88,0)</f>
        <v>22.739152476875176</v>
      </c>
      <c r="AG49">
        <f>IFERROR(AVERAGEIFS(Historique!$M$2:$M$2107,Historique!$H$2:$H$2107,"Oui",Historique!$C$2:$C$2107,$AA49,Historique!$F$2:$F$2107,$AB49)*AG$88,0)</f>
        <v>7.2358999413335514</v>
      </c>
      <c r="AH49">
        <f>IFERROR(AVERAGEIFS(Historique!$N$2:$N$2107,Historique!$H$2:$H$2107,"Oui",Historique!$C$2:$C$2107,$AA49,Historique!$F$2:$F$2107,$AB49)*AH$88,0)</f>
        <v>0.7169763263096941</v>
      </c>
      <c r="AI49">
        <f>IFERROR(AVERAGEIFS(Historique!$O$2:$O$2107,Historique!$H$2:$H$2107,"Oui",Historique!$C$2:$C$2107,$AA49,Historique!$F$2:$F$2107,$AB49)*AI$88,0)</f>
        <v>2.7765575806978458</v>
      </c>
      <c r="AJ49">
        <f>IFERROR(AVERAGEIFS(Historique!$P$2:$P$2107,Historique!$H$2:$H$2107,"Oui",Historique!$C$2:$C$2107,$AA49,Historique!$F$2:$F$2107,$AB49)*AJ$88,0)</f>
        <v>4.370532129041238</v>
      </c>
      <c r="AK49">
        <f t="shared" si="3"/>
        <v>50.314968387493174</v>
      </c>
    </row>
    <row r="50" spans="11:37" x14ac:dyDescent="0.2">
      <c r="Q50">
        <v>40322</v>
      </c>
      <c r="R50" t="s">
        <v>1470</v>
      </c>
      <c r="T50">
        <v>46011</v>
      </c>
      <c r="U50">
        <v>46026</v>
      </c>
      <c r="V50" t="s">
        <v>1459</v>
      </c>
      <c r="X50">
        <v>49</v>
      </c>
      <c r="Y50" t="s">
        <v>1487</v>
      </c>
      <c r="AA50">
        <v>7</v>
      </c>
      <c r="AB50">
        <v>7</v>
      </c>
      <c r="AC50">
        <f>IFERROR(AVERAGEIFS(Historique!$I$2:$I$2107,Historique!$H$2:$H$2107,"Oui",Historique!$C$2:$C$2107,$AA50,Historique!$F$2:$F$2107,$AB50)*AC$88,0)</f>
        <v>5.8173538724285692</v>
      </c>
      <c r="AD50">
        <f>IFERROR(AVERAGEIFS(Historique!$J$2:$J$2107,Historique!$H$2:$H$2107,"Oui",Historique!$C$2:$C$2107,$AA50,Historique!$F$2:$F$2107,$AB50)*AD$88,0)</f>
        <v>4.1290665773161859</v>
      </c>
      <c r="AE50">
        <f>IFERROR(AVERAGEIFS(Historique!$K$2:$K$2107,Historique!$H$2:$H$2107,"Oui",Historique!$C$2:$C$2107,$AA50,Historique!$F$2:$F$2107,$AB50)*AE$88,0)</f>
        <v>2.1654328595968084</v>
      </c>
      <c r="AF50">
        <f>IFERROR(AVERAGEIFS(Historique!$L$2:$L$2107,Historique!$H$2:$H$2107,"Oui",Historique!$C$2:$C$2107,$AA50,Historique!$F$2:$F$2107,$AB50)*AF$88,0)</f>
        <v>19.566810183932006</v>
      </c>
      <c r="AG50">
        <f>IFERROR(AVERAGEIFS(Historique!$M$2:$M$2107,Historique!$H$2:$H$2107,"Oui",Historique!$C$2:$C$2107,$AA50,Historique!$F$2:$F$2107,$AB50)*AG$88,0)</f>
        <v>5.0708827589644088</v>
      </c>
      <c r="AH50">
        <f>IFERROR(AVERAGEIFS(Historique!$N$2:$N$2107,Historique!$H$2:$H$2107,"Oui",Historique!$C$2:$C$2107,$AA50,Historique!$F$2:$F$2107,$AB50)*AH$88,0)</f>
        <v>9.20562196743311E-2</v>
      </c>
      <c r="AI50">
        <f>IFERROR(AVERAGEIFS(Historique!$O$2:$O$2107,Historique!$H$2:$H$2107,"Oui",Historique!$C$2:$C$2107,$AA50,Historique!$F$2:$F$2107,$AB50)*AI$88,0)</f>
        <v>3.2619409799902095</v>
      </c>
      <c r="AJ50">
        <f>IFERROR(AVERAGEIFS(Historique!$P$2:$P$2107,Historique!$H$2:$H$2107,"Oui",Historique!$C$2:$C$2107,$AA50,Historique!$F$2:$F$2107,$AB50)*AJ$88,0)</f>
        <v>3.5122634961866162</v>
      </c>
      <c r="AK50">
        <f t="shared" si="3"/>
        <v>43.61580694808913</v>
      </c>
    </row>
    <row r="51" spans="11:37" x14ac:dyDescent="0.2">
      <c r="Q51">
        <v>40373</v>
      </c>
      <c r="R51" t="s">
        <v>1471</v>
      </c>
      <c r="T51">
        <v>46074</v>
      </c>
      <c r="U51">
        <v>46089</v>
      </c>
      <c r="V51" t="s">
        <v>1462</v>
      </c>
      <c r="X51">
        <v>50</v>
      </c>
      <c r="Y51" t="s">
        <v>1457</v>
      </c>
      <c r="AA51">
        <v>8</v>
      </c>
      <c r="AB51">
        <v>1</v>
      </c>
      <c r="AC51">
        <f>IFERROR(AVERAGEIFS(Historique!$I$2:$I$2107,Historique!$H$2:$H$2107,"Oui",Historique!$C$2:$C$2107,$AA51,Historique!$F$2:$F$2107,$AB51)*AC$88,0)</f>
        <v>6.0237276167924234</v>
      </c>
      <c r="AD51">
        <f>IFERROR(AVERAGEIFS(Historique!$J$2:$J$2107,Historique!$H$2:$H$2107,"Oui",Historique!$C$2:$C$2107,$AA51,Historique!$F$2:$F$2107,$AB51)*AD$88,0)</f>
        <v>4.013038535374311</v>
      </c>
      <c r="AE51">
        <f>IFERROR(AVERAGEIFS(Historique!$K$2:$K$2107,Historique!$H$2:$H$2107,"Oui",Historique!$C$2:$C$2107,$AA51,Historique!$F$2:$F$2107,$AB51)*AE$88,0)</f>
        <v>2.9559020111557279</v>
      </c>
      <c r="AF51">
        <f>IFERROR(AVERAGEIFS(Historique!$L$2:$L$2107,Historique!$H$2:$H$2107,"Oui",Historique!$C$2:$C$2107,$AA51,Historique!$F$2:$F$2107,$AB51)*AF$88,0)</f>
        <v>21.700505519195207</v>
      </c>
      <c r="AG51">
        <f>IFERROR(AVERAGEIFS(Historique!$M$2:$M$2107,Historique!$H$2:$H$2107,"Oui",Historique!$C$2:$C$2107,$AA51,Historique!$F$2:$F$2107,$AB51)*AG$88,0)</f>
        <v>10.569717715351103</v>
      </c>
      <c r="AH51">
        <f>IFERROR(AVERAGEIFS(Historique!$N$2:$N$2107,Historique!$H$2:$H$2107,"Oui",Historique!$C$2:$C$2107,$AA51,Historique!$F$2:$F$2107,$AB51)*AH$88,0)</f>
        <v>0.52578263929377567</v>
      </c>
      <c r="AI51">
        <f>IFERROR(AVERAGEIFS(Historique!$O$2:$O$2107,Historique!$H$2:$H$2107,"Oui",Historique!$C$2:$C$2107,$AA51,Historique!$F$2:$F$2107,$AB51)*AI$88,0)</f>
        <v>3.831649461363027</v>
      </c>
      <c r="AJ51">
        <f>IFERROR(AVERAGEIFS(Historique!$P$2:$P$2107,Historique!$H$2:$H$2107,"Oui",Historique!$C$2:$C$2107,$AA51,Historique!$F$2:$F$2107,$AB51)*AJ$88,0)</f>
        <v>2.7759392145400663</v>
      </c>
      <c r="AK51">
        <f t="shared" si="3"/>
        <v>52.396262713065639</v>
      </c>
    </row>
    <row r="52" spans="11:37" x14ac:dyDescent="0.2">
      <c r="Q52">
        <v>40405</v>
      </c>
      <c r="R52" t="s">
        <v>1473</v>
      </c>
      <c r="T52">
        <v>46130</v>
      </c>
      <c r="U52">
        <v>46145</v>
      </c>
      <c r="V52" t="s">
        <v>1465</v>
      </c>
      <c r="X52">
        <v>51</v>
      </c>
      <c r="Y52" t="s">
        <v>1487</v>
      </c>
      <c r="AA52">
        <v>8</v>
      </c>
      <c r="AB52">
        <v>2</v>
      </c>
      <c r="AC52">
        <f>IFERROR(AVERAGEIFS(Historique!$I$2:$I$2107,Historique!$H$2:$H$2107,"Oui",Historique!$C$2:$C$2107,$AA52,Historique!$F$2:$F$2107,$AB52)*AC$88,0)</f>
        <v>5.4776765857139411</v>
      </c>
      <c r="AD52">
        <f>IFERROR(AVERAGEIFS(Historique!$J$2:$J$2107,Historique!$H$2:$H$2107,"Oui",Historique!$C$2:$C$2107,$AA52,Historique!$F$2:$F$2107,$AB52)*AD$88,0)</f>
        <v>3.3240992768226651</v>
      </c>
      <c r="AE52">
        <f>IFERROR(AVERAGEIFS(Historique!$K$2:$K$2107,Historique!$H$2:$H$2107,"Oui",Historique!$C$2:$C$2107,$AA52,Historique!$F$2:$F$2107,$AB52)*AE$88,0)</f>
        <v>2.8519956970175153</v>
      </c>
      <c r="AF52">
        <f>IFERROR(AVERAGEIFS(Historique!$L$2:$L$2107,Historique!$H$2:$H$2107,"Oui",Historique!$C$2:$C$2107,$AA52,Historique!$F$2:$F$2107,$AB52)*AF$88,0)</f>
        <v>19.306391123357212</v>
      </c>
      <c r="AG52">
        <f>IFERROR(AVERAGEIFS(Historique!$M$2:$M$2107,Historique!$H$2:$H$2107,"Oui",Historique!$C$2:$C$2107,$AA52,Historique!$F$2:$F$2107,$AB52)*AG$88,0)</f>
        <v>8.4481973137035702</v>
      </c>
      <c r="AH52">
        <f>IFERROR(AVERAGEIFS(Historique!$N$2:$N$2107,Historique!$H$2:$H$2107,"Oui",Historique!$C$2:$C$2107,$AA52,Historique!$F$2:$F$2107,$AB52)*AH$88,0)</f>
        <v>0.4301857957858165</v>
      </c>
      <c r="AI52">
        <f>IFERROR(AVERAGEIFS(Historique!$O$2:$O$2107,Historique!$H$2:$H$2107,"Oui",Historique!$C$2:$C$2107,$AA52,Historique!$F$2:$F$2107,$AB52)*AI$88,0)</f>
        <v>2.9431510355397164</v>
      </c>
      <c r="AJ52">
        <f>IFERROR(AVERAGEIFS(Historique!$P$2:$P$2107,Historique!$H$2:$H$2107,"Oui",Historique!$C$2:$C$2107,$AA52,Historique!$F$2:$F$2107,$AB52)*AJ$88,0)</f>
        <v>3.2655466164573275</v>
      </c>
      <c r="AK52">
        <f t="shared" si="3"/>
        <v>46.047243444397765</v>
      </c>
    </row>
    <row r="53" spans="11:37" x14ac:dyDescent="0.2">
      <c r="Q53">
        <v>40483</v>
      </c>
      <c r="R53" t="s">
        <v>1475</v>
      </c>
      <c r="T53">
        <v>46156</v>
      </c>
      <c r="U53">
        <v>46159</v>
      </c>
      <c r="V53" t="s">
        <v>1478</v>
      </c>
      <c r="X53">
        <v>52</v>
      </c>
      <c r="Y53" t="s">
        <v>1487</v>
      </c>
      <c r="AA53">
        <v>8</v>
      </c>
      <c r="AB53">
        <v>3</v>
      </c>
      <c r="AC53">
        <f>IFERROR(AVERAGEIFS(Historique!$I$2:$I$2107,Historique!$H$2:$H$2107,"Oui",Historique!$C$2:$C$2107,$AA53,Historique!$F$2:$F$2107,$AB53)*AC$88,0)</f>
        <v>5.9049260950607776</v>
      </c>
      <c r="AD53">
        <f>IFERROR(AVERAGEIFS(Historique!$J$2:$J$2107,Historique!$H$2:$H$2107,"Oui",Historique!$C$2:$C$2107,$AA53,Historique!$F$2:$F$2107,$AB53)*AD$88,0)</f>
        <v>3.6479388220914868</v>
      </c>
      <c r="AE53">
        <f>IFERROR(AVERAGEIFS(Historique!$K$2:$K$2107,Historique!$H$2:$H$2107,"Oui",Historique!$C$2:$C$2107,$AA53,Historique!$F$2:$F$2107,$AB53)*AE$88,0)</f>
        <v>2.5537173723520978</v>
      </c>
      <c r="AF53">
        <f>IFERROR(AVERAGEIFS(Historique!$L$2:$L$2107,Historique!$H$2:$H$2107,"Oui",Historique!$C$2:$C$2107,$AA53,Historique!$F$2:$F$2107,$AB53)*AF$88,0)</f>
        <v>20.161702033137516</v>
      </c>
      <c r="AG53">
        <f>IFERROR(AVERAGEIFS(Historique!$M$2:$M$2107,Historique!$H$2:$H$2107,"Oui",Historique!$C$2:$C$2107,$AA53,Historique!$F$2:$F$2107,$AB53)*AG$88,0)</f>
        <v>8.4271504843221479</v>
      </c>
      <c r="AH53">
        <f>IFERROR(AVERAGEIFS(Historique!$N$2:$N$2107,Historique!$H$2:$H$2107,"Oui",Historique!$C$2:$C$2107,$AA53,Historique!$F$2:$F$2107,$AB53)*AH$88,0)</f>
        <v>0.55233731804598662</v>
      </c>
      <c r="AI53">
        <f>IFERROR(AVERAGEIFS(Historique!$O$2:$O$2107,Historique!$H$2:$H$2107,"Oui",Historique!$C$2:$C$2107,$AA53,Historique!$F$2:$F$2107,$AB53)*AI$88,0)</f>
        <v>4.0640576144140326</v>
      </c>
      <c r="AJ53">
        <f>IFERROR(AVERAGEIFS(Historique!$P$2:$P$2107,Historique!$H$2:$H$2107,"Oui",Historique!$C$2:$C$2107,$AA53,Historique!$F$2:$F$2107,$AB53)*AJ$88,0)</f>
        <v>3.5555179727406392</v>
      </c>
      <c r="AK53">
        <f t="shared" si="3"/>
        <v>48.86734771216468</v>
      </c>
    </row>
    <row r="54" spans="11:37" x14ac:dyDescent="0.2">
      <c r="Q54">
        <v>40493</v>
      </c>
      <c r="R54" t="s">
        <v>1477</v>
      </c>
      <c r="T54">
        <v>46207</v>
      </c>
      <c r="U54">
        <v>46265</v>
      </c>
      <c r="V54" t="s">
        <v>1469</v>
      </c>
      <c r="AA54">
        <v>8</v>
      </c>
      <c r="AB54">
        <v>4</v>
      </c>
      <c r="AC54">
        <f>IFERROR(AVERAGEIFS(Historique!$I$2:$I$2107,Historique!$H$2:$H$2107,"Oui",Historique!$C$2:$C$2107,$AA54,Historique!$F$2:$F$2107,$AB54)*AC$88,0)</f>
        <v>6.0088320131502293</v>
      </c>
      <c r="AD54">
        <f>IFERROR(AVERAGEIFS(Historique!$J$2:$J$2107,Historique!$H$2:$H$2107,"Oui",Historique!$C$2:$C$2107,$AA54,Historique!$F$2:$F$2107,$AB54)*AD$88,0)</f>
        <v>3.0095171670304728</v>
      </c>
      <c r="AE54">
        <f>IFERROR(AVERAGEIFS(Historique!$K$2:$K$2107,Historique!$H$2:$H$2107,"Oui",Historique!$C$2:$C$2107,$AA54,Historique!$F$2:$F$2107,$AB54)*AE$88,0)</f>
        <v>2.9434952870795237</v>
      </c>
      <c r="AF54">
        <f>IFERROR(AVERAGEIFS(Historique!$L$2:$L$2107,Historique!$H$2:$H$2107,"Oui",Historique!$C$2:$C$2107,$AA54,Historique!$F$2:$F$2107,$AB54)*AF$88,0)</f>
        <v>23.9138160683693</v>
      </c>
      <c r="AG54">
        <f>IFERROR(AVERAGEIFS(Historique!$M$2:$M$2107,Historique!$H$2:$H$2107,"Oui",Historique!$C$2:$C$2107,$AA54,Historique!$F$2:$F$2107,$AB54)*AG$88,0)</f>
        <v>9.4121420993727885</v>
      </c>
      <c r="AH54">
        <f>IFERROR(AVERAGEIFS(Historique!$N$2:$N$2107,Historique!$H$2:$H$2107,"Oui",Historique!$C$2:$C$2107,$AA54,Historique!$F$2:$F$2107,$AB54)*AH$88,0)</f>
        <v>0.46028109837165548</v>
      </c>
      <c r="AI54">
        <f>IFERROR(AVERAGEIFS(Historique!$O$2:$O$2107,Historique!$H$2:$H$2107,"Oui",Historique!$C$2:$C$2107,$AA54,Historique!$F$2:$F$2107,$AB54)*AI$88,0)</f>
        <v>6.6843052868651842</v>
      </c>
      <c r="AJ54">
        <f>IFERROR(AVERAGEIFS(Historique!$P$2:$P$2107,Historique!$H$2:$H$2107,"Oui",Historique!$C$2:$C$2107,$AA54,Historique!$F$2:$F$2107,$AB54)*AJ$88,0)</f>
        <v>2.9759079869167397</v>
      </c>
      <c r="AK54">
        <f t="shared" si="3"/>
        <v>55.408297007155888</v>
      </c>
    </row>
    <row r="55" spans="11:37" x14ac:dyDescent="0.2">
      <c r="Q55">
        <v>40537</v>
      </c>
      <c r="R55" t="s">
        <v>1479</v>
      </c>
      <c r="T55">
        <v>46312</v>
      </c>
      <c r="U55">
        <v>46327</v>
      </c>
      <c r="V55" t="s">
        <v>1456</v>
      </c>
      <c r="AA55">
        <v>8</v>
      </c>
      <c r="AB55">
        <v>5</v>
      </c>
      <c r="AC55">
        <f>IFERROR(AVERAGEIFS(Historique!$I$2:$I$2107,Historique!$H$2:$H$2107,"Oui",Historique!$C$2:$C$2107,$AA55,Historique!$F$2:$F$2107,$AB55)*AC$88,0)</f>
        <v>5.3936617480979061</v>
      </c>
      <c r="AD55">
        <f>IFERROR(AVERAGEIFS(Historique!$J$2:$J$2107,Historique!$H$2:$H$2107,"Oui",Historique!$C$2:$C$2107,$AA55,Historique!$F$2:$F$2107,$AB55)*AD$88,0)</f>
        <v>3.3028760227797469</v>
      </c>
      <c r="AE55">
        <f>IFERROR(AVERAGEIFS(Historique!$K$2:$K$2107,Historique!$H$2:$H$2107,"Oui",Historique!$C$2:$C$2107,$AA55,Historique!$F$2:$F$2107,$AB55)*AE$88,0)</f>
        <v>2.4237914007762904</v>
      </c>
      <c r="AF55">
        <f>IFERROR(AVERAGEIFS(Historique!$L$2:$L$2107,Historique!$H$2:$H$2107,"Oui",Historique!$C$2:$C$2107,$AA55,Historique!$F$2:$F$2107,$AB55)*AF$88,0)</f>
        <v>19.634472004480621</v>
      </c>
      <c r="AG55">
        <f>IFERROR(AVERAGEIFS(Historique!$M$2:$M$2107,Historique!$H$2:$H$2107,"Oui",Historique!$C$2:$C$2107,$AA55,Historique!$F$2:$F$2107,$AB55)*AG$88,0)</f>
        <v>10.251209030712221</v>
      </c>
      <c r="AH55">
        <f>IFERROR(AVERAGEIFS(Historique!$N$2:$N$2107,Historique!$H$2:$H$2107,"Oui",Historique!$C$2:$C$2107,$AA55,Historique!$F$2:$F$2107,$AB55)*AH$88,0)</f>
        <v>1.3808432951149665</v>
      </c>
      <c r="AI55">
        <f>IFERROR(AVERAGEIFS(Historique!$O$2:$O$2107,Historique!$H$2:$H$2107,"Oui",Historique!$C$2:$C$2107,$AA55,Historique!$F$2:$F$2107,$AB55)*AI$88,0)</f>
        <v>5.6682908832616761</v>
      </c>
      <c r="AJ55">
        <f>IFERROR(AVERAGEIFS(Historique!$P$2:$P$2107,Historique!$H$2:$H$2107,"Oui",Historique!$C$2:$C$2107,$AA55,Historique!$F$2:$F$2107,$AB55)*AJ$88,0)</f>
        <v>3.0883696259571964</v>
      </c>
      <c r="AK55">
        <f t="shared" si="3"/>
        <v>51.143514011180621</v>
      </c>
    </row>
    <row r="56" spans="11:37" x14ac:dyDescent="0.2">
      <c r="Q56">
        <v>40544</v>
      </c>
      <c r="R56" t="s">
        <v>1455</v>
      </c>
      <c r="T56">
        <v>46375</v>
      </c>
      <c r="U56">
        <v>46390</v>
      </c>
      <c r="V56" t="s">
        <v>1459</v>
      </c>
      <c r="AA56">
        <v>8</v>
      </c>
      <c r="AB56">
        <v>6</v>
      </c>
      <c r="AC56">
        <f>IFERROR(AVERAGEIFS(Historique!$I$2:$I$2107,Historique!$H$2:$H$2107,"Oui",Historique!$C$2:$C$2107,$AA56,Historique!$F$2:$F$2107,$AB56)*AC$88,0)</f>
        <v>5.78134102581802</v>
      </c>
      <c r="AD56">
        <f>IFERROR(AVERAGEIFS(Historique!$J$2:$J$2107,Historique!$H$2:$H$2107,"Oui",Historique!$C$2:$C$2107,$AA56,Historique!$F$2:$F$2107,$AB56)*AD$88,0)</f>
        <v>4.1988558058586571</v>
      </c>
      <c r="AE56">
        <f>IFERROR(AVERAGEIFS(Historique!$K$2:$K$2107,Historique!$H$2:$H$2107,"Oui",Historique!$C$2:$C$2107,$AA56,Historique!$F$2:$F$2107,$AB56)*AE$88,0)</f>
        <v>3.0599806409061108</v>
      </c>
      <c r="AF56">
        <f>IFERROR(AVERAGEIFS(Historique!$L$2:$L$2107,Historique!$H$2:$H$2107,"Oui",Historique!$C$2:$C$2107,$AA56,Historique!$F$2:$F$2107,$AB56)*AF$88,0)</f>
        <v>22.356099047034306</v>
      </c>
      <c r="AG56">
        <f>IFERROR(AVERAGEIFS(Historique!$M$2:$M$2107,Historique!$H$2:$H$2107,"Oui",Historique!$C$2:$C$2107,$AA56,Historique!$F$2:$F$2107,$AB56)*AG$88,0)</f>
        <v>9.4851044412283905</v>
      </c>
      <c r="AH56">
        <f>IFERROR(AVERAGEIFS(Historique!$N$2:$N$2107,Historique!$H$2:$H$2107,"Oui",Historique!$C$2:$C$2107,$AA56,Historique!$F$2:$F$2107,$AB56)*AH$88,0)</f>
        <v>1.1507027459291388</v>
      </c>
      <c r="AI56">
        <f>IFERROR(AVERAGEIFS(Historique!$O$2:$O$2107,Historique!$H$2:$H$2107,"Oui",Historique!$C$2:$C$2107,$AA56,Historique!$F$2:$F$2107,$AB56)*AI$88,0)</f>
        <v>3.5827876337597386</v>
      </c>
      <c r="AJ56">
        <f>IFERROR(AVERAGEIFS(Historique!$P$2:$P$2107,Historique!$H$2:$H$2107,"Oui",Historique!$C$2:$C$2107,$AA56,Historique!$F$2:$F$2107,$AB56)*AJ$88,0)</f>
        <v>3.8280211750309796</v>
      </c>
      <c r="AK56">
        <f t="shared" si="3"/>
        <v>53.442892515565333</v>
      </c>
    </row>
    <row r="57" spans="11:37" x14ac:dyDescent="0.2">
      <c r="Q57">
        <v>40658</v>
      </c>
      <c r="R57" t="s">
        <v>1458</v>
      </c>
      <c r="T57">
        <v>46424</v>
      </c>
      <c r="U57">
        <v>46439</v>
      </c>
      <c r="V57" t="s">
        <v>1462</v>
      </c>
      <c r="AA57">
        <v>8</v>
      </c>
      <c r="AB57">
        <v>7</v>
      </c>
      <c r="AC57">
        <f>IFERROR(AVERAGEIFS(Historique!$I$2:$I$2107,Historique!$H$2:$H$2107,"Oui",Historique!$C$2:$C$2107,$AA57,Historique!$F$2:$F$2107,$AB57)*AC$88,0)</f>
        <v>5.7891218594278655</v>
      </c>
      <c r="AD57">
        <f>IFERROR(AVERAGEIFS(Historique!$J$2:$J$2107,Historique!$H$2:$H$2107,"Oui",Historique!$C$2:$C$2107,$AA57,Historique!$F$2:$F$2107,$AB57)*AD$88,0)</f>
        <v>3.8502709705542704</v>
      </c>
      <c r="AE57">
        <f>IFERROR(AVERAGEIFS(Historique!$K$2:$K$2107,Historique!$H$2:$H$2107,"Oui",Historique!$C$2:$C$2107,$AA57,Historique!$F$2:$F$2107,$AB57)*AE$88,0)</f>
        <v>2.8488940159984639</v>
      </c>
      <c r="AF57">
        <f>IFERROR(AVERAGEIFS(Historique!$L$2:$L$2107,Historique!$H$2:$H$2107,"Oui",Historique!$C$2:$C$2107,$AA57,Historique!$F$2:$F$2107,$AB57)*AF$88,0)</f>
        <v>20.635831860492853</v>
      </c>
      <c r="AG57">
        <f>IFERROR(AVERAGEIFS(Historique!$M$2:$M$2107,Historique!$H$2:$H$2107,"Oui",Historique!$C$2:$C$2107,$AA57,Historique!$F$2:$F$2107,$AB57)*AG$88,0)</f>
        <v>5.9857182760769696</v>
      </c>
      <c r="AH57">
        <f>IFERROR(AVERAGEIFS(Historique!$N$2:$N$2107,Historique!$H$2:$H$2107,"Oui",Historique!$C$2:$C$2107,$AA57,Historique!$F$2:$F$2107,$AB57)*AH$88,0)</f>
        <v>0.81257316981765337</v>
      </c>
      <c r="AI57">
        <f>IFERROR(AVERAGEIFS(Historique!$O$2:$O$2107,Historique!$H$2:$H$2107,"Oui",Historique!$C$2:$C$2107,$AA57,Historique!$F$2:$F$2107,$AB57)*AI$88,0)</f>
        <v>4.4980232807305098</v>
      </c>
      <c r="AJ57">
        <f>IFERROR(AVERAGEIFS(Historique!$P$2:$P$2107,Historique!$H$2:$H$2107,"Oui",Historique!$C$2:$C$2107,$AA57,Historique!$F$2:$F$2107,$AB57)*AJ$88,0)</f>
        <v>2.4660042536933595</v>
      </c>
      <c r="AK57">
        <f t="shared" si="3"/>
        <v>46.886437686791936</v>
      </c>
    </row>
    <row r="58" spans="11:37" x14ac:dyDescent="0.2">
      <c r="Q58">
        <v>40664</v>
      </c>
      <c r="R58" t="s">
        <v>1461</v>
      </c>
      <c r="T58">
        <v>46480</v>
      </c>
      <c r="U58">
        <v>46495</v>
      </c>
      <c r="V58" t="s">
        <v>1465</v>
      </c>
      <c r="AA58">
        <v>9</v>
      </c>
      <c r="AB58">
        <v>1</v>
      </c>
      <c r="AC58">
        <f>IFERROR(AVERAGEIFS(Historique!$I$2:$I$2107,Historique!$H$2:$H$2107,"Oui",Historique!$C$2:$C$2107,$AA58,Historique!$F$2:$F$2107,$AB58)*AC$88,0)</f>
        <v>4.428898931711406</v>
      </c>
      <c r="AD58">
        <f>IFERROR(AVERAGEIFS(Historique!$J$2:$J$2107,Historique!$H$2:$H$2107,"Oui",Historique!$C$2:$C$2107,$AA58,Historique!$F$2:$F$2107,$AB58)*AD$88,0)</f>
        <v>3.5142892204255052</v>
      </c>
      <c r="AE58">
        <f>IFERROR(AVERAGEIFS(Historique!$K$2:$K$2107,Historique!$H$2:$H$2107,"Oui",Historique!$C$2:$C$2107,$AA58,Historique!$F$2:$F$2107,$AB58)*AE$88,0)</f>
        <v>2.3107523591930925</v>
      </c>
      <c r="AF58">
        <f>IFERROR(AVERAGEIFS(Historique!$L$2:$L$2107,Historique!$H$2:$H$2107,"Oui",Historique!$C$2:$C$2107,$AA58,Historique!$F$2:$F$2107,$AB58)*AF$88,0)</f>
        <v>33.521548968600634</v>
      </c>
      <c r="AG58">
        <f>IFERROR(AVERAGEIFS(Historique!$M$2:$M$2107,Historique!$H$2:$H$2107,"Oui",Historique!$C$2:$C$2107,$AA58,Historique!$F$2:$F$2107,$AB58)*AG$88,0)</f>
        <v>9.0922302927751435</v>
      </c>
      <c r="AH58">
        <f>IFERROR(AVERAGEIFS(Historique!$N$2:$N$2107,Historique!$H$2:$H$2107,"Oui",Historique!$C$2:$C$2107,$AA58,Historique!$F$2:$F$2107,$AB58)*AH$88,0)</f>
        <v>0.90817001332561254</v>
      </c>
      <c r="AI58">
        <f>IFERROR(AVERAGEIFS(Historique!$O$2:$O$2107,Historique!$H$2:$H$2107,"Oui",Historique!$C$2:$C$2107,$AA58,Historique!$F$2:$F$2107,$AB58)*AI$88,0)</f>
        <v>5.6641774646236049</v>
      </c>
      <c r="AJ58">
        <f>IFERROR(AVERAGEIFS(Historique!$P$2:$P$2107,Historique!$H$2:$H$2107,"Oui",Historique!$C$2:$C$2107,$AA58,Historique!$F$2:$F$2107,$AB58)*AJ$88,0)</f>
        <v>2.9870543327979675</v>
      </c>
      <c r="AK58">
        <f t="shared" si="3"/>
        <v>62.427121583452966</v>
      </c>
    </row>
    <row r="59" spans="11:37" x14ac:dyDescent="0.2">
      <c r="Q59">
        <v>40671</v>
      </c>
      <c r="R59" t="s">
        <v>1464</v>
      </c>
      <c r="T59">
        <v>46514</v>
      </c>
      <c r="U59">
        <v>46514</v>
      </c>
      <c r="V59" t="s">
        <v>1478</v>
      </c>
      <c r="AA59">
        <v>9</v>
      </c>
      <c r="AB59">
        <v>2</v>
      </c>
      <c r="AC59">
        <f>IFERROR(AVERAGEIFS(Historique!$I$2:$I$2107,Historique!$H$2:$H$2107,"Oui",Historique!$C$2:$C$2107,$AA59,Historique!$F$2:$F$2107,$AB59)*AC$88,0)</f>
        <v>5.6080585310088784</v>
      </c>
      <c r="AD59">
        <f>IFERROR(AVERAGEIFS(Historique!$J$2:$J$2107,Historique!$H$2:$H$2107,"Oui",Historique!$C$2:$C$2107,$AA59,Historique!$F$2:$F$2107,$AB59)*AD$88,0)</f>
        <v>3.580694392576012</v>
      </c>
      <c r="AE59">
        <f>IFERROR(AVERAGEIFS(Historique!$K$2:$K$2107,Historique!$H$2:$H$2107,"Oui",Historique!$C$2:$C$2107,$AA59,Historique!$F$2:$F$2107,$AB59)*AE$88,0)</f>
        <v>2.9714104162509836</v>
      </c>
      <c r="AF59">
        <f>IFERROR(AVERAGEIFS(Historique!$L$2:$L$2107,Historique!$H$2:$H$2107,"Oui",Historique!$C$2:$C$2107,$AA59,Historique!$F$2:$F$2107,$AB59)*AF$88,0)</f>
        <v>34.207019644342218</v>
      </c>
      <c r="AG59">
        <f>IFERROR(AVERAGEIFS(Historique!$M$2:$M$2107,Historique!$H$2:$H$2107,"Oui",Historique!$C$2:$C$2107,$AA59,Historique!$F$2:$F$2107,$AB59)*AG$88,0)</f>
        <v>9.800666569753874</v>
      </c>
      <c r="AH59">
        <f>IFERROR(AVERAGEIFS(Historique!$N$2:$N$2107,Historique!$H$2:$H$2107,"Oui",Historique!$C$2:$C$2107,$AA59,Historique!$F$2:$F$2107,$AB59)*AH$88,0)</f>
        <v>0.81257316981765337</v>
      </c>
      <c r="AI59">
        <f>IFERROR(AVERAGEIFS(Historique!$O$2:$O$2107,Historique!$H$2:$H$2107,"Oui",Historique!$C$2:$C$2107,$AA59,Historique!$F$2:$F$2107,$AB59)*AI$88,0)</f>
        <v>5.719708616237563</v>
      </c>
      <c r="AJ59">
        <f>IFERROR(AVERAGEIFS(Historique!$P$2:$P$2107,Historique!$H$2:$H$2107,"Oui",Historique!$C$2:$C$2107,$AA59,Historique!$F$2:$F$2107,$AB59)*AJ$88,0)</f>
        <v>3.1307922856544117</v>
      </c>
      <c r="AK59">
        <f t="shared" si="3"/>
        <v>65.830923625641589</v>
      </c>
    </row>
    <row r="60" spans="11:37" x14ac:dyDescent="0.2">
      <c r="Q60">
        <v>40696</v>
      </c>
      <c r="R60" t="s">
        <v>1468</v>
      </c>
      <c r="T60">
        <v>46571</v>
      </c>
      <c r="U60">
        <v>46631</v>
      </c>
      <c r="V60" t="s">
        <v>1469</v>
      </c>
      <c r="AA60">
        <v>9</v>
      </c>
      <c r="AB60">
        <v>3</v>
      </c>
      <c r="AC60">
        <f>IFERROR(AVERAGEIFS(Historique!$I$2:$I$2107,Historique!$H$2:$H$2107,"Oui",Historique!$C$2:$C$2107,$AA60,Historique!$F$2:$F$2107,$AB60)*AC$88,0)</f>
        <v>5.1152883475437116</v>
      </c>
      <c r="AD60">
        <f>IFERROR(AVERAGEIFS(Historique!$J$2:$J$2107,Historique!$H$2:$H$2107,"Oui",Historique!$C$2:$C$2107,$AA60,Historique!$F$2:$F$2107,$AB60)*AD$88,0)</f>
        <v>3.8004528809649902</v>
      </c>
      <c r="AE60">
        <f>IFERROR(AVERAGEIFS(Historique!$K$2:$K$2107,Historique!$H$2:$H$2107,"Oui",Historique!$C$2:$C$2107,$AA60,Historique!$F$2:$F$2107,$AB60)*AE$88,0)</f>
        <v>2.527373761563624</v>
      </c>
      <c r="AF60">
        <f>IFERROR(AVERAGEIFS(Historique!$L$2:$L$2107,Historique!$H$2:$H$2107,"Oui",Historique!$C$2:$C$2107,$AA60,Historique!$F$2:$F$2107,$AB60)*AF$88,0)</f>
        <v>32.711631713397907</v>
      </c>
      <c r="AG60">
        <f>IFERROR(AVERAGEIFS(Historique!$M$2:$M$2107,Historique!$H$2:$H$2107,"Oui",Historique!$C$2:$C$2107,$AA60,Historique!$F$2:$F$2107,$AB60)*AG$88,0)</f>
        <v>9.3574203429810865</v>
      </c>
      <c r="AH60">
        <f>IFERROR(AVERAGEIFS(Historique!$N$2:$N$2107,Historique!$H$2:$H$2107,"Oui",Historique!$C$2:$C$2107,$AA60,Historique!$F$2:$F$2107,$AB60)*AH$88,0)</f>
        <v>0.34797251036897159</v>
      </c>
      <c r="AI60">
        <f>IFERROR(AVERAGEIFS(Historique!$O$2:$O$2107,Historique!$H$2:$H$2107,"Oui",Historique!$C$2:$C$2107,$AA60,Historique!$F$2:$F$2107,$AB60)*AI$88,0)</f>
        <v>5.1062744947613021</v>
      </c>
      <c r="AJ60">
        <f>IFERROR(AVERAGEIFS(Historique!$P$2:$P$2107,Historique!$H$2:$H$2107,"Oui",Historique!$C$2:$C$2107,$AA60,Historique!$F$2:$F$2107,$AB60)*AJ$88,0)</f>
        <v>2.5926733246481009</v>
      </c>
      <c r="AK60">
        <f t="shared" si="3"/>
        <v>61.559087376229691</v>
      </c>
    </row>
    <row r="61" spans="11:37" x14ac:dyDescent="0.2">
      <c r="Q61">
        <v>40707</v>
      </c>
      <c r="R61" t="s">
        <v>1470</v>
      </c>
      <c r="T61">
        <v>46683</v>
      </c>
      <c r="U61">
        <v>46698</v>
      </c>
      <c r="V61" t="s">
        <v>1456</v>
      </c>
      <c r="AA61">
        <v>9</v>
      </c>
      <c r="AB61">
        <v>4</v>
      </c>
      <c r="AC61">
        <f>IFERROR(AVERAGEIFS(Historique!$I$2:$I$2107,Historique!$H$2:$H$2107,"Oui",Historique!$C$2:$C$2107,$AA61,Historique!$F$2:$F$2107,$AB61)*AC$88,0)</f>
        <v>4.994993632373788</v>
      </c>
      <c r="AD61">
        <f>IFERROR(AVERAGEIFS(Historique!$J$2:$J$2107,Historique!$H$2:$H$2107,"Oui",Historique!$C$2:$C$2107,$AA61,Historique!$F$2:$F$2107,$AB61)*AD$88,0)</f>
        <v>3.9432889083997051</v>
      </c>
      <c r="AE61">
        <f>IFERROR(AVERAGEIFS(Historique!$K$2:$K$2107,Historique!$H$2:$H$2107,"Oui",Historique!$C$2:$C$2107,$AA61,Historique!$F$2:$F$2107,$AB61)*AE$88,0)</f>
        <v>2.425762691379509</v>
      </c>
      <c r="AF61">
        <f>IFERROR(AVERAGEIFS(Historique!$L$2:$L$2107,Historique!$H$2:$H$2107,"Oui",Historique!$C$2:$C$2107,$AA61,Historique!$F$2:$F$2107,$AB61)*AF$88,0)</f>
        <v>29.508042174166462</v>
      </c>
      <c r="AG61">
        <f>IFERROR(AVERAGEIFS(Historique!$M$2:$M$2107,Historique!$H$2:$H$2107,"Oui",Historique!$C$2:$C$2107,$AA61,Historique!$F$2:$F$2107,$AB61)*AG$88,0)</f>
        <v>9.5031991020085798</v>
      </c>
      <c r="AH61">
        <f>IFERROR(AVERAGEIFS(Historique!$N$2:$N$2107,Historique!$H$2:$H$2107,"Oui",Historique!$C$2:$C$2107,$AA61,Historique!$F$2:$F$2107,$AB61)*AH$88,0)</f>
        <v>0.49710358624138795</v>
      </c>
      <c r="AI61">
        <f>IFERROR(AVERAGEIFS(Historique!$O$2:$O$2107,Historique!$H$2:$H$2107,"Oui",Historique!$C$2:$C$2107,$AA61,Historique!$F$2:$F$2107,$AB61)*AI$88,0)</f>
        <v>6.5837733353507311</v>
      </c>
      <c r="AJ61">
        <f>IFERROR(AVERAGEIFS(Historique!$P$2:$P$2107,Historique!$H$2:$H$2107,"Oui",Historique!$C$2:$C$2107,$AA61,Historique!$F$2:$F$2107,$AB61)*AJ$88,0)</f>
        <v>2.5786588742445979</v>
      </c>
      <c r="AK61">
        <f t="shared" si="3"/>
        <v>60.034822304164763</v>
      </c>
    </row>
    <row r="62" spans="11:37" x14ac:dyDescent="0.2">
      <c r="Q62">
        <v>40738</v>
      </c>
      <c r="R62" t="s">
        <v>1471</v>
      </c>
      <c r="T62">
        <v>46739</v>
      </c>
      <c r="U62">
        <v>46754</v>
      </c>
      <c r="V62" t="s">
        <v>1459</v>
      </c>
      <c r="AA62">
        <v>9</v>
      </c>
      <c r="AB62">
        <v>5</v>
      </c>
      <c r="AC62">
        <f>IFERROR(AVERAGEIFS(Historique!$I$2:$I$2107,Historique!$H$2:$H$2107,"Oui",Historique!$C$2:$C$2107,$AA62,Historique!$F$2:$F$2107,$AB62)*AC$88,0)</f>
        <v>4.7693633844721663</v>
      </c>
      <c r="AD62">
        <f>IFERROR(AVERAGEIFS(Historique!$J$2:$J$2107,Historique!$H$2:$H$2107,"Oui",Historique!$C$2:$C$2107,$AA62,Historique!$F$2:$F$2107,$AB62)*AD$88,0)</f>
        <v>3.8558399410353705</v>
      </c>
      <c r="AE62">
        <f>IFERROR(AVERAGEIFS(Historique!$K$2:$K$2107,Historique!$H$2:$H$2107,"Oui",Historique!$C$2:$C$2107,$AA62,Historique!$F$2:$F$2107,$AB62)*AE$88,0)</f>
        <v>2.9543511706462025</v>
      </c>
      <c r="AF62">
        <f>IFERROR(AVERAGEIFS(Historique!$L$2:$L$2107,Historique!$H$2:$H$2107,"Oui",Historique!$C$2:$C$2107,$AA62,Historique!$F$2:$F$2107,$AB62)*AF$88,0)</f>
        <v>29.330329016539704</v>
      </c>
      <c r="AG62">
        <f>IFERROR(AVERAGEIFS(Historique!$M$2:$M$2107,Historique!$H$2:$H$2107,"Oui",Historique!$C$2:$C$2107,$AA62,Historique!$F$2:$F$2107,$AB62)*AG$88,0)</f>
        <v>9.7362632718467168</v>
      </c>
      <c r="AH62">
        <f>IFERROR(AVERAGEIFS(Historique!$N$2:$N$2107,Historique!$H$2:$H$2107,"Oui",Historique!$C$2:$C$2107,$AA62,Historique!$F$2:$F$2107,$AB62)*AH$88,0)</f>
        <v>0.90817001332561254</v>
      </c>
      <c r="AI62">
        <f>IFERROR(AVERAGEIFS(Historique!$O$2:$O$2107,Historique!$H$2:$H$2107,"Oui",Historique!$C$2:$C$2107,$AA62,Historique!$F$2:$F$2107,$AB62)*AI$88,0)</f>
        <v>7.1079874065864859</v>
      </c>
      <c r="AJ62">
        <f>IFERROR(AVERAGEIFS(Historique!$P$2:$P$2107,Historique!$H$2:$H$2107,"Oui",Historique!$C$2:$C$2107,$AA62,Historique!$F$2:$F$2107,$AB62)*AJ$88,0)</f>
        <v>2.8388245689147609</v>
      </c>
      <c r="AK62">
        <f t="shared" si="3"/>
        <v>61.501128773367014</v>
      </c>
    </row>
    <row r="63" spans="11:37" x14ac:dyDescent="0.2">
      <c r="Q63">
        <v>40770</v>
      </c>
      <c r="R63" t="s">
        <v>1473</v>
      </c>
      <c r="T63">
        <v>46795</v>
      </c>
      <c r="U63">
        <v>46810</v>
      </c>
      <c r="V63" t="s">
        <v>1462</v>
      </c>
      <c r="AA63">
        <v>9</v>
      </c>
      <c r="AB63">
        <v>6</v>
      </c>
      <c r="AC63">
        <f>IFERROR(AVERAGEIFS(Historique!$I$2:$I$2107,Historique!$H$2:$H$2107,"Oui",Historique!$C$2:$C$2107,$AA63,Historique!$F$2:$F$2107,$AB63)*AC$88,0)</f>
        <v>6.917600075601289</v>
      </c>
      <c r="AD63">
        <f>IFERROR(AVERAGEIFS(Historique!$J$2:$J$2107,Historique!$H$2:$H$2107,"Oui",Historique!$C$2:$C$2107,$AA63,Historique!$F$2:$F$2107,$AB63)*AD$88,0)</f>
        <v>4.2025371585036364</v>
      </c>
      <c r="AE63">
        <f>IFERROR(AVERAGEIFS(Historique!$K$2:$K$2107,Historique!$H$2:$H$2107,"Oui",Historique!$C$2:$C$2107,$AA63,Historique!$F$2:$F$2107,$AB63)*AE$88,0)</f>
        <v>3.2490108674560605</v>
      </c>
      <c r="AF63">
        <f>IFERROR(AVERAGEIFS(Historique!$L$2:$L$2107,Historique!$H$2:$H$2107,"Oui",Historique!$C$2:$C$2107,$AA63,Historique!$F$2:$F$2107,$AB63)*AF$88,0)</f>
        <v>37.376211305840222</v>
      </c>
      <c r="AG63">
        <f>IFERROR(AVERAGEIFS(Historique!$M$2:$M$2107,Historique!$H$2:$H$2107,"Oui",Historique!$C$2:$C$2107,$AA63,Historique!$F$2:$F$2107,$AB63)*AG$88,0)</f>
        <v>9.7627822768673109</v>
      </c>
      <c r="AH63">
        <f>IFERROR(AVERAGEIFS(Historique!$N$2:$N$2107,Historique!$H$2:$H$2107,"Oui",Historique!$C$2:$C$2107,$AA63,Historique!$F$2:$F$2107,$AB63)*AH$88,0)</f>
        <v>0.7169763263096941</v>
      </c>
      <c r="AI63">
        <f>IFERROR(AVERAGEIFS(Historique!$O$2:$O$2107,Historique!$H$2:$H$2107,"Oui",Historique!$C$2:$C$2107,$AA63,Historique!$F$2:$F$2107,$AB63)*AI$88,0)</f>
        <v>8.2186104388656247</v>
      </c>
      <c r="AJ63">
        <f>IFERROR(AVERAGEIFS(Historique!$P$2:$P$2107,Historique!$H$2:$H$2107,"Oui",Historique!$C$2:$C$2107,$AA63,Historique!$F$2:$F$2107,$AB63)*AJ$88,0)</f>
        <v>3.4047927582870074</v>
      </c>
      <c r="AK63">
        <f t="shared" si="3"/>
        <v>73.84852120773084</v>
      </c>
    </row>
    <row r="64" spans="11:37" x14ac:dyDescent="0.2">
      <c r="Q64">
        <v>40848</v>
      </c>
      <c r="R64" t="s">
        <v>1475</v>
      </c>
      <c r="T64">
        <v>46858</v>
      </c>
      <c r="U64">
        <v>46874</v>
      </c>
      <c r="V64" t="s">
        <v>1465</v>
      </c>
      <c r="AA64">
        <v>9</v>
      </c>
      <c r="AB64">
        <v>7</v>
      </c>
      <c r="AC64">
        <f>IFERROR(AVERAGEIFS(Historique!$I$2:$I$2107,Historique!$H$2:$H$2107,"Oui",Historique!$C$2:$C$2107,$AA64,Historique!$F$2:$F$2107,$AB64)*AC$88,0)</f>
        <v>5.3754963778025484</v>
      </c>
      <c r="AD64">
        <f>IFERROR(AVERAGEIFS(Historique!$J$2:$J$2107,Historique!$H$2:$H$2107,"Oui",Historique!$C$2:$C$2107,$AA64,Historique!$F$2:$F$2107,$AB64)*AD$88,0)</f>
        <v>4.8451579453297109</v>
      </c>
      <c r="AE64">
        <f>IFERROR(AVERAGEIFS(Historique!$K$2:$K$2107,Historique!$H$2:$H$2107,"Oui",Historique!$C$2:$C$2107,$AA64,Historique!$F$2:$F$2107,$AB64)*AE$88,0)</f>
        <v>2.5899036509076949</v>
      </c>
      <c r="AF64">
        <f>IFERROR(AVERAGEIFS(Historique!$L$2:$L$2107,Historique!$H$2:$H$2107,"Oui",Historique!$C$2:$C$2107,$AA64,Historique!$F$2:$F$2107,$AB64)*AF$88,0)</f>
        <v>33.312809035786266</v>
      </c>
      <c r="AG64">
        <f>IFERROR(AVERAGEIFS(Historique!$M$2:$M$2107,Historique!$H$2:$H$2107,"Oui",Historique!$C$2:$C$2107,$AA64,Historique!$F$2:$F$2107,$AB64)*AG$88,0)</f>
        <v>6.4857909421796025</v>
      </c>
      <c r="AH64">
        <f>IFERROR(AVERAGEIFS(Historique!$N$2:$N$2107,Historique!$H$2:$H$2107,"Oui",Historique!$C$2:$C$2107,$AA64,Historique!$F$2:$F$2107,$AB64)*AH$88,0)</f>
        <v>0.33458895227785723</v>
      </c>
      <c r="AI64">
        <f>IFERROR(AVERAGEIFS(Historique!$O$2:$O$2107,Historique!$H$2:$H$2107,"Oui",Historique!$C$2:$C$2107,$AA64,Historique!$F$2:$F$2107,$AB64)*AI$88,0)</f>
        <v>6.0528955259213042</v>
      </c>
      <c r="AJ64">
        <f>IFERROR(AVERAGEIFS(Historique!$P$2:$P$2107,Historique!$H$2:$H$2107,"Oui",Historique!$C$2:$C$2107,$AA64,Historique!$F$2:$F$2107,$AB64)*AJ$88,0)</f>
        <v>3.4721699236884649</v>
      </c>
      <c r="AK64">
        <f t="shared" si="3"/>
        <v>62.468812353893448</v>
      </c>
    </row>
    <row r="65" spans="17:37" x14ac:dyDescent="0.2">
      <c r="Q65">
        <v>40858</v>
      </c>
      <c r="R65" t="s">
        <v>1477</v>
      </c>
      <c r="T65">
        <v>46898</v>
      </c>
      <c r="U65">
        <v>46901</v>
      </c>
      <c r="V65" t="s">
        <v>1478</v>
      </c>
      <c r="AA65">
        <v>10</v>
      </c>
      <c r="AB65">
        <v>1</v>
      </c>
      <c r="AC65">
        <f>IFERROR(AVERAGEIFS(Historique!$I$2:$I$2107,Historique!$H$2:$H$2107,"Oui",Historique!$C$2:$C$2107,$AA65,Historique!$F$2:$F$2107,$AB65)*AC$88,0)</f>
        <v>5.1074776924509644</v>
      </c>
      <c r="AD65">
        <f>IFERROR(AVERAGEIFS(Historique!$J$2:$J$2107,Historique!$H$2:$H$2107,"Oui",Historique!$C$2:$C$2107,$AA65,Historique!$F$2:$F$2107,$AB65)*AD$88,0)</f>
        <v>3.7560113443250169</v>
      </c>
      <c r="AE65">
        <f>IFERROR(AVERAGEIFS(Historique!$K$2:$K$2107,Historique!$H$2:$H$2107,"Oui",Historique!$C$2:$C$2107,$AA65,Historique!$F$2:$F$2107,$AB65)*AE$88,0)</f>
        <v>2.9367749782049124</v>
      </c>
      <c r="AF65">
        <f>IFERROR(AVERAGEIFS(Historique!$L$2:$L$2107,Historique!$H$2:$H$2107,"Oui",Historique!$C$2:$C$2107,$AA65,Historique!$F$2:$F$2107,$AB65)*AF$88,0)</f>
        <v>45.16442201676702</v>
      </c>
      <c r="AG65">
        <f>IFERROR(AVERAGEIFS(Historique!$M$2:$M$2107,Historique!$H$2:$H$2107,"Oui",Historique!$C$2:$C$2107,$AA65,Historique!$F$2:$F$2107,$AB65)*AG$88,0)</f>
        <v>8.2082634587553382</v>
      </c>
      <c r="AH65">
        <f>IFERROR(AVERAGEIFS(Historique!$N$2:$N$2107,Historique!$H$2:$H$2107,"Oui",Historique!$C$2:$C$2107,$AA65,Historique!$F$2:$F$2107,$AB65)*AH$88,0)</f>
        <v>0.77672435350216862</v>
      </c>
      <c r="AI65">
        <f>IFERROR(AVERAGEIFS(Historique!$O$2:$O$2107,Historique!$H$2:$H$2107,"Oui",Historique!$C$2:$C$2107,$AA65,Historique!$F$2:$F$2107,$AB65)*AI$88,0)</f>
        <v>12.091908263939118</v>
      </c>
      <c r="AJ65">
        <f>IFERROR(AVERAGEIFS(Historique!$P$2:$P$2107,Historique!$H$2:$H$2107,"Oui",Historique!$C$2:$C$2107,$AA65,Historique!$F$2:$F$2107,$AB65)*AJ$88,0)</f>
        <v>2.3016788336309153</v>
      </c>
      <c r="AK65">
        <f t="shared" si="3"/>
        <v>80.343260941575465</v>
      </c>
    </row>
    <row r="66" spans="17:37" x14ac:dyDescent="0.2">
      <c r="Q66">
        <v>40902</v>
      </c>
      <c r="R66" t="s">
        <v>1479</v>
      </c>
      <c r="T66">
        <v>46938</v>
      </c>
      <c r="U66">
        <v>46938</v>
      </c>
      <c r="V66" t="s">
        <v>1488</v>
      </c>
      <c r="AA66">
        <v>10</v>
      </c>
      <c r="AB66">
        <v>2</v>
      </c>
      <c r="AC66">
        <f>IFERROR(AVERAGEIFS(Historique!$I$2:$I$2107,Historique!$H$2:$H$2107,"Oui",Historique!$C$2:$C$2107,$AA66,Historique!$F$2:$F$2107,$AB66)*AC$88,0)</f>
        <v>4.9686947570186177</v>
      </c>
      <c r="AD66">
        <f>IFERROR(AVERAGEIFS(Historique!$J$2:$J$2107,Historique!$H$2:$H$2107,"Oui",Historique!$C$2:$C$2107,$AA66,Historique!$F$2:$F$2107,$AB66)*AD$88,0)</f>
        <v>3.3154828187469585</v>
      </c>
      <c r="AE66">
        <f>IFERROR(AVERAGEIFS(Historique!$K$2:$K$2107,Historique!$H$2:$H$2107,"Oui",Historique!$C$2:$C$2107,$AA66,Historique!$F$2:$F$2107,$AB66)*AE$88,0)</f>
        <v>3.8621322915045808</v>
      </c>
      <c r="AF66">
        <f>IFERROR(AVERAGEIFS(Historique!$L$2:$L$2107,Historique!$H$2:$H$2107,"Oui",Historique!$C$2:$C$2107,$AA66,Historique!$F$2:$F$2107,$AB66)*AF$88,0)</f>
        <v>42.214555256022599</v>
      </c>
      <c r="AG66">
        <f>IFERROR(AVERAGEIFS(Historique!$M$2:$M$2107,Historique!$H$2:$H$2107,"Oui",Historique!$C$2:$C$2107,$AA66,Historique!$F$2:$F$2107,$AB66)*AG$88,0)</f>
        <v>11.62004600929524</v>
      </c>
      <c r="AH66">
        <f>IFERROR(AVERAGEIFS(Historique!$N$2:$N$2107,Historique!$H$2:$H$2107,"Oui",Historique!$C$2:$C$2107,$AA66,Historique!$F$2:$F$2107,$AB66)*AH$88,0)</f>
        <v>1.0266269715854752</v>
      </c>
      <c r="AI66">
        <f>IFERROR(AVERAGEIFS(Historique!$O$2:$O$2107,Historique!$H$2:$H$2107,"Oui",Historique!$C$2:$C$2107,$AA66,Historique!$F$2:$F$2107,$AB66)*AI$88,0)</f>
        <v>13.182612513574119</v>
      </c>
      <c r="AJ66">
        <f>IFERROR(AVERAGEIFS(Historique!$P$2:$P$2107,Historique!$H$2:$H$2107,"Oui",Historique!$C$2:$C$2107,$AA66,Historique!$F$2:$F$2107,$AB66)*AJ$88,0)</f>
        <v>1.8838264853984439</v>
      </c>
      <c r="AK66">
        <f t="shared" ref="AK66:AK97" si="4">SUM(AC66:AJ66)</f>
        <v>82.073977103146021</v>
      </c>
    </row>
    <row r="67" spans="17:37" x14ac:dyDescent="0.2">
      <c r="Q67">
        <v>40909</v>
      </c>
      <c r="R67" t="s">
        <v>1455</v>
      </c>
      <c r="AA67">
        <v>10</v>
      </c>
      <c r="AB67">
        <v>3</v>
      </c>
      <c r="AC67">
        <f>IFERROR(AVERAGEIFS(Historique!$I$2:$I$2107,Historique!$H$2:$H$2107,"Oui",Historique!$C$2:$C$2107,$AA67,Historique!$F$2:$F$2107,$AB67)*AC$88,0)</f>
        <v>4.7131909258273126</v>
      </c>
      <c r="AD67">
        <f>IFERROR(AVERAGEIFS(Historique!$J$2:$J$2107,Historique!$H$2:$H$2107,"Oui",Historique!$C$2:$C$2107,$AA67,Historique!$F$2:$F$2107,$AB67)*AD$88,0)</f>
        <v>3.5682088776473182</v>
      </c>
      <c r="AE67">
        <f>IFERROR(AVERAGEIFS(Historique!$K$2:$K$2107,Historique!$H$2:$H$2107,"Oui",Historique!$C$2:$C$2107,$AA67,Historique!$F$2:$F$2107,$AB67)*AE$88,0)</f>
        <v>3.1573764216975713</v>
      </c>
      <c r="AF67">
        <f>IFERROR(AVERAGEIFS(Historique!$L$2:$L$2107,Historique!$H$2:$H$2107,"Oui",Historique!$C$2:$C$2107,$AA67,Historique!$F$2:$F$2107,$AB67)*AF$88,0)</f>
        <v>40.040295374043055</v>
      </c>
      <c r="AG67">
        <f>IFERROR(AVERAGEIFS(Historique!$M$2:$M$2107,Historique!$H$2:$H$2107,"Oui",Historique!$C$2:$C$2107,$AA67,Historique!$F$2:$F$2107,$AB67)*AG$88,0)</f>
        <v>10.064044762473937</v>
      </c>
      <c r="AH67">
        <f>IFERROR(AVERAGEIFS(Historique!$N$2:$N$2107,Historique!$H$2:$H$2107,"Oui",Historique!$C$2:$C$2107,$AA67,Historique!$F$2:$F$2107,$AB67)*AH$88,0)</f>
        <v>0.48629698654048825</v>
      </c>
      <c r="AI67">
        <f>IFERROR(AVERAGEIFS(Historique!$O$2:$O$2107,Historique!$H$2:$H$2107,"Oui",Historique!$C$2:$C$2107,$AA67,Historique!$F$2:$F$2107,$AB67)*AI$88,0)</f>
        <v>7.7840188175390042</v>
      </c>
      <c r="AJ67">
        <f>IFERROR(AVERAGEIFS(Historique!$P$2:$P$2107,Historique!$H$2:$H$2107,"Oui",Historique!$C$2:$C$2107,$AA67,Historique!$F$2:$F$2107,$AB67)*AJ$88,0)</f>
        <v>2.2392654449075842</v>
      </c>
      <c r="AK67">
        <f t="shared" si="4"/>
        <v>72.052697610676276</v>
      </c>
    </row>
    <row r="68" spans="17:37" x14ac:dyDescent="0.2">
      <c r="Q68">
        <v>41008</v>
      </c>
      <c r="R68" t="s">
        <v>1458</v>
      </c>
      <c r="AA68">
        <v>10</v>
      </c>
      <c r="AB68">
        <v>4</v>
      </c>
      <c r="AC68">
        <f>IFERROR(AVERAGEIFS(Historique!$I$2:$I$2107,Historique!$H$2:$H$2107,"Oui",Historique!$C$2:$C$2107,$AA68,Historique!$F$2:$F$2107,$AB68)*AC$88,0)</f>
        <v>4.3167672600729903</v>
      </c>
      <c r="AD68">
        <f>IFERROR(AVERAGEIFS(Historique!$J$2:$J$2107,Historique!$H$2:$H$2107,"Oui",Historique!$C$2:$C$2107,$AA68,Historique!$F$2:$F$2107,$AB68)*AD$88,0)</f>
        <v>3.7196013819224536</v>
      </c>
      <c r="AE68">
        <f>IFERROR(AVERAGEIFS(Historique!$K$2:$K$2107,Historique!$H$2:$H$2107,"Oui",Historique!$C$2:$C$2107,$AA68,Historique!$F$2:$F$2107,$AB68)*AE$88,0)</f>
        <v>2.8400609678789919</v>
      </c>
      <c r="AF68">
        <f>IFERROR(AVERAGEIFS(Historique!$L$2:$L$2107,Historique!$H$2:$H$2107,"Oui",Historique!$C$2:$C$2107,$AA68,Historique!$F$2:$F$2107,$AB68)*AF$88,0)</f>
        <v>37.757735261513183</v>
      </c>
      <c r="AG68">
        <f>IFERROR(AVERAGEIFS(Historique!$M$2:$M$2107,Historique!$H$2:$H$2107,"Oui",Historique!$C$2:$C$2107,$AA68,Historique!$F$2:$F$2107,$AB68)*AG$88,0)</f>
        <v>8.5223187563077172</v>
      </c>
      <c r="AH68">
        <f>IFERROR(AVERAGEIFS(Historique!$N$2:$N$2107,Historique!$H$2:$H$2107,"Oui",Historique!$C$2:$C$2107,$AA68,Historique!$F$2:$F$2107,$AB68)*AH$88,0)</f>
        <v>0.48629698654048825</v>
      </c>
      <c r="AI68">
        <f>IFERROR(AVERAGEIFS(Historique!$O$2:$O$2107,Historique!$H$2:$H$2107,"Oui",Historique!$C$2:$C$2107,$AA68,Historique!$F$2:$F$2107,$AB68)*AI$88,0)</f>
        <v>8.7256339970800134</v>
      </c>
      <c r="AJ68">
        <f>IFERROR(AVERAGEIFS(Historique!$P$2:$P$2107,Historique!$H$2:$H$2107,"Oui",Historique!$C$2:$C$2107,$AA68,Historique!$F$2:$F$2107,$AB68)*AJ$88,0)</f>
        <v>1.5690091212617767</v>
      </c>
      <c r="AK68">
        <f t="shared" si="4"/>
        <v>67.937423732577614</v>
      </c>
    </row>
    <row r="69" spans="17:37" x14ac:dyDescent="0.2">
      <c r="Q69">
        <v>41030</v>
      </c>
      <c r="R69" t="s">
        <v>1461</v>
      </c>
      <c r="AA69">
        <v>10</v>
      </c>
      <c r="AB69">
        <v>5</v>
      </c>
      <c r="AC69">
        <f>IFERROR(AVERAGEIFS(Historique!$I$2:$I$2107,Historique!$H$2:$H$2107,"Oui",Historique!$C$2:$C$2107,$AA69,Historique!$F$2:$F$2107,$AB69)*AC$88,0)</f>
        <v>5.0971397209809721</v>
      </c>
      <c r="AD69">
        <f>IFERROR(AVERAGEIFS(Historique!$J$2:$J$2107,Historique!$H$2:$H$2107,"Oui",Historique!$C$2:$C$2107,$AA69,Historique!$F$2:$F$2107,$AB69)*AD$88,0)</f>
        <v>3.3517788134627642</v>
      </c>
      <c r="AE69">
        <f>IFERROR(AVERAGEIFS(Historique!$K$2:$K$2107,Historique!$H$2:$H$2107,"Oui",Historique!$C$2:$C$2107,$AA69,Historique!$F$2:$F$2107,$AB69)*AE$88,0)</f>
        <v>3.273082609277826</v>
      </c>
      <c r="AF69">
        <f>IFERROR(AVERAGEIFS(Historique!$L$2:$L$2107,Historique!$H$2:$H$2107,"Oui",Historique!$C$2:$C$2107,$AA69,Historique!$F$2:$F$2107,$AB69)*AF$88,0)</f>
        <v>37.323954239189455</v>
      </c>
      <c r="AG69">
        <f>IFERROR(AVERAGEIFS(Historique!$M$2:$M$2107,Historique!$H$2:$H$2107,"Oui",Historique!$C$2:$C$2107,$AA69,Historique!$F$2:$F$2107,$AB69)*AG$88,0)</f>
        <v>10.792082043163541</v>
      </c>
      <c r="AH69">
        <f>IFERROR(AVERAGEIFS(Historique!$N$2:$N$2107,Historique!$H$2:$H$2107,"Oui",Historique!$C$2:$C$2107,$AA69,Historique!$F$2:$F$2107,$AB69)*AH$88,0)</f>
        <v>0.75646197906298174</v>
      </c>
      <c r="AI69">
        <f>IFERROR(AVERAGEIFS(Historique!$O$2:$O$2107,Historique!$H$2:$H$2107,"Oui",Historique!$C$2:$C$2107,$AA69,Historique!$F$2:$F$2107,$AB69)*AI$88,0)</f>
        <v>9.2278287595018842</v>
      </c>
      <c r="AJ69">
        <f>IFERROR(AVERAGEIFS(Historique!$P$2:$P$2107,Historique!$H$2:$H$2107,"Oui",Historique!$C$2:$C$2107,$AA69,Historique!$F$2:$F$2107,$AB69)*AJ$88,0)</f>
        <v>2.1072452599470464</v>
      </c>
      <c r="AK69">
        <f t="shared" si="4"/>
        <v>71.929573424586479</v>
      </c>
    </row>
    <row r="70" spans="17:37" x14ac:dyDescent="0.2">
      <c r="Q70">
        <v>41037</v>
      </c>
      <c r="R70" t="s">
        <v>1464</v>
      </c>
      <c r="AA70">
        <v>10</v>
      </c>
      <c r="AB70">
        <v>6</v>
      </c>
      <c r="AC70">
        <f>IFERROR(AVERAGEIFS(Historique!$I$2:$I$2107,Historique!$H$2:$H$2107,"Oui",Historique!$C$2:$C$2107,$AA70,Historique!$F$2:$F$2107,$AB70)*AC$88,0)</f>
        <v>6.3931401667162557</v>
      </c>
      <c r="AD70">
        <f>IFERROR(AVERAGEIFS(Historique!$J$2:$J$2107,Historique!$H$2:$H$2107,"Oui",Historique!$C$2:$C$2107,$AA70,Historique!$F$2:$F$2107,$AB70)*AD$88,0)</f>
        <v>4.7188266431476391</v>
      </c>
      <c r="AE70">
        <f>IFERROR(AVERAGEIFS(Historique!$K$2:$K$2107,Historique!$H$2:$H$2107,"Oui",Historique!$C$2:$C$2107,$AA70,Historique!$F$2:$F$2107,$AB70)*AE$88,0)</f>
        <v>3.3519731917189097</v>
      </c>
      <c r="AF70">
        <f>IFERROR(AVERAGEIFS(Historique!$L$2:$L$2107,Historique!$H$2:$H$2107,"Oui",Historique!$C$2:$C$2107,$AA70,Historique!$F$2:$F$2107,$AB70)*AF$88,0)</f>
        <v>44.976188823512601</v>
      </c>
      <c r="AG70">
        <f>IFERROR(AVERAGEIFS(Historique!$M$2:$M$2107,Historique!$H$2:$H$2107,"Oui",Historique!$C$2:$C$2107,$AA70,Historique!$F$2:$F$2107,$AB70)*AG$88,0)</f>
        <v>10.385237680425231</v>
      </c>
      <c r="AH70">
        <f>IFERROR(AVERAGEIFS(Historique!$N$2:$N$2107,Historique!$H$2:$H$2107,"Oui",Historique!$C$2:$C$2107,$AA70,Historique!$F$2:$F$2107,$AB70)*AH$88,0)</f>
        <v>0.37823098953149087</v>
      </c>
      <c r="AI70">
        <f>IFERROR(AVERAGEIFS(Historique!$O$2:$O$2107,Historique!$H$2:$H$2107,"Oui",Historique!$C$2:$C$2107,$AA70,Historique!$F$2:$F$2107,$AB70)*AI$88,0)</f>
        <v>11.487705190400304</v>
      </c>
      <c r="AJ70">
        <f>IFERROR(AVERAGEIFS(Historique!$P$2:$P$2107,Historique!$H$2:$H$2107,"Oui",Historique!$C$2:$C$2107,$AA70,Historique!$F$2:$F$2107,$AB70)*AJ$88,0)</f>
        <v>2.7130148009390527</v>
      </c>
      <c r="AK70">
        <f t="shared" si="4"/>
        <v>84.404317486391477</v>
      </c>
    </row>
    <row r="71" spans="17:37" x14ac:dyDescent="0.2">
      <c r="Q71">
        <v>41046</v>
      </c>
      <c r="R71" t="s">
        <v>1468</v>
      </c>
      <c r="AA71">
        <v>10</v>
      </c>
      <c r="AB71">
        <v>7</v>
      </c>
      <c r="AC71">
        <f>IFERROR(AVERAGEIFS(Historique!$I$2:$I$2107,Historique!$H$2:$H$2107,"Oui",Historique!$C$2:$C$2107,$AA71,Historique!$F$2:$F$2107,$AB71)*AC$88,0)</f>
        <v>6.6389413207737151</v>
      </c>
      <c r="AD71">
        <f>IFERROR(AVERAGEIFS(Historique!$J$2:$J$2107,Historique!$H$2:$H$2107,"Oui",Historique!$C$2:$C$2107,$AA71,Historique!$F$2:$F$2107,$AB71)*AD$88,0)</f>
        <v>5.0755780648937758</v>
      </c>
      <c r="AE71">
        <f>IFERROR(AVERAGEIFS(Historique!$K$2:$K$2107,Historique!$H$2:$H$2107,"Oui",Historique!$C$2:$C$2107,$AA71,Historique!$F$2:$F$2107,$AB71)*AE$88,0)</f>
        <v>3.1556232976433249</v>
      </c>
      <c r="AF71">
        <f>IFERROR(AVERAGEIFS(Historique!$L$2:$L$2107,Historique!$H$2:$H$2107,"Oui",Historique!$C$2:$C$2107,$AA71,Historique!$F$2:$F$2107,$AB71)*AF$88,0)</f>
        <v>55.179421133581435</v>
      </c>
      <c r="AG71">
        <f>IFERROR(AVERAGEIFS(Historique!$M$2:$M$2107,Historique!$H$2:$H$2107,"Oui",Historique!$C$2:$C$2107,$AA71,Historique!$F$2:$F$2107,$AB71)*AG$88,0)</f>
        <v>5.524518188762289</v>
      </c>
      <c r="AH71">
        <f>IFERROR(AVERAGEIFS(Historique!$N$2:$N$2107,Historique!$H$2:$H$2107,"Oui",Historique!$C$2:$C$2107,$AA71,Historique!$F$2:$F$2107,$AB71)*AH$88,0)</f>
        <v>0.54032998504498686</v>
      </c>
      <c r="AI71">
        <f>IFERROR(AVERAGEIFS(Historique!$O$2:$O$2107,Historique!$H$2:$H$2107,"Oui",Historique!$C$2:$C$2107,$AA71,Historique!$F$2:$F$2107,$AB71)*AI$88,0)</f>
        <v>10.734413046767498</v>
      </c>
      <c r="AJ71">
        <f>IFERROR(AVERAGEIFS(Historique!$P$2:$P$2107,Historique!$H$2:$H$2107,"Oui",Historique!$C$2:$C$2107,$AA71,Historique!$F$2:$F$2107,$AB71)*AJ$88,0)</f>
        <v>3.3208154216996832</v>
      </c>
      <c r="AK71">
        <f t="shared" si="4"/>
        <v>90.1696404591667</v>
      </c>
    </row>
    <row r="72" spans="17:37" x14ac:dyDescent="0.2">
      <c r="Q72">
        <v>41057</v>
      </c>
      <c r="R72" t="s">
        <v>1470</v>
      </c>
      <c r="AA72">
        <v>11</v>
      </c>
      <c r="AB72">
        <v>1</v>
      </c>
      <c r="AC72">
        <f>IFERROR(AVERAGEIFS(Historique!$I$2:$I$2107,Historique!$H$2:$H$2107,"Oui",Historique!$C$2:$C$2107,$AA72,Historique!$F$2:$F$2107,$AB72)*AC$88,0)</f>
        <v>5.4408917108658397</v>
      </c>
      <c r="AD72">
        <f>IFERROR(AVERAGEIFS(Historique!$J$2:$J$2107,Historique!$H$2:$H$2107,"Oui",Historique!$C$2:$C$2107,$AA72,Historique!$F$2:$F$2107,$AB72)*AD$88,0)</f>
        <v>3.3726599678618094</v>
      </c>
      <c r="AE72">
        <f>IFERROR(AVERAGEIFS(Historique!$K$2:$K$2107,Historique!$H$2:$H$2107,"Oui",Historique!$C$2:$C$2107,$AA72,Historique!$F$2:$F$2107,$AB72)*AE$88,0)</f>
        <v>3.4100767318025009</v>
      </c>
      <c r="AF72">
        <f>IFERROR(AVERAGEIFS(Historique!$L$2:$L$2107,Historique!$H$2:$H$2107,"Oui",Historique!$C$2:$C$2107,$AA72,Historique!$F$2:$F$2107,$AB72)*AF$88,0)</f>
        <v>37.210607350064826</v>
      </c>
      <c r="AG72">
        <f>IFERROR(AVERAGEIFS(Historique!$M$2:$M$2107,Historique!$H$2:$H$2107,"Oui",Historique!$C$2:$C$2107,$AA72,Historique!$F$2:$F$2107,$AB72)*AG$88,0)</f>
        <v>9.4277768869132732</v>
      </c>
      <c r="AH72">
        <f>IFERROR(AVERAGEIFS(Historique!$N$2:$N$2107,Historique!$H$2:$H$2107,"Oui",Historique!$C$2:$C$2107,$AA72,Historique!$F$2:$F$2107,$AB72)*AH$88,0)</f>
        <v>0.94686397379311982</v>
      </c>
      <c r="AI72">
        <f>IFERROR(AVERAGEIFS(Historique!$O$2:$O$2107,Historique!$H$2:$H$2107,"Oui",Historique!$C$2:$C$2107,$AA72,Historique!$F$2:$F$2107,$AB72)*AI$88,0)</f>
        <v>11.069209555048745</v>
      </c>
      <c r="AJ72">
        <f>IFERROR(AVERAGEIFS(Historique!$P$2:$P$2107,Historique!$H$2:$H$2107,"Oui",Historique!$C$2:$C$2107,$AA72,Historique!$F$2:$F$2107,$AB72)*AJ$88,0)</f>
        <v>1.6572643731126857</v>
      </c>
      <c r="AK72">
        <f t="shared" si="4"/>
        <v>72.535350549462791</v>
      </c>
    </row>
    <row r="73" spans="17:37" x14ac:dyDescent="0.2">
      <c r="Q73">
        <v>41104</v>
      </c>
      <c r="R73" t="s">
        <v>1471</v>
      </c>
      <c r="AA73">
        <v>11</v>
      </c>
      <c r="AB73">
        <v>2</v>
      </c>
      <c r="AC73">
        <f>IFERROR(AVERAGEIFS(Historique!$I$2:$I$2107,Historique!$H$2:$H$2107,"Oui",Historique!$C$2:$C$2107,$AA73,Historique!$F$2:$F$2107,$AB73)*AC$88,0)</f>
        <v>5.602316976469095</v>
      </c>
      <c r="AD73">
        <f>IFERROR(AVERAGEIFS(Historique!$J$2:$J$2107,Historique!$H$2:$H$2107,"Oui",Historique!$C$2:$C$2107,$AA73,Historique!$F$2:$F$2107,$AB73)*AD$88,0)</f>
        <v>3.5032354084098158</v>
      </c>
      <c r="AE73">
        <f>IFERROR(AVERAGEIFS(Historique!$K$2:$K$2107,Historique!$H$2:$H$2107,"Oui",Historique!$C$2:$C$2107,$AA73,Historique!$F$2:$F$2107,$AB73)*AE$88,0)</f>
        <v>3.7480122637829285</v>
      </c>
      <c r="AF73">
        <f>IFERROR(AVERAGEIFS(Historique!$L$2:$L$2107,Historique!$H$2:$H$2107,"Oui",Historique!$C$2:$C$2107,$AA73,Historique!$F$2:$F$2107,$AB73)*AF$88,0)</f>
        <v>30.574888797505253</v>
      </c>
      <c r="AG73">
        <f>IFERROR(AVERAGEIFS(Historique!$M$2:$M$2107,Historique!$H$2:$H$2107,"Oui",Historique!$C$2:$C$2107,$AA73,Historique!$F$2:$F$2107,$AB73)*AG$88,0)</f>
        <v>10.350229351958317</v>
      </c>
      <c r="AH73">
        <f>IFERROR(AVERAGEIFS(Historique!$N$2:$N$2107,Historique!$H$2:$H$2107,"Oui",Historique!$C$2:$C$2107,$AA73,Historique!$F$2:$F$2107,$AB73)*AH$88,0)</f>
        <v>1.1244009688793299</v>
      </c>
      <c r="AI73">
        <f>IFERROR(AVERAGEIFS(Historique!$O$2:$O$2107,Historique!$H$2:$H$2107,"Oui",Historique!$C$2:$C$2107,$AA73,Historique!$F$2:$F$2107,$AB73)*AI$88,0)</f>
        <v>8.52535394301891</v>
      </c>
      <c r="AJ73">
        <f>IFERROR(AVERAGEIFS(Historique!$P$2:$P$2107,Historique!$H$2:$H$2107,"Oui",Historique!$C$2:$C$2107,$AA73,Historique!$F$2:$F$2107,$AB73)*AJ$88,0)</f>
        <v>2.335741733917208</v>
      </c>
      <c r="AK73">
        <f t="shared" si="4"/>
        <v>65.764179443940847</v>
      </c>
    </row>
    <row r="74" spans="17:37" x14ac:dyDescent="0.2">
      <c r="Q74">
        <v>41136</v>
      </c>
      <c r="R74" t="s">
        <v>1473</v>
      </c>
      <c r="AA74">
        <v>11</v>
      </c>
      <c r="AB74">
        <v>3</v>
      </c>
      <c r="AC74">
        <f>IFERROR(AVERAGEIFS(Historique!$I$2:$I$2107,Historique!$H$2:$H$2107,"Oui",Historique!$C$2:$C$2107,$AA74,Historique!$F$2:$F$2107,$AB74)*AC$88,0)</f>
        <v>4.6936385613000144</v>
      </c>
      <c r="AD74">
        <f>IFERROR(AVERAGEIFS(Historique!$J$2:$J$2107,Historique!$H$2:$H$2107,"Oui",Historique!$C$2:$C$2107,$AA74,Historique!$F$2:$F$2107,$AB74)*AD$88,0)</f>
        <v>3.7099294229129844</v>
      </c>
      <c r="AE74">
        <f>IFERROR(AVERAGEIFS(Historique!$K$2:$K$2107,Historique!$H$2:$H$2107,"Oui",Historique!$C$2:$C$2107,$AA74,Historique!$F$2:$F$2107,$AB74)*AE$88,0)</f>
        <v>3.2055873331893445</v>
      </c>
      <c r="AF74">
        <f>IFERROR(AVERAGEIFS(Historique!$L$2:$L$2107,Historique!$H$2:$H$2107,"Oui",Historique!$C$2:$C$2107,$AA74,Historique!$F$2:$F$2107,$AB74)*AF$88,0)</f>
        <v>31.477384730378365</v>
      </c>
      <c r="AG74">
        <f>IFERROR(AVERAGEIFS(Historique!$M$2:$M$2107,Historique!$H$2:$H$2107,"Oui",Historique!$C$2:$C$2107,$AA74,Historique!$F$2:$F$2107,$AB74)*AG$88,0)</f>
        <v>10.566273688725053</v>
      </c>
      <c r="AH74">
        <f>IFERROR(AVERAGEIFS(Historique!$N$2:$N$2107,Historique!$H$2:$H$2107,"Oui",Historique!$C$2:$C$2107,$AA74,Historique!$F$2:$F$2107,$AB74)*AH$88,0)</f>
        <v>0.96031374614813581</v>
      </c>
      <c r="AI74">
        <f>IFERROR(AVERAGEIFS(Historique!$O$2:$O$2107,Historique!$H$2:$H$2107,"Oui",Historique!$C$2:$C$2107,$AA74,Historique!$F$2:$F$2107,$AB74)*AI$88,0)</f>
        <v>6.6284001881023116</v>
      </c>
      <c r="AJ74">
        <f>IFERROR(AVERAGEIFS(Historique!$P$2:$P$2107,Historique!$H$2:$H$2107,"Oui",Historique!$C$2:$C$2107,$AA74,Historique!$F$2:$F$2107,$AB74)*AJ$88,0)</f>
        <v>1.8579763792523245</v>
      </c>
      <c r="AK74">
        <f t="shared" si="4"/>
        <v>63.099504050008534</v>
      </c>
    </row>
    <row r="75" spans="17:37" x14ac:dyDescent="0.2">
      <c r="Q75">
        <v>41214</v>
      </c>
      <c r="R75" t="s">
        <v>1475</v>
      </c>
      <c r="AA75">
        <v>11</v>
      </c>
      <c r="AB75">
        <v>4</v>
      </c>
      <c r="AC75">
        <f>IFERROR(AVERAGEIFS(Historique!$I$2:$I$2107,Historique!$H$2:$H$2107,"Oui",Historique!$C$2:$C$2107,$AA75,Historique!$F$2:$F$2107,$AB75)*AC$88,0)</f>
        <v>5.6432828354088782</v>
      </c>
      <c r="AD75">
        <f>IFERROR(AVERAGEIFS(Historique!$J$2:$J$2107,Historique!$H$2:$H$2107,"Oui",Historique!$C$2:$C$2107,$AA75,Historique!$F$2:$F$2107,$AB75)*AD$88,0)</f>
        <v>3.4886544986247263</v>
      </c>
      <c r="AE75">
        <f>IFERROR(AVERAGEIFS(Historique!$K$2:$K$2107,Historique!$H$2:$H$2107,"Oui",Historique!$C$2:$C$2107,$AA75,Historique!$F$2:$F$2107,$AB75)*AE$88,0)</f>
        <v>3.1249436266940149</v>
      </c>
      <c r="AF75">
        <f>IFERROR(AVERAGEIFS(Historique!$L$2:$L$2107,Historique!$H$2:$H$2107,"Oui",Historique!$C$2:$C$2107,$AA75,Historique!$F$2:$F$2107,$AB75)*AF$88,0)</f>
        <v>30.387561177631266</v>
      </c>
      <c r="AG75">
        <f>IFERROR(AVERAGEIFS(Historique!$M$2:$M$2107,Historique!$H$2:$H$2107,"Oui",Historique!$C$2:$C$2107,$AA75,Historique!$F$2:$F$2107,$AB75)*AG$88,0)</f>
        <v>7.3874371128798044</v>
      </c>
      <c r="AH75">
        <f>IFERROR(AVERAGEIFS(Historique!$N$2:$N$2107,Historique!$H$2:$H$2107,"Oui",Historique!$C$2:$C$2107,$AA75,Historique!$F$2:$F$2107,$AB75)*AH$88,0)</f>
        <v>0.50840139501960135</v>
      </c>
      <c r="AI75">
        <f>IFERROR(AVERAGEIFS(Historique!$O$2:$O$2107,Historique!$H$2:$H$2107,"Oui",Historique!$C$2:$C$2107,$AA75,Historique!$F$2:$F$2107,$AB75)*AI$88,0)</f>
        <v>10.172297318374836</v>
      </c>
      <c r="AJ75">
        <f>IFERROR(AVERAGEIFS(Historique!$P$2:$P$2107,Historique!$H$2:$H$2107,"Oui",Historique!$C$2:$C$2107,$AA75,Historique!$F$2:$F$2107,$AB75)*AJ$88,0)</f>
        <v>1.8048913398451152</v>
      </c>
      <c r="AK75">
        <f t="shared" si="4"/>
        <v>62.51746930447824</v>
      </c>
    </row>
    <row r="76" spans="17:37" x14ac:dyDescent="0.2">
      <c r="Q76">
        <v>41224</v>
      </c>
      <c r="R76" t="s">
        <v>1477</v>
      </c>
      <c r="AA76">
        <v>11</v>
      </c>
      <c r="AB76">
        <v>5</v>
      </c>
      <c r="AC76">
        <f>IFERROR(AVERAGEIFS(Historique!$I$2:$I$2107,Historique!$H$2:$H$2107,"Oui",Historique!$C$2:$C$2107,$AA76,Historique!$F$2:$F$2107,$AB76)*AC$88,0)</f>
        <v>5.3720709079754245</v>
      </c>
      <c r="AD76">
        <f>IFERROR(AVERAGEIFS(Historique!$J$2:$J$2107,Historique!$H$2:$H$2107,"Oui",Historique!$C$2:$C$2107,$AA76,Historique!$F$2:$F$2107,$AB76)*AD$88,0)</f>
        <v>3.7426078656999362</v>
      </c>
      <c r="AE76">
        <f>IFERROR(AVERAGEIFS(Historique!$K$2:$K$2107,Historique!$H$2:$H$2107,"Oui",Historique!$C$2:$C$2107,$AA76,Historique!$F$2:$F$2107,$AB76)*AE$88,0)</f>
        <v>3.6001654685414919</v>
      </c>
      <c r="AF76">
        <f>IFERROR(AVERAGEIFS(Historique!$L$2:$L$2107,Historique!$H$2:$H$2107,"Oui",Historique!$C$2:$C$2107,$AA76,Historique!$F$2:$F$2107,$AB76)*AF$88,0)</f>
        <v>28.419544854316662</v>
      </c>
      <c r="AG76">
        <f>IFERROR(AVERAGEIFS(Historique!$M$2:$M$2107,Historique!$H$2:$H$2107,"Oui",Historique!$C$2:$C$2107,$AA76,Historique!$F$2:$F$2107,$AB76)*AG$88,0)</f>
        <v>10.328340649245289</v>
      </c>
      <c r="AH76">
        <f>IFERROR(AVERAGEIFS(Historique!$N$2:$N$2107,Historique!$H$2:$H$2107,"Oui",Historique!$C$2:$C$2107,$AA76,Historique!$F$2:$F$2107,$AB76)*AH$88,0)</f>
        <v>1.1835799672413998</v>
      </c>
      <c r="AI76">
        <f>IFERROR(AVERAGEIFS(Historique!$O$2:$O$2107,Historique!$H$2:$H$2107,"Oui",Historique!$C$2:$C$2107,$AA76,Historique!$F$2:$F$2107,$AB76)*AI$88,0)</f>
        <v>9.9004110306026032</v>
      </c>
      <c r="AJ76">
        <f>IFERROR(AVERAGEIFS(Historique!$P$2:$P$2107,Historique!$H$2:$H$2107,"Oui",Historique!$C$2:$C$2107,$AA76,Historique!$F$2:$F$2107,$AB76)*AJ$88,0)</f>
        <v>1.7462450105952461</v>
      </c>
      <c r="AK76">
        <f t="shared" si="4"/>
        <v>64.292965754218059</v>
      </c>
    </row>
    <row r="77" spans="17:37" x14ac:dyDescent="0.2">
      <c r="Q77">
        <v>41268</v>
      </c>
      <c r="R77" t="s">
        <v>1479</v>
      </c>
      <c r="AA77">
        <v>11</v>
      </c>
      <c r="AB77">
        <v>6</v>
      </c>
      <c r="AC77">
        <f>IFERROR(AVERAGEIFS(Historique!$I$2:$I$2107,Historique!$H$2:$H$2107,"Oui",Historique!$C$2:$C$2107,$AA77,Historique!$F$2:$F$2107,$AB77)*AC$88,0)</f>
        <v>6.1466422973863866</v>
      </c>
      <c r="AD77">
        <f>IFERROR(AVERAGEIFS(Historique!$J$2:$J$2107,Historique!$H$2:$H$2107,"Oui",Historique!$C$2:$C$2107,$AA77,Historique!$F$2:$F$2107,$AB77)*AD$88,0)</f>
        <v>3.8630549126438916</v>
      </c>
      <c r="AE77">
        <f>IFERROR(AVERAGEIFS(Historique!$K$2:$K$2107,Historique!$H$2:$H$2107,"Oui",Historique!$C$2:$C$2107,$AA77,Historique!$F$2:$F$2107,$AB77)*AE$88,0)</f>
        <v>3.4446383203004984</v>
      </c>
      <c r="AF77">
        <f>IFERROR(AVERAGEIFS(Historique!$L$2:$L$2107,Historique!$H$2:$H$2107,"Oui",Historique!$C$2:$C$2107,$AA77,Historique!$F$2:$F$2107,$AB77)*AF$88,0)</f>
        <v>38.32735320847754</v>
      </c>
      <c r="AG77">
        <f>IFERROR(AVERAGEIFS(Historique!$M$2:$M$2107,Historique!$H$2:$H$2107,"Oui",Historique!$C$2:$C$2107,$AA77,Historique!$F$2:$F$2107,$AB77)*AG$88,0)</f>
        <v>9.5215856121561924</v>
      </c>
      <c r="AH77">
        <f>IFERROR(AVERAGEIFS(Historique!$N$2:$N$2107,Historique!$H$2:$H$2107,"Oui",Historique!$C$2:$C$2107,$AA77,Historique!$F$2:$F$2107,$AB77)*AH$88,0)</f>
        <v>0.53261098525862993</v>
      </c>
      <c r="AI77">
        <f>IFERROR(AVERAGEIFS(Historique!$O$2:$O$2107,Historique!$H$2:$H$2107,"Oui",Historique!$C$2:$C$2107,$AA77,Historique!$F$2:$F$2107,$AB77)*AI$88,0)</f>
        <v>8.7316125061564627</v>
      </c>
      <c r="AJ77">
        <f>IFERROR(AVERAGEIFS(Historique!$P$2:$P$2107,Historique!$H$2:$H$2107,"Oui",Historique!$C$2:$C$2107,$AA77,Historique!$F$2:$F$2107,$AB77)*AJ$88,0)</f>
        <v>1.9242062855603661</v>
      </c>
      <c r="AK77">
        <f t="shared" si="4"/>
        <v>72.491704127939954</v>
      </c>
    </row>
    <row r="78" spans="17:37" x14ac:dyDescent="0.2">
      <c r="Q78">
        <v>41275</v>
      </c>
      <c r="R78" t="s">
        <v>1455</v>
      </c>
      <c r="AA78">
        <v>11</v>
      </c>
      <c r="AB78">
        <v>7</v>
      </c>
      <c r="AC78">
        <f>IFERROR(AVERAGEIFS(Historique!$I$2:$I$2107,Historique!$H$2:$H$2107,"Oui",Historique!$C$2:$C$2107,$AA78,Historique!$F$2:$F$2107,$AB78)*AC$88,0)</f>
        <v>5.9891349718595119</v>
      </c>
      <c r="AD78">
        <f>IFERROR(AVERAGEIFS(Historique!$J$2:$J$2107,Historique!$H$2:$H$2107,"Oui",Historique!$C$2:$C$2107,$AA78,Historique!$F$2:$F$2107,$AB78)*AD$88,0)</f>
        <v>4.9051771318940522</v>
      </c>
      <c r="AE78">
        <f>IFERROR(AVERAGEIFS(Historique!$K$2:$K$2107,Historique!$H$2:$H$2107,"Oui",Historique!$C$2:$C$2107,$AA78,Historique!$F$2:$F$2107,$AB78)*AE$88,0)</f>
        <v>3.1707639144754527</v>
      </c>
      <c r="AF78">
        <f>IFERROR(AVERAGEIFS(Historique!$L$2:$L$2107,Historique!$H$2:$H$2107,"Oui",Historique!$C$2:$C$2107,$AA78,Historique!$F$2:$F$2107,$AB78)*AF$88,0)</f>
        <v>37.587039786325093</v>
      </c>
      <c r="AG78">
        <f>IFERROR(AVERAGEIFS(Historique!$M$2:$M$2107,Historique!$H$2:$H$2107,"Oui",Historique!$C$2:$C$2107,$AA78,Historique!$F$2:$F$2107,$AB78)*AG$88,0)</f>
        <v>6.6934657477304897</v>
      </c>
      <c r="AH78">
        <f>IFERROR(AVERAGEIFS(Historique!$N$2:$N$2107,Historique!$H$2:$H$2107,"Oui",Historique!$C$2:$C$2107,$AA78,Historique!$F$2:$F$2107,$AB78)*AH$88,0)</f>
        <v>0.62137948280173494</v>
      </c>
      <c r="AI78">
        <f>IFERROR(AVERAGEIFS(Historique!$O$2:$O$2107,Historique!$H$2:$H$2107,"Oui",Historique!$C$2:$C$2107,$AA78,Historique!$F$2:$F$2107,$AB78)*AI$88,0)</f>
        <v>8.0065824054305157</v>
      </c>
      <c r="AJ78">
        <f>IFERROR(AVERAGEIFS(Historique!$P$2:$P$2107,Historique!$H$2:$H$2107,"Oui",Historique!$C$2:$C$2107,$AA78,Historique!$F$2:$F$2107,$AB78)*AJ$88,0)</f>
        <v>1.5182321270461852</v>
      </c>
      <c r="AK78">
        <f t="shared" si="4"/>
        <v>68.491775567563039</v>
      </c>
    </row>
    <row r="79" spans="17:37" x14ac:dyDescent="0.2">
      <c r="Q79">
        <v>41365</v>
      </c>
      <c r="R79" t="s">
        <v>1458</v>
      </c>
      <c r="AA79">
        <v>12</v>
      </c>
      <c r="AB79">
        <v>1</v>
      </c>
      <c r="AC79">
        <f>IFERROR(AVERAGEIFS(Historique!$I$2:$I$2107,Historique!$H$2:$H$2107,"Oui",Historique!$C$2:$C$2107,$AA79,Historique!$F$2:$F$2107,$AB79)*AC$88,0)</f>
        <v>5.0163050796645727</v>
      </c>
      <c r="AD79">
        <f>IFERROR(AVERAGEIFS(Historique!$J$2:$J$2107,Historique!$H$2:$H$2107,"Oui",Historique!$C$2:$C$2107,$AA79,Historique!$F$2:$F$2107,$AB79)*AD$88,0)</f>
        <v>3.8473695194760298</v>
      </c>
      <c r="AE79">
        <f>IFERROR(AVERAGEIFS(Historique!$K$2:$K$2107,Historique!$H$2:$H$2107,"Oui",Historique!$C$2:$C$2107,$AA79,Historique!$F$2:$F$2107,$AB79)*AE$88,0)</f>
        <v>2.9951072592365335</v>
      </c>
      <c r="AF79">
        <f>IFERROR(AVERAGEIFS(Historique!$L$2:$L$2107,Historique!$H$2:$H$2107,"Oui",Historique!$C$2:$C$2107,$AA79,Historique!$F$2:$F$2107,$AB79)*AF$88,0)</f>
        <v>37.552237835623089</v>
      </c>
      <c r="AG79">
        <f>IFERROR(AVERAGEIFS(Historique!$M$2:$M$2107,Historique!$H$2:$H$2107,"Oui",Historique!$C$2:$C$2107,$AA79,Historique!$F$2:$F$2107,$AB79)*AG$88,0)</f>
        <v>12.103457572669992</v>
      </c>
      <c r="AH79">
        <f>IFERROR(AVERAGEIFS(Historique!$N$2:$N$2107,Historique!$H$2:$H$2107,"Oui",Historique!$C$2:$C$2107,$AA79,Historique!$F$2:$F$2107,$AB79)*AH$88,0)</f>
        <v>0.90382470225706901</v>
      </c>
      <c r="AI79">
        <f>IFERROR(AVERAGEIFS(Historique!$O$2:$O$2107,Historique!$H$2:$H$2107,"Oui",Historique!$C$2:$C$2107,$AA79,Historique!$F$2:$F$2107,$AB79)*AI$88,0)</f>
        <v>14.503727144263474</v>
      </c>
      <c r="AJ79">
        <f>IFERROR(AVERAGEIFS(Historique!$P$2:$P$2107,Historique!$H$2:$H$2107,"Oui",Historique!$C$2:$C$2107,$AA79,Historique!$F$2:$F$2107,$AB79)*AJ$88,0)</f>
        <v>2.250805670865673</v>
      </c>
      <c r="AK79">
        <f t="shared" si="4"/>
        <v>79.172834784056434</v>
      </c>
    </row>
    <row r="80" spans="17:37" x14ac:dyDescent="0.2">
      <c r="Q80">
        <v>41395</v>
      </c>
      <c r="R80" t="s">
        <v>1461</v>
      </c>
      <c r="AA80">
        <v>12</v>
      </c>
      <c r="AB80">
        <v>2</v>
      </c>
      <c r="AC80">
        <f>IFERROR(AVERAGEIFS(Historique!$I$2:$I$2107,Historique!$H$2:$H$2107,"Oui",Historique!$C$2:$C$2107,$AA80,Historique!$F$2:$F$2107,$AB80)*AC$88,0)</f>
        <v>5.0138899111139397</v>
      </c>
      <c r="AD80">
        <f>IFERROR(AVERAGEIFS(Historique!$J$2:$J$2107,Historique!$H$2:$H$2107,"Oui",Historique!$C$2:$C$2107,$AA80,Historique!$F$2:$F$2107,$AB80)*AD$88,0)</f>
        <v>3.5241492659669653</v>
      </c>
      <c r="AE80">
        <f>IFERROR(AVERAGEIFS(Historique!$K$2:$K$2107,Historique!$H$2:$H$2107,"Oui",Historique!$C$2:$C$2107,$AA80,Historique!$F$2:$F$2107,$AB80)*AE$88,0)</f>
        <v>3.3179997725586881</v>
      </c>
      <c r="AF80">
        <f>IFERROR(AVERAGEIFS(Historique!$L$2:$L$2107,Historique!$H$2:$H$2107,"Oui",Historique!$C$2:$C$2107,$AA80,Historique!$F$2:$F$2107,$AB80)*AF$88,0)</f>
        <v>40.097118817854472</v>
      </c>
      <c r="AG80">
        <f>IFERROR(AVERAGEIFS(Historique!$M$2:$M$2107,Historique!$H$2:$H$2107,"Oui",Historique!$C$2:$C$2107,$AA80,Historique!$F$2:$F$2107,$AB80)*AG$88,0)</f>
        <v>9.5812820736744122</v>
      </c>
      <c r="AH80">
        <f>IFERROR(AVERAGEIFS(Historique!$N$2:$N$2107,Historique!$H$2:$H$2107,"Oui",Historique!$C$2:$C$2107,$AA80,Historique!$F$2:$F$2107,$AB80)*AH$88,0)</f>
        <v>1.2427589656034699</v>
      </c>
      <c r="AI80">
        <f>IFERROR(AVERAGEIFS(Historique!$O$2:$O$2107,Historique!$H$2:$H$2107,"Oui",Historique!$C$2:$C$2107,$AA80,Historique!$F$2:$F$2107,$AB80)*AI$88,0)</f>
        <v>11.222340912529656</v>
      </c>
      <c r="AJ80">
        <f>IFERROR(AVERAGEIFS(Historique!$P$2:$P$2107,Historique!$H$2:$H$2107,"Oui",Historique!$C$2:$C$2107,$AA80,Historique!$F$2:$F$2107,$AB80)*AJ$88,0)</f>
        <v>1.7783488201415105</v>
      </c>
      <c r="AK80">
        <f t="shared" si="4"/>
        <v>75.777888539443126</v>
      </c>
    </row>
    <row r="81" spans="17:37" x14ac:dyDescent="0.2">
      <c r="Q81">
        <v>41402</v>
      </c>
      <c r="R81" t="s">
        <v>1464</v>
      </c>
      <c r="AA81">
        <v>12</v>
      </c>
      <c r="AB81">
        <v>3</v>
      </c>
      <c r="AC81">
        <f>IFERROR(AVERAGEIFS(Historique!$I$2:$I$2107,Historique!$H$2:$H$2107,"Oui",Historique!$C$2:$C$2107,$AA81,Historique!$F$2:$F$2107,$AB81)*AC$88,0)</f>
        <v>4.1951477724493795</v>
      </c>
      <c r="AD81">
        <f>IFERROR(AVERAGEIFS(Historique!$J$2:$J$2107,Historique!$H$2:$H$2107,"Oui",Historique!$C$2:$C$2107,$AA81,Historique!$F$2:$F$2107,$AB81)*AD$88,0)</f>
        <v>3.6861452054099995</v>
      </c>
      <c r="AE81">
        <f>IFERROR(AVERAGEIFS(Historique!$K$2:$K$2107,Historique!$H$2:$H$2107,"Oui",Historique!$C$2:$C$2107,$AA81,Historique!$F$2:$F$2107,$AB81)*AE$88,0)</f>
        <v>2.4907908437989246</v>
      </c>
      <c r="AF81">
        <f>IFERROR(AVERAGEIFS(Historique!$L$2:$L$2107,Historique!$H$2:$H$2107,"Oui",Historique!$C$2:$C$2107,$AA81,Historique!$F$2:$F$2107,$AB81)*AF$88,0)</f>
        <v>40.276120272068361</v>
      </c>
      <c r="AG81">
        <f>IFERROR(AVERAGEIFS(Historique!$M$2:$M$2107,Historique!$H$2:$H$2107,"Oui",Historique!$C$2:$C$2107,$AA81,Historique!$F$2:$F$2107,$AB81)*AG$88,0)</f>
        <v>12.178078149717011</v>
      </c>
      <c r="AH81">
        <f>IFERROR(AVERAGEIFS(Historique!$N$2:$N$2107,Historique!$H$2:$H$2107,"Oui",Historique!$C$2:$C$2107,$AA81,Historique!$F$2:$F$2107,$AB81)*AH$88,0)</f>
        <v>1.1297808778213363</v>
      </c>
      <c r="AI81">
        <f>IFERROR(AVERAGEIFS(Historique!$O$2:$O$2107,Historique!$H$2:$H$2107,"Oui",Historique!$C$2:$C$2107,$AA81,Historique!$F$2:$F$2107,$AB81)*AI$88,0)</f>
        <v>11.747362709607067</v>
      </c>
      <c r="AJ81">
        <f>IFERROR(AVERAGEIFS(Historique!$P$2:$P$2107,Historique!$H$2:$H$2107,"Oui",Historique!$C$2:$C$2107,$AA81,Historique!$F$2:$F$2107,$AB81)*AJ$88,0)</f>
        <v>1.4810725994611387</v>
      </c>
      <c r="AK81">
        <f t="shared" si="4"/>
        <v>77.184498430333221</v>
      </c>
    </row>
    <row r="82" spans="17:37" x14ac:dyDescent="0.2">
      <c r="Q82">
        <v>41403</v>
      </c>
      <c r="R82" t="s">
        <v>1468</v>
      </c>
      <c r="AA82">
        <v>12</v>
      </c>
      <c r="AB82">
        <v>4</v>
      </c>
      <c r="AC82">
        <f>IFERROR(AVERAGEIFS(Historique!$I$2:$I$2107,Historique!$H$2:$H$2107,"Oui",Historique!$C$2:$C$2107,$AA82,Historique!$F$2:$F$2107,$AB82)*AC$88,0)</f>
        <v>6.3948832883658433</v>
      </c>
      <c r="AD82">
        <f>IFERROR(AVERAGEIFS(Historique!$J$2:$J$2107,Historique!$H$2:$H$2107,"Oui",Historique!$C$2:$C$2107,$AA82,Historique!$F$2:$F$2107,$AB82)*AD$88,0)</f>
        <v>3.6316775317390433</v>
      </c>
      <c r="AE82">
        <f>IFERROR(AVERAGEIFS(Historique!$K$2:$K$2107,Historique!$H$2:$H$2107,"Oui",Historique!$C$2:$C$2107,$AA82,Historique!$F$2:$F$2107,$AB82)*AE$88,0)</f>
        <v>3.7957526398142551</v>
      </c>
      <c r="AF82">
        <f>IFERROR(AVERAGEIFS(Historique!$L$2:$L$2107,Historique!$H$2:$H$2107,"Oui",Historique!$C$2:$C$2107,$AA82,Historique!$F$2:$F$2107,$AB82)*AF$88,0)</f>
        <v>37.235381469446203</v>
      </c>
      <c r="AG82">
        <f>IFERROR(AVERAGEIFS(Historique!$M$2:$M$2107,Historique!$H$2:$H$2107,"Oui",Historique!$C$2:$C$2107,$AA82,Historique!$F$2:$F$2107,$AB82)*AG$88,0)</f>
        <v>9.0440139200104266</v>
      </c>
      <c r="AH82">
        <f>IFERROR(AVERAGEIFS(Historique!$N$2:$N$2107,Historique!$H$2:$H$2107,"Oui",Historique!$C$2:$C$2107,$AA82,Historique!$F$2:$F$2107,$AB82)*AH$88,0)</f>
        <v>0.90382470225706901</v>
      </c>
      <c r="AI82">
        <f>IFERROR(AVERAGEIFS(Historique!$O$2:$O$2107,Historique!$H$2:$H$2107,"Oui",Historique!$C$2:$C$2107,$AA82,Historique!$F$2:$F$2107,$AB82)*AI$88,0)</f>
        <v>7.4815606083531039</v>
      </c>
      <c r="AJ82">
        <f>IFERROR(AVERAGEIFS(Historique!$P$2:$P$2107,Historique!$H$2:$H$2107,"Oui",Historique!$C$2:$C$2107,$AA82,Historique!$F$2:$F$2107,$AB82)*AJ$88,0)</f>
        <v>0.8546691344560694</v>
      </c>
      <c r="AK82">
        <f t="shared" si="4"/>
        <v>69.341763294442018</v>
      </c>
    </row>
    <row r="83" spans="17:37" x14ac:dyDescent="0.2">
      <c r="Q83">
        <v>41414</v>
      </c>
      <c r="R83" t="s">
        <v>1470</v>
      </c>
      <c r="AA83">
        <v>12</v>
      </c>
      <c r="AB83">
        <v>5</v>
      </c>
      <c r="AC83">
        <f>IFERROR(AVERAGEIFS(Historique!$I$2:$I$2107,Historique!$H$2:$H$2107,"Oui",Historique!$C$2:$C$2107,$AA83,Historique!$F$2:$F$2107,$AB83)*AC$88,0)</f>
        <v>5.973677893135461</v>
      </c>
      <c r="AD83">
        <f>IFERROR(AVERAGEIFS(Historique!$J$2:$J$2107,Historique!$H$2:$H$2107,"Oui",Historique!$C$2:$C$2107,$AA83,Historique!$F$2:$F$2107,$AB83)*AD$88,0)</f>
        <v>4.5554038874703968</v>
      </c>
      <c r="AE83">
        <f>IFERROR(AVERAGEIFS(Historique!$K$2:$K$2107,Historique!$H$2:$H$2107,"Oui",Historique!$C$2:$C$2107,$AA83,Historique!$F$2:$F$2107,$AB83)*AE$88,0)</f>
        <v>2.157219148750062</v>
      </c>
      <c r="AF83">
        <f>IFERROR(AVERAGEIFS(Historique!$L$2:$L$2107,Historique!$H$2:$H$2107,"Oui",Historique!$C$2:$C$2107,$AA83,Historique!$F$2:$F$2107,$AB83)*AF$88,0)</f>
        <v>39.928893838991996</v>
      </c>
      <c r="AG83">
        <f>IFERROR(AVERAGEIFS(Historique!$M$2:$M$2107,Historique!$H$2:$H$2107,"Oui",Historique!$C$2:$C$2107,$AA83,Historique!$F$2:$F$2107,$AB83)*AG$88,0)</f>
        <v>12.312395188133006</v>
      </c>
      <c r="AH83">
        <f>IFERROR(AVERAGEIFS(Historique!$N$2:$N$2107,Historique!$H$2:$H$2107,"Oui",Historique!$C$2:$C$2107,$AA83,Historique!$F$2:$F$2107,$AB83)*AH$88,0)</f>
        <v>1.3557370533856035</v>
      </c>
      <c r="AI83">
        <f>IFERROR(AVERAGEIFS(Historique!$O$2:$O$2107,Historique!$H$2:$H$2107,"Oui",Historique!$C$2:$C$2107,$AA83,Historique!$F$2:$F$2107,$AB83)*AI$88,0)</f>
        <v>11.287968637164333</v>
      </c>
      <c r="AJ83">
        <f>IFERROR(AVERAGEIFS(Historique!$P$2:$P$2107,Historique!$H$2:$H$2107,"Oui",Historique!$C$2:$C$2107,$AA83,Historique!$F$2:$F$2107,$AB83)*AJ$88,0)</f>
        <v>1.4332960639946504</v>
      </c>
      <c r="AK83">
        <f t="shared" si="4"/>
        <v>79.004591711025512</v>
      </c>
    </row>
    <row r="84" spans="17:37" x14ac:dyDescent="0.2">
      <c r="Q84">
        <v>41469</v>
      </c>
      <c r="R84" t="s">
        <v>1471</v>
      </c>
      <c r="AA84">
        <v>12</v>
      </c>
      <c r="AB84">
        <v>6</v>
      </c>
      <c r="AC84">
        <f>IFERROR(AVERAGEIFS(Historique!$I$2:$I$2107,Historique!$H$2:$H$2107,"Oui",Historique!$C$2:$C$2107,$AA84,Historique!$F$2:$F$2107,$AB84)*AC$88,0)</f>
        <v>6.4476599715635867</v>
      </c>
      <c r="AD84">
        <f>IFERROR(AVERAGEIFS(Historique!$J$2:$J$2107,Historique!$H$2:$H$2107,"Oui",Historique!$C$2:$C$2107,$AA84,Historique!$F$2:$F$2107,$AB84)*AD$88,0)</f>
        <v>4.4727432722754106</v>
      </c>
      <c r="AE84">
        <f>IFERROR(AVERAGEIFS(Historique!$K$2:$K$2107,Historique!$H$2:$H$2107,"Oui",Historique!$C$2:$C$2107,$AA84,Historique!$F$2:$F$2107,$AB84)*AE$88,0)</f>
        <v>3.2678232371150875</v>
      </c>
      <c r="AF84">
        <f>IFERROR(AVERAGEIFS(Historique!$L$2:$L$2107,Historique!$H$2:$H$2107,"Oui",Historique!$C$2:$C$2107,$AA84,Historique!$F$2:$F$2107,$AB84)*AF$88,0)</f>
        <v>48.228631717670481</v>
      </c>
      <c r="AG84">
        <f>IFERROR(AVERAGEIFS(Historique!$M$2:$M$2107,Historique!$H$2:$H$2107,"Oui",Historique!$C$2:$C$2107,$AA84,Historique!$F$2:$F$2107,$AB84)*AG$88,0)</f>
        <v>7.4516756964700637</v>
      </c>
      <c r="AH84">
        <f>IFERROR(AVERAGEIFS(Historique!$N$2:$N$2107,Historique!$H$2:$H$2107,"Oui",Historique!$C$2:$C$2107,$AA84,Historique!$F$2:$F$2107,$AB84)*AH$88,0)</f>
        <v>0.70242898055848291</v>
      </c>
      <c r="AI84">
        <f>IFERROR(AVERAGEIFS(Historique!$O$2:$O$2107,Historique!$H$2:$H$2107,"Oui",Historique!$C$2:$C$2107,$AA84,Historique!$F$2:$F$2107,$AB84)*AI$88,0)</f>
        <v>11.236607809189369</v>
      </c>
      <c r="AJ84">
        <f>IFERROR(AVERAGEIFS(Historique!$P$2:$P$2107,Historique!$H$2:$H$2107,"Oui",Historique!$C$2:$C$2107,$AA84,Historique!$F$2:$F$2107,$AB84)*AJ$88,0)</f>
        <v>2.1544678645675459</v>
      </c>
      <c r="AK84">
        <f t="shared" si="4"/>
        <v>83.962038549410025</v>
      </c>
    </row>
    <row r="85" spans="17:37" x14ac:dyDescent="0.2">
      <c r="Q85">
        <v>41501</v>
      </c>
      <c r="R85" t="s">
        <v>1473</v>
      </c>
      <c r="AA85">
        <v>12</v>
      </c>
      <c r="AB85">
        <v>7</v>
      </c>
      <c r="AC85">
        <f>IFERROR(AVERAGEIFS(Historique!$I$2:$I$2107,Historique!$H$2:$H$2107,"Oui",Historique!$C$2:$C$2107,$AA85,Historique!$F$2:$F$2107,$AB85)*AC$88,0)</f>
        <v>6.0369553091620434</v>
      </c>
      <c r="AD85">
        <f>IFERROR(AVERAGEIFS(Historique!$J$2:$J$2107,Historique!$H$2:$H$2107,"Oui",Historique!$C$2:$C$2107,$AA85,Historique!$F$2:$F$2107,$AB85)*AD$88,0)</f>
        <v>5.6223802249563635</v>
      </c>
      <c r="AE85">
        <f>IFERROR(AVERAGEIFS(Historique!$K$2:$K$2107,Historique!$H$2:$H$2107,"Oui",Historique!$C$2:$C$2107,$AA85,Historique!$F$2:$F$2107,$AB85)*AE$88,0)</f>
        <v>3.4658465677879073</v>
      </c>
      <c r="AF85">
        <f>IFERROR(AVERAGEIFS(Historique!$L$2:$L$2107,Historique!$H$2:$H$2107,"Oui",Historique!$C$2:$C$2107,$AA85,Historique!$F$2:$F$2107,$AB85)*AF$88,0)</f>
        <v>54.249150130328388</v>
      </c>
      <c r="AG85">
        <f>IFERROR(AVERAGEIFS(Historique!$M$2:$M$2107,Historique!$H$2:$H$2107,"Oui",Historique!$C$2:$C$2107,$AA85,Historique!$F$2:$F$2107,$AB85)*AG$88,0)</f>
        <v>6.44721784396783</v>
      </c>
      <c r="AH85">
        <f>IFERROR(AVERAGEIFS(Historique!$N$2:$N$2107,Historique!$H$2:$H$2107,"Oui",Historique!$C$2:$C$2107,$AA85,Historique!$F$2:$F$2107,$AB85)*AH$88,0)</f>
        <v>0.11297808778213363</v>
      </c>
      <c r="AI85">
        <f>IFERROR(AVERAGEIFS(Historique!$O$2:$O$2107,Historique!$H$2:$H$2107,"Oui",Historique!$C$2:$C$2107,$AA85,Historique!$F$2:$F$2107,$AB85)*AI$88,0)</f>
        <v>17.194463854285203</v>
      </c>
      <c r="AJ85">
        <f>IFERROR(AVERAGEIFS(Historique!$P$2:$P$2107,Historique!$H$2:$H$2107,"Oui",Historique!$C$2:$C$2107,$AA85,Historique!$F$2:$F$2107,$AB85)*AJ$88,0)</f>
        <v>1.9588379541260221</v>
      </c>
      <c r="AK85">
        <f t="shared" si="4"/>
        <v>95.087829972395909</v>
      </c>
    </row>
    <row r="86" spans="17:37" x14ac:dyDescent="0.2">
      <c r="Q86">
        <v>41579</v>
      </c>
      <c r="R86" t="s">
        <v>1475</v>
      </c>
    </row>
    <row r="87" spans="17:37" x14ac:dyDescent="0.2">
      <c r="Q87">
        <v>41589</v>
      </c>
      <c r="R87" t="s">
        <v>1477</v>
      </c>
    </row>
    <row r="88" spans="17:37" x14ac:dyDescent="0.2">
      <c r="Q88">
        <v>41633</v>
      </c>
      <c r="R88" t="s">
        <v>1479</v>
      </c>
      <c r="AA88" t="s">
        <v>1489</v>
      </c>
      <c r="AB88">
        <f>LOOKUP(2,1/(Historique!$G$2:$G$2107="Oui"),Historique!$A$2:$A$2107)</f>
        <v>43738</v>
      </c>
      <c r="AC88">
        <f>IFERROR(AVERAGEIFS(Historique!$I$2:$I$2107,Historique!$H$2:$H$2107,"Oui",Historique!$A$2:$A$2107,"&gt;"&amp;EDATE($AB$88,-12))/AVERAGEIFS(Historique!$I$2:$I$2107,Historique!$H$2:$H$2107,"Oui"),1)</f>
        <v>1.0626741622784843</v>
      </c>
      <c r="AD88">
        <f>IFERROR(AVERAGEIFS(Historique!$J$2:$J$2107,Historique!$H$2:$H$2107,"Oui",Historique!$A$2:$A$2107,"&gt;"&amp;EDATE($AB$88,-12))/AVERAGEIFS(Historique!$J$2:$J$2107,Historique!$H$2:$H$2107,"Oui"),1)</f>
        <v>0.99857401730085826</v>
      </c>
      <c r="AE88">
        <f>IFERROR(AVERAGEIFS(Historique!$K$2:$K$2107,Historique!$H$2:$H$2107,"Oui",Historique!$A$2:$A$2107,"&gt;"&amp;EDATE($AB$88,-12))/AVERAGEIFS(Historique!$K$2:$K$2107,Historique!$H$2:$H$2107,"Oui"),1)</f>
        <v>0.80643706495329415</v>
      </c>
      <c r="AF88">
        <f>IFERROR(AVERAGEIFS(Historique!$L$2:$L$2107,Historique!$H$2:$H$2107,"Oui",Historique!$A$2:$A$2107,"&gt;"&amp;EDATE($AB$88,-12))/AVERAGEIFS(Historique!$L$2:$L$2107,Historique!$H$2:$H$2107,"Oui"),1)</f>
        <v>1.0263309858497605</v>
      </c>
      <c r="AG88">
        <f>IFERROR(AVERAGEIFS(Historique!$M$2:$M$2107,Historique!$H$2:$H$2107,"Oui",Historique!$A$2:$A$2107,"&gt;"&amp;EDATE($AB$88,-12))/AVERAGEIFS(Historique!$M$2:$M$2107,Historique!$H$2:$H$2107,"Oui"),1)</f>
        <v>0.98499161505064059</v>
      </c>
      <c r="AH88">
        <f>IFERROR(AVERAGEIFS(Historique!$N$2:$N$2107,Historique!$H$2:$H$2107,"Oui",Historique!$A$2:$A$2107,"&gt;"&amp;EDATE($AB$88,-12))/AVERAGEIFS(Historique!$N$2:$N$2107,Historique!$H$2:$H$2107,"Oui"),1)</f>
        <v>1.2427589656034699</v>
      </c>
      <c r="AI88">
        <f>IFERROR(AVERAGEIFS(Historique!$O$2:$O$2107,Historique!$H$2:$H$2107,"Oui",Historique!$A$2:$A$2107,"&gt;"&amp;EDATE($AB$88,-12))/AVERAGEIFS(Historique!$O$2:$O$2107,Historique!$H$2:$H$2107,"Oui"),1)</f>
        <v>1.4438099419628798</v>
      </c>
      <c r="AJ88">
        <f>IFERROR(AVERAGEIFS(Historique!$P$2:$P$2107,Historique!$H$2:$H$2107,"Oui",Historique!$A$2:$A$2107,"&gt;"&amp;EDATE($AB$88,-12))/AVERAGEIFS(Historique!$P$2:$P$2107,Historique!$H$2:$H$2107,"Oui"),1)</f>
        <v>1.167870866958604</v>
      </c>
    </row>
    <row r="89" spans="17:37" x14ac:dyDescent="0.2">
      <c r="Q89">
        <v>41640</v>
      </c>
      <c r="R89" t="s">
        <v>1455</v>
      </c>
    </row>
    <row r="90" spans="17:37" x14ac:dyDescent="0.2">
      <c r="Q90">
        <v>41750</v>
      </c>
      <c r="R90" t="s">
        <v>1458</v>
      </c>
    </row>
    <row r="91" spans="17:37" x14ac:dyDescent="0.2">
      <c r="Q91">
        <v>41760</v>
      </c>
      <c r="R91" t="s">
        <v>1461</v>
      </c>
    </row>
    <row r="92" spans="17:37" x14ac:dyDescent="0.2">
      <c r="Q92">
        <v>41767</v>
      </c>
      <c r="R92" t="s">
        <v>1464</v>
      </c>
    </row>
    <row r="93" spans="17:37" x14ac:dyDescent="0.2">
      <c r="Q93">
        <v>41788</v>
      </c>
      <c r="R93" t="s">
        <v>1468</v>
      </c>
    </row>
    <row r="94" spans="17:37" x14ac:dyDescent="0.2">
      <c r="Q94">
        <v>41799</v>
      </c>
      <c r="R94" t="s">
        <v>1470</v>
      </c>
    </row>
    <row r="95" spans="17:37" x14ac:dyDescent="0.2">
      <c r="Q95">
        <v>41834</v>
      </c>
      <c r="R95" t="s">
        <v>1471</v>
      </c>
    </row>
    <row r="96" spans="17:37" x14ac:dyDescent="0.2">
      <c r="Q96">
        <v>41866</v>
      </c>
      <c r="R96" t="s">
        <v>1473</v>
      </c>
    </row>
    <row r="97" spans="17:18" x14ac:dyDescent="0.2">
      <c r="Q97">
        <v>41944</v>
      </c>
      <c r="R97" t="s">
        <v>1475</v>
      </c>
    </row>
    <row r="98" spans="17:18" x14ac:dyDescent="0.2">
      <c r="Q98">
        <v>41954</v>
      </c>
      <c r="R98" t="s">
        <v>1477</v>
      </c>
    </row>
    <row r="99" spans="17:18" x14ac:dyDescent="0.2">
      <c r="Q99">
        <v>41998</v>
      </c>
      <c r="R99" t="s">
        <v>1479</v>
      </c>
    </row>
    <row r="100" spans="17:18" x14ac:dyDescent="0.2">
      <c r="Q100">
        <v>42005</v>
      </c>
      <c r="R100" t="s">
        <v>1455</v>
      </c>
    </row>
    <row r="101" spans="17:18" x14ac:dyDescent="0.2">
      <c r="Q101">
        <v>42100</v>
      </c>
      <c r="R101" t="s">
        <v>1458</v>
      </c>
    </row>
    <row r="102" spans="17:18" x14ac:dyDescent="0.2">
      <c r="Q102">
        <v>42125</v>
      </c>
      <c r="R102" t="s">
        <v>1461</v>
      </c>
    </row>
    <row r="103" spans="17:18" x14ac:dyDescent="0.2">
      <c r="Q103">
        <v>42132</v>
      </c>
      <c r="R103" t="s">
        <v>1464</v>
      </c>
    </row>
    <row r="104" spans="17:18" x14ac:dyDescent="0.2">
      <c r="Q104">
        <v>42138</v>
      </c>
      <c r="R104" t="s">
        <v>1468</v>
      </c>
    </row>
    <row r="105" spans="17:18" x14ac:dyDescent="0.2">
      <c r="Q105">
        <v>42149</v>
      </c>
      <c r="R105" t="s">
        <v>1470</v>
      </c>
    </row>
    <row r="106" spans="17:18" x14ac:dyDescent="0.2">
      <c r="Q106">
        <v>42199</v>
      </c>
      <c r="R106" t="s">
        <v>1471</v>
      </c>
    </row>
    <row r="107" spans="17:18" x14ac:dyDescent="0.2">
      <c r="Q107">
        <v>42231</v>
      </c>
      <c r="R107" t="s">
        <v>1473</v>
      </c>
    </row>
    <row r="108" spans="17:18" x14ac:dyDescent="0.2">
      <c r="Q108">
        <v>42309</v>
      </c>
      <c r="R108" t="s">
        <v>1475</v>
      </c>
    </row>
    <row r="109" spans="17:18" x14ac:dyDescent="0.2">
      <c r="Q109">
        <v>42319</v>
      </c>
      <c r="R109" t="s">
        <v>1477</v>
      </c>
    </row>
    <row r="110" spans="17:18" x14ac:dyDescent="0.2">
      <c r="Q110">
        <v>42363</v>
      </c>
      <c r="R110" t="s">
        <v>1479</v>
      </c>
    </row>
    <row r="111" spans="17:18" x14ac:dyDescent="0.2">
      <c r="Q111">
        <v>42370</v>
      </c>
      <c r="R111" t="s">
        <v>1455</v>
      </c>
    </row>
    <row r="112" spans="17:18" x14ac:dyDescent="0.2">
      <c r="Q112">
        <v>42457</v>
      </c>
      <c r="R112" t="s">
        <v>1458</v>
      </c>
    </row>
    <row r="113" spans="17:18" x14ac:dyDescent="0.2">
      <c r="Q113">
        <v>42491</v>
      </c>
      <c r="R113" t="s">
        <v>1461</v>
      </c>
    </row>
    <row r="114" spans="17:18" x14ac:dyDescent="0.2">
      <c r="Q114">
        <v>42495</v>
      </c>
      <c r="R114" t="s">
        <v>1468</v>
      </c>
    </row>
    <row r="115" spans="17:18" x14ac:dyDescent="0.2">
      <c r="Q115">
        <v>42498</v>
      </c>
      <c r="R115" t="s">
        <v>1464</v>
      </c>
    </row>
    <row r="116" spans="17:18" x14ac:dyDescent="0.2">
      <c r="Q116">
        <v>42506</v>
      </c>
      <c r="R116" t="s">
        <v>1470</v>
      </c>
    </row>
    <row r="117" spans="17:18" x14ac:dyDescent="0.2">
      <c r="Q117">
        <v>42565</v>
      </c>
      <c r="R117" t="s">
        <v>1471</v>
      </c>
    </row>
    <row r="118" spans="17:18" x14ac:dyDescent="0.2">
      <c r="Q118">
        <v>42597</v>
      </c>
      <c r="R118" t="s">
        <v>1473</v>
      </c>
    </row>
    <row r="119" spans="17:18" x14ac:dyDescent="0.2">
      <c r="Q119">
        <v>42675</v>
      </c>
      <c r="R119" t="s">
        <v>1475</v>
      </c>
    </row>
    <row r="120" spans="17:18" x14ac:dyDescent="0.2">
      <c r="Q120">
        <v>42685</v>
      </c>
      <c r="R120" t="s">
        <v>1477</v>
      </c>
    </row>
    <row r="121" spans="17:18" x14ac:dyDescent="0.2">
      <c r="Q121">
        <v>42729</v>
      </c>
      <c r="R121" t="s">
        <v>1479</v>
      </c>
    </row>
    <row r="122" spans="17:18" x14ac:dyDescent="0.2">
      <c r="Q122">
        <v>42736</v>
      </c>
      <c r="R122" t="s">
        <v>1455</v>
      </c>
    </row>
    <row r="123" spans="17:18" x14ac:dyDescent="0.2">
      <c r="Q123">
        <v>42842</v>
      </c>
      <c r="R123" t="s">
        <v>1458</v>
      </c>
    </row>
    <row r="124" spans="17:18" x14ac:dyDescent="0.2">
      <c r="Q124">
        <v>42856</v>
      </c>
      <c r="R124" t="s">
        <v>1461</v>
      </c>
    </row>
    <row r="125" spans="17:18" x14ac:dyDescent="0.2">
      <c r="Q125">
        <v>42863</v>
      </c>
      <c r="R125" t="s">
        <v>1464</v>
      </c>
    </row>
    <row r="126" spans="17:18" x14ac:dyDescent="0.2">
      <c r="Q126">
        <v>42880</v>
      </c>
      <c r="R126" t="s">
        <v>1468</v>
      </c>
    </row>
    <row r="127" spans="17:18" x14ac:dyDescent="0.2">
      <c r="Q127">
        <v>42891</v>
      </c>
      <c r="R127" t="s">
        <v>1470</v>
      </c>
    </row>
    <row r="128" spans="17:18" x14ac:dyDescent="0.2">
      <c r="Q128">
        <v>42930</v>
      </c>
      <c r="R128" t="s">
        <v>1471</v>
      </c>
    </row>
    <row r="129" spans="17:18" x14ac:dyDescent="0.2">
      <c r="Q129">
        <v>42962</v>
      </c>
      <c r="R129" t="s">
        <v>1473</v>
      </c>
    </row>
    <row r="130" spans="17:18" x14ac:dyDescent="0.2">
      <c r="Q130">
        <v>43040</v>
      </c>
      <c r="R130" t="s">
        <v>1475</v>
      </c>
    </row>
    <row r="131" spans="17:18" x14ac:dyDescent="0.2">
      <c r="Q131">
        <v>43050</v>
      </c>
      <c r="R131" t="s">
        <v>1477</v>
      </c>
    </row>
    <row r="132" spans="17:18" x14ac:dyDescent="0.2">
      <c r="Q132">
        <v>43094</v>
      </c>
      <c r="R132" t="s">
        <v>1479</v>
      </c>
    </row>
    <row r="133" spans="17:18" x14ac:dyDescent="0.2">
      <c r="Q133">
        <v>43101</v>
      </c>
      <c r="R133" t="s">
        <v>1455</v>
      </c>
    </row>
    <row r="134" spans="17:18" x14ac:dyDescent="0.2">
      <c r="Q134">
        <v>43192</v>
      </c>
      <c r="R134" t="s">
        <v>1458</v>
      </c>
    </row>
    <row r="135" spans="17:18" x14ac:dyDescent="0.2">
      <c r="Q135">
        <v>43221</v>
      </c>
      <c r="R135" t="s">
        <v>1461</v>
      </c>
    </row>
    <row r="136" spans="17:18" x14ac:dyDescent="0.2">
      <c r="Q136">
        <v>43228</v>
      </c>
      <c r="R136" t="s">
        <v>1464</v>
      </c>
    </row>
    <row r="137" spans="17:18" x14ac:dyDescent="0.2">
      <c r="Q137">
        <v>43230</v>
      </c>
      <c r="R137" t="s">
        <v>1468</v>
      </c>
    </row>
    <row r="138" spans="17:18" x14ac:dyDescent="0.2">
      <c r="Q138">
        <v>43241</v>
      </c>
      <c r="R138" t="s">
        <v>1470</v>
      </c>
    </row>
    <row r="139" spans="17:18" x14ac:dyDescent="0.2">
      <c r="Q139">
        <v>43295</v>
      </c>
      <c r="R139" t="s">
        <v>1471</v>
      </c>
    </row>
    <row r="140" spans="17:18" x14ac:dyDescent="0.2">
      <c r="Q140">
        <v>43327</v>
      </c>
      <c r="R140" t="s">
        <v>1473</v>
      </c>
    </row>
    <row r="141" spans="17:18" x14ac:dyDescent="0.2">
      <c r="Q141">
        <v>43405</v>
      </c>
      <c r="R141" t="s">
        <v>1475</v>
      </c>
    </row>
    <row r="142" spans="17:18" x14ac:dyDescent="0.2">
      <c r="Q142">
        <v>43415</v>
      </c>
      <c r="R142" t="s">
        <v>1477</v>
      </c>
    </row>
    <row r="143" spans="17:18" x14ac:dyDescent="0.2">
      <c r="Q143">
        <v>43459</v>
      </c>
      <c r="R143" t="s">
        <v>1479</v>
      </c>
    </row>
    <row r="144" spans="17:18" x14ac:dyDescent="0.2">
      <c r="Q144">
        <v>43466</v>
      </c>
      <c r="R144" t="s">
        <v>1455</v>
      </c>
    </row>
    <row r="145" spans="17:18" x14ac:dyDescent="0.2">
      <c r="Q145">
        <v>43577</v>
      </c>
      <c r="R145" t="s">
        <v>1458</v>
      </c>
    </row>
    <row r="146" spans="17:18" x14ac:dyDescent="0.2">
      <c r="Q146">
        <v>43586</v>
      </c>
      <c r="R146" t="s">
        <v>1461</v>
      </c>
    </row>
    <row r="147" spans="17:18" x14ac:dyDescent="0.2">
      <c r="Q147">
        <v>43593</v>
      </c>
      <c r="R147" t="s">
        <v>1464</v>
      </c>
    </row>
    <row r="148" spans="17:18" x14ac:dyDescent="0.2">
      <c r="Q148">
        <v>43615</v>
      </c>
      <c r="R148" t="s">
        <v>1468</v>
      </c>
    </row>
    <row r="149" spans="17:18" x14ac:dyDescent="0.2">
      <c r="Q149">
        <v>43626</v>
      </c>
      <c r="R149" t="s">
        <v>1470</v>
      </c>
    </row>
    <row r="150" spans="17:18" x14ac:dyDescent="0.2">
      <c r="Q150">
        <v>43660</v>
      </c>
      <c r="R150" t="s">
        <v>1471</v>
      </c>
    </row>
    <row r="151" spans="17:18" x14ac:dyDescent="0.2">
      <c r="Q151">
        <v>43692</v>
      </c>
      <c r="R151" t="s">
        <v>1473</v>
      </c>
    </row>
    <row r="152" spans="17:18" x14ac:dyDescent="0.2">
      <c r="Q152">
        <v>43770</v>
      </c>
      <c r="R152" t="s">
        <v>1475</v>
      </c>
    </row>
    <row r="153" spans="17:18" x14ac:dyDescent="0.2">
      <c r="Q153">
        <v>43780</v>
      </c>
      <c r="R153" t="s">
        <v>1477</v>
      </c>
    </row>
    <row r="154" spans="17:18" x14ac:dyDescent="0.2">
      <c r="Q154">
        <v>43824</v>
      </c>
      <c r="R154" t="s">
        <v>1479</v>
      </c>
    </row>
    <row r="155" spans="17:18" x14ac:dyDescent="0.2">
      <c r="Q155">
        <v>43831</v>
      </c>
      <c r="R155" t="s">
        <v>1455</v>
      </c>
    </row>
    <row r="156" spans="17:18" x14ac:dyDescent="0.2">
      <c r="Q156">
        <v>43934</v>
      </c>
      <c r="R156" t="s">
        <v>1458</v>
      </c>
    </row>
    <row r="157" spans="17:18" x14ac:dyDescent="0.2">
      <c r="Q157">
        <v>43952</v>
      </c>
      <c r="R157" t="s">
        <v>1461</v>
      </c>
    </row>
    <row r="158" spans="17:18" x14ac:dyDescent="0.2">
      <c r="Q158">
        <v>43959</v>
      </c>
      <c r="R158" t="s">
        <v>1464</v>
      </c>
    </row>
    <row r="159" spans="17:18" x14ac:dyDescent="0.2">
      <c r="Q159">
        <v>43972</v>
      </c>
      <c r="R159" t="s">
        <v>1468</v>
      </c>
    </row>
    <row r="160" spans="17:18" x14ac:dyDescent="0.2">
      <c r="Q160">
        <v>43983</v>
      </c>
      <c r="R160" t="s">
        <v>1470</v>
      </c>
    </row>
    <row r="161" spans="17:18" x14ac:dyDescent="0.2">
      <c r="Q161">
        <v>44026</v>
      </c>
      <c r="R161" t="s">
        <v>1471</v>
      </c>
    </row>
    <row r="162" spans="17:18" x14ac:dyDescent="0.2">
      <c r="Q162">
        <v>44058</v>
      </c>
      <c r="R162" t="s">
        <v>1473</v>
      </c>
    </row>
    <row r="163" spans="17:18" x14ac:dyDescent="0.2">
      <c r="Q163">
        <v>44136</v>
      </c>
      <c r="R163" t="s">
        <v>1475</v>
      </c>
    </row>
    <row r="164" spans="17:18" x14ac:dyDescent="0.2">
      <c r="Q164">
        <v>44146</v>
      </c>
      <c r="R164" t="s">
        <v>1477</v>
      </c>
    </row>
    <row r="165" spans="17:18" x14ac:dyDescent="0.2">
      <c r="Q165">
        <v>44190</v>
      </c>
      <c r="R165" t="s">
        <v>1479</v>
      </c>
    </row>
    <row r="166" spans="17:18" x14ac:dyDescent="0.2">
      <c r="Q166">
        <v>44197</v>
      </c>
      <c r="R166" t="s">
        <v>1455</v>
      </c>
    </row>
    <row r="167" spans="17:18" x14ac:dyDescent="0.2">
      <c r="Q167">
        <v>44291</v>
      </c>
      <c r="R167" t="s">
        <v>1458</v>
      </c>
    </row>
    <row r="168" spans="17:18" x14ac:dyDescent="0.2">
      <c r="Q168">
        <v>44317</v>
      </c>
      <c r="R168" t="s">
        <v>1461</v>
      </c>
    </row>
    <row r="169" spans="17:18" x14ac:dyDescent="0.2">
      <c r="Q169">
        <v>44324</v>
      </c>
      <c r="R169" t="s">
        <v>1464</v>
      </c>
    </row>
    <row r="170" spans="17:18" x14ac:dyDescent="0.2">
      <c r="Q170">
        <v>44329</v>
      </c>
      <c r="R170" t="s">
        <v>1468</v>
      </c>
    </row>
    <row r="171" spans="17:18" x14ac:dyDescent="0.2">
      <c r="Q171">
        <v>44340</v>
      </c>
      <c r="R171" t="s">
        <v>1470</v>
      </c>
    </row>
    <row r="172" spans="17:18" x14ac:dyDescent="0.2">
      <c r="Q172">
        <v>44391</v>
      </c>
      <c r="R172" t="s">
        <v>1471</v>
      </c>
    </row>
    <row r="173" spans="17:18" x14ac:dyDescent="0.2">
      <c r="Q173">
        <v>44423</v>
      </c>
      <c r="R173" t="s">
        <v>1473</v>
      </c>
    </row>
    <row r="174" spans="17:18" x14ac:dyDescent="0.2">
      <c r="Q174">
        <v>44501</v>
      </c>
      <c r="R174" t="s">
        <v>1475</v>
      </c>
    </row>
    <row r="175" spans="17:18" x14ac:dyDescent="0.2">
      <c r="Q175">
        <v>44511</v>
      </c>
      <c r="R175" t="s">
        <v>1477</v>
      </c>
    </row>
    <row r="176" spans="17:18" x14ac:dyDescent="0.2">
      <c r="Q176">
        <v>44555</v>
      </c>
      <c r="R176" t="s">
        <v>1479</v>
      </c>
    </row>
    <row r="177" spans="17:18" x14ac:dyDescent="0.2">
      <c r="Q177">
        <v>44562</v>
      </c>
      <c r="R177" t="s">
        <v>1455</v>
      </c>
    </row>
    <row r="178" spans="17:18" x14ac:dyDescent="0.2">
      <c r="Q178">
        <v>44669</v>
      </c>
      <c r="R178" t="s">
        <v>1458</v>
      </c>
    </row>
    <row r="179" spans="17:18" x14ac:dyDescent="0.2">
      <c r="Q179">
        <v>44682</v>
      </c>
      <c r="R179" t="s">
        <v>1461</v>
      </c>
    </row>
    <row r="180" spans="17:18" x14ac:dyDescent="0.2">
      <c r="Q180">
        <v>44689</v>
      </c>
      <c r="R180" t="s">
        <v>1464</v>
      </c>
    </row>
    <row r="181" spans="17:18" x14ac:dyDescent="0.2">
      <c r="Q181">
        <v>44707</v>
      </c>
      <c r="R181" t="s">
        <v>1468</v>
      </c>
    </row>
    <row r="182" spans="17:18" x14ac:dyDescent="0.2">
      <c r="Q182">
        <v>44718</v>
      </c>
      <c r="R182" t="s">
        <v>1470</v>
      </c>
    </row>
    <row r="183" spans="17:18" x14ac:dyDescent="0.2">
      <c r="Q183">
        <v>44756</v>
      </c>
      <c r="R183" t="s">
        <v>1471</v>
      </c>
    </row>
    <row r="184" spans="17:18" x14ac:dyDescent="0.2">
      <c r="Q184">
        <v>44788</v>
      </c>
      <c r="R184" t="s">
        <v>1473</v>
      </c>
    </row>
    <row r="185" spans="17:18" x14ac:dyDescent="0.2">
      <c r="Q185">
        <v>44866</v>
      </c>
      <c r="R185" t="s">
        <v>1475</v>
      </c>
    </row>
    <row r="186" spans="17:18" x14ac:dyDescent="0.2">
      <c r="Q186">
        <v>44876</v>
      </c>
      <c r="R186" t="s">
        <v>1477</v>
      </c>
    </row>
    <row r="187" spans="17:18" x14ac:dyDescent="0.2">
      <c r="Q187">
        <v>44920</v>
      </c>
      <c r="R187" t="s">
        <v>1479</v>
      </c>
    </row>
    <row r="188" spans="17:18" x14ac:dyDescent="0.2">
      <c r="Q188">
        <v>44927</v>
      </c>
      <c r="R188" t="s">
        <v>1455</v>
      </c>
    </row>
    <row r="189" spans="17:18" x14ac:dyDescent="0.2">
      <c r="Q189">
        <v>45026</v>
      </c>
      <c r="R189" t="s">
        <v>1458</v>
      </c>
    </row>
    <row r="190" spans="17:18" x14ac:dyDescent="0.2">
      <c r="Q190">
        <v>45047</v>
      </c>
      <c r="R190" t="s">
        <v>1461</v>
      </c>
    </row>
    <row r="191" spans="17:18" x14ac:dyDescent="0.2">
      <c r="Q191">
        <v>45054</v>
      </c>
      <c r="R191" t="s">
        <v>1464</v>
      </c>
    </row>
    <row r="192" spans="17:18" x14ac:dyDescent="0.2">
      <c r="Q192">
        <v>45064</v>
      </c>
      <c r="R192" t="s">
        <v>1468</v>
      </c>
    </row>
    <row r="193" spans="17:18" x14ac:dyDescent="0.2">
      <c r="Q193">
        <v>45075</v>
      </c>
      <c r="R193" t="s">
        <v>1470</v>
      </c>
    </row>
    <row r="194" spans="17:18" x14ac:dyDescent="0.2">
      <c r="Q194">
        <v>45121</v>
      </c>
      <c r="R194" t="s">
        <v>1471</v>
      </c>
    </row>
    <row r="195" spans="17:18" x14ac:dyDescent="0.2">
      <c r="Q195">
        <v>45153</v>
      </c>
      <c r="R195" t="s">
        <v>1473</v>
      </c>
    </row>
    <row r="196" spans="17:18" x14ac:dyDescent="0.2">
      <c r="Q196">
        <v>45231</v>
      </c>
      <c r="R196" t="s">
        <v>1475</v>
      </c>
    </row>
    <row r="197" spans="17:18" x14ac:dyDescent="0.2">
      <c r="Q197">
        <v>45241</v>
      </c>
      <c r="R197" t="s">
        <v>1477</v>
      </c>
    </row>
    <row r="198" spans="17:18" x14ac:dyDescent="0.2">
      <c r="Q198">
        <v>45285</v>
      </c>
      <c r="R198" t="s">
        <v>1479</v>
      </c>
    </row>
    <row r="199" spans="17:18" x14ac:dyDescent="0.2">
      <c r="Q199">
        <v>45292</v>
      </c>
      <c r="R199" t="s">
        <v>1455</v>
      </c>
    </row>
    <row r="200" spans="17:18" x14ac:dyDescent="0.2">
      <c r="Q200">
        <v>45383</v>
      </c>
      <c r="R200" t="s">
        <v>1458</v>
      </c>
    </row>
    <row r="201" spans="17:18" x14ac:dyDescent="0.2">
      <c r="Q201">
        <v>45413</v>
      </c>
      <c r="R201" t="s">
        <v>1461</v>
      </c>
    </row>
    <row r="202" spans="17:18" x14ac:dyDescent="0.2">
      <c r="Q202">
        <v>45420</v>
      </c>
      <c r="R202" t="s">
        <v>1464</v>
      </c>
    </row>
    <row r="203" spans="17:18" x14ac:dyDescent="0.2">
      <c r="Q203">
        <v>45421</v>
      </c>
      <c r="R203" t="s">
        <v>1468</v>
      </c>
    </row>
    <row r="204" spans="17:18" x14ac:dyDescent="0.2">
      <c r="Q204">
        <v>45432</v>
      </c>
      <c r="R204" t="s">
        <v>1470</v>
      </c>
    </row>
    <row r="205" spans="17:18" x14ac:dyDescent="0.2">
      <c r="Q205">
        <v>45487</v>
      </c>
      <c r="R205" t="s">
        <v>1471</v>
      </c>
    </row>
    <row r="206" spans="17:18" x14ac:dyDescent="0.2">
      <c r="Q206">
        <v>45519</v>
      </c>
      <c r="R206" t="s">
        <v>1473</v>
      </c>
    </row>
    <row r="207" spans="17:18" x14ac:dyDescent="0.2">
      <c r="Q207">
        <v>45597</v>
      </c>
      <c r="R207" t="s">
        <v>1475</v>
      </c>
    </row>
    <row r="208" spans="17:18" x14ac:dyDescent="0.2">
      <c r="Q208">
        <v>45607</v>
      </c>
      <c r="R208" t="s">
        <v>1477</v>
      </c>
    </row>
    <row r="209" spans="17:18" x14ac:dyDescent="0.2">
      <c r="Q209">
        <v>45651</v>
      </c>
      <c r="R209" t="s">
        <v>1479</v>
      </c>
    </row>
    <row r="210" spans="17:18" x14ac:dyDescent="0.2">
      <c r="Q210">
        <v>45658</v>
      </c>
      <c r="R210" t="s">
        <v>1455</v>
      </c>
    </row>
    <row r="211" spans="17:18" x14ac:dyDescent="0.2">
      <c r="Q211">
        <v>45768</v>
      </c>
      <c r="R211" t="s">
        <v>1458</v>
      </c>
    </row>
    <row r="212" spans="17:18" x14ac:dyDescent="0.2">
      <c r="Q212">
        <v>45778</v>
      </c>
      <c r="R212" t="s">
        <v>1461</v>
      </c>
    </row>
    <row r="213" spans="17:18" x14ac:dyDescent="0.2">
      <c r="Q213">
        <v>45785</v>
      </c>
      <c r="R213" t="s">
        <v>1464</v>
      </c>
    </row>
    <row r="214" spans="17:18" x14ac:dyDescent="0.2">
      <c r="Q214">
        <v>45806</v>
      </c>
      <c r="R214" t="s">
        <v>1468</v>
      </c>
    </row>
    <row r="215" spans="17:18" x14ac:dyDescent="0.2">
      <c r="Q215">
        <v>45817</v>
      </c>
      <c r="R215" t="s">
        <v>1470</v>
      </c>
    </row>
    <row r="216" spans="17:18" x14ac:dyDescent="0.2">
      <c r="Q216">
        <v>45852</v>
      </c>
      <c r="R216" t="s">
        <v>1471</v>
      </c>
    </row>
    <row r="217" spans="17:18" x14ac:dyDescent="0.2">
      <c r="Q217">
        <v>45884</v>
      </c>
      <c r="R217" t="s">
        <v>1473</v>
      </c>
    </row>
    <row r="218" spans="17:18" x14ac:dyDescent="0.2">
      <c r="Q218">
        <v>45962</v>
      </c>
      <c r="R218" t="s">
        <v>1475</v>
      </c>
    </row>
    <row r="219" spans="17:18" x14ac:dyDescent="0.2">
      <c r="Q219">
        <v>45972</v>
      </c>
      <c r="R219" t="s">
        <v>1477</v>
      </c>
    </row>
    <row r="220" spans="17:18" x14ac:dyDescent="0.2">
      <c r="Q220">
        <v>46016</v>
      </c>
      <c r="R220" t="s">
        <v>1479</v>
      </c>
    </row>
    <row r="221" spans="17:18" x14ac:dyDescent="0.2">
      <c r="Q221">
        <v>46023</v>
      </c>
      <c r="R221" t="s">
        <v>1455</v>
      </c>
    </row>
    <row r="222" spans="17:18" x14ac:dyDescent="0.2">
      <c r="Q222">
        <v>46118</v>
      </c>
      <c r="R222" t="s">
        <v>1458</v>
      </c>
    </row>
    <row r="223" spans="17:18" x14ac:dyDescent="0.2">
      <c r="Q223">
        <v>46143</v>
      </c>
      <c r="R223" t="s">
        <v>1461</v>
      </c>
    </row>
    <row r="224" spans="17:18" x14ac:dyDescent="0.2">
      <c r="Q224">
        <v>46150</v>
      </c>
      <c r="R224" t="s">
        <v>1464</v>
      </c>
    </row>
    <row r="225" spans="17:18" x14ac:dyDescent="0.2">
      <c r="Q225">
        <v>46156</v>
      </c>
      <c r="R225" t="s">
        <v>1468</v>
      </c>
    </row>
    <row r="226" spans="17:18" x14ac:dyDescent="0.2">
      <c r="Q226">
        <v>46167</v>
      </c>
      <c r="R226" t="s">
        <v>1470</v>
      </c>
    </row>
    <row r="227" spans="17:18" x14ac:dyDescent="0.2">
      <c r="Q227">
        <v>46217</v>
      </c>
      <c r="R227" t="s">
        <v>1471</v>
      </c>
    </row>
    <row r="228" spans="17:18" x14ac:dyDescent="0.2">
      <c r="Q228">
        <v>46249</v>
      </c>
      <c r="R228" t="s">
        <v>1473</v>
      </c>
    </row>
    <row r="229" spans="17:18" x14ac:dyDescent="0.2">
      <c r="Q229">
        <v>46327</v>
      </c>
      <c r="R229" t="s">
        <v>1475</v>
      </c>
    </row>
    <row r="230" spans="17:18" x14ac:dyDescent="0.2">
      <c r="Q230">
        <v>46337</v>
      </c>
      <c r="R230" t="s">
        <v>1477</v>
      </c>
    </row>
    <row r="231" spans="17:18" x14ac:dyDescent="0.2">
      <c r="Q231">
        <v>46381</v>
      </c>
      <c r="R231" t="s">
        <v>1479</v>
      </c>
    </row>
    <row r="232" spans="17:18" x14ac:dyDescent="0.2">
      <c r="Q232">
        <v>46388</v>
      </c>
      <c r="R232" t="s">
        <v>1455</v>
      </c>
    </row>
    <row r="233" spans="17:18" x14ac:dyDescent="0.2">
      <c r="Q233">
        <v>46475</v>
      </c>
      <c r="R233" t="s">
        <v>1458</v>
      </c>
    </row>
    <row r="234" spans="17:18" x14ac:dyDescent="0.2">
      <c r="Q234">
        <v>46508</v>
      </c>
      <c r="R234" t="s">
        <v>1461</v>
      </c>
    </row>
    <row r="235" spans="17:18" x14ac:dyDescent="0.2">
      <c r="Q235">
        <v>46513</v>
      </c>
      <c r="R235" t="s">
        <v>1468</v>
      </c>
    </row>
    <row r="236" spans="17:18" x14ac:dyDescent="0.2">
      <c r="Q236">
        <v>46515</v>
      </c>
      <c r="R236" t="s">
        <v>1464</v>
      </c>
    </row>
    <row r="237" spans="17:18" x14ac:dyDescent="0.2">
      <c r="Q237">
        <v>46524</v>
      </c>
      <c r="R237" t="s">
        <v>1470</v>
      </c>
    </row>
    <row r="238" spans="17:18" x14ac:dyDescent="0.2">
      <c r="Q238">
        <v>46582</v>
      </c>
      <c r="R238" t="s">
        <v>1471</v>
      </c>
    </row>
    <row r="239" spans="17:18" x14ac:dyDescent="0.2">
      <c r="Q239">
        <v>46614</v>
      </c>
      <c r="R239" t="s">
        <v>1473</v>
      </c>
    </row>
    <row r="240" spans="17:18" x14ac:dyDescent="0.2">
      <c r="Q240">
        <v>46692</v>
      </c>
      <c r="R240" t="s">
        <v>1475</v>
      </c>
    </row>
    <row r="241" spans="17:18" x14ac:dyDescent="0.2">
      <c r="Q241">
        <v>46702</v>
      </c>
      <c r="R241" t="s">
        <v>1477</v>
      </c>
    </row>
    <row r="242" spans="17:18" x14ac:dyDescent="0.2">
      <c r="Q242">
        <v>46746</v>
      </c>
      <c r="R242" t="s">
        <v>1479</v>
      </c>
    </row>
    <row r="243" spans="17:18" x14ac:dyDescent="0.2">
      <c r="Q243">
        <v>46753</v>
      </c>
      <c r="R243" t="s">
        <v>1455</v>
      </c>
    </row>
    <row r="244" spans="17:18" x14ac:dyDescent="0.2">
      <c r="Q244">
        <v>46860</v>
      </c>
      <c r="R244" t="s">
        <v>1458</v>
      </c>
    </row>
    <row r="245" spans="17:18" x14ac:dyDescent="0.2">
      <c r="Q245">
        <v>46874</v>
      </c>
      <c r="R245" t="s">
        <v>1461</v>
      </c>
    </row>
    <row r="246" spans="17:18" x14ac:dyDescent="0.2">
      <c r="Q246">
        <v>46881</v>
      </c>
      <c r="R246" t="s">
        <v>1464</v>
      </c>
    </row>
    <row r="247" spans="17:18" x14ac:dyDescent="0.2">
      <c r="Q247">
        <v>46898</v>
      </c>
      <c r="R247" t="s">
        <v>1468</v>
      </c>
    </row>
    <row r="248" spans="17:18" x14ac:dyDescent="0.2">
      <c r="Q248">
        <v>46909</v>
      </c>
      <c r="R248" t="s">
        <v>1470</v>
      </c>
    </row>
    <row r="249" spans="17:18" x14ac:dyDescent="0.2">
      <c r="Q249">
        <v>46948</v>
      </c>
      <c r="R249" t="s">
        <v>1471</v>
      </c>
    </row>
    <row r="250" spans="17:18" x14ac:dyDescent="0.2">
      <c r="Q250">
        <v>46980</v>
      </c>
      <c r="R250" t="s">
        <v>1473</v>
      </c>
    </row>
    <row r="251" spans="17:18" x14ac:dyDescent="0.2">
      <c r="Q251">
        <v>47058</v>
      </c>
      <c r="R251" t="s">
        <v>1475</v>
      </c>
    </row>
    <row r="252" spans="17:18" x14ac:dyDescent="0.2">
      <c r="Q252">
        <v>47068</v>
      </c>
      <c r="R252" t="s">
        <v>1477</v>
      </c>
    </row>
    <row r="253" spans="17:18" x14ac:dyDescent="0.2">
      <c r="Q253">
        <v>47112</v>
      </c>
      <c r="R253" t="s">
        <v>1479</v>
      </c>
    </row>
    <row r="254" spans="17:18" x14ac:dyDescent="0.2">
      <c r="Q254">
        <v>47119</v>
      </c>
      <c r="R254" t="s">
        <v>1455</v>
      </c>
    </row>
    <row r="255" spans="17:18" x14ac:dyDescent="0.2">
      <c r="Q255">
        <v>47210</v>
      </c>
      <c r="R255" t="s">
        <v>1458</v>
      </c>
    </row>
    <row r="256" spans="17:18" x14ac:dyDescent="0.2">
      <c r="Q256">
        <v>47239</v>
      </c>
      <c r="R256" t="s">
        <v>1461</v>
      </c>
    </row>
    <row r="257" spans="17:18" x14ac:dyDescent="0.2">
      <c r="Q257">
        <v>47246</v>
      </c>
      <c r="R257" t="s">
        <v>1464</v>
      </c>
    </row>
    <row r="258" spans="17:18" x14ac:dyDescent="0.2">
      <c r="Q258">
        <v>47248</v>
      </c>
      <c r="R258" t="s">
        <v>1468</v>
      </c>
    </row>
    <row r="259" spans="17:18" x14ac:dyDescent="0.2">
      <c r="Q259">
        <v>47259</v>
      </c>
      <c r="R259" t="s">
        <v>1470</v>
      </c>
    </row>
    <row r="260" spans="17:18" x14ac:dyDescent="0.2">
      <c r="Q260">
        <v>47313</v>
      </c>
      <c r="R260" t="s">
        <v>1471</v>
      </c>
    </row>
    <row r="261" spans="17:18" x14ac:dyDescent="0.2">
      <c r="Q261">
        <v>47345</v>
      </c>
      <c r="R261" t="s">
        <v>1473</v>
      </c>
    </row>
    <row r="262" spans="17:18" x14ac:dyDescent="0.2">
      <c r="Q262">
        <v>47423</v>
      </c>
      <c r="R262" t="s">
        <v>1475</v>
      </c>
    </row>
    <row r="263" spans="17:18" x14ac:dyDescent="0.2">
      <c r="Q263">
        <v>47433</v>
      </c>
      <c r="R263" t="s">
        <v>1477</v>
      </c>
    </row>
    <row r="264" spans="17:18" x14ac:dyDescent="0.2">
      <c r="Q264">
        <v>47477</v>
      </c>
      <c r="R264" t="s">
        <v>1479</v>
      </c>
    </row>
    <row r="265" spans="17:18" x14ac:dyDescent="0.2">
      <c r="Q265">
        <v>47484</v>
      </c>
      <c r="R265" t="s">
        <v>1455</v>
      </c>
    </row>
    <row r="266" spans="17:18" x14ac:dyDescent="0.2">
      <c r="Q266">
        <v>47595</v>
      </c>
      <c r="R266" t="s">
        <v>1458</v>
      </c>
    </row>
    <row r="267" spans="17:18" x14ac:dyDescent="0.2">
      <c r="Q267">
        <v>47604</v>
      </c>
      <c r="R267" t="s">
        <v>1461</v>
      </c>
    </row>
    <row r="268" spans="17:18" x14ac:dyDescent="0.2">
      <c r="Q268">
        <v>47611</v>
      </c>
      <c r="R268" t="s">
        <v>1464</v>
      </c>
    </row>
    <row r="269" spans="17:18" x14ac:dyDescent="0.2">
      <c r="Q269">
        <v>47633</v>
      </c>
      <c r="R269" t="s">
        <v>1468</v>
      </c>
    </row>
    <row r="270" spans="17:18" x14ac:dyDescent="0.2">
      <c r="Q270">
        <v>47644</v>
      </c>
      <c r="R270" t="s">
        <v>1470</v>
      </c>
    </row>
    <row r="271" spans="17:18" x14ac:dyDescent="0.2">
      <c r="Q271">
        <v>47678</v>
      </c>
      <c r="R271" t="s">
        <v>1471</v>
      </c>
    </row>
    <row r="272" spans="17:18" x14ac:dyDescent="0.2">
      <c r="Q272">
        <v>47710</v>
      </c>
      <c r="R272" t="s">
        <v>1473</v>
      </c>
    </row>
    <row r="273" spans="17:18" x14ac:dyDescent="0.2">
      <c r="Q273">
        <v>47788</v>
      </c>
      <c r="R273" t="s">
        <v>1475</v>
      </c>
    </row>
    <row r="274" spans="17:18" x14ac:dyDescent="0.2">
      <c r="Q274">
        <v>47798</v>
      </c>
      <c r="R274" t="s">
        <v>1477</v>
      </c>
    </row>
    <row r="275" spans="17:18" x14ac:dyDescent="0.2">
      <c r="Q275">
        <v>47842</v>
      </c>
      <c r="R275" t="s">
        <v>1479</v>
      </c>
    </row>
    <row r="276" spans="17:18" x14ac:dyDescent="0.2">
      <c r="Q276">
        <v>47849</v>
      </c>
      <c r="R276" t="s">
        <v>1455</v>
      </c>
    </row>
    <row r="277" spans="17:18" x14ac:dyDescent="0.2">
      <c r="Q277">
        <v>47952</v>
      </c>
      <c r="R277" t="s">
        <v>1458</v>
      </c>
    </row>
    <row r="278" spans="17:18" x14ac:dyDescent="0.2">
      <c r="Q278">
        <v>47969</v>
      </c>
      <c r="R278" t="s">
        <v>1461</v>
      </c>
    </row>
    <row r="279" spans="17:18" x14ac:dyDescent="0.2">
      <c r="Q279">
        <v>47976</v>
      </c>
      <c r="R279" t="s">
        <v>1464</v>
      </c>
    </row>
    <row r="280" spans="17:18" x14ac:dyDescent="0.2">
      <c r="Q280">
        <v>47990</v>
      </c>
      <c r="R280" t="s">
        <v>1468</v>
      </c>
    </row>
    <row r="281" spans="17:18" x14ac:dyDescent="0.2">
      <c r="Q281">
        <v>48001</v>
      </c>
      <c r="R281" t="s">
        <v>1470</v>
      </c>
    </row>
    <row r="282" spans="17:18" x14ac:dyDescent="0.2">
      <c r="Q282">
        <v>48043</v>
      </c>
      <c r="R282" t="s">
        <v>1471</v>
      </c>
    </row>
    <row r="283" spans="17:18" x14ac:dyDescent="0.2">
      <c r="Q283">
        <v>48075</v>
      </c>
      <c r="R283" t="s">
        <v>1473</v>
      </c>
    </row>
    <row r="284" spans="17:18" x14ac:dyDescent="0.2">
      <c r="Q284">
        <v>48153</v>
      </c>
      <c r="R284" t="s">
        <v>1475</v>
      </c>
    </row>
    <row r="285" spans="17:18" x14ac:dyDescent="0.2">
      <c r="Q285">
        <v>48163</v>
      </c>
      <c r="R285" t="s">
        <v>1477</v>
      </c>
    </row>
    <row r="286" spans="17:18" x14ac:dyDescent="0.2">
      <c r="Q286">
        <v>48207</v>
      </c>
      <c r="R286" t="s">
        <v>1479</v>
      </c>
    </row>
  </sheetData>
  <mergeCells count="12">
    <mergeCell ref="A21:H21"/>
    <mergeCell ref="A22:H22"/>
    <mergeCell ref="F4:G4"/>
    <mergeCell ref="A20:B20"/>
    <mergeCell ref="C20:D20"/>
    <mergeCell ref="E20:F20"/>
    <mergeCell ref="H17:H18"/>
    <mergeCell ref="H7:H8"/>
    <mergeCell ref="H9:H10"/>
    <mergeCell ref="H11:H12"/>
    <mergeCell ref="H13:H14"/>
    <mergeCell ref="H15:H16"/>
  </mergeCells>
  <conditionalFormatting sqref="A8:G8 A10:G10 A12:G12 A14:G14 A16:G16 A18:G18">
    <cfRule type="colorScale" priority="2">
      <colorScale>
        <cfvo type="min"/>
        <cfvo type="max"/>
        <color rgb="FFFFFFFF"/>
        <color rgb="FF8EA9DB"/>
      </colorScale>
    </cfRule>
    <cfRule type="expression" dxfId="10" priority="7">
      <formula>AND(A8&lt;&gt;"",COUNTIF($Q$2:$Q$400,INDEX($K$8:$K$49,(ROW(A8)-8)/2*7+COLUMN(A8)))&gt;0)</formula>
    </cfRule>
    <cfRule type="expression" dxfId="9" priority="8">
      <formula>AND(A8&lt;&gt;"",COUNTIFS($T$2:$T$200,"&lt;="&amp;INDEX($K$8:$K$49,(ROW(A8)-8)/2*7+COLUMN(A8)),$U$2:$U$200,"&gt;="&amp;INDEX($K$8:$K$49,(ROW(A8)-8)/2*7+COLUMN(A8)))&gt;0)</formula>
    </cfRule>
    <cfRule type="expression" dxfId="8" priority="9">
      <formula>INDEX($O$8:$O$49,(ROW(A8)-8)/2*7+COLUMN(A8))=1</formula>
    </cfRule>
    <cfRule type="expression" dxfId="7" priority="10">
      <formula>AND(A8&lt;&gt;"",COUNTIF($Q$2:$Q$400,INDEX($K$8:$K$49,(ROW(A8)-8)/2*7+COLUMN(A8)))&gt;0)</formula>
    </cfRule>
    <cfRule type="expression" dxfId="6" priority="10">
      <formula>AND(A8&lt;&gt;"",COUNTIFS($T$2:$T$200,"&lt;="&amp;INDEX($K$8:$K$49,(ROW(A8)-8)/2*7+COLUMN(A8)),$U$2:$U$200,"&gt;="&amp;INDEX($K$8:$K$49,(ROW(A8)-8)/2*7+COLUMN(A8)))&gt;0)</formula>
    </cfRule>
    <cfRule type="expression" dxfId="5" priority="10">
      <formula>AND(A8&lt;&gt;"",COUNTIF($Q$2:$Q$400,INDEX($K$8:$K$49,(ROW(A8)-8)/2*7+COLUMN(A8)))&gt;0)</formula>
    </cfRule>
    <cfRule type="expression" dxfId="4" priority="10">
      <formula>AND(A8&lt;&gt;"",COUNTIFS($T$2:$T$200,"&lt;="&amp;INDEX($K$8:$K$49,(ROW(A8)-8)/2*7+COLUMN(A8)),$U$2:$U$200,"&gt;="&amp;INDEX($K$8:$K$49,(ROW(A8)-8)/2*7+COLUMN(A8)))&gt;0)</formula>
    </cfRule>
    <cfRule type="expression" dxfId="3" priority="10">
      <formula>AND(A8&lt;&gt;"",COUNTIF($Q$2:$Q$400,INDEX($K$8:$K$49,(ROW(A8)-8)/2*7+COLUMN(A8)))&gt;0)</formula>
    </cfRule>
    <cfRule type="expression" dxfId="2" priority="10">
      <formula>AND(A8&lt;&gt;"",COUNTIFS($T$2:$T$200,"&lt;="&amp;INDEX($K$8:$K$49,(ROW(A8)-8)/2*7+COLUMN(A8)),$U$2:$U$200,"&gt;="&amp;INDEX($K$8:$K$49,(ROW(A8)-8)/2*7+COLUMN(A8)))&gt;0)</formula>
    </cfRule>
    <cfRule type="expression" dxfId="1" priority="10">
      <formula>AND(A8&lt;&gt;"",COUNTIF($Q$2:$Q$400,INDEX($K$8:$K$49,(ROW(A8)-8)/2*7+COLUMN(A8)))&gt;0)</formula>
    </cfRule>
    <cfRule type="expression" dxfId="0" priority="10">
      <formula>AND(A8&lt;&gt;"",COUNTIFS($T$2:$T$200,"&lt;="&amp;INDEX($K$8:$K$49,(ROW(A8)-8)/2*7+COLUMN(A8)),$U$2:$U$200,"&gt;="&amp;INDEX($K$8:$K$49,(ROW(A8)-8)/2*7+COLUMN(A8)))&gt;0)</formula>
    </cfRule>
  </conditionalFormatting>
  <dataValidations count="2">
    <dataValidation type="list" allowBlank="1" showErrorMessage="1" sqref="B4" xr:uid="{00000000-0002-0000-0600-000000000000}">
      <formula1>"En cours,2014,2015,2016,2017,2018,2019,2020,2021,2022,2023,2024,2025,2026,2027,2028"</formula1>
    </dataValidation>
    <dataValidation type="list" allowBlank="1" showErrorMessage="1" sqref="D4" xr:uid="{00000000-0002-0000-0600-000001000000}">
      <formula1>"En cours,Janvier,Février,Mars,Avril,Mai,Juin,Juillet,Août,Septembre,Octobre,Novembre,Décembre"</formula1>
    </dataValidation>
  </dataValidations>
  <pageMargins left="0.4" right="0.4" top="1" bottom="1" header="0.511811023622047" footer="0.511811023622047"/>
  <pageSetup paperSize="9" fitToHeight="0" orientation="landscape" horizontalDpi="300" verticalDpi="300"/>
  <extLst>
    <ext xmlns:x14="http://schemas.microsoft.com/office/spreadsheetml/2009/9/main" uri="{CCE6A557-97BC-4b89-ADB6-D9C93CAAB3DF}">
      <x14:dataValidations xmlns:xm="http://schemas.microsoft.com/office/excel/2006/main" count="1">
        <x14:dataValidation type="list" xr:uid="{00000000-0002-0000-0700-000002000000}">
          <x14:formula1>
            <xm:f>Calculs!$A$210:$A$218</xm:f>
          </x14:formula1>
          <x14:formula2>
            <xm:f>0</xm:f>
          </x14:formula2>
          <xm:sqref>F4</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607D8B"/>
    <pageSetUpPr fitToPage="1"/>
  </sheetPr>
  <dimension ref="A1:M21"/>
  <sheetViews>
    <sheetView showGridLines="0" zoomScaleNormal="100" workbookViewId="0">
      <selection activeCell="H25" sqref="H25"/>
    </sheetView>
  </sheetViews>
  <sheetFormatPr baseColWidth="10" defaultColWidth="8.6640625" defaultRowHeight="15" x14ac:dyDescent="0.2"/>
  <cols>
    <col min="1" max="1" width="14" customWidth="1"/>
    <col min="2" max="2" width="0.6640625" hidden="1" customWidth="1"/>
    <col min="3" max="4" width="13" customWidth="1"/>
    <col min="5" max="6" width="16" customWidth="1"/>
    <col min="7" max="7" width="12" customWidth="1"/>
    <col min="8" max="8" width="17" customWidth="1"/>
    <col min="9" max="9" width="18" customWidth="1"/>
    <col min="10" max="10" width="17" customWidth="1"/>
    <col min="12" max="13" width="18" customWidth="1"/>
  </cols>
  <sheetData>
    <row r="1" spans="1:13" ht="30" customHeight="1" x14ac:dyDescent="0.25">
      <c r="A1" s="2" t="s">
        <v>449</v>
      </c>
      <c r="L1" s="46" t="str">
        <f>HYPERLINK("#Accueil!A1","← Accueil")</f>
        <v>← Accueil</v>
      </c>
      <c r="M1" s="46" t="str">
        <f>HYPERLINK("#Qualite_donnees!A1","Qualité des données")</f>
        <v>Qualité des données</v>
      </c>
    </row>
    <row r="2" spans="1:13" x14ac:dyDescent="0.2">
      <c r="A2" s="3" t="s">
        <v>450</v>
      </c>
    </row>
    <row r="4" spans="1:13" ht="16" x14ac:dyDescent="0.2">
      <c r="A4" s="51" t="s">
        <v>12</v>
      </c>
      <c r="C4" s="10" t="s">
        <v>13</v>
      </c>
      <c r="D4" s="6" t="s">
        <v>451</v>
      </c>
    </row>
    <row r="6" spans="1:13" ht="31.5" customHeight="1" x14ac:dyDescent="0.2">
      <c r="A6" s="50" t="s">
        <v>51</v>
      </c>
      <c r="B6" s="50"/>
      <c r="C6" s="50" t="s">
        <v>17</v>
      </c>
      <c r="D6" s="50" t="s">
        <v>452</v>
      </c>
      <c r="E6" s="50" t="s">
        <v>404</v>
      </c>
      <c r="F6" s="50" t="s">
        <v>405</v>
      </c>
      <c r="G6" s="50" t="s">
        <v>453</v>
      </c>
      <c r="H6" s="50" t="s">
        <v>454</v>
      </c>
      <c r="I6" s="50" t="s">
        <v>406</v>
      </c>
      <c r="J6" s="50" t="s">
        <v>391</v>
      </c>
    </row>
    <row r="7" spans="1:13" x14ac:dyDescent="0.2">
      <c r="A7" s="38" t="s">
        <v>52</v>
      </c>
      <c r="B7" s="57" t="s">
        <v>52</v>
      </c>
      <c r="C7" s="58">
        <f>SUMIFS(Historique!I$2:I$2107,Historique!$B$2:$B$2107,IF($C$4="Toutes","&gt;0","="&amp;$C$4),Historique!$H$2:$H$2107,"Oui")</f>
        <v>10723.664999999999</v>
      </c>
      <c r="D7" s="59">
        <f t="shared" ref="D7:D14" si="0">IFERROR(C7/$C$15,0)</f>
        <v>8.3098055625299372E-2</v>
      </c>
      <c r="E7" s="60">
        <f>IFERROR(AVERAGEIFS(Historique!I$2:I$2107,Historique!$B$2:$B$2107,IF($C$4="Toutes","&gt;0","="&amp;$C$4),Historique!$H$2:$H$2107,"Oui"),0)</f>
        <v>5.0967989543726233</v>
      </c>
      <c r="F7" s="60">
        <f t="array" ref="F7">IFERROR(MEDIAN(IF((((Historique!$B$2:$B$2107&amp;"")=($C$4&amp;""))+($C$4="Toutes"))*(Historique!$H$2:$H$2107="Oui"),Historique!I$2:I$2107)),0)</f>
        <v>5</v>
      </c>
      <c r="G7" s="61">
        <f t="array" ref="G7">IFERROR(STDEV(IF((((Historique!$B$2:$B$2107&amp;"")=($C$4&amp;""))+($C$4="Toutes"))*(Historique!$H$2:$H$2107="Oui"),Historique!I$2:I$2107))/E7,0)</f>
        <v>0.53194053210737691</v>
      </c>
      <c r="H7" s="60">
        <f t="array" ref="H7">IFERROR(MAX(IF((((Historique!$B$2:$B$2107&amp;"")=($C$4&amp;""))+($C$4="Toutes"))*(Historique!$H$2:$H$2107="Oui"),Historique!I$2:I$2107)),0)</f>
        <v>17.34</v>
      </c>
      <c r="I7" s="58">
        <f>COUNTIFS(Historique!I$2:I$2107,0,Historique!$B$2:$B$2107,IF($C$4="Toutes","&gt;0","="&amp;$C$4),Historique!$H$2:$H$2107,"Oui")</f>
        <v>13</v>
      </c>
      <c r="J7" s="59">
        <f>IFERROR(I7/COUNTIFS(Historique!$B$2:$B$2107,IF($C$4="Toutes","&gt;0","="&amp;$C$4),Historique!$H$2:$H$2107,"Oui"),0)</f>
        <v>6.1787072243346007E-3</v>
      </c>
    </row>
    <row r="8" spans="1:13" x14ac:dyDescent="0.2">
      <c r="A8" s="38" t="s">
        <v>53</v>
      </c>
      <c r="B8" s="57" t="s">
        <v>53</v>
      </c>
      <c r="C8" s="58">
        <f>SUMIFS(Historique!J$2:J$2107,Historique!$B$2:$B$2107,IF($C$4="Toutes","&gt;0","="&amp;$C$4),Historique!$H$2:$H$2107,"Oui")</f>
        <v>8325.4490000000242</v>
      </c>
      <c r="D8" s="59">
        <f t="shared" si="0"/>
        <v>6.4514195856322912E-2</v>
      </c>
      <c r="E8" s="60">
        <f>IFERROR(AVERAGEIFS(Historique!J$2:J$2107,Historique!$B$2:$B$2107,IF($C$4="Toutes","&gt;0","="&amp;$C$4),Historique!$H$2:$H$2107,"Oui"),0)</f>
        <v>3.9569624524714944</v>
      </c>
      <c r="F8" s="60">
        <f t="array" ref="F8">IFERROR(MEDIAN(IF((((Historique!$B$2:$B$2107&amp;"")=($C$4&amp;""))+($C$4="Toutes"))*(Historique!$H$2:$H$2107="Oui"),Historique!J$2:J$2107)),0)</f>
        <v>3.68</v>
      </c>
      <c r="G8" s="61">
        <f t="array" ref="G8">IFERROR(STDEV(IF((((Historique!$B$2:$B$2107&amp;"")=($C$4&amp;""))+($C$4="Toutes"))*(Historique!$H$2:$H$2107="Oui"),Historique!J$2:J$2107))/E8,0)</f>
        <v>0.53669675764502967</v>
      </c>
      <c r="H8" s="60">
        <f t="array" ref="H8">IFERROR(MAX(IF((((Historique!$B$2:$B$2107&amp;"")=($C$4&amp;""))+($C$4="Toutes"))*(Historique!$H$2:$H$2107="Oui"),Historique!J$2:J$2107)),0)</f>
        <v>14.462999999999999</v>
      </c>
      <c r="I8" s="58">
        <f>COUNTIFS(Historique!J$2:J$2107,0,Historique!$B$2:$B$2107,IF($C$4="Toutes","&gt;0","="&amp;$C$4),Historique!$H$2:$H$2107,"Oui")</f>
        <v>10</v>
      </c>
      <c r="J8" s="59">
        <f>IFERROR(I8/COUNTIFS(Historique!$B$2:$B$2107,IF($C$4="Toutes","&gt;0","="&amp;$C$4),Historique!$H$2:$H$2107,"Oui"),0)</f>
        <v>4.7528517110266158E-3</v>
      </c>
    </row>
    <row r="9" spans="1:13" x14ac:dyDescent="0.2">
      <c r="A9" s="38" t="s">
        <v>54</v>
      </c>
      <c r="B9" s="57" t="s">
        <v>54</v>
      </c>
      <c r="C9" s="58">
        <f>SUMIFS(Historique!K$2:K$2107,Historique!$B$2:$B$2107,IF($C$4="Toutes","&gt;0","="&amp;$C$4),Historique!$H$2:$H$2107,"Oui")</f>
        <v>8185.7596666670115</v>
      </c>
      <c r="D9" s="59">
        <f t="shared" si="0"/>
        <v>6.3431738320436845E-2</v>
      </c>
      <c r="E9" s="60">
        <f>IFERROR(AVERAGEIFS(Historique!K$2:K$2107,Historique!$B$2:$B$2107,IF($C$4="Toutes","&gt;0","="&amp;$C$4),Historique!$H$2:$H$2107,"Oui"),0)</f>
        <v>3.8905701837770965</v>
      </c>
      <c r="F9" s="60">
        <f t="array" ref="F9">IFERROR(MEDIAN(IF((((Historique!$B$2:$B$2107&amp;"")=($C$4&amp;""))+($C$4="Toutes"))*(Historique!$H$2:$H$2107="Oui"),Historique!K$2:K$2107)),0)</f>
        <v>3.5</v>
      </c>
      <c r="G9" s="61">
        <f t="array" ref="G9">IFERROR(STDEV(IF((((Historique!$B$2:$B$2107&amp;"")=($C$4&amp;""))+($C$4="Toutes"))*(Historique!$H$2:$H$2107="Oui"),Historique!K$2:K$2107))/E9,0)</f>
        <v>0.60203097719101106</v>
      </c>
      <c r="H9" s="60">
        <f t="array" ref="H9">IFERROR(MAX(IF((((Historique!$B$2:$B$2107&amp;"")=($C$4&amp;""))+($C$4="Toutes"))*(Historique!$H$2:$H$2107="Oui"),Historique!K$2:K$2107)),0)</f>
        <v>16</v>
      </c>
      <c r="I9" s="58">
        <f>COUNTIFS(Historique!K$2:K$2107,0,Historique!$B$2:$B$2107,IF($C$4="Toutes","&gt;0","="&amp;$C$4),Historique!$H$2:$H$2107,"Oui")</f>
        <v>54</v>
      </c>
      <c r="J9" s="59">
        <f>IFERROR(I9/COUNTIFS(Historique!$B$2:$B$2107,IF($C$4="Toutes","&gt;0","="&amp;$C$4),Historique!$H$2:$H$2107,"Oui"),0)</f>
        <v>2.5665399239543727E-2</v>
      </c>
    </row>
    <row r="10" spans="1:13" x14ac:dyDescent="0.2">
      <c r="A10" s="38" t="s">
        <v>55</v>
      </c>
      <c r="B10" s="57" t="s">
        <v>55</v>
      </c>
      <c r="C10" s="58">
        <f>SUMIFS(Historique!L$2:L$2107,Historique!$B$2:$B$2107,IF($C$4="Toutes","&gt;0","="&amp;$C$4),Historique!$H$2:$H$2107,"Oui")</f>
        <v>64074.881000009889</v>
      </c>
      <c r="D10" s="59">
        <f t="shared" si="0"/>
        <v>0.49651849675677673</v>
      </c>
      <c r="E10" s="60">
        <f>IFERROR(AVERAGEIFS(Historique!L$2:L$2107,Historique!$B$2:$B$2107,IF($C$4="Toutes","&gt;0","="&amp;$C$4),Historique!$H$2:$H$2107,"Oui"),0)</f>
        <v>30.45384077947238</v>
      </c>
      <c r="F10" s="60">
        <f t="array" ref="F10">IFERROR(MEDIAN(IF((((Historique!$B$2:$B$2107&amp;"")=($C$4&amp;""))+($C$4="Toutes"))*(Historique!$H$2:$H$2107="Oui"),Historique!L$2:L$2107)),0)</f>
        <v>27</v>
      </c>
      <c r="G10" s="61">
        <f t="array" ref="G10">IFERROR(STDEV(IF((((Historique!$B$2:$B$2107&amp;"")=($C$4&amp;""))+($C$4="Toutes"))*(Historique!$H$2:$H$2107="Oui"),Historique!L$2:L$2107))/E10,0)</f>
        <v>0.51979434619516529</v>
      </c>
      <c r="H10" s="60">
        <f t="array" ref="H10">IFERROR(MAX(IF((((Historique!$B$2:$B$2107&amp;"")=($C$4&amp;""))+($C$4="Toutes"))*(Historique!$H$2:$H$2107="Oui"),Historique!L$2:L$2107)),0)</f>
        <v>161</v>
      </c>
      <c r="I10" s="58">
        <f>COUNTIFS(Historique!L$2:L$2107,0,Historique!$B$2:$B$2107,IF($C$4="Toutes","&gt;0","="&amp;$C$4),Historique!$H$2:$H$2107,"Oui")</f>
        <v>0</v>
      </c>
      <c r="J10" s="59">
        <f>IFERROR(I10/COUNTIFS(Historique!$B$2:$B$2107,IF($C$4="Toutes","&gt;0","="&amp;$C$4),Historique!$H$2:$H$2107,"Oui"),0)</f>
        <v>0</v>
      </c>
    </row>
    <row r="11" spans="1:13" x14ac:dyDescent="0.2">
      <c r="A11" s="38" t="s">
        <v>56</v>
      </c>
      <c r="B11" s="57" t="s">
        <v>56</v>
      </c>
      <c r="C11" s="58">
        <f>SUMIFS(Historique!M$2:M$2107,Historique!$B$2:$B$2107,IF($C$4="Toutes","&gt;0","="&amp;$C$4),Historique!$H$2:$H$2107,"Oui")</f>
        <v>18586.00833333001</v>
      </c>
      <c r="D11" s="59">
        <f t="shared" si="0"/>
        <v>0.14402362945274166</v>
      </c>
      <c r="E11" s="60">
        <f>IFERROR(AVERAGEIFS(Historique!M$2:M$2107,Historique!$B$2:$B$2107,IF($C$4="Toutes","&gt;0","="&amp;$C$4),Historique!$H$2:$H$2107,"Oui"),0)</f>
        <v>8.8336541508222481</v>
      </c>
      <c r="F11" s="60">
        <f t="array" ref="F11">IFERROR(MEDIAN(IF((((Historique!$B$2:$B$2107&amp;"")=($C$4&amp;""))+($C$4="Toutes"))*(Historique!$H$2:$H$2107="Oui"),Historique!M$2:M$2107)),0)</f>
        <v>8</v>
      </c>
      <c r="G11" s="61">
        <f t="array" ref="G11">IFERROR(STDEV(IF((((Historique!$B$2:$B$2107&amp;"")=($C$4&amp;""))+($C$4="Toutes"))*(Historique!$H$2:$H$2107="Oui"),Historique!M$2:M$2107))/E11,0)</f>
        <v>0.62570676927236957</v>
      </c>
      <c r="H11" s="60">
        <f t="array" ref="H11">IFERROR(MAX(IF((((Historique!$B$2:$B$2107&amp;"")=($C$4&amp;""))+($C$4="Toutes"))*(Historique!$H$2:$H$2107="Oui"),Historique!M$2:M$2107)),0)</f>
        <v>54.833333330000002</v>
      </c>
      <c r="I11" s="58">
        <f>COUNTIFS(Historique!M$2:M$2107,0,Historique!$B$2:$B$2107,IF($C$4="Toutes","&gt;0","="&amp;$C$4),Historique!$H$2:$H$2107,"Oui")</f>
        <v>18</v>
      </c>
      <c r="J11" s="59">
        <f>IFERROR(I11/COUNTIFS(Historique!$B$2:$B$2107,IF($C$4="Toutes","&gt;0","="&amp;$C$4),Historique!$H$2:$H$2107,"Oui"),0)</f>
        <v>8.555133079847909E-3</v>
      </c>
    </row>
    <row r="12" spans="1:13" x14ac:dyDescent="0.2">
      <c r="A12" s="38" t="s">
        <v>57</v>
      </c>
      <c r="B12" s="57" t="s">
        <v>57</v>
      </c>
      <c r="C12" s="58">
        <f>SUMIFS(Historique!N$2:N$2107,Historique!$B$2:$B$2107,IF($C$4="Toutes","&gt;0","="&amp;$C$4),Historique!$H$2:$H$2107,"Oui")</f>
        <v>1247</v>
      </c>
      <c r="D12" s="59">
        <f t="shared" si="0"/>
        <v>9.6630466696552269E-3</v>
      </c>
      <c r="E12" s="60">
        <f>IFERROR(AVERAGEIFS(Historique!N$2:N$2107,Historique!$B$2:$B$2107,IF($C$4="Toutes","&gt;0","="&amp;$C$4),Historique!$H$2:$H$2107,"Oui"),0)</f>
        <v>0.59268060836501901</v>
      </c>
      <c r="F12" s="60">
        <f t="array" ref="F12">IFERROR(MEDIAN(IF((((Historique!$B$2:$B$2107&amp;"")=($C$4&amp;""))+($C$4="Toutes"))*(Historique!$H$2:$H$2107="Oui"),Historique!N$2:N$2107)),0)</f>
        <v>0</v>
      </c>
      <c r="G12" s="61">
        <f t="array" ref="G12">IFERROR(STDEV(IF((((Historique!$B$2:$B$2107&amp;"")=($C$4&amp;""))+($C$4="Toutes"))*(Historique!$H$2:$H$2107="Oui"),Historique!N$2:N$2107))/E12,0)</f>
        <v>1.851336057787591</v>
      </c>
      <c r="H12" s="60">
        <f t="array" ref="H12">IFERROR(MAX(IF((((Historique!$B$2:$B$2107&amp;"")=($C$4&amp;""))+($C$4="Toutes"))*(Historique!$H$2:$H$2107="Oui"),Historique!N$2:N$2107)),0)</f>
        <v>9</v>
      </c>
      <c r="I12" s="58">
        <f>COUNTIFS(Historique!N$2:N$2107,0,Historique!$B$2:$B$2107,IF($C$4="Toutes","&gt;0","="&amp;$C$4),Historique!$H$2:$H$2107,"Oui")</f>
        <v>1436</v>
      </c>
      <c r="J12" s="59">
        <f>IFERROR(I12/COUNTIFS(Historique!$B$2:$B$2107,IF($C$4="Toutes","&gt;0","="&amp;$C$4),Historique!$H$2:$H$2107,"Oui"),0)</f>
        <v>0.68250950570342206</v>
      </c>
    </row>
    <row r="13" spans="1:13" x14ac:dyDescent="0.2">
      <c r="A13" s="38" t="s">
        <v>58</v>
      </c>
      <c r="B13" s="57" t="s">
        <v>58</v>
      </c>
      <c r="C13" s="58">
        <f>SUMIFS(Historique!O$2:O$2107,Historique!$B$2:$B$2107,IF($C$4="Toutes","&gt;0","="&amp;$C$4),Historique!$H$2:$H$2107,"Oui")</f>
        <v>11743.083333337001</v>
      </c>
      <c r="D13" s="59">
        <f t="shared" si="0"/>
        <v>9.0997563990125027E-2</v>
      </c>
      <c r="E13" s="60">
        <f>IFERROR(AVERAGEIFS(Historique!O$2:O$2107,Historique!$B$2:$B$2107,IF($C$4="Toutes","&gt;0","="&amp;$C$4),Historique!$H$2:$H$2107,"Oui"),0)</f>
        <v>5.58131337135789</v>
      </c>
      <c r="F13" s="60">
        <f t="array" ref="F13">IFERROR(MEDIAN(IF((((Historique!$B$2:$B$2107&amp;"")=($C$4&amp;""))+($C$4="Toutes"))*(Historique!$H$2:$H$2107="Oui"),Historique!O$2:O$2107)),0)</f>
        <v>4</v>
      </c>
      <c r="G13" s="61">
        <f t="array" ref="G13">IFERROR(STDEV(IF((((Historique!$B$2:$B$2107&amp;"")=($C$4&amp;""))+($C$4="Toutes"))*(Historique!$H$2:$H$2107="Oui"),Historique!O$2:O$2107))/E13,0)</f>
        <v>1.1629476756215138</v>
      </c>
      <c r="H13" s="60">
        <f t="array" ref="H13">IFERROR(MAX(IF((((Historique!$B$2:$B$2107&amp;"")=($C$4&amp;""))+($C$4="Toutes"))*(Historique!$H$2:$H$2107="Oui"),Historique!O$2:O$2107)),0)</f>
        <v>45</v>
      </c>
      <c r="I13" s="58">
        <f>COUNTIFS(Historique!O$2:O$2107,0,Historique!$B$2:$B$2107,IF($C$4="Toutes","&gt;0","="&amp;$C$4),Historique!$H$2:$H$2107,"Oui")</f>
        <v>472</v>
      </c>
      <c r="J13" s="59">
        <f>IFERROR(I13/COUNTIFS(Historique!$B$2:$B$2107,IF($C$4="Toutes","&gt;0","="&amp;$C$4),Historique!$H$2:$H$2107,"Oui"),0)</f>
        <v>0.22433460076045628</v>
      </c>
    </row>
    <row r="14" spans="1:13" x14ac:dyDescent="0.2">
      <c r="A14" s="38" t="s">
        <v>59</v>
      </c>
      <c r="B14" s="57" t="s">
        <v>59</v>
      </c>
      <c r="C14" s="58">
        <f>SUMIFS(Historique!P$2:P$2107,Historique!$B$2:$B$2107,IF($C$4="Toutes","&gt;0","="&amp;$C$4),Historique!$H$2:$H$2107,"Oui")</f>
        <v>6162.4799999999968</v>
      </c>
      <c r="D14" s="59">
        <f t="shared" si="0"/>
        <v>4.7753273328642272E-2</v>
      </c>
      <c r="E14" s="60">
        <f>IFERROR(AVERAGEIFS(Historique!P$2:P$2107,Historique!$B$2:$B$2107,IF($C$4="Toutes","&gt;0","="&amp;$C$4),Historique!$H$2:$H$2107,"Oui"),0)</f>
        <v>2.9289353612167286</v>
      </c>
      <c r="F14" s="60">
        <f t="array" ref="F14">IFERROR(MEDIAN(IF((((Historique!$B$2:$B$2107&amp;"")=($C$4&amp;""))+($C$4="Toutes"))*(Historique!$H$2:$H$2107="Oui"),Historique!P$2:P$2107)),0)</f>
        <v>2</v>
      </c>
      <c r="G14" s="61">
        <f t="array" ref="G14">IFERROR(STDEV(IF((((Historique!$B$2:$B$2107&amp;"")=($C$4&amp;""))+($C$4="Toutes"))*(Historique!$H$2:$H$2107="Oui"),Historique!P$2:P$2107))/E14,0)</f>
        <v>0.82587885003314099</v>
      </c>
      <c r="H14" s="60">
        <f t="array" ref="H14">IFERROR(MAX(IF((((Historique!$B$2:$B$2107&amp;"")=($C$4&amp;""))+($C$4="Toutes"))*(Historique!$H$2:$H$2107="Oui"),Historique!P$2:P$2107)),0)</f>
        <v>15</v>
      </c>
      <c r="I14" s="58">
        <f>COUNTIFS(Historique!P$2:P$2107,0,Historique!$B$2:$B$2107,IF($C$4="Toutes","&gt;0","="&amp;$C$4),Historique!$H$2:$H$2107,"Oui")</f>
        <v>241</v>
      </c>
      <c r="J14" s="59">
        <f>IFERROR(I14/COUNTIFS(Historique!$B$2:$B$2107,IF($C$4="Toutes","&gt;0","="&amp;$C$4),Historique!$H$2:$H$2107,"Oui"),0)</f>
        <v>0.11454372623574144</v>
      </c>
    </row>
    <row r="15" spans="1:13" x14ac:dyDescent="0.2">
      <c r="A15" s="62" t="s">
        <v>455</v>
      </c>
      <c r="B15" s="63"/>
      <c r="C15" s="64">
        <f>SUM(C7:C14)</f>
        <v>129048.32633334392</v>
      </c>
      <c r="D15" s="65">
        <f>SUM(D7:D14)</f>
        <v>1.0000000000000002</v>
      </c>
      <c r="E15" s="66">
        <f>SUM(E7:E14)</f>
        <v>61.334755861855484</v>
      </c>
      <c r="F15" s="63"/>
      <c r="G15" s="63"/>
      <c r="H15" s="63"/>
      <c r="I15" s="63"/>
      <c r="J15" s="63"/>
    </row>
    <row r="17" spans="1:5" x14ac:dyDescent="0.2">
      <c r="A17" s="103" t="s">
        <v>456</v>
      </c>
      <c r="B17" s="101"/>
      <c r="C17" s="101"/>
      <c r="D17" s="101"/>
      <c r="E17" s="29">
        <f>COUNTIFS(Historique!$B$2:$B$2107,IF($C$4="Toutes","&gt;0","="&amp;$C$4),Historique!$H$2:$H$2107,"Oui")</f>
        <v>2104</v>
      </c>
    </row>
    <row r="18" spans="1:5" x14ac:dyDescent="0.2">
      <c r="A18" s="103" t="s">
        <v>457</v>
      </c>
      <c r="B18" s="101"/>
      <c r="C18" s="101"/>
      <c r="D18" s="101"/>
      <c r="E18" s="29">
        <f>COUNTIFS(Historique!$B$2:$B$2107,IF($C$4="Toutes","&gt;0","="&amp;$C$4),Historique!$H$2:$H$2107,"Non")</f>
        <v>2</v>
      </c>
    </row>
    <row r="20" spans="1:5" x14ac:dyDescent="0.2">
      <c r="A20" s="6" t="s">
        <v>458</v>
      </c>
    </row>
    <row r="21" spans="1:5" x14ac:dyDescent="0.2">
      <c r="A21" s="6" t="s">
        <v>459</v>
      </c>
    </row>
  </sheetData>
  <mergeCells count="2">
    <mergeCell ref="A17:D17"/>
    <mergeCell ref="A18:D18"/>
  </mergeCells>
  <dataValidations count="1">
    <dataValidation type="list" sqref="C4" xr:uid="{00000000-0002-0000-0800-000000000000}">
      <formula1>"Toutes,2014,2015,2016,2017,2018,2019"</formula1>
      <formula2>0</formula2>
    </dataValidation>
  </dataValidations>
  <pageMargins left="0.4" right="0.4" top="1" bottom="1" header="0.511811023622047" footer="0.511811023622047"/>
  <pageSetup paperSize="9" fitToHeight="0" orientation="landscape"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607D8B"/>
    <pageSetUpPr fitToPage="1"/>
  </sheetPr>
  <dimension ref="A1:H70"/>
  <sheetViews>
    <sheetView showGridLines="0" zoomScaleNormal="100" workbookViewId="0">
      <selection activeCell="B15" sqref="B15"/>
    </sheetView>
  </sheetViews>
  <sheetFormatPr baseColWidth="10" defaultColWidth="8.6640625" defaultRowHeight="15" x14ac:dyDescent="0.2"/>
  <cols>
    <col min="1" max="1" width="34" customWidth="1"/>
    <col min="2" max="2" width="37" customWidth="1"/>
    <col min="3" max="3" width="60" customWidth="1"/>
    <col min="4" max="4" width="18" customWidth="1"/>
    <col min="5" max="5" width="12" customWidth="1"/>
    <col min="7" max="8" width="18" customWidth="1"/>
  </cols>
  <sheetData>
    <row r="1" spans="1:8" ht="30" customHeight="1" x14ac:dyDescent="0.25">
      <c r="A1" s="2" t="s">
        <v>460</v>
      </c>
      <c r="G1" s="46" t="str">
        <f>HYPERLINK("#Accueil!A1","← Accueil")</f>
        <v>← Accueil</v>
      </c>
      <c r="H1" s="46" t="str">
        <f>HYPERLINK("#Statistiques!A1","Statistiques")</f>
        <v>Statistiques</v>
      </c>
    </row>
    <row r="2" spans="1:8" x14ac:dyDescent="0.2">
      <c r="A2" s="3" t="s">
        <v>461</v>
      </c>
    </row>
    <row r="4" spans="1:8" ht="16" x14ac:dyDescent="0.2">
      <c r="A4" s="7" t="s">
        <v>462</v>
      </c>
    </row>
    <row r="5" spans="1:8" ht="31.5" customHeight="1" x14ac:dyDescent="0.2">
      <c r="A5" s="50" t="s">
        <v>463</v>
      </c>
      <c r="B5" s="50" t="s">
        <v>464</v>
      </c>
      <c r="C5" s="50" t="s">
        <v>465</v>
      </c>
    </row>
    <row r="6" spans="1:8" ht="42" customHeight="1" x14ac:dyDescent="0.2">
      <c r="A6" s="67" t="s">
        <v>466</v>
      </c>
      <c r="B6" s="68" t="s">
        <v>467</v>
      </c>
      <c r="C6" s="68" t="s">
        <v>468</v>
      </c>
    </row>
    <row r="7" spans="1:8" ht="42" customHeight="1" x14ac:dyDescent="0.2">
      <c r="A7" s="67" t="s">
        <v>408</v>
      </c>
      <c r="B7" s="68" t="s">
        <v>469</v>
      </c>
      <c r="C7" s="68" t="s">
        <v>470</v>
      </c>
    </row>
    <row r="8" spans="1:8" ht="42" customHeight="1" x14ac:dyDescent="0.2">
      <c r="A8" s="67" t="s">
        <v>471</v>
      </c>
      <c r="B8" s="68" t="s">
        <v>472</v>
      </c>
      <c r="C8" s="68" t="s">
        <v>1496</v>
      </c>
    </row>
    <row r="9" spans="1:8" ht="42" customHeight="1" x14ac:dyDescent="0.2">
      <c r="A9" s="67" t="s">
        <v>473</v>
      </c>
      <c r="B9" s="68" t="s">
        <v>474</v>
      </c>
      <c r="C9" s="68" t="s">
        <v>475</v>
      </c>
    </row>
    <row r="12" spans="1:8" ht="16" x14ac:dyDescent="0.2">
      <c r="A12" s="7" t="s">
        <v>476</v>
      </c>
    </row>
    <row r="13" spans="1:8" ht="31.5" customHeight="1" x14ac:dyDescent="0.2">
      <c r="A13" s="50" t="s">
        <v>477</v>
      </c>
      <c r="B13" s="50" t="s">
        <v>50</v>
      </c>
      <c r="C13" s="50" t="s">
        <v>478</v>
      </c>
    </row>
    <row r="14" spans="1:8" ht="49.5" customHeight="1" x14ac:dyDescent="0.2">
      <c r="A14" s="68" t="s">
        <v>479</v>
      </c>
      <c r="B14" s="68" t="s">
        <v>1497</v>
      </c>
      <c r="C14" s="69" t="s">
        <v>480</v>
      </c>
    </row>
    <row r="15" spans="1:8" ht="49.5" customHeight="1" x14ac:dyDescent="0.2">
      <c r="A15" s="68" t="s">
        <v>481</v>
      </c>
      <c r="B15" s="68" t="s">
        <v>1497</v>
      </c>
      <c r="C15" s="69" t="s">
        <v>480</v>
      </c>
    </row>
    <row r="16" spans="1:8" ht="49.5" customHeight="1" x14ac:dyDescent="0.2">
      <c r="A16" s="68" t="s">
        <v>482</v>
      </c>
      <c r="B16" s="68" t="s">
        <v>483</v>
      </c>
      <c r="C16" s="70" t="s">
        <v>484</v>
      </c>
    </row>
    <row r="19" spans="1:5" ht="16" x14ac:dyDescent="0.2">
      <c r="A19" s="7" t="s">
        <v>485</v>
      </c>
    </row>
    <row r="20" spans="1:5" ht="25.5" customHeight="1" x14ac:dyDescent="0.2">
      <c r="A20" s="104" t="s">
        <v>1495</v>
      </c>
      <c r="B20" s="104"/>
      <c r="C20" s="104"/>
    </row>
    <row r="21" spans="1:5" ht="25.5" customHeight="1" x14ac:dyDescent="0.2">
      <c r="A21" s="104" t="s">
        <v>1494</v>
      </c>
      <c r="B21" s="104"/>
      <c r="C21" s="104"/>
    </row>
    <row r="24" spans="1:5" ht="16" x14ac:dyDescent="0.2">
      <c r="A24" s="7" t="s">
        <v>486</v>
      </c>
    </row>
    <row r="25" spans="1:5" ht="31.5" customHeight="1" x14ac:dyDescent="0.2">
      <c r="A25" s="50" t="s">
        <v>487</v>
      </c>
      <c r="B25" s="50" t="s">
        <v>16</v>
      </c>
      <c r="C25" s="50" t="s">
        <v>488</v>
      </c>
      <c r="D25" s="50" t="s">
        <v>489</v>
      </c>
      <c r="E25" s="50" t="s">
        <v>490</v>
      </c>
    </row>
    <row r="26" spans="1:5" x14ac:dyDescent="0.2">
      <c r="A26" s="44" t="s">
        <v>491</v>
      </c>
      <c r="B26" s="44" t="s">
        <v>57</v>
      </c>
      <c r="C26" s="45">
        <v>30</v>
      </c>
      <c r="D26" s="45">
        <v>50</v>
      </c>
      <c r="E26" s="40">
        <f t="shared" ref="E26:E70" si="0">IFERROR(C26/D26-1,0)</f>
        <v>-0.4</v>
      </c>
    </row>
    <row r="27" spans="1:5" x14ac:dyDescent="0.2">
      <c r="A27" s="44" t="s">
        <v>492</v>
      </c>
      <c r="B27" s="44" t="s">
        <v>54</v>
      </c>
      <c r="C27" s="45">
        <v>127.2</v>
      </c>
      <c r="D27" s="45">
        <v>132.9</v>
      </c>
      <c r="E27" s="40">
        <f t="shared" si="0"/>
        <v>-4.2889390519187387E-2</v>
      </c>
    </row>
    <row r="28" spans="1:5" x14ac:dyDescent="0.2">
      <c r="A28" s="44" t="s">
        <v>493</v>
      </c>
      <c r="B28" s="44" t="s">
        <v>52</v>
      </c>
      <c r="C28" s="45">
        <v>124.8</v>
      </c>
      <c r="D28" s="45">
        <v>134.80000000000001</v>
      </c>
      <c r="E28" s="40">
        <f t="shared" si="0"/>
        <v>-7.4183976261127715E-2</v>
      </c>
    </row>
    <row r="29" spans="1:5" x14ac:dyDescent="0.2">
      <c r="A29" s="44" t="s">
        <v>493</v>
      </c>
      <c r="B29" s="44" t="s">
        <v>55</v>
      </c>
      <c r="C29" s="45">
        <v>547.4</v>
      </c>
      <c r="D29" s="45">
        <v>583.79999999999995</v>
      </c>
      <c r="E29" s="40">
        <f t="shared" si="0"/>
        <v>-6.2350119904076684E-2</v>
      </c>
    </row>
    <row r="30" spans="1:5" x14ac:dyDescent="0.2">
      <c r="A30" s="44" t="s">
        <v>494</v>
      </c>
      <c r="B30" s="44" t="s">
        <v>54</v>
      </c>
      <c r="C30" s="45">
        <v>112.1</v>
      </c>
      <c r="D30" s="45">
        <v>122.1</v>
      </c>
      <c r="E30" s="40">
        <f t="shared" si="0"/>
        <v>-8.1900081900081911E-2</v>
      </c>
    </row>
    <row r="31" spans="1:5" x14ac:dyDescent="0.2">
      <c r="A31" s="44" t="s">
        <v>495</v>
      </c>
      <c r="B31" s="44" t="s">
        <v>52</v>
      </c>
      <c r="C31" s="45">
        <v>98.4</v>
      </c>
      <c r="D31" s="45">
        <v>152</v>
      </c>
      <c r="E31" s="40">
        <f t="shared" si="0"/>
        <v>-0.35263157894736841</v>
      </c>
    </row>
    <row r="32" spans="1:5" x14ac:dyDescent="0.2">
      <c r="A32" s="44" t="s">
        <v>495</v>
      </c>
      <c r="B32" s="44" t="s">
        <v>53</v>
      </c>
      <c r="C32" s="45">
        <v>109.2</v>
      </c>
      <c r="D32" s="45">
        <v>185.7</v>
      </c>
      <c r="E32" s="40">
        <f t="shared" si="0"/>
        <v>-0.41195476575121159</v>
      </c>
    </row>
    <row r="33" spans="1:5" x14ac:dyDescent="0.2">
      <c r="A33" s="44" t="s">
        <v>495</v>
      </c>
      <c r="B33" s="44" t="s">
        <v>54</v>
      </c>
      <c r="C33" s="45">
        <v>142.6</v>
      </c>
      <c r="D33" s="45">
        <v>193.7</v>
      </c>
      <c r="E33" s="40">
        <f t="shared" si="0"/>
        <v>-0.26381001548786787</v>
      </c>
    </row>
    <row r="34" spans="1:5" x14ac:dyDescent="0.2">
      <c r="A34" s="44" t="s">
        <v>495</v>
      </c>
      <c r="B34" s="44" t="s">
        <v>55</v>
      </c>
      <c r="C34" s="45">
        <v>1046.4000000000001</v>
      </c>
      <c r="D34" s="45">
        <v>1830.1</v>
      </c>
      <c r="E34" s="40">
        <f t="shared" si="0"/>
        <v>-0.42822796568493515</v>
      </c>
    </row>
    <row r="35" spans="1:5" x14ac:dyDescent="0.2">
      <c r="A35" s="44" t="s">
        <v>495</v>
      </c>
      <c r="B35" s="44" t="s">
        <v>56</v>
      </c>
      <c r="C35" s="45">
        <v>430</v>
      </c>
      <c r="D35" s="45">
        <v>469.9</v>
      </c>
      <c r="E35" s="40">
        <f t="shared" si="0"/>
        <v>-8.491168333688015E-2</v>
      </c>
    </row>
    <row r="36" spans="1:5" x14ac:dyDescent="0.2">
      <c r="A36" s="44" t="s">
        <v>495</v>
      </c>
      <c r="B36" s="44" t="s">
        <v>57</v>
      </c>
      <c r="C36" s="45">
        <v>19</v>
      </c>
      <c r="D36" s="45">
        <v>29.4</v>
      </c>
      <c r="E36" s="40">
        <f t="shared" si="0"/>
        <v>-0.3537414965986394</v>
      </c>
    </row>
    <row r="37" spans="1:5" x14ac:dyDescent="0.2">
      <c r="A37" s="44" t="s">
        <v>495</v>
      </c>
      <c r="B37" s="44" t="s">
        <v>58</v>
      </c>
      <c r="C37" s="45">
        <v>157</v>
      </c>
      <c r="D37" s="45">
        <v>179</v>
      </c>
      <c r="E37" s="40">
        <f t="shared" si="0"/>
        <v>-0.12290502793296088</v>
      </c>
    </row>
    <row r="38" spans="1:5" x14ac:dyDescent="0.2">
      <c r="A38" s="44" t="s">
        <v>495</v>
      </c>
      <c r="B38" s="44" t="s">
        <v>59</v>
      </c>
      <c r="C38" s="45">
        <v>46.8</v>
      </c>
      <c r="D38" s="45">
        <v>74.599999999999994</v>
      </c>
      <c r="E38" s="40">
        <f t="shared" si="0"/>
        <v>-0.37265415549597858</v>
      </c>
    </row>
    <row r="39" spans="1:5" x14ac:dyDescent="0.2">
      <c r="A39" s="44" t="s">
        <v>496</v>
      </c>
      <c r="B39" s="44" t="s">
        <v>58</v>
      </c>
      <c r="C39" s="45">
        <v>170</v>
      </c>
      <c r="D39" s="45">
        <v>195</v>
      </c>
      <c r="E39" s="40">
        <f t="shared" si="0"/>
        <v>-0.12820512820512819</v>
      </c>
    </row>
    <row r="40" spans="1:5" x14ac:dyDescent="0.2">
      <c r="A40" s="44" t="s">
        <v>497</v>
      </c>
      <c r="B40" s="44" t="s">
        <v>55</v>
      </c>
      <c r="C40" s="45">
        <v>715.4</v>
      </c>
      <c r="D40" s="45">
        <v>746.8</v>
      </c>
      <c r="E40" s="40">
        <f t="shared" si="0"/>
        <v>-4.2046063202999417E-2</v>
      </c>
    </row>
    <row r="41" spans="1:5" x14ac:dyDescent="0.2">
      <c r="A41" s="44" t="s">
        <v>498</v>
      </c>
      <c r="B41" s="44" t="s">
        <v>52</v>
      </c>
      <c r="C41" s="45">
        <v>142.80000000000001</v>
      </c>
      <c r="D41" s="45">
        <v>152.80000000000001</v>
      </c>
      <c r="E41" s="40">
        <f t="shared" si="0"/>
        <v>-6.5445026178010512E-2</v>
      </c>
    </row>
    <row r="42" spans="1:5" x14ac:dyDescent="0.2">
      <c r="A42" s="44" t="s">
        <v>498</v>
      </c>
      <c r="B42" s="44" t="s">
        <v>55</v>
      </c>
      <c r="C42" s="45">
        <v>1235</v>
      </c>
      <c r="D42" s="45">
        <v>1277.7</v>
      </c>
      <c r="E42" s="40">
        <f t="shared" si="0"/>
        <v>-3.341942553024968E-2</v>
      </c>
    </row>
    <row r="43" spans="1:5" x14ac:dyDescent="0.2">
      <c r="A43" s="44" t="s">
        <v>498</v>
      </c>
      <c r="B43" s="44" t="s">
        <v>58</v>
      </c>
      <c r="C43" s="45">
        <v>165</v>
      </c>
      <c r="D43" s="45">
        <v>195</v>
      </c>
      <c r="E43" s="40">
        <f t="shared" si="0"/>
        <v>-0.15384615384615385</v>
      </c>
    </row>
    <row r="44" spans="1:5" x14ac:dyDescent="0.2">
      <c r="A44" s="44" t="s">
        <v>499</v>
      </c>
      <c r="B44" s="44" t="s">
        <v>53</v>
      </c>
      <c r="C44" s="45">
        <v>165.6</v>
      </c>
      <c r="D44" s="45">
        <v>180.6</v>
      </c>
      <c r="E44" s="40">
        <f t="shared" si="0"/>
        <v>-8.3056478405315604E-2</v>
      </c>
    </row>
    <row r="45" spans="1:5" x14ac:dyDescent="0.2">
      <c r="A45" s="44" t="s">
        <v>500</v>
      </c>
      <c r="B45" s="44" t="s">
        <v>56</v>
      </c>
      <c r="C45" s="45">
        <v>292</v>
      </c>
      <c r="D45" s="45">
        <v>318</v>
      </c>
      <c r="E45" s="40">
        <f t="shared" si="0"/>
        <v>-8.1761006289308158E-2</v>
      </c>
    </row>
    <row r="46" spans="1:5" x14ac:dyDescent="0.2">
      <c r="A46" s="44" t="s">
        <v>501</v>
      </c>
      <c r="B46" s="44" t="s">
        <v>56</v>
      </c>
      <c r="C46" s="45">
        <v>261</v>
      </c>
      <c r="D46" s="45">
        <v>281</v>
      </c>
      <c r="E46" s="40">
        <f t="shared" si="0"/>
        <v>-7.1174377224199281E-2</v>
      </c>
    </row>
    <row r="47" spans="1:5" x14ac:dyDescent="0.2">
      <c r="A47" s="44" t="s">
        <v>502</v>
      </c>
      <c r="B47" s="44" t="s">
        <v>56</v>
      </c>
      <c r="C47" s="45">
        <v>280.5</v>
      </c>
      <c r="D47" s="45">
        <v>311</v>
      </c>
      <c r="E47" s="40">
        <f t="shared" si="0"/>
        <v>-9.8070739549839248E-2</v>
      </c>
    </row>
    <row r="48" spans="1:5" x14ac:dyDescent="0.2">
      <c r="A48" s="44" t="s">
        <v>503</v>
      </c>
      <c r="B48" s="44" t="s">
        <v>52</v>
      </c>
      <c r="C48" s="45">
        <v>194.5</v>
      </c>
      <c r="D48" s="45">
        <v>204</v>
      </c>
      <c r="E48" s="40">
        <f t="shared" si="0"/>
        <v>-4.6568627450980338E-2</v>
      </c>
    </row>
    <row r="49" spans="1:5" x14ac:dyDescent="0.2">
      <c r="A49" s="44" t="s">
        <v>504</v>
      </c>
      <c r="B49" s="44" t="s">
        <v>55</v>
      </c>
      <c r="C49" s="45">
        <v>686.4</v>
      </c>
      <c r="D49" s="45">
        <v>753.1</v>
      </c>
      <c r="E49" s="40">
        <f t="shared" si="0"/>
        <v>-8.8567255344575768E-2</v>
      </c>
    </row>
    <row r="50" spans="1:5" x14ac:dyDescent="0.2">
      <c r="A50" s="44" t="s">
        <v>505</v>
      </c>
      <c r="B50" s="44" t="s">
        <v>55</v>
      </c>
      <c r="C50" s="45">
        <v>1583.7</v>
      </c>
      <c r="D50" s="45">
        <v>1617.3</v>
      </c>
      <c r="E50" s="40">
        <f t="shared" si="0"/>
        <v>-2.0775366351326263E-2</v>
      </c>
    </row>
    <row r="51" spans="1:5" x14ac:dyDescent="0.2">
      <c r="A51" s="44" t="s">
        <v>505</v>
      </c>
      <c r="B51" s="44" t="s">
        <v>56</v>
      </c>
      <c r="C51" s="45">
        <v>290.8</v>
      </c>
      <c r="D51" s="45">
        <v>312</v>
      </c>
      <c r="E51" s="40">
        <f t="shared" si="0"/>
        <v>-6.7948717948717929E-2</v>
      </c>
    </row>
    <row r="52" spans="1:5" x14ac:dyDescent="0.2">
      <c r="A52" s="44" t="s">
        <v>506</v>
      </c>
      <c r="B52" s="44" t="s">
        <v>52</v>
      </c>
      <c r="C52" s="45">
        <v>166.8</v>
      </c>
      <c r="D52" s="45">
        <v>175.2</v>
      </c>
      <c r="E52" s="40">
        <f t="shared" si="0"/>
        <v>-4.7945205479451913E-2</v>
      </c>
    </row>
    <row r="53" spans="1:5" x14ac:dyDescent="0.2">
      <c r="A53" s="44" t="s">
        <v>506</v>
      </c>
      <c r="B53" s="44" t="s">
        <v>56</v>
      </c>
      <c r="C53" s="45">
        <v>234.2</v>
      </c>
      <c r="D53" s="45">
        <v>246</v>
      </c>
      <c r="E53" s="40">
        <f t="shared" si="0"/>
        <v>-4.7967479674796754E-2</v>
      </c>
    </row>
    <row r="54" spans="1:5" x14ac:dyDescent="0.2">
      <c r="A54" s="44" t="s">
        <v>507</v>
      </c>
      <c r="B54" s="44" t="s">
        <v>54</v>
      </c>
      <c r="C54" s="45">
        <v>125.1</v>
      </c>
      <c r="D54" s="45">
        <v>134.69999999999999</v>
      </c>
      <c r="E54" s="40">
        <f t="shared" si="0"/>
        <v>-7.1269487750556748E-2</v>
      </c>
    </row>
    <row r="55" spans="1:5" x14ac:dyDescent="0.2">
      <c r="A55" s="44" t="s">
        <v>507</v>
      </c>
      <c r="B55" s="44" t="s">
        <v>56</v>
      </c>
      <c r="C55" s="45">
        <v>232.3</v>
      </c>
      <c r="D55" s="45">
        <v>263</v>
      </c>
      <c r="E55" s="40">
        <f t="shared" si="0"/>
        <v>-0.11673003802281368</v>
      </c>
    </row>
    <row r="56" spans="1:5" x14ac:dyDescent="0.2">
      <c r="A56" s="44" t="s">
        <v>508</v>
      </c>
      <c r="B56" s="44" t="s">
        <v>58</v>
      </c>
      <c r="C56" s="45">
        <v>109</v>
      </c>
      <c r="D56" s="45">
        <v>139</v>
      </c>
      <c r="E56" s="40">
        <f t="shared" si="0"/>
        <v>-0.21582733812949639</v>
      </c>
    </row>
    <row r="57" spans="1:5" x14ac:dyDescent="0.2">
      <c r="A57" s="44" t="s">
        <v>509</v>
      </c>
      <c r="B57" s="44" t="s">
        <v>58</v>
      </c>
      <c r="C57" s="45">
        <v>187.9</v>
      </c>
      <c r="D57" s="45">
        <v>216</v>
      </c>
      <c r="E57" s="40">
        <f t="shared" si="0"/>
        <v>-0.13009259259259254</v>
      </c>
    </row>
    <row r="58" spans="1:5" x14ac:dyDescent="0.2">
      <c r="A58" s="44" t="s">
        <v>510</v>
      </c>
      <c r="B58" s="44" t="s">
        <v>54</v>
      </c>
      <c r="C58" s="45">
        <v>99.6</v>
      </c>
      <c r="D58" s="45">
        <v>119.6</v>
      </c>
      <c r="E58" s="40">
        <f t="shared" si="0"/>
        <v>-0.16722408026755853</v>
      </c>
    </row>
    <row r="59" spans="1:5" x14ac:dyDescent="0.2">
      <c r="A59" s="44" t="s">
        <v>511</v>
      </c>
      <c r="B59" s="44" t="s">
        <v>52</v>
      </c>
      <c r="C59" s="45">
        <v>150.30000000000001</v>
      </c>
      <c r="D59" s="45">
        <v>159.69999999999999</v>
      </c>
      <c r="E59" s="40">
        <f t="shared" si="0"/>
        <v>-5.8860363180964215E-2</v>
      </c>
    </row>
    <row r="60" spans="1:5" x14ac:dyDescent="0.2">
      <c r="A60" s="44" t="s">
        <v>512</v>
      </c>
      <c r="B60" s="44" t="s">
        <v>58</v>
      </c>
      <c r="C60" s="45">
        <v>224.2</v>
      </c>
      <c r="D60" s="45">
        <v>253</v>
      </c>
      <c r="E60" s="40">
        <f t="shared" si="0"/>
        <v>-0.11383399209486167</v>
      </c>
    </row>
    <row r="61" spans="1:5" x14ac:dyDescent="0.2">
      <c r="A61" s="44" t="s">
        <v>513</v>
      </c>
      <c r="B61" s="44" t="s">
        <v>55</v>
      </c>
      <c r="C61" s="45">
        <v>821.5</v>
      </c>
      <c r="D61" s="45">
        <v>854.2</v>
      </c>
      <c r="E61" s="40">
        <f t="shared" si="0"/>
        <v>-3.8281432919690994E-2</v>
      </c>
    </row>
    <row r="62" spans="1:5" x14ac:dyDescent="0.2">
      <c r="A62" s="44" t="s">
        <v>513</v>
      </c>
      <c r="B62" s="44" t="s">
        <v>57</v>
      </c>
      <c r="C62" s="45">
        <v>15</v>
      </c>
      <c r="D62" s="45">
        <v>22</v>
      </c>
      <c r="E62" s="40">
        <f t="shared" si="0"/>
        <v>-0.31818181818181823</v>
      </c>
    </row>
    <row r="63" spans="1:5" x14ac:dyDescent="0.2">
      <c r="A63" s="44" t="s">
        <v>514</v>
      </c>
      <c r="B63" s="44" t="s">
        <v>58</v>
      </c>
      <c r="C63" s="45">
        <v>167</v>
      </c>
      <c r="D63" s="45">
        <v>192</v>
      </c>
      <c r="E63" s="40">
        <f t="shared" si="0"/>
        <v>-0.13020833333333337</v>
      </c>
    </row>
    <row r="64" spans="1:5" x14ac:dyDescent="0.2">
      <c r="A64" s="44" t="s">
        <v>515</v>
      </c>
      <c r="B64" s="44" t="s">
        <v>58</v>
      </c>
      <c r="C64" s="45">
        <v>327</v>
      </c>
      <c r="D64" s="45">
        <v>353</v>
      </c>
      <c r="E64" s="40">
        <f t="shared" si="0"/>
        <v>-7.3654390934844161E-2</v>
      </c>
    </row>
    <row r="65" spans="1:5" x14ac:dyDescent="0.2">
      <c r="A65" s="44" t="s">
        <v>516</v>
      </c>
      <c r="B65" s="44" t="s">
        <v>58</v>
      </c>
      <c r="C65" s="45">
        <v>402</v>
      </c>
      <c r="D65" s="45">
        <v>432</v>
      </c>
      <c r="E65" s="40">
        <f t="shared" si="0"/>
        <v>-6.944444444444442E-2</v>
      </c>
    </row>
    <row r="66" spans="1:5" x14ac:dyDescent="0.2">
      <c r="A66" s="44" t="s">
        <v>517</v>
      </c>
      <c r="B66" s="44" t="s">
        <v>53</v>
      </c>
      <c r="C66" s="45">
        <v>207.6</v>
      </c>
      <c r="D66" s="45">
        <v>240.3</v>
      </c>
      <c r="E66" s="40">
        <f t="shared" si="0"/>
        <v>-0.13607990012484406</v>
      </c>
    </row>
    <row r="67" spans="1:5" x14ac:dyDescent="0.2">
      <c r="A67" s="44" t="s">
        <v>518</v>
      </c>
      <c r="B67" s="44" t="s">
        <v>58</v>
      </c>
      <c r="C67" s="45">
        <v>226</v>
      </c>
      <c r="D67" s="45">
        <v>266</v>
      </c>
      <c r="E67" s="40">
        <f t="shared" si="0"/>
        <v>-0.15037593984962405</v>
      </c>
    </row>
    <row r="68" spans="1:5" x14ac:dyDescent="0.2">
      <c r="A68" s="44" t="s">
        <v>519</v>
      </c>
      <c r="B68" s="44" t="s">
        <v>58</v>
      </c>
      <c r="C68" s="45">
        <v>298.3</v>
      </c>
      <c r="D68" s="45">
        <v>322</v>
      </c>
      <c r="E68" s="40">
        <f t="shared" si="0"/>
        <v>-7.3602484472049645E-2</v>
      </c>
    </row>
    <row r="69" spans="1:5" x14ac:dyDescent="0.2">
      <c r="A69" s="44" t="s">
        <v>520</v>
      </c>
      <c r="B69" s="44" t="s">
        <v>55</v>
      </c>
      <c r="C69" s="45">
        <v>620.70000000000005</v>
      </c>
      <c r="D69" s="45">
        <v>649.79999999999995</v>
      </c>
      <c r="E69" s="40">
        <f t="shared" si="0"/>
        <v>-4.4783010156971281E-2</v>
      </c>
    </row>
    <row r="70" spans="1:5" x14ac:dyDescent="0.2">
      <c r="A70" s="44" t="s">
        <v>521</v>
      </c>
      <c r="B70" s="44" t="s">
        <v>58</v>
      </c>
      <c r="C70" s="45">
        <v>121.4</v>
      </c>
      <c r="D70" s="45">
        <v>161</v>
      </c>
      <c r="E70" s="40">
        <f t="shared" si="0"/>
        <v>-0.24596273291925463</v>
      </c>
    </row>
  </sheetData>
  <mergeCells count="2">
    <mergeCell ref="A20:C20"/>
    <mergeCell ref="A21:C21"/>
  </mergeCells>
  <pageMargins left="0.4" right="0.4" top="1" bottom="1" header="0.511811023622047" footer="0.511811023622047"/>
  <pageSetup paperSize="9" fitToHeight="0" orientation="landscape"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BFBFBF"/>
  </sheetPr>
  <dimension ref="A1:AEN243"/>
  <sheetViews>
    <sheetView showGridLines="0" topLeftCell="A135" zoomScaleNormal="100" workbookViewId="0">
      <selection activeCell="H33" sqref="H33"/>
    </sheetView>
  </sheetViews>
  <sheetFormatPr baseColWidth="10" defaultColWidth="8.6640625" defaultRowHeight="15" x14ac:dyDescent="0.2"/>
  <cols>
    <col min="1" max="1" width="32" customWidth="1"/>
    <col min="2" max="9" width="11" customWidth="1"/>
    <col min="10" max="10" width="18" customWidth="1"/>
  </cols>
  <sheetData>
    <row r="1" spans="1:10" ht="30" customHeight="1" x14ac:dyDescent="0.25">
      <c r="A1" s="2" t="s">
        <v>522</v>
      </c>
      <c r="J1" s="46" t="str">
        <f>HYPERLINK("#Accueil!A1","← Accueil")</f>
        <v>← Accueil</v>
      </c>
    </row>
    <row r="2" spans="1:10" x14ac:dyDescent="0.2">
      <c r="A2" s="3" t="s">
        <v>523</v>
      </c>
    </row>
    <row r="4" spans="1:10" ht="16" x14ac:dyDescent="0.2">
      <c r="A4" s="7" t="s">
        <v>524</v>
      </c>
    </row>
    <row r="5" spans="1:10" ht="31.5" customHeight="1" x14ac:dyDescent="0.2">
      <c r="A5" s="50" t="s">
        <v>14</v>
      </c>
      <c r="B5" s="50" t="s">
        <v>52</v>
      </c>
      <c r="C5" s="50" t="s">
        <v>53</v>
      </c>
      <c r="D5" s="50" t="s">
        <v>54</v>
      </c>
      <c r="E5" s="50" t="s">
        <v>55</v>
      </c>
      <c r="F5" s="50" t="s">
        <v>56</v>
      </c>
      <c r="G5" s="50" t="s">
        <v>57</v>
      </c>
      <c r="H5" s="50" t="s">
        <v>58</v>
      </c>
      <c r="I5" s="50" t="s">
        <v>59</v>
      </c>
    </row>
    <row r="6" spans="1:10" x14ac:dyDescent="0.2">
      <c r="A6" s="44" t="s">
        <v>31</v>
      </c>
      <c r="B6" s="45">
        <f>AVERAGEIFS(Historique!I$2:I$2107,Historique!$C$2:$C$2107,1,Historique!$G$2:$G$2107,"Oui")</f>
        <v>5.4940000000000033</v>
      </c>
      <c r="C6" s="45">
        <f>AVERAGEIFS(Historique!J$2:J$2107,Historique!$C$2:$C$2107,1,Historique!$G$2:$G$2107,"Oui")</f>
        <v>4.9291806451612894</v>
      </c>
      <c r="D6" s="45">
        <f>AVERAGEIFS(Historique!K$2:K$2107,Historique!$C$2:$C$2107,1,Historique!$G$2:$G$2107,"Oui")</f>
        <v>4.3661290322580655</v>
      </c>
      <c r="E6" s="45">
        <f>AVERAGEIFS(Historique!L$2:L$2107,Historique!$C$2:$C$2107,1,Historique!$G$2:$G$2107,"Oui")</f>
        <v>46.797258064516129</v>
      </c>
      <c r="F6" s="45">
        <f>AVERAGEIFS(Historique!M$2:M$2107,Historique!$C$2:$C$2107,1,Historique!$G$2:$G$2107,"Oui")</f>
        <v>9.9303225806451607</v>
      </c>
      <c r="G6" s="45">
        <f>AVERAGEIFS(Historique!N$2:N$2107,Historique!$C$2:$C$2107,1,Historique!$G$2:$G$2107,"Oui")</f>
        <v>0.70322580645161292</v>
      </c>
      <c r="H6" s="45">
        <f>AVERAGEIFS(Historique!O$2:O$2107,Historique!$C$2:$C$2107,1,Historique!$G$2:$G$2107,"Oui")</f>
        <v>7.7951612903225804</v>
      </c>
      <c r="I6" s="45">
        <f>AVERAGEIFS(Historique!P$2:P$2107,Historique!$C$2:$C$2107,1,Historique!$G$2:$G$2107,"Oui")</f>
        <v>1.5754838709677419</v>
      </c>
    </row>
    <row r="7" spans="1:10" x14ac:dyDescent="0.2">
      <c r="A7" s="44" t="s">
        <v>32</v>
      </c>
      <c r="B7" s="45">
        <f>AVERAGEIFS(Historique!I$2:I$2107,Historique!$C$2:$C$2107,2,Historique!$G$2:$G$2107,"Oui")</f>
        <v>4.9521597633136141</v>
      </c>
      <c r="C7" s="45">
        <f>AVERAGEIFS(Historique!J$2:J$2107,Historique!$C$2:$C$2107,2,Historique!$G$2:$G$2107,"Oui")</f>
        <v>4.6582603550295874</v>
      </c>
      <c r="D7" s="45">
        <f>AVERAGEIFS(Historique!K$2:K$2107,Historique!$C$2:$C$2107,2,Historique!$G$2:$G$2107,"Oui")</f>
        <v>4.7102366863905356</v>
      </c>
      <c r="E7" s="45">
        <f>AVERAGEIFS(Historique!L$2:L$2107,Historique!$C$2:$C$2107,2,Historique!$G$2:$G$2107,"Oui")</f>
        <v>36.369893491124245</v>
      </c>
      <c r="F7" s="45">
        <f>AVERAGEIFS(Historique!M$2:M$2107,Historique!$C$2:$C$2107,2,Historique!$G$2:$G$2107,"Oui")</f>
        <v>8.9010355029585799</v>
      </c>
      <c r="G7" s="45">
        <f>AVERAGEIFS(Historique!N$2:N$2107,Historique!$C$2:$C$2107,2,Historique!$G$2:$G$2107,"Oui")</f>
        <v>0.53846153846153844</v>
      </c>
      <c r="H7" s="45">
        <f>AVERAGEIFS(Historique!O$2:O$2107,Historique!$C$2:$C$2107,2,Historique!$G$2:$G$2107,"Oui")</f>
        <v>6.8121301775147929</v>
      </c>
      <c r="I7" s="45">
        <f>AVERAGEIFS(Historique!P$2:P$2107,Historique!$C$2:$C$2107,2,Historique!$G$2:$G$2107,"Oui")</f>
        <v>1.6826035502958578</v>
      </c>
    </row>
    <row r="8" spans="1:10" x14ac:dyDescent="0.2">
      <c r="A8" s="44" t="s">
        <v>33</v>
      </c>
      <c r="B8" s="45">
        <f>AVERAGEIFS(Historique!I$2:I$2107,Historique!$C$2:$C$2107,3,Historique!$G$2:$G$2107,"Oui")</f>
        <v>4.9120967741935502</v>
      </c>
      <c r="C8" s="45">
        <f>AVERAGEIFS(Historique!J$2:J$2107,Historique!$C$2:$C$2107,3,Historique!$G$2:$G$2107,"Oui")</f>
        <v>3.8917311827956982</v>
      </c>
      <c r="D8" s="45">
        <f>AVERAGEIFS(Historique!K$2:K$2107,Historique!$C$2:$C$2107,3,Historique!$G$2:$G$2107,"Oui")</f>
        <v>3.9938440860215061</v>
      </c>
      <c r="E8" s="45">
        <f>AVERAGEIFS(Historique!L$2:L$2107,Historique!$C$2:$C$2107,3,Historique!$G$2:$G$2107,"Oui")</f>
        <v>29.932784946236556</v>
      </c>
      <c r="F8" s="45">
        <f>AVERAGEIFS(Historique!M$2:M$2107,Historique!$C$2:$C$2107,3,Historique!$G$2:$G$2107,"Oui")</f>
        <v>8.2655913978494624</v>
      </c>
      <c r="G8" s="45">
        <f>AVERAGEIFS(Historique!N$2:N$2107,Historique!$C$2:$C$2107,3,Historique!$G$2:$G$2107,"Oui")</f>
        <v>0.62365591397849462</v>
      </c>
      <c r="H8" s="45">
        <f>AVERAGEIFS(Historique!O$2:O$2107,Historique!$C$2:$C$2107,3,Historique!$G$2:$G$2107,"Oui")</f>
        <v>6.290322580645161</v>
      </c>
      <c r="I8" s="45">
        <f>AVERAGEIFS(Historique!P$2:P$2107,Historique!$C$2:$C$2107,3,Historique!$G$2:$G$2107,"Oui")</f>
        <v>3.1846236559139793</v>
      </c>
    </row>
    <row r="9" spans="1:10" x14ac:dyDescent="0.2">
      <c r="A9" s="44" t="s">
        <v>34</v>
      </c>
      <c r="B9" s="45">
        <f>AVERAGEIFS(Historique!I$2:I$2107,Historique!$C$2:$C$2107,4,Historique!$G$2:$G$2107,"Oui")</f>
        <v>5.2495555555555589</v>
      </c>
      <c r="C9" s="45">
        <f>AVERAGEIFS(Historique!J$2:J$2107,Historique!$C$2:$C$2107,4,Historique!$G$2:$G$2107,"Oui")</f>
        <v>3.7240111111111109</v>
      </c>
      <c r="D9" s="45">
        <f>AVERAGEIFS(Historique!K$2:K$2107,Historique!$C$2:$C$2107,4,Historique!$G$2:$G$2107,"Oui")</f>
        <v>3.7730555555555561</v>
      </c>
      <c r="E9" s="45">
        <f>AVERAGEIFS(Historique!L$2:L$2107,Historique!$C$2:$C$2107,4,Historique!$G$2:$G$2107,"Oui")</f>
        <v>26.829133333333328</v>
      </c>
      <c r="F9" s="45">
        <f>AVERAGEIFS(Historique!M$2:M$2107,Historique!$C$2:$C$2107,4,Historique!$G$2:$G$2107,"Oui")</f>
        <v>8.08</v>
      </c>
      <c r="G9" s="45">
        <f>AVERAGEIFS(Historique!N$2:N$2107,Historique!$C$2:$C$2107,4,Historique!$G$2:$G$2107,"Oui")</f>
        <v>0.48333333333333334</v>
      </c>
      <c r="H9" s="45">
        <f>AVERAGEIFS(Historique!O$2:O$2107,Historique!$C$2:$C$2107,4,Historique!$G$2:$G$2107,"Oui")</f>
        <v>5.8493055555555555</v>
      </c>
      <c r="I9" s="45">
        <f>AVERAGEIFS(Historique!P$2:P$2107,Historique!$C$2:$C$2107,4,Historique!$G$2:$G$2107,"Oui")</f>
        <v>4.908888888888888</v>
      </c>
    </row>
    <row r="10" spans="1:10" x14ac:dyDescent="0.2">
      <c r="A10" s="44" t="s">
        <v>35</v>
      </c>
      <c r="B10" s="45">
        <f>AVERAGEIFS(Historique!I$2:I$2107,Historique!$C$2:$C$2107,5,Historique!$G$2:$G$2107,"Oui")</f>
        <v>4.8766666666666678</v>
      </c>
      <c r="C10" s="45">
        <f>AVERAGEIFS(Historique!J$2:J$2107,Historique!$C$2:$C$2107,5,Historique!$G$2:$G$2107,"Oui")</f>
        <v>3.7176129032258083</v>
      </c>
      <c r="D10" s="45">
        <f>AVERAGEIFS(Historique!K$2:K$2107,Historique!$C$2:$C$2107,5,Historique!$G$2:$G$2107,"Oui")</f>
        <v>3.7373118279569897</v>
      </c>
      <c r="E10" s="45">
        <f>AVERAGEIFS(Historique!L$2:L$2107,Historique!$C$2:$C$2107,5,Historique!$G$2:$G$2107,"Oui")</f>
        <v>23.233225806451614</v>
      </c>
      <c r="F10" s="45">
        <f>AVERAGEIFS(Historique!M$2:M$2107,Historique!$C$2:$C$2107,5,Historique!$G$2:$G$2107,"Oui")</f>
        <v>7.5311827956989248</v>
      </c>
      <c r="G10" s="45">
        <f>AVERAGEIFS(Historique!N$2:N$2107,Historique!$C$2:$C$2107,5,Historique!$G$2:$G$2107,"Oui")</f>
        <v>0.61290322580645162</v>
      </c>
      <c r="H10" s="45">
        <f>AVERAGEIFS(Historique!O$2:O$2107,Historique!$C$2:$C$2107,5,Historique!$G$2:$G$2107,"Oui")</f>
        <v>5.0338261648924734</v>
      </c>
      <c r="I10" s="45">
        <f>AVERAGEIFS(Historique!P$2:P$2107,Historique!$C$2:$C$2107,5,Historique!$G$2:$G$2107,"Oui")</f>
        <v>5.0513440860215058</v>
      </c>
    </row>
    <row r="11" spans="1:10" x14ac:dyDescent="0.2">
      <c r="A11" s="44" t="s">
        <v>36</v>
      </c>
      <c r="B11" s="45">
        <f>AVERAGEIFS(Historique!I$2:I$2107,Historique!$C$2:$C$2107,6,Historique!$G$2:$G$2107,"Oui")</f>
        <v>4.714777777777778</v>
      </c>
      <c r="C11" s="45">
        <f>AVERAGEIFS(Historique!J$2:J$2107,Historique!$C$2:$C$2107,6,Historique!$G$2:$G$2107,"Oui")</f>
        <v>3.5678888888888882</v>
      </c>
      <c r="D11" s="45">
        <f>AVERAGEIFS(Historique!K$2:K$2107,Historique!$C$2:$C$2107,6,Historique!$G$2:$G$2107,"Oui")</f>
        <v>3.7539444444444454</v>
      </c>
      <c r="E11" s="45">
        <f>AVERAGEIFS(Historique!L$2:L$2107,Historique!$C$2:$C$2107,6,Historique!$G$2:$G$2107,"Oui")</f>
        <v>20.634061111111109</v>
      </c>
      <c r="F11" s="45">
        <f>AVERAGEIFS(Historique!M$2:M$2107,Historique!$C$2:$C$2107,6,Historique!$G$2:$G$2107,"Oui")</f>
        <v>7.9138888888888888</v>
      </c>
      <c r="G11" s="45">
        <f>AVERAGEIFS(Historique!N$2:N$2107,Historique!$C$2:$C$2107,6,Historique!$G$2:$G$2107,"Oui")</f>
        <v>0.58888888888888891</v>
      </c>
      <c r="H11" s="45">
        <f>AVERAGEIFS(Historique!O$2:O$2107,Historique!$C$2:$C$2107,6,Historique!$G$2:$G$2107,"Oui")</f>
        <v>4.3499999999999996</v>
      </c>
      <c r="I11" s="45">
        <f>AVERAGEIFS(Historique!P$2:P$2107,Historique!$C$2:$C$2107,6,Historique!$G$2:$G$2107,"Oui")</f>
        <v>4.4368888888888884</v>
      </c>
    </row>
    <row r="12" spans="1:10" x14ac:dyDescent="0.2">
      <c r="A12" s="44" t="s">
        <v>37</v>
      </c>
      <c r="B12" s="45">
        <f>AVERAGEIFS(Historique!I$2:I$2107,Historique!$C$2:$C$2107,7,Historique!$G$2:$G$2107,"Oui")</f>
        <v>5.2079211469516196</v>
      </c>
      <c r="C12" s="45">
        <f>AVERAGEIFS(Historique!J$2:J$2107,Historique!$C$2:$C$2107,7,Historique!$G$2:$G$2107,"Oui")</f>
        <v>3.7749193548387119</v>
      </c>
      <c r="D12" s="45">
        <f>AVERAGEIFS(Historique!K$2:K$2107,Historique!$C$2:$C$2107,7,Historique!$G$2:$G$2107,"Oui")</f>
        <v>3.4833333333333325</v>
      </c>
      <c r="E12" s="45">
        <f>AVERAGEIFS(Historique!L$2:L$2107,Historique!$C$2:$C$2107,7,Historique!$G$2:$G$2107,"Oui")</f>
        <v>19.529381720430106</v>
      </c>
      <c r="F12" s="45">
        <f>AVERAGEIFS(Historique!M$2:M$2107,Historique!$C$2:$C$2107,7,Historique!$G$2:$G$2107,"Oui")</f>
        <v>8.2989247311827956</v>
      </c>
      <c r="G12" s="45">
        <f>AVERAGEIFS(Historique!N$2:N$2107,Historique!$C$2:$C$2107,7,Historique!$G$2:$G$2107,"Oui")</f>
        <v>0.478494623655914</v>
      </c>
      <c r="H12" s="45">
        <f>AVERAGEIFS(Historique!O$2:O$2107,Historique!$C$2:$C$2107,7,Historique!$G$2:$G$2107,"Oui")</f>
        <v>2.956989247311828</v>
      </c>
      <c r="I12" s="45">
        <f>AVERAGEIFS(Historique!P$2:P$2107,Historique!$C$2:$C$2107,7,Historique!$G$2:$G$2107,"Oui")</f>
        <v>3.3587634408602147</v>
      </c>
    </row>
    <row r="13" spans="1:10" x14ac:dyDescent="0.2">
      <c r="A13" s="44" t="s">
        <v>38</v>
      </c>
      <c r="B13" s="45">
        <f>AVERAGEIFS(Historique!I$2:I$2107,Historique!$C$2:$C$2107,8,Historique!$G$2:$G$2107,"Oui")</f>
        <v>5.4283333333333372</v>
      </c>
      <c r="C13" s="45">
        <f>AVERAGEIFS(Historique!J$2:J$2107,Historique!$C$2:$C$2107,8,Historique!$G$2:$G$2107,"Oui")</f>
        <v>3.6243655913978472</v>
      </c>
      <c r="D13" s="45">
        <f>AVERAGEIFS(Historique!K$2:K$2107,Historique!$C$2:$C$2107,8,Historique!$G$2:$G$2107,"Oui")</f>
        <v>3.4771505376344081</v>
      </c>
      <c r="E13" s="45">
        <f>AVERAGEIFS(Historique!L$2:L$2107,Historique!$C$2:$C$2107,8,Historique!$G$2:$G$2107,"Oui")</f>
        <v>20.568598566344082</v>
      </c>
      <c r="F13" s="45">
        <f>AVERAGEIFS(Historique!M$2:M$2107,Historique!$C$2:$C$2107,8,Historique!$G$2:$G$2107,"Oui")</f>
        <v>9.086021505376344</v>
      </c>
      <c r="G13" s="45">
        <f>AVERAGEIFS(Historique!N$2:N$2107,Historique!$C$2:$C$2107,8,Historique!$G$2:$G$2107,"Oui")</f>
        <v>0.61290322580645162</v>
      </c>
      <c r="H13" s="45">
        <f>AVERAGEIFS(Historique!O$2:O$2107,Historique!$C$2:$C$2107,8,Historique!$G$2:$G$2107,"Oui")</f>
        <v>3.1021505376344085</v>
      </c>
      <c r="I13" s="45">
        <f>AVERAGEIFS(Historique!P$2:P$2107,Historique!$C$2:$C$2107,8,Historique!$G$2:$G$2107,"Oui")</f>
        <v>2.6897849462365597</v>
      </c>
    </row>
    <row r="14" spans="1:10" x14ac:dyDescent="0.2">
      <c r="A14" s="44" t="s">
        <v>39</v>
      </c>
      <c r="B14" s="45">
        <f>AVERAGEIFS(Historique!I$2:I$2107,Historique!$C$2:$C$2107,9,Historique!$G$2:$G$2107,"Oui")</f>
        <v>5.0048888888888898</v>
      </c>
      <c r="C14" s="45">
        <f>AVERAGEIFS(Historique!J$2:J$2107,Historique!$C$2:$C$2107,9,Historique!$G$2:$G$2107,"Oui")</f>
        <v>3.9698555555555539</v>
      </c>
      <c r="D14" s="45">
        <f>AVERAGEIFS(Historique!K$2:K$2107,Historique!$C$2:$C$2107,9,Historique!$G$2:$G$2107,"Oui")</f>
        <v>3.374166666666667</v>
      </c>
      <c r="E14" s="45">
        <f>AVERAGEIFS(Historique!L$2:L$2107,Historique!$C$2:$C$2107,9,Historique!$G$2:$G$2107,"Oui")</f>
        <v>32.028533333333328</v>
      </c>
      <c r="F14" s="45">
        <f>AVERAGEIFS(Historique!M$2:M$2107,Historique!$C$2:$C$2107,9,Historique!$G$2:$G$2107,"Oui")</f>
        <v>9.2405555555555559</v>
      </c>
      <c r="G14" s="45">
        <f>AVERAGEIFS(Historique!N$2:N$2107,Historique!$C$2:$C$2107,9,Historique!$G$2:$G$2107,"Oui")</f>
        <v>0.52222222222222225</v>
      </c>
      <c r="H14" s="45">
        <f>AVERAGEIFS(Historique!O$2:O$2107,Historique!$C$2:$C$2107,9,Historique!$G$2:$G$2107,"Oui")</f>
        <v>4.4023148148166662</v>
      </c>
      <c r="I14" s="45">
        <f>AVERAGEIFS(Historique!P$2:P$2107,Historique!$C$2:$C$2107,9,Historique!$G$2:$G$2107,"Oui")</f>
        <v>2.5733333333333333</v>
      </c>
    </row>
    <row r="15" spans="1:10" x14ac:dyDescent="0.2">
      <c r="A15" s="44" t="s">
        <v>40</v>
      </c>
      <c r="B15" s="45">
        <f>AVERAGEIFS(Historique!I$2:I$2107,Historique!$C$2:$C$2107,10,Historique!$G$2:$G$2107,"Oui")</f>
        <v>4.9462580645161331</v>
      </c>
      <c r="C15" s="45">
        <f>AVERAGEIFS(Historique!J$2:J$2107,Historique!$C$2:$C$2107,10,Historique!$G$2:$G$2107,"Oui")</f>
        <v>3.8820709677419383</v>
      </c>
      <c r="D15" s="45">
        <f>AVERAGEIFS(Historique!K$2:K$2107,Historique!$C$2:$C$2107,10,Historique!$G$2:$G$2107,"Oui")</f>
        <v>4.047741935483872</v>
      </c>
      <c r="E15" s="45">
        <f>AVERAGEIFS(Historique!L$2:L$2107,Historique!$C$2:$C$2107,10,Historique!$G$2:$G$2107,"Oui")</f>
        <v>42.423655914000015</v>
      </c>
      <c r="F15" s="45">
        <f>AVERAGEIFS(Historique!M$2:M$2107,Historique!$C$2:$C$2107,10,Historique!$G$2:$G$2107,"Oui")</f>
        <v>9.4376344085806441</v>
      </c>
      <c r="G15" s="45">
        <f>AVERAGEIFS(Historique!N$2:N$2107,Historique!$C$2:$C$2107,10,Historique!$G$2:$G$2107,"Oui")</f>
        <v>0.50322580645161286</v>
      </c>
      <c r="H15" s="45">
        <f>AVERAGEIFS(Historique!O$2:O$2107,Historique!$C$2:$C$2107,10,Historique!$G$2:$G$2107,"Oui")</f>
        <v>7.354838709677419</v>
      </c>
      <c r="I15" s="45">
        <f>AVERAGEIFS(Historique!P$2:P$2107,Historique!$C$2:$C$2107,10,Historique!$G$2:$G$2107,"Oui")</f>
        <v>1.9909677419354841</v>
      </c>
    </row>
    <row r="16" spans="1:10" x14ac:dyDescent="0.2">
      <c r="A16" s="44" t="s">
        <v>41</v>
      </c>
      <c r="B16" s="45">
        <f>AVERAGEIFS(Historique!I$2:I$2107,Historique!$C$2:$C$2107,11,Historique!$G$2:$G$2107,"Oui")</f>
        <v>5.2256444444466696</v>
      </c>
      <c r="C16" s="45">
        <f>AVERAGEIFS(Historique!J$2:J$2107,Historique!$C$2:$C$2107,11,Historique!$G$2:$G$2107,"Oui")</f>
        <v>3.8080666666666647</v>
      </c>
      <c r="D16" s="45">
        <f>AVERAGEIFS(Historique!K$2:K$2107,Historique!$C$2:$C$2107,11,Historique!$G$2:$G$2107,"Oui")</f>
        <v>4.1936666666666662</v>
      </c>
      <c r="E16" s="45">
        <f>AVERAGEIFS(Historique!L$2:L$2107,Historique!$C$2:$C$2107,11,Historique!$G$2:$G$2107,"Oui")</f>
        <v>32.56339999999998</v>
      </c>
      <c r="F16" s="45">
        <f>AVERAGEIFS(Historique!M$2:M$2107,Historique!$C$2:$C$2107,11,Historique!$G$2:$G$2107,"Oui")</f>
        <v>9.3024444444666674</v>
      </c>
      <c r="G16" s="45">
        <f>AVERAGEIFS(Historique!N$2:N$2107,Historique!$C$2:$C$2107,11,Historique!$G$2:$G$2107,"Oui")</f>
        <v>0.67333333333333334</v>
      </c>
      <c r="H16" s="45">
        <f>AVERAGEIFS(Historique!O$2:O$2107,Historique!$C$2:$C$2107,11,Historique!$G$2:$G$2107,"Oui")</f>
        <v>6.2266666666666666</v>
      </c>
      <c r="I16" s="45">
        <f>AVERAGEIFS(Historique!P$2:P$2107,Historique!$C$2:$C$2107,11,Historique!$G$2:$G$2107,"Oui")</f>
        <v>1.5693333333333335</v>
      </c>
    </row>
    <row r="17" spans="1:10" x14ac:dyDescent="0.2">
      <c r="A17" s="44" t="s">
        <v>42</v>
      </c>
      <c r="B17" s="45">
        <f>AVERAGEIFS(Historique!I$2:I$2107,Historique!$C$2:$C$2107,12,Historique!$G$2:$G$2107,"Oui")</f>
        <v>5.2586451612903229</v>
      </c>
      <c r="C17" s="45">
        <f>AVERAGEIFS(Historique!J$2:J$2107,Historique!$C$2:$C$2107,12,Historique!$G$2:$G$2107,"Oui")</f>
        <v>4.1992129032258072</v>
      </c>
      <c r="D17" s="45">
        <f>AVERAGEIFS(Historique!K$2:K$2107,Historique!$C$2:$C$2107,12,Historique!$G$2:$G$2107,"Oui")</f>
        <v>3.8085462365612908</v>
      </c>
      <c r="E17" s="45">
        <f>AVERAGEIFS(Historique!L$2:L$2107,Historique!$C$2:$C$2107,12,Historique!$G$2:$G$2107,"Oui")</f>
        <v>41.454993548387073</v>
      </c>
      <c r="F17" s="45">
        <f>AVERAGEIFS(Historique!M$2:M$2107,Historique!$C$2:$C$2107,12,Historique!$G$2:$G$2107,"Oui")</f>
        <v>10.008602150516129</v>
      </c>
      <c r="G17" s="45">
        <f>AVERAGEIFS(Historique!N$2:N$2107,Historique!$C$2:$C$2107,12,Historique!$G$2:$G$2107,"Oui")</f>
        <v>0.7290322580645161</v>
      </c>
      <c r="H17" s="45">
        <f>AVERAGEIFS(Historique!O$2:O$2107,Historique!$C$2:$C$2107,12,Historique!$G$2:$G$2107,"Oui")</f>
        <v>8.3741935483870975</v>
      </c>
      <c r="I17" s="45">
        <f>AVERAGEIFS(Historique!P$2:P$2107,Historique!$C$2:$C$2107,12,Historique!$G$2:$G$2107,"Oui")</f>
        <v>1.4595483870967743</v>
      </c>
    </row>
    <row r="18" spans="1:10" x14ac:dyDescent="0.2">
      <c r="A18" s="71" t="s">
        <v>525</v>
      </c>
      <c r="B18" s="66">
        <f>AVERAGEIFS(Historique!I$2:I$2107,Historique!$G$2:$G$2107,"Oui")</f>
        <v>5.1003892649903282</v>
      </c>
      <c r="C18" s="66">
        <f>AVERAGEIFS(Historique!J$2:J$2107,Historique!$G$2:$G$2107,"Oui")</f>
        <v>3.9621852030947893</v>
      </c>
      <c r="D18" s="66">
        <f>AVERAGEIFS(Historique!K$2:K$2107,Historique!$G$2:$G$2107,"Oui")</f>
        <v>3.8754398774985548</v>
      </c>
      <c r="E18" s="66">
        <f>AVERAGEIFS(Historique!L$2:L$2107,Historique!$G$2:$G$2107,"Oui")</f>
        <v>30.435880560933217</v>
      </c>
      <c r="F18" s="66">
        <f>AVERAGEIFS(Historique!M$2:M$2107,Historique!$G$2:$G$2107,"Oui")</f>
        <v>8.7848202772388824</v>
      </c>
      <c r="G18" s="66">
        <f>AVERAGEIFS(Historique!N$2:N$2107,Historique!$G$2:$G$2107,"Oui")</f>
        <v>0.58607350096711797</v>
      </c>
      <c r="H18" s="66">
        <f>AVERAGEIFS(Historique!O$2:O$2107,Historique!$G$2:$G$2107,"Oui")</f>
        <v>5.6059397163138307</v>
      </c>
      <c r="I18" s="66">
        <f>AVERAGEIFS(Historique!P$2:P$2107,Historique!$G$2:$G$2107,"Oui")</f>
        <v>2.9502659574468071</v>
      </c>
    </row>
    <row r="20" spans="1:10" ht="16" x14ac:dyDescent="0.2">
      <c r="A20" s="7" t="s">
        <v>526</v>
      </c>
    </row>
    <row r="21" spans="1:10" ht="31.5" customHeight="1" x14ac:dyDescent="0.2">
      <c r="A21" s="50" t="s">
        <v>407</v>
      </c>
      <c r="B21" s="50" t="s">
        <v>52</v>
      </c>
      <c r="C21" s="50" t="s">
        <v>53</v>
      </c>
      <c r="D21" s="50" t="s">
        <v>54</v>
      </c>
      <c r="E21" s="50" t="s">
        <v>55</v>
      </c>
      <c r="F21" s="50" t="s">
        <v>56</v>
      </c>
      <c r="G21" s="50" t="s">
        <v>57</v>
      </c>
      <c r="H21" s="50" t="s">
        <v>58</v>
      </c>
      <c r="I21" s="50" t="s">
        <v>59</v>
      </c>
    </row>
    <row r="22" spans="1:10" x14ac:dyDescent="0.2">
      <c r="A22" s="44" t="s">
        <v>62</v>
      </c>
      <c r="B22" s="45">
        <f>AVERAGEIFS(Historique!I$2:I$2107,Historique!$F$2:$F$2107,1,Historique!$H$2:$H$2107,"Oui")</f>
        <v>5.1461129568106303</v>
      </c>
      <c r="C22" s="45">
        <f>AVERAGEIFS(Historique!J$2:J$2107,Historique!$F$2:$F$2107,1,Historique!$H$2:$H$2107,"Oui")</f>
        <v>3.791956810631234</v>
      </c>
      <c r="D22" s="45">
        <f>AVERAGEIFS(Historique!K$2:K$2107,Historique!$F$2:$F$2107,1,Historique!$H$2:$H$2107,"Oui")</f>
        <v>3.9292624584717588</v>
      </c>
      <c r="E22" s="45">
        <f>AVERAGEIFS(Historique!L$2:L$2107,Historique!$F$2:$F$2107,1,Historique!$H$2:$H$2107,"Oui")</f>
        <v>29.994877076411964</v>
      </c>
      <c r="F22" s="45">
        <f>AVERAGEIFS(Historique!M$2:M$2107,Historique!$F$2:$F$2107,1,Historique!$H$2:$H$2107,"Oui")</f>
        <v>9.2682170542524904</v>
      </c>
      <c r="G22" s="45">
        <f>AVERAGEIFS(Historique!N$2:N$2107,Historique!$F$2:$F$2107,1,Historique!$H$2:$H$2107,"Oui")</f>
        <v>0.61129568106312293</v>
      </c>
      <c r="H22" s="45">
        <f>AVERAGEIFS(Historique!O$2:O$2107,Historique!$F$2:$F$2107,1,Historique!$H$2:$H$2107,"Oui")</f>
        <v>6.0365448504983386</v>
      </c>
      <c r="I22" s="45">
        <f>AVERAGEIFS(Historique!P$2:P$2107,Historique!$F$2:$F$2107,1,Historique!$H$2:$H$2107,"Oui")</f>
        <v>2.8983388704318931</v>
      </c>
    </row>
    <row r="23" spans="1:10" x14ac:dyDescent="0.2">
      <c r="A23" s="44" t="s">
        <v>411</v>
      </c>
      <c r="B23" s="45">
        <f>AVERAGEIFS(Historique!I$2:I$2107,Historique!$F$2:$F$2107,2,Historique!$H$2:$H$2107,"Oui")</f>
        <v>5.0944666666666603</v>
      </c>
      <c r="C23" s="45">
        <f>AVERAGEIFS(Historique!J$2:J$2107,Historique!$F$2:$F$2107,2,Historique!$H$2:$H$2107,"Oui")</f>
        <v>3.6114799999999998</v>
      </c>
      <c r="D23" s="45">
        <f>AVERAGEIFS(Historique!K$2:K$2107,Historique!$F$2:$F$2107,2,Historique!$H$2:$H$2107,"Oui")</f>
        <v>4.2508888888899996</v>
      </c>
      <c r="E23" s="45">
        <f>AVERAGEIFS(Historique!L$2:L$2107,Historique!$F$2:$F$2107,2,Historique!$H$2:$H$2107,"Oui")</f>
        <v>28.528936666666663</v>
      </c>
      <c r="F23" s="45">
        <f>AVERAGEIFS(Historique!M$2:M$2107,Historique!$F$2:$F$2107,2,Historique!$H$2:$H$2107,"Oui")</f>
        <v>9.5836666666666641</v>
      </c>
      <c r="G23" s="45">
        <f>AVERAGEIFS(Historique!N$2:N$2107,Historique!$F$2:$F$2107,2,Historique!$H$2:$H$2107,"Oui")</f>
        <v>0.71666666666666667</v>
      </c>
      <c r="H23" s="45">
        <f>AVERAGEIFS(Historique!O$2:O$2107,Historique!$F$2:$F$2107,2,Historique!$H$2:$H$2107,"Oui")</f>
        <v>5.4733333333333336</v>
      </c>
      <c r="I23" s="45">
        <f>AVERAGEIFS(Historique!P$2:P$2107,Historique!$F$2:$F$2107,2,Historique!$H$2:$H$2107,"Oui")</f>
        <v>3.0744333333333334</v>
      </c>
    </row>
    <row r="24" spans="1:10" x14ac:dyDescent="0.2">
      <c r="A24" s="44" t="s">
        <v>413</v>
      </c>
      <c r="B24" s="45">
        <f>AVERAGEIFS(Historique!I$2:I$2107,Historique!$F$2:$F$2107,3,Historique!$H$2:$H$2107,"Oui")</f>
        <v>4.7556611111100002</v>
      </c>
      <c r="C24" s="45">
        <f>AVERAGEIFS(Historique!J$2:J$2107,Historique!$F$2:$F$2107,3,Historique!$H$2:$H$2107,"Oui")</f>
        <v>3.7210633333333316</v>
      </c>
      <c r="D24" s="45">
        <f>AVERAGEIFS(Historique!K$2:K$2107,Historique!$F$2:$F$2107,3,Historique!$H$2:$H$2107,"Oui")</f>
        <v>3.7143000000000015</v>
      </c>
      <c r="E24" s="45">
        <f>AVERAGEIFS(Historique!L$2:L$2107,Historique!$F$2:$F$2107,3,Historique!$H$2:$H$2107,"Oui")</f>
        <v>28.188789999999983</v>
      </c>
      <c r="F24" s="45">
        <f>AVERAGEIFS(Historique!M$2:M$2107,Historique!$F$2:$F$2107,3,Historique!$H$2:$H$2107,"Oui")</f>
        <v>10.04644444443333</v>
      </c>
      <c r="G24" s="45">
        <f>AVERAGEIFS(Historique!N$2:N$2107,Historique!$F$2:$F$2107,3,Historique!$H$2:$H$2107,"Oui")</f>
        <v>0.66333333333333333</v>
      </c>
      <c r="H24" s="45">
        <f>AVERAGEIFS(Historique!O$2:O$2107,Historique!$F$2:$F$2107,3,Historique!$H$2:$H$2107,"Oui")</f>
        <v>5.4913888888900004</v>
      </c>
      <c r="I24" s="45">
        <f>AVERAGEIFS(Historique!P$2:P$2107,Historique!$F$2:$F$2107,3,Historique!$H$2:$H$2107,"Oui")</f>
        <v>2.6870333333333329</v>
      </c>
    </row>
    <row r="25" spans="1:10" x14ac:dyDescent="0.2">
      <c r="A25" s="44" t="s">
        <v>415</v>
      </c>
      <c r="B25" s="45">
        <f>AVERAGEIFS(Historique!I$2:I$2107,Historique!$F$2:$F$2107,4,Historique!$H$2:$H$2107,"Oui")</f>
        <v>4.5978499999999976</v>
      </c>
      <c r="C25" s="45">
        <f>AVERAGEIFS(Historique!J$2:J$2107,Historique!$F$2:$F$2107,4,Historique!$H$2:$H$2107,"Oui")</f>
        <v>3.6921666666666679</v>
      </c>
      <c r="D25" s="45">
        <f>AVERAGEIFS(Historique!K$2:K$2107,Historique!$F$2:$F$2107,4,Historique!$H$2:$H$2107,"Oui")</f>
        <v>3.7281666666666662</v>
      </c>
      <c r="E25" s="45">
        <f>AVERAGEIFS(Historique!L$2:L$2107,Historique!$F$2:$F$2107,4,Historique!$H$2:$H$2107,"Oui")</f>
        <v>28.626649999999998</v>
      </c>
      <c r="F25" s="45">
        <f>AVERAGEIFS(Historique!M$2:M$2107,Historique!$F$2:$F$2107,4,Historique!$H$2:$H$2107,"Oui")</f>
        <v>8.7262222222333339</v>
      </c>
      <c r="G25" s="45">
        <f>AVERAGEIFS(Historique!N$2:N$2107,Historique!$F$2:$F$2107,4,Historique!$H$2:$H$2107,"Oui")</f>
        <v>0.53333333333333333</v>
      </c>
      <c r="H25" s="45">
        <f>AVERAGEIFS(Historique!O$2:O$2107,Historique!$F$2:$F$2107,4,Historique!$H$2:$H$2107,"Oui")</f>
        <v>5.4184722222333335</v>
      </c>
      <c r="I25" s="45">
        <f>AVERAGEIFS(Historique!P$2:P$2107,Historique!$F$2:$F$2107,4,Historique!$H$2:$H$2107,"Oui")</f>
        <v>2.6507999999999998</v>
      </c>
    </row>
    <row r="26" spans="1:10" x14ac:dyDescent="0.2">
      <c r="A26" s="44" t="s">
        <v>417</v>
      </c>
      <c r="B26" s="45">
        <f>AVERAGEIFS(Historique!I$2:I$2107,Historique!$F$2:$F$2107,5,Historique!$H$2:$H$2107,"Oui")</f>
        <v>4.8486046511627867</v>
      </c>
      <c r="C26" s="45">
        <f>AVERAGEIFS(Historique!J$2:J$2107,Historique!$F$2:$F$2107,5,Historique!$H$2:$H$2107,"Oui")</f>
        <v>3.7710996677740876</v>
      </c>
      <c r="D26" s="45">
        <f>AVERAGEIFS(Historique!K$2:K$2107,Historique!$F$2:$F$2107,5,Historique!$H$2:$H$2107,"Oui")</f>
        <v>3.8875083056478417</v>
      </c>
      <c r="E26" s="45">
        <f>AVERAGEIFS(Historique!L$2:L$2107,Historique!$F$2:$F$2107,5,Historique!$H$2:$H$2107,"Oui")</f>
        <v>29.239777408637863</v>
      </c>
      <c r="F26" s="45">
        <f>AVERAGEIFS(Historique!M$2:M$2107,Historique!$F$2:$F$2107,5,Historique!$H$2:$H$2107,"Oui")</f>
        <v>9.9282392026578066</v>
      </c>
      <c r="G26" s="45">
        <f>AVERAGEIFS(Historique!N$2:N$2107,Historique!$F$2:$F$2107,5,Historique!$H$2:$H$2107,"Oui")</f>
        <v>0.76411960132890366</v>
      </c>
      <c r="H26" s="45">
        <f>AVERAGEIFS(Historique!O$2:O$2107,Historique!$F$2:$F$2107,5,Historique!$H$2:$H$2107,"Oui")</f>
        <v>5.7944352159468435</v>
      </c>
      <c r="I26" s="45">
        <f>AVERAGEIFS(Historique!P$2:P$2107,Historique!$F$2:$F$2107,5,Historique!$H$2:$H$2107,"Oui")</f>
        <v>2.7872757475083052</v>
      </c>
    </row>
    <row r="27" spans="1:10" x14ac:dyDescent="0.2">
      <c r="A27" s="44" t="s">
        <v>419</v>
      </c>
      <c r="B27" s="45">
        <f>AVERAGEIFS(Historique!I$2:I$2107,Historique!$F$2:$F$2107,6,Historique!$H$2:$H$2107,"Oui")</f>
        <v>5.8092912513853774</v>
      </c>
      <c r="C27" s="45">
        <f>AVERAGEIFS(Historique!J$2:J$2107,Historique!$F$2:$F$2107,6,Historique!$H$2:$H$2107,"Oui")</f>
        <v>4.383255813953487</v>
      </c>
      <c r="D27" s="45">
        <f>AVERAGEIFS(Historique!K$2:K$2107,Historique!$F$2:$F$2107,6,Historique!$H$2:$H$2107,"Oui")</f>
        <v>4.2229401993355467</v>
      </c>
      <c r="E27" s="45">
        <f>AVERAGEIFS(Historique!L$2:L$2107,Historique!$F$2:$F$2107,6,Historique!$H$2:$H$2107,"Oui")</f>
        <v>33.990915836112947</v>
      </c>
      <c r="F27" s="45">
        <f>AVERAGEIFS(Historique!M$2:M$2107,Historique!$F$2:$F$2107,6,Historique!$H$2:$H$2107,"Oui")</f>
        <v>8.54908637873754</v>
      </c>
      <c r="G27" s="45">
        <f>AVERAGEIFS(Historique!N$2:N$2107,Historique!$F$2:$F$2107,6,Historique!$H$2:$H$2107,"Oui")</f>
        <v>0.54485049833887045</v>
      </c>
      <c r="H27" s="45">
        <f>AVERAGEIFS(Historique!O$2:O$2107,Historique!$F$2:$F$2107,6,Historique!$H$2:$H$2107,"Oui")</f>
        <v>5.6046511627906979</v>
      </c>
      <c r="I27" s="45">
        <f>AVERAGEIFS(Historique!P$2:P$2107,Historique!$F$2:$F$2107,6,Historique!$H$2:$H$2107,"Oui")</f>
        <v>3.2805980066445182</v>
      </c>
    </row>
    <row r="28" spans="1:10" x14ac:dyDescent="0.2">
      <c r="A28" s="44" t="s">
        <v>421</v>
      </c>
      <c r="B28" s="45">
        <f>AVERAGEIFS(Historique!I$2:I$2107,Historique!$F$2:$F$2107,7,Historique!$H$2:$H$2107,"Oui")</f>
        <v>5.4228073089700954</v>
      </c>
      <c r="C28" s="45">
        <f>AVERAGEIFS(Historique!J$2:J$2107,Historique!$F$2:$F$2107,7,Historique!$H$2:$H$2107,"Oui")</f>
        <v>4.7249036544850496</v>
      </c>
      <c r="D28" s="45">
        <f>AVERAGEIFS(Historique!K$2:K$2107,Historique!$F$2:$F$2107,7,Historique!$H$2:$H$2107,"Oui")</f>
        <v>3.5009966777408659</v>
      </c>
      <c r="E28" s="45">
        <f>AVERAGEIFS(Historique!L$2:L$2107,Historique!$F$2:$F$2107,7,Historique!$H$2:$H$2107,"Oui")</f>
        <v>34.58694795129567</v>
      </c>
      <c r="F28" s="45">
        <f>AVERAGEIFS(Historique!M$2:M$2107,Historique!$F$2:$F$2107,7,Historique!$H$2:$H$2107,"Oui")</f>
        <v>5.7398671096345515</v>
      </c>
      <c r="G28" s="45">
        <f>AVERAGEIFS(Historique!N$2:N$2107,Historique!$F$2:$F$2107,7,Historique!$H$2:$H$2107,"Oui")</f>
        <v>0.31561461794019935</v>
      </c>
      <c r="H28" s="45">
        <f>AVERAGEIFS(Historique!O$2:O$2107,Historique!$F$2:$F$2107,7,Historique!$H$2:$H$2107,"Oui")</f>
        <v>5.249169435215947</v>
      </c>
      <c r="I28" s="45">
        <f>AVERAGEIFS(Historique!P$2:P$2107,Historique!$F$2:$F$2107,7,Historique!$H$2:$H$2107,"Oui")</f>
        <v>3.1228239202657813</v>
      </c>
    </row>
    <row r="30" spans="1:10" ht="16" x14ac:dyDescent="0.2">
      <c r="A30" s="7" t="s">
        <v>527</v>
      </c>
    </row>
    <row r="31" spans="1:10" ht="31.5" customHeight="1" x14ac:dyDescent="0.2">
      <c r="A31" s="50" t="s">
        <v>408</v>
      </c>
      <c r="B31" s="50" t="s">
        <v>52</v>
      </c>
      <c r="C31" s="50" t="s">
        <v>53</v>
      </c>
      <c r="D31" s="50" t="s">
        <v>54</v>
      </c>
      <c r="E31" s="50" t="s">
        <v>55</v>
      </c>
      <c r="F31" s="50" t="s">
        <v>56</v>
      </c>
      <c r="G31" s="50" t="s">
        <v>57</v>
      </c>
      <c r="H31" s="50" t="s">
        <v>58</v>
      </c>
      <c r="I31" s="50" t="s">
        <v>59</v>
      </c>
      <c r="J31" s="50" t="s">
        <v>65</v>
      </c>
    </row>
    <row r="32" spans="1:10" x14ac:dyDescent="0.2">
      <c r="A32" s="44" t="s">
        <v>528</v>
      </c>
      <c r="B32" s="39">
        <v>0</v>
      </c>
      <c r="C32" s="39">
        <v>0</v>
      </c>
      <c r="D32" s="39">
        <v>0</v>
      </c>
      <c r="E32" s="39">
        <v>0</v>
      </c>
      <c r="F32" s="39">
        <v>0</v>
      </c>
      <c r="G32" s="39">
        <v>0</v>
      </c>
      <c r="H32" s="39">
        <v>0</v>
      </c>
      <c r="I32" s="39">
        <v>0</v>
      </c>
      <c r="J32" s="39">
        <f t="shared" ref="J32:J55" si="0">SUM(B32:I32)</f>
        <v>0</v>
      </c>
    </row>
    <row r="33" spans="1:10" x14ac:dyDescent="0.2">
      <c r="A33" s="44" t="s">
        <v>529</v>
      </c>
      <c r="B33" s="39">
        <v>0</v>
      </c>
      <c r="C33" s="39">
        <v>0</v>
      </c>
      <c r="D33" s="39">
        <v>0</v>
      </c>
      <c r="E33" s="39">
        <v>0</v>
      </c>
      <c r="F33" s="39">
        <v>0</v>
      </c>
      <c r="G33" s="39">
        <v>0</v>
      </c>
      <c r="H33" s="39">
        <v>0</v>
      </c>
      <c r="I33" s="39">
        <v>0</v>
      </c>
      <c r="J33" s="39">
        <f t="shared" si="0"/>
        <v>0</v>
      </c>
    </row>
    <row r="34" spans="1:10" x14ac:dyDescent="0.2">
      <c r="A34" s="44" t="s">
        <v>530</v>
      </c>
      <c r="B34" s="39">
        <v>0</v>
      </c>
      <c r="C34" s="39">
        <v>0</v>
      </c>
      <c r="D34" s="39">
        <v>0</v>
      </c>
      <c r="E34" s="39">
        <v>0</v>
      </c>
      <c r="F34" s="39">
        <v>0</v>
      </c>
      <c r="G34" s="39">
        <v>0</v>
      </c>
      <c r="H34" s="39">
        <v>0</v>
      </c>
      <c r="I34" s="39">
        <v>0</v>
      </c>
      <c r="J34" s="39">
        <f t="shared" si="0"/>
        <v>0</v>
      </c>
    </row>
    <row r="35" spans="1:10" x14ac:dyDescent="0.2">
      <c r="A35" s="44" t="s">
        <v>531</v>
      </c>
      <c r="B35" s="39">
        <v>0</v>
      </c>
      <c r="C35" s="39">
        <v>0</v>
      </c>
      <c r="D35" s="39">
        <v>0</v>
      </c>
      <c r="E35" s="39">
        <v>0</v>
      </c>
      <c r="F35" s="39">
        <v>0</v>
      </c>
      <c r="G35" s="39">
        <v>0</v>
      </c>
      <c r="H35" s="39">
        <v>0</v>
      </c>
      <c r="I35" s="39">
        <v>0</v>
      </c>
      <c r="J35" s="39">
        <f t="shared" si="0"/>
        <v>0</v>
      </c>
    </row>
    <row r="36" spans="1:10" x14ac:dyDescent="0.2">
      <c r="A36" s="44" t="s">
        <v>532</v>
      </c>
      <c r="B36" s="39">
        <v>0</v>
      </c>
      <c r="C36" s="39">
        <v>0</v>
      </c>
      <c r="D36" s="39">
        <v>0</v>
      </c>
      <c r="E36" s="39">
        <v>0</v>
      </c>
      <c r="F36" s="39">
        <v>0</v>
      </c>
      <c r="G36" s="39">
        <v>0</v>
      </c>
      <c r="H36" s="39">
        <v>0</v>
      </c>
      <c r="I36" s="39">
        <v>0</v>
      </c>
      <c r="J36" s="39">
        <f t="shared" si="0"/>
        <v>0</v>
      </c>
    </row>
    <row r="37" spans="1:10" x14ac:dyDescent="0.2">
      <c r="A37" s="44" t="s">
        <v>533</v>
      </c>
      <c r="B37" s="39">
        <v>0</v>
      </c>
      <c r="C37" s="39">
        <v>0</v>
      </c>
      <c r="D37" s="39">
        <v>0</v>
      </c>
      <c r="E37" s="39">
        <v>0</v>
      </c>
      <c r="F37" s="39">
        <v>0</v>
      </c>
      <c r="G37" s="39">
        <v>0</v>
      </c>
      <c r="H37" s="39">
        <v>0</v>
      </c>
      <c r="I37" s="39">
        <v>0</v>
      </c>
      <c r="J37" s="39">
        <f t="shared" si="0"/>
        <v>0</v>
      </c>
    </row>
    <row r="38" spans="1:10" x14ac:dyDescent="0.2">
      <c r="A38" s="44" t="s">
        <v>534</v>
      </c>
      <c r="B38" s="39">
        <v>0</v>
      </c>
      <c r="C38" s="39">
        <v>0</v>
      </c>
      <c r="D38" s="39">
        <v>0</v>
      </c>
      <c r="E38" s="39">
        <v>0</v>
      </c>
      <c r="F38" s="39">
        <v>0</v>
      </c>
      <c r="G38" s="39">
        <v>0</v>
      </c>
      <c r="H38" s="39">
        <v>0</v>
      </c>
      <c r="I38" s="39">
        <v>0</v>
      </c>
      <c r="J38" s="39">
        <f t="shared" si="0"/>
        <v>0</v>
      </c>
    </row>
    <row r="39" spans="1:10" x14ac:dyDescent="0.2">
      <c r="A39" s="44" t="s">
        <v>410</v>
      </c>
      <c r="B39" s="39">
        <v>29.18</v>
      </c>
      <c r="C39" s="39">
        <v>39.703000000000003</v>
      </c>
      <c r="D39" s="39">
        <v>25</v>
      </c>
      <c r="E39" s="39">
        <v>347.06200000000001</v>
      </c>
      <c r="F39" s="39">
        <v>62</v>
      </c>
      <c r="G39" s="39">
        <v>4</v>
      </c>
      <c r="H39" s="39">
        <v>59</v>
      </c>
      <c r="I39" s="39">
        <v>17.3</v>
      </c>
      <c r="J39" s="39">
        <f t="shared" si="0"/>
        <v>583.245</v>
      </c>
    </row>
    <row r="40" spans="1:10" x14ac:dyDescent="0.2">
      <c r="A40" s="44" t="s">
        <v>412</v>
      </c>
      <c r="B40" s="39">
        <v>572.85</v>
      </c>
      <c r="C40" s="39">
        <v>335.41899999999998</v>
      </c>
      <c r="D40" s="39">
        <v>439.25</v>
      </c>
      <c r="E40" s="39">
        <v>2815.84</v>
      </c>
      <c r="F40" s="39">
        <v>1059.5</v>
      </c>
      <c r="G40" s="39">
        <v>50</v>
      </c>
      <c r="H40" s="39">
        <v>674</v>
      </c>
      <c r="I40" s="39">
        <v>280.5</v>
      </c>
      <c r="J40" s="39">
        <f t="shared" si="0"/>
        <v>6227.3590000000004</v>
      </c>
    </row>
    <row r="41" spans="1:10" x14ac:dyDescent="0.2">
      <c r="A41" s="44" t="s">
        <v>414</v>
      </c>
      <c r="B41" s="39">
        <v>759.245</v>
      </c>
      <c r="C41" s="39">
        <v>465.29599999999999</v>
      </c>
      <c r="D41" s="39">
        <v>713.66</v>
      </c>
      <c r="E41" s="39">
        <v>3689.071666667</v>
      </c>
      <c r="F41" s="39">
        <v>1452.875</v>
      </c>
      <c r="G41" s="39">
        <v>65</v>
      </c>
      <c r="H41" s="39">
        <v>741.875</v>
      </c>
      <c r="I41" s="39">
        <v>376.53</v>
      </c>
      <c r="J41" s="39">
        <f t="shared" si="0"/>
        <v>8263.5526666670012</v>
      </c>
    </row>
    <row r="42" spans="1:10" x14ac:dyDescent="0.2">
      <c r="A42" s="44" t="s">
        <v>416</v>
      </c>
      <c r="B42" s="39">
        <v>878.72</v>
      </c>
      <c r="C42" s="39">
        <v>561.23800000000006</v>
      </c>
      <c r="D42" s="39">
        <v>854.255</v>
      </c>
      <c r="E42" s="39">
        <v>4233.6350000000002</v>
      </c>
      <c r="F42" s="39">
        <v>1845.2</v>
      </c>
      <c r="G42" s="39">
        <v>93</v>
      </c>
      <c r="H42" s="39">
        <v>867</v>
      </c>
      <c r="I42" s="39">
        <v>474.7</v>
      </c>
      <c r="J42" s="39">
        <f t="shared" si="0"/>
        <v>9807.7480000000014</v>
      </c>
    </row>
    <row r="43" spans="1:10" x14ac:dyDescent="0.2">
      <c r="A43" s="44" t="s">
        <v>418</v>
      </c>
      <c r="B43" s="39">
        <v>990.03666666699996</v>
      </c>
      <c r="C43" s="39">
        <v>677.18799999999999</v>
      </c>
      <c r="D43" s="39">
        <v>849.14</v>
      </c>
      <c r="E43" s="39">
        <v>4971.1859999999997</v>
      </c>
      <c r="F43" s="39">
        <v>2014.033333333</v>
      </c>
      <c r="G43" s="39">
        <v>97</v>
      </c>
      <c r="H43" s="39">
        <v>826.25</v>
      </c>
      <c r="I43" s="39">
        <v>487.43</v>
      </c>
      <c r="J43" s="39">
        <f t="shared" si="0"/>
        <v>10912.263999999999</v>
      </c>
    </row>
    <row r="44" spans="1:10" x14ac:dyDescent="0.2">
      <c r="A44" s="44" t="s">
        <v>420</v>
      </c>
      <c r="B44" s="39">
        <v>940.61</v>
      </c>
      <c r="C44" s="39">
        <v>651.54700000000003</v>
      </c>
      <c r="D44" s="39">
        <v>731.31666666700005</v>
      </c>
      <c r="E44" s="39">
        <v>5165.53</v>
      </c>
      <c r="F44" s="39">
        <v>1896.95</v>
      </c>
      <c r="G44" s="39">
        <v>119</v>
      </c>
      <c r="H44" s="39">
        <v>686.41666666699996</v>
      </c>
      <c r="I44" s="39">
        <v>502.64</v>
      </c>
      <c r="J44" s="39">
        <f t="shared" si="0"/>
        <v>10694.010333334001</v>
      </c>
    </row>
    <row r="45" spans="1:10" x14ac:dyDescent="0.2">
      <c r="A45" s="44" t="s">
        <v>422</v>
      </c>
      <c r="B45" s="39">
        <v>822.94</v>
      </c>
      <c r="C45" s="39">
        <v>560.96500000000003</v>
      </c>
      <c r="D45" s="39">
        <v>672.4</v>
      </c>
      <c r="E45" s="39">
        <v>4397.0266666670004</v>
      </c>
      <c r="F45" s="39">
        <v>1731.4</v>
      </c>
      <c r="G45" s="39">
        <v>138</v>
      </c>
      <c r="H45" s="39">
        <v>774</v>
      </c>
      <c r="I45" s="39">
        <v>475.73</v>
      </c>
      <c r="J45" s="39">
        <f t="shared" si="0"/>
        <v>9572.4616666670008</v>
      </c>
    </row>
    <row r="46" spans="1:10" x14ac:dyDescent="0.2">
      <c r="A46" s="44" t="s">
        <v>423</v>
      </c>
      <c r="B46" s="39">
        <v>870.56</v>
      </c>
      <c r="C46" s="39">
        <v>592.54100000000005</v>
      </c>
      <c r="D46" s="39">
        <v>529.54999999999995</v>
      </c>
      <c r="E46" s="39">
        <v>4262.363666667</v>
      </c>
      <c r="F46" s="39">
        <v>1345.4</v>
      </c>
      <c r="G46" s="39">
        <v>95</v>
      </c>
      <c r="H46" s="39">
        <v>747</v>
      </c>
      <c r="I46" s="39">
        <v>405.7</v>
      </c>
      <c r="J46" s="39">
        <f t="shared" si="0"/>
        <v>8848.1146666670011</v>
      </c>
    </row>
    <row r="47" spans="1:10" x14ac:dyDescent="0.2">
      <c r="A47" s="44" t="s">
        <v>424</v>
      </c>
      <c r="B47" s="39">
        <v>650.62</v>
      </c>
      <c r="C47" s="39">
        <v>511.11099999999999</v>
      </c>
      <c r="D47" s="39">
        <v>467.98</v>
      </c>
      <c r="E47" s="39">
        <v>4299.3649999999998</v>
      </c>
      <c r="F47" s="39">
        <v>1168.2</v>
      </c>
      <c r="G47" s="39">
        <v>110</v>
      </c>
      <c r="H47" s="39">
        <v>676</v>
      </c>
      <c r="I47" s="39">
        <v>378.93</v>
      </c>
      <c r="J47" s="39">
        <f t="shared" si="0"/>
        <v>8262.2060000000001</v>
      </c>
    </row>
    <row r="48" spans="1:10" x14ac:dyDescent="0.2">
      <c r="A48" s="44" t="s">
        <v>425</v>
      </c>
      <c r="B48" s="39">
        <v>597.91999999999996</v>
      </c>
      <c r="C48" s="39">
        <v>534.06299999999999</v>
      </c>
      <c r="D48" s="39">
        <v>406</v>
      </c>
      <c r="E48" s="39">
        <v>4283.9030000000002</v>
      </c>
      <c r="F48" s="39">
        <v>1070.9000000000001</v>
      </c>
      <c r="G48" s="39">
        <v>88</v>
      </c>
      <c r="H48" s="39">
        <v>595</v>
      </c>
      <c r="I48" s="39">
        <v>324.60000000000002</v>
      </c>
      <c r="J48" s="39">
        <f t="shared" si="0"/>
        <v>7900.3860000000004</v>
      </c>
    </row>
    <row r="49" spans="1:10" x14ac:dyDescent="0.2">
      <c r="A49" s="44" t="s">
        <v>426</v>
      </c>
      <c r="B49" s="39">
        <v>624.76499999999999</v>
      </c>
      <c r="C49" s="39">
        <v>604.53499999999997</v>
      </c>
      <c r="D49" s="39">
        <v>459.5</v>
      </c>
      <c r="E49" s="39">
        <v>4422.8019999999997</v>
      </c>
      <c r="F49" s="39">
        <v>1019.116666667</v>
      </c>
      <c r="G49" s="39">
        <v>79</v>
      </c>
      <c r="H49" s="39">
        <v>814</v>
      </c>
      <c r="I49" s="39">
        <v>347.9</v>
      </c>
      <c r="J49" s="39">
        <f t="shared" si="0"/>
        <v>8371.6186666670001</v>
      </c>
    </row>
    <row r="50" spans="1:10" x14ac:dyDescent="0.2">
      <c r="A50" s="44" t="s">
        <v>427</v>
      </c>
      <c r="B50" s="39">
        <v>748.86</v>
      </c>
      <c r="C50" s="39">
        <v>672.22299999999996</v>
      </c>
      <c r="D50" s="39">
        <v>623.9</v>
      </c>
      <c r="E50" s="39">
        <v>5280.9849999999997</v>
      </c>
      <c r="F50" s="39">
        <v>1153.5999999999999</v>
      </c>
      <c r="G50" s="39">
        <v>105</v>
      </c>
      <c r="H50" s="39">
        <v>1128.2916666670001</v>
      </c>
      <c r="I50" s="39">
        <v>516.74</v>
      </c>
      <c r="J50" s="39">
        <f t="shared" si="0"/>
        <v>10229.599666667</v>
      </c>
    </row>
    <row r="51" spans="1:10" x14ac:dyDescent="0.2">
      <c r="A51" s="44" t="s">
        <v>428</v>
      </c>
      <c r="B51" s="39">
        <v>888.33</v>
      </c>
      <c r="C51" s="39">
        <v>816.56399999999996</v>
      </c>
      <c r="D51" s="39">
        <v>579</v>
      </c>
      <c r="E51" s="39">
        <v>6095.6509999999998</v>
      </c>
      <c r="F51" s="39">
        <v>1170</v>
      </c>
      <c r="G51" s="39">
        <v>86</v>
      </c>
      <c r="H51" s="39">
        <v>1246.25</v>
      </c>
      <c r="I51" s="39">
        <v>585.23</v>
      </c>
      <c r="J51" s="39">
        <f t="shared" si="0"/>
        <v>11467.025</v>
      </c>
    </row>
    <row r="52" spans="1:10" x14ac:dyDescent="0.2">
      <c r="A52" s="44" t="s">
        <v>429</v>
      </c>
      <c r="B52" s="39">
        <v>812.64</v>
      </c>
      <c r="C52" s="39">
        <v>840.78099999999995</v>
      </c>
      <c r="D52" s="39">
        <v>550.76800000000003</v>
      </c>
      <c r="E52" s="39">
        <v>6099.1719999999996</v>
      </c>
      <c r="F52" s="39">
        <v>1018.833333333</v>
      </c>
      <c r="G52" s="39">
        <v>88</v>
      </c>
      <c r="H52" s="39">
        <v>1243</v>
      </c>
      <c r="I52" s="39">
        <v>606.65</v>
      </c>
      <c r="J52" s="39">
        <f t="shared" si="0"/>
        <v>11259.844333332998</v>
      </c>
    </row>
    <row r="53" spans="1:10" x14ac:dyDescent="0.2">
      <c r="A53" s="44" t="s">
        <v>430</v>
      </c>
      <c r="B53" s="39">
        <v>531.38833333299999</v>
      </c>
      <c r="C53" s="39">
        <v>458.94499999999999</v>
      </c>
      <c r="D53" s="39">
        <v>282.04000000000002</v>
      </c>
      <c r="E53" s="39">
        <v>3672.848</v>
      </c>
      <c r="F53" s="39">
        <v>571</v>
      </c>
      <c r="G53" s="39">
        <v>30</v>
      </c>
      <c r="H53" s="39">
        <v>656</v>
      </c>
      <c r="I53" s="39">
        <v>380.9</v>
      </c>
      <c r="J53" s="39">
        <f t="shared" si="0"/>
        <v>6583.1213333329997</v>
      </c>
    </row>
    <row r="54" spans="1:10" x14ac:dyDescent="0.2">
      <c r="A54" s="44" t="s">
        <v>535</v>
      </c>
      <c r="B54" s="39">
        <v>5</v>
      </c>
      <c r="C54" s="39">
        <v>3.33</v>
      </c>
      <c r="D54" s="39">
        <v>2</v>
      </c>
      <c r="E54" s="39">
        <v>38.44</v>
      </c>
      <c r="F54" s="39">
        <v>7</v>
      </c>
      <c r="G54" s="39">
        <v>0</v>
      </c>
      <c r="H54" s="39">
        <v>9</v>
      </c>
      <c r="I54" s="39">
        <v>1</v>
      </c>
      <c r="J54" s="39">
        <f t="shared" si="0"/>
        <v>65.77</v>
      </c>
    </row>
    <row r="55" spans="1:10" x14ac:dyDescent="0.2">
      <c r="A55" s="44" t="s">
        <v>536</v>
      </c>
      <c r="B55" s="39">
        <v>0</v>
      </c>
      <c r="C55" s="39">
        <v>0</v>
      </c>
      <c r="D55" s="39">
        <v>0</v>
      </c>
      <c r="E55" s="39">
        <v>0</v>
      </c>
      <c r="F55" s="39">
        <v>0</v>
      </c>
      <c r="G55" s="39">
        <v>0</v>
      </c>
      <c r="H55" s="39">
        <v>0</v>
      </c>
      <c r="I55" s="39">
        <v>0</v>
      </c>
      <c r="J55" s="39">
        <f t="shared" si="0"/>
        <v>0</v>
      </c>
    </row>
    <row r="56" spans="1:10" x14ac:dyDescent="0.2">
      <c r="A56" s="71" t="s">
        <v>65</v>
      </c>
      <c r="B56" s="64">
        <f t="shared" ref="B56:J56" si="1">SUM(B32:B55)</f>
        <v>10723.664999999999</v>
      </c>
      <c r="C56" s="64">
        <f t="shared" si="1"/>
        <v>8325.4490000000005</v>
      </c>
      <c r="D56" s="64">
        <f t="shared" si="1"/>
        <v>8185.7596666669988</v>
      </c>
      <c r="E56" s="64">
        <f t="shared" si="1"/>
        <v>64074.881000000991</v>
      </c>
      <c r="F56" s="64">
        <f t="shared" si="1"/>
        <v>18586.008333333</v>
      </c>
      <c r="G56" s="64">
        <f t="shared" si="1"/>
        <v>1247</v>
      </c>
      <c r="H56" s="64">
        <f t="shared" si="1"/>
        <v>11743.083333334</v>
      </c>
      <c r="I56" s="64">
        <f t="shared" si="1"/>
        <v>6162.48</v>
      </c>
      <c r="J56" s="64">
        <f t="shared" si="1"/>
        <v>129048.32633333498</v>
      </c>
    </row>
    <row r="58" spans="1:10" ht="16" x14ac:dyDescent="0.2">
      <c r="A58" s="7" t="s">
        <v>537</v>
      </c>
    </row>
    <row r="59" spans="1:10" ht="31.5" customHeight="1" x14ac:dyDescent="0.2">
      <c r="A59" s="50" t="s">
        <v>538</v>
      </c>
      <c r="B59" s="50" t="s">
        <v>51</v>
      </c>
      <c r="C59" s="50" t="s">
        <v>539</v>
      </c>
    </row>
    <row r="60" spans="1:10" x14ac:dyDescent="0.2">
      <c r="A60" s="44" t="s">
        <v>52</v>
      </c>
      <c r="B60" s="44" t="s">
        <v>52</v>
      </c>
      <c r="C60" s="39">
        <f>SUMIFS(Historique!I$2:I$2107,Historique!$H$2:$H$2107,"Oui")</f>
        <v>10723.664999999999</v>
      </c>
    </row>
    <row r="61" spans="1:10" x14ac:dyDescent="0.2">
      <c r="A61" s="44" t="s">
        <v>53</v>
      </c>
      <c r="B61" s="44" t="s">
        <v>53</v>
      </c>
      <c r="C61" s="39">
        <f>SUMIFS(Historique!J$2:J$2107,Historique!$H$2:$H$2107,"Oui")</f>
        <v>8325.4490000000242</v>
      </c>
    </row>
    <row r="62" spans="1:10" x14ac:dyDescent="0.2">
      <c r="A62" s="44" t="s">
        <v>54</v>
      </c>
      <c r="B62" s="44" t="s">
        <v>54</v>
      </c>
      <c r="C62" s="39">
        <f>SUMIFS(Historique!K$2:K$2107,Historique!$H$2:$H$2107,"Oui")</f>
        <v>8185.7596666670115</v>
      </c>
    </row>
    <row r="63" spans="1:10" x14ac:dyDescent="0.2">
      <c r="A63" s="44" t="s">
        <v>55</v>
      </c>
      <c r="B63" s="44" t="s">
        <v>55</v>
      </c>
      <c r="C63" s="39">
        <f>SUMIFS(Historique!L$2:L$2107,Historique!$H$2:$H$2107,"Oui")</f>
        <v>64074.881000009889</v>
      </c>
    </row>
    <row r="64" spans="1:10" x14ac:dyDescent="0.2">
      <c r="A64" s="44" t="s">
        <v>56</v>
      </c>
      <c r="B64" s="44" t="s">
        <v>56</v>
      </c>
      <c r="C64" s="39">
        <f>SUMIFS(Historique!M$2:M$2107,Historique!$H$2:$H$2107,"Oui")</f>
        <v>18586.00833333001</v>
      </c>
    </row>
    <row r="65" spans="1:3" x14ac:dyDescent="0.2">
      <c r="A65" s="44" t="s">
        <v>57</v>
      </c>
      <c r="B65" s="44" t="s">
        <v>57</v>
      </c>
      <c r="C65" s="39">
        <f>SUMIFS(Historique!N$2:N$2107,Historique!$H$2:$H$2107,"Oui")</f>
        <v>1247</v>
      </c>
    </row>
    <row r="66" spans="1:3" x14ac:dyDescent="0.2">
      <c r="A66" s="44" t="s">
        <v>58</v>
      </c>
      <c r="B66" s="44" t="s">
        <v>58</v>
      </c>
      <c r="C66" s="39">
        <f>SUMIFS(Historique!O$2:O$2107,Historique!$H$2:$H$2107,"Oui")</f>
        <v>11743.083333337001</v>
      </c>
    </row>
    <row r="67" spans="1:3" x14ac:dyDescent="0.2">
      <c r="A67" s="44" t="s">
        <v>59</v>
      </c>
      <c r="B67" s="44" t="s">
        <v>59</v>
      </c>
      <c r="C67" s="39">
        <f>SUMIFS(Historique!P$2:P$2107,Historique!$H$2:$H$2107,"Oui")</f>
        <v>6162.4799999999968</v>
      </c>
    </row>
    <row r="70" spans="1:3" ht="16" x14ac:dyDescent="0.2">
      <c r="A70" s="7" t="s">
        <v>540</v>
      </c>
    </row>
    <row r="71" spans="1:3" x14ac:dyDescent="0.2">
      <c r="A71" t="s">
        <v>541</v>
      </c>
      <c r="C71" t="str">
        <f>IF(Activite!$B$4="Toutes","&gt;0","="&amp;Activite!$B$4)</f>
        <v>&gt;0</v>
      </c>
    </row>
    <row r="72" spans="1:3" x14ac:dyDescent="0.2">
      <c r="A72" t="s">
        <v>542</v>
      </c>
      <c r="C72" t="str">
        <f>IF(Activite!$G$4="Tous","Total",INDEX(Calculs!$B$60:$B$67,MATCH(Activite!$G$4,Calculs!$A$60:$A$67,0)))</f>
        <v>Total</v>
      </c>
    </row>
    <row r="73" spans="1:3" x14ac:dyDescent="0.2">
      <c r="A73" t="s">
        <v>543</v>
      </c>
      <c r="C73">
        <f>MATCH($C$72,Historique!$I$1:$Y$1,0)</f>
        <v>17</v>
      </c>
    </row>
    <row r="74" spans="1:3" x14ac:dyDescent="0.2">
      <c r="A74" t="s">
        <v>544</v>
      </c>
      <c r="C74" t="str">
        <f>IF(Activite!$D$4="Tous","&gt;0","="&amp;MATCH(Activite!$D$4,Calculs!$A$6:$A$17,0))</f>
        <v>&gt;0</v>
      </c>
    </row>
    <row r="75" spans="1:3" ht="31.5" customHeight="1" x14ac:dyDescent="0.2">
      <c r="A75" s="50" t="s">
        <v>487</v>
      </c>
      <c r="B75" s="50" t="s">
        <v>9</v>
      </c>
    </row>
    <row r="76" spans="1:3" x14ac:dyDescent="0.2">
      <c r="A76" t="s">
        <v>545</v>
      </c>
      <c r="B76" s="30">
        <f>IFERROR(SUMIFS(INDEX(Historique!$I$2:$Y$2107,0,Calculs!$C$73),Historique!$D$2:$D$2107,$A76,Historique!$H$2:$H$2107,"Oui")/COUNTIFS(Historique!$D$2:$D$2107,$A76,Historique!$H$2:$H$2107,"Oui"),0)</f>
        <v>70.516785714285717</v>
      </c>
      <c r="C76" t="s">
        <v>25</v>
      </c>
    </row>
    <row r="77" spans="1:3" x14ac:dyDescent="0.2">
      <c r="A77" t="s">
        <v>546</v>
      </c>
      <c r="B77" s="30">
        <f>IFERROR(SUMIFS(INDEX(Historique!$I$2:$Y$2107,0,Calculs!$C$73),Historique!$D$2:$D$2107,$A77,Historique!$H$2:$H$2107,"Oui")/COUNTIFS(Historique!$D$2:$D$2107,$A77,Historique!$H$2:$H$2107,"Oui"),0)</f>
        <v>51.829677419354844</v>
      </c>
    </row>
    <row r="78" spans="1:3" x14ac:dyDescent="0.2">
      <c r="A78" t="s">
        <v>492</v>
      </c>
      <c r="B78" s="30">
        <f>IFERROR(SUMIFS(INDEX(Historique!$I$2:$Y$2107,0,Calculs!$C$73),Historique!$D$2:$D$2107,$A78,Historique!$H$2:$H$2107,"Oui")/COUNTIFS(Historique!$D$2:$D$2107,$A78,Historique!$H$2:$H$2107,"Oui"),0)</f>
        <v>48.842166666666664</v>
      </c>
    </row>
    <row r="79" spans="1:3" x14ac:dyDescent="0.2">
      <c r="A79" t="s">
        <v>547</v>
      </c>
      <c r="B79" s="30">
        <f>IFERROR(SUMIFS(INDEX(Historique!$I$2:$Y$2107,0,Calculs!$C$73),Historique!$D$2:$D$2107,$A79,Historique!$H$2:$H$2107,"Oui")/COUNTIFS(Historique!$D$2:$D$2107,$A79,Historique!$H$2:$H$2107,"Oui"),0)</f>
        <v>49.579774193548396</v>
      </c>
    </row>
    <row r="80" spans="1:3" x14ac:dyDescent="0.2">
      <c r="A80" t="s">
        <v>548</v>
      </c>
      <c r="B80" s="30">
        <f>IFERROR(SUMIFS(INDEX(Historique!$I$2:$Y$2107,0,Calculs!$C$73),Historique!$D$2:$D$2107,$A80,Historique!$H$2:$H$2107,"Oui")/COUNTIFS(Historique!$D$2:$D$2107,$A80,Historique!$H$2:$H$2107,"Oui"),0)</f>
        <v>46.340166666666661</v>
      </c>
    </row>
    <row r="81" spans="1:3" x14ac:dyDescent="0.2">
      <c r="A81" t="s">
        <v>549</v>
      </c>
      <c r="B81" s="30">
        <f>IFERROR(SUMIFS(INDEX(Historique!$I$2:$Y$2107,0,Calculs!$C$73),Historique!$D$2:$D$2107,$A81,Historique!$H$2:$H$2107,"Oui")/COUNTIFS(Historique!$D$2:$D$2107,$A81,Historique!$H$2:$H$2107,"Oui"),0)</f>
        <v>42.979677419354829</v>
      </c>
    </row>
    <row r="82" spans="1:3" x14ac:dyDescent="0.2">
      <c r="A82" t="s">
        <v>493</v>
      </c>
      <c r="B82" s="30">
        <f>IFERROR(SUMIFS(INDEX(Historique!$I$2:$Y$2107,0,Calculs!$C$73),Historique!$D$2:$D$2107,$A82,Historique!$H$2:$H$2107,"Oui")/COUNTIFS(Historique!$D$2:$D$2107,$A82,Historique!$H$2:$H$2107,"Oui"),0)</f>
        <v>46.855483870967745</v>
      </c>
    </row>
    <row r="83" spans="1:3" x14ac:dyDescent="0.2">
      <c r="A83" t="s">
        <v>494</v>
      </c>
      <c r="B83" s="30">
        <f>IFERROR(SUMIFS(INDEX(Historique!$I$2:$Y$2107,0,Calculs!$C$73),Historique!$D$2:$D$2107,$A83,Historique!$H$2:$H$2107,"Oui")/COUNTIFS(Historique!$D$2:$D$2107,$A83,Historique!$H$2:$H$2107,"Oui"),0)</f>
        <v>60.153133333333344</v>
      </c>
    </row>
    <row r="84" spans="1:3" x14ac:dyDescent="0.2">
      <c r="A84" t="s">
        <v>495</v>
      </c>
      <c r="B84" s="30">
        <f>IFERROR(SUMIFS(INDEX(Historique!$I$2:$Y$2107,0,Calculs!$C$73),Historique!$D$2:$D$2107,$A84,Historique!$H$2:$H$2107,"Oui")/COUNTIFS(Historique!$D$2:$D$2107,$A84,Historique!$H$2:$H$2107,"Oui"),0)</f>
        <v>66.111806451612921</v>
      </c>
    </row>
    <row r="85" spans="1:3" x14ac:dyDescent="0.2">
      <c r="A85" t="s">
        <v>550</v>
      </c>
      <c r="B85" s="30">
        <f>IFERROR(SUMIFS(INDEX(Historique!$I$2:$Y$2107,0,Calculs!$C$73),Historique!$D$2:$D$2107,$A85,Historique!$H$2:$H$2107,"Oui")/COUNTIFS(Historique!$D$2:$D$2107,$A85,Historique!$H$2:$H$2107,"Oui"),0)</f>
        <v>59.021333333333324</v>
      </c>
    </row>
    <row r="86" spans="1:3" x14ac:dyDescent="0.2">
      <c r="A86" t="s">
        <v>551</v>
      </c>
      <c r="B86" s="30">
        <f>IFERROR(SUMIFS(INDEX(Historique!$I$2:$Y$2107,0,Calculs!$C$73),Historique!$D$2:$D$2107,$A86,Historique!$H$2:$H$2107,"Oui")/COUNTIFS(Historique!$D$2:$D$2107,$A86,Historique!$H$2:$H$2107,"Oui"),0)</f>
        <v>70.09954838709676</v>
      </c>
    </row>
    <row r="87" spans="1:3" x14ac:dyDescent="0.2">
      <c r="A87" t="s">
        <v>552</v>
      </c>
      <c r="B87" s="30">
        <f>IFERROR(SUMIFS(INDEX(Historique!$I$2:$Y$2107,0,Calculs!$C$73),Historique!$D$2:$D$2107,$A87,Historique!$H$2:$H$2107,"Oui")/COUNTIFS(Historique!$D$2:$D$2107,$A87,Historique!$H$2:$H$2107,"Oui"),0)</f>
        <v>74.111451612903238</v>
      </c>
      <c r="C87" t="s">
        <v>26</v>
      </c>
    </row>
    <row r="88" spans="1:3" x14ac:dyDescent="0.2">
      <c r="A88" t="s">
        <v>553</v>
      </c>
      <c r="B88" s="30">
        <f>IFERROR(SUMIFS(INDEX(Historique!$I$2:$Y$2107,0,Calculs!$C$73),Historique!$D$2:$D$2107,$A88,Historique!$H$2:$H$2107,"Oui")/COUNTIFS(Historique!$D$2:$D$2107,$A88,Historique!$H$2:$H$2107,"Oui"),0)</f>
        <v>65.411857142857144</v>
      </c>
    </row>
    <row r="89" spans="1:3" x14ac:dyDescent="0.2">
      <c r="A89" t="s">
        <v>496</v>
      </c>
      <c r="B89" s="30">
        <f>IFERROR(SUMIFS(INDEX(Historique!$I$2:$Y$2107,0,Calculs!$C$73),Historique!$D$2:$D$2107,$A89,Historique!$H$2:$H$2107,"Oui")/COUNTIFS(Historique!$D$2:$D$2107,$A89,Historique!$H$2:$H$2107,"Oui"),0)</f>
        <v>62.873419354838695</v>
      </c>
    </row>
    <row r="90" spans="1:3" x14ac:dyDescent="0.2">
      <c r="A90" t="s">
        <v>554</v>
      </c>
      <c r="B90" s="30">
        <f>IFERROR(SUMIFS(INDEX(Historique!$I$2:$Y$2107,0,Calculs!$C$73),Historique!$D$2:$D$2107,$A90,Historique!$H$2:$H$2107,"Oui")/COUNTIFS(Historique!$D$2:$D$2107,$A90,Historique!$H$2:$H$2107,"Oui"),0)</f>
        <v>60.715500000000006</v>
      </c>
    </row>
    <row r="91" spans="1:3" x14ac:dyDescent="0.2">
      <c r="A91" t="s">
        <v>555</v>
      </c>
      <c r="B91" s="30">
        <f>IFERROR(SUMIFS(INDEX(Historique!$I$2:$Y$2107,0,Calculs!$C$73),Historique!$D$2:$D$2107,$A91,Historique!$H$2:$H$2107,"Oui")/COUNTIFS(Historique!$D$2:$D$2107,$A91,Historique!$H$2:$H$2107,"Oui"),0)</f>
        <v>53.050870967741957</v>
      </c>
    </row>
    <row r="92" spans="1:3" x14ac:dyDescent="0.2">
      <c r="A92" t="s">
        <v>497</v>
      </c>
      <c r="B92" s="30">
        <f>IFERROR(SUMIFS(INDEX(Historique!$I$2:$Y$2107,0,Calculs!$C$73),Historique!$D$2:$D$2107,$A92,Historique!$H$2:$H$2107,"Oui")/COUNTIFS(Historique!$D$2:$D$2107,$A92,Historique!$H$2:$H$2107,"Oui"),0)</f>
        <v>55.80776666666668</v>
      </c>
    </row>
    <row r="93" spans="1:3" x14ac:dyDescent="0.2">
      <c r="A93" t="s">
        <v>556</v>
      </c>
      <c r="B93" s="30">
        <f>IFERROR(SUMIFS(INDEX(Historique!$I$2:$Y$2107,0,Calculs!$C$73),Historique!$D$2:$D$2107,$A93,Historique!$H$2:$H$2107,"Oui")/COUNTIFS(Historique!$D$2:$D$2107,$A93,Historique!$H$2:$H$2107,"Oui"),0)</f>
        <v>49.130580645161288</v>
      </c>
    </row>
    <row r="94" spans="1:3" x14ac:dyDescent="0.2">
      <c r="A94" t="s">
        <v>557</v>
      </c>
      <c r="B94" s="30">
        <f>IFERROR(SUMIFS(INDEX(Historique!$I$2:$Y$2107,0,Calculs!$C$73),Historique!$D$2:$D$2107,$A94,Historique!$H$2:$H$2107,"Oui")/COUNTIFS(Historique!$D$2:$D$2107,$A94,Historique!$H$2:$H$2107,"Oui"),0)</f>
        <v>53.53538709677418</v>
      </c>
    </row>
    <row r="95" spans="1:3" x14ac:dyDescent="0.2">
      <c r="A95" t="s">
        <v>558</v>
      </c>
      <c r="B95" s="30">
        <f>IFERROR(SUMIFS(INDEX(Historique!$I$2:$Y$2107,0,Calculs!$C$73),Historique!$D$2:$D$2107,$A95,Historique!$H$2:$H$2107,"Oui")/COUNTIFS(Historique!$D$2:$D$2107,$A95,Historique!$H$2:$H$2107,"Oui"),0)</f>
        <v>55.978900000000003</v>
      </c>
    </row>
    <row r="96" spans="1:3" x14ac:dyDescent="0.2">
      <c r="A96" t="s">
        <v>559</v>
      </c>
      <c r="B96" s="30">
        <f>IFERROR(SUMIFS(INDEX(Historique!$I$2:$Y$2107,0,Calculs!$C$73),Historique!$D$2:$D$2107,$A96,Historique!$H$2:$H$2107,"Oui")/COUNTIFS(Historique!$D$2:$D$2107,$A96,Historique!$H$2:$H$2107,"Oui"),0)</f>
        <v>81.599225806451628</v>
      </c>
    </row>
    <row r="97" spans="1:3" x14ac:dyDescent="0.2">
      <c r="A97" t="s">
        <v>498</v>
      </c>
      <c r="B97" s="30">
        <f>IFERROR(SUMIFS(INDEX(Historique!$I$2:$Y$2107,0,Calculs!$C$73),Historique!$D$2:$D$2107,$A97,Historique!$H$2:$H$2107,"Oui")/COUNTIFS(Historique!$D$2:$D$2107,$A97,Historique!$H$2:$H$2107,"Oui"),0)</f>
        <v>70.229600000000019</v>
      </c>
    </row>
    <row r="98" spans="1:3" x14ac:dyDescent="0.2">
      <c r="A98" t="s">
        <v>560</v>
      </c>
      <c r="B98" s="30">
        <f>IFERROR(SUMIFS(INDEX(Historique!$I$2:$Y$2107,0,Calculs!$C$73),Historique!$D$2:$D$2107,$A98,Historique!$H$2:$H$2107,"Oui")/COUNTIFS(Historique!$D$2:$D$2107,$A98,Historique!$H$2:$H$2107,"Oui"),0)</f>
        <v>75.508387096774186</v>
      </c>
    </row>
    <row r="99" spans="1:3" x14ac:dyDescent="0.2">
      <c r="A99" t="s">
        <v>561</v>
      </c>
      <c r="B99" s="30">
        <f>IFERROR(SUMIFS(INDEX(Historique!$I$2:$Y$2107,0,Calculs!$C$73),Historique!$D$2:$D$2107,$A99,Historique!$H$2:$H$2107,"Oui")/COUNTIFS(Historique!$D$2:$D$2107,$A99,Historique!$H$2:$H$2107,"Oui"),0)</f>
        <v>85.509419354838698</v>
      </c>
      <c r="C99" t="s">
        <v>27</v>
      </c>
    </row>
    <row r="100" spans="1:3" x14ac:dyDescent="0.2">
      <c r="A100" t="s">
        <v>562</v>
      </c>
      <c r="B100" s="30">
        <f>IFERROR(SUMIFS(INDEX(Historique!$I$2:$Y$2107,0,Calculs!$C$73),Historique!$D$2:$D$2107,$A100,Historique!$H$2:$H$2107,"Oui")/COUNTIFS(Historique!$D$2:$D$2107,$A100,Historique!$H$2:$H$2107,"Oui"),0)</f>
        <v>76.979310344827567</v>
      </c>
    </row>
    <row r="101" spans="1:3" x14ac:dyDescent="0.2">
      <c r="A101" t="s">
        <v>499</v>
      </c>
      <c r="B101" s="30">
        <f>IFERROR(SUMIFS(INDEX(Historique!$I$2:$Y$2107,0,Calculs!$C$73),Historique!$D$2:$D$2107,$A101,Historique!$H$2:$H$2107,"Oui")/COUNTIFS(Historique!$D$2:$D$2107,$A101,Historique!$H$2:$H$2107,"Oui"),0)</f>
        <v>72.102225806451614</v>
      </c>
    </row>
    <row r="102" spans="1:3" x14ac:dyDescent="0.2">
      <c r="A102" t="s">
        <v>500</v>
      </c>
      <c r="B102" s="30">
        <f>IFERROR(SUMIFS(INDEX(Historique!$I$2:$Y$2107,0,Calculs!$C$73),Historique!$D$2:$D$2107,$A102,Historique!$H$2:$H$2107,"Oui")/COUNTIFS(Historique!$D$2:$D$2107,$A102,Historique!$H$2:$H$2107,"Oui"),0)</f>
        <v>71.585766666666657</v>
      </c>
    </row>
    <row r="103" spans="1:3" x14ac:dyDescent="0.2">
      <c r="A103" t="s">
        <v>501</v>
      </c>
      <c r="B103" s="30">
        <f>IFERROR(SUMIFS(INDEX(Historique!$I$2:$Y$2107,0,Calculs!$C$73),Historique!$D$2:$D$2107,$A103,Historique!$H$2:$H$2107,"Oui")/COUNTIFS(Historique!$D$2:$D$2107,$A103,Historique!$H$2:$H$2107,"Oui"),0)</f>
        <v>64.712290322580643</v>
      </c>
    </row>
    <row r="104" spans="1:3" x14ac:dyDescent="0.2">
      <c r="A104" t="s">
        <v>502</v>
      </c>
      <c r="B104" s="30">
        <f>IFERROR(SUMIFS(INDEX(Historique!$I$2:$Y$2107,0,Calculs!$C$73),Historique!$D$2:$D$2107,$A104,Historique!$H$2:$H$2107,"Oui")/COUNTIFS(Historique!$D$2:$D$2107,$A104,Historique!$H$2:$H$2107,"Oui"),0)</f>
        <v>57.491033333333334</v>
      </c>
    </row>
    <row r="105" spans="1:3" x14ac:dyDescent="0.2">
      <c r="A105" t="s">
        <v>503</v>
      </c>
      <c r="B105" s="30">
        <f>IFERROR(SUMIFS(INDEX(Historique!$I$2:$Y$2107,0,Calculs!$C$73),Historique!$D$2:$D$2107,$A105,Historique!$H$2:$H$2107,"Oui")/COUNTIFS(Historique!$D$2:$D$2107,$A105,Historique!$H$2:$H$2107,"Oui"),0)</f>
        <v>51.601268817193542</v>
      </c>
    </row>
    <row r="106" spans="1:3" x14ac:dyDescent="0.2">
      <c r="A106" t="s">
        <v>504</v>
      </c>
      <c r="B106" s="30">
        <f>IFERROR(SUMIFS(INDEX(Historique!$I$2:$Y$2107,0,Calculs!$C$73),Historique!$D$2:$D$2107,$A106,Historique!$H$2:$H$2107,"Oui")/COUNTIFS(Historique!$D$2:$D$2107,$A106,Historique!$H$2:$H$2107,"Oui"),0)</f>
        <v>52.689946236774198</v>
      </c>
    </row>
    <row r="107" spans="1:3" x14ac:dyDescent="0.2">
      <c r="A107" t="s">
        <v>563</v>
      </c>
      <c r="B107" s="30">
        <f>IFERROR(SUMIFS(INDEX(Historique!$I$2:$Y$2107,0,Calculs!$C$73),Historique!$D$2:$D$2107,$A107,Historique!$H$2:$H$2107,"Oui")/COUNTIFS(Historique!$D$2:$D$2107,$A107,Historique!$H$2:$H$2107,"Oui"),0)</f>
        <v>68.329233333333349</v>
      </c>
    </row>
    <row r="108" spans="1:3" x14ac:dyDescent="0.2">
      <c r="A108" t="s">
        <v>505</v>
      </c>
      <c r="B108" s="30">
        <f>IFERROR(SUMIFS(INDEX(Historique!$I$2:$Y$2107,0,Calculs!$C$73),Historique!$D$2:$D$2107,$A108,Historique!$H$2:$H$2107,"Oui")/COUNTIFS(Historique!$D$2:$D$2107,$A108,Historique!$H$2:$H$2107,"Oui"),0)</f>
        <v>85.657774193548377</v>
      </c>
    </row>
    <row r="109" spans="1:3" x14ac:dyDescent="0.2">
      <c r="A109" t="s">
        <v>506</v>
      </c>
      <c r="B109" s="30">
        <f>IFERROR(SUMIFS(INDEX(Historique!$I$2:$Y$2107,0,Calculs!$C$73),Historique!$D$2:$D$2107,$A109,Historique!$H$2:$H$2107,"Oui")/COUNTIFS(Historique!$D$2:$D$2107,$A109,Historique!$H$2:$H$2107,"Oui"),0)</f>
        <v>64.75331111123333</v>
      </c>
    </row>
    <row r="110" spans="1:3" x14ac:dyDescent="0.2">
      <c r="A110" t="s">
        <v>507</v>
      </c>
      <c r="B110" s="30">
        <f>IFERROR(SUMIFS(INDEX(Historique!$I$2:$Y$2107,0,Calculs!$C$73),Historique!$D$2:$D$2107,$A110,Historique!$H$2:$H$2107,"Oui")/COUNTIFS(Historique!$D$2:$D$2107,$A110,Historique!$H$2:$H$2107,"Oui"),0)</f>
        <v>86.515645161193532</v>
      </c>
    </row>
    <row r="111" spans="1:3" x14ac:dyDescent="0.2">
      <c r="A111" t="s">
        <v>564</v>
      </c>
      <c r="B111" s="30">
        <f>IFERROR(SUMIFS(INDEX(Historique!$I$2:$Y$2107,0,Calculs!$C$73),Historique!$D$2:$D$2107,$A111,Historique!$H$2:$H$2107,"Oui")/COUNTIFS(Historique!$D$2:$D$2107,$A111,Historique!$H$2:$H$2107,"Oui"),0)</f>
        <v>78.616193548387074</v>
      </c>
      <c r="C111" t="s">
        <v>28</v>
      </c>
    </row>
    <row r="112" spans="1:3" x14ac:dyDescent="0.2">
      <c r="A112" t="s">
        <v>565</v>
      </c>
      <c r="B112" s="30">
        <f>IFERROR(SUMIFS(INDEX(Historique!$I$2:$Y$2107,0,Calculs!$C$73),Historique!$D$2:$D$2107,$A112,Historique!$H$2:$H$2107,"Oui")/COUNTIFS(Historique!$D$2:$D$2107,$A112,Historique!$H$2:$H$2107,"Oui"),0)</f>
        <v>51.446107142857137</v>
      </c>
    </row>
    <row r="113" spans="1:3" x14ac:dyDescent="0.2">
      <c r="A113" t="s">
        <v>508</v>
      </c>
      <c r="B113" s="30">
        <f>IFERROR(SUMIFS(INDEX(Historique!$I$2:$Y$2107,0,Calculs!$C$73),Historique!$D$2:$D$2107,$A113,Historique!$H$2:$H$2107,"Oui")/COUNTIFS(Historique!$D$2:$D$2107,$A113,Historique!$H$2:$H$2107,"Oui"),0)</f>
        <v>44.414677419354824</v>
      </c>
    </row>
    <row r="114" spans="1:3" x14ac:dyDescent="0.2">
      <c r="A114" t="s">
        <v>509</v>
      </c>
      <c r="B114" s="30">
        <f>IFERROR(SUMIFS(INDEX(Historique!$I$2:$Y$2107,0,Calculs!$C$73),Historique!$D$2:$D$2107,$A114,Historique!$H$2:$H$2107,"Oui")/COUNTIFS(Historique!$D$2:$D$2107,$A114,Historique!$H$2:$H$2107,"Oui"),0)</f>
        <v>47.1282</v>
      </c>
    </row>
    <row r="115" spans="1:3" x14ac:dyDescent="0.2">
      <c r="A115" t="s">
        <v>566</v>
      </c>
      <c r="B115" s="30">
        <f>IFERROR(SUMIFS(INDEX(Historique!$I$2:$Y$2107,0,Calculs!$C$73),Historique!$D$2:$D$2107,$A115,Historique!$H$2:$H$2107,"Oui")/COUNTIFS(Historique!$D$2:$D$2107,$A115,Historique!$H$2:$H$2107,"Oui"),0)</f>
        <v>44.176935483870963</v>
      </c>
    </row>
    <row r="116" spans="1:3" x14ac:dyDescent="0.2">
      <c r="A116" t="s">
        <v>510</v>
      </c>
      <c r="B116" s="30">
        <f>IFERROR(SUMIFS(INDEX(Historique!$I$2:$Y$2107,0,Calculs!$C$73),Historique!$D$2:$D$2107,$A116,Historique!$H$2:$H$2107,"Oui")/COUNTIFS(Historique!$D$2:$D$2107,$A116,Historique!$H$2:$H$2107,"Oui"),0)</f>
        <v>43.564533333333323</v>
      </c>
    </row>
    <row r="117" spans="1:3" x14ac:dyDescent="0.2">
      <c r="A117" t="s">
        <v>511</v>
      </c>
      <c r="B117" s="30">
        <f>IFERROR(SUMIFS(INDEX(Historique!$I$2:$Y$2107,0,Calculs!$C$73),Historique!$D$2:$D$2107,$A117,Historique!$H$2:$H$2107,"Oui")/COUNTIFS(Historique!$D$2:$D$2107,$A117,Historique!$H$2:$H$2107,"Oui"),0)</f>
        <v>40.35970967741936</v>
      </c>
    </row>
    <row r="118" spans="1:3" x14ac:dyDescent="0.2">
      <c r="A118" t="s">
        <v>567</v>
      </c>
      <c r="B118" s="30">
        <f>IFERROR(SUMIFS(INDEX(Historique!$I$2:$Y$2107,0,Calculs!$C$73),Historique!$D$2:$D$2107,$A118,Historique!$H$2:$H$2107,"Oui")/COUNTIFS(Historique!$D$2:$D$2107,$A118,Historique!$H$2:$H$2107,"Oui"),0)</f>
        <v>42.013548387096776</v>
      </c>
    </row>
    <row r="119" spans="1:3" x14ac:dyDescent="0.2">
      <c r="A119" t="s">
        <v>568</v>
      </c>
      <c r="B119" s="30">
        <f>IFERROR(SUMIFS(INDEX(Historique!$I$2:$Y$2107,0,Calculs!$C$73),Historique!$D$2:$D$2107,$A119,Historique!$H$2:$H$2107,"Oui")/COUNTIFS(Historique!$D$2:$D$2107,$A119,Historique!$H$2:$H$2107,"Oui"),0)</f>
        <v>55.361366666666683</v>
      </c>
    </row>
    <row r="120" spans="1:3" x14ac:dyDescent="0.2">
      <c r="A120" t="s">
        <v>569</v>
      </c>
      <c r="B120" s="30">
        <f>IFERROR(SUMIFS(INDEX(Historique!$I$2:$Y$2107,0,Calculs!$C$73),Historique!$D$2:$D$2107,$A120,Historique!$H$2:$H$2107,"Oui")/COUNTIFS(Historique!$D$2:$D$2107,$A120,Historique!$H$2:$H$2107,"Oui"),0)</f>
        <v>68.745903225806458</v>
      </c>
    </row>
    <row r="121" spans="1:3" x14ac:dyDescent="0.2">
      <c r="A121" t="s">
        <v>570</v>
      </c>
      <c r="B121" s="30">
        <f>IFERROR(SUMIFS(INDEX(Historique!$I$2:$Y$2107,0,Calculs!$C$73),Historique!$D$2:$D$2107,$A121,Historique!$H$2:$H$2107,"Oui")/COUNTIFS(Historique!$D$2:$D$2107,$A121,Historique!$H$2:$H$2107,"Oui"),0)</f>
        <v>56.852633333333337</v>
      </c>
    </row>
    <row r="122" spans="1:3" x14ac:dyDescent="0.2">
      <c r="A122" t="s">
        <v>571</v>
      </c>
      <c r="B122" s="30">
        <f>IFERROR(SUMIFS(INDEX(Historique!$I$2:$Y$2107,0,Calculs!$C$73),Historique!$D$2:$D$2107,$A122,Historique!$H$2:$H$2107,"Oui")/COUNTIFS(Historique!$D$2:$D$2107,$A122,Historique!$H$2:$H$2107,"Oui"),0)</f>
        <v>63.438774193548383</v>
      </c>
    </row>
    <row r="123" spans="1:3" x14ac:dyDescent="0.2">
      <c r="A123" t="s">
        <v>572</v>
      </c>
      <c r="B123" s="30">
        <f>IFERROR(SUMIFS(INDEX(Historique!$I$2:$Y$2107,0,Calculs!$C$73),Historique!$D$2:$D$2107,$A123,Historique!$H$2:$H$2107,"Oui")/COUNTIFS(Historique!$D$2:$D$2107,$A123,Historique!$H$2:$H$2107,"Oui"),0)</f>
        <v>69.645032258064518</v>
      </c>
      <c r="C123" t="s">
        <v>29</v>
      </c>
    </row>
    <row r="124" spans="1:3" x14ac:dyDescent="0.2">
      <c r="A124" t="s">
        <v>512</v>
      </c>
      <c r="B124" s="30">
        <f>IFERROR(SUMIFS(INDEX(Historique!$I$2:$Y$2107,0,Calculs!$C$73),Historique!$D$2:$D$2107,$A124,Historique!$H$2:$H$2107,"Oui")/COUNTIFS(Historique!$D$2:$D$2107,$A124,Historique!$H$2:$H$2107,"Oui"),0)</f>
        <v>77.660642857142875</v>
      </c>
    </row>
    <row r="125" spans="1:3" x14ac:dyDescent="0.2">
      <c r="A125" t="s">
        <v>573</v>
      </c>
      <c r="B125" s="30">
        <f>IFERROR(SUMIFS(INDEX(Historique!$I$2:$Y$2107,0,Calculs!$C$73),Historique!$D$2:$D$2107,$A125,Historique!$H$2:$H$2107,"Oui")/COUNTIFS(Historique!$D$2:$D$2107,$A125,Historique!$H$2:$H$2107,"Oui"),0)</f>
        <v>69.57570967741934</v>
      </c>
    </row>
    <row r="126" spans="1:3" x14ac:dyDescent="0.2">
      <c r="A126" t="s">
        <v>513</v>
      </c>
      <c r="B126" s="30">
        <f>IFERROR(SUMIFS(INDEX(Historique!$I$2:$Y$2107,0,Calculs!$C$73),Historique!$D$2:$D$2107,$A126,Historique!$H$2:$H$2107,"Oui")/COUNTIFS(Historique!$D$2:$D$2107,$A126,Historique!$H$2:$H$2107,"Oui"),0)</f>
        <v>64.356300000000005</v>
      </c>
    </row>
    <row r="127" spans="1:3" x14ac:dyDescent="0.2">
      <c r="A127" t="s">
        <v>514</v>
      </c>
      <c r="B127" s="30">
        <f>IFERROR(SUMIFS(INDEX(Historique!$I$2:$Y$2107,0,Calculs!$C$73),Historique!$D$2:$D$2107,$A127,Historique!$H$2:$H$2107,"Oui")/COUNTIFS(Historique!$D$2:$D$2107,$A127,Historique!$H$2:$H$2107,"Oui"),0)</f>
        <v>53.23</v>
      </c>
    </row>
    <row r="128" spans="1:3" x14ac:dyDescent="0.2">
      <c r="A128" t="s">
        <v>574</v>
      </c>
      <c r="B128" s="30">
        <f>IFERROR(SUMIFS(INDEX(Historique!$I$2:$Y$2107,0,Calculs!$C$73),Historique!$D$2:$D$2107,$A128,Historique!$H$2:$H$2107,"Oui")/COUNTIFS(Historique!$D$2:$D$2107,$A128,Historique!$H$2:$H$2107,"Oui"),0)</f>
        <v>47.144966666666669</v>
      </c>
    </row>
    <row r="129" spans="1:3" x14ac:dyDescent="0.2">
      <c r="A129" t="s">
        <v>575</v>
      </c>
      <c r="B129" s="30">
        <f>IFERROR(SUMIFS(INDEX(Historique!$I$2:$Y$2107,0,Calculs!$C$73),Historique!$D$2:$D$2107,$A129,Historique!$H$2:$H$2107,"Oui")/COUNTIFS(Historique!$D$2:$D$2107,$A129,Historique!$H$2:$H$2107,"Oui"),0)</f>
        <v>50.434806451612907</v>
      </c>
    </row>
    <row r="130" spans="1:3" x14ac:dyDescent="0.2">
      <c r="A130" t="s">
        <v>576</v>
      </c>
      <c r="B130" s="30">
        <f>IFERROR(SUMIFS(INDEX(Historique!$I$2:$Y$2107,0,Calculs!$C$73),Historique!$D$2:$D$2107,$A130,Historique!$H$2:$H$2107,"Oui")/COUNTIFS(Historique!$D$2:$D$2107,$A130,Historique!$H$2:$H$2107,"Oui"),0)</f>
        <v>51.996999999999993</v>
      </c>
    </row>
    <row r="131" spans="1:3" x14ac:dyDescent="0.2">
      <c r="A131" t="s">
        <v>577</v>
      </c>
      <c r="B131" s="30">
        <f>IFERROR(SUMIFS(INDEX(Historique!$I$2:$Y$2107,0,Calculs!$C$73),Historique!$D$2:$D$2107,$A131,Historique!$H$2:$H$2107,"Oui")/COUNTIFS(Historique!$D$2:$D$2107,$A131,Historique!$H$2:$H$2107,"Oui"),0)</f>
        <v>66.0458</v>
      </c>
    </row>
    <row r="132" spans="1:3" x14ac:dyDescent="0.2">
      <c r="A132" t="s">
        <v>515</v>
      </c>
      <c r="B132" s="30">
        <f>IFERROR(SUMIFS(INDEX(Historique!$I$2:$Y$2107,0,Calculs!$C$73),Historique!$D$2:$D$2107,$A132,Historique!$H$2:$H$2107,"Oui")/COUNTIFS(Historique!$D$2:$D$2107,$A132,Historique!$H$2:$H$2107,"Oui"),0)</f>
        <v>70.817258064516125</v>
      </c>
    </row>
    <row r="133" spans="1:3" x14ac:dyDescent="0.2">
      <c r="A133" t="s">
        <v>578</v>
      </c>
      <c r="B133" s="30">
        <f>IFERROR(SUMIFS(INDEX(Historique!$I$2:$Y$2107,0,Calculs!$C$73),Historique!$D$2:$D$2107,$A133,Historique!$H$2:$H$2107,"Oui")/COUNTIFS(Historique!$D$2:$D$2107,$A133,Historique!$H$2:$H$2107,"Oui"),0)</f>
        <v>66.9559</v>
      </c>
    </row>
    <row r="134" spans="1:3" x14ac:dyDescent="0.2">
      <c r="A134" t="s">
        <v>516</v>
      </c>
      <c r="B134" s="30">
        <f>IFERROR(SUMIFS(INDEX(Historique!$I$2:$Y$2107,0,Calculs!$C$73),Historique!$D$2:$D$2107,$A134,Historique!$H$2:$H$2107,"Oui")/COUNTIFS(Historique!$D$2:$D$2107,$A134,Historique!$H$2:$H$2107,"Oui"),0)</f>
        <v>80.901516129032245</v>
      </c>
    </row>
    <row r="135" spans="1:3" x14ac:dyDescent="0.2">
      <c r="A135" t="s">
        <v>517</v>
      </c>
      <c r="B135" s="30">
        <f>IFERROR(SUMIFS(INDEX(Historique!$I$2:$Y$2107,0,Calculs!$C$73),Historique!$D$2:$D$2107,$A135,Historique!$H$2:$H$2107,"Oui")/COUNTIFS(Historique!$D$2:$D$2107,$A135,Historique!$H$2:$H$2107,"Oui"),0)</f>
        <v>100.07170967741935</v>
      </c>
      <c r="C135" t="s">
        <v>30</v>
      </c>
    </row>
    <row r="136" spans="1:3" x14ac:dyDescent="0.2">
      <c r="A136" t="s">
        <v>579</v>
      </c>
      <c r="B136" s="30">
        <f>IFERROR(SUMIFS(INDEX(Historique!$I$2:$Y$2107,0,Calculs!$C$73),Historique!$D$2:$D$2107,$A136,Historique!$H$2:$H$2107,"Oui")/COUNTIFS(Historique!$D$2:$D$2107,$A136,Historique!$H$2:$H$2107,"Oui"),0)</f>
        <v>69.435607142857137</v>
      </c>
    </row>
    <row r="137" spans="1:3" x14ac:dyDescent="0.2">
      <c r="A137" t="s">
        <v>580</v>
      </c>
      <c r="B137" s="30">
        <f>IFERROR(SUMIFS(INDEX(Historique!$I$2:$Y$2107,0,Calculs!$C$73),Historique!$D$2:$D$2107,$A137,Historique!$H$2:$H$2107,"Oui")/COUNTIFS(Historique!$D$2:$D$2107,$A137,Historique!$H$2:$H$2107,"Oui"),0)</f>
        <v>65.772193548387079</v>
      </c>
    </row>
    <row r="138" spans="1:3" x14ac:dyDescent="0.2">
      <c r="A138" t="s">
        <v>518</v>
      </c>
      <c r="B138" s="30">
        <f>IFERROR(SUMIFS(INDEX(Historique!$I$2:$Y$2107,0,Calculs!$C$73),Historique!$D$2:$D$2107,$A138,Historique!$H$2:$H$2107,"Oui")/COUNTIFS(Historique!$D$2:$D$2107,$A138,Historique!$H$2:$H$2107,"Oui"),0)</f>
        <v>60.755766666666652</v>
      </c>
    </row>
    <row r="139" spans="1:3" x14ac:dyDescent="0.2">
      <c r="A139" t="s">
        <v>519</v>
      </c>
      <c r="B139" s="30">
        <f>IFERROR(SUMIFS(INDEX(Historique!$I$2:$Y$2107,0,Calculs!$C$73),Historique!$D$2:$D$2107,$A139,Historique!$H$2:$H$2107,"Oui")/COUNTIFS(Historique!$D$2:$D$2107,$A139,Historique!$H$2:$H$2107,"Oui"),0)</f>
        <v>58.014569892580646</v>
      </c>
    </row>
    <row r="140" spans="1:3" x14ac:dyDescent="0.2">
      <c r="A140" t="s">
        <v>581</v>
      </c>
      <c r="B140" s="30">
        <f>IFERROR(SUMIFS(INDEX(Historique!$I$2:$Y$2107,0,Calculs!$C$73),Historique!$D$2:$D$2107,$A140,Historique!$H$2:$H$2107,"Oui")/COUNTIFS(Historique!$D$2:$D$2107,$A140,Historique!$H$2:$H$2107,"Oui"),0)</f>
        <v>49.413566666666675</v>
      </c>
    </row>
    <row r="141" spans="1:3" x14ac:dyDescent="0.2">
      <c r="A141" t="s">
        <v>520</v>
      </c>
      <c r="B141" s="30">
        <f>IFERROR(SUMIFS(INDEX(Historique!$I$2:$Y$2107,0,Calculs!$C$73),Historique!$D$2:$D$2107,$A141,Historique!$H$2:$H$2107,"Oui")/COUNTIFS(Historique!$D$2:$D$2107,$A141,Historique!$H$2:$H$2107,"Oui"),0)</f>
        <v>48.02632258064515</v>
      </c>
    </row>
    <row r="142" spans="1:3" x14ac:dyDescent="0.2">
      <c r="A142" t="s">
        <v>582</v>
      </c>
      <c r="B142" s="30">
        <f>IFERROR(SUMIFS(INDEX(Historique!$I$2:$Y$2107,0,Calculs!$C$73),Historique!$D$2:$D$2107,$A142,Historique!$H$2:$H$2107,"Oui")/COUNTIFS(Historique!$D$2:$D$2107,$A142,Historique!$H$2:$H$2107,"Oui"),0)</f>
        <v>44.444483870967737</v>
      </c>
    </row>
    <row r="143" spans="1:3" x14ac:dyDescent="0.2">
      <c r="A143" t="s">
        <v>521</v>
      </c>
      <c r="B143" s="30">
        <f>IFERROR(SUMIFS(INDEX(Historique!$I$2:$Y$2107,0,Calculs!$C$73),Historique!$D$2:$D$2107,$A143,Historique!$H$2:$H$2107,"Oui")/COUNTIFS(Historique!$D$2:$D$2107,$A143,Historique!$H$2:$H$2107,"Oui"),0)</f>
        <v>60.826788888899998</v>
      </c>
    </row>
    <row r="146" spans="1:2" ht="31.5" customHeight="1" x14ac:dyDescent="0.2">
      <c r="A146" s="50" t="s">
        <v>14</v>
      </c>
      <c r="B146" s="50" t="s">
        <v>9</v>
      </c>
    </row>
    <row r="147" spans="1:2" x14ac:dyDescent="0.2">
      <c r="A147" t="s">
        <v>70</v>
      </c>
      <c r="B147" s="30">
        <f>IFERROR(AVERAGEIFS(INDEX(Historique!$I$2:$Y$2107,0,Calculs!$C$73),Historique!$C$2:$C$2107,1,Historique!$B$2:$B$2107,$C$71,Historique!$G$2:$G$2107,"Oui"),0)</f>
        <v>81.590761290322547</v>
      </c>
    </row>
    <row r="148" spans="1:2" x14ac:dyDescent="0.2">
      <c r="A148" t="s">
        <v>75</v>
      </c>
      <c r="B148" s="30">
        <f>IFERROR(AVERAGEIFS(INDEX(Historique!$I$2:$Y$2107,0,Calculs!$C$73),Historique!$C$2:$C$2107,2,Historique!$B$2:$B$2107,$C$71,Historique!$G$2:$G$2107,"Oui"),0)</f>
        <v>68.62478106508874</v>
      </c>
    </row>
    <row r="149" spans="1:2" x14ac:dyDescent="0.2">
      <c r="A149" t="s">
        <v>33</v>
      </c>
      <c r="B149" s="30">
        <f>IFERROR(AVERAGEIFS(INDEX(Historique!$I$2:$Y$2107,0,Calculs!$C$73),Historique!$C$2:$C$2107,3,Historique!$B$2:$B$2107,$C$71,Historique!$G$2:$G$2107,"Oui"),0)</f>
        <v>61.094650537634443</v>
      </c>
    </row>
    <row r="150" spans="1:2" x14ac:dyDescent="0.2">
      <c r="A150" t="s">
        <v>85</v>
      </c>
      <c r="B150" s="30">
        <f>IFERROR(AVERAGEIFS(INDEX(Historique!$I$2:$Y$2107,0,Calculs!$C$73),Historique!$C$2:$C$2107,4,Historique!$B$2:$B$2107,$C$71,Historique!$G$2:$G$2107,"Oui"),0)</f>
        <v>58.897283333333377</v>
      </c>
    </row>
    <row r="151" spans="1:2" x14ac:dyDescent="0.2">
      <c r="A151" t="s">
        <v>35</v>
      </c>
      <c r="B151" s="30">
        <f>IFERROR(AVERAGEIFS(INDEX(Historique!$I$2:$Y$2107,0,Calculs!$C$73),Historique!$C$2:$C$2107,5,Historique!$B$2:$B$2107,$C$71,Historique!$G$2:$G$2107,"Oui"),0)</f>
        <v>53.794073476720435</v>
      </c>
    </row>
    <row r="152" spans="1:2" x14ac:dyDescent="0.2">
      <c r="A152" t="s">
        <v>36</v>
      </c>
      <c r="B152" s="30">
        <f>IFERROR(AVERAGEIFS(INDEX(Historique!$I$2:$Y$2107,0,Calculs!$C$73),Historique!$C$2:$C$2107,6,Historique!$B$2:$B$2107,$C$71,Historique!$G$2:$G$2107,"Oui"),0)</f>
        <v>49.960338888888863</v>
      </c>
    </row>
    <row r="153" spans="1:2" x14ac:dyDescent="0.2">
      <c r="A153" t="s">
        <v>99</v>
      </c>
      <c r="B153" s="30">
        <f>IFERROR(AVERAGEIFS(INDEX(Historique!$I$2:$Y$2107,0,Calculs!$C$73),Historique!$C$2:$C$2107,7,Historique!$B$2:$B$2107,$C$71,Historique!$G$2:$G$2107,"Oui"),0)</f>
        <v>47.088727598564532</v>
      </c>
    </row>
    <row r="154" spans="1:2" x14ac:dyDescent="0.2">
      <c r="A154" t="s">
        <v>38</v>
      </c>
      <c r="B154" s="30">
        <f>IFERROR(AVERAGEIFS(INDEX(Historique!$I$2:$Y$2107,0,Calculs!$C$73),Historique!$C$2:$C$2107,8,Historique!$B$2:$B$2107,$C$71,Historique!$G$2:$G$2107,"Oui"),0)</f>
        <v>48.589308243763455</v>
      </c>
    </row>
    <row r="155" spans="1:2" x14ac:dyDescent="0.2">
      <c r="A155" t="s">
        <v>108</v>
      </c>
      <c r="B155" s="30">
        <f>IFERROR(AVERAGEIFS(INDEX(Historique!$I$2:$Y$2107,0,Calculs!$C$73),Historique!$C$2:$C$2107,9,Historique!$B$2:$B$2107,$C$71,Historique!$G$2:$G$2107,"Oui"),0)</f>
        <v>61.1158703703722</v>
      </c>
    </row>
    <row r="156" spans="1:2" x14ac:dyDescent="0.2">
      <c r="A156" t="s">
        <v>114</v>
      </c>
      <c r="B156" s="30">
        <f>IFERROR(AVERAGEIFS(INDEX(Historique!$I$2:$Y$2107,0,Calculs!$C$73),Historique!$C$2:$C$2107,10,Historique!$B$2:$B$2107,$C$71,Historique!$G$2:$G$2107,"Oui"),0)</f>
        <v>74.586393548387093</v>
      </c>
    </row>
    <row r="157" spans="1:2" x14ac:dyDescent="0.2">
      <c r="A157" t="s">
        <v>119</v>
      </c>
      <c r="B157" s="30">
        <f>IFERROR(AVERAGEIFS(INDEX(Historique!$I$2:$Y$2107,0,Calculs!$C$73),Historique!$C$2:$C$2107,11,Historique!$B$2:$B$2107,$C$71,Historique!$G$2:$G$2107,"Oui"),0)</f>
        <v>63.562555555580005</v>
      </c>
    </row>
    <row r="158" spans="1:2" x14ac:dyDescent="0.2">
      <c r="A158" t="s">
        <v>124</v>
      </c>
      <c r="B158" s="30">
        <f>IFERROR(AVERAGEIFS(INDEX(Historique!$I$2:$Y$2107,0,Calculs!$C$73),Historique!$C$2:$C$2107,12,Historique!$B$2:$B$2107,$C$71,Historique!$G$2:$G$2107,"Oui"),0)</f>
        <v>75.292774193529027</v>
      </c>
    </row>
    <row r="161" spans="1:2" ht="31.5" customHeight="1" x14ac:dyDescent="0.2">
      <c r="A161" s="50" t="s">
        <v>407</v>
      </c>
      <c r="B161" s="50" t="s">
        <v>9</v>
      </c>
    </row>
    <row r="162" spans="1:2" x14ac:dyDescent="0.2">
      <c r="A162" t="s">
        <v>583</v>
      </c>
      <c r="B162" s="30">
        <f>IFERROR(AVERAGEIFS(INDEX(Historique!$I$2:$Y$2107,0,Calculs!$C$73),Historique!$F$2:$F$2107,1,Historique!$B$2:$B$2107,$C$71,Historique!$C$2:$C$2107,$C$74,Historique!$H$2:$H$2107,"Oui"),0)</f>
        <v>61.676605758571434</v>
      </c>
    </row>
    <row r="163" spans="1:2" x14ac:dyDescent="0.2">
      <c r="A163" t="s">
        <v>584</v>
      </c>
      <c r="B163" s="30">
        <f>IFERROR(AVERAGEIFS(INDEX(Historique!$I$2:$Y$2107,0,Calculs!$C$73),Historique!$F$2:$F$2107,2,Historique!$B$2:$B$2107,$C$71,Historique!$C$2:$C$2107,$C$74,Historique!$H$2:$H$2107,"Oui"),0)</f>
        <v>60.333872222223377</v>
      </c>
    </row>
    <row r="164" spans="1:2" x14ac:dyDescent="0.2">
      <c r="A164" t="s">
        <v>585</v>
      </c>
      <c r="B164" s="30">
        <f>IFERROR(AVERAGEIFS(INDEX(Historique!$I$2:$Y$2107,0,Calculs!$C$73),Historique!$F$2:$F$2107,3,Historique!$B$2:$B$2107,$C$71,Historique!$C$2:$C$2107,$C$74,Historique!$H$2:$H$2107,"Oui"),0)</f>
        <v>59.268014444433391</v>
      </c>
    </row>
    <row r="165" spans="1:2" x14ac:dyDescent="0.2">
      <c r="A165" t="s">
        <v>586</v>
      </c>
      <c r="B165" s="30">
        <f>IFERROR(AVERAGEIFS(INDEX(Historique!$I$2:$Y$2107,0,Calculs!$C$73),Historique!$F$2:$F$2107,4,Historique!$B$2:$B$2107,$C$71,Historique!$C$2:$C$2107,$C$74,Historique!$H$2:$H$2107,"Oui"),0)</f>
        <v>57.973661111133367</v>
      </c>
    </row>
    <row r="166" spans="1:2" x14ac:dyDescent="0.2">
      <c r="A166" t="s">
        <v>587</v>
      </c>
      <c r="B166" s="30">
        <f>IFERROR(AVERAGEIFS(INDEX(Historique!$I$2:$Y$2107,0,Calculs!$C$73),Historique!$F$2:$F$2107,5,Historique!$B$2:$B$2107,$C$71,Historique!$C$2:$C$2107,$C$74,Historique!$H$2:$H$2107,"Oui"),0)</f>
        <v>61.021059800664382</v>
      </c>
    </row>
    <row r="167" spans="1:2" x14ac:dyDescent="0.2">
      <c r="A167" t="s">
        <v>588</v>
      </c>
      <c r="B167" s="30">
        <f>IFERROR(AVERAGEIFS(INDEX(Historique!$I$2:$Y$2107,0,Calculs!$C$73),Historique!$F$2:$F$2107,6,Historique!$B$2:$B$2107,$C$71,Historique!$C$2:$C$2107,$C$74,Historique!$H$2:$H$2107,"Oui"),0)</f>
        <v>66.385589147299029</v>
      </c>
    </row>
    <row r="168" spans="1:2" x14ac:dyDescent="0.2">
      <c r="A168" t="s">
        <v>589</v>
      </c>
      <c r="B168" s="30">
        <f>IFERROR(AVERAGEIFS(INDEX(Historique!$I$2:$Y$2107,0,Calculs!$C$73),Historique!$F$2:$F$2107,7,Historique!$B$2:$B$2107,$C$71,Historique!$C$2:$C$2107,$C$74,Historique!$H$2:$H$2107,"Oui"),0)</f>
        <v>62.663130675548139</v>
      </c>
    </row>
    <row r="171" spans="1:2" ht="31.5" customHeight="1" x14ac:dyDescent="0.2">
      <c r="A171" s="50" t="s">
        <v>408</v>
      </c>
      <c r="B171" s="50" t="s">
        <v>17</v>
      </c>
    </row>
    <row r="172" spans="1:2" x14ac:dyDescent="0.2">
      <c r="A172" t="s">
        <v>590</v>
      </c>
      <c r="B172" s="29">
        <f>IFERROR(INDEX(Calculs!$B$229:$AEN$243,1,MATCH(Activite!$B$4&amp;"|"&amp;Activite!$D$4&amp;"|"&amp;$C$72,Calculs!$B$228:$AEN$228,0)),0)</f>
        <v>583.245</v>
      </c>
    </row>
    <row r="173" spans="1:2" x14ac:dyDescent="0.2">
      <c r="A173" t="s">
        <v>591</v>
      </c>
      <c r="B173" s="29">
        <f>IFERROR(INDEX(Calculs!$B$229:$AEN$243,2,MATCH(Activite!$B$4&amp;"|"&amp;Activite!$D$4&amp;"|"&amp;$C$72,Calculs!$B$228:$AEN$228,0)),0)</f>
        <v>6227.3590000000004</v>
      </c>
    </row>
    <row r="174" spans="1:2" x14ac:dyDescent="0.2">
      <c r="A174" t="s">
        <v>592</v>
      </c>
      <c r="B174" s="29">
        <f>IFERROR(INDEX(Calculs!$B$229:$AEN$243,3,MATCH(Activite!$B$4&amp;"|"&amp;Activite!$D$4&amp;"|"&amp;$C$72,Calculs!$B$228:$AEN$228,0)),0)</f>
        <v>8263.5526666669994</v>
      </c>
    </row>
    <row r="175" spans="1:2" x14ac:dyDescent="0.2">
      <c r="A175" t="s">
        <v>593</v>
      </c>
      <c r="B175" s="29">
        <f>IFERROR(INDEX(Calculs!$B$229:$AEN$243,4,MATCH(Activite!$B$4&amp;"|"&amp;Activite!$D$4&amp;"|"&amp;$C$72,Calculs!$B$228:$AEN$228,0)),0)</f>
        <v>9807.7479999999996</v>
      </c>
    </row>
    <row r="176" spans="1:2" x14ac:dyDescent="0.2">
      <c r="A176" t="s">
        <v>594</v>
      </c>
      <c r="B176" s="29">
        <f>IFERROR(INDEX(Calculs!$B$229:$AEN$243,5,MATCH(Activite!$B$4&amp;"|"&amp;Activite!$D$4&amp;"|"&amp;$C$72,Calculs!$B$228:$AEN$228,0)),0)</f>
        <v>10912.263999999999</v>
      </c>
    </row>
    <row r="177" spans="1:2" x14ac:dyDescent="0.2">
      <c r="A177" t="s">
        <v>595</v>
      </c>
      <c r="B177" s="29">
        <f>IFERROR(INDEX(Calculs!$B$229:$AEN$243,6,MATCH(Activite!$B$4&amp;"|"&amp;Activite!$D$4&amp;"|"&amp;$C$72,Calculs!$B$228:$AEN$228,0)),0)</f>
        <v>10694.010333333999</v>
      </c>
    </row>
    <row r="178" spans="1:2" x14ac:dyDescent="0.2">
      <c r="A178" t="s">
        <v>596</v>
      </c>
      <c r="B178" s="29">
        <f>IFERROR(INDEX(Calculs!$B$229:$AEN$243,7,MATCH(Activite!$B$4&amp;"|"&amp;Activite!$D$4&amp;"|"&amp;$C$72,Calculs!$B$228:$AEN$228,0)),0)</f>
        <v>9572.4616666670008</v>
      </c>
    </row>
    <row r="179" spans="1:2" x14ac:dyDescent="0.2">
      <c r="A179" t="s">
        <v>597</v>
      </c>
      <c r="B179" s="29">
        <f>IFERROR(INDEX(Calculs!$B$229:$AEN$243,8,MATCH(Activite!$B$4&amp;"|"&amp;Activite!$D$4&amp;"|"&amp;$C$72,Calculs!$B$228:$AEN$228,0)),0)</f>
        <v>8848.1146666669993</v>
      </c>
    </row>
    <row r="180" spans="1:2" x14ac:dyDescent="0.2">
      <c r="A180" t="s">
        <v>598</v>
      </c>
      <c r="B180" s="29">
        <f>IFERROR(INDEX(Calculs!$B$229:$AEN$243,9,MATCH(Activite!$B$4&amp;"|"&amp;Activite!$D$4&amp;"|"&amp;$C$72,Calculs!$B$228:$AEN$228,0)),0)</f>
        <v>8262.2060000000001</v>
      </c>
    </row>
    <row r="181" spans="1:2" x14ac:dyDescent="0.2">
      <c r="A181" t="s">
        <v>599</v>
      </c>
      <c r="B181" s="29">
        <f>IFERROR(INDEX(Calculs!$B$229:$AEN$243,10,MATCH(Activite!$B$4&amp;"|"&amp;Activite!$D$4&amp;"|"&amp;$C$72,Calculs!$B$228:$AEN$228,0)),0)</f>
        <v>7900.3860000000004</v>
      </c>
    </row>
    <row r="182" spans="1:2" x14ac:dyDescent="0.2">
      <c r="A182" t="s">
        <v>600</v>
      </c>
      <c r="B182" s="29">
        <f>IFERROR(INDEX(Calculs!$B$229:$AEN$243,11,MATCH(Activite!$B$4&amp;"|"&amp;Activite!$D$4&amp;"|"&amp;$C$72,Calculs!$B$228:$AEN$228,0)),0)</f>
        <v>8371.6186666670001</v>
      </c>
    </row>
    <row r="183" spans="1:2" x14ac:dyDescent="0.2">
      <c r="A183" t="s">
        <v>601</v>
      </c>
      <c r="B183" s="29">
        <f>IFERROR(INDEX(Calculs!$B$229:$AEN$243,12,MATCH(Activite!$B$4&amp;"|"&amp;Activite!$D$4&amp;"|"&amp;$C$72,Calculs!$B$228:$AEN$228,0)),0)</f>
        <v>10229.599666667</v>
      </c>
    </row>
    <row r="184" spans="1:2" x14ac:dyDescent="0.2">
      <c r="A184" t="s">
        <v>602</v>
      </c>
      <c r="B184" s="29">
        <f>IFERROR(INDEX(Calculs!$B$229:$AEN$243,13,MATCH(Activite!$B$4&amp;"|"&amp;Activite!$D$4&amp;"|"&amp;$C$72,Calculs!$B$228:$AEN$228,0)),0)</f>
        <v>11467.025</v>
      </c>
    </row>
    <row r="185" spans="1:2" x14ac:dyDescent="0.2">
      <c r="A185" t="s">
        <v>603</v>
      </c>
      <c r="B185" s="29">
        <f>IFERROR(INDEX(Calculs!$B$229:$AEN$243,14,MATCH(Activite!$B$4&amp;"|"&amp;Activite!$D$4&amp;"|"&amp;$C$72,Calculs!$B$228:$AEN$228,0)),0)</f>
        <v>11259.844333333</v>
      </c>
    </row>
    <row r="186" spans="1:2" x14ac:dyDescent="0.2">
      <c r="A186" t="s">
        <v>604</v>
      </c>
      <c r="B186" s="29">
        <f>IFERROR(INDEX(Calculs!$B$229:$AEN$243,15,MATCH(Activite!$B$4&amp;"|"&amp;Activite!$D$4&amp;"|"&amp;$C$72,Calculs!$B$228:$AEN$228,0)),0)</f>
        <v>6583.1213333329997</v>
      </c>
    </row>
    <row r="189" spans="1:2" ht="31.5" customHeight="1" x14ac:dyDescent="0.2">
      <c r="A189" s="50" t="s">
        <v>16</v>
      </c>
      <c r="B189" s="50" t="s">
        <v>17</v>
      </c>
    </row>
    <row r="190" spans="1:2" x14ac:dyDescent="0.2">
      <c r="A190" t="s">
        <v>57</v>
      </c>
      <c r="B190" s="29">
        <f>SUMIFS(Historique!N$2:N$2107,Historique!$B$2:$B$2107,$C$71,Historique!$C$2:$C$2107,$C$74,Historique!$H$2:$H$2107,"Oui")</f>
        <v>1247</v>
      </c>
    </row>
    <row r="191" spans="1:2" x14ac:dyDescent="0.2">
      <c r="A191" t="s">
        <v>59</v>
      </c>
      <c r="B191" s="29">
        <f>SUMIFS(Historique!P$2:P$2107,Historique!$B$2:$B$2107,$C$71,Historique!$C$2:$C$2107,$C$74,Historique!$H$2:$H$2107,"Oui")</f>
        <v>6162.4799999999968</v>
      </c>
    </row>
    <row r="192" spans="1:2" x14ac:dyDescent="0.2">
      <c r="A192" t="s">
        <v>54</v>
      </c>
      <c r="B192" s="29">
        <f>SUMIFS(Historique!K$2:K$2107,Historique!$B$2:$B$2107,$C$71,Historique!$C$2:$C$2107,$C$74,Historique!$H$2:$H$2107,"Oui")</f>
        <v>8185.7596666670115</v>
      </c>
    </row>
    <row r="193" spans="1:2" x14ac:dyDescent="0.2">
      <c r="A193" t="s">
        <v>53</v>
      </c>
      <c r="B193" s="29">
        <f>SUMIFS(Historique!J$2:J$2107,Historique!$B$2:$B$2107,$C$71,Historique!$C$2:$C$2107,$C$74,Historique!$H$2:$H$2107,"Oui")</f>
        <v>8325.4490000000242</v>
      </c>
    </row>
    <row r="194" spans="1:2" x14ac:dyDescent="0.2">
      <c r="A194" t="s">
        <v>52</v>
      </c>
      <c r="B194" s="29">
        <f>SUMIFS(Historique!I$2:I$2107,Historique!$B$2:$B$2107,$C$71,Historique!$C$2:$C$2107,$C$74,Historique!$H$2:$H$2107,"Oui")</f>
        <v>10723.664999999999</v>
      </c>
    </row>
    <row r="195" spans="1:2" x14ac:dyDescent="0.2">
      <c r="A195" t="s">
        <v>58</v>
      </c>
      <c r="B195" s="29">
        <f>SUMIFS(Historique!O$2:O$2107,Historique!$B$2:$B$2107,$C$71,Historique!$C$2:$C$2107,$C$74,Historique!$H$2:$H$2107,"Oui")</f>
        <v>11743.083333337001</v>
      </c>
    </row>
    <row r="196" spans="1:2" x14ac:dyDescent="0.2">
      <c r="A196" t="s">
        <v>56</v>
      </c>
      <c r="B196" s="29">
        <f>SUMIFS(Historique!M$2:M$2107,Historique!$B$2:$B$2107,$C$71,Historique!$C$2:$C$2107,$C$74,Historique!$H$2:$H$2107,"Oui")</f>
        <v>18586.00833333001</v>
      </c>
    </row>
    <row r="197" spans="1:2" x14ac:dyDescent="0.2">
      <c r="A197" t="s">
        <v>55</v>
      </c>
      <c r="B197" s="29">
        <f>SUMIFS(Historique!L$2:L$2107,Historique!$B$2:$B$2107,$C$71,Historique!$C$2:$C$2107,$C$74,Historique!$H$2:$H$2107,"Oui")</f>
        <v>64074.881000009889</v>
      </c>
    </row>
    <row r="200" spans="1:2" ht="31.5" customHeight="1" x14ac:dyDescent="0.2">
      <c r="A200" s="50" t="s">
        <v>12</v>
      </c>
      <c r="B200" s="50" t="s">
        <v>9</v>
      </c>
    </row>
    <row r="201" spans="1:2" x14ac:dyDescent="0.2">
      <c r="A201" t="s">
        <v>25</v>
      </c>
      <c r="B201" s="30">
        <f>IFERROR(SUMIFS(INDEX(Historique!$I$2:$Y$2107,0,Calculs!$C$73),Historique!$B$2:$B$2107,2014,Historique!$C$2:$C$2107,$C$74,Historique!$H$2:$H$2107,"Oui")/COUNTIFS(Historique!$B$2:$B$2107,2014,Historique!$C$2:$C$2107,$C$74,Historique!$H$2:$H$2107,"Oui"),0)</f>
        <v>56.105892561983538</v>
      </c>
    </row>
    <row r="202" spans="1:2" x14ac:dyDescent="0.2">
      <c r="A202" t="s">
        <v>26</v>
      </c>
      <c r="B202" s="30">
        <f>IFERROR(SUMIFS(INDEX(Historique!$I$2:$Y$2107,0,Calculs!$C$73),Historique!$B$2:$B$2107,2015,Historique!$C$2:$C$2107,$C$74,Historique!$H$2:$H$2107,"Oui")/COUNTIFS(Historique!$B$2:$B$2107,2015,Historique!$C$2:$C$2107,$C$74,Historique!$H$2:$H$2107,"Oui"),0)</f>
        <v>63.171435616438359</v>
      </c>
    </row>
    <row r="203" spans="1:2" x14ac:dyDescent="0.2">
      <c r="A203" t="s">
        <v>27</v>
      </c>
      <c r="B203" s="30">
        <f>IFERROR(SUMIFS(INDEX(Historique!$I$2:$Y$2107,0,Calculs!$C$73),Historique!$B$2:$B$2107,2016,Historique!$C$2:$C$2107,$C$74,Historique!$H$2:$H$2107,"Oui")/COUNTIFS(Historique!$B$2:$B$2107,2016,Historique!$C$2:$C$2107,$C$74,Historique!$H$2:$H$2107,"Oui"),0)</f>
        <v>69.835043715866135</v>
      </c>
    </row>
    <row r="204" spans="1:2" x14ac:dyDescent="0.2">
      <c r="A204" t="s">
        <v>28</v>
      </c>
      <c r="B204" s="30">
        <f>IFERROR(SUMIFS(INDEX(Historique!$I$2:$Y$2107,0,Calculs!$C$73),Historique!$B$2:$B$2107,2017,Historique!$C$2:$C$2107,$C$74,Historique!$H$2:$H$2107,"Oui")/COUNTIFS(Historique!$B$2:$B$2107,2017,Historique!$C$2:$C$2107,$C$74,Historique!$H$2:$H$2107,"Oui"),0)</f>
        <v>53.047756164383564</v>
      </c>
    </row>
    <row r="205" spans="1:2" x14ac:dyDescent="0.2">
      <c r="A205" t="s">
        <v>29</v>
      </c>
      <c r="B205" s="30">
        <f>IFERROR(SUMIFS(INDEX(Historique!$I$2:$Y$2107,0,Calculs!$C$73),Historique!$B$2:$B$2107,2018,Historique!$C$2:$C$2107,$C$74,Historique!$H$2:$H$2107,"Oui")/COUNTIFS(Historique!$B$2:$B$2107,2018,Historique!$C$2:$C$2107,$C$74,Historique!$H$2:$H$2107,"Oui"),0)</f>
        <v>63.984186301369839</v>
      </c>
    </row>
    <row r="206" spans="1:2" x14ac:dyDescent="0.2">
      <c r="A206" t="s">
        <v>30</v>
      </c>
      <c r="B206" s="30">
        <f>IFERROR(SUMIFS(INDEX(Historique!$I$2:$Y$2107,0,Calculs!$C$73),Historique!$B$2:$B$2107,2019,Historique!$C$2:$C$2107,$C$74,Historique!$H$2:$H$2107,"Oui")/COUNTIFS(Historique!$B$2:$B$2107,2019,Historique!$C$2:$C$2107,$C$74,Historique!$H$2:$H$2107,"Oui"),0)</f>
        <v>61.957244047632152</v>
      </c>
    </row>
    <row r="209" spans="1:2" x14ac:dyDescent="0.2">
      <c r="A209" s="6" t="s">
        <v>605</v>
      </c>
    </row>
    <row r="210" spans="1:2" x14ac:dyDescent="0.2">
      <c r="A210" t="s">
        <v>15</v>
      </c>
      <c r="B210" t="s">
        <v>15</v>
      </c>
    </row>
    <row r="211" spans="1:2" x14ac:dyDescent="0.2">
      <c r="A211" t="s">
        <v>52</v>
      </c>
      <c r="B211" t="s">
        <v>31</v>
      </c>
    </row>
    <row r="212" spans="1:2" x14ac:dyDescent="0.2">
      <c r="A212" t="s">
        <v>53</v>
      </c>
      <c r="B212" t="s">
        <v>32</v>
      </c>
    </row>
    <row r="213" spans="1:2" x14ac:dyDescent="0.2">
      <c r="A213" t="s">
        <v>54</v>
      </c>
      <c r="B213" t="s">
        <v>33</v>
      </c>
    </row>
    <row r="214" spans="1:2" x14ac:dyDescent="0.2">
      <c r="A214" t="s">
        <v>55</v>
      </c>
      <c r="B214" t="s">
        <v>34</v>
      </c>
    </row>
    <row r="215" spans="1:2" x14ac:dyDescent="0.2">
      <c r="A215" t="s">
        <v>56</v>
      </c>
      <c r="B215" t="s">
        <v>35</v>
      </c>
    </row>
    <row r="216" spans="1:2" x14ac:dyDescent="0.2">
      <c r="A216" t="s">
        <v>57</v>
      </c>
      <c r="B216" t="s">
        <v>36</v>
      </c>
    </row>
    <row r="217" spans="1:2" x14ac:dyDescent="0.2">
      <c r="A217" t="s">
        <v>58</v>
      </c>
      <c r="B217" t="s">
        <v>37</v>
      </c>
    </row>
    <row r="218" spans="1:2" x14ac:dyDescent="0.2">
      <c r="A218" t="s">
        <v>59</v>
      </c>
      <c r="B218" t="s">
        <v>38</v>
      </c>
    </row>
    <row r="219" spans="1:2" x14ac:dyDescent="0.2">
      <c r="B219" t="s">
        <v>39</v>
      </c>
    </row>
    <row r="220" spans="1:2" x14ac:dyDescent="0.2">
      <c r="B220" t="s">
        <v>40</v>
      </c>
    </row>
    <row r="221" spans="1:2" x14ac:dyDescent="0.2">
      <c r="B221" t="s">
        <v>41</v>
      </c>
    </row>
    <row r="222" spans="1:2" x14ac:dyDescent="0.2">
      <c r="B222" t="s">
        <v>42</v>
      </c>
    </row>
    <row r="228" spans="1:820" x14ac:dyDescent="0.2">
      <c r="A228" s="6" t="s">
        <v>606</v>
      </c>
      <c r="B228" s="6" t="s">
        <v>607</v>
      </c>
      <c r="C228" s="6" t="s">
        <v>608</v>
      </c>
      <c r="D228" s="6" t="s">
        <v>609</v>
      </c>
      <c r="E228" s="6" t="s">
        <v>610</v>
      </c>
      <c r="F228" s="6" t="s">
        <v>611</v>
      </c>
      <c r="G228" s="6" t="s">
        <v>612</v>
      </c>
      <c r="H228" s="6" t="s">
        <v>613</v>
      </c>
      <c r="I228" s="6" t="s">
        <v>614</v>
      </c>
      <c r="J228" s="6" t="s">
        <v>615</v>
      </c>
      <c r="K228" s="6" t="s">
        <v>616</v>
      </c>
      <c r="L228" s="6" t="s">
        <v>617</v>
      </c>
      <c r="M228" s="6" t="s">
        <v>618</v>
      </c>
      <c r="N228" s="6" t="s">
        <v>619</v>
      </c>
      <c r="O228" s="6" t="s">
        <v>620</v>
      </c>
      <c r="P228" s="6" t="s">
        <v>621</v>
      </c>
      <c r="Q228" s="6" t="s">
        <v>622</v>
      </c>
      <c r="R228" s="6" t="s">
        <v>623</v>
      </c>
      <c r="S228" s="6" t="s">
        <v>624</v>
      </c>
      <c r="T228" s="6" t="s">
        <v>625</v>
      </c>
      <c r="U228" s="6" t="s">
        <v>626</v>
      </c>
      <c r="V228" s="6" t="s">
        <v>627</v>
      </c>
      <c r="W228" s="6" t="s">
        <v>628</v>
      </c>
      <c r="X228" s="6" t="s">
        <v>629</v>
      </c>
      <c r="Y228" s="6" t="s">
        <v>630</v>
      </c>
      <c r="Z228" s="6" t="s">
        <v>631</v>
      </c>
      <c r="AA228" s="6" t="s">
        <v>632</v>
      </c>
      <c r="AB228" s="6" t="s">
        <v>633</v>
      </c>
      <c r="AC228" s="6" t="s">
        <v>634</v>
      </c>
      <c r="AD228" s="6" t="s">
        <v>635</v>
      </c>
      <c r="AE228" s="6" t="s">
        <v>636</v>
      </c>
      <c r="AF228" s="6" t="s">
        <v>637</v>
      </c>
      <c r="AG228" s="6" t="s">
        <v>638</v>
      </c>
      <c r="AH228" s="6" t="s">
        <v>639</v>
      </c>
      <c r="AI228" s="6" t="s">
        <v>640</v>
      </c>
      <c r="AJ228" s="6" t="s">
        <v>641</v>
      </c>
      <c r="AK228" s="6" t="s">
        <v>642</v>
      </c>
      <c r="AL228" s="6" t="s">
        <v>643</v>
      </c>
      <c r="AM228" s="6" t="s">
        <v>644</v>
      </c>
      <c r="AN228" s="6" t="s">
        <v>645</v>
      </c>
      <c r="AO228" s="6" t="s">
        <v>646</v>
      </c>
      <c r="AP228" s="6" t="s">
        <v>647</v>
      </c>
      <c r="AQ228" s="6" t="s">
        <v>648</v>
      </c>
      <c r="AR228" s="6" t="s">
        <v>649</v>
      </c>
      <c r="AS228" s="6" t="s">
        <v>650</v>
      </c>
      <c r="AT228" s="6" t="s">
        <v>651</v>
      </c>
      <c r="AU228" s="6" t="s">
        <v>652</v>
      </c>
      <c r="AV228" s="6" t="s">
        <v>653</v>
      </c>
      <c r="AW228" s="6" t="s">
        <v>654</v>
      </c>
      <c r="AX228" s="6" t="s">
        <v>655</v>
      </c>
      <c r="AY228" s="6" t="s">
        <v>656</v>
      </c>
      <c r="AZ228" s="6" t="s">
        <v>657</v>
      </c>
      <c r="BA228" s="6" t="s">
        <v>658</v>
      </c>
      <c r="BB228" s="6" t="s">
        <v>659</v>
      </c>
      <c r="BC228" s="6" t="s">
        <v>660</v>
      </c>
      <c r="BD228" s="6" t="s">
        <v>661</v>
      </c>
      <c r="BE228" s="6" t="s">
        <v>662</v>
      </c>
      <c r="BF228" s="6" t="s">
        <v>663</v>
      </c>
      <c r="BG228" s="6" t="s">
        <v>664</v>
      </c>
      <c r="BH228" s="6" t="s">
        <v>665</v>
      </c>
      <c r="BI228" s="6" t="s">
        <v>666</v>
      </c>
      <c r="BJ228" s="6" t="s">
        <v>667</v>
      </c>
      <c r="BK228" s="6" t="s">
        <v>668</v>
      </c>
      <c r="BL228" s="6" t="s">
        <v>669</v>
      </c>
      <c r="BM228" s="6" t="s">
        <v>670</v>
      </c>
      <c r="BN228" s="6" t="s">
        <v>671</v>
      </c>
      <c r="BO228" s="6" t="s">
        <v>672</v>
      </c>
      <c r="BP228" s="6" t="s">
        <v>673</v>
      </c>
      <c r="BQ228" s="6" t="s">
        <v>674</v>
      </c>
      <c r="BR228" s="6" t="s">
        <v>675</v>
      </c>
      <c r="BS228" s="6" t="s">
        <v>676</v>
      </c>
      <c r="BT228" s="6" t="s">
        <v>677</v>
      </c>
      <c r="BU228" s="6" t="s">
        <v>678</v>
      </c>
      <c r="BV228" s="6" t="s">
        <v>679</v>
      </c>
      <c r="BW228" s="6" t="s">
        <v>680</v>
      </c>
      <c r="BX228" s="6" t="s">
        <v>681</v>
      </c>
      <c r="BY228" s="6" t="s">
        <v>682</v>
      </c>
      <c r="BZ228" s="6" t="s">
        <v>683</v>
      </c>
      <c r="CA228" s="6" t="s">
        <v>684</v>
      </c>
      <c r="CB228" s="6" t="s">
        <v>685</v>
      </c>
      <c r="CC228" s="6" t="s">
        <v>686</v>
      </c>
      <c r="CD228" s="6" t="s">
        <v>687</v>
      </c>
      <c r="CE228" s="6" t="s">
        <v>688</v>
      </c>
      <c r="CF228" s="6" t="s">
        <v>689</v>
      </c>
      <c r="CG228" s="6" t="s">
        <v>690</v>
      </c>
      <c r="CH228" s="6" t="s">
        <v>691</v>
      </c>
      <c r="CI228" s="6" t="s">
        <v>692</v>
      </c>
      <c r="CJ228" s="6" t="s">
        <v>693</v>
      </c>
      <c r="CK228" s="6" t="s">
        <v>694</v>
      </c>
      <c r="CL228" s="6" t="s">
        <v>695</v>
      </c>
      <c r="CM228" s="6" t="s">
        <v>696</v>
      </c>
      <c r="CN228" s="6" t="s">
        <v>697</v>
      </c>
      <c r="CO228" s="6" t="s">
        <v>698</v>
      </c>
      <c r="CP228" s="6" t="s">
        <v>699</v>
      </c>
      <c r="CQ228" s="6" t="s">
        <v>700</v>
      </c>
      <c r="CR228" s="6" t="s">
        <v>701</v>
      </c>
      <c r="CS228" s="6" t="s">
        <v>702</v>
      </c>
      <c r="CT228" s="6" t="s">
        <v>703</v>
      </c>
      <c r="CU228" s="6" t="s">
        <v>704</v>
      </c>
      <c r="CV228" s="6" t="s">
        <v>705</v>
      </c>
      <c r="CW228" s="6" t="s">
        <v>706</v>
      </c>
      <c r="CX228" s="6" t="s">
        <v>707</v>
      </c>
      <c r="CY228" s="6" t="s">
        <v>708</v>
      </c>
      <c r="CZ228" s="6" t="s">
        <v>709</v>
      </c>
      <c r="DA228" s="6" t="s">
        <v>710</v>
      </c>
      <c r="DB228" s="6" t="s">
        <v>711</v>
      </c>
      <c r="DC228" s="6" t="s">
        <v>712</v>
      </c>
      <c r="DD228" s="6" t="s">
        <v>713</v>
      </c>
      <c r="DE228" s="6" t="s">
        <v>714</v>
      </c>
      <c r="DF228" s="6" t="s">
        <v>715</v>
      </c>
      <c r="DG228" s="6" t="s">
        <v>716</v>
      </c>
      <c r="DH228" s="6" t="s">
        <v>717</v>
      </c>
      <c r="DI228" s="6" t="s">
        <v>718</v>
      </c>
      <c r="DJ228" s="6" t="s">
        <v>719</v>
      </c>
      <c r="DK228" s="6" t="s">
        <v>720</v>
      </c>
      <c r="DL228" s="6" t="s">
        <v>721</v>
      </c>
      <c r="DM228" s="6" t="s">
        <v>722</v>
      </c>
      <c r="DN228" s="6" t="s">
        <v>723</v>
      </c>
      <c r="DO228" s="6" t="s">
        <v>724</v>
      </c>
      <c r="DP228" s="6" t="s">
        <v>725</v>
      </c>
      <c r="DQ228" s="6" t="s">
        <v>726</v>
      </c>
      <c r="DR228" s="6" t="s">
        <v>727</v>
      </c>
      <c r="DS228" s="6" t="s">
        <v>728</v>
      </c>
      <c r="DT228" s="6" t="s">
        <v>729</v>
      </c>
      <c r="DU228" s="6" t="s">
        <v>730</v>
      </c>
      <c r="DV228" s="6" t="s">
        <v>731</v>
      </c>
      <c r="DW228" s="6" t="s">
        <v>732</v>
      </c>
      <c r="DX228" s="6" t="s">
        <v>733</v>
      </c>
      <c r="DY228" s="6" t="s">
        <v>734</v>
      </c>
      <c r="DZ228" s="6" t="s">
        <v>735</v>
      </c>
      <c r="EA228" s="6" t="s">
        <v>736</v>
      </c>
      <c r="EB228" s="6" t="s">
        <v>737</v>
      </c>
      <c r="EC228" s="6" t="s">
        <v>738</v>
      </c>
      <c r="ED228" s="6" t="s">
        <v>739</v>
      </c>
      <c r="EE228" s="6" t="s">
        <v>740</v>
      </c>
      <c r="EF228" s="6" t="s">
        <v>741</v>
      </c>
      <c r="EG228" s="6" t="s">
        <v>742</v>
      </c>
      <c r="EH228" s="6" t="s">
        <v>743</v>
      </c>
      <c r="EI228" s="6" t="s">
        <v>744</v>
      </c>
      <c r="EJ228" s="6" t="s">
        <v>745</v>
      </c>
      <c r="EK228" s="6" t="s">
        <v>746</v>
      </c>
      <c r="EL228" s="6" t="s">
        <v>747</v>
      </c>
      <c r="EM228" s="6" t="s">
        <v>748</v>
      </c>
      <c r="EN228" s="6" t="s">
        <v>749</v>
      </c>
      <c r="EO228" s="6" t="s">
        <v>750</v>
      </c>
      <c r="EP228" s="6" t="s">
        <v>751</v>
      </c>
      <c r="EQ228" s="6" t="s">
        <v>752</v>
      </c>
      <c r="ER228" s="6" t="s">
        <v>753</v>
      </c>
      <c r="ES228" s="6" t="s">
        <v>754</v>
      </c>
      <c r="ET228" s="6" t="s">
        <v>755</v>
      </c>
      <c r="EU228" s="6" t="s">
        <v>756</v>
      </c>
      <c r="EV228" s="6" t="s">
        <v>757</v>
      </c>
      <c r="EW228" s="6" t="s">
        <v>758</v>
      </c>
      <c r="EX228" s="6" t="s">
        <v>759</v>
      </c>
      <c r="EY228" s="6" t="s">
        <v>760</v>
      </c>
      <c r="EZ228" s="6" t="s">
        <v>761</v>
      </c>
      <c r="FA228" s="6" t="s">
        <v>762</v>
      </c>
      <c r="FB228" s="6" t="s">
        <v>763</v>
      </c>
      <c r="FC228" s="6" t="s">
        <v>764</v>
      </c>
      <c r="FD228" s="6" t="s">
        <v>765</v>
      </c>
      <c r="FE228" s="6" t="s">
        <v>766</v>
      </c>
      <c r="FF228" s="6" t="s">
        <v>767</v>
      </c>
      <c r="FG228" s="6" t="s">
        <v>768</v>
      </c>
      <c r="FH228" s="6" t="s">
        <v>769</v>
      </c>
      <c r="FI228" s="6" t="s">
        <v>770</v>
      </c>
      <c r="FJ228" s="6" t="s">
        <v>771</v>
      </c>
      <c r="FK228" s="6" t="s">
        <v>772</v>
      </c>
      <c r="FL228" s="6" t="s">
        <v>773</v>
      </c>
      <c r="FM228" s="6" t="s">
        <v>774</v>
      </c>
      <c r="FN228" s="6" t="s">
        <v>775</v>
      </c>
      <c r="FO228" s="6" t="s">
        <v>776</v>
      </c>
      <c r="FP228" s="6" t="s">
        <v>777</v>
      </c>
      <c r="FQ228" s="6" t="s">
        <v>778</v>
      </c>
      <c r="FR228" s="6" t="s">
        <v>779</v>
      </c>
      <c r="FS228" s="6" t="s">
        <v>780</v>
      </c>
      <c r="FT228" s="6" t="s">
        <v>781</v>
      </c>
      <c r="FU228" s="6" t="s">
        <v>782</v>
      </c>
      <c r="FV228" s="6" t="s">
        <v>783</v>
      </c>
      <c r="FW228" s="6" t="s">
        <v>784</v>
      </c>
      <c r="FX228" s="6" t="s">
        <v>785</v>
      </c>
      <c r="FY228" s="6" t="s">
        <v>786</v>
      </c>
      <c r="FZ228" s="6" t="s">
        <v>787</v>
      </c>
      <c r="GA228" s="6" t="s">
        <v>788</v>
      </c>
      <c r="GB228" s="6" t="s">
        <v>789</v>
      </c>
      <c r="GC228" s="6" t="s">
        <v>790</v>
      </c>
      <c r="GD228" s="6" t="s">
        <v>791</v>
      </c>
      <c r="GE228" s="6" t="s">
        <v>792</v>
      </c>
      <c r="GF228" s="6" t="s">
        <v>793</v>
      </c>
      <c r="GG228" s="6" t="s">
        <v>794</v>
      </c>
      <c r="GH228" s="6" t="s">
        <v>795</v>
      </c>
      <c r="GI228" s="6" t="s">
        <v>796</v>
      </c>
      <c r="GJ228" s="6" t="s">
        <v>797</v>
      </c>
      <c r="GK228" s="6" t="s">
        <v>798</v>
      </c>
      <c r="GL228" s="6" t="s">
        <v>799</v>
      </c>
      <c r="GM228" s="6" t="s">
        <v>800</v>
      </c>
      <c r="GN228" s="6" t="s">
        <v>801</v>
      </c>
      <c r="GO228" s="6" t="s">
        <v>802</v>
      </c>
      <c r="GP228" s="6" t="s">
        <v>803</v>
      </c>
      <c r="GQ228" s="6" t="s">
        <v>804</v>
      </c>
      <c r="GR228" s="6" t="s">
        <v>805</v>
      </c>
      <c r="GS228" s="6" t="s">
        <v>806</v>
      </c>
      <c r="GT228" s="6" t="s">
        <v>807</v>
      </c>
      <c r="GU228" s="6" t="s">
        <v>808</v>
      </c>
      <c r="GV228" s="6" t="s">
        <v>809</v>
      </c>
      <c r="GW228" s="6" t="s">
        <v>810</v>
      </c>
      <c r="GX228" s="6" t="s">
        <v>811</v>
      </c>
      <c r="GY228" s="6" t="s">
        <v>812</v>
      </c>
      <c r="GZ228" s="6" t="s">
        <v>813</v>
      </c>
      <c r="HA228" s="6" t="s">
        <v>814</v>
      </c>
      <c r="HB228" s="6" t="s">
        <v>815</v>
      </c>
      <c r="HC228" s="6" t="s">
        <v>816</v>
      </c>
      <c r="HD228" s="6" t="s">
        <v>817</v>
      </c>
      <c r="HE228" s="6" t="s">
        <v>818</v>
      </c>
      <c r="HF228" s="6" t="s">
        <v>819</v>
      </c>
      <c r="HG228" s="6" t="s">
        <v>820</v>
      </c>
      <c r="HH228" s="6" t="s">
        <v>821</v>
      </c>
      <c r="HI228" s="6" t="s">
        <v>822</v>
      </c>
      <c r="HJ228" s="6" t="s">
        <v>823</v>
      </c>
      <c r="HK228" s="6" t="s">
        <v>824</v>
      </c>
      <c r="HL228" s="6" t="s">
        <v>825</v>
      </c>
      <c r="HM228" s="6" t="s">
        <v>826</v>
      </c>
      <c r="HN228" s="6" t="s">
        <v>827</v>
      </c>
      <c r="HO228" s="6" t="s">
        <v>828</v>
      </c>
      <c r="HP228" s="6" t="s">
        <v>829</v>
      </c>
      <c r="HQ228" s="6" t="s">
        <v>830</v>
      </c>
      <c r="HR228" s="6" t="s">
        <v>831</v>
      </c>
      <c r="HS228" s="6" t="s">
        <v>832</v>
      </c>
      <c r="HT228" s="6" t="s">
        <v>833</v>
      </c>
      <c r="HU228" s="6" t="s">
        <v>834</v>
      </c>
      <c r="HV228" s="6" t="s">
        <v>835</v>
      </c>
      <c r="HW228" s="6" t="s">
        <v>836</v>
      </c>
      <c r="HX228" s="6" t="s">
        <v>837</v>
      </c>
      <c r="HY228" s="6" t="s">
        <v>838</v>
      </c>
      <c r="HZ228" s="6" t="s">
        <v>839</v>
      </c>
      <c r="IA228" s="6" t="s">
        <v>840</v>
      </c>
      <c r="IB228" s="6" t="s">
        <v>841</v>
      </c>
      <c r="IC228" s="6" t="s">
        <v>842</v>
      </c>
      <c r="ID228" s="6" t="s">
        <v>843</v>
      </c>
      <c r="IE228" s="6" t="s">
        <v>844</v>
      </c>
      <c r="IF228" s="6" t="s">
        <v>845</v>
      </c>
      <c r="IG228" s="6" t="s">
        <v>846</v>
      </c>
      <c r="IH228" s="6" t="s">
        <v>847</v>
      </c>
      <c r="II228" s="6" t="s">
        <v>848</v>
      </c>
      <c r="IJ228" s="6" t="s">
        <v>849</v>
      </c>
      <c r="IK228" s="6" t="s">
        <v>850</v>
      </c>
      <c r="IL228" s="6" t="s">
        <v>851</v>
      </c>
      <c r="IM228" s="6" t="s">
        <v>852</v>
      </c>
      <c r="IN228" s="6" t="s">
        <v>853</v>
      </c>
      <c r="IO228" s="6" t="s">
        <v>854</v>
      </c>
      <c r="IP228" s="6" t="s">
        <v>855</v>
      </c>
      <c r="IQ228" s="6" t="s">
        <v>856</v>
      </c>
      <c r="IR228" s="6" t="s">
        <v>857</v>
      </c>
      <c r="IS228" s="6" t="s">
        <v>858</v>
      </c>
      <c r="IT228" s="6" t="s">
        <v>859</v>
      </c>
      <c r="IU228" s="6" t="s">
        <v>860</v>
      </c>
      <c r="IV228" s="6" t="s">
        <v>861</v>
      </c>
      <c r="IW228" s="6" t="s">
        <v>862</v>
      </c>
      <c r="IX228" s="6" t="s">
        <v>863</v>
      </c>
      <c r="IY228" s="6" t="s">
        <v>864</v>
      </c>
      <c r="IZ228" s="6" t="s">
        <v>865</v>
      </c>
      <c r="JA228" s="6" t="s">
        <v>866</v>
      </c>
      <c r="JB228" s="6" t="s">
        <v>867</v>
      </c>
      <c r="JC228" s="6" t="s">
        <v>868</v>
      </c>
      <c r="JD228" s="6" t="s">
        <v>869</v>
      </c>
      <c r="JE228" s="6" t="s">
        <v>870</v>
      </c>
      <c r="JF228" s="6" t="s">
        <v>871</v>
      </c>
      <c r="JG228" s="6" t="s">
        <v>872</v>
      </c>
      <c r="JH228" s="6" t="s">
        <v>873</v>
      </c>
      <c r="JI228" s="6" t="s">
        <v>874</v>
      </c>
      <c r="JJ228" s="6" t="s">
        <v>875</v>
      </c>
      <c r="JK228" s="6" t="s">
        <v>876</v>
      </c>
      <c r="JL228" s="6" t="s">
        <v>877</v>
      </c>
      <c r="JM228" s="6" t="s">
        <v>878</v>
      </c>
      <c r="JN228" s="6" t="s">
        <v>879</v>
      </c>
      <c r="JO228" s="6" t="s">
        <v>880</v>
      </c>
      <c r="JP228" s="6" t="s">
        <v>881</v>
      </c>
      <c r="JQ228" s="6" t="s">
        <v>882</v>
      </c>
      <c r="JR228" s="6" t="s">
        <v>883</v>
      </c>
      <c r="JS228" s="6" t="s">
        <v>884</v>
      </c>
      <c r="JT228" s="6" t="s">
        <v>885</v>
      </c>
      <c r="JU228" s="6" t="s">
        <v>886</v>
      </c>
      <c r="JV228" s="6" t="s">
        <v>887</v>
      </c>
      <c r="JW228" s="6" t="s">
        <v>888</v>
      </c>
      <c r="JX228" s="6" t="s">
        <v>889</v>
      </c>
      <c r="JY228" s="6" t="s">
        <v>890</v>
      </c>
      <c r="JZ228" s="6" t="s">
        <v>891</v>
      </c>
      <c r="KA228" s="6" t="s">
        <v>892</v>
      </c>
      <c r="KB228" s="6" t="s">
        <v>893</v>
      </c>
      <c r="KC228" s="6" t="s">
        <v>894</v>
      </c>
      <c r="KD228" s="6" t="s">
        <v>895</v>
      </c>
      <c r="KE228" s="6" t="s">
        <v>896</v>
      </c>
      <c r="KF228" s="6" t="s">
        <v>897</v>
      </c>
      <c r="KG228" s="6" t="s">
        <v>898</v>
      </c>
      <c r="KH228" s="6" t="s">
        <v>899</v>
      </c>
      <c r="KI228" s="6" t="s">
        <v>900</v>
      </c>
      <c r="KJ228" s="6" t="s">
        <v>901</v>
      </c>
      <c r="KK228" s="6" t="s">
        <v>902</v>
      </c>
      <c r="KL228" s="6" t="s">
        <v>903</v>
      </c>
      <c r="KM228" s="6" t="s">
        <v>904</v>
      </c>
      <c r="KN228" s="6" t="s">
        <v>905</v>
      </c>
      <c r="KO228" s="6" t="s">
        <v>906</v>
      </c>
      <c r="KP228" s="6" t="s">
        <v>907</v>
      </c>
      <c r="KQ228" s="6" t="s">
        <v>908</v>
      </c>
      <c r="KR228" s="6" t="s">
        <v>909</v>
      </c>
      <c r="KS228" s="6" t="s">
        <v>910</v>
      </c>
      <c r="KT228" s="6" t="s">
        <v>911</v>
      </c>
      <c r="KU228" s="6" t="s">
        <v>912</v>
      </c>
      <c r="KV228" s="6" t="s">
        <v>913</v>
      </c>
      <c r="KW228" s="6" t="s">
        <v>914</v>
      </c>
      <c r="KX228" s="6" t="s">
        <v>915</v>
      </c>
      <c r="KY228" s="6" t="s">
        <v>916</v>
      </c>
      <c r="KZ228" s="6" t="s">
        <v>917</v>
      </c>
      <c r="LA228" s="6" t="s">
        <v>918</v>
      </c>
      <c r="LB228" s="6" t="s">
        <v>919</v>
      </c>
      <c r="LC228" s="6" t="s">
        <v>920</v>
      </c>
      <c r="LD228" s="6" t="s">
        <v>921</v>
      </c>
      <c r="LE228" s="6" t="s">
        <v>922</v>
      </c>
      <c r="LF228" s="6" t="s">
        <v>923</v>
      </c>
      <c r="LG228" s="6" t="s">
        <v>924</v>
      </c>
      <c r="LH228" s="6" t="s">
        <v>925</v>
      </c>
      <c r="LI228" s="6" t="s">
        <v>926</v>
      </c>
      <c r="LJ228" s="6" t="s">
        <v>927</v>
      </c>
      <c r="LK228" s="6" t="s">
        <v>928</v>
      </c>
      <c r="LL228" s="6" t="s">
        <v>929</v>
      </c>
      <c r="LM228" s="6" t="s">
        <v>930</v>
      </c>
      <c r="LN228" s="6" t="s">
        <v>931</v>
      </c>
      <c r="LO228" s="6" t="s">
        <v>932</v>
      </c>
      <c r="LP228" s="6" t="s">
        <v>933</v>
      </c>
      <c r="LQ228" s="6" t="s">
        <v>934</v>
      </c>
      <c r="LR228" s="6" t="s">
        <v>935</v>
      </c>
      <c r="LS228" s="6" t="s">
        <v>936</v>
      </c>
      <c r="LT228" s="6" t="s">
        <v>937</v>
      </c>
      <c r="LU228" s="6" t="s">
        <v>938</v>
      </c>
      <c r="LV228" s="6" t="s">
        <v>939</v>
      </c>
      <c r="LW228" s="6" t="s">
        <v>940</v>
      </c>
      <c r="LX228" s="6" t="s">
        <v>941</v>
      </c>
      <c r="LY228" s="6" t="s">
        <v>942</v>
      </c>
      <c r="LZ228" s="6" t="s">
        <v>943</v>
      </c>
      <c r="MA228" s="6" t="s">
        <v>944</v>
      </c>
      <c r="MB228" s="6" t="s">
        <v>945</v>
      </c>
      <c r="MC228" s="6" t="s">
        <v>946</v>
      </c>
      <c r="MD228" s="6" t="s">
        <v>947</v>
      </c>
      <c r="ME228" s="6" t="s">
        <v>948</v>
      </c>
      <c r="MF228" s="6" t="s">
        <v>949</v>
      </c>
      <c r="MG228" s="6" t="s">
        <v>950</v>
      </c>
      <c r="MH228" s="6" t="s">
        <v>951</v>
      </c>
      <c r="MI228" s="6" t="s">
        <v>952</v>
      </c>
      <c r="MJ228" s="6" t="s">
        <v>953</v>
      </c>
      <c r="MK228" s="6" t="s">
        <v>954</v>
      </c>
      <c r="ML228" s="6" t="s">
        <v>955</v>
      </c>
      <c r="MM228" s="6" t="s">
        <v>956</v>
      </c>
      <c r="MN228" s="6" t="s">
        <v>957</v>
      </c>
      <c r="MO228" s="6" t="s">
        <v>958</v>
      </c>
      <c r="MP228" s="6" t="s">
        <v>959</v>
      </c>
      <c r="MQ228" s="6" t="s">
        <v>960</v>
      </c>
      <c r="MR228" s="6" t="s">
        <v>961</v>
      </c>
      <c r="MS228" s="6" t="s">
        <v>962</v>
      </c>
      <c r="MT228" s="6" t="s">
        <v>963</v>
      </c>
      <c r="MU228" s="6" t="s">
        <v>964</v>
      </c>
      <c r="MV228" s="6" t="s">
        <v>965</v>
      </c>
      <c r="MW228" s="6" t="s">
        <v>966</v>
      </c>
      <c r="MX228" s="6" t="s">
        <v>967</v>
      </c>
      <c r="MY228" s="6" t="s">
        <v>968</v>
      </c>
      <c r="MZ228" s="6" t="s">
        <v>969</v>
      </c>
      <c r="NA228" s="6" t="s">
        <v>970</v>
      </c>
      <c r="NB228" s="6" t="s">
        <v>971</v>
      </c>
      <c r="NC228" s="6" t="s">
        <v>972</v>
      </c>
      <c r="ND228" s="6" t="s">
        <v>973</v>
      </c>
      <c r="NE228" s="6" t="s">
        <v>974</v>
      </c>
      <c r="NF228" s="6" t="s">
        <v>975</v>
      </c>
      <c r="NG228" s="6" t="s">
        <v>976</v>
      </c>
      <c r="NH228" s="6" t="s">
        <v>977</v>
      </c>
      <c r="NI228" s="6" t="s">
        <v>978</v>
      </c>
      <c r="NJ228" s="6" t="s">
        <v>979</v>
      </c>
      <c r="NK228" s="6" t="s">
        <v>980</v>
      </c>
      <c r="NL228" s="6" t="s">
        <v>981</v>
      </c>
      <c r="NM228" s="6" t="s">
        <v>982</v>
      </c>
      <c r="NN228" s="6" t="s">
        <v>983</v>
      </c>
      <c r="NO228" s="6" t="s">
        <v>984</v>
      </c>
      <c r="NP228" s="6" t="s">
        <v>985</v>
      </c>
      <c r="NQ228" s="6" t="s">
        <v>986</v>
      </c>
      <c r="NR228" s="6" t="s">
        <v>987</v>
      </c>
      <c r="NS228" s="6" t="s">
        <v>988</v>
      </c>
      <c r="NT228" s="6" t="s">
        <v>989</v>
      </c>
      <c r="NU228" s="6" t="s">
        <v>990</v>
      </c>
      <c r="NV228" s="6" t="s">
        <v>991</v>
      </c>
      <c r="NW228" s="6" t="s">
        <v>992</v>
      </c>
      <c r="NX228" s="6" t="s">
        <v>993</v>
      </c>
      <c r="NY228" s="6" t="s">
        <v>994</v>
      </c>
      <c r="NZ228" s="6" t="s">
        <v>995</v>
      </c>
      <c r="OA228" s="6" t="s">
        <v>996</v>
      </c>
      <c r="OB228" s="6" t="s">
        <v>997</v>
      </c>
      <c r="OC228" s="6" t="s">
        <v>998</v>
      </c>
      <c r="OD228" s="6" t="s">
        <v>999</v>
      </c>
      <c r="OE228" s="6" t="s">
        <v>1000</v>
      </c>
      <c r="OF228" s="6" t="s">
        <v>1001</v>
      </c>
      <c r="OG228" s="6" t="s">
        <v>1002</v>
      </c>
      <c r="OH228" s="6" t="s">
        <v>1003</v>
      </c>
      <c r="OI228" s="6" t="s">
        <v>1004</v>
      </c>
      <c r="OJ228" s="6" t="s">
        <v>1005</v>
      </c>
      <c r="OK228" s="6" t="s">
        <v>1006</v>
      </c>
      <c r="OL228" s="6" t="s">
        <v>1007</v>
      </c>
      <c r="OM228" s="6" t="s">
        <v>1008</v>
      </c>
      <c r="ON228" s="6" t="s">
        <v>1009</v>
      </c>
      <c r="OO228" s="6" t="s">
        <v>1010</v>
      </c>
      <c r="OP228" s="6" t="s">
        <v>1011</v>
      </c>
      <c r="OQ228" s="6" t="s">
        <v>1012</v>
      </c>
      <c r="OR228" s="6" t="s">
        <v>1013</v>
      </c>
      <c r="OS228" s="6" t="s">
        <v>1014</v>
      </c>
      <c r="OT228" s="6" t="s">
        <v>1015</v>
      </c>
      <c r="OU228" s="6" t="s">
        <v>1016</v>
      </c>
      <c r="OV228" s="6" t="s">
        <v>1017</v>
      </c>
      <c r="OW228" s="6" t="s">
        <v>1018</v>
      </c>
      <c r="OX228" s="6" t="s">
        <v>1019</v>
      </c>
      <c r="OY228" s="6" t="s">
        <v>1020</v>
      </c>
      <c r="OZ228" s="6" t="s">
        <v>1021</v>
      </c>
      <c r="PA228" s="6" t="s">
        <v>1022</v>
      </c>
      <c r="PB228" s="6" t="s">
        <v>1023</v>
      </c>
      <c r="PC228" s="6" t="s">
        <v>1024</v>
      </c>
      <c r="PD228" s="6" t="s">
        <v>1025</v>
      </c>
      <c r="PE228" s="6" t="s">
        <v>1026</v>
      </c>
      <c r="PF228" s="6" t="s">
        <v>1027</v>
      </c>
      <c r="PG228" s="6" t="s">
        <v>1028</v>
      </c>
      <c r="PH228" s="6" t="s">
        <v>1029</v>
      </c>
      <c r="PI228" s="6" t="s">
        <v>1030</v>
      </c>
      <c r="PJ228" s="6" t="s">
        <v>1031</v>
      </c>
      <c r="PK228" s="6" t="s">
        <v>1032</v>
      </c>
      <c r="PL228" s="6" t="s">
        <v>1033</v>
      </c>
      <c r="PM228" s="6" t="s">
        <v>1034</v>
      </c>
      <c r="PN228" s="6" t="s">
        <v>1035</v>
      </c>
      <c r="PO228" s="6" t="s">
        <v>1036</v>
      </c>
      <c r="PP228" s="6" t="s">
        <v>1037</v>
      </c>
      <c r="PQ228" s="6" t="s">
        <v>1038</v>
      </c>
      <c r="PR228" s="6" t="s">
        <v>1039</v>
      </c>
      <c r="PS228" s="6" t="s">
        <v>1040</v>
      </c>
      <c r="PT228" s="6" t="s">
        <v>1041</v>
      </c>
      <c r="PU228" s="6" t="s">
        <v>1042</v>
      </c>
      <c r="PV228" s="6" t="s">
        <v>1043</v>
      </c>
      <c r="PW228" s="6" t="s">
        <v>1044</v>
      </c>
      <c r="PX228" s="6" t="s">
        <v>1045</v>
      </c>
      <c r="PY228" s="6" t="s">
        <v>1046</v>
      </c>
      <c r="PZ228" s="6" t="s">
        <v>1047</v>
      </c>
      <c r="QA228" s="6" t="s">
        <v>1048</v>
      </c>
      <c r="QB228" s="6" t="s">
        <v>1049</v>
      </c>
      <c r="QC228" s="6" t="s">
        <v>1050</v>
      </c>
      <c r="QD228" s="6" t="s">
        <v>1051</v>
      </c>
      <c r="QE228" s="6" t="s">
        <v>1052</v>
      </c>
      <c r="QF228" s="6" t="s">
        <v>1053</v>
      </c>
      <c r="QG228" s="6" t="s">
        <v>1054</v>
      </c>
      <c r="QH228" s="6" t="s">
        <v>1055</v>
      </c>
      <c r="QI228" s="6" t="s">
        <v>1056</v>
      </c>
      <c r="QJ228" s="6" t="s">
        <v>1057</v>
      </c>
      <c r="QK228" s="6" t="s">
        <v>1058</v>
      </c>
      <c r="QL228" s="6" t="s">
        <v>1059</v>
      </c>
      <c r="QM228" s="6" t="s">
        <v>1060</v>
      </c>
      <c r="QN228" s="6" t="s">
        <v>1061</v>
      </c>
      <c r="QO228" s="6" t="s">
        <v>1062</v>
      </c>
      <c r="QP228" s="6" t="s">
        <v>1063</v>
      </c>
      <c r="QQ228" s="6" t="s">
        <v>1064</v>
      </c>
      <c r="QR228" s="6" t="s">
        <v>1065</v>
      </c>
      <c r="QS228" s="6" t="s">
        <v>1066</v>
      </c>
      <c r="QT228" s="6" t="s">
        <v>1067</v>
      </c>
      <c r="QU228" s="6" t="s">
        <v>1068</v>
      </c>
      <c r="QV228" s="6" t="s">
        <v>1069</v>
      </c>
      <c r="QW228" s="6" t="s">
        <v>1070</v>
      </c>
      <c r="QX228" s="6" t="s">
        <v>1071</v>
      </c>
      <c r="QY228" s="6" t="s">
        <v>1072</v>
      </c>
      <c r="QZ228" s="6" t="s">
        <v>1073</v>
      </c>
      <c r="RA228" s="6" t="s">
        <v>1074</v>
      </c>
      <c r="RB228" s="6" t="s">
        <v>1075</v>
      </c>
      <c r="RC228" s="6" t="s">
        <v>1076</v>
      </c>
      <c r="RD228" s="6" t="s">
        <v>1077</v>
      </c>
      <c r="RE228" s="6" t="s">
        <v>1078</v>
      </c>
      <c r="RF228" s="6" t="s">
        <v>1079</v>
      </c>
      <c r="RG228" s="6" t="s">
        <v>1080</v>
      </c>
      <c r="RH228" s="6" t="s">
        <v>1081</v>
      </c>
      <c r="RI228" s="6" t="s">
        <v>1082</v>
      </c>
      <c r="RJ228" s="6" t="s">
        <v>1083</v>
      </c>
      <c r="RK228" s="6" t="s">
        <v>1084</v>
      </c>
      <c r="RL228" s="6" t="s">
        <v>1085</v>
      </c>
      <c r="RM228" s="6" t="s">
        <v>1086</v>
      </c>
      <c r="RN228" s="6" t="s">
        <v>1087</v>
      </c>
      <c r="RO228" s="6" t="s">
        <v>1088</v>
      </c>
      <c r="RP228" s="6" t="s">
        <v>1089</v>
      </c>
      <c r="RQ228" s="6" t="s">
        <v>1090</v>
      </c>
      <c r="RR228" s="6" t="s">
        <v>1091</v>
      </c>
      <c r="RS228" s="6" t="s">
        <v>1092</v>
      </c>
      <c r="RT228" s="6" t="s">
        <v>1093</v>
      </c>
      <c r="RU228" s="6" t="s">
        <v>1094</v>
      </c>
      <c r="RV228" s="6" t="s">
        <v>1095</v>
      </c>
      <c r="RW228" s="6" t="s">
        <v>1096</v>
      </c>
      <c r="RX228" s="6" t="s">
        <v>1097</v>
      </c>
      <c r="RY228" s="6" t="s">
        <v>1098</v>
      </c>
      <c r="RZ228" s="6" t="s">
        <v>1099</v>
      </c>
      <c r="SA228" s="6" t="s">
        <v>1100</v>
      </c>
      <c r="SB228" s="6" t="s">
        <v>1101</v>
      </c>
      <c r="SC228" s="6" t="s">
        <v>1102</v>
      </c>
      <c r="SD228" s="6" t="s">
        <v>1103</v>
      </c>
      <c r="SE228" s="6" t="s">
        <v>1104</v>
      </c>
      <c r="SF228" s="6" t="s">
        <v>1105</v>
      </c>
      <c r="SG228" s="6" t="s">
        <v>1106</v>
      </c>
      <c r="SH228" s="6" t="s">
        <v>1107</v>
      </c>
      <c r="SI228" s="6" t="s">
        <v>1108</v>
      </c>
      <c r="SJ228" s="6" t="s">
        <v>1109</v>
      </c>
      <c r="SK228" s="6" t="s">
        <v>1110</v>
      </c>
      <c r="SL228" s="6" t="s">
        <v>1111</v>
      </c>
      <c r="SM228" s="6" t="s">
        <v>1112</v>
      </c>
      <c r="SN228" s="6" t="s">
        <v>1113</v>
      </c>
      <c r="SO228" s="6" t="s">
        <v>1114</v>
      </c>
      <c r="SP228" s="6" t="s">
        <v>1115</v>
      </c>
      <c r="SQ228" s="6" t="s">
        <v>1116</v>
      </c>
      <c r="SR228" s="6" t="s">
        <v>1117</v>
      </c>
      <c r="SS228" s="6" t="s">
        <v>1118</v>
      </c>
      <c r="ST228" s="6" t="s">
        <v>1119</v>
      </c>
      <c r="SU228" s="6" t="s">
        <v>1120</v>
      </c>
      <c r="SV228" s="6" t="s">
        <v>1121</v>
      </c>
      <c r="SW228" s="6" t="s">
        <v>1122</v>
      </c>
      <c r="SX228" s="6" t="s">
        <v>1123</v>
      </c>
      <c r="SY228" s="6" t="s">
        <v>1124</v>
      </c>
      <c r="SZ228" s="6" t="s">
        <v>1125</v>
      </c>
      <c r="TA228" s="6" t="s">
        <v>1126</v>
      </c>
      <c r="TB228" s="6" t="s">
        <v>1127</v>
      </c>
      <c r="TC228" s="6" t="s">
        <v>1128</v>
      </c>
      <c r="TD228" s="6" t="s">
        <v>1129</v>
      </c>
      <c r="TE228" s="6" t="s">
        <v>1130</v>
      </c>
      <c r="TF228" s="6" t="s">
        <v>1131</v>
      </c>
      <c r="TG228" s="6" t="s">
        <v>1132</v>
      </c>
      <c r="TH228" s="6" t="s">
        <v>1133</v>
      </c>
      <c r="TI228" s="6" t="s">
        <v>1134</v>
      </c>
      <c r="TJ228" s="6" t="s">
        <v>1135</v>
      </c>
      <c r="TK228" s="6" t="s">
        <v>1136</v>
      </c>
      <c r="TL228" s="6" t="s">
        <v>1137</v>
      </c>
      <c r="TM228" s="6" t="s">
        <v>1138</v>
      </c>
      <c r="TN228" s="6" t="s">
        <v>1139</v>
      </c>
      <c r="TO228" s="6" t="s">
        <v>1140</v>
      </c>
      <c r="TP228" s="6" t="s">
        <v>1141</v>
      </c>
      <c r="TQ228" s="6" t="s">
        <v>1142</v>
      </c>
      <c r="TR228" s="6" t="s">
        <v>1143</v>
      </c>
      <c r="TS228" s="6" t="s">
        <v>1144</v>
      </c>
      <c r="TT228" s="6" t="s">
        <v>1145</v>
      </c>
      <c r="TU228" s="6" t="s">
        <v>1146</v>
      </c>
      <c r="TV228" s="6" t="s">
        <v>1147</v>
      </c>
      <c r="TW228" s="6" t="s">
        <v>1148</v>
      </c>
      <c r="TX228" s="6" t="s">
        <v>1149</v>
      </c>
      <c r="TY228" s="6" t="s">
        <v>1150</v>
      </c>
      <c r="TZ228" s="6" t="s">
        <v>1151</v>
      </c>
      <c r="UA228" s="6" t="s">
        <v>1152</v>
      </c>
      <c r="UB228" s="6" t="s">
        <v>1153</v>
      </c>
      <c r="UC228" s="6" t="s">
        <v>1154</v>
      </c>
      <c r="UD228" s="6" t="s">
        <v>1155</v>
      </c>
      <c r="UE228" s="6" t="s">
        <v>1156</v>
      </c>
      <c r="UF228" s="6" t="s">
        <v>1157</v>
      </c>
      <c r="UG228" s="6" t="s">
        <v>1158</v>
      </c>
      <c r="UH228" s="6" t="s">
        <v>1159</v>
      </c>
      <c r="UI228" s="6" t="s">
        <v>1160</v>
      </c>
      <c r="UJ228" s="6" t="s">
        <v>1161</v>
      </c>
      <c r="UK228" s="6" t="s">
        <v>1162</v>
      </c>
      <c r="UL228" s="6" t="s">
        <v>1163</v>
      </c>
      <c r="UM228" s="6" t="s">
        <v>1164</v>
      </c>
      <c r="UN228" s="6" t="s">
        <v>1165</v>
      </c>
      <c r="UO228" s="6" t="s">
        <v>1166</v>
      </c>
      <c r="UP228" s="6" t="s">
        <v>1167</v>
      </c>
      <c r="UQ228" s="6" t="s">
        <v>1168</v>
      </c>
      <c r="UR228" s="6" t="s">
        <v>1169</v>
      </c>
      <c r="US228" s="6" t="s">
        <v>1170</v>
      </c>
      <c r="UT228" s="6" t="s">
        <v>1171</v>
      </c>
      <c r="UU228" s="6" t="s">
        <v>1172</v>
      </c>
      <c r="UV228" s="6" t="s">
        <v>1173</v>
      </c>
      <c r="UW228" s="6" t="s">
        <v>1174</v>
      </c>
      <c r="UX228" s="6" t="s">
        <v>1175</v>
      </c>
      <c r="UY228" s="6" t="s">
        <v>1176</v>
      </c>
      <c r="UZ228" s="6" t="s">
        <v>1177</v>
      </c>
      <c r="VA228" s="6" t="s">
        <v>1178</v>
      </c>
      <c r="VB228" s="6" t="s">
        <v>1179</v>
      </c>
      <c r="VC228" s="6" t="s">
        <v>1180</v>
      </c>
      <c r="VD228" s="6" t="s">
        <v>1181</v>
      </c>
      <c r="VE228" s="6" t="s">
        <v>1182</v>
      </c>
      <c r="VF228" s="6" t="s">
        <v>1183</v>
      </c>
      <c r="VG228" s="6" t="s">
        <v>1184</v>
      </c>
      <c r="VH228" s="6" t="s">
        <v>1185</v>
      </c>
      <c r="VI228" s="6" t="s">
        <v>1186</v>
      </c>
      <c r="VJ228" s="6" t="s">
        <v>1187</v>
      </c>
      <c r="VK228" s="6" t="s">
        <v>1188</v>
      </c>
      <c r="VL228" s="6" t="s">
        <v>1189</v>
      </c>
      <c r="VM228" s="6" t="s">
        <v>1190</v>
      </c>
      <c r="VN228" s="6" t="s">
        <v>1191</v>
      </c>
      <c r="VO228" s="6" t="s">
        <v>1192</v>
      </c>
      <c r="VP228" s="6" t="s">
        <v>1193</v>
      </c>
      <c r="VQ228" s="6" t="s">
        <v>1194</v>
      </c>
      <c r="VR228" s="6" t="s">
        <v>1195</v>
      </c>
      <c r="VS228" s="6" t="s">
        <v>1196</v>
      </c>
      <c r="VT228" s="6" t="s">
        <v>1197</v>
      </c>
      <c r="VU228" s="6" t="s">
        <v>1198</v>
      </c>
      <c r="VV228" s="6" t="s">
        <v>1199</v>
      </c>
      <c r="VW228" s="6" t="s">
        <v>1200</v>
      </c>
      <c r="VX228" s="6" t="s">
        <v>1201</v>
      </c>
      <c r="VY228" s="6" t="s">
        <v>1202</v>
      </c>
      <c r="VZ228" s="6" t="s">
        <v>1203</v>
      </c>
      <c r="WA228" s="6" t="s">
        <v>1204</v>
      </c>
      <c r="WB228" s="6" t="s">
        <v>1205</v>
      </c>
      <c r="WC228" s="6" t="s">
        <v>1206</v>
      </c>
      <c r="WD228" s="6" t="s">
        <v>1207</v>
      </c>
      <c r="WE228" s="6" t="s">
        <v>1208</v>
      </c>
      <c r="WF228" s="6" t="s">
        <v>1209</v>
      </c>
      <c r="WG228" s="6" t="s">
        <v>1210</v>
      </c>
      <c r="WH228" s="6" t="s">
        <v>1211</v>
      </c>
      <c r="WI228" s="6" t="s">
        <v>1212</v>
      </c>
      <c r="WJ228" s="6" t="s">
        <v>1213</v>
      </c>
      <c r="WK228" s="6" t="s">
        <v>1214</v>
      </c>
      <c r="WL228" s="6" t="s">
        <v>1215</v>
      </c>
      <c r="WM228" s="6" t="s">
        <v>1216</v>
      </c>
      <c r="WN228" s="6" t="s">
        <v>1217</v>
      </c>
      <c r="WO228" s="6" t="s">
        <v>1218</v>
      </c>
      <c r="WP228" s="6" t="s">
        <v>1219</v>
      </c>
      <c r="WQ228" s="6" t="s">
        <v>1220</v>
      </c>
      <c r="WR228" s="6" t="s">
        <v>1221</v>
      </c>
      <c r="WS228" s="6" t="s">
        <v>1222</v>
      </c>
      <c r="WT228" s="6" t="s">
        <v>1223</v>
      </c>
      <c r="WU228" s="6" t="s">
        <v>1224</v>
      </c>
      <c r="WV228" s="6" t="s">
        <v>1225</v>
      </c>
      <c r="WW228" s="6" t="s">
        <v>1226</v>
      </c>
      <c r="WX228" s="6" t="s">
        <v>1227</v>
      </c>
      <c r="WY228" s="6" t="s">
        <v>1228</v>
      </c>
      <c r="WZ228" s="6" t="s">
        <v>1229</v>
      </c>
      <c r="XA228" s="6" t="s">
        <v>1230</v>
      </c>
      <c r="XB228" s="6" t="s">
        <v>1231</v>
      </c>
      <c r="XC228" s="6" t="s">
        <v>1232</v>
      </c>
      <c r="XD228" s="6" t="s">
        <v>1233</v>
      </c>
      <c r="XE228" s="6" t="s">
        <v>1234</v>
      </c>
      <c r="XF228" s="6" t="s">
        <v>1235</v>
      </c>
      <c r="XG228" s="6" t="s">
        <v>1236</v>
      </c>
      <c r="XH228" s="6" t="s">
        <v>1237</v>
      </c>
      <c r="XI228" s="6" t="s">
        <v>1238</v>
      </c>
      <c r="XJ228" s="6" t="s">
        <v>1239</v>
      </c>
      <c r="XK228" s="6" t="s">
        <v>1240</v>
      </c>
      <c r="XL228" s="6" t="s">
        <v>1241</v>
      </c>
      <c r="XM228" s="6" t="s">
        <v>1242</v>
      </c>
      <c r="XN228" s="6" t="s">
        <v>1243</v>
      </c>
      <c r="XO228" s="6" t="s">
        <v>1244</v>
      </c>
      <c r="XP228" s="6" t="s">
        <v>1245</v>
      </c>
      <c r="XQ228" s="6" t="s">
        <v>1246</v>
      </c>
      <c r="XR228" s="6" t="s">
        <v>1247</v>
      </c>
      <c r="XS228" s="6" t="s">
        <v>1248</v>
      </c>
      <c r="XT228" s="6" t="s">
        <v>1249</v>
      </c>
      <c r="XU228" s="6" t="s">
        <v>1250</v>
      </c>
      <c r="XV228" s="6" t="s">
        <v>1251</v>
      </c>
      <c r="XW228" s="6" t="s">
        <v>1252</v>
      </c>
      <c r="XX228" s="6" t="s">
        <v>1253</v>
      </c>
      <c r="XY228" s="6" t="s">
        <v>1254</v>
      </c>
      <c r="XZ228" s="6" t="s">
        <v>1255</v>
      </c>
      <c r="YA228" s="6" t="s">
        <v>1256</v>
      </c>
      <c r="YB228" s="6" t="s">
        <v>1257</v>
      </c>
      <c r="YC228" s="6" t="s">
        <v>1258</v>
      </c>
      <c r="YD228" s="6" t="s">
        <v>1259</v>
      </c>
      <c r="YE228" s="6" t="s">
        <v>1260</v>
      </c>
      <c r="YF228" s="6" t="s">
        <v>1261</v>
      </c>
      <c r="YG228" s="6" t="s">
        <v>1262</v>
      </c>
      <c r="YH228" s="6" t="s">
        <v>1263</v>
      </c>
      <c r="YI228" s="6" t="s">
        <v>1264</v>
      </c>
      <c r="YJ228" s="6" t="s">
        <v>1265</v>
      </c>
      <c r="YK228" s="6" t="s">
        <v>1266</v>
      </c>
      <c r="YL228" s="6" t="s">
        <v>1267</v>
      </c>
      <c r="YM228" s="6" t="s">
        <v>1268</v>
      </c>
      <c r="YN228" s="6" t="s">
        <v>1269</v>
      </c>
      <c r="YO228" s="6" t="s">
        <v>1270</v>
      </c>
      <c r="YP228" s="6" t="s">
        <v>1271</v>
      </c>
      <c r="YQ228" s="6" t="s">
        <v>1272</v>
      </c>
      <c r="YR228" s="6" t="s">
        <v>1273</v>
      </c>
      <c r="YS228" s="6" t="s">
        <v>1274</v>
      </c>
      <c r="YT228" s="6" t="s">
        <v>1275</v>
      </c>
      <c r="YU228" s="6" t="s">
        <v>1276</v>
      </c>
      <c r="YV228" s="6" t="s">
        <v>1277</v>
      </c>
      <c r="YW228" s="6" t="s">
        <v>1278</v>
      </c>
      <c r="YX228" s="6" t="s">
        <v>1279</v>
      </c>
      <c r="YY228" s="6" t="s">
        <v>1280</v>
      </c>
      <c r="YZ228" s="6" t="s">
        <v>1281</v>
      </c>
      <c r="ZA228" s="6" t="s">
        <v>1282</v>
      </c>
      <c r="ZB228" s="6" t="s">
        <v>1283</v>
      </c>
      <c r="ZC228" s="6" t="s">
        <v>1284</v>
      </c>
      <c r="ZD228" s="6" t="s">
        <v>1285</v>
      </c>
      <c r="ZE228" s="6" t="s">
        <v>1286</v>
      </c>
      <c r="ZF228" s="6" t="s">
        <v>1287</v>
      </c>
      <c r="ZG228" s="6" t="s">
        <v>1288</v>
      </c>
      <c r="ZH228" s="6" t="s">
        <v>1289</v>
      </c>
      <c r="ZI228" s="6" t="s">
        <v>1290</v>
      </c>
      <c r="ZJ228" s="6" t="s">
        <v>1291</v>
      </c>
      <c r="ZK228" s="6" t="s">
        <v>1292</v>
      </c>
      <c r="ZL228" s="6" t="s">
        <v>1293</v>
      </c>
      <c r="ZM228" s="6" t="s">
        <v>1294</v>
      </c>
      <c r="ZN228" s="6" t="s">
        <v>1295</v>
      </c>
      <c r="ZO228" s="6" t="s">
        <v>1296</v>
      </c>
      <c r="ZP228" s="6" t="s">
        <v>1297</v>
      </c>
      <c r="ZQ228" s="6" t="s">
        <v>1298</v>
      </c>
      <c r="ZR228" s="6" t="s">
        <v>1299</v>
      </c>
      <c r="ZS228" s="6" t="s">
        <v>1300</v>
      </c>
      <c r="ZT228" s="6" t="s">
        <v>1301</v>
      </c>
      <c r="ZU228" s="6" t="s">
        <v>1302</v>
      </c>
      <c r="ZV228" s="6" t="s">
        <v>1303</v>
      </c>
      <c r="ZW228" s="6" t="s">
        <v>1304</v>
      </c>
      <c r="ZX228" s="6" t="s">
        <v>1305</v>
      </c>
      <c r="ZY228" s="6" t="s">
        <v>1306</v>
      </c>
      <c r="ZZ228" s="6" t="s">
        <v>1307</v>
      </c>
      <c r="AAA228" s="6" t="s">
        <v>1308</v>
      </c>
      <c r="AAB228" s="6" t="s">
        <v>1309</v>
      </c>
      <c r="AAC228" s="6" t="s">
        <v>1310</v>
      </c>
      <c r="AAD228" s="6" t="s">
        <v>1311</v>
      </c>
      <c r="AAE228" s="6" t="s">
        <v>1312</v>
      </c>
      <c r="AAF228" s="6" t="s">
        <v>1313</v>
      </c>
      <c r="AAG228" s="6" t="s">
        <v>1314</v>
      </c>
      <c r="AAH228" s="6" t="s">
        <v>1315</v>
      </c>
      <c r="AAI228" s="6" t="s">
        <v>1316</v>
      </c>
      <c r="AAJ228" s="6" t="s">
        <v>1317</v>
      </c>
      <c r="AAK228" s="6" t="s">
        <v>1318</v>
      </c>
      <c r="AAL228" s="6" t="s">
        <v>1319</v>
      </c>
      <c r="AAM228" s="6" t="s">
        <v>1320</v>
      </c>
      <c r="AAN228" s="6" t="s">
        <v>1321</v>
      </c>
      <c r="AAO228" s="6" t="s">
        <v>1322</v>
      </c>
      <c r="AAP228" s="6" t="s">
        <v>1323</v>
      </c>
      <c r="AAQ228" s="6" t="s">
        <v>1324</v>
      </c>
      <c r="AAR228" s="6" t="s">
        <v>1325</v>
      </c>
      <c r="AAS228" s="6" t="s">
        <v>1326</v>
      </c>
      <c r="AAT228" s="6" t="s">
        <v>1327</v>
      </c>
      <c r="AAU228" s="6" t="s">
        <v>1328</v>
      </c>
      <c r="AAV228" s="6" t="s">
        <v>1329</v>
      </c>
      <c r="AAW228" s="6" t="s">
        <v>1330</v>
      </c>
      <c r="AAX228" s="6" t="s">
        <v>1331</v>
      </c>
      <c r="AAY228" s="6" t="s">
        <v>1332</v>
      </c>
      <c r="AAZ228" s="6" t="s">
        <v>1333</v>
      </c>
      <c r="ABA228" s="6" t="s">
        <v>1334</v>
      </c>
      <c r="ABB228" s="6" t="s">
        <v>1335</v>
      </c>
      <c r="ABC228" s="6" t="s">
        <v>1336</v>
      </c>
      <c r="ABD228" s="6" t="s">
        <v>1337</v>
      </c>
      <c r="ABE228" s="6" t="s">
        <v>1338</v>
      </c>
      <c r="ABF228" s="6" t="s">
        <v>1339</v>
      </c>
      <c r="ABG228" s="6" t="s">
        <v>1340</v>
      </c>
      <c r="ABH228" s="6" t="s">
        <v>1341</v>
      </c>
      <c r="ABI228" s="6" t="s">
        <v>1342</v>
      </c>
      <c r="ABJ228" s="6" t="s">
        <v>1343</v>
      </c>
      <c r="ABK228" s="6" t="s">
        <v>1344</v>
      </c>
      <c r="ABL228" s="6" t="s">
        <v>1345</v>
      </c>
      <c r="ABM228" s="6" t="s">
        <v>1346</v>
      </c>
      <c r="ABN228" s="6" t="s">
        <v>1347</v>
      </c>
      <c r="ABO228" s="6" t="s">
        <v>1348</v>
      </c>
      <c r="ABP228" s="6" t="s">
        <v>1349</v>
      </c>
      <c r="ABQ228" s="6" t="s">
        <v>1350</v>
      </c>
      <c r="ABR228" s="6" t="s">
        <v>1351</v>
      </c>
      <c r="ABS228" s="6" t="s">
        <v>1352</v>
      </c>
      <c r="ABT228" s="6" t="s">
        <v>1353</v>
      </c>
      <c r="ABU228" s="6" t="s">
        <v>1354</v>
      </c>
      <c r="ABV228" s="6" t="s">
        <v>1355</v>
      </c>
      <c r="ABW228" s="6" t="s">
        <v>1356</v>
      </c>
      <c r="ABX228" s="6" t="s">
        <v>1357</v>
      </c>
      <c r="ABY228" s="6" t="s">
        <v>1358</v>
      </c>
      <c r="ABZ228" s="6" t="s">
        <v>1359</v>
      </c>
      <c r="ACA228" s="6" t="s">
        <v>1360</v>
      </c>
      <c r="ACB228" s="6" t="s">
        <v>1361</v>
      </c>
      <c r="ACC228" s="6" t="s">
        <v>1362</v>
      </c>
      <c r="ACD228" s="6" t="s">
        <v>1363</v>
      </c>
      <c r="ACE228" s="6" t="s">
        <v>1364</v>
      </c>
      <c r="ACF228" s="6" t="s">
        <v>1365</v>
      </c>
      <c r="ACG228" s="6" t="s">
        <v>1366</v>
      </c>
      <c r="ACH228" s="6" t="s">
        <v>1367</v>
      </c>
      <c r="ACI228" s="6" t="s">
        <v>1368</v>
      </c>
      <c r="ACJ228" s="6" t="s">
        <v>1369</v>
      </c>
      <c r="ACK228" s="6" t="s">
        <v>1370</v>
      </c>
      <c r="ACL228" s="6" t="s">
        <v>1371</v>
      </c>
      <c r="ACM228" s="6" t="s">
        <v>1372</v>
      </c>
      <c r="ACN228" s="6" t="s">
        <v>1373</v>
      </c>
      <c r="ACO228" s="6" t="s">
        <v>1374</v>
      </c>
      <c r="ACP228" s="6" t="s">
        <v>1375</v>
      </c>
      <c r="ACQ228" s="6" t="s">
        <v>1376</v>
      </c>
      <c r="ACR228" s="6" t="s">
        <v>1377</v>
      </c>
      <c r="ACS228" s="6" t="s">
        <v>1378</v>
      </c>
      <c r="ACT228" s="6" t="s">
        <v>1379</v>
      </c>
      <c r="ACU228" s="6" t="s">
        <v>1380</v>
      </c>
      <c r="ACV228" s="6" t="s">
        <v>1381</v>
      </c>
      <c r="ACW228" s="6" t="s">
        <v>1382</v>
      </c>
      <c r="ACX228" s="6" t="s">
        <v>1383</v>
      </c>
      <c r="ACY228" s="6" t="s">
        <v>1384</v>
      </c>
      <c r="ACZ228" s="6" t="s">
        <v>1385</v>
      </c>
      <c r="ADA228" s="6" t="s">
        <v>1386</v>
      </c>
      <c r="ADB228" s="6" t="s">
        <v>1387</v>
      </c>
      <c r="ADC228" s="6" t="s">
        <v>1388</v>
      </c>
      <c r="ADD228" s="6" t="s">
        <v>1389</v>
      </c>
      <c r="ADE228" s="6" t="s">
        <v>1390</v>
      </c>
      <c r="ADF228" s="6" t="s">
        <v>1391</v>
      </c>
      <c r="ADG228" s="6" t="s">
        <v>1392</v>
      </c>
      <c r="ADH228" s="6" t="s">
        <v>1393</v>
      </c>
      <c r="ADI228" s="6" t="s">
        <v>1394</v>
      </c>
      <c r="ADJ228" s="6" t="s">
        <v>1395</v>
      </c>
      <c r="ADK228" s="6" t="s">
        <v>1396</v>
      </c>
      <c r="ADL228" s="6" t="s">
        <v>1397</v>
      </c>
      <c r="ADM228" s="6" t="s">
        <v>1398</v>
      </c>
      <c r="ADN228" s="6" t="s">
        <v>1399</v>
      </c>
      <c r="ADO228" s="6" t="s">
        <v>1400</v>
      </c>
      <c r="ADP228" s="6" t="s">
        <v>1401</v>
      </c>
      <c r="ADQ228" s="6" t="s">
        <v>1402</v>
      </c>
      <c r="ADR228" s="6" t="s">
        <v>1403</v>
      </c>
      <c r="ADS228" s="6" t="s">
        <v>1404</v>
      </c>
      <c r="ADT228" s="6" t="s">
        <v>1405</v>
      </c>
      <c r="ADU228" s="6" t="s">
        <v>1406</v>
      </c>
      <c r="ADV228" s="6" t="s">
        <v>1407</v>
      </c>
      <c r="ADW228" s="6" t="s">
        <v>1408</v>
      </c>
      <c r="ADX228" s="6" t="s">
        <v>1409</v>
      </c>
      <c r="ADY228" s="6" t="s">
        <v>1410</v>
      </c>
      <c r="ADZ228" s="6" t="s">
        <v>1411</v>
      </c>
      <c r="AEA228" s="6" t="s">
        <v>1412</v>
      </c>
      <c r="AEB228" s="6" t="s">
        <v>1413</v>
      </c>
      <c r="AEC228" s="6" t="s">
        <v>1414</v>
      </c>
      <c r="AED228" s="6" t="s">
        <v>1415</v>
      </c>
      <c r="AEE228" s="6" t="s">
        <v>1416</v>
      </c>
      <c r="AEF228" s="6" t="s">
        <v>1417</v>
      </c>
      <c r="AEG228" s="6" t="s">
        <v>1418</v>
      </c>
      <c r="AEH228" s="6" t="s">
        <v>1419</v>
      </c>
      <c r="AEI228" s="6" t="s">
        <v>1420</v>
      </c>
      <c r="AEJ228" s="6" t="s">
        <v>1421</v>
      </c>
      <c r="AEK228" s="6" t="s">
        <v>1422</v>
      </c>
      <c r="AEL228" s="6" t="s">
        <v>1423</v>
      </c>
      <c r="AEM228" s="6" t="s">
        <v>1424</v>
      </c>
      <c r="AEN228" s="6" t="s">
        <v>1425</v>
      </c>
    </row>
    <row r="229" spans="1:820" x14ac:dyDescent="0.2">
      <c r="A229" s="6" t="s">
        <v>590</v>
      </c>
      <c r="B229">
        <v>29.18</v>
      </c>
      <c r="C229">
        <v>39.703000000000003</v>
      </c>
      <c r="D229">
        <v>25</v>
      </c>
      <c r="E229">
        <v>347.06200000000001</v>
      </c>
      <c r="F229">
        <v>62</v>
      </c>
      <c r="G229">
        <v>4</v>
      </c>
      <c r="H229">
        <v>59</v>
      </c>
      <c r="I229">
        <v>17.3</v>
      </c>
      <c r="J229">
        <v>583.245</v>
      </c>
      <c r="K229">
        <v>1</v>
      </c>
      <c r="L229">
        <v>6.3730000000000002</v>
      </c>
      <c r="M229">
        <v>1</v>
      </c>
      <c r="N229">
        <v>34.4</v>
      </c>
      <c r="O229">
        <v>3</v>
      </c>
      <c r="P229">
        <v>0</v>
      </c>
      <c r="Q229">
        <v>1</v>
      </c>
      <c r="R229">
        <v>0</v>
      </c>
      <c r="S229">
        <v>46.773000000000003</v>
      </c>
      <c r="T229">
        <v>5</v>
      </c>
      <c r="U229">
        <v>6</v>
      </c>
      <c r="V229">
        <v>3.5</v>
      </c>
      <c r="W229">
        <v>22.8</v>
      </c>
      <c r="X229">
        <v>3</v>
      </c>
      <c r="Y229">
        <v>0</v>
      </c>
      <c r="Z229">
        <v>5</v>
      </c>
      <c r="AA229">
        <v>1</v>
      </c>
      <c r="AB229">
        <v>46.3</v>
      </c>
      <c r="AC229">
        <v>0</v>
      </c>
      <c r="AD229">
        <v>2.5099999999999998</v>
      </c>
      <c r="AE229">
        <v>1</v>
      </c>
      <c r="AF229">
        <v>29.4</v>
      </c>
      <c r="AG229">
        <v>2</v>
      </c>
      <c r="AH229">
        <v>0</v>
      </c>
      <c r="AI229">
        <v>7</v>
      </c>
      <c r="AJ229">
        <v>2</v>
      </c>
      <c r="AK229">
        <v>43.91</v>
      </c>
      <c r="AL229">
        <v>2.5</v>
      </c>
      <c r="AM229">
        <v>5.68</v>
      </c>
      <c r="AN229">
        <v>1</v>
      </c>
      <c r="AO229">
        <v>24.2</v>
      </c>
      <c r="AP229">
        <v>5</v>
      </c>
      <c r="AQ229">
        <v>1</v>
      </c>
      <c r="AR229">
        <v>6</v>
      </c>
      <c r="AS229">
        <v>1</v>
      </c>
      <c r="AT229">
        <v>46.38</v>
      </c>
      <c r="AU229">
        <v>7.67</v>
      </c>
      <c r="AV229">
        <v>4.3730000000000002</v>
      </c>
      <c r="AW229">
        <v>3.5</v>
      </c>
      <c r="AX229">
        <v>24.062000000000001</v>
      </c>
      <c r="AY229">
        <v>7</v>
      </c>
      <c r="AZ229">
        <v>2</v>
      </c>
      <c r="BA229">
        <v>3</v>
      </c>
      <c r="BB229">
        <v>6</v>
      </c>
      <c r="BC229">
        <v>57.604999999999997</v>
      </c>
      <c r="BD229">
        <v>1</v>
      </c>
      <c r="BE229">
        <v>2</v>
      </c>
      <c r="BF229">
        <v>4</v>
      </c>
      <c r="BG229">
        <v>34</v>
      </c>
      <c r="BH229">
        <v>11</v>
      </c>
      <c r="BI229">
        <v>0</v>
      </c>
      <c r="BJ229">
        <v>1</v>
      </c>
      <c r="BK229">
        <v>1.3</v>
      </c>
      <c r="BL229">
        <v>54.3</v>
      </c>
      <c r="BM229">
        <v>2.34</v>
      </c>
      <c r="BN229">
        <v>1.99</v>
      </c>
      <c r="BO229">
        <v>3</v>
      </c>
      <c r="BP229">
        <v>22</v>
      </c>
      <c r="BQ229">
        <v>10</v>
      </c>
      <c r="BR229">
        <v>0</v>
      </c>
      <c r="BS229">
        <v>4</v>
      </c>
      <c r="BT229">
        <v>0</v>
      </c>
      <c r="BU229">
        <v>43.33</v>
      </c>
      <c r="BV229">
        <v>2</v>
      </c>
      <c r="BW229">
        <v>2.68</v>
      </c>
      <c r="BX229">
        <v>0</v>
      </c>
      <c r="BY229">
        <v>20</v>
      </c>
      <c r="BZ229">
        <v>8</v>
      </c>
      <c r="CA229">
        <v>1</v>
      </c>
      <c r="CB229">
        <v>0</v>
      </c>
      <c r="CC229">
        <v>2</v>
      </c>
      <c r="CD229">
        <v>35.68</v>
      </c>
      <c r="CE229">
        <v>3</v>
      </c>
      <c r="CF229">
        <v>1</v>
      </c>
      <c r="CG229">
        <v>4</v>
      </c>
      <c r="CH229">
        <v>41</v>
      </c>
      <c r="CI229">
        <v>4</v>
      </c>
      <c r="CJ229">
        <v>0</v>
      </c>
      <c r="CK229">
        <v>2</v>
      </c>
      <c r="CL229">
        <v>1</v>
      </c>
      <c r="CM229">
        <v>56</v>
      </c>
      <c r="CN229">
        <v>3.33</v>
      </c>
      <c r="CO229">
        <v>2.68</v>
      </c>
      <c r="CP229">
        <v>2</v>
      </c>
      <c r="CQ229">
        <v>36.5</v>
      </c>
      <c r="CR229">
        <v>6</v>
      </c>
      <c r="CS229">
        <v>0</v>
      </c>
      <c r="CT229">
        <v>25</v>
      </c>
      <c r="CU229">
        <v>0</v>
      </c>
      <c r="CV229">
        <v>75.510000000000005</v>
      </c>
      <c r="CW229">
        <v>1.34</v>
      </c>
      <c r="CX229">
        <v>0.40699999999999997</v>
      </c>
      <c r="CY229">
        <v>1</v>
      </c>
      <c r="CZ229">
        <v>28.2</v>
      </c>
      <c r="DA229">
        <v>2</v>
      </c>
      <c r="DB229">
        <v>0</v>
      </c>
      <c r="DC229">
        <v>0</v>
      </c>
      <c r="DD229">
        <v>3</v>
      </c>
      <c r="DE229">
        <v>35.947000000000003</v>
      </c>
      <c r="DF229">
        <v>0</v>
      </c>
      <c r="DG229">
        <v>4.01</v>
      </c>
      <c r="DH229">
        <v>1</v>
      </c>
      <c r="DI229">
        <v>30.5</v>
      </c>
      <c r="DJ229">
        <v>1</v>
      </c>
      <c r="DK229">
        <v>0</v>
      </c>
      <c r="DL229">
        <v>5</v>
      </c>
      <c r="DM229">
        <v>0</v>
      </c>
      <c r="DN229">
        <v>41.51</v>
      </c>
      <c r="DO229">
        <v>2.33</v>
      </c>
      <c r="DP229">
        <v>13.02</v>
      </c>
      <c r="DQ229">
        <v>13</v>
      </c>
      <c r="DR229">
        <v>94.2</v>
      </c>
      <c r="DS229">
        <v>22</v>
      </c>
      <c r="DT229">
        <v>4</v>
      </c>
      <c r="DU229">
        <v>3</v>
      </c>
      <c r="DV229">
        <v>6</v>
      </c>
      <c r="DW229">
        <v>157.55000000000001</v>
      </c>
      <c r="DX229">
        <v>0</v>
      </c>
      <c r="DY229">
        <v>3</v>
      </c>
      <c r="DZ229">
        <v>1</v>
      </c>
      <c r="EA229">
        <v>6.3</v>
      </c>
      <c r="EB229">
        <v>3</v>
      </c>
      <c r="EC229">
        <v>0</v>
      </c>
      <c r="ED229">
        <v>1</v>
      </c>
      <c r="EE229">
        <v>0</v>
      </c>
      <c r="EF229">
        <v>14.3</v>
      </c>
      <c r="EG229">
        <v>0</v>
      </c>
      <c r="EH229">
        <v>1</v>
      </c>
      <c r="EI229">
        <v>3.5</v>
      </c>
      <c r="EJ229">
        <v>10.4</v>
      </c>
      <c r="EK229">
        <v>2</v>
      </c>
      <c r="EL229">
        <v>0</v>
      </c>
      <c r="EM229">
        <v>0</v>
      </c>
      <c r="EN229">
        <v>0</v>
      </c>
      <c r="EO229">
        <v>16.899999999999999</v>
      </c>
      <c r="EP229">
        <v>0</v>
      </c>
      <c r="EQ229">
        <v>1</v>
      </c>
      <c r="ER229">
        <v>0</v>
      </c>
      <c r="ES229">
        <v>4</v>
      </c>
      <c r="ET229">
        <v>1</v>
      </c>
      <c r="EU229">
        <v>0</v>
      </c>
      <c r="EV229">
        <v>0</v>
      </c>
      <c r="EW229">
        <v>0</v>
      </c>
      <c r="EX229">
        <v>6</v>
      </c>
      <c r="EY229">
        <v>0</v>
      </c>
      <c r="EZ229">
        <v>1.34</v>
      </c>
      <c r="FA229">
        <v>1</v>
      </c>
      <c r="FB229">
        <v>10</v>
      </c>
      <c r="FC229">
        <v>1</v>
      </c>
      <c r="FD229">
        <v>1</v>
      </c>
      <c r="FE229">
        <v>1</v>
      </c>
      <c r="FF229">
        <v>0</v>
      </c>
      <c r="FG229">
        <v>15.34</v>
      </c>
      <c r="FH229">
        <v>0.33</v>
      </c>
      <c r="FI229">
        <v>2.34</v>
      </c>
      <c r="FJ229">
        <v>2.5</v>
      </c>
      <c r="FK229">
        <v>11</v>
      </c>
      <c r="FL229">
        <v>3</v>
      </c>
      <c r="FM229">
        <v>2</v>
      </c>
      <c r="FN229">
        <v>0</v>
      </c>
      <c r="FO229">
        <v>4</v>
      </c>
      <c r="FP229">
        <v>25.17</v>
      </c>
      <c r="FQ229">
        <v>0</v>
      </c>
      <c r="FR229">
        <v>0</v>
      </c>
      <c r="FS229">
        <v>4</v>
      </c>
      <c r="FT229">
        <v>11</v>
      </c>
      <c r="FU229">
        <v>5</v>
      </c>
      <c r="FV229">
        <v>0</v>
      </c>
      <c r="FW229">
        <v>1</v>
      </c>
      <c r="FX229">
        <v>0</v>
      </c>
      <c r="FY229">
        <v>21</v>
      </c>
      <c r="FZ229">
        <v>0</v>
      </c>
      <c r="GA229">
        <v>1</v>
      </c>
      <c r="GB229">
        <v>0</v>
      </c>
      <c r="GC229">
        <v>5</v>
      </c>
      <c r="GD229">
        <v>0</v>
      </c>
      <c r="GE229">
        <v>0</v>
      </c>
      <c r="GF229">
        <v>0</v>
      </c>
      <c r="GG229">
        <v>0</v>
      </c>
      <c r="GH229">
        <v>6</v>
      </c>
      <c r="GI229">
        <v>0</v>
      </c>
      <c r="GJ229">
        <v>0.34</v>
      </c>
      <c r="GK229">
        <v>0</v>
      </c>
      <c r="GL229">
        <v>5</v>
      </c>
      <c r="GM229">
        <v>3</v>
      </c>
      <c r="GN229">
        <v>1</v>
      </c>
      <c r="GO229">
        <v>0</v>
      </c>
      <c r="GP229">
        <v>1</v>
      </c>
      <c r="GQ229">
        <v>10.34</v>
      </c>
      <c r="GR229">
        <v>1</v>
      </c>
      <c r="GS229">
        <v>0</v>
      </c>
      <c r="GT229">
        <v>1</v>
      </c>
      <c r="GU229">
        <v>9</v>
      </c>
      <c r="GV229">
        <v>1</v>
      </c>
      <c r="GW229">
        <v>0</v>
      </c>
      <c r="GX229">
        <v>0</v>
      </c>
      <c r="GY229">
        <v>0</v>
      </c>
      <c r="GZ229">
        <v>12</v>
      </c>
      <c r="HA229">
        <v>1</v>
      </c>
      <c r="HB229">
        <v>2</v>
      </c>
      <c r="HC229">
        <v>0</v>
      </c>
      <c r="HD229">
        <v>15.5</v>
      </c>
      <c r="HE229">
        <v>2</v>
      </c>
      <c r="HF229">
        <v>0</v>
      </c>
      <c r="HG229">
        <v>0</v>
      </c>
      <c r="HH229">
        <v>0</v>
      </c>
      <c r="HI229">
        <v>20.5</v>
      </c>
      <c r="HJ229">
        <v>0</v>
      </c>
      <c r="HK229">
        <v>0</v>
      </c>
      <c r="HL229">
        <v>0</v>
      </c>
      <c r="HM229">
        <v>3</v>
      </c>
      <c r="HN229">
        <v>1</v>
      </c>
      <c r="HO229">
        <v>0</v>
      </c>
      <c r="HP229">
        <v>0</v>
      </c>
      <c r="HQ229">
        <v>1</v>
      </c>
      <c r="HR229">
        <v>5</v>
      </c>
      <c r="HS229">
        <v>0</v>
      </c>
      <c r="HT229">
        <v>1</v>
      </c>
      <c r="HU229">
        <v>0</v>
      </c>
      <c r="HV229">
        <v>4</v>
      </c>
      <c r="HW229">
        <v>0</v>
      </c>
      <c r="HX229">
        <v>0</v>
      </c>
      <c r="HY229">
        <v>0</v>
      </c>
      <c r="HZ229">
        <v>0</v>
      </c>
      <c r="IA229">
        <v>5</v>
      </c>
      <c r="IB229">
        <v>6.67</v>
      </c>
      <c r="IC229">
        <v>4.68</v>
      </c>
      <c r="ID229">
        <v>6</v>
      </c>
      <c r="IE229">
        <v>77.099999999999994</v>
      </c>
      <c r="IF229">
        <v>8</v>
      </c>
      <c r="IG229">
        <v>0</v>
      </c>
      <c r="IH229">
        <v>10</v>
      </c>
      <c r="II229">
        <v>1</v>
      </c>
      <c r="IJ229">
        <v>113.45</v>
      </c>
      <c r="IK229">
        <v>0</v>
      </c>
      <c r="IL229">
        <v>0</v>
      </c>
      <c r="IM229">
        <v>0</v>
      </c>
      <c r="IN229">
        <v>17</v>
      </c>
      <c r="IO229">
        <v>0</v>
      </c>
      <c r="IP229">
        <v>0</v>
      </c>
      <c r="IQ229">
        <v>0</v>
      </c>
      <c r="IR229">
        <v>0</v>
      </c>
      <c r="IS229">
        <v>17</v>
      </c>
      <c r="IT229">
        <v>1</v>
      </c>
      <c r="IU229">
        <v>1</v>
      </c>
      <c r="IV229">
        <v>0</v>
      </c>
      <c r="IW229">
        <v>5</v>
      </c>
      <c r="IX229">
        <v>1</v>
      </c>
      <c r="IY229">
        <v>0</v>
      </c>
      <c r="IZ229">
        <v>5</v>
      </c>
      <c r="JA229">
        <v>0</v>
      </c>
      <c r="JB229">
        <v>13</v>
      </c>
      <c r="JC229">
        <v>0</v>
      </c>
      <c r="JD229">
        <v>0.34</v>
      </c>
      <c r="JE229">
        <v>0</v>
      </c>
      <c r="JF229">
        <v>12.8</v>
      </c>
      <c r="JG229">
        <v>0</v>
      </c>
      <c r="JH229">
        <v>0</v>
      </c>
      <c r="JI229">
        <v>0</v>
      </c>
      <c r="JJ229">
        <v>0</v>
      </c>
      <c r="JK229">
        <v>13.14</v>
      </c>
      <c r="JL229">
        <v>0</v>
      </c>
      <c r="JM229">
        <v>0</v>
      </c>
      <c r="JN229">
        <v>0</v>
      </c>
      <c r="JO229">
        <v>1</v>
      </c>
      <c r="JP229">
        <v>0</v>
      </c>
      <c r="JQ229">
        <v>0</v>
      </c>
      <c r="JR229">
        <v>0</v>
      </c>
      <c r="JS229">
        <v>0</v>
      </c>
      <c r="JT229">
        <v>1</v>
      </c>
      <c r="JU229">
        <v>0</v>
      </c>
      <c r="JV229">
        <v>0</v>
      </c>
      <c r="JW229">
        <v>0</v>
      </c>
      <c r="JX229">
        <v>2</v>
      </c>
      <c r="JY229">
        <v>0</v>
      </c>
      <c r="JZ229">
        <v>0</v>
      </c>
      <c r="KA229">
        <v>0</v>
      </c>
      <c r="KB229">
        <v>0</v>
      </c>
      <c r="KC229">
        <v>2</v>
      </c>
      <c r="KD229">
        <v>0</v>
      </c>
      <c r="KE229">
        <v>0</v>
      </c>
      <c r="KF229">
        <v>0</v>
      </c>
      <c r="KG229">
        <v>1</v>
      </c>
      <c r="KH229">
        <v>2</v>
      </c>
      <c r="KI229">
        <v>0</v>
      </c>
      <c r="KJ229">
        <v>0</v>
      </c>
      <c r="KK229">
        <v>0</v>
      </c>
      <c r="KL229">
        <v>3</v>
      </c>
      <c r="KM229">
        <v>1</v>
      </c>
      <c r="KN229">
        <v>0</v>
      </c>
      <c r="KO229">
        <v>2</v>
      </c>
      <c r="KP229">
        <v>5</v>
      </c>
      <c r="KQ229">
        <v>2</v>
      </c>
      <c r="KR229">
        <v>0</v>
      </c>
      <c r="KS229">
        <v>0</v>
      </c>
      <c r="KT229">
        <v>0</v>
      </c>
      <c r="KU229">
        <v>10</v>
      </c>
      <c r="KV229">
        <v>0</v>
      </c>
      <c r="KW229">
        <v>1</v>
      </c>
      <c r="KX229">
        <v>0</v>
      </c>
      <c r="KY229">
        <v>1</v>
      </c>
      <c r="KZ229">
        <v>0</v>
      </c>
      <c r="LA229">
        <v>0</v>
      </c>
      <c r="LB229">
        <v>0</v>
      </c>
      <c r="LC229">
        <v>0</v>
      </c>
      <c r="LD229">
        <v>2</v>
      </c>
      <c r="LE229">
        <v>2</v>
      </c>
      <c r="LF229">
        <v>1</v>
      </c>
      <c r="LG229">
        <v>1</v>
      </c>
      <c r="LH229">
        <v>10</v>
      </c>
      <c r="LI229">
        <v>1</v>
      </c>
      <c r="LJ229">
        <v>0</v>
      </c>
      <c r="LK229">
        <v>0</v>
      </c>
      <c r="LL229">
        <v>1</v>
      </c>
      <c r="LM229">
        <v>16</v>
      </c>
      <c r="LN229">
        <v>1.33</v>
      </c>
      <c r="LO229">
        <v>0.34</v>
      </c>
      <c r="LP229">
        <v>1</v>
      </c>
      <c r="LQ229">
        <v>5.8</v>
      </c>
      <c r="LR229">
        <v>0</v>
      </c>
      <c r="LS229">
        <v>0</v>
      </c>
      <c r="LT229">
        <v>0</v>
      </c>
      <c r="LU229">
        <v>0</v>
      </c>
      <c r="LV229">
        <v>8.4700000000000006</v>
      </c>
      <c r="LW229">
        <v>1.34</v>
      </c>
      <c r="LX229">
        <v>0</v>
      </c>
      <c r="LY229">
        <v>1</v>
      </c>
      <c r="LZ229">
        <v>13.4</v>
      </c>
      <c r="MA229">
        <v>1</v>
      </c>
      <c r="MB229">
        <v>0</v>
      </c>
      <c r="MC229">
        <v>0</v>
      </c>
      <c r="MD229">
        <v>0</v>
      </c>
      <c r="ME229">
        <v>16.739999999999998</v>
      </c>
      <c r="MF229">
        <v>0</v>
      </c>
      <c r="MG229">
        <v>1</v>
      </c>
      <c r="MH229">
        <v>1</v>
      </c>
      <c r="MI229">
        <v>3.1</v>
      </c>
      <c r="MJ229">
        <v>1</v>
      </c>
      <c r="MK229">
        <v>0</v>
      </c>
      <c r="ML229">
        <v>5</v>
      </c>
      <c r="MM229">
        <v>0</v>
      </c>
      <c r="MN229">
        <v>11.1</v>
      </c>
      <c r="MO229">
        <v>6</v>
      </c>
      <c r="MP229">
        <v>5.66</v>
      </c>
      <c r="MQ229">
        <v>2</v>
      </c>
      <c r="MR229">
        <v>39</v>
      </c>
      <c r="MS229">
        <v>3</v>
      </c>
      <c r="MT229">
        <v>0</v>
      </c>
      <c r="MU229">
        <v>0</v>
      </c>
      <c r="MV229">
        <v>2</v>
      </c>
      <c r="MW229">
        <v>57.66</v>
      </c>
      <c r="MX229">
        <v>0</v>
      </c>
      <c r="MY229">
        <v>0</v>
      </c>
      <c r="MZ229">
        <v>0</v>
      </c>
      <c r="NA229">
        <v>4</v>
      </c>
      <c r="NB229">
        <v>0</v>
      </c>
      <c r="NC229">
        <v>0</v>
      </c>
      <c r="ND229">
        <v>0</v>
      </c>
      <c r="NE229">
        <v>0</v>
      </c>
      <c r="NF229">
        <v>4</v>
      </c>
      <c r="NG229">
        <v>3</v>
      </c>
      <c r="NH229">
        <v>0</v>
      </c>
      <c r="NI229">
        <v>0</v>
      </c>
      <c r="NJ229">
        <v>3</v>
      </c>
      <c r="NK229">
        <v>0</v>
      </c>
      <c r="NL229">
        <v>0</v>
      </c>
      <c r="NM229">
        <v>0</v>
      </c>
      <c r="NN229">
        <v>0</v>
      </c>
      <c r="NO229">
        <v>6</v>
      </c>
      <c r="NP229">
        <v>0</v>
      </c>
      <c r="NQ229">
        <v>0</v>
      </c>
      <c r="NR229">
        <v>1</v>
      </c>
      <c r="NS229">
        <v>6</v>
      </c>
      <c r="NT229">
        <v>0</v>
      </c>
      <c r="NU229">
        <v>0</v>
      </c>
      <c r="NV229">
        <v>0</v>
      </c>
      <c r="NW229">
        <v>0</v>
      </c>
      <c r="NX229">
        <v>7</v>
      </c>
      <c r="NY229">
        <v>0</v>
      </c>
      <c r="NZ229">
        <v>3</v>
      </c>
      <c r="OA229">
        <v>0</v>
      </c>
      <c r="OB229">
        <v>2</v>
      </c>
      <c r="OC229">
        <v>1</v>
      </c>
      <c r="OD229">
        <v>0</v>
      </c>
      <c r="OE229">
        <v>0</v>
      </c>
      <c r="OF229">
        <v>0</v>
      </c>
      <c r="OG229">
        <v>6</v>
      </c>
      <c r="OH229">
        <v>2</v>
      </c>
      <c r="OI229">
        <v>0</v>
      </c>
      <c r="OJ229">
        <v>0</v>
      </c>
      <c r="OK229">
        <v>1</v>
      </c>
      <c r="OL229">
        <v>0</v>
      </c>
      <c r="OM229">
        <v>0</v>
      </c>
      <c r="ON229">
        <v>0</v>
      </c>
      <c r="OO229">
        <v>0</v>
      </c>
      <c r="OP229">
        <v>3</v>
      </c>
      <c r="OQ229">
        <v>0</v>
      </c>
      <c r="OR229">
        <v>1</v>
      </c>
      <c r="OS229">
        <v>0</v>
      </c>
      <c r="OT229">
        <v>10</v>
      </c>
      <c r="OU229">
        <v>1</v>
      </c>
      <c r="OV229">
        <v>0</v>
      </c>
      <c r="OW229">
        <v>0</v>
      </c>
      <c r="OX229">
        <v>1</v>
      </c>
      <c r="OY229">
        <v>13</v>
      </c>
      <c r="OZ229">
        <v>0</v>
      </c>
      <c r="PA229">
        <v>0.99</v>
      </c>
      <c r="PB229">
        <v>1</v>
      </c>
      <c r="PC229">
        <v>2</v>
      </c>
      <c r="PD229">
        <v>0</v>
      </c>
      <c r="PE229">
        <v>0</v>
      </c>
      <c r="PF229">
        <v>0</v>
      </c>
      <c r="PG229">
        <v>0</v>
      </c>
      <c r="PH229">
        <v>3.99</v>
      </c>
      <c r="PI229">
        <v>0</v>
      </c>
      <c r="PJ229">
        <v>0</v>
      </c>
      <c r="PK229">
        <v>0</v>
      </c>
      <c r="PL229">
        <v>2</v>
      </c>
      <c r="PM229">
        <v>0</v>
      </c>
      <c r="PN229">
        <v>0</v>
      </c>
      <c r="PO229">
        <v>0</v>
      </c>
      <c r="PP229">
        <v>0</v>
      </c>
      <c r="PQ229">
        <v>2</v>
      </c>
      <c r="PR229">
        <v>0</v>
      </c>
      <c r="PS229">
        <v>0</v>
      </c>
      <c r="PT229">
        <v>0</v>
      </c>
      <c r="PU229">
        <v>1</v>
      </c>
      <c r="PV229">
        <v>1</v>
      </c>
      <c r="PW229">
        <v>0</v>
      </c>
      <c r="PX229">
        <v>0</v>
      </c>
      <c r="PY229">
        <v>0</v>
      </c>
      <c r="PZ229">
        <v>2</v>
      </c>
      <c r="QA229">
        <v>1</v>
      </c>
      <c r="QB229">
        <v>0</v>
      </c>
      <c r="QC229">
        <v>0</v>
      </c>
      <c r="QD229">
        <v>0</v>
      </c>
      <c r="QE229">
        <v>0</v>
      </c>
      <c r="QF229">
        <v>0</v>
      </c>
      <c r="QG229">
        <v>0</v>
      </c>
      <c r="QH229">
        <v>0</v>
      </c>
      <c r="QI229">
        <v>1</v>
      </c>
      <c r="QJ229">
        <v>0</v>
      </c>
      <c r="QK229">
        <v>0</v>
      </c>
      <c r="QL229">
        <v>0</v>
      </c>
      <c r="QM229">
        <v>1</v>
      </c>
      <c r="QN229">
        <v>0</v>
      </c>
      <c r="QO229">
        <v>0</v>
      </c>
      <c r="QP229">
        <v>0</v>
      </c>
      <c r="QQ229">
        <v>1</v>
      </c>
      <c r="QR229">
        <v>2</v>
      </c>
      <c r="QS229">
        <v>0</v>
      </c>
      <c r="QT229">
        <v>0.67</v>
      </c>
      <c r="QU229">
        <v>0</v>
      </c>
      <c r="QV229">
        <v>7</v>
      </c>
      <c r="QW229">
        <v>0</v>
      </c>
      <c r="QX229">
        <v>0</v>
      </c>
      <c r="QY229">
        <v>0</v>
      </c>
      <c r="QZ229">
        <v>0</v>
      </c>
      <c r="RA229">
        <v>7.67</v>
      </c>
      <c r="RB229">
        <v>2.34</v>
      </c>
      <c r="RC229">
        <v>4.0670000000000002</v>
      </c>
      <c r="RD229">
        <v>2</v>
      </c>
      <c r="RE229">
        <v>41.6</v>
      </c>
      <c r="RF229">
        <v>3</v>
      </c>
      <c r="RG229">
        <v>0</v>
      </c>
      <c r="RH229">
        <v>0</v>
      </c>
      <c r="RI229">
        <v>3.3</v>
      </c>
      <c r="RJ229">
        <v>56.307000000000002</v>
      </c>
      <c r="RK229">
        <v>1</v>
      </c>
      <c r="RL229">
        <v>0</v>
      </c>
      <c r="RM229">
        <v>0</v>
      </c>
      <c r="RN229">
        <v>5</v>
      </c>
      <c r="RO229">
        <v>0</v>
      </c>
      <c r="RP229">
        <v>0</v>
      </c>
      <c r="RQ229">
        <v>0</v>
      </c>
      <c r="RR229">
        <v>0</v>
      </c>
      <c r="RS229">
        <v>6</v>
      </c>
      <c r="RT229">
        <v>0</v>
      </c>
      <c r="RU229">
        <v>1</v>
      </c>
      <c r="RV229">
        <v>0</v>
      </c>
      <c r="RW229">
        <v>0</v>
      </c>
      <c r="RX229">
        <v>0</v>
      </c>
      <c r="RY229">
        <v>0</v>
      </c>
      <c r="RZ229">
        <v>0</v>
      </c>
      <c r="SA229">
        <v>0</v>
      </c>
      <c r="SB229">
        <v>1</v>
      </c>
      <c r="SC229">
        <v>0</v>
      </c>
      <c r="SD229">
        <v>1</v>
      </c>
      <c r="SE229">
        <v>0</v>
      </c>
      <c r="SF229">
        <v>2</v>
      </c>
      <c r="SG229">
        <v>0</v>
      </c>
      <c r="SH229">
        <v>0</v>
      </c>
      <c r="SI229">
        <v>0</v>
      </c>
      <c r="SJ229">
        <v>1</v>
      </c>
      <c r="SK229">
        <v>4</v>
      </c>
      <c r="SL229">
        <v>0</v>
      </c>
      <c r="SM229">
        <v>0</v>
      </c>
      <c r="SN229">
        <v>0</v>
      </c>
      <c r="SO229">
        <v>5</v>
      </c>
      <c r="SP229">
        <v>0</v>
      </c>
      <c r="SQ229">
        <v>0</v>
      </c>
      <c r="SR229">
        <v>0</v>
      </c>
      <c r="SS229">
        <v>1</v>
      </c>
      <c r="ST229">
        <v>6</v>
      </c>
      <c r="SU229">
        <v>1</v>
      </c>
      <c r="SV229">
        <v>2</v>
      </c>
      <c r="SW229">
        <v>0</v>
      </c>
      <c r="SX229">
        <v>4</v>
      </c>
      <c r="SY229">
        <v>0</v>
      </c>
      <c r="SZ229">
        <v>0</v>
      </c>
      <c r="TA229">
        <v>0</v>
      </c>
      <c r="TB229">
        <v>0</v>
      </c>
      <c r="TC229">
        <v>7</v>
      </c>
      <c r="TD229">
        <v>0</v>
      </c>
      <c r="TE229">
        <v>0</v>
      </c>
      <c r="TF229">
        <v>0</v>
      </c>
      <c r="TG229">
        <v>2</v>
      </c>
      <c r="TH229">
        <v>0</v>
      </c>
      <c r="TI229">
        <v>0</v>
      </c>
      <c r="TJ229">
        <v>0</v>
      </c>
      <c r="TK229">
        <v>0.3</v>
      </c>
      <c r="TL229">
        <v>2.2999999999999998</v>
      </c>
      <c r="TM229">
        <v>0.34</v>
      </c>
      <c r="TN229">
        <v>0</v>
      </c>
      <c r="TO229">
        <v>0</v>
      </c>
      <c r="TP229">
        <v>1</v>
      </c>
      <c r="TQ229">
        <v>1</v>
      </c>
      <c r="TR229">
        <v>0</v>
      </c>
      <c r="TS229">
        <v>0</v>
      </c>
      <c r="TT229">
        <v>0</v>
      </c>
      <c r="TU229">
        <v>2.34</v>
      </c>
      <c r="TV229">
        <v>0</v>
      </c>
      <c r="TW229">
        <v>0</v>
      </c>
      <c r="TX229">
        <v>0</v>
      </c>
      <c r="TY229">
        <v>3</v>
      </c>
      <c r="TZ229">
        <v>0</v>
      </c>
      <c r="UA229">
        <v>0</v>
      </c>
      <c r="UB229">
        <v>0</v>
      </c>
      <c r="UC229">
        <v>0</v>
      </c>
      <c r="UD229">
        <v>3</v>
      </c>
      <c r="UE229">
        <v>0</v>
      </c>
      <c r="UF229">
        <v>0</v>
      </c>
      <c r="UG229">
        <v>2</v>
      </c>
      <c r="UH229">
        <v>10</v>
      </c>
      <c r="UI229">
        <v>0</v>
      </c>
      <c r="UJ229">
        <v>0</v>
      </c>
      <c r="UK229">
        <v>0</v>
      </c>
      <c r="UL229">
        <v>0</v>
      </c>
      <c r="UM229">
        <v>12</v>
      </c>
      <c r="UN229">
        <v>0</v>
      </c>
      <c r="UO229">
        <v>0</v>
      </c>
      <c r="UP229">
        <v>0</v>
      </c>
      <c r="UQ229">
        <v>7.2</v>
      </c>
      <c r="UR229">
        <v>2</v>
      </c>
      <c r="US229">
        <v>0</v>
      </c>
      <c r="UT229">
        <v>0</v>
      </c>
      <c r="UU229">
        <v>0</v>
      </c>
      <c r="UV229">
        <v>9.1999999999999993</v>
      </c>
      <c r="UW229">
        <v>0</v>
      </c>
      <c r="UX229">
        <v>6.7000000000000004E-2</v>
      </c>
      <c r="UY229">
        <v>0</v>
      </c>
      <c r="UZ229">
        <v>1.4</v>
      </c>
      <c r="VA229">
        <v>0</v>
      </c>
      <c r="VB229">
        <v>0</v>
      </c>
      <c r="VC229">
        <v>0</v>
      </c>
      <c r="VD229">
        <v>1</v>
      </c>
      <c r="VE229">
        <v>2.4670000000000001</v>
      </c>
      <c r="VF229">
        <v>0</v>
      </c>
      <c r="VG229">
        <v>0</v>
      </c>
      <c r="VH229">
        <v>0</v>
      </c>
      <c r="VI229">
        <v>1</v>
      </c>
      <c r="VJ229">
        <v>0</v>
      </c>
      <c r="VK229">
        <v>0</v>
      </c>
      <c r="VL229">
        <v>0</v>
      </c>
      <c r="VM229">
        <v>0</v>
      </c>
      <c r="VN229">
        <v>1</v>
      </c>
      <c r="VO229">
        <v>4.5</v>
      </c>
      <c r="VP229">
        <v>4.766</v>
      </c>
      <c r="VQ229">
        <v>1</v>
      </c>
      <c r="VR229">
        <v>80.861999999999995</v>
      </c>
      <c r="VS229">
        <v>11</v>
      </c>
      <c r="VT229">
        <v>0</v>
      </c>
      <c r="VU229">
        <v>31</v>
      </c>
      <c r="VV229">
        <v>4</v>
      </c>
      <c r="VW229">
        <v>137.12799999999999</v>
      </c>
      <c r="VX229">
        <v>0</v>
      </c>
      <c r="VY229">
        <v>1.0329999999999999</v>
      </c>
      <c r="VZ229">
        <v>0</v>
      </c>
      <c r="WA229">
        <v>1</v>
      </c>
      <c r="WB229">
        <v>0</v>
      </c>
      <c r="WC229">
        <v>0</v>
      </c>
      <c r="WD229">
        <v>0</v>
      </c>
      <c r="WE229">
        <v>0</v>
      </c>
      <c r="WF229">
        <v>2.0329999999999999</v>
      </c>
      <c r="WG229">
        <v>0</v>
      </c>
      <c r="WH229">
        <v>0</v>
      </c>
      <c r="WI229">
        <v>0</v>
      </c>
      <c r="WJ229">
        <v>3.4</v>
      </c>
      <c r="WK229">
        <v>0</v>
      </c>
      <c r="WL229">
        <v>0</v>
      </c>
      <c r="WM229">
        <v>0</v>
      </c>
      <c r="WN229">
        <v>0</v>
      </c>
      <c r="WO229">
        <v>3.4</v>
      </c>
      <c r="WP229">
        <v>0</v>
      </c>
      <c r="WQ229">
        <v>0</v>
      </c>
      <c r="WR229">
        <v>0</v>
      </c>
      <c r="WS229">
        <v>3.6</v>
      </c>
      <c r="WT229">
        <v>0</v>
      </c>
      <c r="WU229">
        <v>0</v>
      </c>
      <c r="WV229">
        <v>5</v>
      </c>
      <c r="WW229">
        <v>1</v>
      </c>
      <c r="WX229">
        <v>9.6</v>
      </c>
      <c r="WY229">
        <v>1.5</v>
      </c>
      <c r="WZ229">
        <v>1.34</v>
      </c>
      <c r="XA229">
        <v>0</v>
      </c>
      <c r="XB229">
        <v>2</v>
      </c>
      <c r="XC229">
        <v>0</v>
      </c>
      <c r="XD229">
        <v>0</v>
      </c>
      <c r="XE229">
        <v>0</v>
      </c>
      <c r="XF229">
        <v>0</v>
      </c>
      <c r="XG229">
        <v>4.84</v>
      </c>
      <c r="XH229">
        <v>1</v>
      </c>
      <c r="XI229">
        <v>3.3000000000000002E-2</v>
      </c>
      <c r="XJ229">
        <v>0</v>
      </c>
      <c r="XK229">
        <v>2.0619999999999998</v>
      </c>
      <c r="XL229">
        <v>0</v>
      </c>
      <c r="XM229">
        <v>0</v>
      </c>
      <c r="XN229">
        <v>0</v>
      </c>
      <c r="XO229">
        <v>2</v>
      </c>
      <c r="XP229">
        <v>5.0949999999999998</v>
      </c>
      <c r="XQ229">
        <v>0</v>
      </c>
      <c r="XR229">
        <v>0</v>
      </c>
      <c r="XS229">
        <v>0</v>
      </c>
      <c r="XT229">
        <v>9</v>
      </c>
      <c r="XU229">
        <v>2</v>
      </c>
      <c r="XV229">
        <v>0</v>
      </c>
      <c r="XW229">
        <v>0</v>
      </c>
      <c r="XX229">
        <v>0</v>
      </c>
      <c r="XY229">
        <v>11</v>
      </c>
      <c r="XZ229">
        <v>1</v>
      </c>
      <c r="YA229">
        <v>0</v>
      </c>
      <c r="YB229">
        <v>0</v>
      </c>
      <c r="YC229">
        <v>9</v>
      </c>
      <c r="YD229">
        <v>2</v>
      </c>
      <c r="YE229">
        <v>0</v>
      </c>
      <c r="YF229">
        <v>0</v>
      </c>
      <c r="YG229">
        <v>0</v>
      </c>
      <c r="YH229">
        <v>12</v>
      </c>
      <c r="YI229">
        <v>1</v>
      </c>
      <c r="YJ229">
        <v>0.34</v>
      </c>
      <c r="YK229">
        <v>0</v>
      </c>
      <c r="YL229">
        <v>8</v>
      </c>
      <c r="YM229">
        <v>4</v>
      </c>
      <c r="YN229">
        <v>0</v>
      </c>
      <c r="YO229">
        <v>0</v>
      </c>
      <c r="YP229">
        <v>1</v>
      </c>
      <c r="YQ229">
        <v>14.34</v>
      </c>
      <c r="YR229">
        <v>0</v>
      </c>
      <c r="YS229">
        <v>0</v>
      </c>
      <c r="YT229">
        <v>0</v>
      </c>
      <c r="YU229">
        <v>10</v>
      </c>
      <c r="YV229">
        <v>1</v>
      </c>
      <c r="YW229">
        <v>0</v>
      </c>
      <c r="YX229">
        <v>1</v>
      </c>
      <c r="YY229">
        <v>0</v>
      </c>
      <c r="YZ229">
        <v>12</v>
      </c>
      <c r="ZA229">
        <v>0</v>
      </c>
      <c r="ZB229">
        <v>0.34</v>
      </c>
      <c r="ZC229">
        <v>1</v>
      </c>
      <c r="ZD229">
        <v>8</v>
      </c>
      <c r="ZE229">
        <v>2</v>
      </c>
      <c r="ZF229">
        <v>0</v>
      </c>
      <c r="ZG229">
        <v>25</v>
      </c>
      <c r="ZH229">
        <v>0</v>
      </c>
      <c r="ZI229">
        <v>36.340000000000003</v>
      </c>
      <c r="ZJ229">
        <v>0</v>
      </c>
      <c r="ZK229">
        <v>0.34</v>
      </c>
      <c r="ZL229">
        <v>0</v>
      </c>
      <c r="ZM229">
        <v>9.4</v>
      </c>
      <c r="ZN229">
        <v>0</v>
      </c>
      <c r="ZO229">
        <v>0</v>
      </c>
      <c r="ZP229">
        <v>0</v>
      </c>
      <c r="ZQ229">
        <v>0</v>
      </c>
      <c r="ZR229">
        <v>9.74</v>
      </c>
      <c r="ZS229">
        <v>0</v>
      </c>
      <c r="ZT229">
        <v>1.34</v>
      </c>
      <c r="ZU229">
        <v>0</v>
      </c>
      <c r="ZV229">
        <v>15.4</v>
      </c>
      <c r="ZW229">
        <v>0</v>
      </c>
      <c r="ZX229">
        <v>0</v>
      </c>
      <c r="ZY229">
        <v>0</v>
      </c>
      <c r="ZZ229">
        <v>0</v>
      </c>
      <c r="AAA229">
        <v>16.739999999999998</v>
      </c>
      <c r="AAB229">
        <v>7.34</v>
      </c>
      <c r="AAC229">
        <v>7.51</v>
      </c>
      <c r="AAD229">
        <v>1</v>
      </c>
      <c r="AAE229">
        <v>14.3</v>
      </c>
      <c r="AAF229">
        <v>15</v>
      </c>
      <c r="AAG229">
        <v>0</v>
      </c>
      <c r="AAH229">
        <v>15</v>
      </c>
      <c r="AAI229">
        <v>1</v>
      </c>
      <c r="AAJ229">
        <v>61.15</v>
      </c>
      <c r="AAK229">
        <v>0</v>
      </c>
      <c r="AAL229">
        <v>2.34</v>
      </c>
      <c r="AAM229">
        <v>0</v>
      </c>
      <c r="AAN229">
        <v>1.1000000000000001</v>
      </c>
      <c r="AAO229">
        <v>0</v>
      </c>
      <c r="AAP229">
        <v>0</v>
      </c>
      <c r="AAQ229">
        <v>0</v>
      </c>
      <c r="AAR229">
        <v>0</v>
      </c>
      <c r="AAS229">
        <v>3.44</v>
      </c>
      <c r="AAT229">
        <v>1</v>
      </c>
      <c r="AAU229">
        <v>3</v>
      </c>
      <c r="AAV229">
        <v>0</v>
      </c>
      <c r="AAW229">
        <v>1</v>
      </c>
      <c r="AAX229">
        <v>0</v>
      </c>
      <c r="AAY229">
        <v>0</v>
      </c>
      <c r="AAZ229">
        <v>0</v>
      </c>
      <c r="ABA229">
        <v>1</v>
      </c>
      <c r="ABB229">
        <v>6</v>
      </c>
      <c r="ABC229">
        <v>0</v>
      </c>
      <c r="ABD229">
        <v>0.17</v>
      </c>
      <c r="ABE229">
        <v>0</v>
      </c>
      <c r="ABF229">
        <v>1</v>
      </c>
      <c r="ABG229">
        <v>1</v>
      </c>
      <c r="ABH229">
        <v>0</v>
      </c>
      <c r="ABI229">
        <v>2</v>
      </c>
      <c r="ABJ229">
        <v>0</v>
      </c>
      <c r="ABK229">
        <v>4.17</v>
      </c>
      <c r="ABL229">
        <v>1</v>
      </c>
      <c r="ABM229">
        <v>0</v>
      </c>
      <c r="ABN229">
        <v>0</v>
      </c>
      <c r="ABO229">
        <v>4.2</v>
      </c>
      <c r="ABP229">
        <v>3</v>
      </c>
      <c r="ABQ229">
        <v>0</v>
      </c>
      <c r="ABR229">
        <v>5</v>
      </c>
      <c r="ABS229">
        <v>0</v>
      </c>
      <c r="ABT229">
        <v>13.2</v>
      </c>
      <c r="ABU229">
        <v>3.34</v>
      </c>
      <c r="ABV229">
        <v>0</v>
      </c>
      <c r="ABW229">
        <v>1</v>
      </c>
      <c r="ABX229">
        <v>4</v>
      </c>
      <c r="ABY229">
        <v>4</v>
      </c>
      <c r="ABZ229">
        <v>0</v>
      </c>
      <c r="ACA229">
        <v>3</v>
      </c>
      <c r="ACB229">
        <v>0</v>
      </c>
      <c r="ACC229">
        <v>15.34</v>
      </c>
      <c r="ACD229">
        <v>1</v>
      </c>
      <c r="ACE229">
        <v>1</v>
      </c>
      <c r="ACF229">
        <v>0</v>
      </c>
      <c r="ACG229">
        <v>1</v>
      </c>
      <c r="ACH229">
        <v>1</v>
      </c>
      <c r="ACI229">
        <v>0</v>
      </c>
      <c r="ACJ229">
        <v>0</v>
      </c>
      <c r="ACK229">
        <v>0</v>
      </c>
      <c r="ACL229">
        <v>4</v>
      </c>
      <c r="ACM229">
        <v>0</v>
      </c>
      <c r="ACN229">
        <v>0</v>
      </c>
      <c r="ACO229">
        <v>0</v>
      </c>
      <c r="ACP229">
        <v>0</v>
      </c>
      <c r="ACQ229">
        <v>5</v>
      </c>
      <c r="ACR229">
        <v>0</v>
      </c>
      <c r="ACS229">
        <v>4</v>
      </c>
      <c r="ACT229">
        <v>0</v>
      </c>
      <c r="ACU229">
        <v>9</v>
      </c>
      <c r="ACV229">
        <v>1</v>
      </c>
      <c r="ACW229">
        <v>1</v>
      </c>
      <c r="ACX229">
        <v>0</v>
      </c>
      <c r="ACY229">
        <v>1</v>
      </c>
      <c r="ACZ229">
        <v>1</v>
      </c>
      <c r="ADA229">
        <v>0</v>
      </c>
      <c r="ADB229">
        <v>0</v>
      </c>
      <c r="ADC229">
        <v>0</v>
      </c>
      <c r="ADD229">
        <v>4</v>
      </c>
      <c r="ADE229">
        <v>0</v>
      </c>
      <c r="ADF229">
        <v>0</v>
      </c>
      <c r="ADG229">
        <v>0</v>
      </c>
      <c r="ADH229">
        <v>1</v>
      </c>
      <c r="ADI229">
        <v>0</v>
      </c>
      <c r="ADJ229">
        <v>0</v>
      </c>
      <c r="ADK229">
        <v>1</v>
      </c>
      <c r="ADL229">
        <v>0</v>
      </c>
      <c r="ADM229">
        <v>2</v>
      </c>
      <c r="ADN229">
        <v>0</v>
      </c>
      <c r="ADO229">
        <v>0</v>
      </c>
      <c r="ADP229">
        <v>0</v>
      </c>
      <c r="ADQ229">
        <v>0</v>
      </c>
      <c r="ADR229">
        <v>0</v>
      </c>
      <c r="ADS229">
        <v>0</v>
      </c>
      <c r="ADT229">
        <v>0</v>
      </c>
      <c r="ADU229">
        <v>0</v>
      </c>
      <c r="ADV229">
        <v>0</v>
      </c>
      <c r="ADW229">
        <v>0</v>
      </c>
      <c r="ADX229">
        <v>0</v>
      </c>
      <c r="ADY229">
        <v>0</v>
      </c>
      <c r="ADZ229">
        <v>0</v>
      </c>
      <c r="AEA229">
        <v>0</v>
      </c>
      <c r="AEB229">
        <v>0</v>
      </c>
      <c r="AEC229">
        <v>0</v>
      </c>
      <c r="AED229">
        <v>0</v>
      </c>
      <c r="AEE229">
        <v>0</v>
      </c>
      <c r="AEF229">
        <v>0</v>
      </c>
      <c r="AEG229">
        <v>0</v>
      </c>
      <c r="AEH229">
        <v>0</v>
      </c>
      <c r="AEI229">
        <v>0</v>
      </c>
      <c r="AEJ229">
        <v>0</v>
      </c>
      <c r="AEK229">
        <v>0</v>
      </c>
      <c r="AEL229">
        <v>0</v>
      </c>
      <c r="AEM229">
        <v>0</v>
      </c>
      <c r="AEN229">
        <v>0</v>
      </c>
    </row>
    <row r="230" spans="1:820" x14ac:dyDescent="0.2">
      <c r="A230" s="6" t="s">
        <v>591</v>
      </c>
      <c r="B230">
        <v>572.85</v>
      </c>
      <c r="C230">
        <v>335.41899999999998</v>
      </c>
      <c r="D230">
        <v>439.25</v>
      </c>
      <c r="E230">
        <v>2815.84</v>
      </c>
      <c r="F230">
        <v>1059.5</v>
      </c>
      <c r="G230">
        <v>50</v>
      </c>
      <c r="H230">
        <v>674</v>
      </c>
      <c r="I230">
        <v>280.5</v>
      </c>
      <c r="J230">
        <v>6227.3590000000004</v>
      </c>
      <c r="K230">
        <v>31.99</v>
      </c>
      <c r="L230">
        <v>31.204999999999998</v>
      </c>
      <c r="M230">
        <v>20.3</v>
      </c>
      <c r="N230">
        <v>333.7</v>
      </c>
      <c r="O230">
        <v>94</v>
      </c>
      <c r="P230">
        <v>1</v>
      </c>
      <c r="Q230">
        <v>73</v>
      </c>
      <c r="R230">
        <v>12</v>
      </c>
      <c r="S230">
        <v>597.19500000000005</v>
      </c>
      <c r="T230">
        <v>33.67</v>
      </c>
      <c r="U230">
        <v>29.19</v>
      </c>
      <c r="V230">
        <v>35.25</v>
      </c>
      <c r="W230">
        <v>261.05</v>
      </c>
      <c r="X230">
        <v>87</v>
      </c>
      <c r="Y230">
        <v>9</v>
      </c>
      <c r="Z230">
        <v>31</v>
      </c>
      <c r="AA230">
        <v>8</v>
      </c>
      <c r="AB230">
        <v>494.16</v>
      </c>
      <c r="AC230">
        <v>48</v>
      </c>
      <c r="AD230">
        <v>31.626000000000001</v>
      </c>
      <c r="AE230">
        <v>43.5</v>
      </c>
      <c r="AF230">
        <v>283.3</v>
      </c>
      <c r="AG230">
        <v>67</v>
      </c>
      <c r="AH230">
        <v>6</v>
      </c>
      <c r="AI230">
        <v>41</v>
      </c>
      <c r="AJ230">
        <v>28.1</v>
      </c>
      <c r="AK230">
        <v>548.52599999999995</v>
      </c>
      <c r="AL230">
        <v>60.66</v>
      </c>
      <c r="AM230">
        <v>30.274000000000001</v>
      </c>
      <c r="AN230">
        <v>28.15</v>
      </c>
      <c r="AO230">
        <v>236.6</v>
      </c>
      <c r="AP230">
        <v>59</v>
      </c>
      <c r="AQ230">
        <v>0</v>
      </c>
      <c r="AR230">
        <v>38</v>
      </c>
      <c r="AS230">
        <v>27</v>
      </c>
      <c r="AT230">
        <v>479.68400000000003</v>
      </c>
      <c r="AU230">
        <v>60.32</v>
      </c>
      <c r="AV230">
        <v>32.786999999999999</v>
      </c>
      <c r="AW230">
        <v>51.7</v>
      </c>
      <c r="AX230">
        <v>216.3</v>
      </c>
      <c r="AY230">
        <v>77</v>
      </c>
      <c r="AZ230">
        <v>8</v>
      </c>
      <c r="BA230">
        <v>85</v>
      </c>
      <c r="BB230">
        <v>44.6</v>
      </c>
      <c r="BC230">
        <v>575.70699999999999</v>
      </c>
      <c r="BD230">
        <v>52</v>
      </c>
      <c r="BE230">
        <v>36.348999999999997</v>
      </c>
      <c r="BF230">
        <v>40.549999999999997</v>
      </c>
      <c r="BG230">
        <v>154.9</v>
      </c>
      <c r="BH230">
        <v>113</v>
      </c>
      <c r="BI230">
        <v>10</v>
      </c>
      <c r="BJ230">
        <v>43</v>
      </c>
      <c r="BK230">
        <v>52</v>
      </c>
      <c r="BL230">
        <v>501.79899999999998</v>
      </c>
      <c r="BM230">
        <v>67.510000000000005</v>
      </c>
      <c r="BN230">
        <v>24.672999999999998</v>
      </c>
      <c r="BO230">
        <v>44.75</v>
      </c>
      <c r="BP230">
        <v>172</v>
      </c>
      <c r="BQ230">
        <v>120</v>
      </c>
      <c r="BR230">
        <v>2</v>
      </c>
      <c r="BS230">
        <v>60</v>
      </c>
      <c r="BT230">
        <v>32.1</v>
      </c>
      <c r="BU230">
        <v>523.03300000000002</v>
      </c>
      <c r="BV230">
        <v>62.69</v>
      </c>
      <c r="BW230">
        <v>19.338000000000001</v>
      </c>
      <c r="BX230">
        <v>49.5</v>
      </c>
      <c r="BY230">
        <v>178.85</v>
      </c>
      <c r="BZ230">
        <v>108</v>
      </c>
      <c r="CA230">
        <v>1</v>
      </c>
      <c r="CB230">
        <v>43</v>
      </c>
      <c r="CC230">
        <v>17.8</v>
      </c>
      <c r="CD230">
        <v>480.178</v>
      </c>
      <c r="CE230">
        <v>47.83</v>
      </c>
      <c r="CF230">
        <v>26.678999999999998</v>
      </c>
      <c r="CG230">
        <v>39.299999999999997</v>
      </c>
      <c r="CH230">
        <v>230.2</v>
      </c>
      <c r="CI230">
        <v>112</v>
      </c>
      <c r="CJ230">
        <v>1</v>
      </c>
      <c r="CK230">
        <v>65</v>
      </c>
      <c r="CL230">
        <v>22.2</v>
      </c>
      <c r="CM230">
        <v>544.20899999999995</v>
      </c>
      <c r="CN230">
        <v>42.34</v>
      </c>
      <c r="CO230">
        <v>29.393000000000001</v>
      </c>
      <c r="CP230">
        <v>32</v>
      </c>
      <c r="CQ230">
        <v>284.14</v>
      </c>
      <c r="CR230">
        <v>80</v>
      </c>
      <c r="CS230">
        <v>7</v>
      </c>
      <c r="CT230">
        <v>32</v>
      </c>
      <c r="CU230">
        <v>14.5</v>
      </c>
      <c r="CV230">
        <v>521.37300000000005</v>
      </c>
      <c r="CW230">
        <v>33.51</v>
      </c>
      <c r="CX230">
        <v>23.385999999999999</v>
      </c>
      <c r="CY230">
        <v>36.85</v>
      </c>
      <c r="CZ230">
        <v>164.75</v>
      </c>
      <c r="DA230">
        <v>66.5</v>
      </c>
      <c r="DB230">
        <v>4</v>
      </c>
      <c r="DC230">
        <v>80</v>
      </c>
      <c r="DD230">
        <v>11.2</v>
      </c>
      <c r="DE230">
        <v>420.19600000000003</v>
      </c>
      <c r="DF230">
        <v>32.33</v>
      </c>
      <c r="DG230">
        <v>20.518999999999998</v>
      </c>
      <c r="DH230">
        <v>17.399999999999999</v>
      </c>
      <c r="DI230">
        <v>300.05</v>
      </c>
      <c r="DJ230">
        <v>76</v>
      </c>
      <c r="DK230">
        <v>1</v>
      </c>
      <c r="DL230">
        <v>83</v>
      </c>
      <c r="DM230">
        <v>11</v>
      </c>
      <c r="DN230">
        <v>541.29899999999998</v>
      </c>
      <c r="DO230">
        <v>91.04</v>
      </c>
      <c r="DP230">
        <v>57.274999999999999</v>
      </c>
      <c r="DQ230">
        <v>86.6</v>
      </c>
      <c r="DR230">
        <v>493.94</v>
      </c>
      <c r="DS230">
        <v>267.5</v>
      </c>
      <c r="DT230">
        <v>20</v>
      </c>
      <c r="DU230">
        <v>68</v>
      </c>
      <c r="DV230">
        <v>43.6</v>
      </c>
      <c r="DW230">
        <v>1127.9549999999999</v>
      </c>
      <c r="DX230">
        <v>4</v>
      </c>
      <c r="DY230">
        <v>4.34</v>
      </c>
      <c r="DZ230">
        <v>3.2</v>
      </c>
      <c r="EA230">
        <v>38.6</v>
      </c>
      <c r="EB230">
        <v>20</v>
      </c>
      <c r="EC230">
        <v>0</v>
      </c>
      <c r="ED230">
        <v>4</v>
      </c>
      <c r="EE230">
        <v>2</v>
      </c>
      <c r="EF230">
        <v>76.14</v>
      </c>
      <c r="EG230">
        <v>3</v>
      </c>
      <c r="EH230">
        <v>7.68</v>
      </c>
      <c r="EI230">
        <v>9.5</v>
      </c>
      <c r="EJ230">
        <v>52.3</v>
      </c>
      <c r="EK230">
        <v>30</v>
      </c>
      <c r="EL230">
        <v>7</v>
      </c>
      <c r="EM230">
        <v>7</v>
      </c>
      <c r="EN230">
        <v>0</v>
      </c>
      <c r="EO230">
        <v>116.48</v>
      </c>
      <c r="EP230">
        <v>7.34</v>
      </c>
      <c r="EQ230">
        <v>3.34</v>
      </c>
      <c r="ER230">
        <v>10</v>
      </c>
      <c r="ES230">
        <v>53.4</v>
      </c>
      <c r="ET230">
        <v>3</v>
      </c>
      <c r="EU230">
        <v>1</v>
      </c>
      <c r="EV230">
        <v>1</v>
      </c>
      <c r="EW230">
        <v>7.1</v>
      </c>
      <c r="EX230">
        <v>86.18</v>
      </c>
      <c r="EY230">
        <v>10</v>
      </c>
      <c r="EZ230">
        <v>7.03</v>
      </c>
      <c r="FA230">
        <v>2</v>
      </c>
      <c r="FB230">
        <v>23</v>
      </c>
      <c r="FC230">
        <v>7</v>
      </c>
      <c r="FD230">
        <v>0</v>
      </c>
      <c r="FE230">
        <v>8</v>
      </c>
      <c r="FF230">
        <v>2</v>
      </c>
      <c r="FG230">
        <v>59.03</v>
      </c>
      <c r="FH230">
        <v>7</v>
      </c>
      <c r="FI230">
        <v>7.02</v>
      </c>
      <c r="FJ230">
        <v>8</v>
      </c>
      <c r="FK230">
        <v>48.6</v>
      </c>
      <c r="FL230">
        <v>15</v>
      </c>
      <c r="FM230">
        <v>2</v>
      </c>
      <c r="FN230">
        <v>23</v>
      </c>
      <c r="FO230">
        <v>4</v>
      </c>
      <c r="FP230">
        <v>114.62</v>
      </c>
      <c r="FQ230">
        <v>4.68</v>
      </c>
      <c r="FR230">
        <v>6</v>
      </c>
      <c r="FS230">
        <v>8</v>
      </c>
      <c r="FT230">
        <v>39.299999999999997</v>
      </c>
      <c r="FU230">
        <v>32</v>
      </c>
      <c r="FV230">
        <v>6</v>
      </c>
      <c r="FW230">
        <v>2</v>
      </c>
      <c r="FX230">
        <v>11.3</v>
      </c>
      <c r="FY230">
        <v>109.28</v>
      </c>
      <c r="FZ230">
        <v>12</v>
      </c>
      <c r="GA230">
        <v>4</v>
      </c>
      <c r="GB230">
        <v>11.2</v>
      </c>
      <c r="GC230">
        <v>26</v>
      </c>
      <c r="GD230">
        <v>25</v>
      </c>
      <c r="GE230">
        <v>1</v>
      </c>
      <c r="GF230">
        <v>0</v>
      </c>
      <c r="GG230">
        <v>6</v>
      </c>
      <c r="GH230">
        <v>85.2</v>
      </c>
      <c r="GI230">
        <v>9</v>
      </c>
      <c r="GJ230">
        <v>0.17499999999999999</v>
      </c>
      <c r="GK230">
        <v>11</v>
      </c>
      <c r="GL230">
        <v>35.6</v>
      </c>
      <c r="GM230">
        <v>27</v>
      </c>
      <c r="GN230">
        <v>0</v>
      </c>
      <c r="GO230">
        <v>1</v>
      </c>
      <c r="GP230">
        <v>3</v>
      </c>
      <c r="GQ230">
        <v>86.775000000000006</v>
      </c>
      <c r="GR230">
        <v>8.68</v>
      </c>
      <c r="GS230">
        <v>4.0199999999999996</v>
      </c>
      <c r="GT230">
        <v>4.2</v>
      </c>
      <c r="GU230">
        <v>53.5</v>
      </c>
      <c r="GV230">
        <v>30</v>
      </c>
      <c r="GW230">
        <v>0</v>
      </c>
      <c r="GX230">
        <v>7</v>
      </c>
      <c r="GY230">
        <v>3</v>
      </c>
      <c r="GZ230">
        <v>110.4</v>
      </c>
      <c r="HA230">
        <v>13</v>
      </c>
      <c r="HB230">
        <v>4.67</v>
      </c>
      <c r="HC230">
        <v>6.5</v>
      </c>
      <c r="HD230">
        <v>41.54</v>
      </c>
      <c r="HE230">
        <v>24</v>
      </c>
      <c r="HF230">
        <v>1</v>
      </c>
      <c r="HG230">
        <v>0</v>
      </c>
      <c r="HH230">
        <v>0</v>
      </c>
      <c r="HI230">
        <v>90.71</v>
      </c>
      <c r="HJ230">
        <v>7.34</v>
      </c>
      <c r="HK230">
        <v>4.33</v>
      </c>
      <c r="HL230">
        <v>11</v>
      </c>
      <c r="HM230">
        <v>37</v>
      </c>
      <c r="HN230">
        <v>27.5</v>
      </c>
      <c r="HO230">
        <v>1</v>
      </c>
      <c r="HP230">
        <v>0</v>
      </c>
      <c r="HQ230">
        <v>3.2</v>
      </c>
      <c r="HR230">
        <v>91.37</v>
      </c>
      <c r="HS230">
        <v>5</v>
      </c>
      <c r="HT230">
        <v>4.67</v>
      </c>
      <c r="HU230">
        <v>2</v>
      </c>
      <c r="HV230">
        <v>45.1</v>
      </c>
      <c r="HW230">
        <v>27</v>
      </c>
      <c r="HX230">
        <v>1</v>
      </c>
      <c r="HY230">
        <v>15</v>
      </c>
      <c r="HZ230">
        <v>2</v>
      </c>
      <c r="IA230">
        <v>101.77</v>
      </c>
      <c r="IB230">
        <v>83.51</v>
      </c>
      <c r="IC230">
        <v>58.353999999999999</v>
      </c>
      <c r="ID230">
        <v>99.3</v>
      </c>
      <c r="IE230">
        <v>481.05</v>
      </c>
      <c r="IF230">
        <v>159</v>
      </c>
      <c r="IG230">
        <v>5</v>
      </c>
      <c r="IH230">
        <v>99</v>
      </c>
      <c r="II230">
        <v>33.799999999999997</v>
      </c>
      <c r="IJ230">
        <v>1019.014</v>
      </c>
      <c r="IK230">
        <v>8.84</v>
      </c>
      <c r="IL230">
        <v>3.99</v>
      </c>
      <c r="IM230">
        <v>6</v>
      </c>
      <c r="IN230">
        <v>47.2</v>
      </c>
      <c r="IO230">
        <v>26</v>
      </c>
      <c r="IP230">
        <v>0</v>
      </c>
      <c r="IQ230">
        <v>15</v>
      </c>
      <c r="IR230">
        <v>1</v>
      </c>
      <c r="IS230">
        <v>108.03</v>
      </c>
      <c r="IT230">
        <v>3</v>
      </c>
      <c r="IU230">
        <v>4.5</v>
      </c>
      <c r="IV230">
        <v>4</v>
      </c>
      <c r="IW230">
        <v>48.3</v>
      </c>
      <c r="IX230">
        <v>12</v>
      </c>
      <c r="IY230">
        <v>0</v>
      </c>
      <c r="IZ230">
        <v>1</v>
      </c>
      <c r="JA230">
        <v>1</v>
      </c>
      <c r="JB230">
        <v>73.8</v>
      </c>
      <c r="JC230">
        <v>3.33</v>
      </c>
      <c r="JD230">
        <v>4.34</v>
      </c>
      <c r="JE230">
        <v>8.1</v>
      </c>
      <c r="JF230">
        <v>52.3</v>
      </c>
      <c r="JG230">
        <v>9</v>
      </c>
      <c r="JH230">
        <v>0</v>
      </c>
      <c r="JI230">
        <v>0</v>
      </c>
      <c r="JJ230">
        <v>1</v>
      </c>
      <c r="JK230">
        <v>78.069999999999993</v>
      </c>
      <c r="JL230">
        <v>11.33</v>
      </c>
      <c r="JM230">
        <v>1.538</v>
      </c>
      <c r="JN230">
        <v>7</v>
      </c>
      <c r="JO230">
        <v>48.8</v>
      </c>
      <c r="JP230">
        <v>6</v>
      </c>
      <c r="JQ230">
        <v>0</v>
      </c>
      <c r="JR230">
        <v>3</v>
      </c>
      <c r="JS230">
        <v>2</v>
      </c>
      <c r="JT230">
        <v>79.668000000000006</v>
      </c>
      <c r="JU230">
        <v>7</v>
      </c>
      <c r="JV230">
        <v>8.35</v>
      </c>
      <c r="JW230">
        <v>13.4</v>
      </c>
      <c r="JX230">
        <v>17</v>
      </c>
      <c r="JY230">
        <v>6</v>
      </c>
      <c r="JZ230">
        <v>2</v>
      </c>
      <c r="KA230">
        <v>7</v>
      </c>
      <c r="KB230">
        <v>6.3</v>
      </c>
      <c r="KC230">
        <v>67.05</v>
      </c>
      <c r="KD230">
        <v>6</v>
      </c>
      <c r="KE230">
        <v>5.68</v>
      </c>
      <c r="KF230">
        <v>10</v>
      </c>
      <c r="KG230">
        <v>31.2</v>
      </c>
      <c r="KH230">
        <v>13</v>
      </c>
      <c r="KI230">
        <v>0</v>
      </c>
      <c r="KJ230">
        <v>13</v>
      </c>
      <c r="KK230">
        <v>2</v>
      </c>
      <c r="KL230">
        <v>80.88</v>
      </c>
      <c r="KM230">
        <v>5.34</v>
      </c>
      <c r="KN230">
        <v>5.67</v>
      </c>
      <c r="KO230">
        <v>8</v>
      </c>
      <c r="KP230">
        <v>31</v>
      </c>
      <c r="KQ230">
        <v>20</v>
      </c>
      <c r="KR230">
        <v>0</v>
      </c>
      <c r="KS230">
        <v>5</v>
      </c>
      <c r="KT230">
        <v>5</v>
      </c>
      <c r="KU230">
        <v>80.010000000000005</v>
      </c>
      <c r="KV230">
        <v>12.34</v>
      </c>
      <c r="KW230">
        <v>1.68</v>
      </c>
      <c r="KX230">
        <v>11.5</v>
      </c>
      <c r="KY230">
        <v>25</v>
      </c>
      <c r="KZ230">
        <v>19</v>
      </c>
      <c r="LA230">
        <v>1</v>
      </c>
      <c r="LB230">
        <v>7</v>
      </c>
      <c r="LC230">
        <v>3.5</v>
      </c>
      <c r="LD230">
        <v>81.02</v>
      </c>
      <c r="LE230">
        <v>5.67</v>
      </c>
      <c r="LF230">
        <v>6.8369999999999997</v>
      </c>
      <c r="LG230">
        <v>10</v>
      </c>
      <c r="LH230">
        <v>52.4</v>
      </c>
      <c r="LI230">
        <v>12</v>
      </c>
      <c r="LJ230">
        <v>0</v>
      </c>
      <c r="LK230">
        <v>10</v>
      </c>
      <c r="LL230">
        <v>6</v>
      </c>
      <c r="LM230">
        <v>102.907</v>
      </c>
      <c r="LN230">
        <v>4.66</v>
      </c>
      <c r="LO230">
        <v>5.01</v>
      </c>
      <c r="LP230">
        <v>9.1</v>
      </c>
      <c r="LQ230">
        <v>67.2</v>
      </c>
      <c r="LR230">
        <v>16</v>
      </c>
      <c r="LS230">
        <v>0</v>
      </c>
      <c r="LT230">
        <v>6</v>
      </c>
      <c r="LU230">
        <v>2</v>
      </c>
      <c r="LV230">
        <v>109.97</v>
      </c>
      <c r="LW230">
        <v>9</v>
      </c>
      <c r="LX230">
        <v>6</v>
      </c>
      <c r="LY230">
        <v>8.1999999999999993</v>
      </c>
      <c r="LZ230">
        <v>25</v>
      </c>
      <c r="MA230">
        <v>8</v>
      </c>
      <c r="MB230">
        <v>2</v>
      </c>
      <c r="MC230">
        <v>18</v>
      </c>
      <c r="MD230">
        <v>3</v>
      </c>
      <c r="ME230">
        <v>79.2</v>
      </c>
      <c r="MF230">
        <v>7</v>
      </c>
      <c r="MG230">
        <v>4.7590000000000003</v>
      </c>
      <c r="MH230">
        <v>4</v>
      </c>
      <c r="MI230">
        <v>35.65</v>
      </c>
      <c r="MJ230">
        <v>12</v>
      </c>
      <c r="MK230">
        <v>0</v>
      </c>
      <c r="ML230">
        <v>14</v>
      </c>
      <c r="MM230">
        <v>1</v>
      </c>
      <c r="MN230">
        <v>78.409000000000006</v>
      </c>
      <c r="MO230">
        <v>131.65</v>
      </c>
      <c r="MP230">
        <v>70.679000000000002</v>
      </c>
      <c r="MQ230">
        <v>85.8</v>
      </c>
      <c r="MR230">
        <v>554.85</v>
      </c>
      <c r="MS230">
        <v>141</v>
      </c>
      <c r="MT230">
        <v>3</v>
      </c>
      <c r="MU230">
        <v>105</v>
      </c>
      <c r="MV230">
        <v>41</v>
      </c>
      <c r="MW230">
        <v>1132.979</v>
      </c>
      <c r="MX230">
        <v>2.66</v>
      </c>
      <c r="MY230">
        <v>6.33</v>
      </c>
      <c r="MZ230">
        <v>4.4000000000000004</v>
      </c>
      <c r="NA230">
        <v>39.700000000000003</v>
      </c>
      <c r="NB230">
        <v>6</v>
      </c>
      <c r="NC230">
        <v>0</v>
      </c>
      <c r="ND230">
        <v>7</v>
      </c>
      <c r="NE230">
        <v>1</v>
      </c>
      <c r="NF230">
        <v>67.09</v>
      </c>
      <c r="NG230">
        <v>9.33</v>
      </c>
      <c r="NH230">
        <v>5</v>
      </c>
      <c r="NI230">
        <v>1.2</v>
      </c>
      <c r="NJ230">
        <v>58.4</v>
      </c>
      <c r="NK230">
        <v>9</v>
      </c>
      <c r="NL230">
        <v>1</v>
      </c>
      <c r="NM230">
        <v>3</v>
      </c>
      <c r="NN230">
        <v>3</v>
      </c>
      <c r="NO230">
        <v>89.93</v>
      </c>
      <c r="NP230">
        <v>9.33</v>
      </c>
      <c r="NQ230">
        <v>9.33</v>
      </c>
      <c r="NR230">
        <v>10.8</v>
      </c>
      <c r="NS230">
        <v>47</v>
      </c>
      <c r="NT230">
        <v>2</v>
      </c>
      <c r="NU230">
        <v>0</v>
      </c>
      <c r="NV230">
        <v>12</v>
      </c>
      <c r="NW230">
        <v>3</v>
      </c>
      <c r="NX230">
        <v>93.46</v>
      </c>
      <c r="NY230">
        <v>19.329999999999998</v>
      </c>
      <c r="NZ230">
        <v>6.7939999999999996</v>
      </c>
      <c r="OA230">
        <v>2.6</v>
      </c>
      <c r="OB230">
        <v>55.8</v>
      </c>
      <c r="OC230">
        <v>11</v>
      </c>
      <c r="OD230">
        <v>0</v>
      </c>
      <c r="OE230">
        <v>14</v>
      </c>
      <c r="OF230">
        <v>6</v>
      </c>
      <c r="OG230">
        <v>115.524</v>
      </c>
      <c r="OH230">
        <v>12.99</v>
      </c>
      <c r="OI230">
        <v>6.01</v>
      </c>
      <c r="OJ230">
        <v>11.15</v>
      </c>
      <c r="OK230">
        <v>49.6</v>
      </c>
      <c r="OL230">
        <v>10</v>
      </c>
      <c r="OM230">
        <v>0</v>
      </c>
      <c r="ON230">
        <v>8</v>
      </c>
      <c r="OO230">
        <v>5</v>
      </c>
      <c r="OP230">
        <v>102.75</v>
      </c>
      <c r="OQ230">
        <v>9.33</v>
      </c>
      <c r="OR230">
        <v>5.4160000000000004</v>
      </c>
      <c r="OS230">
        <v>4.5</v>
      </c>
      <c r="OT230">
        <v>18.399999999999999</v>
      </c>
      <c r="OU230">
        <v>13</v>
      </c>
      <c r="OV230">
        <v>0</v>
      </c>
      <c r="OW230">
        <v>3</v>
      </c>
      <c r="OX230">
        <v>9</v>
      </c>
      <c r="OY230">
        <v>62.646000000000001</v>
      </c>
      <c r="OZ230">
        <v>15.01</v>
      </c>
      <c r="PA230">
        <v>2.66</v>
      </c>
      <c r="PB230">
        <v>10</v>
      </c>
      <c r="PC230">
        <v>29</v>
      </c>
      <c r="PD230">
        <v>18</v>
      </c>
      <c r="PE230">
        <v>0</v>
      </c>
      <c r="PF230">
        <v>5</v>
      </c>
      <c r="PG230">
        <v>6</v>
      </c>
      <c r="PH230">
        <v>85.67</v>
      </c>
      <c r="PI230">
        <v>13.67</v>
      </c>
      <c r="PJ230">
        <v>4.66</v>
      </c>
      <c r="PK230">
        <v>10.4</v>
      </c>
      <c r="PL230">
        <v>30.2</v>
      </c>
      <c r="PM230">
        <v>21</v>
      </c>
      <c r="PN230">
        <v>0</v>
      </c>
      <c r="PO230">
        <v>14</v>
      </c>
      <c r="PP230">
        <v>2</v>
      </c>
      <c r="PQ230">
        <v>95.93</v>
      </c>
      <c r="PR230">
        <v>11.99</v>
      </c>
      <c r="PS230">
        <v>4.7590000000000003</v>
      </c>
      <c r="PT230">
        <v>11</v>
      </c>
      <c r="PU230">
        <v>38.1</v>
      </c>
      <c r="PV230">
        <v>22</v>
      </c>
      <c r="PW230">
        <v>1</v>
      </c>
      <c r="PX230">
        <v>3</v>
      </c>
      <c r="PY230">
        <v>3</v>
      </c>
      <c r="PZ230">
        <v>94.849000000000004</v>
      </c>
      <c r="QA230">
        <v>15.34</v>
      </c>
      <c r="QB230">
        <v>8.66</v>
      </c>
      <c r="QC230">
        <v>9.1999999999999993</v>
      </c>
      <c r="QD230">
        <v>66.599999999999994</v>
      </c>
      <c r="QE230">
        <v>8</v>
      </c>
      <c r="QF230">
        <v>0</v>
      </c>
      <c r="QG230">
        <v>6</v>
      </c>
      <c r="QH230">
        <v>1</v>
      </c>
      <c r="QI230">
        <v>114.8</v>
      </c>
      <c r="QJ230">
        <v>4.34</v>
      </c>
      <c r="QK230">
        <v>5.98</v>
      </c>
      <c r="QL230">
        <v>4.25</v>
      </c>
      <c r="QM230">
        <v>33.85</v>
      </c>
      <c r="QN230">
        <v>4</v>
      </c>
      <c r="QO230">
        <v>1</v>
      </c>
      <c r="QP230">
        <v>3</v>
      </c>
      <c r="QQ230">
        <v>1</v>
      </c>
      <c r="QR230">
        <v>57.42</v>
      </c>
      <c r="QS230">
        <v>8.33</v>
      </c>
      <c r="QT230">
        <v>5.08</v>
      </c>
      <c r="QU230">
        <v>6.3</v>
      </c>
      <c r="QV230">
        <v>88.2</v>
      </c>
      <c r="QW230">
        <v>17</v>
      </c>
      <c r="QX230">
        <v>0</v>
      </c>
      <c r="QY230">
        <v>27</v>
      </c>
      <c r="QZ230">
        <v>1</v>
      </c>
      <c r="RA230">
        <v>152.91</v>
      </c>
      <c r="RB230">
        <v>95.48</v>
      </c>
      <c r="RC230">
        <v>56.774000000000001</v>
      </c>
      <c r="RD230">
        <v>72.75</v>
      </c>
      <c r="RE230">
        <v>457.6</v>
      </c>
      <c r="RF230">
        <v>108</v>
      </c>
      <c r="RG230">
        <v>6</v>
      </c>
      <c r="RH230">
        <v>116</v>
      </c>
      <c r="RI230">
        <v>43.7</v>
      </c>
      <c r="RJ230">
        <v>956.30399999999997</v>
      </c>
      <c r="RK230">
        <v>4.33</v>
      </c>
      <c r="RL230">
        <v>3.35</v>
      </c>
      <c r="RM230">
        <v>3.3</v>
      </c>
      <c r="RN230">
        <v>72</v>
      </c>
      <c r="RO230">
        <v>8</v>
      </c>
      <c r="RP230">
        <v>1</v>
      </c>
      <c r="RQ230">
        <v>12</v>
      </c>
      <c r="RR230">
        <v>4</v>
      </c>
      <c r="RS230">
        <v>107.98</v>
      </c>
      <c r="RT230">
        <v>10.66</v>
      </c>
      <c r="RU230">
        <v>6</v>
      </c>
      <c r="RV230">
        <v>7</v>
      </c>
      <c r="RW230">
        <v>44.1</v>
      </c>
      <c r="RX230">
        <v>8</v>
      </c>
      <c r="RY230">
        <v>1</v>
      </c>
      <c r="RZ230">
        <v>2</v>
      </c>
      <c r="SA230">
        <v>1</v>
      </c>
      <c r="SB230">
        <v>79.760000000000005</v>
      </c>
      <c r="SC230">
        <v>8</v>
      </c>
      <c r="SD230">
        <v>5.4729999999999999</v>
      </c>
      <c r="SE230">
        <v>2.6</v>
      </c>
      <c r="SF230">
        <v>27</v>
      </c>
      <c r="SG230">
        <v>5</v>
      </c>
      <c r="SH230">
        <v>1</v>
      </c>
      <c r="SI230">
        <v>5</v>
      </c>
      <c r="SJ230">
        <v>4</v>
      </c>
      <c r="SK230">
        <v>58.073</v>
      </c>
      <c r="SL230">
        <v>9</v>
      </c>
      <c r="SM230">
        <v>7.1849999999999996</v>
      </c>
      <c r="SN230">
        <v>6.55</v>
      </c>
      <c r="SO230">
        <v>24</v>
      </c>
      <c r="SP230">
        <v>4</v>
      </c>
      <c r="SQ230">
        <v>0</v>
      </c>
      <c r="SR230">
        <v>5</v>
      </c>
      <c r="SS230">
        <v>0</v>
      </c>
      <c r="ST230">
        <v>55.734999999999999</v>
      </c>
      <c r="SU230">
        <v>7</v>
      </c>
      <c r="SV230">
        <v>4.3499999999999996</v>
      </c>
      <c r="SW230">
        <v>10.1</v>
      </c>
      <c r="SX230">
        <v>22.6</v>
      </c>
      <c r="SY230">
        <v>5</v>
      </c>
      <c r="SZ230">
        <v>0</v>
      </c>
      <c r="TA230">
        <v>17</v>
      </c>
      <c r="TB230">
        <v>5.3</v>
      </c>
      <c r="TC230">
        <v>71.349999999999994</v>
      </c>
      <c r="TD230">
        <v>10</v>
      </c>
      <c r="TE230">
        <v>6.67</v>
      </c>
      <c r="TF230">
        <v>9</v>
      </c>
      <c r="TG230">
        <v>21</v>
      </c>
      <c r="TH230">
        <v>11</v>
      </c>
      <c r="TI230">
        <v>0</v>
      </c>
      <c r="TJ230">
        <v>9</v>
      </c>
      <c r="TK230">
        <v>6.7</v>
      </c>
      <c r="TL230">
        <v>73.37</v>
      </c>
      <c r="TM230">
        <v>9.33</v>
      </c>
      <c r="TN230">
        <v>4.01</v>
      </c>
      <c r="TO230">
        <v>7.5</v>
      </c>
      <c r="TP230">
        <v>30</v>
      </c>
      <c r="TQ230">
        <v>12</v>
      </c>
      <c r="TR230">
        <v>0</v>
      </c>
      <c r="TS230">
        <v>5</v>
      </c>
      <c r="TT230">
        <v>7.1</v>
      </c>
      <c r="TU230">
        <v>74.94</v>
      </c>
      <c r="TV230">
        <v>12</v>
      </c>
      <c r="TW230">
        <v>3.02</v>
      </c>
      <c r="TX230">
        <v>6.1</v>
      </c>
      <c r="TY230">
        <v>33</v>
      </c>
      <c r="TZ230">
        <v>12</v>
      </c>
      <c r="UA230">
        <v>0</v>
      </c>
      <c r="UB230">
        <v>10</v>
      </c>
      <c r="UC230">
        <v>4</v>
      </c>
      <c r="UD230">
        <v>80.12</v>
      </c>
      <c r="UE230">
        <v>9</v>
      </c>
      <c r="UF230">
        <v>4.66</v>
      </c>
      <c r="UG230">
        <v>7.1</v>
      </c>
      <c r="UH230">
        <v>30.2</v>
      </c>
      <c r="UI230">
        <v>11</v>
      </c>
      <c r="UJ230">
        <v>0</v>
      </c>
      <c r="UK230">
        <v>5</v>
      </c>
      <c r="UL230">
        <v>5.2</v>
      </c>
      <c r="UM230">
        <v>72.16</v>
      </c>
      <c r="UN230">
        <v>5</v>
      </c>
      <c r="UO230">
        <v>5.66</v>
      </c>
      <c r="UP230">
        <v>2</v>
      </c>
      <c r="UQ230">
        <v>44.4</v>
      </c>
      <c r="UR230">
        <v>12</v>
      </c>
      <c r="US230">
        <v>3</v>
      </c>
      <c r="UT230">
        <v>6</v>
      </c>
      <c r="UU230">
        <v>1</v>
      </c>
      <c r="UV230">
        <v>79.06</v>
      </c>
      <c r="UW230">
        <v>5.5</v>
      </c>
      <c r="UX230">
        <v>2.0659999999999998</v>
      </c>
      <c r="UY230">
        <v>8.4</v>
      </c>
      <c r="UZ230">
        <v>30.1</v>
      </c>
      <c r="VA230">
        <v>10</v>
      </c>
      <c r="VB230">
        <v>0</v>
      </c>
      <c r="VC230">
        <v>21</v>
      </c>
      <c r="VD230">
        <v>1.4</v>
      </c>
      <c r="VE230">
        <v>78.465999999999994</v>
      </c>
      <c r="VF230">
        <v>5.66</v>
      </c>
      <c r="VG230">
        <v>4.33</v>
      </c>
      <c r="VH230">
        <v>3.1</v>
      </c>
      <c r="VI230">
        <v>79.2</v>
      </c>
      <c r="VJ230">
        <v>10</v>
      </c>
      <c r="VK230">
        <v>0</v>
      </c>
      <c r="VL230">
        <v>19</v>
      </c>
      <c r="VM230">
        <v>4</v>
      </c>
      <c r="VN230">
        <v>125.29</v>
      </c>
      <c r="VO230">
        <v>77.84</v>
      </c>
      <c r="VP230">
        <v>50.396999999999998</v>
      </c>
      <c r="VQ230">
        <v>55.85</v>
      </c>
      <c r="VR230">
        <v>483.15</v>
      </c>
      <c r="VS230">
        <v>173</v>
      </c>
      <c r="VT230">
        <v>11</v>
      </c>
      <c r="VU230">
        <v>185</v>
      </c>
      <c r="VV230">
        <v>71.099999999999994</v>
      </c>
      <c r="VW230">
        <v>1107.337</v>
      </c>
      <c r="VX230">
        <v>6.33</v>
      </c>
      <c r="VY230">
        <v>3.68</v>
      </c>
      <c r="VZ230">
        <v>2.2000000000000002</v>
      </c>
      <c r="WA230">
        <v>39.9</v>
      </c>
      <c r="WB230">
        <v>8</v>
      </c>
      <c r="WC230">
        <v>0</v>
      </c>
      <c r="WD230">
        <v>10</v>
      </c>
      <c r="WE230">
        <v>3</v>
      </c>
      <c r="WF230">
        <v>73.11</v>
      </c>
      <c r="WG230">
        <v>3</v>
      </c>
      <c r="WH230">
        <v>3.33</v>
      </c>
      <c r="WI230">
        <v>6.35</v>
      </c>
      <c r="WJ230">
        <v>42.7</v>
      </c>
      <c r="WK230">
        <v>7</v>
      </c>
      <c r="WL230">
        <v>0</v>
      </c>
      <c r="WM230">
        <v>5</v>
      </c>
      <c r="WN230">
        <v>0</v>
      </c>
      <c r="WO230">
        <v>67.38</v>
      </c>
      <c r="WP230">
        <v>7</v>
      </c>
      <c r="WQ230">
        <v>6.3959999999999999</v>
      </c>
      <c r="WR230">
        <v>6</v>
      </c>
      <c r="WS230">
        <v>52</v>
      </c>
      <c r="WT230">
        <v>18</v>
      </c>
      <c r="WU230">
        <v>4</v>
      </c>
      <c r="WV230">
        <v>19</v>
      </c>
      <c r="WW230">
        <v>8</v>
      </c>
      <c r="WX230">
        <v>120.396</v>
      </c>
      <c r="WY230">
        <v>6.66</v>
      </c>
      <c r="WZ230">
        <v>3.5289999999999999</v>
      </c>
      <c r="XA230">
        <v>5</v>
      </c>
      <c r="XB230">
        <v>56</v>
      </c>
      <c r="XC230">
        <v>9</v>
      </c>
      <c r="XD230">
        <v>0</v>
      </c>
      <c r="XE230">
        <v>4</v>
      </c>
      <c r="XF230">
        <v>10</v>
      </c>
      <c r="XG230">
        <v>94.188999999999993</v>
      </c>
      <c r="XH230">
        <v>11</v>
      </c>
      <c r="XI230">
        <v>3.7269999999999999</v>
      </c>
      <c r="XJ230">
        <v>3</v>
      </c>
      <c r="XK230">
        <v>41.8</v>
      </c>
      <c r="XL230">
        <v>19</v>
      </c>
      <c r="XM230">
        <v>0</v>
      </c>
      <c r="XN230">
        <v>26</v>
      </c>
      <c r="XO230">
        <v>16</v>
      </c>
      <c r="XP230">
        <v>120.527</v>
      </c>
      <c r="XQ230">
        <v>9.33</v>
      </c>
      <c r="XR230">
        <v>6.2329999999999997</v>
      </c>
      <c r="XS230">
        <v>6.05</v>
      </c>
      <c r="XT230">
        <v>16</v>
      </c>
      <c r="XU230">
        <v>20</v>
      </c>
      <c r="XV230">
        <v>3</v>
      </c>
      <c r="XW230">
        <v>6</v>
      </c>
      <c r="XX230">
        <v>12</v>
      </c>
      <c r="XY230">
        <v>78.613</v>
      </c>
      <c r="XZ230">
        <v>7.17</v>
      </c>
      <c r="YA230">
        <v>3.9129999999999998</v>
      </c>
      <c r="YB230">
        <v>5.05</v>
      </c>
      <c r="YC230">
        <v>23</v>
      </c>
      <c r="YD230">
        <v>19</v>
      </c>
      <c r="YE230">
        <v>1</v>
      </c>
      <c r="YF230">
        <v>22</v>
      </c>
      <c r="YG230">
        <v>4</v>
      </c>
      <c r="YH230">
        <v>85.132999999999996</v>
      </c>
      <c r="YI230">
        <v>5.01</v>
      </c>
      <c r="YJ230">
        <v>7.1429999999999998</v>
      </c>
      <c r="YK230">
        <v>5</v>
      </c>
      <c r="YL230">
        <v>38.65</v>
      </c>
      <c r="YM230">
        <v>18</v>
      </c>
      <c r="YN230">
        <v>0</v>
      </c>
      <c r="YO230">
        <v>2</v>
      </c>
      <c r="YP230">
        <v>1</v>
      </c>
      <c r="YQ230">
        <v>76.802999999999997</v>
      </c>
      <c r="YR230">
        <v>5.33</v>
      </c>
      <c r="YS230">
        <v>0.36299999999999999</v>
      </c>
      <c r="YT230">
        <v>5</v>
      </c>
      <c r="YU230">
        <v>35</v>
      </c>
      <c r="YV230">
        <v>16</v>
      </c>
      <c r="YW230">
        <v>0</v>
      </c>
      <c r="YX230">
        <v>33</v>
      </c>
      <c r="YY230">
        <v>2</v>
      </c>
      <c r="YZ230">
        <v>96.692999999999998</v>
      </c>
      <c r="ZA230">
        <v>3.34</v>
      </c>
      <c r="ZB230">
        <v>5.3929999999999998</v>
      </c>
      <c r="ZC230">
        <v>5.2</v>
      </c>
      <c r="ZD230">
        <v>47.4</v>
      </c>
      <c r="ZE230">
        <v>12</v>
      </c>
      <c r="ZF230">
        <v>3</v>
      </c>
      <c r="ZG230">
        <v>12</v>
      </c>
      <c r="ZH230">
        <v>9.5</v>
      </c>
      <c r="ZI230">
        <v>97.832999999999998</v>
      </c>
      <c r="ZJ230">
        <v>7.33</v>
      </c>
      <c r="ZK230">
        <v>5.01</v>
      </c>
      <c r="ZL230">
        <v>5</v>
      </c>
      <c r="ZM230">
        <v>38.799999999999997</v>
      </c>
      <c r="ZN230">
        <v>17</v>
      </c>
      <c r="ZO230">
        <v>0</v>
      </c>
      <c r="ZP230">
        <v>38</v>
      </c>
      <c r="ZQ230">
        <v>2.6</v>
      </c>
      <c r="ZR230">
        <v>113.74</v>
      </c>
      <c r="ZS230">
        <v>6.34</v>
      </c>
      <c r="ZT230">
        <v>1.68</v>
      </c>
      <c r="ZU230">
        <v>2</v>
      </c>
      <c r="ZV230">
        <v>51.9</v>
      </c>
      <c r="ZW230">
        <v>10</v>
      </c>
      <c r="ZX230">
        <v>0</v>
      </c>
      <c r="ZY230">
        <v>8</v>
      </c>
      <c r="ZZ230">
        <v>3</v>
      </c>
      <c r="AAA230">
        <v>82.92</v>
      </c>
      <c r="AAB230">
        <v>93.33</v>
      </c>
      <c r="AAC230">
        <v>41.94</v>
      </c>
      <c r="AAD230">
        <v>38.950000000000003</v>
      </c>
      <c r="AAE230">
        <v>345.25</v>
      </c>
      <c r="AAF230">
        <v>211</v>
      </c>
      <c r="AAG230">
        <v>5</v>
      </c>
      <c r="AAH230">
        <v>101</v>
      </c>
      <c r="AAI230">
        <v>47.3</v>
      </c>
      <c r="AAJ230">
        <v>883.77</v>
      </c>
      <c r="AAK230">
        <v>5.83</v>
      </c>
      <c r="AAL230">
        <v>9.5150000000000006</v>
      </c>
      <c r="AAM230">
        <v>1.2</v>
      </c>
      <c r="AAN230">
        <v>96.3</v>
      </c>
      <c r="AAO230">
        <v>26</v>
      </c>
      <c r="AAP230">
        <v>0</v>
      </c>
      <c r="AAQ230">
        <v>25</v>
      </c>
      <c r="AAR230">
        <v>1</v>
      </c>
      <c r="AAS230">
        <v>164.845</v>
      </c>
      <c r="AAT230">
        <v>4.68</v>
      </c>
      <c r="AAU230">
        <v>2.68</v>
      </c>
      <c r="AAV230">
        <v>7.2</v>
      </c>
      <c r="AAW230">
        <v>15.25</v>
      </c>
      <c r="AAX230">
        <v>21</v>
      </c>
      <c r="AAY230">
        <v>0</v>
      </c>
      <c r="AAZ230">
        <v>13</v>
      </c>
      <c r="ABA230">
        <v>3</v>
      </c>
      <c r="ABB230">
        <v>66.81</v>
      </c>
      <c r="ABC230">
        <v>13</v>
      </c>
      <c r="ABD230">
        <v>2.7469999999999999</v>
      </c>
      <c r="ABE230">
        <v>6</v>
      </c>
      <c r="ABF230">
        <v>51.6</v>
      </c>
      <c r="ABG230">
        <v>30</v>
      </c>
      <c r="ABH230">
        <v>0</v>
      </c>
      <c r="ABI230">
        <v>4</v>
      </c>
      <c r="ABJ230">
        <v>5</v>
      </c>
      <c r="ABK230">
        <v>112.34699999999999</v>
      </c>
      <c r="ABL230">
        <v>4.34</v>
      </c>
      <c r="ABM230">
        <v>4.1980000000000004</v>
      </c>
      <c r="ABN230">
        <v>5</v>
      </c>
      <c r="ABO230">
        <v>29</v>
      </c>
      <c r="ABP230">
        <v>22</v>
      </c>
      <c r="ABQ230">
        <v>0</v>
      </c>
      <c r="ABR230">
        <v>4</v>
      </c>
      <c r="ABS230">
        <v>7</v>
      </c>
      <c r="ABT230">
        <v>75.537999999999997</v>
      </c>
      <c r="ABU230">
        <v>15.33</v>
      </c>
      <c r="ABV230">
        <v>3.33</v>
      </c>
      <c r="ABW230">
        <v>6.05</v>
      </c>
      <c r="ABX230">
        <v>36.700000000000003</v>
      </c>
      <c r="ABY230">
        <v>22</v>
      </c>
      <c r="ABZ230">
        <v>4</v>
      </c>
      <c r="ACA230">
        <v>4</v>
      </c>
      <c r="ACB230">
        <v>8</v>
      </c>
      <c r="ACC230">
        <v>99.41</v>
      </c>
      <c r="ACD230">
        <v>12.66</v>
      </c>
      <c r="ACE230">
        <v>6.35</v>
      </c>
      <c r="ACF230">
        <v>3</v>
      </c>
      <c r="ACG230">
        <v>29</v>
      </c>
      <c r="ACH230">
        <v>24</v>
      </c>
      <c r="ACI230">
        <v>1</v>
      </c>
      <c r="ACJ230">
        <v>10</v>
      </c>
      <c r="ACK230">
        <v>11</v>
      </c>
      <c r="ACL230">
        <v>97.01</v>
      </c>
      <c r="ACM230">
        <v>18.66</v>
      </c>
      <c r="ACN230">
        <v>4.42</v>
      </c>
      <c r="ACO230">
        <v>3</v>
      </c>
      <c r="ACP230">
        <v>33</v>
      </c>
      <c r="ACQ230">
        <v>26</v>
      </c>
      <c r="ACR230">
        <v>0</v>
      </c>
      <c r="ACS230">
        <v>23</v>
      </c>
      <c r="ACT230">
        <v>4</v>
      </c>
      <c r="ACU230">
        <v>112.08</v>
      </c>
      <c r="ACV230">
        <v>10.67</v>
      </c>
      <c r="ACW230">
        <v>2.66</v>
      </c>
      <c r="ACX230">
        <v>5.5</v>
      </c>
      <c r="ACY230">
        <v>16.399999999999999</v>
      </c>
      <c r="ACZ230">
        <v>11</v>
      </c>
      <c r="ADA230">
        <v>0</v>
      </c>
      <c r="ADB230">
        <v>9</v>
      </c>
      <c r="ADC230">
        <v>4.3</v>
      </c>
      <c r="ADD230">
        <v>59.53</v>
      </c>
      <c r="ADE230">
        <v>7.16</v>
      </c>
      <c r="ADF230">
        <v>6.04</v>
      </c>
      <c r="ADG230">
        <v>2</v>
      </c>
      <c r="ADH230">
        <v>21</v>
      </c>
      <c r="ADI230">
        <v>21</v>
      </c>
      <c r="ADJ230">
        <v>0</v>
      </c>
      <c r="ADK230">
        <v>7</v>
      </c>
      <c r="ADL230">
        <v>3</v>
      </c>
      <c r="ADM230">
        <v>67.2</v>
      </c>
      <c r="ADN230">
        <v>1</v>
      </c>
      <c r="ADO230">
        <v>0</v>
      </c>
      <c r="ADP230">
        <v>0</v>
      </c>
      <c r="ADQ230">
        <v>17</v>
      </c>
      <c r="ADR230">
        <v>8</v>
      </c>
      <c r="ADS230">
        <v>0</v>
      </c>
      <c r="ADT230">
        <v>2</v>
      </c>
      <c r="ADU230">
        <v>1</v>
      </c>
      <c r="ADV230">
        <v>29</v>
      </c>
      <c r="ADW230">
        <v>0</v>
      </c>
      <c r="ADX230">
        <v>0</v>
      </c>
      <c r="ADY230">
        <v>0</v>
      </c>
      <c r="ADZ230">
        <v>0</v>
      </c>
      <c r="AEA230">
        <v>0</v>
      </c>
      <c r="AEB230">
        <v>0</v>
      </c>
      <c r="AEC230">
        <v>0</v>
      </c>
      <c r="AED230">
        <v>0</v>
      </c>
      <c r="AEE230">
        <v>0</v>
      </c>
      <c r="AEF230">
        <v>0</v>
      </c>
      <c r="AEG230">
        <v>0</v>
      </c>
      <c r="AEH230">
        <v>0</v>
      </c>
      <c r="AEI230">
        <v>0</v>
      </c>
      <c r="AEJ230">
        <v>0</v>
      </c>
      <c r="AEK230">
        <v>0</v>
      </c>
      <c r="AEL230">
        <v>0</v>
      </c>
      <c r="AEM230">
        <v>0</v>
      </c>
      <c r="AEN230">
        <v>0</v>
      </c>
    </row>
    <row r="231" spans="1:820" x14ac:dyDescent="0.2">
      <c r="A231" s="6" t="s">
        <v>592</v>
      </c>
      <c r="B231">
        <v>759.245</v>
      </c>
      <c r="C231">
        <v>465.29599999999999</v>
      </c>
      <c r="D231">
        <v>713.66</v>
      </c>
      <c r="E231">
        <v>3689.071666667</v>
      </c>
      <c r="F231">
        <v>1452.875</v>
      </c>
      <c r="G231">
        <v>65</v>
      </c>
      <c r="H231">
        <v>741.875</v>
      </c>
      <c r="I231">
        <v>376.53</v>
      </c>
      <c r="J231">
        <v>8263.5526666669994</v>
      </c>
      <c r="K231">
        <v>68.989999999999995</v>
      </c>
      <c r="L231">
        <v>51.723999999999997</v>
      </c>
      <c r="M231">
        <v>75.400000000000006</v>
      </c>
      <c r="N231">
        <v>421.82499999999999</v>
      </c>
      <c r="O231">
        <v>154</v>
      </c>
      <c r="P231">
        <v>5</v>
      </c>
      <c r="Q231">
        <v>64</v>
      </c>
      <c r="R231">
        <v>11</v>
      </c>
      <c r="S231">
        <v>851.93899999999996</v>
      </c>
      <c r="T231">
        <v>47.99</v>
      </c>
      <c r="U231">
        <v>28.867000000000001</v>
      </c>
      <c r="V231">
        <v>50.6</v>
      </c>
      <c r="W231">
        <v>375.82499999999999</v>
      </c>
      <c r="X231">
        <v>92.875</v>
      </c>
      <c r="Y231">
        <v>3</v>
      </c>
      <c r="Z231">
        <v>59</v>
      </c>
      <c r="AA231">
        <v>18</v>
      </c>
      <c r="AB231">
        <v>676.15700000000004</v>
      </c>
      <c r="AC231">
        <v>70.52</v>
      </c>
      <c r="AD231">
        <v>43.063000000000002</v>
      </c>
      <c r="AE231">
        <v>59.4</v>
      </c>
      <c r="AF231">
        <v>313.7</v>
      </c>
      <c r="AG231">
        <v>111</v>
      </c>
      <c r="AH231">
        <v>7</v>
      </c>
      <c r="AI231">
        <v>40</v>
      </c>
      <c r="AJ231">
        <v>31.7</v>
      </c>
      <c r="AK231">
        <v>676.38300000000004</v>
      </c>
      <c r="AL231">
        <v>80.489999999999995</v>
      </c>
      <c r="AM231">
        <v>35.880000000000003</v>
      </c>
      <c r="AN231">
        <v>68.7</v>
      </c>
      <c r="AO231">
        <v>252.22499999999999</v>
      </c>
      <c r="AP231">
        <v>121</v>
      </c>
      <c r="AQ231">
        <v>2</v>
      </c>
      <c r="AR231">
        <v>112.875</v>
      </c>
      <c r="AS231">
        <v>61.5</v>
      </c>
      <c r="AT231">
        <v>734.67</v>
      </c>
      <c r="AU231">
        <v>55.21</v>
      </c>
      <c r="AV231">
        <v>40.274999999999999</v>
      </c>
      <c r="AW231">
        <v>50.05</v>
      </c>
      <c r="AX231">
        <v>275.25</v>
      </c>
      <c r="AY231">
        <v>108</v>
      </c>
      <c r="AZ231">
        <v>10</v>
      </c>
      <c r="BA231">
        <v>76</v>
      </c>
      <c r="BB231">
        <v>58.6</v>
      </c>
      <c r="BC231">
        <v>673.38499999999999</v>
      </c>
      <c r="BD231">
        <v>61.53</v>
      </c>
      <c r="BE231">
        <v>38.845999999999997</v>
      </c>
      <c r="BF231">
        <v>71.760000000000005</v>
      </c>
      <c r="BG231">
        <v>257.3</v>
      </c>
      <c r="BH231">
        <v>98</v>
      </c>
      <c r="BI231">
        <v>1</v>
      </c>
      <c r="BJ231">
        <v>64</v>
      </c>
      <c r="BK231">
        <v>65.33</v>
      </c>
      <c r="BL231">
        <v>657.76599999999996</v>
      </c>
      <c r="BM231">
        <v>64.795000000000002</v>
      </c>
      <c r="BN231">
        <v>41.116</v>
      </c>
      <c r="BO231">
        <v>68.5</v>
      </c>
      <c r="BP231">
        <v>260.5</v>
      </c>
      <c r="BQ231">
        <v>150</v>
      </c>
      <c r="BR231">
        <v>7</v>
      </c>
      <c r="BS231">
        <v>22</v>
      </c>
      <c r="BT231">
        <v>35.200000000000003</v>
      </c>
      <c r="BU231">
        <v>649.11099999999999</v>
      </c>
      <c r="BV231">
        <v>94.18</v>
      </c>
      <c r="BW231">
        <v>49.984999999999999</v>
      </c>
      <c r="BX231">
        <v>53.85</v>
      </c>
      <c r="BY231">
        <v>197.216666667</v>
      </c>
      <c r="BZ231">
        <v>170</v>
      </c>
      <c r="CA231">
        <v>10</v>
      </c>
      <c r="CB231">
        <v>80</v>
      </c>
      <c r="CC231">
        <v>30.2</v>
      </c>
      <c r="CD231">
        <v>685.43166666699994</v>
      </c>
      <c r="CE231">
        <v>55.86</v>
      </c>
      <c r="CF231">
        <v>29.581</v>
      </c>
      <c r="CG231">
        <v>60.1</v>
      </c>
      <c r="CH231">
        <v>304.63</v>
      </c>
      <c r="CI231">
        <v>107</v>
      </c>
      <c r="CJ231">
        <v>4</v>
      </c>
      <c r="CK231">
        <v>20</v>
      </c>
      <c r="CL231">
        <v>21.3</v>
      </c>
      <c r="CM231">
        <v>602.471</v>
      </c>
      <c r="CN231">
        <v>67.010000000000005</v>
      </c>
      <c r="CO231">
        <v>44.421999999999997</v>
      </c>
      <c r="CP231">
        <v>50.25</v>
      </c>
      <c r="CQ231">
        <v>345</v>
      </c>
      <c r="CR231">
        <v>120.5</v>
      </c>
      <c r="CS231">
        <v>8</v>
      </c>
      <c r="CT231">
        <v>98</v>
      </c>
      <c r="CU231">
        <v>19</v>
      </c>
      <c r="CV231">
        <v>752.18200000000002</v>
      </c>
      <c r="CW231">
        <v>49.66</v>
      </c>
      <c r="CX231">
        <v>18.425000000000001</v>
      </c>
      <c r="CY231">
        <v>55.35</v>
      </c>
      <c r="CZ231">
        <v>339.7</v>
      </c>
      <c r="DA231">
        <v>100.5</v>
      </c>
      <c r="DB231">
        <v>2</v>
      </c>
      <c r="DC231">
        <v>36</v>
      </c>
      <c r="DD231">
        <v>10.3</v>
      </c>
      <c r="DE231">
        <v>611.93499999999995</v>
      </c>
      <c r="DF231">
        <v>43.01</v>
      </c>
      <c r="DG231">
        <v>43.112000000000002</v>
      </c>
      <c r="DH231">
        <v>49.7</v>
      </c>
      <c r="DI231">
        <v>345.9</v>
      </c>
      <c r="DJ231">
        <v>120</v>
      </c>
      <c r="DK231">
        <v>6</v>
      </c>
      <c r="DL231">
        <v>70</v>
      </c>
      <c r="DM231">
        <v>14.4</v>
      </c>
      <c r="DN231">
        <v>692.12199999999996</v>
      </c>
      <c r="DO231">
        <v>96.39</v>
      </c>
      <c r="DP231">
        <v>74.819999999999993</v>
      </c>
      <c r="DQ231">
        <v>110.7</v>
      </c>
      <c r="DR231">
        <v>529</v>
      </c>
      <c r="DS231">
        <v>370.5</v>
      </c>
      <c r="DT231">
        <v>18</v>
      </c>
      <c r="DU231">
        <v>97</v>
      </c>
      <c r="DV231">
        <v>41.8</v>
      </c>
      <c r="DW231">
        <v>1338.21</v>
      </c>
      <c r="DX231">
        <v>9</v>
      </c>
      <c r="DY231">
        <v>5.34</v>
      </c>
      <c r="DZ231">
        <v>13.2</v>
      </c>
      <c r="EA231">
        <v>53.2</v>
      </c>
      <c r="EB231">
        <v>27</v>
      </c>
      <c r="EC231">
        <v>3</v>
      </c>
      <c r="ED231">
        <v>3</v>
      </c>
      <c r="EE231">
        <v>2</v>
      </c>
      <c r="EF231">
        <v>115.74</v>
      </c>
      <c r="EG231">
        <v>8.33</v>
      </c>
      <c r="EH231">
        <v>3.33</v>
      </c>
      <c r="EI231">
        <v>8</v>
      </c>
      <c r="EJ231">
        <v>53.7</v>
      </c>
      <c r="EK231">
        <v>26</v>
      </c>
      <c r="EL231">
        <v>0</v>
      </c>
      <c r="EM231">
        <v>9</v>
      </c>
      <c r="EN231">
        <v>2</v>
      </c>
      <c r="EO231">
        <v>110.36</v>
      </c>
      <c r="EP231">
        <v>7.68</v>
      </c>
      <c r="EQ231">
        <v>8.69</v>
      </c>
      <c r="ER231">
        <v>16.399999999999999</v>
      </c>
      <c r="ES231">
        <v>52.4</v>
      </c>
      <c r="ET231">
        <v>15</v>
      </c>
      <c r="EU231">
        <v>1</v>
      </c>
      <c r="EV231">
        <v>5</v>
      </c>
      <c r="EW231">
        <v>5.2</v>
      </c>
      <c r="EX231">
        <v>111.37</v>
      </c>
      <c r="EY231">
        <v>13.68</v>
      </c>
      <c r="EZ231">
        <v>6.01</v>
      </c>
      <c r="FA231">
        <v>3</v>
      </c>
      <c r="FB231">
        <v>51</v>
      </c>
      <c r="FC231">
        <v>12</v>
      </c>
      <c r="FD231">
        <v>0</v>
      </c>
      <c r="FE231">
        <v>10</v>
      </c>
      <c r="FF231">
        <v>7.5</v>
      </c>
      <c r="FG231">
        <v>103.19</v>
      </c>
      <c r="FH231">
        <v>3.68</v>
      </c>
      <c r="FI231">
        <v>11.7</v>
      </c>
      <c r="FJ231">
        <v>6</v>
      </c>
      <c r="FK231">
        <v>49</v>
      </c>
      <c r="FL231">
        <v>35</v>
      </c>
      <c r="FM231">
        <v>7</v>
      </c>
      <c r="FN231">
        <v>2</v>
      </c>
      <c r="FO231">
        <v>5.6</v>
      </c>
      <c r="FP231">
        <v>119.98</v>
      </c>
      <c r="FQ231">
        <v>8</v>
      </c>
      <c r="FR231">
        <v>5.7</v>
      </c>
      <c r="FS231">
        <v>13.5</v>
      </c>
      <c r="FT231">
        <v>34</v>
      </c>
      <c r="FU231">
        <v>29</v>
      </c>
      <c r="FV231">
        <v>0</v>
      </c>
      <c r="FW231">
        <v>4</v>
      </c>
      <c r="FX231">
        <v>6.5</v>
      </c>
      <c r="FY231">
        <v>100.7</v>
      </c>
      <c r="FZ231">
        <v>5</v>
      </c>
      <c r="GA231">
        <v>6.02</v>
      </c>
      <c r="GB231">
        <v>7</v>
      </c>
      <c r="GC231">
        <v>35</v>
      </c>
      <c r="GD231">
        <v>27</v>
      </c>
      <c r="GE231">
        <v>0</v>
      </c>
      <c r="GF231">
        <v>6</v>
      </c>
      <c r="GG231">
        <v>3</v>
      </c>
      <c r="GH231">
        <v>89.02</v>
      </c>
      <c r="GI231">
        <v>12.34</v>
      </c>
      <c r="GJ231">
        <v>4.68</v>
      </c>
      <c r="GK231">
        <v>2.5</v>
      </c>
      <c r="GL231">
        <v>18</v>
      </c>
      <c r="GM231">
        <v>50</v>
      </c>
      <c r="GN231">
        <v>4</v>
      </c>
      <c r="GO231">
        <v>9</v>
      </c>
      <c r="GP231">
        <v>2</v>
      </c>
      <c r="GQ231">
        <v>102.52</v>
      </c>
      <c r="GR231">
        <v>5.34</v>
      </c>
      <c r="GS231">
        <v>5</v>
      </c>
      <c r="GT231">
        <v>12.5</v>
      </c>
      <c r="GU231">
        <v>45.5</v>
      </c>
      <c r="GV231">
        <v>32</v>
      </c>
      <c r="GW231">
        <v>2</v>
      </c>
      <c r="GX231">
        <v>6</v>
      </c>
      <c r="GY231">
        <v>3</v>
      </c>
      <c r="GZ231">
        <v>111.34</v>
      </c>
      <c r="HA231">
        <v>5.34</v>
      </c>
      <c r="HB231">
        <v>10.35</v>
      </c>
      <c r="HC231">
        <v>12.4</v>
      </c>
      <c r="HD231">
        <v>65.3</v>
      </c>
      <c r="HE231">
        <v>34</v>
      </c>
      <c r="HF231">
        <v>0</v>
      </c>
      <c r="HG231">
        <v>33</v>
      </c>
      <c r="HH231">
        <v>4</v>
      </c>
      <c r="HI231">
        <v>164.39</v>
      </c>
      <c r="HJ231">
        <v>11</v>
      </c>
      <c r="HK231">
        <v>3.67</v>
      </c>
      <c r="HL231">
        <v>8</v>
      </c>
      <c r="HM231">
        <v>42.5</v>
      </c>
      <c r="HN231">
        <v>42.5</v>
      </c>
      <c r="HO231">
        <v>1</v>
      </c>
      <c r="HP231">
        <v>0</v>
      </c>
      <c r="HQ231">
        <v>1</v>
      </c>
      <c r="HR231">
        <v>109.67</v>
      </c>
      <c r="HS231">
        <v>7</v>
      </c>
      <c r="HT231">
        <v>4.33</v>
      </c>
      <c r="HU231">
        <v>8.1999999999999993</v>
      </c>
      <c r="HV231">
        <v>29.4</v>
      </c>
      <c r="HW231">
        <v>41</v>
      </c>
      <c r="HX231">
        <v>0</v>
      </c>
      <c r="HY231">
        <v>10</v>
      </c>
      <c r="HZ231">
        <v>0</v>
      </c>
      <c r="IA231">
        <v>99.93</v>
      </c>
      <c r="IB231">
        <v>151.19</v>
      </c>
      <c r="IC231">
        <v>84.394000000000005</v>
      </c>
      <c r="ID231">
        <v>134.86000000000001</v>
      </c>
      <c r="IE231">
        <v>701</v>
      </c>
      <c r="IF231">
        <v>252.5</v>
      </c>
      <c r="IG231">
        <v>8</v>
      </c>
      <c r="IH231">
        <v>99</v>
      </c>
      <c r="II231">
        <v>71</v>
      </c>
      <c r="IJ231">
        <v>1501.944</v>
      </c>
      <c r="IK231">
        <v>12</v>
      </c>
      <c r="IL231">
        <v>10.103999999999999</v>
      </c>
      <c r="IM231">
        <v>7</v>
      </c>
      <c r="IN231">
        <v>68.8</v>
      </c>
      <c r="IO231">
        <v>40</v>
      </c>
      <c r="IP231">
        <v>1</v>
      </c>
      <c r="IQ231">
        <v>2</v>
      </c>
      <c r="IR231">
        <v>4</v>
      </c>
      <c r="IS231">
        <v>144.904</v>
      </c>
      <c r="IT231">
        <v>3.34</v>
      </c>
      <c r="IU231">
        <v>3.7029999999999998</v>
      </c>
      <c r="IV231">
        <v>3.4</v>
      </c>
      <c r="IW231">
        <v>52.9</v>
      </c>
      <c r="IX231">
        <v>7</v>
      </c>
      <c r="IY231">
        <v>0</v>
      </c>
      <c r="IZ231">
        <v>1</v>
      </c>
      <c r="JA231">
        <v>4</v>
      </c>
      <c r="JB231">
        <v>75.343000000000004</v>
      </c>
      <c r="JC231">
        <v>22.34</v>
      </c>
      <c r="JD231">
        <v>6.4169999999999998</v>
      </c>
      <c r="JE231">
        <v>13.1</v>
      </c>
      <c r="JF231">
        <v>60.7</v>
      </c>
      <c r="JG231">
        <v>16</v>
      </c>
      <c r="JH231">
        <v>0</v>
      </c>
      <c r="JI231">
        <v>1</v>
      </c>
      <c r="JJ231">
        <v>3</v>
      </c>
      <c r="JK231">
        <v>122.557</v>
      </c>
      <c r="JL231">
        <v>15.01</v>
      </c>
      <c r="JM231">
        <v>5.157</v>
      </c>
      <c r="JN231">
        <v>11</v>
      </c>
      <c r="JO231">
        <v>55.2</v>
      </c>
      <c r="JP231">
        <v>24</v>
      </c>
      <c r="JQ231">
        <v>0</v>
      </c>
      <c r="JR231">
        <v>5</v>
      </c>
      <c r="JS231">
        <v>6</v>
      </c>
      <c r="JT231">
        <v>121.367</v>
      </c>
      <c r="JU231">
        <v>11.01</v>
      </c>
      <c r="JV231">
        <v>6.2309999999999999</v>
      </c>
      <c r="JW231">
        <v>15.7</v>
      </c>
      <c r="JX231">
        <v>50.85</v>
      </c>
      <c r="JY231">
        <v>13</v>
      </c>
      <c r="JZ231">
        <v>1</v>
      </c>
      <c r="KA231">
        <v>1</v>
      </c>
      <c r="KB231">
        <v>11</v>
      </c>
      <c r="KC231">
        <v>109.791</v>
      </c>
      <c r="KD231">
        <v>8.16</v>
      </c>
      <c r="KE231">
        <v>5.66</v>
      </c>
      <c r="KF231">
        <v>9.66</v>
      </c>
      <c r="KG231">
        <v>48.4</v>
      </c>
      <c r="KH231">
        <v>18</v>
      </c>
      <c r="KI231">
        <v>0</v>
      </c>
      <c r="KJ231">
        <v>26</v>
      </c>
      <c r="KK231">
        <v>13</v>
      </c>
      <c r="KL231">
        <v>128.88</v>
      </c>
      <c r="KM231">
        <v>12</v>
      </c>
      <c r="KN231">
        <v>6.67</v>
      </c>
      <c r="KO231">
        <v>14</v>
      </c>
      <c r="KP231">
        <v>59.85</v>
      </c>
      <c r="KQ231">
        <v>28</v>
      </c>
      <c r="KR231">
        <v>2</v>
      </c>
      <c r="KS231">
        <v>5</v>
      </c>
      <c r="KT231">
        <v>11</v>
      </c>
      <c r="KU231">
        <v>138.52000000000001</v>
      </c>
      <c r="KV231">
        <v>21.18</v>
      </c>
      <c r="KW231">
        <v>16</v>
      </c>
      <c r="KX231">
        <v>19</v>
      </c>
      <c r="KY231">
        <v>56.7</v>
      </c>
      <c r="KZ231">
        <v>35</v>
      </c>
      <c r="LA231">
        <v>0</v>
      </c>
      <c r="LB231">
        <v>6</v>
      </c>
      <c r="LC231">
        <v>5</v>
      </c>
      <c r="LD231">
        <v>158.88</v>
      </c>
      <c r="LE231">
        <v>8.83</v>
      </c>
      <c r="LF231">
        <v>2.99</v>
      </c>
      <c r="LG231">
        <v>10.5</v>
      </c>
      <c r="LH231">
        <v>35.200000000000003</v>
      </c>
      <c r="LI231">
        <v>17</v>
      </c>
      <c r="LJ231">
        <v>0</v>
      </c>
      <c r="LK231">
        <v>0</v>
      </c>
      <c r="LL231">
        <v>5</v>
      </c>
      <c r="LM231">
        <v>79.52</v>
      </c>
      <c r="LN231">
        <v>22.99</v>
      </c>
      <c r="LO231">
        <v>9.3629999999999995</v>
      </c>
      <c r="LP231">
        <v>11.5</v>
      </c>
      <c r="LQ231">
        <v>76.099999999999994</v>
      </c>
      <c r="LR231">
        <v>22.5</v>
      </c>
      <c r="LS231">
        <v>1</v>
      </c>
      <c r="LT231">
        <v>20</v>
      </c>
      <c r="LU231">
        <v>3</v>
      </c>
      <c r="LV231">
        <v>166.453</v>
      </c>
      <c r="LW231">
        <v>5.33</v>
      </c>
      <c r="LX231">
        <v>5.4390000000000001</v>
      </c>
      <c r="LY231">
        <v>15</v>
      </c>
      <c r="LZ231">
        <v>71</v>
      </c>
      <c r="MA231">
        <v>14</v>
      </c>
      <c r="MB231">
        <v>1</v>
      </c>
      <c r="MC231">
        <v>21</v>
      </c>
      <c r="MD231">
        <v>4</v>
      </c>
      <c r="ME231">
        <v>136.76900000000001</v>
      </c>
      <c r="MF231">
        <v>9</v>
      </c>
      <c r="MG231">
        <v>6.66</v>
      </c>
      <c r="MH231">
        <v>5</v>
      </c>
      <c r="MI231">
        <v>65.3</v>
      </c>
      <c r="MJ231">
        <v>18</v>
      </c>
      <c r="MK231">
        <v>2</v>
      </c>
      <c r="ML231">
        <v>11</v>
      </c>
      <c r="MM231">
        <v>2</v>
      </c>
      <c r="MN231">
        <v>118.96</v>
      </c>
      <c r="MO231">
        <v>148.31</v>
      </c>
      <c r="MP231">
        <v>92.858999999999995</v>
      </c>
      <c r="MQ231">
        <v>149.65</v>
      </c>
      <c r="MR231">
        <v>797.94166666700005</v>
      </c>
      <c r="MS231">
        <v>167</v>
      </c>
      <c r="MT231">
        <v>10</v>
      </c>
      <c r="MU231">
        <v>121</v>
      </c>
      <c r="MV231">
        <v>62.2</v>
      </c>
      <c r="MW231">
        <v>1548.9606666669999</v>
      </c>
      <c r="MX231">
        <v>16</v>
      </c>
      <c r="MY231">
        <v>9.6300000000000008</v>
      </c>
      <c r="MZ231">
        <v>15.2</v>
      </c>
      <c r="NA231">
        <v>84.3</v>
      </c>
      <c r="NB231">
        <v>23</v>
      </c>
      <c r="NC231">
        <v>0</v>
      </c>
      <c r="ND231">
        <v>10</v>
      </c>
      <c r="NE231">
        <v>3</v>
      </c>
      <c r="NF231">
        <v>161.13</v>
      </c>
      <c r="NG231">
        <v>17.989999999999998</v>
      </c>
      <c r="NH231">
        <v>8.298</v>
      </c>
      <c r="NI231">
        <v>8</v>
      </c>
      <c r="NJ231">
        <v>63.125</v>
      </c>
      <c r="NK231">
        <v>8</v>
      </c>
      <c r="NL231">
        <v>2</v>
      </c>
      <c r="NM231">
        <v>9</v>
      </c>
      <c r="NN231">
        <v>3</v>
      </c>
      <c r="NO231">
        <v>119.413</v>
      </c>
      <c r="NP231">
        <v>8.66</v>
      </c>
      <c r="NQ231">
        <v>10.68</v>
      </c>
      <c r="NR231">
        <v>8.1999999999999993</v>
      </c>
      <c r="NS231">
        <v>76.599999999999994</v>
      </c>
      <c r="NT231">
        <v>13</v>
      </c>
      <c r="NU231">
        <v>2</v>
      </c>
      <c r="NV231">
        <v>2</v>
      </c>
      <c r="NW231">
        <v>7</v>
      </c>
      <c r="NX231">
        <v>128.13999999999999</v>
      </c>
      <c r="NY231">
        <v>7.66</v>
      </c>
      <c r="NZ231">
        <v>5.66</v>
      </c>
      <c r="OA231">
        <v>19.2</v>
      </c>
      <c r="OB231">
        <v>57</v>
      </c>
      <c r="OC231">
        <v>18</v>
      </c>
      <c r="OD231">
        <v>1</v>
      </c>
      <c r="OE231">
        <v>11</v>
      </c>
      <c r="OF231">
        <v>15</v>
      </c>
      <c r="OG231">
        <v>134.52000000000001</v>
      </c>
      <c r="OH231">
        <v>14.34</v>
      </c>
      <c r="OI231">
        <v>4.32</v>
      </c>
      <c r="OJ231">
        <v>6.3</v>
      </c>
      <c r="OK231">
        <v>56.2</v>
      </c>
      <c r="OL231">
        <v>13</v>
      </c>
      <c r="OM231">
        <v>0</v>
      </c>
      <c r="ON231">
        <v>42</v>
      </c>
      <c r="OO231">
        <v>9</v>
      </c>
      <c r="OP231">
        <v>145.16</v>
      </c>
      <c r="OQ231">
        <v>8.66</v>
      </c>
      <c r="OR231">
        <v>7.4960000000000004</v>
      </c>
      <c r="OS231">
        <v>13.25</v>
      </c>
      <c r="OT231">
        <v>54</v>
      </c>
      <c r="OU231">
        <v>6</v>
      </c>
      <c r="OV231">
        <v>1</v>
      </c>
      <c r="OW231">
        <v>6</v>
      </c>
      <c r="OX231">
        <v>9</v>
      </c>
      <c r="OY231">
        <v>105.40600000000001</v>
      </c>
      <c r="OZ231">
        <v>16</v>
      </c>
      <c r="PA231">
        <v>4.67</v>
      </c>
      <c r="PB231">
        <v>19.5</v>
      </c>
      <c r="PC231">
        <v>58.4</v>
      </c>
      <c r="PD231">
        <v>21</v>
      </c>
      <c r="PE231">
        <v>1</v>
      </c>
      <c r="PF231">
        <v>0</v>
      </c>
      <c r="PG231">
        <v>5.2</v>
      </c>
      <c r="PH231">
        <v>125.77</v>
      </c>
      <c r="PI231">
        <v>14</v>
      </c>
      <c r="PJ231">
        <v>9.99</v>
      </c>
      <c r="PK231">
        <v>10</v>
      </c>
      <c r="PL231">
        <v>30.816666667</v>
      </c>
      <c r="PM231">
        <v>19</v>
      </c>
      <c r="PN231">
        <v>0</v>
      </c>
      <c r="PO231">
        <v>16</v>
      </c>
      <c r="PP231">
        <v>5</v>
      </c>
      <c r="PQ231">
        <v>104.806666667</v>
      </c>
      <c r="PR231">
        <v>5.99</v>
      </c>
      <c r="PS231">
        <v>4.99</v>
      </c>
      <c r="PT231">
        <v>11.6</v>
      </c>
      <c r="PU231">
        <v>63.8</v>
      </c>
      <c r="PV231">
        <v>5</v>
      </c>
      <c r="PW231">
        <v>0</v>
      </c>
      <c r="PX231">
        <v>1</v>
      </c>
      <c r="PY231">
        <v>3</v>
      </c>
      <c r="PZ231">
        <v>95.38</v>
      </c>
      <c r="QA231">
        <v>10.68</v>
      </c>
      <c r="QB231">
        <v>8.66</v>
      </c>
      <c r="QC231">
        <v>9.1999999999999993</v>
      </c>
      <c r="QD231">
        <v>44.8</v>
      </c>
      <c r="QE231">
        <v>22</v>
      </c>
      <c r="QF231">
        <v>0</v>
      </c>
      <c r="QG231">
        <v>18</v>
      </c>
      <c r="QH231">
        <v>1</v>
      </c>
      <c r="QI231">
        <v>114.34</v>
      </c>
      <c r="QJ231">
        <v>17</v>
      </c>
      <c r="QK231">
        <v>3.6930000000000001</v>
      </c>
      <c r="QL231">
        <v>14.2</v>
      </c>
      <c r="QM231">
        <v>94</v>
      </c>
      <c r="QN231">
        <v>10</v>
      </c>
      <c r="QO231">
        <v>0</v>
      </c>
      <c r="QP231">
        <v>1</v>
      </c>
      <c r="QQ231">
        <v>1</v>
      </c>
      <c r="QR231">
        <v>140.893</v>
      </c>
      <c r="QS231">
        <v>11.33</v>
      </c>
      <c r="QT231">
        <v>14.772</v>
      </c>
      <c r="QU231">
        <v>15</v>
      </c>
      <c r="QV231">
        <v>114.9</v>
      </c>
      <c r="QW231">
        <v>9</v>
      </c>
      <c r="QX231">
        <v>3</v>
      </c>
      <c r="QY231">
        <v>5</v>
      </c>
      <c r="QZ231">
        <v>1</v>
      </c>
      <c r="RA231">
        <v>174.00200000000001</v>
      </c>
      <c r="RB231">
        <v>136.11500000000001</v>
      </c>
      <c r="RC231">
        <v>76.355999999999995</v>
      </c>
      <c r="RD231">
        <v>119.8</v>
      </c>
      <c r="RE231">
        <v>509.2</v>
      </c>
      <c r="RF231">
        <v>194.875</v>
      </c>
      <c r="RG231">
        <v>6</v>
      </c>
      <c r="RH231">
        <v>125.875</v>
      </c>
      <c r="RI231">
        <v>63.33</v>
      </c>
      <c r="RJ231">
        <v>1231.5509999999999</v>
      </c>
      <c r="RK231">
        <v>9</v>
      </c>
      <c r="RL231">
        <v>13.375999999999999</v>
      </c>
      <c r="RM231">
        <v>20</v>
      </c>
      <c r="RN231">
        <v>41.25</v>
      </c>
      <c r="RO231">
        <v>21</v>
      </c>
      <c r="RP231">
        <v>0</v>
      </c>
      <c r="RQ231">
        <v>4</v>
      </c>
      <c r="RR231">
        <v>2</v>
      </c>
      <c r="RS231">
        <v>110.626</v>
      </c>
      <c r="RT231">
        <v>7.66</v>
      </c>
      <c r="RU231">
        <v>3</v>
      </c>
      <c r="RV231">
        <v>19.2</v>
      </c>
      <c r="RW231">
        <v>53.9</v>
      </c>
      <c r="RX231">
        <v>22.875</v>
      </c>
      <c r="RY231">
        <v>0</v>
      </c>
      <c r="RZ231">
        <v>1</v>
      </c>
      <c r="SA231">
        <v>2</v>
      </c>
      <c r="SB231">
        <v>109.63500000000001</v>
      </c>
      <c r="SC231">
        <v>8</v>
      </c>
      <c r="SD231">
        <v>5.9059999999999997</v>
      </c>
      <c r="SE231">
        <v>6.2</v>
      </c>
      <c r="SF231">
        <v>43.6</v>
      </c>
      <c r="SG231">
        <v>7</v>
      </c>
      <c r="SH231">
        <v>0</v>
      </c>
      <c r="SI231">
        <v>10</v>
      </c>
      <c r="SJ231">
        <v>6.5</v>
      </c>
      <c r="SK231">
        <v>87.206000000000003</v>
      </c>
      <c r="SL231">
        <v>15.64</v>
      </c>
      <c r="SM231">
        <v>2.67</v>
      </c>
      <c r="SN231">
        <v>7</v>
      </c>
      <c r="SO231">
        <v>26.65</v>
      </c>
      <c r="SP231">
        <v>4</v>
      </c>
      <c r="SQ231">
        <v>0</v>
      </c>
      <c r="SR231">
        <v>30.875</v>
      </c>
      <c r="SS231">
        <v>5</v>
      </c>
      <c r="ST231">
        <v>91.834999999999994</v>
      </c>
      <c r="SU231">
        <v>7.67</v>
      </c>
      <c r="SV231">
        <v>4.22</v>
      </c>
      <c r="SW231">
        <v>6.5</v>
      </c>
      <c r="SX231">
        <v>33.799999999999997</v>
      </c>
      <c r="SY231">
        <v>13</v>
      </c>
      <c r="SZ231">
        <v>0</v>
      </c>
      <c r="TA231">
        <v>15</v>
      </c>
      <c r="TB231">
        <v>6</v>
      </c>
      <c r="TC231">
        <v>86.19</v>
      </c>
      <c r="TD231">
        <v>15.34</v>
      </c>
      <c r="TE231">
        <v>4.6500000000000004</v>
      </c>
      <c r="TF231">
        <v>13.25</v>
      </c>
      <c r="TG231">
        <v>31.9</v>
      </c>
      <c r="TH231">
        <v>10</v>
      </c>
      <c r="TI231">
        <v>0</v>
      </c>
      <c r="TJ231">
        <v>17</v>
      </c>
      <c r="TK231">
        <v>16.329999999999998</v>
      </c>
      <c r="TL231">
        <v>108.47</v>
      </c>
      <c r="TM231">
        <v>12.295</v>
      </c>
      <c r="TN231">
        <v>9</v>
      </c>
      <c r="TO231">
        <v>9</v>
      </c>
      <c r="TP231">
        <v>27</v>
      </c>
      <c r="TQ231">
        <v>28</v>
      </c>
      <c r="TR231">
        <v>0</v>
      </c>
      <c r="TS231">
        <v>3</v>
      </c>
      <c r="TT231">
        <v>5</v>
      </c>
      <c r="TU231">
        <v>93.295000000000002</v>
      </c>
      <c r="TV231">
        <v>17.329999999999998</v>
      </c>
      <c r="TW231">
        <v>8.68</v>
      </c>
      <c r="TX231">
        <v>6.1</v>
      </c>
      <c r="TY231">
        <v>31</v>
      </c>
      <c r="TZ231">
        <v>11</v>
      </c>
      <c r="UA231">
        <v>0</v>
      </c>
      <c r="UB231">
        <v>3</v>
      </c>
      <c r="UC231">
        <v>2.2000000000000002</v>
      </c>
      <c r="UD231">
        <v>79.31</v>
      </c>
      <c r="UE231">
        <v>10.17</v>
      </c>
      <c r="UF231">
        <v>6.1420000000000003</v>
      </c>
      <c r="UG231">
        <v>5</v>
      </c>
      <c r="UH231">
        <v>46.7</v>
      </c>
      <c r="UI231">
        <v>19</v>
      </c>
      <c r="UJ231">
        <v>2</v>
      </c>
      <c r="UK231">
        <v>4</v>
      </c>
      <c r="UL231">
        <v>2.2000000000000002</v>
      </c>
      <c r="UM231">
        <v>95.212000000000003</v>
      </c>
      <c r="UN231">
        <v>17.34</v>
      </c>
      <c r="UO231">
        <v>5.7789999999999999</v>
      </c>
      <c r="UP231">
        <v>10.050000000000001</v>
      </c>
      <c r="UQ231">
        <v>69.599999999999994</v>
      </c>
      <c r="UR231">
        <v>18</v>
      </c>
      <c r="US231">
        <v>4</v>
      </c>
      <c r="UT231">
        <v>18</v>
      </c>
      <c r="UU231">
        <v>5</v>
      </c>
      <c r="UV231">
        <v>147.76900000000001</v>
      </c>
      <c r="UW231">
        <v>7.33</v>
      </c>
      <c r="UX231">
        <v>2.2730000000000001</v>
      </c>
      <c r="UY231">
        <v>6</v>
      </c>
      <c r="UZ231">
        <v>53.8</v>
      </c>
      <c r="VA231">
        <v>15</v>
      </c>
      <c r="VB231">
        <v>0</v>
      </c>
      <c r="VC231">
        <v>3</v>
      </c>
      <c r="VD231">
        <v>2</v>
      </c>
      <c r="VE231">
        <v>89.403000000000006</v>
      </c>
      <c r="VF231">
        <v>8.34</v>
      </c>
      <c r="VG231">
        <v>10.66</v>
      </c>
      <c r="VH231">
        <v>11.5</v>
      </c>
      <c r="VI231">
        <v>50</v>
      </c>
      <c r="VJ231">
        <v>26</v>
      </c>
      <c r="VK231">
        <v>0</v>
      </c>
      <c r="VL231">
        <v>17</v>
      </c>
      <c r="VM231">
        <v>9.1</v>
      </c>
      <c r="VN231">
        <v>132.6</v>
      </c>
      <c r="VO231">
        <v>119.01</v>
      </c>
      <c r="VP231">
        <v>72.751999999999995</v>
      </c>
      <c r="VQ231">
        <v>109.05</v>
      </c>
      <c r="VR231">
        <v>645.4</v>
      </c>
      <c r="VS231">
        <v>295</v>
      </c>
      <c r="VT231">
        <v>16</v>
      </c>
      <c r="VU231">
        <v>185</v>
      </c>
      <c r="VV231">
        <v>69.099999999999994</v>
      </c>
      <c r="VW231">
        <v>1511.3119999999999</v>
      </c>
      <c r="VX231">
        <v>13.33</v>
      </c>
      <c r="VY231">
        <v>7.33</v>
      </c>
      <c r="VZ231">
        <v>13</v>
      </c>
      <c r="WA231">
        <v>68.825000000000003</v>
      </c>
      <c r="WB231">
        <v>22</v>
      </c>
      <c r="WC231">
        <v>0</v>
      </c>
      <c r="WD231">
        <v>17</v>
      </c>
      <c r="WE231">
        <v>0</v>
      </c>
      <c r="WF231">
        <v>141.48500000000001</v>
      </c>
      <c r="WG231">
        <v>5</v>
      </c>
      <c r="WH231">
        <v>6.5060000000000002</v>
      </c>
      <c r="WI231">
        <v>6</v>
      </c>
      <c r="WJ231">
        <v>80</v>
      </c>
      <c r="WK231">
        <v>16</v>
      </c>
      <c r="WL231">
        <v>0</v>
      </c>
      <c r="WM231">
        <v>18</v>
      </c>
      <c r="WN231">
        <v>4</v>
      </c>
      <c r="WO231">
        <v>135.506</v>
      </c>
      <c r="WP231">
        <v>16</v>
      </c>
      <c r="WQ231">
        <v>6.01</v>
      </c>
      <c r="WR231">
        <v>8</v>
      </c>
      <c r="WS231">
        <v>42</v>
      </c>
      <c r="WT231">
        <v>44</v>
      </c>
      <c r="WU231">
        <v>4</v>
      </c>
      <c r="WV231">
        <v>16</v>
      </c>
      <c r="WW231">
        <v>2</v>
      </c>
      <c r="WX231">
        <v>138.01</v>
      </c>
      <c r="WY231">
        <v>10.83</v>
      </c>
      <c r="WZ231">
        <v>4.7030000000000003</v>
      </c>
      <c r="XA231">
        <v>16.5</v>
      </c>
      <c r="XB231">
        <v>35.375</v>
      </c>
      <c r="XC231">
        <v>37</v>
      </c>
      <c r="XD231">
        <v>1</v>
      </c>
      <c r="XE231">
        <v>29</v>
      </c>
      <c r="XF231">
        <v>11</v>
      </c>
      <c r="XG231">
        <v>145.40799999999999</v>
      </c>
      <c r="XH231">
        <v>9.5</v>
      </c>
      <c r="XI231">
        <v>6.2210000000000001</v>
      </c>
      <c r="XJ231">
        <v>7</v>
      </c>
      <c r="XK231">
        <v>40.4</v>
      </c>
      <c r="XL231">
        <v>23</v>
      </c>
      <c r="XM231">
        <v>0</v>
      </c>
      <c r="XN231">
        <v>3</v>
      </c>
      <c r="XO231">
        <v>19</v>
      </c>
      <c r="XP231">
        <v>108.121</v>
      </c>
      <c r="XQ231">
        <v>7.35</v>
      </c>
      <c r="XR231">
        <v>7.66</v>
      </c>
      <c r="XS231">
        <v>13.1</v>
      </c>
      <c r="XT231">
        <v>33</v>
      </c>
      <c r="XU231">
        <v>15</v>
      </c>
      <c r="XV231">
        <v>0</v>
      </c>
      <c r="XW231">
        <v>2</v>
      </c>
      <c r="XX231">
        <v>6.5</v>
      </c>
      <c r="XY231">
        <v>84.61</v>
      </c>
      <c r="XZ231">
        <v>6.17</v>
      </c>
      <c r="YA231">
        <v>9.0760000000000005</v>
      </c>
      <c r="YB231">
        <v>5.8</v>
      </c>
      <c r="YC231">
        <v>30</v>
      </c>
      <c r="YD231">
        <v>24</v>
      </c>
      <c r="YE231">
        <v>3</v>
      </c>
      <c r="YF231">
        <v>5</v>
      </c>
      <c r="YG231">
        <v>6</v>
      </c>
      <c r="YH231">
        <v>89.046000000000006</v>
      </c>
      <c r="YI231">
        <v>17.329999999999998</v>
      </c>
      <c r="YJ231">
        <v>6.87</v>
      </c>
      <c r="YK231">
        <v>8</v>
      </c>
      <c r="YL231">
        <v>29.1</v>
      </c>
      <c r="YM231">
        <v>29</v>
      </c>
      <c r="YN231">
        <v>4</v>
      </c>
      <c r="YO231">
        <v>44</v>
      </c>
      <c r="YP231">
        <v>9</v>
      </c>
      <c r="YQ231">
        <v>147.30000000000001</v>
      </c>
      <c r="YR231">
        <v>8.84</v>
      </c>
      <c r="YS231">
        <v>4.0759999999999996</v>
      </c>
      <c r="YT231">
        <v>3.5</v>
      </c>
      <c r="YU231">
        <v>56.8</v>
      </c>
      <c r="YV231">
        <v>19</v>
      </c>
      <c r="YW231">
        <v>0</v>
      </c>
      <c r="YX231">
        <v>7</v>
      </c>
      <c r="YY231">
        <v>2</v>
      </c>
      <c r="YZ231">
        <v>101.21599999999999</v>
      </c>
      <c r="ZA231">
        <v>8.32</v>
      </c>
      <c r="ZB231">
        <v>4.26</v>
      </c>
      <c r="ZC231">
        <v>6</v>
      </c>
      <c r="ZD231">
        <v>65.2</v>
      </c>
      <c r="ZE231">
        <v>21</v>
      </c>
      <c r="ZF231">
        <v>3</v>
      </c>
      <c r="ZG231">
        <v>6</v>
      </c>
      <c r="ZH231">
        <v>5</v>
      </c>
      <c r="ZI231">
        <v>118.78</v>
      </c>
      <c r="ZJ231">
        <v>9</v>
      </c>
      <c r="ZK231">
        <v>3.35</v>
      </c>
      <c r="ZL231">
        <v>12.15</v>
      </c>
      <c r="ZM231">
        <v>78.400000000000006</v>
      </c>
      <c r="ZN231">
        <v>19</v>
      </c>
      <c r="ZO231">
        <v>0</v>
      </c>
      <c r="ZP231">
        <v>11</v>
      </c>
      <c r="ZQ231">
        <v>2.2999999999999998</v>
      </c>
      <c r="ZR231">
        <v>135.19999999999999</v>
      </c>
      <c r="ZS231">
        <v>7.34</v>
      </c>
      <c r="ZT231">
        <v>6.69</v>
      </c>
      <c r="ZU231">
        <v>10</v>
      </c>
      <c r="ZV231">
        <v>86.3</v>
      </c>
      <c r="ZW231">
        <v>26</v>
      </c>
      <c r="ZX231">
        <v>1</v>
      </c>
      <c r="ZY231">
        <v>27</v>
      </c>
      <c r="ZZ231">
        <v>2.2999999999999998</v>
      </c>
      <c r="AAA231">
        <v>166.63</v>
      </c>
      <c r="AAB231">
        <v>108.23</v>
      </c>
      <c r="AAC231">
        <v>64.114999999999995</v>
      </c>
      <c r="AAD231">
        <v>89.6</v>
      </c>
      <c r="AAE231">
        <v>506.53</v>
      </c>
      <c r="AAF231">
        <v>173</v>
      </c>
      <c r="AAG231">
        <v>7</v>
      </c>
      <c r="AAH231">
        <v>114</v>
      </c>
      <c r="AAI231">
        <v>69.099999999999994</v>
      </c>
      <c r="AAJ231">
        <v>1131.575</v>
      </c>
      <c r="AAK231">
        <v>9.66</v>
      </c>
      <c r="AAL231">
        <v>5.944</v>
      </c>
      <c r="AAM231">
        <v>7</v>
      </c>
      <c r="AAN231">
        <v>105.45</v>
      </c>
      <c r="AAO231">
        <v>21</v>
      </c>
      <c r="AAP231">
        <v>1</v>
      </c>
      <c r="AAQ231">
        <v>28</v>
      </c>
      <c r="AAR231">
        <v>0</v>
      </c>
      <c r="AAS231">
        <v>178.054</v>
      </c>
      <c r="AAT231">
        <v>5.67</v>
      </c>
      <c r="AAU231">
        <v>4.03</v>
      </c>
      <c r="AAV231">
        <v>6</v>
      </c>
      <c r="AAW231">
        <v>72.2</v>
      </c>
      <c r="AAX231">
        <v>13</v>
      </c>
      <c r="AAY231">
        <v>1</v>
      </c>
      <c r="AAZ231">
        <v>21</v>
      </c>
      <c r="ABA231">
        <v>3</v>
      </c>
      <c r="ABB231">
        <v>125.9</v>
      </c>
      <c r="ABC231">
        <v>7.84</v>
      </c>
      <c r="ABD231">
        <v>5.36</v>
      </c>
      <c r="ABE231">
        <v>7.5</v>
      </c>
      <c r="ABF231">
        <v>38.4</v>
      </c>
      <c r="ABG231">
        <v>16</v>
      </c>
      <c r="ABH231">
        <v>0</v>
      </c>
      <c r="ABI231">
        <v>6</v>
      </c>
      <c r="ABJ231">
        <v>8</v>
      </c>
      <c r="ABK231">
        <v>89.1</v>
      </c>
      <c r="ABL231">
        <v>17.670000000000002</v>
      </c>
      <c r="ABM231">
        <v>11.68</v>
      </c>
      <c r="ABN231">
        <v>12</v>
      </c>
      <c r="ABO231">
        <v>27</v>
      </c>
      <c r="ABP231">
        <v>26</v>
      </c>
      <c r="ABQ231">
        <v>0</v>
      </c>
      <c r="ABR231">
        <v>27</v>
      </c>
      <c r="ABS231">
        <v>17</v>
      </c>
      <c r="ABT231">
        <v>138.35</v>
      </c>
      <c r="ABU231">
        <v>9.01</v>
      </c>
      <c r="ABV231">
        <v>7.5830000000000002</v>
      </c>
      <c r="ABW231">
        <v>8.5500000000000007</v>
      </c>
      <c r="ABX231">
        <v>45</v>
      </c>
      <c r="ABY231">
        <v>11</v>
      </c>
      <c r="ABZ231">
        <v>2</v>
      </c>
      <c r="ACA231">
        <v>13</v>
      </c>
      <c r="ACB231">
        <v>8</v>
      </c>
      <c r="ACC231">
        <v>104.143</v>
      </c>
      <c r="ACD231">
        <v>14.02</v>
      </c>
      <c r="ACE231">
        <v>7.68</v>
      </c>
      <c r="ACF231">
        <v>9</v>
      </c>
      <c r="ACG231">
        <v>56</v>
      </c>
      <c r="ACH231">
        <v>20</v>
      </c>
      <c r="ACI231">
        <v>0</v>
      </c>
      <c r="ACJ231">
        <v>9</v>
      </c>
      <c r="ACK231">
        <v>14</v>
      </c>
      <c r="ACL231">
        <v>129.69999999999999</v>
      </c>
      <c r="ACM231">
        <v>13.33</v>
      </c>
      <c r="ACN231">
        <v>5.68</v>
      </c>
      <c r="ACO231">
        <v>13.2</v>
      </c>
      <c r="ACP231">
        <v>50.25</v>
      </c>
      <c r="ACQ231">
        <v>22</v>
      </c>
      <c r="ACR231">
        <v>1</v>
      </c>
      <c r="ACS231">
        <v>3</v>
      </c>
      <c r="ACT231">
        <v>5</v>
      </c>
      <c r="ACU231">
        <v>113.46</v>
      </c>
      <c r="ACV231">
        <v>12</v>
      </c>
      <c r="ACW231">
        <v>3.7650000000000001</v>
      </c>
      <c r="ACX231">
        <v>8.25</v>
      </c>
      <c r="ACY231">
        <v>31.6</v>
      </c>
      <c r="ACZ231">
        <v>26</v>
      </c>
      <c r="ADA231">
        <v>2</v>
      </c>
      <c r="ADB231">
        <v>2</v>
      </c>
      <c r="ADC231">
        <v>7</v>
      </c>
      <c r="ADD231">
        <v>92.614999999999995</v>
      </c>
      <c r="ADE231">
        <v>16.690000000000001</v>
      </c>
      <c r="ADF231">
        <v>6.383</v>
      </c>
      <c r="ADG231">
        <v>17</v>
      </c>
      <c r="ADH231">
        <v>56.63</v>
      </c>
      <c r="ADI231">
        <v>15</v>
      </c>
      <c r="ADJ231">
        <v>0</v>
      </c>
      <c r="ADK231">
        <v>2</v>
      </c>
      <c r="ADL231">
        <v>6.1</v>
      </c>
      <c r="ADM231">
        <v>119.803</v>
      </c>
      <c r="ADN231">
        <v>2.34</v>
      </c>
      <c r="ADO231">
        <v>6.01</v>
      </c>
      <c r="ADP231">
        <v>1.1000000000000001</v>
      </c>
      <c r="ADQ231">
        <v>24</v>
      </c>
      <c r="ADR231">
        <v>3</v>
      </c>
      <c r="ADS231">
        <v>0</v>
      </c>
      <c r="ADT231">
        <v>3</v>
      </c>
      <c r="ADU231">
        <v>1</v>
      </c>
      <c r="ADV231">
        <v>40.450000000000003</v>
      </c>
      <c r="ADW231">
        <v>0</v>
      </c>
      <c r="ADX231">
        <v>0</v>
      </c>
      <c r="ADY231">
        <v>0</v>
      </c>
      <c r="ADZ231">
        <v>0</v>
      </c>
      <c r="AEA231">
        <v>0</v>
      </c>
      <c r="AEB231">
        <v>0</v>
      </c>
      <c r="AEC231">
        <v>0</v>
      </c>
      <c r="AED231">
        <v>0</v>
      </c>
      <c r="AEE231">
        <v>0</v>
      </c>
      <c r="AEF231">
        <v>0</v>
      </c>
      <c r="AEG231">
        <v>0</v>
      </c>
      <c r="AEH231">
        <v>0</v>
      </c>
      <c r="AEI231">
        <v>0</v>
      </c>
      <c r="AEJ231">
        <v>0</v>
      </c>
      <c r="AEK231">
        <v>0</v>
      </c>
      <c r="AEL231">
        <v>0</v>
      </c>
      <c r="AEM231">
        <v>0</v>
      </c>
      <c r="AEN231">
        <v>0</v>
      </c>
    </row>
    <row r="232" spans="1:820" x14ac:dyDescent="0.2">
      <c r="A232" s="6" t="s">
        <v>593</v>
      </c>
      <c r="B232">
        <v>878.72</v>
      </c>
      <c r="C232">
        <v>561.23800000000006</v>
      </c>
      <c r="D232">
        <v>854.255</v>
      </c>
      <c r="E232">
        <v>4233.6350000000002</v>
      </c>
      <c r="F232">
        <v>1845.2</v>
      </c>
      <c r="G232">
        <v>93</v>
      </c>
      <c r="H232">
        <v>867</v>
      </c>
      <c r="I232">
        <v>474.7</v>
      </c>
      <c r="J232">
        <v>9807.7479999999996</v>
      </c>
      <c r="K232">
        <v>77.680000000000007</v>
      </c>
      <c r="L232">
        <v>65.695999999999998</v>
      </c>
      <c r="M232">
        <v>102.35</v>
      </c>
      <c r="N232">
        <v>552.9</v>
      </c>
      <c r="O232">
        <v>198</v>
      </c>
      <c r="P232">
        <v>13</v>
      </c>
      <c r="Q232">
        <v>137</v>
      </c>
      <c r="R232">
        <v>31.9</v>
      </c>
      <c r="S232">
        <v>1178.5260000000001</v>
      </c>
      <c r="T232">
        <v>56.38</v>
      </c>
      <c r="U232">
        <v>56.085000000000001</v>
      </c>
      <c r="V232">
        <v>77.849999999999994</v>
      </c>
      <c r="W232">
        <v>442.1</v>
      </c>
      <c r="X232">
        <v>152</v>
      </c>
      <c r="Y232">
        <v>5</v>
      </c>
      <c r="Z232">
        <v>68</v>
      </c>
      <c r="AA232">
        <v>16.399999999999999</v>
      </c>
      <c r="AB232">
        <v>873.81500000000005</v>
      </c>
      <c r="AC232">
        <v>79.040000000000006</v>
      </c>
      <c r="AD232">
        <v>52.924999999999997</v>
      </c>
      <c r="AE232">
        <v>64.504999999999995</v>
      </c>
      <c r="AF232">
        <v>383.8</v>
      </c>
      <c r="AG232">
        <v>115</v>
      </c>
      <c r="AH232">
        <v>7</v>
      </c>
      <c r="AI232">
        <v>118</v>
      </c>
      <c r="AJ232">
        <v>40.5</v>
      </c>
      <c r="AK232">
        <v>860.77</v>
      </c>
      <c r="AL232">
        <v>83.66</v>
      </c>
      <c r="AM232">
        <v>42.951999999999998</v>
      </c>
      <c r="AN232">
        <v>56.15</v>
      </c>
      <c r="AO232">
        <v>332.06200000000001</v>
      </c>
      <c r="AP232">
        <v>137.19999999999999</v>
      </c>
      <c r="AQ232">
        <v>3</v>
      </c>
      <c r="AR232">
        <v>56</v>
      </c>
      <c r="AS232">
        <v>65</v>
      </c>
      <c r="AT232">
        <v>776.024</v>
      </c>
      <c r="AU232">
        <v>81.53</v>
      </c>
      <c r="AV232">
        <v>43.832000000000001</v>
      </c>
      <c r="AW232">
        <v>74.75</v>
      </c>
      <c r="AX232">
        <v>285.45</v>
      </c>
      <c r="AY232">
        <v>139</v>
      </c>
      <c r="AZ232">
        <v>10</v>
      </c>
      <c r="BA232">
        <v>41</v>
      </c>
      <c r="BB232">
        <v>86.5</v>
      </c>
      <c r="BC232">
        <v>762.06200000000001</v>
      </c>
      <c r="BD232">
        <v>55.68</v>
      </c>
      <c r="BE232">
        <v>36.36</v>
      </c>
      <c r="BF232">
        <v>75.45</v>
      </c>
      <c r="BG232">
        <v>250.67500000000001</v>
      </c>
      <c r="BH232">
        <v>165</v>
      </c>
      <c r="BI232">
        <v>5</v>
      </c>
      <c r="BJ232">
        <v>72</v>
      </c>
      <c r="BK232">
        <v>62.2</v>
      </c>
      <c r="BL232">
        <v>722.36500000000001</v>
      </c>
      <c r="BM232">
        <v>102.82</v>
      </c>
      <c r="BN232">
        <v>60.115000000000002</v>
      </c>
      <c r="BO232">
        <v>67</v>
      </c>
      <c r="BP232">
        <v>249.9</v>
      </c>
      <c r="BQ232">
        <v>144</v>
      </c>
      <c r="BR232">
        <v>2</v>
      </c>
      <c r="BS232">
        <v>26</v>
      </c>
      <c r="BT232">
        <v>44.5</v>
      </c>
      <c r="BU232">
        <v>696.33500000000004</v>
      </c>
      <c r="BV232">
        <v>90.71</v>
      </c>
      <c r="BW232">
        <v>41.634999999999998</v>
      </c>
      <c r="BX232">
        <v>67.599999999999994</v>
      </c>
      <c r="BY232">
        <v>260.2</v>
      </c>
      <c r="BZ232">
        <v>162</v>
      </c>
      <c r="CA232">
        <v>5</v>
      </c>
      <c r="CB232">
        <v>49</v>
      </c>
      <c r="CC232">
        <v>38</v>
      </c>
      <c r="CD232">
        <v>714.14499999999998</v>
      </c>
      <c r="CE232">
        <v>78.16</v>
      </c>
      <c r="CF232">
        <v>58.414999999999999</v>
      </c>
      <c r="CG232">
        <v>66.8</v>
      </c>
      <c r="CH232">
        <v>329.54899999999998</v>
      </c>
      <c r="CI232">
        <v>177</v>
      </c>
      <c r="CJ232">
        <v>12</v>
      </c>
      <c r="CK232">
        <v>50</v>
      </c>
      <c r="CL232">
        <v>39</v>
      </c>
      <c r="CM232">
        <v>810.92399999999998</v>
      </c>
      <c r="CN232">
        <v>56.38</v>
      </c>
      <c r="CO232">
        <v>32.962000000000003</v>
      </c>
      <c r="CP232">
        <v>58.6</v>
      </c>
      <c r="CQ232">
        <v>442.02499999999998</v>
      </c>
      <c r="CR232">
        <v>166</v>
      </c>
      <c r="CS232">
        <v>2</v>
      </c>
      <c r="CT232">
        <v>100</v>
      </c>
      <c r="CU232">
        <v>18</v>
      </c>
      <c r="CV232">
        <v>875.96699999999998</v>
      </c>
      <c r="CW232">
        <v>65.66</v>
      </c>
      <c r="CX232">
        <v>33.271000000000001</v>
      </c>
      <c r="CY232">
        <v>61.55</v>
      </c>
      <c r="CZ232">
        <v>337.11200000000002</v>
      </c>
      <c r="DA232">
        <v>137</v>
      </c>
      <c r="DB232">
        <v>18</v>
      </c>
      <c r="DC232">
        <v>30</v>
      </c>
      <c r="DD232">
        <v>18</v>
      </c>
      <c r="DE232">
        <v>700.59299999999996</v>
      </c>
      <c r="DF232">
        <v>51.02</v>
      </c>
      <c r="DG232">
        <v>36.99</v>
      </c>
      <c r="DH232">
        <v>81.650000000000006</v>
      </c>
      <c r="DI232">
        <v>367.86200000000002</v>
      </c>
      <c r="DJ232">
        <v>153</v>
      </c>
      <c r="DK232">
        <v>11</v>
      </c>
      <c r="DL232">
        <v>120</v>
      </c>
      <c r="DM232">
        <v>14.7</v>
      </c>
      <c r="DN232">
        <v>836.22199999999998</v>
      </c>
      <c r="DO232">
        <v>123.09</v>
      </c>
      <c r="DP232">
        <v>99.608999999999995</v>
      </c>
      <c r="DQ232">
        <v>190.35499999999999</v>
      </c>
      <c r="DR232">
        <v>672.4</v>
      </c>
      <c r="DS232">
        <v>490</v>
      </c>
      <c r="DT232">
        <v>11</v>
      </c>
      <c r="DU232">
        <v>108</v>
      </c>
      <c r="DV232">
        <v>59.6</v>
      </c>
      <c r="DW232">
        <v>1754.0540000000001</v>
      </c>
      <c r="DX232">
        <v>8.33</v>
      </c>
      <c r="DY232">
        <v>10.36</v>
      </c>
      <c r="DZ232">
        <v>17</v>
      </c>
      <c r="EA232">
        <v>70.400000000000006</v>
      </c>
      <c r="EB232">
        <v>37</v>
      </c>
      <c r="EC232">
        <v>1</v>
      </c>
      <c r="ED232">
        <v>18</v>
      </c>
      <c r="EE232">
        <v>4</v>
      </c>
      <c r="EF232">
        <v>166.09</v>
      </c>
      <c r="EG232">
        <v>7.67</v>
      </c>
      <c r="EH232">
        <v>10.01</v>
      </c>
      <c r="EI232">
        <v>18</v>
      </c>
      <c r="EJ232">
        <v>77.2</v>
      </c>
      <c r="EK232">
        <v>40</v>
      </c>
      <c r="EL232">
        <v>0</v>
      </c>
      <c r="EM232">
        <v>21</v>
      </c>
      <c r="EN232">
        <v>3</v>
      </c>
      <c r="EO232">
        <v>176.88</v>
      </c>
      <c r="EP232">
        <v>13.02</v>
      </c>
      <c r="EQ232">
        <v>6.67</v>
      </c>
      <c r="ER232">
        <v>13.355</v>
      </c>
      <c r="ES232">
        <v>68.099999999999994</v>
      </c>
      <c r="ET232">
        <v>26</v>
      </c>
      <c r="EU232">
        <v>0</v>
      </c>
      <c r="EV232">
        <v>8</v>
      </c>
      <c r="EW232">
        <v>7</v>
      </c>
      <c r="EX232">
        <v>142.14500000000001</v>
      </c>
      <c r="EY232">
        <v>12.34</v>
      </c>
      <c r="EZ232">
        <v>5</v>
      </c>
      <c r="FA232">
        <v>11.6</v>
      </c>
      <c r="FB232">
        <v>60.3</v>
      </c>
      <c r="FC232">
        <v>21</v>
      </c>
      <c r="FD232">
        <v>0</v>
      </c>
      <c r="FE232">
        <v>8</v>
      </c>
      <c r="FF232">
        <v>6</v>
      </c>
      <c r="FG232">
        <v>124.24</v>
      </c>
      <c r="FH232">
        <v>14.68</v>
      </c>
      <c r="FI232">
        <v>12.02</v>
      </c>
      <c r="FJ232">
        <v>22.2</v>
      </c>
      <c r="FK232">
        <v>45</v>
      </c>
      <c r="FL232">
        <v>36</v>
      </c>
      <c r="FM232">
        <v>2</v>
      </c>
      <c r="FN232">
        <v>9</v>
      </c>
      <c r="FO232">
        <v>14</v>
      </c>
      <c r="FP232">
        <v>154.9</v>
      </c>
      <c r="FQ232">
        <v>7</v>
      </c>
      <c r="FR232">
        <v>5.68</v>
      </c>
      <c r="FS232">
        <v>14</v>
      </c>
      <c r="FT232">
        <v>33.4</v>
      </c>
      <c r="FU232">
        <v>37</v>
      </c>
      <c r="FV232">
        <v>2</v>
      </c>
      <c r="FW232">
        <v>10</v>
      </c>
      <c r="FX232">
        <v>9</v>
      </c>
      <c r="FY232">
        <v>118.08</v>
      </c>
      <c r="FZ232">
        <v>8.34</v>
      </c>
      <c r="GA232">
        <v>9.0399999999999991</v>
      </c>
      <c r="GB232">
        <v>21</v>
      </c>
      <c r="GC232">
        <v>41.2</v>
      </c>
      <c r="GD232">
        <v>45</v>
      </c>
      <c r="GE232">
        <v>0</v>
      </c>
      <c r="GF232">
        <v>1</v>
      </c>
      <c r="GG232">
        <v>2.2000000000000002</v>
      </c>
      <c r="GH232">
        <v>127.78</v>
      </c>
      <c r="GI232">
        <v>14.36</v>
      </c>
      <c r="GJ232">
        <v>8.6999999999999993</v>
      </c>
      <c r="GK232">
        <v>15</v>
      </c>
      <c r="GL232">
        <v>32.4</v>
      </c>
      <c r="GM232">
        <v>54</v>
      </c>
      <c r="GN232">
        <v>0</v>
      </c>
      <c r="GO232">
        <v>8</v>
      </c>
      <c r="GP232">
        <v>3</v>
      </c>
      <c r="GQ232">
        <v>135.46</v>
      </c>
      <c r="GR232">
        <v>7.34</v>
      </c>
      <c r="GS232">
        <v>7.109</v>
      </c>
      <c r="GT232">
        <v>12.2</v>
      </c>
      <c r="GU232">
        <v>55.1</v>
      </c>
      <c r="GV232">
        <v>52</v>
      </c>
      <c r="GW232">
        <v>2</v>
      </c>
      <c r="GX232">
        <v>1</v>
      </c>
      <c r="GY232">
        <v>3</v>
      </c>
      <c r="GZ232">
        <v>139.749</v>
      </c>
      <c r="HA232">
        <v>4.34</v>
      </c>
      <c r="HB232">
        <v>7.35</v>
      </c>
      <c r="HC232">
        <v>13</v>
      </c>
      <c r="HD232">
        <v>80</v>
      </c>
      <c r="HE232">
        <v>44</v>
      </c>
      <c r="HF232">
        <v>0</v>
      </c>
      <c r="HG232">
        <v>10</v>
      </c>
      <c r="HH232">
        <v>2</v>
      </c>
      <c r="HI232">
        <v>160.69</v>
      </c>
      <c r="HJ232">
        <v>20</v>
      </c>
      <c r="HK232">
        <v>11</v>
      </c>
      <c r="HL232">
        <v>18</v>
      </c>
      <c r="HM232">
        <v>42.1</v>
      </c>
      <c r="HN232">
        <v>47</v>
      </c>
      <c r="HO232">
        <v>2</v>
      </c>
      <c r="HP232">
        <v>5</v>
      </c>
      <c r="HQ232">
        <v>5</v>
      </c>
      <c r="HR232">
        <v>150.1</v>
      </c>
      <c r="HS232">
        <v>5.67</v>
      </c>
      <c r="HT232">
        <v>6.67</v>
      </c>
      <c r="HU232">
        <v>15</v>
      </c>
      <c r="HV232">
        <v>67.2</v>
      </c>
      <c r="HW232">
        <v>51</v>
      </c>
      <c r="HX232">
        <v>2</v>
      </c>
      <c r="HY232">
        <v>9</v>
      </c>
      <c r="HZ232">
        <v>1.4</v>
      </c>
      <c r="IA232">
        <v>157.94</v>
      </c>
      <c r="IB232">
        <v>144.88</v>
      </c>
      <c r="IC232">
        <v>91.31</v>
      </c>
      <c r="ID232">
        <v>165</v>
      </c>
      <c r="IE232">
        <v>730.22500000000002</v>
      </c>
      <c r="IF232">
        <v>297</v>
      </c>
      <c r="IG232">
        <v>7</v>
      </c>
      <c r="IH232">
        <v>169</v>
      </c>
      <c r="II232">
        <v>96.8</v>
      </c>
      <c r="IJ232">
        <v>1701.2149999999999</v>
      </c>
      <c r="IK232">
        <v>9.34</v>
      </c>
      <c r="IL232">
        <v>10.46</v>
      </c>
      <c r="IM232">
        <v>19</v>
      </c>
      <c r="IN232">
        <v>58.6</v>
      </c>
      <c r="IO232">
        <v>43</v>
      </c>
      <c r="IP232">
        <v>0</v>
      </c>
      <c r="IQ232">
        <v>31</v>
      </c>
      <c r="IR232">
        <v>11.3</v>
      </c>
      <c r="IS232">
        <v>182.7</v>
      </c>
      <c r="IT232">
        <v>3.68</v>
      </c>
      <c r="IU232">
        <v>6.5090000000000003</v>
      </c>
      <c r="IV232">
        <v>12.1</v>
      </c>
      <c r="IW232">
        <v>66</v>
      </c>
      <c r="IX232">
        <v>21</v>
      </c>
      <c r="IY232">
        <v>0</v>
      </c>
      <c r="IZ232">
        <v>6</v>
      </c>
      <c r="JA232">
        <v>3</v>
      </c>
      <c r="JB232">
        <v>118.289</v>
      </c>
      <c r="JC232">
        <v>13</v>
      </c>
      <c r="JD232">
        <v>6.65</v>
      </c>
      <c r="JE232">
        <v>6</v>
      </c>
      <c r="JF232">
        <v>73.599999999999994</v>
      </c>
      <c r="JG232">
        <v>17</v>
      </c>
      <c r="JH232">
        <v>0</v>
      </c>
      <c r="JI232">
        <v>18</v>
      </c>
      <c r="JJ232">
        <v>5</v>
      </c>
      <c r="JK232">
        <v>139.25</v>
      </c>
      <c r="JL232">
        <v>6</v>
      </c>
      <c r="JM232">
        <v>11.79</v>
      </c>
      <c r="JN232">
        <v>11</v>
      </c>
      <c r="JO232">
        <v>66.849999999999994</v>
      </c>
      <c r="JP232">
        <v>17</v>
      </c>
      <c r="JQ232">
        <v>0</v>
      </c>
      <c r="JR232">
        <v>2</v>
      </c>
      <c r="JS232">
        <v>8</v>
      </c>
      <c r="JT232">
        <v>122.64</v>
      </c>
      <c r="JU232">
        <v>13.67</v>
      </c>
      <c r="JV232">
        <v>7.33</v>
      </c>
      <c r="JW232">
        <v>16.8</v>
      </c>
      <c r="JX232">
        <v>58.2</v>
      </c>
      <c r="JY232">
        <v>20</v>
      </c>
      <c r="JZ232">
        <v>0</v>
      </c>
      <c r="KA232">
        <v>2</v>
      </c>
      <c r="KB232">
        <v>13.5</v>
      </c>
      <c r="KC232">
        <v>131.5</v>
      </c>
      <c r="KD232">
        <v>7.84</v>
      </c>
      <c r="KE232">
        <v>3.33</v>
      </c>
      <c r="KF232">
        <v>24.1</v>
      </c>
      <c r="KG232">
        <v>37.225000000000001</v>
      </c>
      <c r="KH232">
        <v>20</v>
      </c>
      <c r="KI232">
        <v>0</v>
      </c>
      <c r="KJ232">
        <v>33</v>
      </c>
      <c r="KK232">
        <v>14</v>
      </c>
      <c r="KL232">
        <v>139.495</v>
      </c>
      <c r="KM232">
        <v>21.18</v>
      </c>
      <c r="KN232">
        <v>9.69</v>
      </c>
      <c r="KO232">
        <v>11</v>
      </c>
      <c r="KP232">
        <v>53.6</v>
      </c>
      <c r="KQ232">
        <v>19</v>
      </c>
      <c r="KR232">
        <v>1</v>
      </c>
      <c r="KS232">
        <v>4</v>
      </c>
      <c r="KT232">
        <v>12</v>
      </c>
      <c r="KU232">
        <v>131.47</v>
      </c>
      <c r="KV232">
        <v>16.329999999999998</v>
      </c>
      <c r="KW232">
        <v>8.68</v>
      </c>
      <c r="KX232">
        <v>12</v>
      </c>
      <c r="KY232">
        <v>63.2</v>
      </c>
      <c r="KZ232">
        <v>26</v>
      </c>
      <c r="LA232">
        <v>0</v>
      </c>
      <c r="LB232">
        <v>6</v>
      </c>
      <c r="LC232">
        <v>9</v>
      </c>
      <c r="LD232">
        <v>141.21</v>
      </c>
      <c r="LE232">
        <v>14.49</v>
      </c>
      <c r="LF232">
        <v>8.67</v>
      </c>
      <c r="LG232">
        <v>7.4</v>
      </c>
      <c r="LH232">
        <v>28.1</v>
      </c>
      <c r="LI232">
        <v>29</v>
      </c>
      <c r="LJ232">
        <v>3</v>
      </c>
      <c r="LK232">
        <v>1</v>
      </c>
      <c r="LL232">
        <v>6</v>
      </c>
      <c r="LM232">
        <v>97.66</v>
      </c>
      <c r="LN232">
        <v>17.350000000000001</v>
      </c>
      <c r="LO232">
        <v>7.4420000000000002</v>
      </c>
      <c r="LP232">
        <v>11.4</v>
      </c>
      <c r="LQ232">
        <v>75.900000000000006</v>
      </c>
      <c r="LR232">
        <v>32</v>
      </c>
      <c r="LS232">
        <v>0</v>
      </c>
      <c r="LT232">
        <v>14</v>
      </c>
      <c r="LU232">
        <v>2</v>
      </c>
      <c r="LV232">
        <v>160.09200000000001</v>
      </c>
      <c r="LW232">
        <v>4.99</v>
      </c>
      <c r="LX232">
        <v>5.4189999999999996</v>
      </c>
      <c r="LY232">
        <v>13</v>
      </c>
      <c r="LZ232">
        <v>84.25</v>
      </c>
      <c r="MA232">
        <v>25</v>
      </c>
      <c r="MB232">
        <v>3</v>
      </c>
      <c r="MC232">
        <v>8</v>
      </c>
      <c r="MD232">
        <v>6</v>
      </c>
      <c r="ME232">
        <v>149.65899999999999</v>
      </c>
      <c r="MF232">
        <v>17.010000000000002</v>
      </c>
      <c r="MG232">
        <v>5.34</v>
      </c>
      <c r="MH232">
        <v>21.2</v>
      </c>
      <c r="MI232">
        <v>64.7</v>
      </c>
      <c r="MJ232">
        <v>28</v>
      </c>
      <c r="MK232">
        <v>0</v>
      </c>
      <c r="ML232">
        <v>44</v>
      </c>
      <c r="MM232">
        <v>7</v>
      </c>
      <c r="MN232">
        <v>187.25</v>
      </c>
      <c r="MO232">
        <v>174.31</v>
      </c>
      <c r="MP232">
        <v>99.435000000000002</v>
      </c>
      <c r="MQ232">
        <v>174.2</v>
      </c>
      <c r="MR232">
        <v>872.38499999999999</v>
      </c>
      <c r="MS232">
        <v>273</v>
      </c>
      <c r="MT232">
        <v>13</v>
      </c>
      <c r="MU232">
        <v>136</v>
      </c>
      <c r="MV232">
        <v>74.5</v>
      </c>
      <c r="MW232">
        <v>1816.83</v>
      </c>
      <c r="MX232">
        <v>18.670000000000002</v>
      </c>
      <c r="MY232">
        <v>12.33</v>
      </c>
      <c r="MZ232">
        <v>23</v>
      </c>
      <c r="NA232">
        <v>125.9</v>
      </c>
      <c r="NB232">
        <v>28</v>
      </c>
      <c r="NC232">
        <v>3</v>
      </c>
      <c r="ND232">
        <v>24</v>
      </c>
      <c r="NE232">
        <v>7.5</v>
      </c>
      <c r="NF232">
        <v>242.4</v>
      </c>
      <c r="NG232">
        <v>9.34</v>
      </c>
      <c r="NH232">
        <v>13.396000000000001</v>
      </c>
      <c r="NI232">
        <v>12.5</v>
      </c>
      <c r="NJ232">
        <v>87.55</v>
      </c>
      <c r="NK232">
        <v>19</v>
      </c>
      <c r="NL232">
        <v>1</v>
      </c>
      <c r="NM232">
        <v>12</v>
      </c>
      <c r="NN232">
        <v>4</v>
      </c>
      <c r="NO232">
        <v>158.786</v>
      </c>
      <c r="NP232">
        <v>19.329999999999998</v>
      </c>
      <c r="NQ232">
        <v>14.782</v>
      </c>
      <c r="NR232">
        <v>20.9</v>
      </c>
      <c r="NS232">
        <v>73</v>
      </c>
      <c r="NT232">
        <v>12</v>
      </c>
      <c r="NU232">
        <v>0</v>
      </c>
      <c r="NV232">
        <v>12</v>
      </c>
      <c r="NW232">
        <v>6</v>
      </c>
      <c r="NX232">
        <v>158.012</v>
      </c>
      <c r="NY232">
        <v>15.99</v>
      </c>
      <c r="NZ232">
        <v>9.3960000000000008</v>
      </c>
      <c r="OA232">
        <v>10.65</v>
      </c>
      <c r="OB232">
        <v>56.811999999999998</v>
      </c>
      <c r="OC232">
        <v>37</v>
      </c>
      <c r="OD232">
        <v>3</v>
      </c>
      <c r="OE232">
        <v>4</v>
      </c>
      <c r="OF232">
        <v>10</v>
      </c>
      <c r="OG232">
        <v>146.84800000000001</v>
      </c>
      <c r="OH232">
        <v>14.67</v>
      </c>
      <c r="OI232">
        <v>1.33</v>
      </c>
      <c r="OJ232">
        <v>11</v>
      </c>
      <c r="OK232">
        <v>48</v>
      </c>
      <c r="OL232">
        <v>20</v>
      </c>
      <c r="OM232">
        <v>0</v>
      </c>
      <c r="ON232">
        <v>10</v>
      </c>
      <c r="OO232">
        <v>11</v>
      </c>
      <c r="OP232">
        <v>116</v>
      </c>
      <c r="OQ232">
        <v>11.01</v>
      </c>
      <c r="OR232">
        <v>5.67</v>
      </c>
      <c r="OS232">
        <v>10</v>
      </c>
      <c r="OT232">
        <v>54.6</v>
      </c>
      <c r="OU232">
        <v>39</v>
      </c>
      <c r="OV232">
        <v>0</v>
      </c>
      <c r="OW232">
        <v>2</v>
      </c>
      <c r="OX232">
        <v>7</v>
      </c>
      <c r="OY232">
        <v>129.28</v>
      </c>
      <c r="OZ232">
        <v>17.309999999999999</v>
      </c>
      <c r="PA232">
        <v>8.7029999999999994</v>
      </c>
      <c r="PB232">
        <v>14</v>
      </c>
      <c r="PC232">
        <v>35</v>
      </c>
      <c r="PD232">
        <v>20</v>
      </c>
      <c r="PE232">
        <v>0</v>
      </c>
      <c r="PF232">
        <v>12</v>
      </c>
      <c r="PG232">
        <v>7</v>
      </c>
      <c r="PH232">
        <v>114.01300000000001</v>
      </c>
      <c r="PI232">
        <v>12.66</v>
      </c>
      <c r="PJ232">
        <v>6.4189999999999996</v>
      </c>
      <c r="PK232">
        <v>14.4</v>
      </c>
      <c r="PL232">
        <v>49.1</v>
      </c>
      <c r="PM232">
        <v>15</v>
      </c>
      <c r="PN232">
        <v>0</v>
      </c>
      <c r="PO232">
        <v>18</v>
      </c>
      <c r="PP232">
        <v>6</v>
      </c>
      <c r="PQ232">
        <v>121.57899999999999</v>
      </c>
      <c r="PR232">
        <v>13.67</v>
      </c>
      <c r="PS232">
        <v>7.5860000000000003</v>
      </c>
      <c r="PT232">
        <v>15</v>
      </c>
      <c r="PU232">
        <v>66.323999999999998</v>
      </c>
      <c r="PV232">
        <v>18</v>
      </c>
      <c r="PW232">
        <v>0</v>
      </c>
      <c r="PX232">
        <v>8</v>
      </c>
      <c r="PY232">
        <v>7</v>
      </c>
      <c r="PZ232">
        <v>135.58000000000001</v>
      </c>
      <c r="QA232">
        <v>14.66</v>
      </c>
      <c r="QB232">
        <v>4.8</v>
      </c>
      <c r="QC232">
        <v>14</v>
      </c>
      <c r="QD232">
        <v>118.72499999999999</v>
      </c>
      <c r="QE232">
        <v>26</v>
      </c>
      <c r="QF232">
        <v>1</v>
      </c>
      <c r="QG232">
        <v>7</v>
      </c>
      <c r="QH232">
        <v>5</v>
      </c>
      <c r="QI232">
        <v>191.185</v>
      </c>
      <c r="QJ232">
        <v>13.34</v>
      </c>
      <c r="QK232">
        <v>5.0330000000000004</v>
      </c>
      <c r="QL232">
        <v>11.3</v>
      </c>
      <c r="QM232">
        <v>83.512</v>
      </c>
      <c r="QN232">
        <v>21</v>
      </c>
      <c r="QO232">
        <v>2</v>
      </c>
      <c r="QP232">
        <v>8</v>
      </c>
      <c r="QQ232">
        <v>2</v>
      </c>
      <c r="QR232">
        <v>146.185</v>
      </c>
      <c r="QS232">
        <v>13.66</v>
      </c>
      <c r="QT232">
        <v>9.99</v>
      </c>
      <c r="QU232">
        <v>17.45</v>
      </c>
      <c r="QV232">
        <v>73.861999999999995</v>
      </c>
      <c r="QW232">
        <v>18</v>
      </c>
      <c r="QX232">
        <v>3</v>
      </c>
      <c r="QY232">
        <v>19</v>
      </c>
      <c r="QZ232">
        <v>2</v>
      </c>
      <c r="RA232">
        <v>156.96199999999999</v>
      </c>
      <c r="RB232">
        <v>145.88</v>
      </c>
      <c r="RC232">
        <v>94.253</v>
      </c>
      <c r="RD232">
        <v>122.4</v>
      </c>
      <c r="RE232">
        <v>655.04999999999995</v>
      </c>
      <c r="RF232">
        <v>258</v>
      </c>
      <c r="RG232">
        <v>12</v>
      </c>
      <c r="RH232">
        <v>122</v>
      </c>
      <c r="RI232">
        <v>74.400000000000006</v>
      </c>
      <c r="RJ232">
        <v>1483.9829999999999</v>
      </c>
      <c r="RK232">
        <v>15.34</v>
      </c>
      <c r="RL232">
        <v>13.14</v>
      </c>
      <c r="RM232">
        <v>13.2</v>
      </c>
      <c r="RN232">
        <v>106.7</v>
      </c>
      <c r="RO232">
        <v>28</v>
      </c>
      <c r="RP232">
        <v>3</v>
      </c>
      <c r="RQ232">
        <v>28</v>
      </c>
      <c r="RR232">
        <v>1.1000000000000001</v>
      </c>
      <c r="RS232">
        <v>208.48</v>
      </c>
      <c r="RT232">
        <v>8.68</v>
      </c>
      <c r="RU232">
        <v>10</v>
      </c>
      <c r="RV232">
        <v>13</v>
      </c>
      <c r="RW232">
        <v>50.7</v>
      </c>
      <c r="RX232">
        <v>15</v>
      </c>
      <c r="RY232">
        <v>0</v>
      </c>
      <c r="RZ232">
        <v>10</v>
      </c>
      <c r="SA232">
        <v>2.1</v>
      </c>
      <c r="SB232">
        <v>109.48</v>
      </c>
      <c r="SC232">
        <v>16.02</v>
      </c>
      <c r="SD232">
        <v>10.403</v>
      </c>
      <c r="SE232">
        <v>7.1</v>
      </c>
      <c r="SF232">
        <v>42.9</v>
      </c>
      <c r="SG232">
        <v>17</v>
      </c>
      <c r="SH232">
        <v>0</v>
      </c>
      <c r="SI232">
        <v>12</v>
      </c>
      <c r="SJ232">
        <v>9.5</v>
      </c>
      <c r="SK232">
        <v>114.923</v>
      </c>
      <c r="SL232">
        <v>17.66</v>
      </c>
      <c r="SM232">
        <v>1.726</v>
      </c>
      <c r="SN232">
        <v>9.9</v>
      </c>
      <c r="SO232">
        <v>41</v>
      </c>
      <c r="SP232">
        <v>13</v>
      </c>
      <c r="SQ232">
        <v>0</v>
      </c>
      <c r="SR232">
        <v>7</v>
      </c>
      <c r="SS232">
        <v>9.5</v>
      </c>
      <c r="ST232">
        <v>99.786000000000001</v>
      </c>
      <c r="SU232">
        <v>8.67</v>
      </c>
      <c r="SV232">
        <v>5.3630000000000004</v>
      </c>
      <c r="SW232">
        <v>12.2</v>
      </c>
      <c r="SX232">
        <v>51.25</v>
      </c>
      <c r="SY232">
        <v>10</v>
      </c>
      <c r="SZ232">
        <v>2</v>
      </c>
      <c r="TA232">
        <v>11</v>
      </c>
      <c r="TB232">
        <v>13</v>
      </c>
      <c r="TC232">
        <v>113.483</v>
      </c>
      <c r="TD232">
        <v>10.67</v>
      </c>
      <c r="TE232">
        <v>8</v>
      </c>
      <c r="TF232">
        <v>10</v>
      </c>
      <c r="TG232">
        <v>41.15</v>
      </c>
      <c r="TH232">
        <v>19</v>
      </c>
      <c r="TI232">
        <v>0</v>
      </c>
      <c r="TJ232">
        <v>7</v>
      </c>
      <c r="TK232">
        <v>11.2</v>
      </c>
      <c r="TL232">
        <v>107.02</v>
      </c>
      <c r="TM232">
        <v>17.329999999999998</v>
      </c>
      <c r="TN232">
        <v>11.756</v>
      </c>
      <c r="TO232">
        <v>4</v>
      </c>
      <c r="TP232">
        <v>23.4</v>
      </c>
      <c r="TQ232">
        <v>25</v>
      </c>
      <c r="TR232">
        <v>1</v>
      </c>
      <c r="TS232">
        <v>4</v>
      </c>
      <c r="TT232">
        <v>7</v>
      </c>
      <c r="TU232">
        <v>93.486000000000004</v>
      </c>
      <c r="TV232">
        <v>10.67</v>
      </c>
      <c r="TW232">
        <v>5.726</v>
      </c>
      <c r="TX232">
        <v>5</v>
      </c>
      <c r="TY232">
        <v>34.5</v>
      </c>
      <c r="TZ232">
        <v>32</v>
      </c>
      <c r="UA232">
        <v>3</v>
      </c>
      <c r="UB232">
        <v>2</v>
      </c>
      <c r="UC232">
        <v>5</v>
      </c>
      <c r="UD232">
        <v>97.896000000000001</v>
      </c>
      <c r="UE232">
        <v>15.33</v>
      </c>
      <c r="UF232">
        <v>12.67</v>
      </c>
      <c r="UG232">
        <v>14</v>
      </c>
      <c r="UH232">
        <v>56.7</v>
      </c>
      <c r="UI232">
        <v>30</v>
      </c>
      <c r="UJ232">
        <v>3</v>
      </c>
      <c r="UK232">
        <v>1</v>
      </c>
      <c r="UL232">
        <v>8</v>
      </c>
      <c r="UM232">
        <v>140.69999999999999</v>
      </c>
      <c r="UN232">
        <v>6.17</v>
      </c>
      <c r="UO232">
        <v>3.68</v>
      </c>
      <c r="UP232">
        <v>8</v>
      </c>
      <c r="UQ232">
        <v>81.099999999999994</v>
      </c>
      <c r="UR232">
        <v>23</v>
      </c>
      <c r="US232">
        <v>0</v>
      </c>
      <c r="UT232">
        <v>27</v>
      </c>
      <c r="UU232">
        <v>3</v>
      </c>
      <c r="UV232">
        <v>151.94999999999999</v>
      </c>
      <c r="UW232">
        <v>11</v>
      </c>
      <c r="UX232">
        <v>4.7990000000000004</v>
      </c>
      <c r="UY232">
        <v>10</v>
      </c>
      <c r="UZ232">
        <v>62.65</v>
      </c>
      <c r="VA232">
        <v>16</v>
      </c>
      <c r="VB232">
        <v>0</v>
      </c>
      <c r="VC232">
        <v>4</v>
      </c>
      <c r="VD232">
        <v>3</v>
      </c>
      <c r="VE232">
        <v>111.449</v>
      </c>
      <c r="VF232">
        <v>8.34</v>
      </c>
      <c r="VG232">
        <v>6.99</v>
      </c>
      <c r="VH232">
        <v>16</v>
      </c>
      <c r="VI232">
        <v>63</v>
      </c>
      <c r="VJ232">
        <v>30</v>
      </c>
      <c r="VK232">
        <v>0</v>
      </c>
      <c r="VL232">
        <v>9</v>
      </c>
      <c r="VM232">
        <v>2</v>
      </c>
      <c r="VN232">
        <v>135.33000000000001</v>
      </c>
      <c r="VO232">
        <v>138.57</v>
      </c>
      <c r="VP232">
        <v>109.232</v>
      </c>
      <c r="VQ232">
        <v>108.05</v>
      </c>
      <c r="VR232">
        <v>770.5</v>
      </c>
      <c r="VS232">
        <v>309</v>
      </c>
      <c r="VT232">
        <v>31</v>
      </c>
      <c r="VU232">
        <v>190</v>
      </c>
      <c r="VV232">
        <v>85.6</v>
      </c>
      <c r="VW232">
        <v>1741.952</v>
      </c>
      <c r="VX232">
        <v>12.67</v>
      </c>
      <c r="VY232">
        <v>9.32</v>
      </c>
      <c r="VZ232">
        <v>14</v>
      </c>
      <c r="WA232">
        <v>111</v>
      </c>
      <c r="WB232">
        <v>30</v>
      </c>
      <c r="WC232">
        <v>0</v>
      </c>
      <c r="WD232">
        <v>14</v>
      </c>
      <c r="WE232">
        <v>7</v>
      </c>
      <c r="WF232">
        <v>197.99</v>
      </c>
      <c r="WG232">
        <v>9.35</v>
      </c>
      <c r="WH232">
        <v>6.02</v>
      </c>
      <c r="WI232">
        <v>10.35</v>
      </c>
      <c r="WJ232">
        <v>82.6</v>
      </c>
      <c r="WK232">
        <v>26</v>
      </c>
      <c r="WL232">
        <v>3</v>
      </c>
      <c r="WM232">
        <v>8</v>
      </c>
      <c r="WN232">
        <v>0</v>
      </c>
      <c r="WO232">
        <v>145.32</v>
      </c>
      <c r="WP232">
        <v>4</v>
      </c>
      <c r="WQ232">
        <v>9.16</v>
      </c>
      <c r="WR232">
        <v>10.15</v>
      </c>
      <c r="WS232">
        <v>81.400000000000006</v>
      </c>
      <c r="WT232">
        <v>18</v>
      </c>
      <c r="WU232">
        <v>4</v>
      </c>
      <c r="WV232">
        <v>17</v>
      </c>
      <c r="WW232">
        <v>2</v>
      </c>
      <c r="WX232">
        <v>145.71</v>
      </c>
      <c r="WY232">
        <v>20.34</v>
      </c>
      <c r="WZ232">
        <v>9.68</v>
      </c>
      <c r="XA232">
        <v>6</v>
      </c>
      <c r="XB232">
        <v>57</v>
      </c>
      <c r="XC232">
        <v>23</v>
      </c>
      <c r="XD232">
        <v>0</v>
      </c>
      <c r="XE232">
        <v>21</v>
      </c>
      <c r="XF232">
        <v>13</v>
      </c>
      <c r="XG232">
        <v>150.02000000000001</v>
      </c>
      <c r="XH232">
        <v>10.84</v>
      </c>
      <c r="XI232">
        <v>8.4290000000000003</v>
      </c>
      <c r="XJ232">
        <v>3.3</v>
      </c>
      <c r="XK232">
        <v>34.799999999999997</v>
      </c>
      <c r="XL232">
        <v>28</v>
      </c>
      <c r="XM232">
        <v>4</v>
      </c>
      <c r="XN232">
        <v>4</v>
      </c>
      <c r="XO232">
        <v>25</v>
      </c>
      <c r="XP232">
        <v>118.369</v>
      </c>
      <c r="XQ232">
        <v>6</v>
      </c>
      <c r="XR232">
        <v>8.67</v>
      </c>
      <c r="XS232">
        <v>5.0999999999999996</v>
      </c>
      <c r="XT232">
        <v>23</v>
      </c>
      <c r="XU232">
        <v>34</v>
      </c>
      <c r="XV232">
        <v>1</v>
      </c>
      <c r="XW232">
        <v>0</v>
      </c>
      <c r="XX232">
        <v>5</v>
      </c>
      <c r="XY232">
        <v>82.77</v>
      </c>
      <c r="XZ232">
        <v>10.66</v>
      </c>
      <c r="YA232">
        <v>14.363</v>
      </c>
      <c r="YB232">
        <v>10</v>
      </c>
      <c r="YC232">
        <v>48.9</v>
      </c>
      <c r="YD232">
        <v>20</v>
      </c>
      <c r="YE232">
        <v>0</v>
      </c>
      <c r="YF232">
        <v>1</v>
      </c>
      <c r="YG232">
        <v>10.3</v>
      </c>
      <c r="YH232">
        <v>115.223</v>
      </c>
      <c r="YI232">
        <v>16.02</v>
      </c>
      <c r="YJ232">
        <v>6.77</v>
      </c>
      <c r="YK232">
        <v>8.1999999999999993</v>
      </c>
      <c r="YL232">
        <v>38</v>
      </c>
      <c r="YM232">
        <v>21</v>
      </c>
      <c r="YN232">
        <v>1</v>
      </c>
      <c r="YO232">
        <v>10</v>
      </c>
      <c r="YP232">
        <v>6</v>
      </c>
      <c r="YQ232">
        <v>106.99</v>
      </c>
      <c r="YR232">
        <v>14</v>
      </c>
      <c r="YS232">
        <v>15.12</v>
      </c>
      <c r="YT232">
        <v>9.5</v>
      </c>
      <c r="YU232">
        <v>56</v>
      </c>
      <c r="YV232">
        <v>24</v>
      </c>
      <c r="YW232">
        <v>0</v>
      </c>
      <c r="YX232">
        <v>35</v>
      </c>
      <c r="YY232">
        <v>9</v>
      </c>
      <c r="YZ232">
        <v>162.62</v>
      </c>
      <c r="ZA232">
        <v>12.02</v>
      </c>
      <c r="ZB232">
        <v>6.68</v>
      </c>
      <c r="ZC232">
        <v>10.199999999999999</v>
      </c>
      <c r="ZD232">
        <v>74.099999999999994</v>
      </c>
      <c r="ZE232">
        <v>31</v>
      </c>
      <c r="ZF232">
        <v>1</v>
      </c>
      <c r="ZG232">
        <v>36</v>
      </c>
      <c r="ZH232">
        <v>4</v>
      </c>
      <c r="ZI232">
        <v>175</v>
      </c>
      <c r="ZJ232">
        <v>16.329999999999998</v>
      </c>
      <c r="ZK232">
        <v>7.02</v>
      </c>
      <c r="ZL232">
        <v>9.25</v>
      </c>
      <c r="ZM232">
        <v>64.599999999999994</v>
      </c>
      <c r="ZN232">
        <v>28</v>
      </c>
      <c r="ZO232">
        <v>11</v>
      </c>
      <c r="ZP232">
        <v>5</v>
      </c>
      <c r="ZQ232">
        <v>2</v>
      </c>
      <c r="ZR232">
        <v>143.19999999999999</v>
      </c>
      <c r="ZS232">
        <v>6.34</v>
      </c>
      <c r="ZT232">
        <v>8</v>
      </c>
      <c r="ZU232">
        <v>12</v>
      </c>
      <c r="ZV232">
        <v>99.1</v>
      </c>
      <c r="ZW232">
        <v>26</v>
      </c>
      <c r="ZX232">
        <v>6</v>
      </c>
      <c r="ZY232">
        <v>39</v>
      </c>
      <c r="ZZ232">
        <v>2.2999999999999998</v>
      </c>
      <c r="AAA232">
        <v>198.74</v>
      </c>
      <c r="AAB232">
        <v>151.99</v>
      </c>
      <c r="AAC232">
        <v>67.399000000000001</v>
      </c>
      <c r="AAD232">
        <v>94.25</v>
      </c>
      <c r="AAE232">
        <v>533.07500000000005</v>
      </c>
      <c r="AAF232">
        <v>218.2</v>
      </c>
      <c r="AAG232">
        <v>19</v>
      </c>
      <c r="AAH232">
        <v>142</v>
      </c>
      <c r="AAI232">
        <v>83.8</v>
      </c>
      <c r="AAJ232">
        <v>1309.7139999999999</v>
      </c>
      <c r="AAK232">
        <v>13.33</v>
      </c>
      <c r="AAL232">
        <v>10.086</v>
      </c>
      <c r="AAM232">
        <v>16.149999999999999</v>
      </c>
      <c r="AAN232">
        <v>80.3</v>
      </c>
      <c r="AAO232">
        <v>32</v>
      </c>
      <c r="AAP232">
        <v>6</v>
      </c>
      <c r="AAQ232">
        <v>22</v>
      </c>
      <c r="AAR232">
        <v>1</v>
      </c>
      <c r="AAS232">
        <v>180.86600000000001</v>
      </c>
      <c r="AAT232">
        <v>17.66</v>
      </c>
      <c r="AAU232">
        <v>10.15</v>
      </c>
      <c r="AAV232">
        <v>11.9</v>
      </c>
      <c r="AAW232">
        <v>78.05</v>
      </c>
      <c r="AAX232">
        <v>31</v>
      </c>
      <c r="AAY232">
        <v>1</v>
      </c>
      <c r="AAZ232">
        <v>11</v>
      </c>
      <c r="ABA232">
        <v>4.3</v>
      </c>
      <c r="ABB232">
        <v>165.06</v>
      </c>
      <c r="ABC232">
        <v>13.67</v>
      </c>
      <c r="ABD232">
        <v>5.26</v>
      </c>
      <c r="ABE232">
        <v>7</v>
      </c>
      <c r="ABF232">
        <v>44.8</v>
      </c>
      <c r="ABG232">
        <v>25</v>
      </c>
      <c r="ABH232">
        <v>3</v>
      </c>
      <c r="ABI232">
        <v>51</v>
      </c>
      <c r="ABJ232">
        <v>11</v>
      </c>
      <c r="ABK232">
        <v>160.72999999999999</v>
      </c>
      <c r="ABL232">
        <v>11.33</v>
      </c>
      <c r="ABM232">
        <v>5.36</v>
      </c>
      <c r="ABN232">
        <v>7</v>
      </c>
      <c r="ABO232">
        <v>50.1</v>
      </c>
      <c r="ABP232">
        <v>26.2</v>
      </c>
      <c r="ABQ232">
        <v>0</v>
      </c>
      <c r="ABR232">
        <v>14</v>
      </c>
      <c r="ABS232">
        <v>18.5</v>
      </c>
      <c r="ABT232">
        <v>132.49</v>
      </c>
      <c r="ABU232">
        <v>19</v>
      </c>
      <c r="ABV232">
        <v>9.36</v>
      </c>
      <c r="ABW232">
        <v>9.25</v>
      </c>
      <c r="ABX232">
        <v>48.2</v>
      </c>
      <c r="ABY232">
        <v>25</v>
      </c>
      <c r="ABZ232">
        <v>2</v>
      </c>
      <c r="ACA232">
        <v>5</v>
      </c>
      <c r="ACB232">
        <v>10</v>
      </c>
      <c r="ACC232">
        <v>127.81</v>
      </c>
      <c r="ACD232">
        <v>13.16</v>
      </c>
      <c r="ACE232">
        <v>5.01</v>
      </c>
      <c r="ACF232">
        <v>12.25</v>
      </c>
      <c r="ACG232">
        <v>61.3</v>
      </c>
      <c r="ACH232">
        <v>16</v>
      </c>
      <c r="ACI232">
        <v>2</v>
      </c>
      <c r="ACJ232">
        <v>20</v>
      </c>
      <c r="ACK232">
        <v>16</v>
      </c>
      <c r="ACL232">
        <v>145.72</v>
      </c>
      <c r="ACM232">
        <v>28</v>
      </c>
      <c r="ACN232">
        <v>6.5629999999999997</v>
      </c>
      <c r="ACO232">
        <v>7</v>
      </c>
      <c r="ACP232">
        <v>47.8</v>
      </c>
      <c r="ACQ232">
        <v>15</v>
      </c>
      <c r="ACR232">
        <v>0</v>
      </c>
      <c r="ACS232">
        <v>4</v>
      </c>
      <c r="ACT232">
        <v>6</v>
      </c>
      <c r="ACU232">
        <v>114.363</v>
      </c>
      <c r="ACV232">
        <v>20.67</v>
      </c>
      <c r="ACW232">
        <v>5.34</v>
      </c>
      <c r="ACX232">
        <v>13</v>
      </c>
      <c r="ACY232">
        <v>43</v>
      </c>
      <c r="ACZ232">
        <v>14</v>
      </c>
      <c r="ADA232">
        <v>1</v>
      </c>
      <c r="ADB232">
        <v>5</v>
      </c>
      <c r="ADC232">
        <v>9</v>
      </c>
      <c r="ADD232">
        <v>111.01</v>
      </c>
      <c r="ADE232">
        <v>13.33</v>
      </c>
      <c r="ADF232">
        <v>7.26</v>
      </c>
      <c r="ADG232">
        <v>8.6999999999999993</v>
      </c>
      <c r="ADH232">
        <v>67.325000000000003</v>
      </c>
      <c r="ADI232">
        <v>24</v>
      </c>
      <c r="ADJ232">
        <v>4</v>
      </c>
      <c r="ADK232">
        <v>4</v>
      </c>
      <c r="ADL232">
        <v>6</v>
      </c>
      <c r="ADM232">
        <v>134.61500000000001</v>
      </c>
      <c r="ADN232">
        <v>1.84</v>
      </c>
      <c r="ADO232">
        <v>3.01</v>
      </c>
      <c r="ADP232">
        <v>2</v>
      </c>
      <c r="ADQ232">
        <v>12.2</v>
      </c>
      <c r="ADR232">
        <v>10</v>
      </c>
      <c r="ADS232">
        <v>0</v>
      </c>
      <c r="ADT232">
        <v>6</v>
      </c>
      <c r="ADU232">
        <v>2</v>
      </c>
      <c r="ADV232">
        <v>37.049999999999997</v>
      </c>
      <c r="ADW232">
        <v>0</v>
      </c>
      <c r="ADX232">
        <v>0</v>
      </c>
      <c r="ADY232">
        <v>0</v>
      </c>
      <c r="ADZ232">
        <v>0</v>
      </c>
      <c r="AEA232">
        <v>0</v>
      </c>
      <c r="AEB232">
        <v>0</v>
      </c>
      <c r="AEC232">
        <v>0</v>
      </c>
      <c r="AED232">
        <v>0</v>
      </c>
      <c r="AEE232">
        <v>0</v>
      </c>
      <c r="AEF232">
        <v>0</v>
      </c>
      <c r="AEG232">
        <v>0</v>
      </c>
      <c r="AEH232">
        <v>0</v>
      </c>
      <c r="AEI232">
        <v>0</v>
      </c>
      <c r="AEJ232">
        <v>0</v>
      </c>
      <c r="AEK232">
        <v>0</v>
      </c>
      <c r="AEL232">
        <v>0</v>
      </c>
      <c r="AEM232">
        <v>0</v>
      </c>
      <c r="AEN232">
        <v>0</v>
      </c>
    </row>
    <row r="233" spans="1:820" x14ac:dyDescent="0.2">
      <c r="A233" s="6" t="s">
        <v>594</v>
      </c>
      <c r="B233">
        <v>990.03666666699996</v>
      </c>
      <c r="C233">
        <v>677.18799999999999</v>
      </c>
      <c r="D233">
        <v>849.14</v>
      </c>
      <c r="E233">
        <v>4971.1859999999997</v>
      </c>
      <c r="F233">
        <v>2014.033333333</v>
      </c>
      <c r="G233">
        <v>97</v>
      </c>
      <c r="H233">
        <v>826.25</v>
      </c>
      <c r="I233">
        <v>487.43</v>
      </c>
      <c r="J233">
        <v>10912.263999999999</v>
      </c>
      <c r="K233">
        <v>127.66</v>
      </c>
      <c r="L233">
        <v>73.751999999999995</v>
      </c>
      <c r="M233">
        <v>87.5</v>
      </c>
      <c r="N233">
        <v>707.85</v>
      </c>
      <c r="O233">
        <v>229</v>
      </c>
      <c r="P233">
        <v>15</v>
      </c>
      <c r="Q233">
        <v>131.25</v>
      </c>
      <c r="R233">
        <v>18.2</v>
      </c>
      <c r="S233">
        <v>1390.212</v>
      </c>
      <c r="T233">
        <v>71.67</v>
      </c>
      <c r="U233">
        <v>64.540000000000006</v>
      </c>
      <c r="V233">
        <v>77.7</v>
      </c>
      <c r="W233">
        <v>480.22399999999999</v>
      </c>
      <c r="X233">
        <v>145</v>
      </c>
      <c r="Y233">
        <v>9</v>
      </c>
      <c r="Z233">
        <v>76</v>
      </c>
      <c r="AA233">
        <v>27</v>
      </c>
      <c r="AB233">
        <v>951.13400000000001</v>
      </c>
      <c r="AC233">
        <v>80.69</v>
      </c>
      <c r="AD233">
        <v>57.426000000000002</v>
      </c>
      <c r="AE233">
        <v>74.099999999999994</v>
      </c>
      <c r="AF233">
        <v>426.5</v>
      </c>
      <c r="AG233">
        <v>183.2</v>
      </c>
      <c r="AH233">
        <v>9</v>
      </c>
      <c r="AI233">
        <v>70</v>
      </c>
      <c r="AJ233">
        <v>49</v>
      </c>
      <c r="AK233">
        <v>949.91600000000005</v>
      </c>
      <c r="AL233">
        <v>82.01</v>
      </c>
      <c r="AM233">
        <v>61.186</v>
      </c>
      <c r="AN233">
        <v>64.95</v>
      </c>
      <c r="AO233">
        <v>417.4</v>
      </c>
      <c r="AP233">
        <v>152</v>
      </c>
      <c r="AQ233">
        <v>10</v>
      </c>
      <c r="AR233">
        <v>62</v>
      </c>
      <c r="AS233">
        <v>79</v>
      </c>
      <c r="AT233">
        <v>928.54600000000005</v>
      </c>
      <c r="AU233">
        <v>89.05</v>
      </c>
      <c r="AV233">
        <v>61.301000000000002</v>
      </c>
      <c r="AW233">
        <v>82.09</v>
      </c>
      <c r="AX233">
        <v>348.66199999999998</v>
      </c>
      <c r="AY233">
        <v>151.6</v>
      </c>
      <c r="AZ233">
        <v>8</v>
      </c>
      <c r="BA233">
        <v>88</v>
      </c>
      <c r="BB233">
        <v>75.5</v>
      </c>
      <c r="BC233">
        <v>904.20299999999997</v>
      </c>
      <c r="BD233">
        <v>84.7</v>
      </c>
      <c r="BE233">
        <v>47.078000000000003</v>
      </c>
      <c r="BF233">
        <v>61.6</v>
      </c>
      <c r="BG233">
        <v>268.2</v>
      </c>
      <c r="BH233">
        <v>142</v>
      </c>
      <c r="BI233">
        <v>11</v>
      </c>
      <c r="BJ233">
        <v>39</v>
      </c>
      <c r="BK233">
        <v>62.3</v>
      </c>
      <c r="BL233">
        <v>715.87800000000004</v>
      </c>
      <c r="BM233">
        <v>80.02</v>
      </c>
      <c r="BN233">
        <v>57.579000000000001</v>
      </c>
      <c r="BO233">
        <v>67.7</v>
      </c>
      <c r="BP233">
        <v>246.2</v>
      </c>
      <c r="BQ233">
        <v>151.4</v>
      </c>
      <c r="BR233">
        <v>1</v>
      </c>
      <c r="BS233">
        <v>31</v>
      </c>
      <c r="BT233">
        <v>56.83</v>
      </c>
      <c r="BU233">
        <v>691.72900000000004</v>
      </c>
      <c r="BV233">
        <v>82.82</v>
      </c>
      <c r="BW233">
        <v>52.475999999999999</v>
      </c>
      <c r="BX233">
        <v>71.099999999999994</v>
      </c>
      <c r="BY233">
        <v>293.10000000000002</v>
      </c>
      <c r="BZ233">
        <v>173</v>
      </c>
      <c r="CA233">
        <v>10</v>
      </c>
      <c r="CB233">
        <v>52</v>
      </c>
      <c r="CC233">
        <v>42.4</v>
      </c>
      <c r="CD233">
        <v>776.89599999999996</v>
      </c>
      <c r="CE233">
        <v>71.59</v>
      </c>
      <c r="CF233">
        <v>52.512</v>
      </c>
      <c r="CG233">
        <v>50.7</v>
      </c>
      <c r="CH233">
        <v>362.85</v>
      </c>
      <c r="CI233">
        <v>180</v>
      </c>
      <c r="CJ233">
        <v>6</v>
      </c>
      <c r="CK233">
        <v>58</v>
      </c>
      <c r="CL233">
        <v>32.6</v>
      </c>
      <c r="CM233">
        <v>814.25199999999995</v>
      </c>
      <c r="CN233">
        <v>66.34</v>
      </c>
      <c r="CO233">
        <v>45.975999999999999</v>
      </c>
      <c r="CP233">
        <v>66.8</v>
      </c>
      <c r="CQ233">
        <v>471.4</v>
      </c>
      <c r="CR233">
        <v>168.5</v>
      </c>
      <c r="CS233">
        <v>3</v>
      </c>
      <c r="CT233">
        <v>85</v>
      </c>
      <c r="CU233">
        <v>20.100000000000001</v>
      </c>
      <c r="CV233">
        <v>927.11599999999999</v>
      </c>
      <c r="CW233">
        <v>72.006666667000005</v>
      </c>
      <c r="CX233">
        <v>49.344999999999999</v>
      </c>
      <c r="CY233">
        <v>84.1</v>
      </c>
      <c r="CZ233">
        <v>415.3</v>
      </c>
      <c r="DA233">
        <v>164</v>
      </c>
      <c r="DB233">
        <v>9</v>
      </c>
      <c r="DC233">
        <v>30</v>
      </c>
      <c r="DD233">
        <v>16.5</v>
      </c>
      <c r="DE233">
        <v>840.25166666699999</v>
      </c>
      <c r="DF233">
        <v>81.48</v>
      </c>
      <c r="DG233">
        <v>54.017000000000003</v>
      </c>
      <c r="DH233">
        <v>60.8</v>
      </c>
      <c r="DI233">
        <v>533.5</v>
      </c>
      <c r="DJ233">
        <v>174.33333333300001</v>
      </c>
      <c r="DK233">
        <v>6</v>
      </c>
      <c r="DL233">
        <v>104</v>
      </c>
      <c r="DM233">
        <v>8</v>
      </c>
      <c r="DN233">
        <v>1022.130333333</v>
      </c>
      <c r="DO233">
        <v>166.13</v>
      </c>
      <c r="DP233">
        <v>114.71</v>
      </c>
      <c r="DQ233">
        <v>186.95</v>
      </c>
      <c r="DR233">
        <v>866.3</v>
      </c>
      <c r="DS233">
        <v>464</v>
      </c>
      <c r="DT233">
        <v>28</v>
      </c>
      <c r="DU233">
        <v>72</v>
      </c>
      <c r="DV233">
        <v>69.8</v>
      </c>
      <c r="DW233">
        <v>1967.89</v>
      </c>
      <c r="DX233">
        <v>23</v>
      </c>
      <c r="DY233">
        <v>5.67</v>
      </c>
      <c r="DZ233">
        <v>13.5</v>
      </c>
      <c r="EA233">
        <v>100.1</v>
      </c>
      <c r="EB233">
        <v>40</v>
      </c>
      <c r="EC233">
        <v>1</v>
      </c>
      <c r="ED233">
        <v>7</v>
      </c>
      <c r="EE233">
        <v>1.2</v>
      </c>
      <c r="EF233">
        <v>191.47</v>
      </c>
      <c r="EG233">
        <v>12.66</v>
      </c>
      <c r="EH233">
        <v>12.87</v>
      </c>
      <c r="EI233">
        <v>15.6</v>
      </c>
      <c r="EJ233">
        <v>69.8</v>
      </c>
      <c r="EK233">
        <v>20</v>
      </c>
      <c r="EL233">
        <v>5</v>
      </c>
      <c r="EM233">
        <v>3</v>
      </c>
      <c r="EN233">
        <v>5</v>
      </c>
      <c r="EO233">
        <v>143.93</v>
      </c>
      <c r="EP233">
        <v>11.7</v>
      </c>
      <c r="EQ233">
        <v>13.34</v>
      </c>
      <c r="ER233">
        <v>15</v>
      </c>
      <c r="ES233">
        <v>94.5</v>
      </c>
      <c r="ET233">
        <v>21</v>
      </c>
      <c r="EU233">
        <v>5</v>
      </c>
      <c r="EV233">
        <v>0</v>
      </c>
      <c r="EW233">
        <v>7.5</v>
      </c>
      <c r="EX233">
        <v>168.04</v>
      </c>
      <c r="EY233">
        <v>13.02</v>
      </c>
      <c r="EZ233">
        <v>8.6999999999999993</v>
      </c>
      <c r="FA233">
        <v>17.55</v>
      </c>
      <c r="FB233">
        <v>73.8</v>
      </c>
      <c r="FC233">
        <v>16</v>
      </c>
      <c r="FD233">
        <v>3</v>
      </c>
      <c r="FE233">
        <v>5</v>
      </c>
      <c r="FF233">
        <v>11</v>
      </c>
      <c r="FG233">
        <v>148.07</v>
      </c>
      <c r="FH233">
        <v>13.69</v>
      </c>
      <c r="FI233">
        <v>13.68</v>
      </c>
      <c r="FJ233">
        <v>15</v>
      </c>
      <c r="FK233">
        <v>75</v>
      </c>
      <c r="FL233">
        <v>24</v>
      </c>
      <c r="FM233">
        <v>4</v>
      </c>
      <c r="FN233">
        <v>12</v>
      </c>
      <c r="FO233">
        <v>4</v>
      </c>
      <c r="FP233">
        <v>161.37</v>
      </c>
      <c r="FQ233">
        <v>13.68</v>
      </c>
      <c r="FR233">
        <v>4.04</v>
      </c>
      <c r="FS233">
        <v>15.2</v>
      </c>
      <c r="FT233">
        <v>41.5</v>
      </c>
      <c r="FU233">
        <v>38</v>
      </c>
      <c r="FV233">
        <v>1</v>
      </c>
      <c r="FW233">
        <v>0</v>
      </c>
      <c r="FX233">
        <v>12</v>
      </c>
      <c r="FY233">
        <v>125.42</v>
      </c>
      <c r="FZ233">
        <v>18.670000000000002</v>
      </c>
      <c r="GA233">
        <v>9.02</v>
      </c>
      <c r="GB233">
        <v>9</v>
      </c>
      <c r="GC233">
        <v>44.1</v>
      </c>
      <c r="GD233">
        <v>33</v>
      </c>
      <c r="GE233">
        <v>0</v>
      </c>
      <c r="GF233">
        <v>12</v>
      </c>
      <c r="GG233">
        <v>4</v>
      </c>
      <c r="GH233">
        <v>129.79</v>
      </c>
      <c r="GI233">
        <v>15</v>
      </c>
      <c r="GJ233">
        <v>7.7</v>
      </c>
      <c r="GK233">
        <v>21</v>
      </c>
      <c r="GL233">
        <v>48</v>
      </c>
      <c r="GM233">
        <v>42</v>
      </c>
      <c r="GN233">
        <v>3</v>
      </c>
      <c r="GO233">
        <v>11</v>
      </c>
      <c r="GP233">
        <v>7</v>
      </c>
      <c r="GQ233">
        <v>154.69999999999999</v>
      </c>
      <c r="GR233">
        <v>8.68</v>
      </c>
      <c r="GS233">
        <v>9.02</v>
      </c>
      <c r="GT233">
        <v>10.7</v>
      </c>
      <c r="GU233">
        <v>57.1</v>
      </c>
      <c r="GV233">
        <v>56</v>
      </c>
      <c r="GW233">
        <v>0</v>
      </c>
      <c r="GX233">
        <v>4</v>
      </c>
      <c r="GY233">
        <v>4.0999999999999996</v>
      </c>
      <c r="GZ233">
        <v>149.6</v>
      </c>
      <c r="HA233">
        <v>10.68</v>
      </c>
      <c r="HB233">
        <v>11.01</v>
      </c>
      <c r="HC233">
        <v>17.2</v>
      </c>
      <c r="HD233">
        <v>80</v>
      </c>
      <c r="HE233">
        <v>58</v>
      </c>
      <c r="HF233">
        <v>3</v>
      </c>
      <c r="HG233">
        <v>15</v>
      </c>
      <c r="HH233">
        <v>5</v>
      </c>
      <c r="HI233">
        <v>199.89</v>
      </c>
      <c r="HJ233">
        <v>10.34</v>
      </c>
      <c r="HK233">
        <v>11.33</v>
      </c>
      <c r="HL233">
        <v>24.6</v>
      </c>
      <c r="HM233">
        <v>73.5</v>
      </c>
      <c r="HN233">
        <v>65</v>
      </c>
      <c r="HO233">
        <v>1</v>
      </c>
      <c r="HP233">
        <v>1</v>
      </c>
      <c r="HQ233">
        <v>7</v>
      </c>
      <c r="HR233">
        <v>193.77</v>
      </c>
      <c r="HS233">
        <v>15.01</v>
      </c>
      <c r="HT233">
        <v>8.33</v>
      </c>
      <c r="HU233">
        <v>12.6</v>
      </c>
      <c r="HV233">
        <v>108.9</v>
      </c>
      <c r="HW233">
        <v>51</v>
      </c>
      <c r="HX233">
        <v>2</v>
      </c>
      <c r="HY233">
        <v>2</v>
      </c>
      <c r="HZ233">
        <v>2</v>
      </c>
      <c r="IA233">
        <v>201.84</v>
      </c>
      <c r="IB233">
        <v>173.58</v>
      </c>
      <c r="IC233">
        <v>120.374</v>
      </c>
      <c r="ID233">
        <v>153.13999999999999</v>
      </c>
      <c r="IE233">
        <v>881.5</v>
      </c>
      <c r="IF233">
        <v>389.5</v>
      </c>
      <c r="IG233">
        <v>14</v>
      </c>
      <c r="IH233">
        <v>160.25</v>
      </c>
      <c r="II233">
        <v>94.3</v>
      </c>
      <c r="IJ233">
        <v>1986.644</v>
      </c>
      <c r="IK233">
        <v>10.33</v>
      </c>
      <c r="IL233">
        <v>17.766999999999999</v>
      </c>
      <c r="IM233">
        <v>18</v>
      </c>
      <c r="IN233">
        <v>85.7</v>
      </c>
      <c r="IO233">
        <v>59</v>
      </c>
      <c r="IP233">
        <v>1</v>
      </c>
      <c r="IQ233">
        <v>36.25</v>
      </c>
      <c r="IR233">
        <v>5</v>
      </c>
      <c r="IS233">
        <v>233.047</v>
      </c>
      <c r="IT233">
        <v>11.34</v>
      </c>
      <c r="IU233">
        <v>10.055999999999999</v>
      </c>
      <c r="IV233">
        <v>19.100000000000001</v>
      </c>
      <c r="IW233">
        <v>64.8</v>
      </c>
      <c r="IX233">
        <v>30</v>
      </c>
      <c r="IY233">
        <v>1</v>
      </c>
      <c r="IZ233">
        <v>24</v>
      </c>
      <c r="JA233">
        <v>7</v>
      </c>
      <c r="JB233">
        <v>167.29599999999999</v>
      </c>
      <c r="JC233">
        <v>12.67</v>
      </c>
      <c r="JD233">
        <v>9.9969999999999999</v>
      </c>
      <c r="JE233">
        <v>12.9</v>
      </c>
      <c r="JF233">
        <v>79</v>
      </c>
      <c r="JG233">
        <v>28</v>
      </c>
      <c r="JH233">
        <v>1</v>
      </c>
      <c r="JI233">
        <v>28</v>
      </c>
      <c r="JJ233">
        <v>9</v>
      </c>
      <c r="JK233">
        <v>180.56700000000001</v>
      </c>
      <c r="JL233">
        <v>13.82</v>
      </c>
      <c r="JM233">
        <v>11.484999999999999</v>
      </c>
      <c r="JN233">
        <v>10.1</v>
      </c>
      <c r="JO233">
        <v>80.5</v>
      </c>
      <c r="JP233">
        <v>22</v>
      </c>
      <c r="JQ233">
        <v>1</v>
      </c>
      <c r="JR233">
        <v>9</v>
      </c>
      <c r="JS233">
        <v>14</v>
      </c>
      <c r="JT233">
        <v>161.905</v>
      </c>
      <c r="JU233">
        <v>14</v>
      </c>
      <c r="JV233">
        <v>5.68</v>
      </c>
      <c r="JW233">
        <v>11.94</v>
      </c>
      <c r="JX233">
        <v>63.4</v>
      </c>
      <c r="JY233">
        <v>30</v>
      </c>
      <c r="JZ233">
        <v>0</v>
      </c>
      <c r="KA233">
        <v>0</v>
      </c>
      <c r="KB233">
        <v>20.2</v>
      </c>
      <c r="KC233">
        <v>145.22</v>
      </c>
      <c r="KD233">
        <v>17.670000000000002</v>
      </c>
      <c r="KE233">
        <v>11.33</v>
      </c>
      <c r="KF233">
        <v>7.1</v>
      </c>
      <c r="KG233">
        <v>63.3</v>
      </c>
      <c r="KH233">
        <v>36</v>
      </c>
      <c r="KI233">
        <v>0</v>
      </c>
      <c r="KJ233">
        <v>2</v>
      </c>
      <c r="KK233">
        <v>5.6</v>
      </c>
      <c r="KL233">
        <v>143</v>
      </c>
      <c r="KM233">
        <v>17.03</v>
      </c>
      <c r="KN233">
        <v>13.34</v>
      </c>
      <c r="KO233">
        <v>14.4</v>
      </c>
      <c r="KP233">
        <v>45.1</v>
      </c>
      <c r="KQ233">
        <v>35</v>
      </c>
      <c r="KR233">
        <v>0</v>
      </c>
      <c r="KS233">
        <v>2</v>
      </c>
      <c r="KT233">
        <v>13.5</v>
      </c>
      <c r="KU233">
        <v>140.37</v>
      </c>
      <c r="KV233">
        <v>14</v>
      </c>
      <c r="KW233">
        <v>9.68</v>
      </c>
      <c r="KX233">
        <v>10</v>
      </c>
      <c r="KY233">
        <v>57.5</v>
      </c>
      <c r="KZ233">
        <v>31</v>
      </c>
      <c r="LA233">
        <v>3</v>
      </c>
      <c r="LB233">
        <v>2</v>
      </c>
      <c r="LC233">
        <v>8</v>
      </c>
      <c r="LD233">
        <v>135.18</v>
      </c>
      <c r="LE233">
        <v>14.58</v>
      </c>
      <c r="LF233">
        <v>6.84</v>
      </c>
      <c r="LG233">
        <v>14</v>
      </c>
      <c r="LH233">
        <v>46.6</v>
      </c>
      <c r="LI233">
        <v>23</v>
      </c>
      <c r="LJ233">
        <v>1</v>
      </c>
      <c r="LK233">
        <v>5</v>
      </c>
      <c r="LL233">
        <v>8</v>
      </c>
      <c r="LM233">
        <v>119.02</v>
      </c>
      <c r="LN233">
        <v>16.16</v>
      </c>
      <c r="LO233">
        <v>7.0759999999999996</v>
      </c>
      <c r="LP233">
        <v>11.4</v>
      </c>
      <c r="LQ233">
        <v>116</v>
      </c>
      <c r="LR233">
        <v>25.5</v>
      </c>
      <c r="LS233">
        <v>0</v>
      </c>
      <c r="LT233">
        <v>21</v>
      </c>
      <c r="LU233">
        <v>3</v>
      </c>
      <c r="LV233">
        <v>200.136</v>
      </c>
      <c r="LW233">
        <v>17.329999999999998</v>
      </c>
      <c r="LX233">
        <v>8.34</v>
      </c>
      <c r="LY233">
        <v>15.2</v>
      </c>
      <c r="LZ233">
        <v>78.2</v>
      </c>
      <c r="MA233">
        <v>31</v>
      </c>
      <c r="MB233">
        <v>2</v>
      </c>
      <c r="MC233">
        <v>4</v>
      </c>
      <c r="MD233">
        <v>1</v>
      </c>
      <c r="ME233">
        <v>157.07</v>
      </c>
      <c r="MF233">
        <v>14.65</v>
      </c>
      <c r="MG233">
        <v>8.7829999999999995</v>
      </c>
      <c r="MH233">
        <v>9</v>
      </c>
      <c r="MI233">
        <v>101.4</v>
      </c>
      <c r="MJ233">
        <v>39</v>
      </c>
      <c r="MK233">
        <v>4</v>
      </c>
      <c r="ML233">
        <v>27</v>
      </c>
      <c r="MM233">
        <v>0</v>
      </c>
      <c r="MN233">
        <v>203.833</v>
      </c>
      <c r="MO233">
        <v>212.81666666699999</v>
      </c>
      <c r="MP233">
        <v>127.93600000000001</v>
      </c>
      <c r="MQ233">
        <v>163.35</v>
      </c>
      <c r="MR233">
        <v>1095.624</v>
      </c>
      <c r="MS233">
        <v>322.33333333299998</v>
      </c>
      <c r="MT233">
        <v>18</v>
      </c>
      <c r="MU233">
        <v>180</v>
      </c>
      <c r="MV233">
        <v>77.83</v>
      </c>
      <c r="MW233">
        <v>2197.89</v>
      </c>
      <c r="MX233">
        <v>27.34</v>
      </c>
      <c r="MY233">
        <v>7.8019999999999996</v>
      </c>
      <c r="MZ233">
        <v>20.9</v>
      </c>
      <c r="NA233">
        <v>134.75</v>
      </c>
      <c r="NB233">
        <v>36</v>
      </c>
      <c r="NC233">
        <v>5</v>
      </c>
      <c r="ND233">
        <v>19</v>
      </c>
      <c r="NE233">
        <v>6</v>
      </c>
      <c r="NF233">
        <v>256.79199999999997</v>
      </c>
      <c r="NG233">
        <v>20.66</v>
      </c>
      <c r="NH233">
        <v>9</v>
      </c>
      <c r="NI233">
        <v>16.399999999999999</v>
      </c>
      <c r="NJ233">
        <v>105.42400000000001</v>
      </c>
      <c r="NK233">
        <v>22</v>
      </c>
      <c r="NL233">
        <v>1</v>
      </c>
      <c r="NM233">
        <v>29</v>
      </c>
      <c r="NN233">
        <v>3</v>
      </c>
      <c r="NO233">
        <v>206.48400000000001</v>
      </c>
      <c r="NP233">
        <v>21.66</v>
      </c>
      <c r="NQ233">
        <v>11.693</v>
      </c>
      <c r="NR233">
        <v>10.5</v>
      </c>
      <c r="NS233">
        <v>79.2</v>
      </c>
      <c r="NT233">
        <v>23</v>
      </c>
      <c r="NU233">
        <v>0</v>
      </c>
      <c r="NV233">
        <v>15</v>
      </c>
      <c r="NW233">
        <v>8</v>
      </c>
      <c r="NX233">
        <v>169.053</v>
      </c>
      <c r="NY233">
        <v>18</v>
      </c>
      <c r="NZ233">
        <v>8.6829999999999998</v>
      </c>
      <c r="OA233">
        <v>16</v>
      </c>
      <c r="OB233">
        <v>84.25</v>
      </c>
      <c r="OC233">
        <v>43</v>
      </c>
      <c r="OD233">
        <v>1</v>
      </c>
      <c r="OE233">
        <v>24</v>
      </c>
      <c r="OF233">
        <v>15</v>
      </c>
      <c r="OG233">
        <v>209.93299999999999</v>
      </c>
      <c r="OH233">
        <v>18.68</v>
      </c>
      <c r="OI233">
        <v>13.175000000000001</v>
      </c>
      <c r="OJ233">
        <v>15.25</v>
      </c>
      <c r="OK233">
        <v>83</v>
      </c>
      <c r="OL233">
        <v>19</v>
      </c>
      <c r="OM233">
        <v>3</v>
      </c>
      <c r="ON233">
        <v>13</v>
      </c>
      <c r="OO233">
        <v>7</v>
      </c>
      <c r="OP233">
        <v>172.10499999999999</v>
      </c>
      <c r="OQ233">
        <v>13.33</v>
      </c>
      <c r="OR233">
        <v>10</v>
      </c>
      <c r="OS233">
        <v>11.3</v>
      </c>
      <c r="OT233">
        <v>66</v>
      </c>
      <c r="OU233">
        <v>23</v>
      </c>
      <c r="OV233">
        <v>3</v>
      </c>
      <c r="OW233">
        <v>5</v>
      </c>
      <c r="OX233">
        <v>13.2</v>
      </c>
      <c r="OY233">
        <v>144.83000000000001</v>
      </c>
      <c r="OZ233">
        <v>12</v>
      </c>
      <c r="PA233">
        <v>11.859</v>
      </c>
      <c r="PB233">
        <v>14.2</v>
      </c>
      <c r="PC233">
        <v>53.5</v>
      </c>
      <c r="PD233">
        <v>16</v>
      </c>
      <c r="PE233">
        <v>0</v>
      </c>
      <c r="PF233">
        <v>9</v>
      </c>
      <c r="PG233">
        <v>14.33</v>
      </c>
      <c r="PH233">
        <v>130.88900000000001</v>
      </c>
      <c r="PI233">
        <v>16.32</v>
      </c>
      <c r="PJ233">
        <v>9.3960000000000008</v>
      </c>
      <c r="PK233">
        <v>12.1</v>
      </c>
      <c r="PL233">
        <v>34.1</v>
      </c>
      <c r="PM233">
        <v>24</v>
      </c>
      <c r="PN233">
        <v>0</v>
      </c>
      <c r="PO233">
        <v>6</v>
      </c>
      <c r="PP233">
        <v>6.3</v>
      </c>
      <c r="PQ233">
        <v>108.21599999999999</v>
      </c>
      <c r="PR233">
        <v>20.67</v>
      </c>
      <c r="PS233">
        <v>9.8049999999999997</v>
      </c>
      <c r="PT233">
        <v>3</v>
      </c>
      <c r="PU233">
        <v>57.4</v>
      </c>
      <c r="PV233">
        <v>38</v>
      </c>
      <c r="PW233">
        <v>2</v>
      </c>
      <c r="PX233">
        <v>12</v>
      </c>
      <c r="PY233">
        <v>1</v>
      </c>
      <c r="PZ233">
        <v>143.875</v>
      </c>
      <c r="QA233">
        <v>14.99</v>
      </c>
      <c r="QB233">
        <v>14.157</v>
      </c>
      <c r="QC233">
        <v>17.100000000000001</v>
      </c>
      <c r="QD233">
        <v>124.4</v>
      </c>
      <c r="QE233">
        <v>30</v>
      </c>
      <c r="QF233">
        <v>0</v>
      </c>
      <c r="QG233">
        <v>17</v>
      </c>
      <c r="QH233">
        <v>1</v>
      </c>
      <c r="QI233">
        <v>218.64699999999999</v>
      </c>
      <c r="QJ233">
        <v>12.006666666999999</v>
      </c>
      <c r="QK233">
        <v>11.385999999999999</v>
      </c>
      <c r="QL233">
        <v>13.7</v>
      </c>
      <c r="QM233">
        <v>120.1</v>
      </c>
      <c r="QN233">
        <v>29</v>
      </c>
      <c r="QO233">
        <v>3</v>
      </c>
      <c r="QP233">
        <v>4</v>
      </c>
      <c r="QQ233">
        <v>3</v>
      </c>
      <c r="QR233">
        <v>196.192666667</v>
      </c>
      <c r="QS233">
        <v>17.16</v>
      </c>
      <c r="QT233">
        <v>10.98</v>
      </c>
      <c r="QU233">
        <v>12.9</v>
      </c>
      <c r="QV233">
        <v>153.5</v>
      </c>
      <c r="QW233">
        <v>19.333333332999999</v>
      </c>
      <c r="QX233">
        <v>0</v>
      </c>
      <c r="QY233">
        <v>27</v>
      </c>
      <c r="QZ233">
        <v>0</v>
      </c>
      <c r="RA233">
        <v>240.87333333300001</v>
      </c>
      <c r="RB233">
        <v>167.8</v>
      </c>
      <c r="RC233">
        <v>115.294</v>
      </c>
      <c r="RD233">
        <v>125.4</v>
      </c>
      <c r="RE233">
        <v>678.8</v>
      </c>
      <c r="RF233">
        <v>268</v>
      </c>
      <c r="RG233">
        <v>8</v>
      </c>
      <c r="RH233">
        <v>107</v>
      </c>
      <c r="RI233">
        <v>70.400000000000006</v>
      </c>
      <c r="RJ233">
        <v>1540.694</v>
      </c>
      <c r="RK233">
        <v>25.16</v>
      </c>
      <c r="RL233">
        <v>14.164999999999999</v>
      </c>
      <c r="RM233">
        <v>8.75</v>
      </c>
      <c r="RN233">
        <v>129</v>
      </c>
      <c r="RO233">
        <v>43</v>
      </c>
      <c r="RP233">
        <v>4</v>
      </c>
      <c r="RQ233">
        <v>9</v>
      </c>
      <c r="RR233">
        <v>2</v>
      </c>
      <c r="RS233">
        <v>235.07499999999999</v>
      </c>
      <c r="RT233">
        <v>8.34</v>
      </c>
      <c r="RU233">
        <v>9.8450000000000006</v>
      </c>
      <c r="RV233">
        <v>11.55</v>
      </c>
      <c r="RW233">
        <v>53.6</v>
      </c>
      <c r="RX233">
        <v>26</v>
      </c>
      <c r="RY233">
        <v>0</v>
      </c>
      <c r="RZ233">
        <v>12</v>
      </c>
      <c r="SA233">
        <v>1</v>
      </c>
      <c r="SB233">
        <v>122.33499999999999</v>
      </c>
      <c r="SC233">
        <v>13.33</v>
      </c>
      <c r="SD233">
        <v>11.01</v>
      </c>
      <c r="SE233">
        <v>12.5</v>
      </c>
      <c r="SF233">
        <v>45.8</v>
      </c>
      <c r="SG233">
        <v>28</v>
      </c>
      <c r="SH233">
        <v>0</v>
      </c>
      <c r="SI233">
        <v>1</v>
      </c>
      <c r="SJ233">
        <v>7</v>
      </c>
      <c r="SK233">
        <v>118.64</v>
      </c>
      <c r="SL233">
        <v>11</v>
      </c>
      <c r="SM233">
        <v>15.308999999999999</v>
      </c>
      <c r="SN233">
        <v>9.3000000000000007</v>
      </c>
      <c r="SO233">
        <v>46</v>
      </c>
      <c r="SP233">
        <v>13</v>
      </c>
      <c r="SQ233">
        <v>0</v>
      </c>
      <c r="SR233">
        <v>12</v>
      </c>
      <c r="SS233">
        <v>17</v>
      </c>
      <c r="ST233">
        <v>123.60899999999999</v>
      </c>
      <c r="SU233">
        <v>21</v>
      </c>
      <c r="SV233">
        <v>13.032999999999999</v>
      </c>
      <c r="SW233">
        <v>15.5</v>
      </c>
      <c r="SX233">
        <v>41.2</v>
      </c>
      <c r="SY233">
        <v>27</v>
      </c>
      <c r="SZ233">
        <v>0</v>
      </c>
      <c r="TA233">
        <v>3</v>
      </c>
      <c r="TB233">
        <v>12.1</v>
      </c>
      <c r="TC233">
        <v>132.833</v>
      </c>
      <c r="TD233">
        <v>9.34</v>
      </c>
      <c r="TE233">
        <v>5.0229999999999997</v>
      </c>
      <c r="TF233">
        <v>9.5</v>
      </c>
      <c r="TG233">
        <v>37</v>
      </c>
      <c r="TH233">
        <v>15</v>
      </c>
      <c r="TI233">
        <v>0</v>
      </c>
      <c r="TJ233">
        <v>6</v>
      </c>
      <c r="TK233">
        <v>7</v>
      </c>
      <c r="TL233">
        <v>88.863</v>
      </c>
      <c r="TM233">
        <v>11.33</v>
      </c>
      <c r="TN233">
        <v>10.227</v>
      </c>
      <c r="TO233">
        <v>9</v>
      </c>
      <c r="TP233">
        <v>35</v>
      </c>
      <c r="TQ233">
        <v>13</v>
      </c>
      <c r="TR233">
        <v>1</v>
      </c>
      <c r="TS233">
        <v>8</v>
      </c>
      <c r="TT233">
        <v>7</v>
      </c>
      <c r="TU233">
        <v>94.557000000000002</v>
      </c>
      <c r="TV233">
        <v>9.83</v>
      </c>
      <c r="TW233">
        <v>6</v>
      </c>
      <c r="TX233">
        <v>9</v>
      </c>
      <c r="TY233">
        <v>31.3</v>
      </c>
      <c r="TZ233">
        <v>22</v>
      </c>
      <c r="UA233">
        <v>0</v>
      </c>
      <c r="UB233">
        <v>4</v>
      </c>
      <c r="UC233">
        <v>2.1</v>
      </c>
      <c r="UD233">
        <v>84.23</v>
      </c>
      <c r="UE233">
        <v>12.99</v>
      </c>
      <c r="UF233">
        <v>10</v>
      </c>
      <c r="UG233">
        <v>4.5</v>
      </c>
      <c r="UH233">
        <v>75.2</v>
      </c>
      <c r="UI233">
        <v>14</v>
      </c>
      <c r="UJ233">
        <v>0</v>
      </c>
      <c r="UK233">
        <v>35</v>
      </c>
      <c r="UL233">
        <v>5</v>
      </c>
      <c r="UM233">
        <v>156.69</v>
      </c>
      <c r="UN233">
        <v>8.82</v>
      </c>
      <c r="UO233">
        <v>5.34</v>
      </c>
      <c r="UP233">
        <v>12</v>
      </c>
      <c r="UQ233">
        <v>75.3</v>
      </c>
      <c r="UR233">
        <v>20</v>
      </c>
      <c r="US233">
        <v>0</v>
      </c>
      <c r="UT233">
        <v>7</v>
      </c>
      <c r="UU233">
        <v>6</v>
      </c>
      <c r="UV233">
        <v>134.46</v>
      </c>
      <c r="UW233">
        <v>21.33</v>
      </c>
      <c r="UX233">
        <v>6.5730000000000004</v>
      </c>
      <c r="UY233">
        <v>12.5</v>
      </c>
      <c r="UZ233">
        <v>50.7</v>
      </c>
      <c r="VA233">
        <v>13</v>
      </c>
      <c r="VB233">
        <v>3</v>
      </c>
      <c r="VC233">
        <v>7</v>
      </c>
      <c r="VD233">
        <v>2.2000000000000002</v>
      </c>
      <c r="VE233">
        <v>116.303</v>
      </c>
      <c r="VF233">
        <v>15.33</v>
      </c>
      <c r="VG233">
        <v>8.7690000000000001</v>
      </c>
      <c r="VH233">
        <v>11.3</v>
      </c>
      <c r="VI233">
        <v>58.7</v>
      </c>
      <c r="VJ233">
        <v>34</v>
      </c>
      <c r="VK233">
        <v>0</v>
      </c>
      <c r="VL233">
        <v>3</v>
      </c>
      <c r="VM233">
        <v>2</v>
      </c>
      <c r="VN233">
        <v>133.09899999999999</v>
      </c>
      <c r="VO233">
        <v>152.03</v>
      </c>
      <c r="VP233">
        <v>108.02</v>
      </c>
      <c r="VQ233">
        <v>131.9</v>
      </c>
      <c r="VR233">
        <v>867.86199999999997</v>
      </c>
      <c r="VS233">
        <v>312</v>
      </c>
      <c r="VT233">
        <v>17</v>
      </c>
      <c r="VU233">
        <v>172</v>
      </c>
      <c r="VV233">
        <v>94.8</v>
      </c>
      <c r="VW233">
        <v>1855.6120000000001</v>
      </c>
      <c r="VX233">
        <v>17.329999999999998</v>
      </c>
      <c r="VY233">
        <v>11.298</v>
      </c>
      <c r="VZ233">
        <v>14.35</v>
      </c>
      <c r="WA233">
        <v>113.1</v>
      </c>
      <c r="WB233">
        <v>26</v>
      </c>
      <c r="WC233">
        <v>3</v>
      </c>
      <c r="WD233">
        <v>27</v>
      </c>
      <c r="WE233">
        <v>2</v>
      </c>
      <c r="WF233">
        <v>214.078</v>
      </c>
      <c r="WG233">
        <v>12.68</v>
      </c>
      <c r="WH233">
        <v>10.66</v>
      </c>
      <c r="WI233">
        <v>7.65</v>
      </c>
      <c r="WJ233">
        <v>117.2</v>
      </c>
      <c r="WK233">
        <v>21</v>
      </c>
      <c r="WL233">
        <v>1</v>
      </c>
      <c r="WM233">
        <v>2</v>
      </c>
      <c r="WN233">
        <v>4</v>
      </c>
      <c r="WO233">
        <v>176.19</v>
      </c>
      <c r="WP233">
        <v>10.67</v>
      </c>
      <c r="WQ233">
        <v>4.7359999999999998</v>
      </c>
      <c r="WR233">
        <v>9.1999999999999993</v>
      </c>
      <c r="WS233">
        <v>58</v>
      </c>
      <c r="WT233">
        <v>43</v>
      </c>
      <c r="WU233">
        <v>3</v>
      </c>
      <c r="WV233">
        <v>18</v>
      </c>
      <c r="WW233">
        <v>8.5</v>
      </c>
      <c r="WX233">
        <v>155.10599999999999</v>
      </c>
      <c r="WY233">
        <v>8.33</v>
      </c>
      <c r="WZ233">
        <v>9.3870000000000005</v>
      </c>
      <c r="XA233">
        <v>6</v>
      </c>
      <c r="XB233">
        <v>52.65</v>
      </c>
      <c r="XC233">
        <v>26</v>
      </c>
      <c r="XD233">
        <v>5</v>
      </c>
      <c r="XE233">
        <v>7</v>
      </c>
      <c r="XF233">
        <v>12</v>
      </c>
      <c r="XG233">
        <v>126.367</v>
      </c>
      <c r="XH233">
        <v>8.68</v>
      </c>
      <c r="XI233">
        <v>4.7030000000000003</v>
      </c>
      <c r="XJ233">
        <v>11</v>
      </c>
      <c r="XK233">
        <v>35.661999999999999</v>
      </c>
      <c r="XL233">
        <v>18</v>
      </c>
      <c r="XM233">
        <v>0</v>
      </c>
      <c r="XN233">
        <v>28</v>
      </c>
      <c r="XO233">
        <v>20</v>
      </c>
      <c r="XP233">
        <v>126.045</v>
      </c>
      <c r="XQ233">
        <v>19.670000000000002</v>
      </c>
      <c r="XR233">
        <v>8.6419999999999995</v>
      </c>
      <c r="XS233">
        <v>9</v>
      </c>
      <c r="XT233">
        <v>36.4</v>
      </c>
      <c r="XU233">
        <v>18</v>
      </c>
      <c r="XV233">
        <v>3</v>
      </c>
      <c r="XW233">
        <v>4</v>
      </c>
      <c r="XX233">
        <v>10.5</v>
      </c>
      <c r="XY233">
        <v>109.212</v>
      </c>
      <c r="XZ233">
        <v>15.33</v>
      </c>
      <c r="YA233">
        <v>8.8030000000000008</v>
      </c>
      <c r="YB233">
        <v>11.1</v>
      </c>
      <c r="YC233">
        <v>42.5</v>
      </c>
      <c r="YD233">
        <v>17</v>
      </c>
      <c r="YE233">
        <v>0</v>
      </c>
      <c r="YF233">
        <v>0</v>
      </c>
      <c r="YG233">
        <v>9</v>
      </c>
      <c r="YH233">
        <v>103.733</v>
      </c>
      <c r="YI233">
        <v>10</v>
      </c>
      <c r="YJ233">
        <v>10.01</v>
      </c>
      <c r="YK233">
        <v>12</v>
      </c>
      <c r="YL233">
        <v>79.2</v>
      </c>
      <c r="YM233">
        <v>26</v>
      </c>
      <c r="YN233">
        <v>0</v>
      </c>
      <c r="YO233">
        <v>1</v>
      </c>
      <c r="YP233">
        <v>11</v>
      </c>
      <c r="YQ233">
        <v>149.21</v>
      </c>
      <c r="YR233">
        <v>7.33</v>
      </c>
      <c r="YS233">
        <v>5.8470000000000004</v>
      </c>
      <c r="YT233">
        <v>12.5</v>
      </c>
      <c r="YU233">
        <v>67.25</v>
      </c>
      <c r="YV233">
        <v>28</v>
      </c>
      <c r="YW233">
        <v>2</v>
      </c>
      <c r="YX233">
        <v>2</v>
      </c>
      <c r="YY233">
        <v>5.5</v>
      </c>
      <c r="YZ233">
        <v>130.42699999999999</v>
      </c>
      <c r="ZA233">
        <v>11.68</v>
      </c>
      <c r="ZB233">
        <v>5.0629999999999997</v>
      </c>
      <c r="ZC233">
        <v>6</v>
      </c>
      <c r="ZD233">
        <v>62.1</v>
      </c>
      <c r="ZE233">
        <v>32</v>
      </c>
      <c r="ZF233">
        <v>0</v>
      </c>
      <c r="ZG233">
        <v>24</v>
      </c>
      <c r="ZH233">
        <v>5</v>
      </c>
      <c r="ZI233">
        <v>145.84299999999999</v>
      </c>
      <c r="ZJ233">
        <v>11</v>
      </c>
      <c r="ZK233">
        <v>11.715999999999999</v>
      </c>
      <c r="ZL233">
        <v>18.100000000000001</v>
      </c>
      <c r="ZM233">
        <v>92.8</v>
      </c>
      <c r="ZN233">
        <v>26</v>
      </c>
      <c r="ZO233">
        <v>0</v>
      </c>
      <c r="ZP233">
        <v>14</v>
      </c>
      <c r="ZQ233">
        <v>3.3</v>
      </c>
      <c r="ZR233">
        <v>176.916</v>
      </c>
      <c r="ZS233">
        <v>19.329999999999998</v>
      </c>
      <c r="ZT233">
        <v>17.155000000000001</v>
      </c>
      <c r="ZU233">
        <v>15</v>
      </c>
      <c r="ZV233">
        <v>111</v>
      </c>
      <c r="ZW233">
        <v>31</v>
      </c>
      <c r="ZX233">
        <v>0</v>
      </c>
      <c r="ZY233">
        <v>45</v>
      </c>
      <c r="ZZ233">
        <v>4</v>
      </c>
      <c r="AAA233">
        <v>242.48500000000001</v>
      </c>
      <c r="AAB233">
        <v>117.68</v>
      </c>
      <c r="AAC233">
        <v>90.853999999999999</v>
      </c>
      <c r="AAD233">
        <v>88.4</v>
      </c>
      <c r="AAE233">
        <v>581.1</v>
      </c>
      <c r="AAF233">
        <v>258.2</v>
      </c>
      <c r="AAG233">
        <v>12</v>
      </c>
      <c r="AAH233">
        <v>135</v>
      </c>
      <c r="AAI233">
        <v>80.3</v>
      </c>
      <c r="AAJ233">
        <v>1363.5340000000001</v>
      </c>
      <c r="AAK233">
        <v>24.5</v>
      </c>
      <c r="AAL233">
        <v>17.05</v>
      </c>
      <c r="AAM233">
        <v>12</v>
      </c>
      <c r="AAN233">
        <v>145.19999999999999</v>
      </c>
      <c r="AAO233">
        <v>25</v>
      </c>
      <c r="AAP233">
        <v>1</v>
      </c>
      <c r="AAQ233">
        <v>33</v>
      </c>
      <c r="AAR233">
        <v>2</v>
      </c>
      <c r="AAS233">
        <v>259.75</v>
      </c>
      <c r="AAT233">
        <v>5.99</v>
      </c>
      <c r="AAU233">
        <v>12.109</v>
      </c>
      <c r="AAV233">
        <v>7.4</v>
      </c>
      <c r="AAW233">
        <v>69.400000000000006</v>
      </c>
      <c r="AAX233">
        <v>26</v>
      </c>
      <c r="AAY233">
        <v>1</v>
      </c>
      <c r="AAZ233">
        <v>6</v>
      </c>
      <c r="ABA233">
        <v>7</v>
      </c>
      <c r="ABB233">
        <v>134.899</v>
      </c>
      <c r="ABC233">
        <v>10.66</v>
      </c>
      <c r="ABD233">
        <v>6.65</v>
      </c>
      <c r="ABE233">
        <v>14</v>
      </c>
      <c r="ABF233">
        <v>70</v>
      </c>
      <c r="ABG233">
        <v>40.200000000000003</v>
      </c>
      <c r="ABH233">
        <v>0</v>
      </c>
      <c r="ABI233">
        <v>8</v>
      </c>
      <c r="ABJ233">
        <v>9</v>
      </c>
      <c r="ABK233">
        <v>158.51</v>
      </c>
      <c r="ABL233">
        <v>17.84</v>
      </c>
      <c r="ABM233">
        <v>7.6219999999999999</v>
      </c>
      <c r="ABN233">
        <v>6</v>
      </c>
      <c r="ABO233">
        <v>80.2</v>
      </c>
      <c r="ABP233">
        <v>32</v>
      </c>
      <c r="ABQ233">
        <v>0</v>
      </c>
      <c r="ABR233">
        <v>5</v>
      </c>
      <c r="ABS233">
        <v>10</v>
      </c>
      <c r="ABT233">
        <v>158.66200000000001</v>
      </c>
      <c r="ABU233">
        <v>13</v>
      </c>
      <c r="ABV233">
        <v>11.03</v>
      </c>
      <c r="ABW233">
        <v>13.4</v>
      </c>
      <c r="ABX233">
        <v>50.4</v>
      </c>
      <c r="ABY233">
        <v>33.6</v>
      </c>
      <c r="ABZ233">
        <v>1</v>
      </c>
      <c r="ACA233">
        <v>32</v>
      </c>
      <c r="ACB233">
        <v>12.2</v>
      </c>
      <c r="ACC233">
        <v>166.63</v>
      </c>
      <c r="ACD233">
        <v>11.01</v>
      </c>
      <c r="ACE233">
        <v>8.0429999999999993</v>
      </c>
      <c r="ACF233">
        <v>9.5</v>
      </c>
      <c r="ACG233">
        <v>24</v>
      </c>
      <c r="ACH233">
        <v>12</v>
      </c>
      <c r="ACI233">
        <v>4</v>
      </c>
      <c r="ACJ233">
        <v>22</v>
      </c>
      <c r="ACK233">
        <v>14</v>
      </c>
      <c r="ACL233">
        <v>104.553</v>
      </c>
      <c r="ACM233">
        <v>5.66</v>
      </c>
      <c r="ACN233">
        <v>4.33</v>
      </c>
      <c r="ACO233">
        <v>10</v>
      </c>
      <c r="ACP233">
        <v>26</v>
      </c>
      <c r="ACQ233">
        <v>37.4</v>
      </c>
      <c r="ACR233">
        <v>0</v>
      </c>
      <c r="ACS233">
        <v>0</v>
      </c>
      <c r="ACT233">
        <v>9</v>
      </c>
      <c r="ACU233">
        <v>92.39</v>
      </c>
      <c r="ACV233">
        <v>17.670000000000002</v>
      </c>
      <c r="ACW233">
        <v>9.69</v>
      </c>
      <c r="ACX233">
        <v>7</v>
      </c>
      <c r="ACY233">
        <v>43</v>
      </c>
      <c r="ACZ233">
        <v>28</v>
      </c>
      <c r="ADA233">
        <v>4</v>
      </c>
      <c r="ADB233">
        <v>28</v>
      </c>
      <c r="ADC233">
        <v>8</v>
      </c>
      <c r="ADD233">
        <v>145.36000000000001</v>
      </c>
      <c r="ADE233">
        <v>7.34</v>
      </c>
      <c r="ADF233">
        <v>11</v>
      </c>
      <c r="ADG233">
        <v>6</v>
      </c>
      <c r="ADH233">
        <v>59.3</v>
      </c>
      <c r="ADI233">
        <v>21</v>
      </c>
      <c r="ADJ233">
        <v>1</v>
      </c>
      <c r="ADK233">
        <v>0</v>
      </c>
      <c r="ADL233">
        <v>9</v>
      </c>
      <c r="ADM233">
        <v>114.64</v>
      </c>
      <c r="ADN233">
        <v>4.01</v>
      </c>
      <c r="ADO233">
        <v>3.33</v>
      </c>
      <c r="ADP233">
        <v>3.1</v>
      </c>
      <c r="ADQ233">
        <v>13.6</v>
      </c>
      <c r="ADR233">
        <v>3</v>
      </c>
      <c r="ADS233">
        <v>0</v>
      </c>
      <c r="ADT233">
        <v>1</v>
      </c>
      <c r="ADU233">
        <v>0.1</v>
      </c>
      <c r="ADV233">
        <v>28.14</v>
      </c>
      <c r="ADW233">
        <v>0</v>
      </c>
      <c r="ADX233">
        <v>0</v>
      </c>
      <c r="ADY233">
        <v>0</v>
      </c>
      <c r="ADZ233">
        <v>0</v>
      </c>
      <c r="AEA233">
        <v>0</v>
      </c>
      <c r="AEB233">
        <v>0</v>
      </c>
      <c r="AEC233">
        <v>0</v>
      </c>
      <c r="AED233">
        <v>0</v>
      </c>
      <c r="AEE233">
        <v>0</v>
      </c>
      <c r="AEF233">
        <v>0</v>
      </c>
      <c r="AEG233">
        <v>0</v>
      </c>
      <c r="AEH233">
        <v>0</v>
      </c>
      <c r="AEI233">
        <v>0</v>
      </c>
      <c r="AEJ233">
        <v>0</v>
      </c>
      <c r="AEK233">
        <v>0</v>
      </c>
      <c r="AEL233">
        <v>0</v>
      </c>
      <c r="AEM233">
        <v>0</v>
      </c>
      <c r="AEN233">
        <v>0</v>
      </c>
    </row>
    <row r="234" spans="1:820" x14ac:dyDescent="0.2">
      <c r="A234" s="6" t="s">
        <v>595</v>
      </c>
      <c r="B234">
        <v>940.61</v>
      </c>
      <c r="C234">
        <v>651.54700000000003</v>
      </c>
      <c r="D234">
        <v>731.31666666700005</v>
      </c>
      <c r="E234">
        <v>5165.53</v>
      </c>
      <c r="F234">
        <v>1896.95</v>
      </c>
      <c r="G234">
        <v>119</v>
      </c>
      <c r="H234">
        <v>686.41666666699996</v>
      </c>
      <c r="I234">
        <v>502.64</v>
      </c>
      <c r="J234">
        <v>10694.010333333999</v>
      </c>
      <c r="K234">
        <v>77.03</v>
      </c>
      <c r="L234">
        <v>67.298000000000002</v>
      </c>
      <c r="M234">
        <v>83.5</v>
      </c>
      <c r="N234">
        <v>841.9</v>
      </c>
      <c r="O234">
        <v>214</v>
      </c>
      <c r="P234">
        <v>6</v>
      </c>
      <c r="Q234">
        <v>81</v>
      </c>
      <c r="R234">
        <v>26</v>
      </c>
      <c r="S234">
        <v>1396.7280000000001</v>
      </c>
      <c r="T234">
        <v>84.01</v>
      </c>
      <c r="U234">
        <v>50.555</v>
      </c>
      <c r="V234">
        <v>62.35</v>
      </c>
      <c r="W234">
        <v>516.53700000000003</v>
      </c>
      <c r="X234">
        <v>154</v>
      </c>
      <c r="Y234">
        <v>6</v>
      </c>
      <c r="Z234">
        <v>66</v>
      </c>
      <c r="AA234">
        <v>30</v>
      </c>
      <c r="AB234">
        <v>969.452</v>
      </c>
      <c r="AC234">
        <v>79.349999999999994</v>
      </c>
      <c r="AD234">
        <v>61.731000000000002</v>
      </c>
      <c r="AE234">
        <v>69.5</v>
      </c>
      <c r="AF234">
        <v>386.68799999999999</v>
      </c>
      <c r="AG234">
        <v>143</v>
      </c>
      <c r="AH234">
        <v>10</v>
      </c>
      <c r="AI234">
        <v>94</v>
      </c>
      <c r="AJ234">
        <v>49.4</v>
      </c>
      <c r="AK234">
        <v>893.66899999999998</v>
      </c>
      <c r="AL234">
        <v>72.37</v>
      </c>
      <c r="AM234">
        <v>57.820999999999998</v>
      </c>
      <c r="AN234">
        <v>62.9</v>
      </c>
      <c r="AO234">
        <v>386.2</v>
      </c>
      <c r="AP234">
        <v>166.66666666699999</v>
      </c>
      <c r="AQ234">
        <v>16</v>
      </c>
      <c r="AR234">
        <v>42</v>
      </c>
      <c r="AS234">
        <v>76.7</v>
      </c>
      <c r="AT234">
        <v>880.65766666699994</v>
      </c>
      <c r="AU234">
        <v>72.87</v>
      </c>
      <c r="AV234">
        <v>51.762999999999998</v>
      </c>
      <c r="AW234">
        <v>71.099999999999994</v>
      </c>
      <c r="AX234">
        <v>301.39999999999998</v>
      </c>
      <c r="AY234">
        <v>126.2</v>
      </c>
      <c r="AZ234">
        <v>17</v>
      </c>
      <c r="BA234">
        <v>54</v>
      </c>
      <c r="BB234">
        <v>91.2</v>
      </c>
      <c r="BC234">
        <v>785.53300000000002</v>
      </c>
      <c r="BD234">
        <v>73.69</v>
      </c>
      <c r="BE234">
        <v>46.854999999999997</v>
      </c>
      <c r="BF234">
        <v>58.75</v>
      </c>
      <c r="BG234">
        <v>256.64999999999998</v>
      </c>
      <c r="BH234">
        <v>135</v>
      </c>
      <c r="BI234">
        <v>12</v>
      </c>
      <c r="BJ234">
        <v>49</v>
      </c>
      <c r="BK234">
        <v>36.340000000000003</v>
      </c>
      <c r="BL234">
        <v>668.28499999999997</v>
      </c>
      <c r="BM234">
        <v>84.32</v>
      </c>
      <c r="BN234">
        <v>46.066000000000003</v>
      </c>
      <c r="BO234">
        <v>48.8</v>
      </c>
      <c r="BP234">
        <v>272.60000000000002</v>
      </c>
      <c r="BQ234">
        <v>126</v>
      </c>
      <c r="BR234">
        <v>10</v>
      </c>
      <c r="BS234">
        <v>23</v>
      </c>
      <c r="BT234">
        <v>51.3</v>
      </c>
      <c r="BU234">
        <v>662.08600000000001</v>
      </c>
      <c r="BV234">
        <v>90.5</v>
      </c>
      <c r="BW234">
        <v>51.906999999999996</v>
      </c>
      <c r="BX234">
        <v>47.65</v>
      </c>
      <c r="BY234">
        <v>319.89999999999998</v>
      </c>
      <c r="BZ234">
        <v>173.5</v>
      </c>
      <c r="CA234">
        <v>9</v>
      </c>
      <c r="CB234">
        <v>14</v>
      </c>
      <c r="CC234">
        <v>31.7</v>
      </c>
      <c r="CD234">
        <v>738.15700000000004</v>
      </c>
      <c r="CE234">
        <v>80.010000000000005</v>
      </c>
      <c r="CF234">
        <v>66.233999999999995</v>
      </c>
      <c r="CG234">
        <v>44.3</v>
      </c>
      <c r="CH234">
        <v>466.15</v>
      </c>
      <c r="CI234">
        <v>154</v>
      </c>
      <c r="CJ234">
        <v>5</v>
      </c>
      <c r="CK234">
        <v>65.416666667000001</v>
      </c>
      <c r="CL234">
        <v>43</v>
      </c>
      <c r="CM234">
        <v>924.11066666700003</v>
      </c>
      <c r="CN234">
        <v>74.97</v>
      </c>
      <c r="CO234">
        <v>47.694000000000003</v>
      </c>
      <c r="CP234">
        <v>57.95</v>
      </c>
      <c r="CQ234">
        <v>509.57499999999999</v>
      </c>
      <c r="CR234">
        <v>160.58333333300001</v>
      </c>
      <c r="CS234">
        <v>5</v>
      </c>
      <c r="CT234">
        <v>55</v>
      </c>
      <c r="CU234">
        <v>34</v>
      </c>
      <c r="CV234">
        <v>944.77233333300001</v>
      </c>
      <c r="CW234">
        <v>65.3</v>
      </c>
      <c r="CX234">
        <v>49.497</v>
      </c>
      <c r="CY234">
        <v>60.45</v>
      </c>
      <c r="CZ234">
        <v>332.4</v>
      </c>
      <c r="DA234">
        <v>162</v>
      </c>
      <c r="DB234">
        <v>12</v>
      </c>
      <c r="DC234">
        <v>57</v>
      </c>
      <c r="DD234">
        <v>18</v>
      </c>
      <c r="DE234">
        <v>756.64700000000005</v>
      </c>
      <c r="DF234">
        <v>86.19</v>
      </c>
      <c r="DG234">
        <v>54.125999999999998</v>
      </c>
      <c r="DH234">
        <v>64.066666667000007</v>
      </c>
      <c r="DI234">
        <v>575.53</v>
      </c>
      <c r="DJ234">
        <v>182</v>
      </c>
      <c r="DK234">
        <v>11</v>
      </c>
      <c r="DL234">
        <v>86</v>
      </c>
      <c r="DM234">
        <v>15</v>
      </c>
      <c r="DN234">
        <v>1073.9126666669999</v>
      </c>
      <c r="DO234">
        <v>135.27000000000001</v>
      </c>
      <c r="DP234">
        <v>120.58</v>
      </c>
      <c r="DQ234">
        <v>150.6</v>
      </c>
      <c r="DR234">
        <v>851.875</v>
      </c>
      <c r="DS234">
        <v>419</v>
      </c>
      <c r="DT234">
        <v>16</v>
      </c>
      <c r="DU234">
        <v>122</v>
      </c>
      <c r="DV234">
        <v>83.8</v>
      </c>
      <c r="DW234">
        <v>1899.125</v>
      </c>
      <c r="DX234">
        <v>10</v>
      </c>
      <c r="DY234">
        <v>8</v>
      </c>
      <c r="DZ234">
        <v>22.2</v>
      </c>
      <c r="EA234">
        <v>132.69999999999999</v>
      </c>
      <c r="EB234">
        <v>45</v>
      </c>
      <c r="EC234">
        <v>3</v>
      </c>
      <c r="ED234">
        <v>21</v>
      </c>
      <c r="EE234">
        <v>6</v>
      </c>
      <c r="EF234">
        <v>247.9</v>
      </c>
      <c r="EG234">
        <v>17.66</v>
      </c>
      <c r="EH234">
        <v>9</v>
      </c>
      <c r="EI234">
        <v>17.899999999999999</v>
      </c>
      <c r="EJ234">
        <v>97</v>
      </c>
      <c r="EK234">
        <v>31</v>
      </c>
      <c r="EL234">
        <v>0</v>
      </c>
      <c r="EM234">
        <v>11</v>
      </c>
      <c r="EN234">
        <v>4</v>
      </c>
      <c r="EO234">
        <v>187.56</v>
      </c>
      <c r="EP234">
        <v>20.67</v>
      </c>
      <c r="EQ234">
        <v>9.02</v>
      </c>
      <c r="ER234">
        <v>14.4</v>
      </c>
      <c r="ES234">
        <v>40.799999999999997</v>
      </c>
      <c r="ET234">
        <v>17</v>
      </c>
      <c r="EU234">
        <v>0</v>
      </c>
      <c r="EV234">
        <v>16</v>
      </c>
      <c r="EW234">
        <v>7.4</v>
      </c>
      <c r="EX234">
        <v>125.29</v>
      </c>
      <c r="EY234">
        <v>14.69</v>
      </c>
      <c r="EZ234">
        <v>11.36</v>
      </c>
      <c r="FA234">
        <v>10</v>
      </c>
      <c r="FB234">
        <v>56.5</v>
      </c>
      <c r="FC234">
        <v>17</v>
      </c>
      <c r="FD234">
        <v>5</v>
      </c>
      <c r="FE234">
        <v>6</v>
      </c>
      <c r="FF234">
        <v>11</v>
      </c>
      <c r="FG234">
        <v>131.55000000000001</v>
      </c>
      <c r="FH234">
        <v>8.68</v>
      </c>
      <c r="FI234">
        <v>15.37</v>
      </c>
      <c r="FJ234">
        <v>18.2</v>
      </c>
      <c r="FK234">
        <v>45.4</v>
      </c>
      <c r="FL234">
        <v>22</v>
      </c>
      <c r="FM234">
        <v>2</v>
      </c>
      <c r="FN234">
        <v>0</v>
      </c>
      <c r="FO234">
        <v>13.6</v>
      </c>
      <c r="FP234">
        <v>125.25</v>
      </c>
      <c r="FQ234">
        <v>14.01</v>
      </c>
      <c r="FR234">
        <v>5.0199999999999996</v>
      </c>
      <c r="FS234">
        <v>15.1</v>
      </c>
      <c r="FT234">
        <v>52.6</v>
      </c>
      <c r="FU234">
        <v>23</v>
      </c>
      <c r="FV234">
        <v>3</v>
      </c>
      <c r="FW234">
        <v>10</v>
      </c>
      <c r="FX234">
        <v>2</v>
      </c>
      <c r="FY234">
        <v>124.73</v>
      </c>
      <c r="FZ234">
        <v>5</v>
      </c>
      <c r="GA234">
        <v>1.36</v>
      </c>
      <c r="GB234">
        <v>6.2</v>
      </c>
      <c r="GC234">
        <v>57</v>
      </c>
      <c r="GD234">
        <v>18</v>
      </c>
      <c r="GE234">
        <v>0</v>
      </c>
      <c r="GF234">
        <v>5</v>
      </c>
      <c r="GG234">
        <v>10.8</v>
      </c>
      <c r="GH234">
        <v>103.36</v>
      </c>
      <c r="GI234">
        <v>8.35</v>
      </c>
      <c r="GJ234">
        <v>11.02</v>
      </c>
      <c r="GK234">
        <v>11.4</v>
      </c>
      <c r="GL234">
        <v>49</v>
      </c>
      <c r="GM234">
        <v>45</v>
      </c>
      <c r="GN234">
        <v>1</v>
      </c>
      <c r="GO234">
        <v>0</v>
      </c>
      <c r="GP234">
        <v>5</v>
      </c>
      <c r="GQ234">
        <v>130.77000000000001</v>
      </c>
      <c r="GR234">
        <v>10.36</v>
      </c>
      <c r="GS234">
        <v>16.07</v>
      </c>
      <c r="GT234">
        <v>8</v>
      </c>
      <c r="GU234">
        <v>73.8</v>
      </c>
      <c r="GV234">
        <v>40</v>
      </c>
      <c r="GW234">
        <v>0</v>
      </c>
      <c r="GX234">
        <v>36</v>
      </c>
      <c r="GY234">
        <v>9</v>
      </c>
      <c r="GZ234">
        <v>193.23</v>
      </c>
      <c r="HA234">
        <v>10.34</v>
      </c>
      <c r="HB234">
        <v>11.66</v>
      </c>
      <c r="HC234">
        <v>12.1</v>
      </c>
      <c r="HD234">
        <v>117.97499999999999</v>
      </c>
      <c r="HE234">
        <v>61</v>
      </c>
      <c r="HF234">
        <v>0</v>
      </c>
      <c r="HG234">
        <v>0</v>
      </c>
      <c r="HH234">
        <v>9</v>
      </c>
      <c r="HI234">
        <v>222.07499999999999</v>
      </c>
      <c r="HJ234">
        <v>7</v>
      </c>
      <c r="HK234">
        <v>11.02</v>
      </c>
      <c r="HL234">
        <v>9.6999999999999993</v>
      </c>
      <c r="HM234">
        <v>51.2</v>
      </c>
      <c r="HN234">
        <v>45</v>
      </c>
      <c r="HO234">
        <v>0</v>
      </c>
      <c r="HP234">
        <v>14</v>
      </c>
      <c r="HQ234">
        <v>3</v>
      </c>
      <c r="HR234">
        <v>140.91999999999999</v>
      </c>
      <c r="HS234">
        <v>8.51</v>
      </c>
      <c r="HT234">
        <v>11.68</v>
      </c>
      <c r="HU234">
        <v>5.4</v>
      </c>
      <c r="HV234">
        <v>77.900000000000006</v>
      </c>
      <c r="HW234">
        <v>55</v>
      </c>
      <c r="HX234">
        <v>2</v>
      </c>
      <c r="HY234">
        <v>3</v>
      </c>
      <c r="HZ234">
        <v>3</v>
      </c>
      <c r="IA234">
        <v>166.49</v>
      </c>
      <c r="IB234">
        <v>210.39</v>
      </c>
      <c r="IC234">
        <v>120.02800000000001</v>
      </c>
      <c r="ID234">
        <v>134.6</v>
      </c>
      <c r="IE234">
        <v>888.95</v>
      </c>
      <c r="IF234">
        <v>361.5</v>
      </c>
      <c r="IG234">
        <v>16</v>
      </c>
      <c r="IH234">
        <v>107</v>
      </c>
      <c r="II234">
        <v>79</v>
      </c>
      <c r="IJ234">
        <v>1917.4680000000001</v>
      </c>
      <c r="IK234">
        <v>14.69</v>
      </c>
      <c r="IL234">
        <v>13.33</v>
      </c>
      <c r="IM234">
        <v>10.199999999999999</v>
      </c>
      <c r="IN234">
        <v>85.3</v>
      </c>
      <c r="IO234">
        <v>52</v>
      </c>
      <c r="IP234">
        <v>1</v>
      </c>
      <c r="IQ234">
        <v>8</v>
      </c>
      <c r="IR234">
        <v>1</v>
      </c>
      <c r="IS234">
        <v>185.52</v>
      </c>
      <c r="IT234">
        <v>14.68</v>
      </c>
      <c r="IU234">
        <v>7.8470000000000004</v>
      </c>
      <c r="IV234">
        <v>11.5</v>
      </c>
      <c r="IW234">
        <v>99.6</v>
      </c>
      <c r="IX234">
        <v>25</v>
      </c>
      <c r="IY234">
        <v>1</v>
      </c>
      <c r="IZ234">
        <v>9</v>
      </c>
      <c r="JA234">
        <v>1</v>
      </c>
      <c r="JB234">
        <v>169.62700000000001</v>
      </c>
      <c r="JC234">
        <v>10.68</v>
      </c>
      <c r="JD234">
        <v>12.83</v>
      </c>
      <c r="JE234">
        <v>10.3</v>
      </c>
      <c r="JF234">
        <v>75.7</v>
      </c>
      <c r="JG234">
        <v>21</v>
      </c>
      <c r="JH234">
        <v>0</v>
      </c>
      <c r="JI234">
        <v>32</v>
      </c>
      <c r="JJ234">
        <v>5</v>
      </c>
      <c r="JK234">
        <v>167.51</v>
      </c>
      <c r="JL234">
        <v>20.68</v>
      </c>
      <c r="JM234">
        <v>8.68</v>
      </c>
      <c r="JN234">
        <v>11.3</v>
      </c>
      <c r="JO234">
        <v>93.7</v>
      </c>
      <c r="JP234">
        <v>31</v>
      </c>
      <c r="JQ234">
        <v>1</v>
      </c>
      <c r="JR234">
        <v>8</v>
      </c>
      <c r="JS234">
        <v>14</v>
      </c>
      <c r="JT234">
        <v>188.36</v>
      </c>
      <c r="JU234">
        <v>14.67</v>
      </c>
      <c r="JV234">
        <v>7.68</v>
      </c>
      <c r="JW234">
        <v>9.5</v>
      </c>
      <c r="JX234">
        <v>36.200000000000003</v>
      </c>
      <c r="JY234">
        <v>21</v>
      </c>
      <c r="JZ234">
        <v>1</v>
      </c>
      <c r="KA234">
        <v>21</v>
      </c>
      <c r="KB234">
        <v>15</v>
      </c>
      <c r="KC234">
        <v>126.05</v>
      </c>
      <c r="KD234">
        <v>18.350000000000001</v>
      </c>
      <c r="KE234">
        <v>11.34</v>
      </c>
      <c r="KF234">
        <v>13</v>
      </c>
      <c r="KG234">
        <v>51.05</v>
      </c>
      <c r="KH234">
        <v>35</v>
      </c>
      <c r="KI234">
        <v>3</v>
      </c>
      <c r="KJ234">
        <v>5</v>
      </c>
      <c r="KK234">
        <v>8</v>
      </c>
      <c r="KL234">
        <v>144.74</v>
      </c>
      <c r="KM234">
        <v>17.5</v>
      </c>
      <c r="KN234">
        <v>9.36</v>
      </c>
      <c r="KO234">
        <v>3</v>
      </c>
      <c r="KP234">
        <v>50.2</v>
      </c>
      <c r="KQ234">
        <v>21</v>
      </c>
      <c r="KR234">
        <v>0</v>
      </c>
      <c r="KS234">
        <v>1</v>
      </c>
      <c r="KT234">
        <v>8</v>
      </c>
      <c r="KU234">
        <v>110.06</v>
      </c>
      <c r="KV234">
        <v>24.66</v>
      </c>
      <c r="KW234">
        <v>14</v>
      </c>
      <c r="KX234">
        <v>8</v>
      </c>
      <c r="KY234">
        <v>55</v>
      </c>
      <c r="KZ234">
        <v>24.5</v>
      </c>
      <c r="LA234">
        <v>1</v>
      </c>
      <c r="LB234">
        <v>0</v>
      </c>
      <c r="LC234">
        <v>9</v>
      </c>
      <c r="LD234">
        <v>136.16</v>
      </c>
      <c r="LE234">
        <v>17.149999999999999</v>
      </c>
      <c r="LF234">
        <v>9.8680000000000003</v>
      </c>
      <c r="LG234">
        <v>8.4</v>
      </c>
      <c r="LH234">
        <v>54.5</v>
      </c>
      <c r="LI234">
        <v>23</v>
      </c>
      <c r="LJ234">
        <v>1</v>
      </c>
      <c r="LK234">
        <v>3</v>
      </c>
      <c r="LL234">
        <v>8</v>
      </c>
      <c r="LM234">
        <v>124.91800000000001</v>
      </c>
      <c r="LN234">
        <v>19.989999999999998</v>
      </c>
      <c r="LO234">
        <v>6.0229999999999997</v>
      </c>
      <c r="LP234">
        <v>16.2</v>
      </c>
      <c r="LQ234">
        <v>114.7</v>
      </c>
      <c r="LR234">
        <v>26</v>
      </c>
      <c r="LS234">
        <v>0</v>
      </c>
      <c r="LT234">
        <v>1</v>
      </c>
      <c r="LU234">
        <v>6</v>
      </c>
      <c r="LV234">
        <v>189.91300000000001</v>
      </c>
      <c r="LW234">
        <v>12.66</v>
      </c>
      <c r="LX234">
        <v>12.07</v>
      </c>
      <c r="LY234">
        <v>12</v>
      </c>
      <c r="LZ234">
        <v>63.2</v>
      </c>
      <c r="MA234">
        <v>32</v>
      </c>
      <c r="MB234">
        <v>3</v>
      </c>
      <c r="MC234">
        <v>9</v>
      </c>
      <c r="MD234">
        <v>2</v>
      </c>
      <c r="ME234">
        <v>145.93</v>
      </c>
      <c r="MF234">
        <v>24.68</v>
      </c>
      <c r="MG234">
        <v>7</v>
      </c>
      <c r="MH234">
        <v>21.2</v>
      </c>
      <c r="MI234">
        <v>109.8</v>
      </c>
      <c r="MJ234">
        <v>50</v>
      </c>
      <c r="MK234">
        <v>4</v>
      </c>
      <c r="ML234">
        <v>10</v>
      </c>
      <c r="MM234">
        <v>2</v>
      </c>
      <c r="MN234">
        <v>228.68</v>
      </c>
      <c r="MO234">
        <v>170.26</v>
      </c>
      <c r="MP234">
        <v>130.398</v>
      </c>
      <c r="MQ234">
        <v>174.31666666699999</v>
      </c>
      <c r="MR234">
        <v>1124.1130000000001</v>
      </c>
      <c r="MS234">
        <v>322.25</v>
      </c>
      <c r="MT234">
        <v>25</v>
      </c>
      <c r="MU234">
        <v>93</v>
      </c>
      <c r="MV234">
        <v>77</v>
      </c>
      <c r="MW234">
        <v>2116.3376666670001</v>
      </c>
      <c r="MX234">
        <v>13.01</v>
      </c>
      <c r="MY234">
        <v>11.397</v>
      </c>
      <c r="MZ234">
        <v>22</v>
      </c>
      <c r="NA234">
        <v>188.9</v>
      </c>
      <c r="NB234">
        <v>33</v>
      </c>
      <c r="NC234">
        <v>1</v>
      </c>
      <c r="ND234">
        <v>9</v>
      </c>
      <c r="NE234">
        <v>4</v>
      </c>
      <c r="NF234">
        <v>282.30700000000002</v>
      </c>
      <c r="NG234">
        <v>9.33</v>
      </c>
      <c r="NH234">
        <v>7.99</v>
      </c>
      <c r="NI234">
        <v>12</v>
      </c>
      <c r="NJ234">
        <v>116.325</v>
      </c>
      <c r="NK234">
        <v>27</v>
      </c>
      <c r="NL234">
        <v>2</v>
      </c>
      <c r="NM234">
        <v>3</v>
      </c>
      <c r="NN234">
        <v>7</v>
      </c>
      <c r="NO234">
        <v>184.64500000000001</v>
      </c>
      <c r="NP234">
        <v>10.67</v>
      </c>
      <c r="NQ234">
        <v>16.056000000000001</v>
      </c>
      <c r="NR234">
        <v>15.9</v>
      </c>
      <c r="NS234">
        <v>86.688000000000002</v>
      </c>
      <c r="NT234">
        <v>36</v>
      </c>
      <c r="NU234">
        <v>1</v>
      </c>
      <c r="NV234">
        <v>10</v>
      </c>
      <c r="NW234">
        <v>8</v>
      </c>
      <c r="NX234">
        <v>184.31399999999999</v>
      </c>
      <c r="NY234">
        <v>10</v>
      </c>
      <c r="NZ234">
        <v>15.01</v>
      </c>
      <c r="OA234">
        <v>13</v>
      </c>
      <c r="OB234">
        <v>60.4</v>
      </c>
      <c r="OC234">
        <v>32.666666667000001</v>
      </c>
      <c r="OD234">
        <v>3</v>
      </c>
      <c r="OE234">
        <v>3</v>
      </c>
      <c r="OF234">
        <v>8.3000000000000007</v>
      </c>
      <c r="OG234">
        <v>145.37666666699999</v>
      </c>
      <c r="OH234">
        <v>9.33</v>
      </c>
      <c r="OI234">
        <v>10.32</v>
      </c>
      <c r="OJ234">
        <v>17.100000000000001</v>
      </c>
      <c r="OK234">
        <v>59.9</v>
      </c>
      <c r="OL234">
        <v>18</v>
      </c>
      <c r="OM234">
        <v>5</v>
      </c>
      <c r="ON234">
        <v>4</v>
      </c>
      <c r="OO234">
        <v>16.2</v>
      </c>
      <c r="OP234">
        <v>139.85</v>
      </c>
      <c r="OQ234">
        <v>10.66</v>
      </c>
      <c r="OR234">
        <v>7.66</v>
      </c>
      <c r="OS234">
        <v>9.1999999999999993</v>
      </c>
      <c r="OT234">
        <v>38.4</v>
      </c>
      <c r="OU234">
        <v>25</v>
      </c>
      <c r="OV234">
        <v>0</v>
      </c>
      <c r="OW234">
        <v>9</v>
      </c>
      <c r="OX234">
        <v>5</v>
      </c>
      <c r="OY234">
        <v>104.92</v>
      </c>
      <c r="OZ234">
        <v>17.66</v>
      </c>
      <c r="PA234">
        <v>13.475</v>
      </c>
      <c r="PB234">
        <v>17.55</v>
      </c>
      <c r="PC234">
        <v>52.6</v>
      </c>
      <c r="PD234">
        <v>19</v>
      </c>
      <c r="PE234">
        <v>2</v>
      </c>
      <c r="PF234">
        <v>0</v>
      </c>
      <c r="PG234">
        <v>6.5</v>
      </c>
      <c r="PH234">
        <v>128.785</v>
      </c>
      <c r="PI234">
        <v>25.98</v>
      </c>
      <c r="PJ234">
        <v>6.8170000000000002</v>
      </c>
      <c r="PK234">
        <v>13.2</v>
      </c>
      <c r="PL234">
        <v>63.1</v>
      </c>
      <c r="PM234">
        <v>21</v>
      </c>
      <c r="PN234">
        <v>1</v>
      </c>
      <c r="PO234">
        <v>0</v>
      </c>
      <c r="PP234">
        <v>4</v>
      </c>
      <c r="PQ234">
        <v>135.09700000000001</v>
      </c>
      <c r="PR234">
        <v>14.67</v>
      </c>
      <c r="PS234">
        <v>12.32</v>
      </c>
      <c r="PT234">
        <v>9.3000000000000007</v>
      </c>
      <c r="PU234">
        <v>108.1</v>
      </c>
      <c r="PV234">
        <v>35</v>
      </c>
      <c r="PW234">
        <v>0</v>
      </c>
      <c r="PX234">
        <v>6</v>
      </c>
      <c r="PY234">
        <v>4</v>
      </c>
      <c r="PZ234">
        <v>189.39</v>
      </c>
      <c r="QA234">
        <v>17.63</v>
      </c>
      <c r="QB234">
        <v>9.1199999999999992</v>
      </c>
      <c r="QC234">
        <v>13.5</v>
      </c>
      <c r="QD234">
        <v>118.8</v>
      </c>
      <c r="QE234">
        <v>14.583333333000001</v>
      </c>
      <c r="QF234">
        <v>0</v>
      </c>
      <c r="QG234">
        <v>16</v>
      </c>
      <c r="QH234">
        <v>5</v>
      </c>
      <c r="QI234">
        <v>194.633333333</v>
      </c>
      <c r="QJ234">
        <v>14.99</v>
      </c>
      <c r="QK234">
        <v>10.167</v>
      </c>
      <c r="QL234">
        <v>18.25</v>
      </c>
      <c r="QM234">
        <v>72.099999999999994</v>
      </c>
      <c r="QN234">
        <v>29</v>
      </c>
      <c r="QO234">
        <v>8</v>
      </c>
      <c r="QP234">
        <v>10</v>
      </c>
      <c r="QQ234">
        <v>4</v>
      </c>
      <c r="QR234">
        <v>166.50700000000001</v>
      </c>
      <c r="QS234">
        <v>16.329999999999998</v>
      </c>
      <c r="QT234">
        <v>10.066000000000001</v>
      </c>
      <c r="QU234">
        <v>13.316666667</v>
      </c>
      <c r="QV234">
        <v>158.80000000000001</v>
      </c>
      <c r="QW234">
        <v>32</v>
      </c>
      <c r="QX234">
        <v>2</v>
      </c>
      <c r="QY234">
        <v>23</v>
      </c>
      <c r="QZ234">
        <v>5</v>
      </c>
      <c r="RA234">
        <v>260.51266666700002</v>
      </c>
      <c r="RB234">
        <v>155.52000000000001</v>
      </c>
      <c r="RC234">
        <v>94.617000000000004</v>
      </c>
      <c r="RD234">
        <v>103.45</v>
      </c>
      <c r="RE234">
        <v>798.28</v>
      </c>
      <c r="RF234">
        <v>280</v>
      </c>
      <c r="RG234">
        <v>18</v>
      </c>
      <c r="RH234">
        <v>100</v>
      </c>
      <c r="RI234">
        <v>69.94</v>
      </c>
      <c r="RJ234">
        <v>1619.807</v>
      </c>
      <c r="RK234">
        <v>9</v>
      </c>
      <c r="RL234">
        <v>8.66</v>
      </c>
      <c r="RM234">
        <v>12.8</v>
      </c>
      <c r="RN234">
        <v>169</v>
      </c>
      <c r="RO234">
        <v>38</v>
      </c>
      <c r="RP234">
        <v>1</v>
      </c>
      <c r="RQ234">
        <v>3</v>
      </c>
      <c r="RR234">
        <v>4</v>
      </c>
      <c r="RS234">
        <v>245.46</v>
      </c>
      <c r="RT234">
        <v>16.32</v>
      </c>
      <c r="RU234">
        <v>6.3730000000000002</v>
      </c>
      <c r="RV234">
        <v>5.5</v>
      </c>
      <c r="RW234">
        <v>59.5</v>
      </c>
      <c r="RX234">
        <v>16</v>
      </c>
      <c r="RY234">
        <v>2</v>
      </c>
      <c r="RZ234">
        <v>5</v>
      </c>
      <c r="SA234">
        <v>5</v>
      </c>
      <c r="SB234">
        <v>115.693</v>
      </c>
      <c r="SC234">
        <v>13.67</v>
      </c>
      <c r="SD234">
        <v>8.33</v>
      </c>
      <c r="SE234">
        <v>11.8</v>
      </c>
      <c r="SF234">
        <v>66.2</v>
      </c>
      <c r="SG234">
        <v>24</v>
      </c>
      <c r="SH234">
        <v>1</v>
      </c>
      <c r="SI234">
        <v>4</v>
      </c>
      <c r="SJ234">
        <v>9.5</v>
      </c>
      <c r="SK234">
        <v>138.5</v>
      </c>
      <c r="SL234">
        <v>11.67</v>
      </c>
      <c r="SM234">
        <v>7.0659999999999998</v>
      </c>
      <c r="SN234">
        <v>7</v>
      </c>
      <c r="SO234">
        <v>64.2</v>
      </c>
      <c r="SP234">
        <v>27</v>
      </c>
      <c r="SQ234">
        <v>3</v>
      </c>
      <c r="SR234">
        <v>17</v>
      </c>
      <c r="SS234">
        <v>7</v>
      </c>
      <c r="ST234">
        <v>143.93600000000001</v>
      </c>
      <c r="SU234">
        <v>8.01</v>
      </c>
      <c r="SV234">
        <v>7.66</v>
      </c>
      <c r="SW234">
        <v>7</v>
      </c>
      <c r="SX234">
        <v>37.4</v>
      </c>
      <c r="SY234">
        <v>12</v>
      </c>
      <c r="SZ234">
        <v>5</v>
      </c>
      <c r="TA234">
        <v>8</v>
      </c>
      <c r="TB234">
        <v>14</v>
      </c>
      <c r="TC234">
        <v>99.07</v>
      </c>
      <c r="TD234">
        <v>11.17</v>
      </c>
      <c r="TE234">
        <v>5.0659999999999998</v>
      </c>
      <c r="TF234">
        <v>6.25</v>
      </c>
      <c r="TG234">
        <v>27</v>
      </c>
      <c r="TH234">
        <v>10</v>
      </c>
      <c r="TI234">
        <v>2</v>
      </c>
      <c r="TJ234">
        <v>6</v>
      </c>
      <c r="TK234">
        <v>8.34</v>
      </c>
      <c r="TL234">
        <v>75.825999999999993</v>
      </c>
      <c r="TM234">
        <v>15.99</v>
      </c>
      <c r="TN234">
        <v>4.1319999999999997</v>
      </c>
      <c r="TO234">
        <v>6</v>
      </c>
      <c r="TP234">
        <v>42.4</v>
      </c>
      <c r="TQ234">
        <v>26</v>
      </c>
      <c r="TR234">
        <v>2</v>
      </c>
      <c r="TS234">
        <v>12</v>
      </c>
      <c r="TT234">
        <v>7</v>
      </c>
      <c r="TU234">
        <v>115.52200000000001</v>
      </c>
      <c r="TV234">
        <v>11.34</v>
      </c>
      <c r="TW234">
        <v>7.8029999999999999</v>
      </c>
      <c r="TX234">
        <v>6</v>
      </c>
      <c r="TY234">
        <v>42</v>
      </c>
      <c r="TZ234">
        <v>37</v>
      </c>
      <c r="UA234">
        <v>0</v>
      </c>
      <c r="UB234">
        <v>1</v>
      </c>
      <c r="UC234">
        <v>0.1</v>
      </c>
      <c r="UD234">
        <v>105.24299999999999</v>
      </c>
      <c r="UE234">
        <v>12.33</v>
      </c>
      <c r="UF234">
        <v>10.87</v>
      </c>
      <c r="UG234">
        <v>5.3</v>
      </c>
      <c r="UH234">
        <v>51.75</v>
      </c>
      <c r="UI234">
        <v>14</v>
      </c>
      <c r="UJ234">
        <v>0</v>
      </c>
      <c r="UK234">
        <v>0</v>
      </c>
      <c r="UL234">
        <v>5</v>
      </c>
      <c r="UM234">
        <v>99.25</v>
      </c>
      <c r="UN234">
        <v>14.67</v>
      </c>
      <c r="UO234">
        <v>6.835</v>
      </c>
      <c r="UP234">
        <v>6.6</v>
      </c>
      <c r="UQ234">
        <v>71.400000000000006</v>
      </c>
      <c r="UR234">
        <v>30</v>
      </c>
      <c r="US234">
        <v>2</v>
      </c>
      <c r="UT234">
        <v>18</v>
      </c>
      <c r="UU234">
        <v>6</v>
      </c>
      <c r="UV234">
        <v>155.505</v>
      </c>
      <c r="UW234">
        <v>12.67</v>
      </c>
      <c r="UX234">
        <v>11.34</v>
      </c>
      <c r="UY234">
        <v>13.1</v>
      </c>
      <c r="UZ234">
        <v>72.900000000000006</v>
      </c>
      <c r="VA234">
        <v>29</v>
      </c>
      <c r="VB234">
        <v>0</v>
      </c>
      <c r="VC234">
        <v>10</v>
      </c>
      <c r="VD234">
        <v>4</v>
      </c>
      <c r="VE234">
        <v>153.01</v>
      </c>
      <c r="VF234">
        <v>18.68</v>
      </c>
      <c r="VG234">
        <v>10.481999999999999</v>
      </c>
      <c r="VH234">
        <v>16.100000000000001</v>
      </c>
      <c r="VI234">
        <v>94.53</v>
      </c>
      <c r="VJ234">
        <v>17</v>
      </c>
      <c r="VK234">
        <v>0</v>
      </c>
      <c r="VL234">
        <v>16</v>
      </c>
      <c r="VM234">
        <v>0</v>
      </c>
      <c r="VN234">
        <v>172.792</v>
      </c>
      <c r="VO234">
        <v>151.47999999999999</v>
      </c>
      <c r="VP234">
        <v>102.533</v>
      </c>
      <c r="VQ234">
        <v>86.15</v>
      </c>
      <c r="VR234">
        <v>865.7</v>
      </c>
      <c r="VS234">
        <v>274</v>
      </c>
      <c r="VT234">
        <v>26</v>
      </c>
      <c r="VU234">
        <v>146</v>
      </c>
      <c r="VV234">
        <v>101.5</v>
      </c>
      <c r="VW234">
        <v>1753.3630000000001</v>
      </c>
      <c r="VX234">
        <v>16.329999999999998</v>
      </c>
      <c r="VY234">
        <v>12.726000000000001</v>
      </c>
      <c r="VZ234">
        <v>8.5</v>
      </c>
      <c r="WA234">
        <v>105.2</v>
      </c>
      <c r="WB234">
        <v>15</v>
      </c>
      <c r="WC234">
        <v>0</v>
      </c>
      <c r="WD234">
        <v>18</v>
      </c>
      <c r="WE234">
        <v>7</v>
      </c>
      <c r="WF234">
        <v>182.756</v>
      </c>
      <c r="WG234">
        <v>14.68</v>
      </c>
      <c r="WH234">
        <v>7.49</v>
      </c>
      <c r="WI234">
        <v>5.85</v>
      </c>
      <c r="WJ234">
        <v>80.8</v>
      </c>
      <c r="WK234">
        <v>30</v>
      </c>
      <c r="WL234">
        <v>1</v>
      </c>
      <c r="WM234">
        <v>28</v>
      </c>
      <c r="WN234">
        <v>8</v>
      </c>
      <c r="WO234">
        <v>175.82</v>
      </c>
      <c r="WP234">
        <v>12.66</v>
      </c>
      <c r="WQ234">
        <v>6</v>
      </c>
      <c r="WR234">
        <v>10.5</v>
      </c>
      <c r="WS234">
        <v>68.8</v>
      </c>
      <c r="WT234">
        <v>27</v>
      </c>
      <c r="WU234">
        <v>3</v>
      </c>
      <c r="WV234">
        <v>9</v>
      </c>
      <c r="WW234">
        <v>7.5</v>
      </c>
      <c r="WX234">
        <v>144.46</v>
      </c>
      <c r="WY234">
        <v>10</v>
      </c>
      <c r="WZ234">
        <v>6.9249999999999998</v>
      </c>
      <c r="XA234">
        <v>7.5</v>
      </c>
      <c r="XB234">
        <v>61</v>
      </c>
      <c r="XC234">
        <v>18</v>
      </c>
      <c r="XD234">
        <v>0</v>
      </c>
      <c r="XE234">
        <v>4</v>
      </c>
      <c r="XF234">
        <v>18.399999999999999</v>
      </c>
      <c r="XG234">
        <v>125.825</v>
      </c>
      <c r="XH234">
        <v>15.51</v>
      </c>
      <c r="XI234">
        <v>6.67</v>
      </c>
      <c r="XJ234">
        <v>8.1</v>
      </c>
      <c r="XK234">
        <v>63.3</v>
      </c>
      <c r="XL234">
        <v>24</v>
      </c>
      <c r="XM234">
        <v>4</v>
      </c>
      <c r="XN234">
        <v>9</v>
      </c>
      <c r="XO234">
        <v>18.399999999999999</v>
      </c>
      <c r="XP234">
        <v>148.97999999999999</v>
      </c>
      <c r="XQ234">
        <v>10.5</v>
      </c>
      <c r="XR234">
        <v>12.066000000000001</v>
      </c>
      <c r="XS234">
        <v>6.15</v>
      </c>
      <c r="XT234">
        <v>26</v>
      </c>
      <c r="XU234">
        <v>23</v>
      </c>
      <c r="XV234">
        <v>4</v>
      </c>
      <c r="XW234">
        <v>7</v>
      </c>
      <c r="XX234">
        <v>4</v>
      </c>
      <c r="XY234">
        <v>92.715999999999994</v>
      </c>
      <c r="XZ234">
        <v>9.84</v>
      </c>
      <c r="YA234">
        <v>8.0350000000000001</v>
      </c>
      <c r="YB234">
        <v>5</v>
      </c>
      <c r="YC234">
        <v>34.4</v>
      </c>
      <c r="YD234">
        <v>28</v>
      </c>
      <c r="YE234">
        <v>2</v>
      </c>
      <c r="YF234">
        <v>3</v>
      </c>
      <c r="YG234">
        <v>10</v>
      </c>
      <c r="YH234">
        <v>100.27500000000001</v>
      </c>
      <c r="YI234">
        <v>3.99</v>
      </c>
      <c r="YJ234">
        <v>5.7370000000000001</v>
      </c>
      <c r="YK234">
        <v>5.05</v>
      </c>
      <c r="YL234">
        <v>65.599999999999994</v>
      </c>
      <c r="YM234">
        <v>15</v>
      </c>
      <c r="YN234">
        <v>4</v>
      </c>
      <c r="YO234">
        <v>0</v>
      </c>
      <c r="YP234">
        <v>0.2</v>
      </c>
      <c r="YQ234">
        <v>99.576999999999998</v>
      </c>
      <c r="YR234">
        <v>13</v>
      </c>
      <c r="YS234">
        <v>6.36</v>
      </c>
      <c r="YT234">
        <v>7.5</v>
      </c>
      <c r="YU234">
        <v>88.4</v>
      </c>
      <c r="YV234">
        <v>15</v>
      </c>
      <c r="YW234">
        <v>1</v>
      </c>
      <c r="YX234">
        <v>7</v>
      </c>
      <c r="YY234">
        <v>11</v>
      </c>
      <c r="YZ234">
        <v>149.26</v>
      </c>
      <c r="ZA234">
        <v>9</v>
      </c>
      <c r="ZB234">
        <v>10.726000000000001</v>
      </c>
      <c r="ZC234">
        <v>6.55</v>
      </c>
      <c r="ZD234">
        <v>64.7</v>
      </c>
      <c r="ZE234">
        <v>24</v>
      </c>
      <c r="ZF234">
        <v>3</v>
      </c>
      <c r="ZG234">
        <v>13</v>
      </c>
      <c r="ZH234">
        <v>7</v>
      </c>
      <c r="ZI234">
        <v>137.976</v>
      </c>
      <c r="ZJ234">
        <v>17.98</v>
      </c>
      <c r="ZK234">
        <v>4.9000000000000004</v>
      </c>
      <c r="ZL234">
        <v>7.4</v>
      </c>
      <c r="ZM234">
        <v>73</v>
      </c>
      <c r="ZN234">
        <v>27</v>
      </c>
      <c r="ZO234">
        <v>1</v>
      </c>
      <c r="ZP234">
        <v>14</v>
      </c>
      <c r="ZQ234">
        <v>5</v>
      </c>
      <c r="ZR234">
        <v>150.28</v>
      </c>
      <c r="ZS234">
        <v>17.989999999999998</v>
      </c>
      <c r="ZT234">
        <v>14.898</v>
      </c>
      <c r="ZU234">
        <v>8.0500000000000007</v>
      </c>
      <c r="ZV234">
        <v>134.5</v>
      </c>
      <c r="ZW234">
        <v>28</v>
      </c>
      <c r="ZX234">
        <v>3</v>
      </c>
      <c r="ZY234">
        <v>34</v>
      </c>
      <c r="ZZ234">
        <v>5</v>
      </c>
      <c r="AAA234">
        <v>245.43799999999999</v>
      </c>
      <c r="AAB234">
        <v>117.69</v>
      </c>
      <c r="AAC234">
        <v>83.391000000000005</v>
      </c>
      <c r="AAD234">
        <v>82.2</v>
      </c>
      <c r="AAE234">
        <v>636.61199999999997</v>
      </c>
      <c r="AAF234">
        <v>240.2</v>
      </c>
      <c r="AAG234">
        <v>18</v>
      </c>
      <c r="AAH234">
        <v>118.416666667</v>
      </c>
      <c r="AAI234">
        <v>91.4</v>
      </c>
      <c r="AAJ234">
        <v>1387.909666667</v>
      </c>
      <c r="AAK234">
        <v>14</v>
      </c>
      <c r="AAL234">
        <v>13.185</v>
      </c>
      <c r="AAM234">
        <v>7.8</v>
      </c>
      <c r="AAN234">
        <v>160.80000000000001</v>
      </c>
      <c r="AAO234">
        <v>31</v>
      </c>
      <c r="AAP234">
        <v>0</v>
      </c>
      <c r="AAQ234">
        <v>22</v>
      </c>
      <c r="AAR234">
        <v>4</v>
      </c>
      <c r="AAS234">
        <v>252.785</v>
      </c>
      <c r="AAT234">
        <v>11.34</v>
      </c>
      <c r="AAU234">
        <v>11.855</v>
      </c>
      <c r="AAV234">
        <v>9.6</v>
      </c>
      <c r="AAW234">
        <v>63.311999999999998</v>
      </c>
      <c r="AAX234">
        <v>25</v>
      </c>
      <c r="AAY234">
        <v>0</v>
      </c>
      <c r="AAZ234">
        <v>10</v>
      </c>
      <c r="ABA234">
        <v>5</v>
      </c>
      <c r="ABB234">
        <v>136.107</v>
      </c>
      <c r="ABC234">
        <v>11</v>
      </c>
      <c r="ABD234">
        <v>9.4949999999999992</v>
      </c>
      <c r="ABE234">
        <v>6.6</v>
      </c>
      <c r="ABF234">
        <v>48.5</v>
      </c>
      <c r="ABG234">
        <v>18</v>
      </c>
      <c r="ABH234">
        <v>5</v>
      </c>
      <c r="ABI234">
        <v>23</v>
      </c>
      <c r="ABJ234">
        <v>12</v>
      </c>
      <c r="ABK234">
        <v>133.595</v>
      </c>
      <c r="ABL234">
        <v>5.33</v>
      </c>
      <c r="ABM234">
        <v>8.7799999999999994</v>
      </c>
      <c r="ABN234">
        <v>14.1</v>
      </c>
      <c r="ABO234">
        <v>50.4</v>
      </c>
      <c r="ABP234">
        <v>41</v>
      </c>
      <c r="ABQ234">
        <v>4</v>
      </c>
      <c r="ABR234">
        <v>4</v>
      </c>
      <c r="ABS234">
        <v>18</v>
      </c>
      <c r="ABT234">
        <v>145.61000000000001</v>
      </c>
      <c r="ABU234">
        <v>16.670000000000002</v>
      </c>
      <c r="ABV234">
        <v>4.0629999999999997</v>
      </c>
      <c r="ABW234">
        <v>11.2</v>
      </c>
      <c r="ABX234">
        <v>59.2</v>
      </c>
      <c r="ABY234">
        <v>29.2</v>
      </c>
      <c r="ABZ234">
        <v>0</v>
      </c>
      <c r="ACA234">
        <v>12</v>
      </c>
      <c r="ACB234">
        <v>14</v>
      </c>
      <c r="ACC234">
        <v>146.333</v>
      </c>
      <c r="ACD234">
        <v>9</v>
      </c>
      <c r="ACE234">
        <v>5.7030000000000003</v>
      </c>
      <c r="ACF234">
        <v>9.0500000000000007</v>
      </c>
      <c r="ACG234">
        <v>61.6</v>
      </c>
      <c r="ACH234">
        <v>19</v>
      </c>
      <c r="ACI234">
        <v>0</v>
      </c>
      <c r="ACJ234">
        <v>12</v>
      </c>
      <c r="ACK234">
        <v>9</v>
      </c>
      <c r="ACL234">
        <v>125.35299999999999</v>
      </c>
      <c r="ACM234">
        <v>18.329999999999998</v>
      </c>
      <c r="ACN234">
        <v>9.7040000000000006</v>
      </c>
      <c r="ACO234">
        <v>11.05</v>
      </c>
      <c r="ACP234">
        <v>36</v>
      </c>
      <c r="ACQ234">
        <v>14</v>
      </c>
      <c r="ACR234">
        <v>4</v>
      </c>
      <c r="ACS234">
        <v>2</v>
      </c>
      <c r="ACT234">
        <v>9</v>
      </c>
      <c r="ACU234">
        <v>104.084</v>
      </c>
      <c r="ACV234">
        <v>16.18</v>
      </c>
      <c r="ACW234">
        <v>6.53</v>
      </c>
      <c r="ACX234">
        <v>4</v>
      </c>
      <c r="ACY234">
        <v>45.2</v>
      </c>
      <c r="ACZ234">
        <v>31</v>
      </c>
      <c r="ADA234">
        <v>2</v>
      </c>
      <c r="ADB234">
        <v>13</v>
      </c>
      <c r="ADC234">
        <v>13.4</v>
      </c>
      <c r="ADD234">
        <v>131.31</v>
      </c>
      <c r="ADE234">
        <v>12.5</v>
      </c>
      <c r="ADF234">
        <v>10.746</v>
      </c>
      <c r="ADG234">
        <v>5.8</v>
      </c>
      <c r="ADH234">
        <v>89.6</v>
      </c>
      <c r="ADI234">
        <v>27</v>
      </c>
      <c r="ADJ234">
        <v>3</v>
      </c>
      <c r="ADK234">
        <v>13.416666666999999</v>
      </c>
      <c r="ADL234">
        <v>6</v>
      </c>
      <c r="ADM234">
        <v>168.062666667</v>
      </c>
      <c r="ADN234">
        <v>3.34</v>
      </c>
      <c r="ADO234">
        <v>3.33</v>
      </c>
      <c r="ADP234">
        <v>3</v>
      </c>
      <c r="ADQ234">
        <v>22</v>
      </c>
      <c r="ADR234">
        <v>5</v>
      </c>
      <c r="ADS234">
        <v>0</v>
      </c>
      <c r="ADT234">
        <v>7</v>
      </c>
      <c r="ADU234">
        <v>1</v>
      </c>
      <c r="ADV234">
        <v>44.67</v>
      </c>
      <c r="ADW234">
        <v>0</v>
      </c>
      <c r="ADX234">
        <v>0</v>
      </c>
      <c r="ADY234">
        <v>0</v>
      </c>
      <c r="ADZ234">
        <v>0</v>
      </c>
      <c r="AEA234">
        <v>0</v>
      </c>
      <c r="AEB234">
        <v>0</v>
      </c>
      <c r="AEC234">
        <v>0</v>
      </c>
      <c r="AED234">
        <v>0</v>
      </c>
      <c r="AEE234">
        <v>0</v>
      </c>
      <c r="AEF234">
        <v>0</v>
      </c>
      <c r="AEG234">
        <v>0</v>
      </c>
      <c r="AEH234">
        <v>0</v>
      </c>
      <c r="AEI234">
        <v>0</v>
      </c>
      <c r="AEJ234">
        <v>0</v>
      </c>
      <c r="AEK234">
        <v>0</v>
      </c>
      <c r="AEL234">
        <v>0</v>
      </c>
      <c r="AEM234">
        <v>0</v>
      </c>
      <c r="AEN234">
        <v>0</v>
      </c>
    </row>
    <row r="235" spans="1:820" x14ac:dyDescent="0.2">
      <c r="A235" s="6" t="s">
        <v>596</v>
      </c>
      <c r="B235">
        <v>822.94</v>
      </c>
      <c r="C235">
        <v>560.96500000000003</v>
      </c>
      <c r="D235">
        <v>672.4</v>
      </c>
      <c r="E235">
        <v>4397.0266666670004</v>
      </c>
      <c r="F235">
        <v>1731.4</v>
      </c>
      <c r="G235">
        <v>138</v>
      </c>
      <c r="H235">
        <v>774</v>
      </c>
      <c r="I235">
        <v>475.73</v>
      </c>
      <c r="J235">
        <v>9572.4616666670008</v>
      </c>
      <c r="K235">
        <v>88.65</v>
      </c>
      <c r="L235">
        <v>70.366</v>
      </c>
      <c r="M235">
        <v>75.599999999999994</v>
      </c>
      <c r="N235">
        <v>608.66200000000003</v>
      </c>
      <c r="O235">
        <v>188</v>
      </c>
      <c r="P235">
        <v>23</v>
      </c>
      <c r="Q235">
        <v>69</v>
      </c>
      <c r="R235">
        <v>27</v>
      </c>
      <c r="S235">
        <v>1150.278</v>
      </c>
      <c r="T235">
        <v>71</v>
      </c>
      <c r="U235">
        <v>46.87</v>
      </c>
      <c r="V235">
        <v>60.45</v>
      </c>
      <c r="W235">
        <v>374.3</v>
      </c>
      <c r="X235">
        <v>171</v>
      </c>
      <c r="Y235">
        <v>10</v>
      </c>
      <c r="Z235">
        <v>87</v>
      </c>
      <c r="AA235">
        <v>21.3</v>
      </c>
      <c r="AB235">
        <v>841.92</v>
      </c>
      <c r="AC235">
        <v>89.03</v>
      </c>
      <c r="AD235">
        <v>51.13</v>
      </c>
      <c r="AE235">
        <v>59.3</v>
      </c>
      <c r="AF235">
        <v>373.07499999999999</v>
      </c>
      <c r="AG235">
        <v>172</v>
      </c>
      <c r="AH235">
        <v>13</v>
      </c>
      <c r="AI235">
        <v>96</v>
      </c>
      <c r="AJ235">
        <v>49.2</v>
      </c>
      <c r="AK235">
        <v>902.73500000000001</v>
      </c>
      <c r="AL235">
        <v>69.5</v>
      </c>
      <c r="AM235">
        <v>35.273000000000003</v>
      </c>
      <c r="AN235">
        <v>76.099999999999994</v>
      </c>
      <c r="AO235">
        <v>289.57499999999999</v>
      </c>
      <c r="AP235">
        <v>152.33333333300001</v>
      </c>
      <c r="AQ235">
        <v>6</v>
      </c>
      <c r="AR235">
        <v>73</v>
      </c>
      <c r="AS235">
        <v>56.5</v>
      </c>
      <c r="AT235">
        <v>758.28133333300002</v>
      </c>
      <c r="AU235">
        <v>59.7</v>
      </c>
      <c r="AV235">
        <v>46.688000000000002</v>
      </c>
      <c r="AW235">
        <v>49.65</v>
      </c>
      <c r="AX235">
        <v>313.95</v>
      </c>
      <c r="AY235">
        <v>127</v>
      </c>
      <c r="AZ235">
        <v>8</v>
      </c>
      <c r="BA235">
        <v>78</v>
      </c>
      <c r="BB235">
        <v>70</v>
      </c>
      <c r="BC235">
        <v>752.98800000000006</v>
      </c>
      <c r="BD235">
        <v>55.01</v>
      </c>
      <c r="BE235">
        <v>43.542000000000002</v>
      </c>
      <c r="BF235">
        <v>56.6</v>
      </c>
      <c r="BG235">
        <v>207.68700000000001</v>
      </c>
      <c r="BH235">
        <v>100</v>
      </c>
      <c r="BI235">
        <v>9</v>
      </c>
      <c r="BJ235">
        <v>47</v>
      </c>
      <c r="BK235">
        <v>56</v>
      </c>
      <c r="BL235">
        <v>574.83900000000006</v>
      </c>
      <c r="BM235">
        <v>51.51</v>
      </c>
      <c r="BN235">
        <v>44.585999999999999</v>
      </c>
      <c r="BO235">
        <v>45.7</v>
      </c>
      <c r="BP235">
        <v>246.8</v>
      </c>
      <c r="BQ235">
        <v>104</v>
      </c>
      <c r="BR235">
        <v>12</v>
      </c>
      <c r="BS235">
        <v>43</v>
      </c>
      <c r="BT235">
        <v>44.6</v>
      </c>
      <c r="BU235">
        <v>592.19600000000003</v>
      </c>
      <c r="BV235">
        <v>73.989999999999995</v>
      </c>
      <c r="BW235">
        <v>41.052999999999997</v>
      </c>
      <c r="BX235">
        <v>45</v>
      </c>
      <c r="BY235">
        <v>256.07866666699999</v>
      </c>
      <c r="BZ235">
        <v>118.5</v>
      </c>
      <c r="CA235">
        <v>11</v>
      </c>
      <c r="CB235">
        <v>25</v>
      </c>
      <c r="CC235">
        <v>37.6</v>
      </c>
      <c r="CD235">
        <v>608.22166666700002</v>
      </c>
      <c r="CE235">
        <v>70.510000000000005</v>
      </c>
      <c r="CF235">
        <v>46.177999999999997</v>
      </c>
      <c r="CG235">
        <v>45.5</v>
      </c>
      <c r="CH235">
        <v>360.77499999999998</v>
      </c>
      <c r="CI235">
        <v>186.4</v>
      </c>
      <c r="CJ235">
        <v>5</v>
      </c>
      <c r="CK235">
        <v>35</v>
      </c>
      <c r="CL235">
        <v>46</v>
      </c>
      <c r="CM235">
        <v>795.36300000000006</v>
      </c>
      <c r="CN235">
        <v>63</v>
      </c>
      <c r="CO235">
        <v>38.616</v>
      </c>
      <c r="CP235">
        <v>51.15</v>
      </c>
      <c r="CQ235">
        <v>510.4</v>
      </c>
      <c r="CR235">
        <v>123</v>
      </c>
      <c r="CS235">
        <v>7</v>
      </c>
      <c r="CT235">
        <v>41</v>
      </c>
      <c r="CU235">
        <v>24.2</v>
      </c>
      <c r="CV235">
        <v>858.36599999999999</v>
      </c>
      <c r="CW235">
        <v>58.02</v>
      </c>
      <c r="CX235">
        <v>38.478999999999999</v>
      </c>
      <c r="CY235">
        <v>49.7</v>
      </c>
      <c r="CZ235">
        <v>358.7</v>
      </c>
      <c r="DA235">
        <v>123.166666667</v>
      </c>
      <c r="DB235">
        <v>11</v>
      </c>
      <c r="DC235">
        <v>59</v>
      </c>
      <c r="DD235">
        <v>17</v>
      </c>
      <c r="DE235">
        <v>715.06566666699996</v>
      </c>
      <c r="DF235">
        <v>73.02</v>
      </c>
      <c r="DG235">
        <v>58.183999999999997</v>
      </c>
      <c r="DH235">
        <v>57.65</v>
      </c>
      <c r="DI235">
        <v>497.024</v>
      </c>
      <c r="DJ235">
        <v>166</v>
      </c>
      <c r="DK235">
        <v>23</v>
      </c>
      <c r="DL235">
        <v>121</v>
      </c>
      <c r="DM235">
        <v>26.33</v>
      </c>
      <c r="DN235">
        <v>1022.208</v>
      </c>
      <c r="DO235">
        <v>119.04</v>
      </c>
      <c r="DP235">
        <v>87.052999999999997</v>
      </c>
      <c r="DQ235">
        <v>152.5</v>
      </c>
      <c r="DR235">
        <v>678.3</v>
      </c>
      <c r="DS235">
        <v>362</v>
      </c>
      <c r="DT235">
        <v>30</v>
      </c>
      <c r="DU235">
        <v>59</v>
      </c>
      <c r="DV235">
        <v>77.599999999999994</v>
      </c>
      <c r="DW235">
        <v>1565.4929999999999</v>
      </c>
      <c r="DX235">
        <v>19</v>
      </c>
      <c r="DY235">
        <v>8.67</v>
      </c>
      <c r="DZ235">
        <v>17.899999999999999</v>
      </c>
      <c r="EA235">
        <v>84.7</v>
      </c>
      <c r="EB235">
        <v>34</v>
      </c>
      <c r="EC235">
        <v>2</v>
      </c>
      <c r="ED235">
        <v>6</v>
      </c>
      <c r="EE235">
        <v>8</v>
      </c>
      <c r="EF235">
        <v>180.27</v>
      </c>
      <c r="EG235">
        <v>11</v>
      </c>
      <c r="EH235">
        <v>12.7</v>
      </c>
      <c r="EI235">
        <v>16</v>
      </c>
      <c r="EJ235">
        <v>61.4</v>
      </c>
      <c r="EK235">
        <v>43</v>
      </c>
      <c r="EL235">
        <v>5</v>
      </c>
      <c r="EM235">
        <v>7</v>
      </c>
      <c r="EN235">
        <v>2</v>
      </c>
      <c r="EO235">
        <v>158.1</v>
      </c>
      <c r="EP235">
        <v>13.34</v>
      </c>
      <c r="EQ235">
        <v>8.01</v>
      </c>
      <c r="ER235">
        <v>15.2</v>
      </c>
      <c r="ES235">
        <v>34.375</v>
      </c>
      <c r="ET235">
        <v>20</v>
      </c>
      <c r="EU235">
        <v>2</v>
      </c>
      <c r="EV235">
        <v>0</v>
      </c>
      <c r="EW235">
        <v>11.2</v>
      </c>
      <c r="EX235">
        <v>104.125</v>
      </c>
      <c r="EY235">
        <v>10.68</v>
      </c>
      <c r="EZ235">
        <v>5.0199999999999996</v>
      </c>
      <c r="FA235">
        <v>12.4</v>
      </c>
      <c r="FB235">
        <v>41</v>
      </c>
      <c r="FC235">
        <v>18</v>
      </c>
      <c r="FD235">
        <v>2</v>
      </c>
      <c r="FE235">
        <v>8</v>
      </c>
      <c r="FF235">
        <v>5</v>
      </c>
      <c r="FG235">
        <v>102.1</v>
      </c>
      <c r="FH235">
        <v>2.34</v>
      </c>
      <c r="FI235">
        <v>7.7</v>
      </c>
      <c r="FJ235">
        <v>9</v>
      </c>
      <c r="FK235">
        <v>39</v>
      </c>
      <c r="FL235">
        <v>17</v>
      </c>
      <c r="FM235">
        <v>0</v>
      </c>
      <c r="FN235">
        <v>11</v>
      </c>
      <c r="FO235">
        <v>9</v>
      </c>
      <c r="FP235">
        <v>95.04</v>
      </c>
      <c r="FQ235">
        <v>3.34</v>
      </c>
      <c r="FR235">
        <v>4.34</v>
      </c>
      <c r="FS235">
        <v>14.4</v>
      </c>
      <c r="FT235">
        <v>34.125</v>
      </c>
      <c r="FU235">
        <v>18</v>
      </c>
      <c r="FV235">
        <v>5</v>
      </c>
      <c r="FW235">
        <v>3</v>
      </c>
      <c r="FX235">
        <v>12</v>
      </c>
      <c r="FY235">
        <v>94.204999999999998</v>
      </c>
      <c r="FZ235">
        <v>4.66</v>
      </c>
      <c r="GA235">
        <v>5.68</v>
      </c>
      <c r="GB235">
        <v>11</v>
      </c>
      <c r="GC235">
        <v>38.6</v>
      </c>
      <c r="GD235">
        <v>20</v>
      </c>
      <c r="GE235">
        <v>2</v>
      </c>
      <c r="GF235">
        <v>2</v>
      </c>
      <c r="GG235">
        <v>10.1</v>
      </c>
      <c r="GH235">
        <v>94.04</v>
      </c>
      <c r="GI235">
        <v>11.68</v>
      </c>
      <c r="GJ235">
        <v>8.1850000000000005</v>
      </c>
      <c r="GK235">
        <v>10</v>
      </c>
      <c r="GL235">
        <v>34.200000000000003</v>
      </c>
      <c r="GM235">
        <v>14</v>
      </c>
      <c r="GN235">
        <v>7</v>
      </c>
      <c r="GO235">
        <v>0</v>
      </c>
      <c r="GP235">
        <v>6</v>
      </c>
      <c r="GQ235">
        <v>91.064999999999998</v>
      </c>
      <c r="GR235">
        <v>10</v>
      </c>
      <c r="GS235">
        <v>9.6999999999999993</v>
      </c>
      <c r="GT235">
        <v>7</v>
      </c>
      <c r="GU235">
        <v>73</v>
      </c>
      <c r="GV235">
        <v>40</v>
      </c>
      <c r="GW235">
        <v>1</v>
      </c>
      <c r="GX235">
        <v>0</v>
      </c>
      <c r="GY235">
        <v>5</v>
      </c>
      <c r="GZ235">
        <v>145.69999999999999</v>
      </c>
      <c r="HA235">
        <v>13</v>
      </c>
      <c r="HB235">
        <v>6.49</v>
      </c>
      <c r="HC235">
        <v>14.3</v>
      </c>
      <c r="HD235">
        <v>86.2</v>
      </c>
      <c r="HE235">
        <v>38</v>
      </c>
      <c r="HF235">
        <v>0</v>
      </c>
      <c r="HG235">
        <v>12</v>
      </c>
      <c r="HH235">
        <v>3.3</v>
      </c>
      <c r="HI235">
        <v>173.29</v>
      </c>
      <c r="HJ235">
        <v>9</v>
      </c>
      <c r="HK235">
        <v>3.68</v>
      </c>
      <c r="HL235">
        <v>11</v>
      </c>
      <c r="HM235">
        <v>65.599999999999994</v>
      </c>
      <c r="HN235">
        <v>32</v>
      </c>
      <c r="HO235">
        <v>2</v>
      </c>
      <c r="HP235">
        <v>0</v>
      </c>
      <c r="HQ235">
        <v>2</v>
      </c>
      <c r="HR235">
        <v>125.28</v>
      </c>
      <c r="HS235">
        <v>11</v>
      </c>
      <c r="HT235">
        <v>6.8780000000000001</v>
      </c>
      <c r="HU235">
        <v>14.3</v>
      </c>
      <c r="HV235">
        <v>86.1</v>
      </c>
      <c r="HW235">
        <v>68</v>
      </c>
      <c r="HX235">
        <v>2</v>
      </c>
      <c r="HY235">
        <v>10</v>
      </c>
      <c r="HZ235">
        <v>4</v>
      </c>
      <c r="IA235">
        <v>202.27799999999999</v>
      </c>
      <c r="IB235">
        <v>152.88</v>
      </c>
      <c r="IC235">
        <v>94.319000000000003</v>
      </c>
      <c r="ID235">
        <v>134.1</v>
      </c>
      <c r="IE235">
        <v>772.71199999999999</v>
      </c>
      <c r="IF235">
        <v>279.5</v>
      </c>
      <c r="IG235">
        <v>20</v>
      </c>
      <c r="IH235">
        <v>149</v>
      </c>
      <c r="II235">
        <v>67.13</v>
      </c>
      <c r="IJ235">
        <v>1669.6410000000001</v>
      </c>
      <c r="IK235">
        <v>15.68</v>
      </c>
      <c r="IL235">
        <v>12.37</v>
      </c>
      <c r="IM235">
        <v>19</v>
      </c>
      <c r="IN235">
        <v>82.6</v>
      </c>
      <c r="IO235">
        <v>56</v>
      </c>
      <c r="IP235">
        <v>2</v>
      </c>
      <c r="IQ235">
        <v>7</v>
      </c>
      <c r="IR235">
        <v>5</v>
      </c>
      <c r="IS235">
        <v>199.65</v>
      </c>
      <c r="IT235">
        <v>11.34</v>
      </c>
      <c r="IU235">
        <v>7.57</v>
      </c>
      <c r="IV235">
        <v>11.4</v>
      </c>
      <c r="IW235">
        <v>54.4</v>
      </c>
      <c r="IX235">
        <v>29</v>
      </c>
      <c r="IY235">
        <v>1</v>
      </c>
      <c r="IZ235">
        <v>18</v>
      </c>
      <c r="JA235">
        <v>6</v>
      </c>
      <c r="JB235">
        <v>138.71</v>
      </c>
      <c r="JC235">
        <v>20.34</v>
      </c>
      <c r="JD235">
        <v>10.042999999999999</v>
      </c>
      <c r="JE235">
        <v>6.1</v>
      </c>
      <c r="JF235">
        <v>69.599999999999994</v>
      </c>
      <c r="JG235">
        <v>30</v>
      </c>
      <c r="JH235">
        <v>6</v>
      </c>
      <c r="JI235">
        <v>31</v>
      </c>
      <c r="JJ235">
        <v>5</v>
      </c>
      <c r="JK235">
        <v>178.083</v>
      </c>
      <c r="JL235">
        <v>8.66</v>
      </c>
      <c r="JM235">
        <v>5</v>
      </c>
      <c r="JN235">
        <v>13.9</v>
      </c>
      <c r="JO235">
        <v>32.200000000000003</v>
      </c>
      <c r="JP235">
        <v>14</v>
      </c>
      <c r="JQ235">
        <v>0</v>
      </c>
      <c r="JR235">
        <v>13</v>
      </c>
      <c r="JS235">
        <v>5</v>
      </c>
      <c r="JT235">
        <v>91.76</v>
      </c>
      <c r="JU235">
        <v>11.34</v>
      </c>
      <c r="JV235">
        <v>7.1360000000000001</v>
      </c>
      <c r="JW235">
        <v>7</v>
      </c>
      <c r="JX235">
        <v>50.5</v>
      </c>
      <c r="JY235">
        <v>12</v>
      </c>
      <c r="JZ235">
        <v>0</v>
      </c>
      <c r="KA235">
        <v>22</v>
      </c>
      <c r="KB235">
        <v>10.8</v>
      </c>
      <c r="KC235">
        <v>120.776</v>
      </c>
      <c r="KD235">
        <v>12</v>
      </c>
      <c r="KE235">
        <v>8.66</v>
      </c>
      <c r="KF235">
        <v>15.9</v>
      </c>
      <c r="KG235">
        <v>46</v>
      </c>
      <c r="KH235">
        <v>19</v>
      </c>
      <c r="KI235">
        <v>2</v>
      </c>
      <c r="KJ235">
        <v>12</v>
      </c>
      <c r="KK235">
        <v>7</v>
      </c>
      <c r="KL235">
        <v>122.56</v>
      </c>
      <c r="KM235">
        <v>8.85</v>
      </c>
      <c r="KN235">
        <v>3.34</v>
      </c>
      <c r="KO235">
        <v>7.4</v>
      </c>
      <c r="KP235">
        <v>39.200000000000003</v>
      </c>
      <c r="KQ235">
        <v>10</v>
      </c>
      <c r="KR235">
        <v>0</v>
      </c>
      <c r="KS235">
        <v>6</v>
      </c>
      <c r="KT235">
        <v>4</v>
      </c>
      <c r="KU235">
        <v>78.790000000000006</v>
      </c>
      <c r="KV235">
        <v>11</v>
      </c>
      <c r="KW235">
        <v>9.02</v>
      </c>
      <c r="KX235">
        <v>11</v>
      </c>
      <c r="KY235">
        <v>60</v>
      </c>
      <c r="KZ235">
        <v>21.5</v>
      </c>
      <c r="LA235">
        <v>0</v>
      </c>
      <c r="LB235">
        <v>1</v>
      </c>
      <c r="LC235">
        <v>4</v>
      </c>
      <c r="LD235">
        <v>117.52</v>
      </c>
      <c r="LE235">
        <v>18.329999999999998</v>
      </c>
      <c r="LF235">
        <v>2.5049999999999999</v>
      </c>
      <c r="LG235">
        <v>6.7</v>
      </c>
      <c r="LH235">
        <v>58.25</v>
      </c>
      <c r="LI235">
        <v>24</v>
      </c>
      <c r="LJ235">
        <v>2</v>
      </c>
      <c r="LK235">
        <v>2</v>
      </c>
      <c r="LL235">
        <v>5</v>
      </c>
      <c r="LM235">
        <v>118.785</v>
      </c>
      <c r="LN235">
        <v>14.33</v>
      </c>
      <c r="LO235">
        <v>6.4870000000000001</v>
      </c>
      <c r="LP235">
        <v>11.6</v>
      </c>
      <c r="LQ235">
        <v>115.5</v>
      </c>
      <c r="LR235">
        <v>14</v>
      </c>
      <c r="LS235">
        <v>0</v>
      </c>
      <c r="LT235">
        <v>8</v>
      </c>
      <c r="LU235">
        <v>8</v>
      </c>
      <c r="LV235">
        <v>177.917</v>
      </c>
      <c r="LW235">
        <v>9.67</v>
      </c>
      <c r="LX235">
        <v>6.67</v>
      </c>
      <c r="LY235">
        <v>11.3</v>
      </c>
      <c r="LZ235">
        <v>87.3</v>
      </c>
      <c r="MA235">
        <v>17</v>
      </c>
      <c r="MB235">
        <v>0</v>
      </c>
      <c r="MC235">
        <v>12</v>
      </c>
      <c r="MD235">
        <v>2</v>
      </c>
      <c r="ME235">
        <v>145.94</v>
      </c>
      <c r="MF235">
        <v>11.34</v>
      </c>
      <c r="MG235">
        <v>15.518000000000001</v>
      </c>
      <c r="MH235">
        <v>12.8</v>
      </c>
      <c r="MI235">
        <v>77.162000000000006</v>
      </c>
      <c r="MJ235">
        <v>33</v>
      </c>
      <c r="MK235">
        <v>7</v>
      </c>
      <c r="ML235">
        <v>17</v>
      </c>
      <c r="MM235">
        <v>5.33</v>
      </c>
      <c r="MN235">
        <v>179.15</v>
      </c>
      <c r="MO235">
        <v>155.13999999999999</v>
      </c>
      <c r="MP235">
        <v>102.069</v>
      </c>
      <c r="MQ235">
        <v>128.6</v>
      </c>
      <c r="MR235">
        <v>959.20366666699999</v>
      </c>
      <c r="MS235">
        <v>356.5</v>
      </c>
      <c r="MT235">
        <v>29</v>
      </c>
      <c r="MU235">
        <v>139</v>
      </c>
      <c r="MV235">
        <v>89.1</v>
      </c>
      <c r="MW235">
        <v>1958.612666667</v>
      </c>
      <c r="MX235">
        <v>8.99</v>
      </c>
      <c r="MY235">
        <v>8.67</v>
      </c>
      <c r="MZ235">
        <v>12</v>
      </c>
      <c r="NA235">
        <v>115.5</v>
      </c>
      <c r="NB235">
        <v>23</v>
      </c>
      <c r="NC235">
        <v>7</v>
      </c>
      <c r="ND235">
        <v>28</v>
      </c>
      <c r="NE235">
        <v>3</v>
      </c>
      <c r="NF235">
        <v>206.16</v>
      </c>
      <c r="NG235">
        <v>17.34</v>
      </c>
      <c r="NH235">
        <v>4.33</v>
      </c>
      <c r="NI235">
        <v>7.9</v>
      </c>
      <c r="NJ235">
        <v>73.5</v>
      </c>
      <c r="NK235">
        <v>43</v>
      </c>
      <c r="NL235">
        <v>4</v>
      </c>
      <c r="NM235">
        <v>18</v>
      </c>
      <c r="NN235">
        <v>4</v>
      </c>
      <c r="NO235">
        <v>172.07</v>
      </c>
      <c r="NP235">
        <v>9.5</v>
      </c>
      <c r="NQ235">
        <v>5.782</v>
      </c>
      <c r="NR235">
        <v>15.9</v>
      </c>
      <c r="NS235">
        <v>94.2</v>
      </c>
      <c r="NT235">
        <v>36</v>
      </c>
      <c r="NU235">
        <v>0</v>
      </c>
      <c r="NV235">
        <v>10</v>
      </c>
      <c r="NW235">
        <v>9</v>
      </c>
      <c r="NX235">
        <v>180.38200000000001</v>
      </c>
      <c r="NY235">
        <v>10.99</v>
      </c>
      <c r="NZ235">
        <v>6.02</v>
      </c>
      <c r="OA235">
        <v>16.100000000000001</v>
      </c>
      <c r="OB235">
        <v>57.9</v>
      </c>
      <c r="OC235">
        <v>27.333333332999999</v>
      </c>
      <c r="OD235">
        <v>1</v>
      </c>
      <c r="OE235">
        <v>8</v>
      </c>
      <c r="OF235">
        <v>9.9</v>
      </c>
      <c r="OG235">
        <v>137.24333333300001</v>
      </c>
      <c r="OH235">
        <v>10</v>
      </c>
      <c r="OI235">
        <v>11</v>
      </c>
      <c r="OJ235">
        <v>10.050000000000001</v>
      </c>
      <c r="OK235">
        <v>82.6</v>
      </c>
      <c r="OL235">
        <v>41</v>
      </c>
      <c r="OM235">
        <v>1</v>
      </c>
      <c r="ON235">
        <v>3</v>
      </c>
      <c r="OO235">
        <v>10.199999999999999</v>
      </c>
      <c r="OP235">
        <v>168.85</v>
      </c>
      <c r="OQ235">
        <v>11.34</v>
      </c>
      <c r="OR235">
        <v>7.8730000000000002</v>
      </c>
      <c r="OS235">
        <v>8.3000000000000007</v>
      </c>
      <c r="OT235">
        <v>39.799999999999997</v>
      </c>
      <c r="OU235">
        <v>17</v>
      </c>
      <c r="OV235">
        <v>1</v>
      </c>
      <c r="OW235">
        <v>2</v>
      </c>
      <c r="OX235">
        <v>11</v>
      </c>
      <c r="OY235">
        <v>98.313000000000002</v>
      </c>
      <c r="OZ235">
        <v>10.66</v>
      </c>
      <c r="PA235">
        <v>10.65</v>
      </c>
      <c r="PB235">
        <v>5.0999999999999996</v>
      </c>
      <c r="PC235">
        <v>46.5</v>
      </c>
      <c r="PD235">
        <v>26</v>
      </c>
      <c r="PE235">
        <v>1</v>
      </c>
      <c r="PF235">
        <v>5</v>
      </c>
      <c r="PG235">
        <v>9.5</v>
      </c>
      <c r="PH235">
        <v>114.41</v>
      </c>
      <c r="PI235">
        <v>21.99</v>
      </c>
      <c r="PJ235">
        <v>10.345000000000001</v>
      </c>
      <c r="PK235">
        <v>14</v>
      </c>
      <c r="PL235">
        <v>48.916666667000001</v>
      </c>
      <c r="PM235">
        <v>29</v>
      </c>
      <c r="PN235">
        <v>0</v>
      </c>
      <c r="PO235">
        <v>2</v>
      </c>
      <c r="PP235">
        <v>8</v>
      </c>
      <c r="PQ235">
        <v>134.25166666699999</v>
      </c>
      <c r="PR235">
        <v>6.99</v>
      </c>
      <c r="PS235">
        <v>8.4849999999999994</v>
      </c>
      <c r="PT235">
        <v>11.2</v>
      </c>
      <c r="PU235">
        <v>68.025000000000006</v>
      </c>
      <c r="PV235">
        <v>44</v>
      </c>
      <c r="PW235">
        <v>1</v>
      </c>
      <c r="PX235">
        <v>8</v>
      </c>
      <c r="PY235">
        <v>9</v>
      </c>
      <c r="PZ235">
        <v>156.69999999999999</v>
      </c>
      <c r="QA235">
        <v>13</v>
      </c>
      <c r="QB235">
        <v>7.65</v>
      </c>
      <c r="QC235">
        <v>8.4499999999999993</v>
      </c>
      <c r="QD235">
        <v>134</v>
      </c>
      <c r="QE235">
        <v>19</v>
      </c>
      <c r="QF235">
        <v>3</v>
      </c>
      <c r="QG235">
        <v>6</v>
      </c>
      <c r="QH235">
        <v>4</v>
      </c>
      <c r="QI235">
        <v>195.1</v>
      </c>
      <c r="QJ235">
        <v>17.34</v>
      </c>
      <c r="QK235">
        <v>11.66</v>
      </c>
      <c r="QL235">
        <v>8.85</v>
      </c>
      <c r="QM235">
        <v>65.900000000000006</v>
      </c>
      <c r="QN235">
        <v>35.166666667000001</v>
      </c>
      <c r="QO235">
        <v>6</v>
      </c>
      <c r="QP235">
        <v>14</v>
      </c>
      <c r="QQ235">
        <v>6</v>
      </c>
      <c r="QR235">
        <v>164.91666666699999</v>
      </c>
      <c r="QS235">
        <v>17</v>
      </c>
      <c r="QT235">
        <v>9.6039999999999992</v>
      </c>
      <c r="QU235">
        <v>10.75</v>
      </c>
      <c r="QV235">
        <v>132.36199999999999</v>
      </c>
      <c r="QW235">
        <v>16</v>
      </c>
      <c r="QX235">
        <v>4</v>
      </c>
      <c r="QY235">
        <v>35</v>
      </c>
      <c r="QZ235">
        <v>5.5</v>
      </c>
      <c r="RA235">
        <v>230.21600000000001</v>
      </c>
      <c r="RB235">
        <v>137.97</v>
      </c>
      <c r="RC235">
        <v>99.683000000000007</v>
      </c>
      <c r="RD235">
        <v>96.4</v>
      </c>
      <c r="RE235">
        <v>637.31200000000001</v>
      </c>
      <c r="RF235">
        <v>209</v>
      </c>
      <c r="RG235">
        <v>25</v>
      </c>
      <c r="RH235">
        <v>99</v>
      </c>
      <c r="RI235">
        <v>59.8</v>
      </c>
      <c r="RJ235">
        <v>1364.165</v>
      </c>
      <c r="RK235">
        <v>21.33</v>
      </c>
      <c r="RL235">
        <v>11.138999999999999</v>
      </c>
      <c r="RM235">
        <v>5.25</v>
      </c>
      <c r="RN235">
        <v>83.2</v>
      </c>
      <c r="RO235">
        <v>14</v>
      </c>
      <c r="RP235">
        <v>4</v>
      </c>
      <c r="RQ235">
        <v>10</v>
      </c>
      <c r="RR235">
        <v>3</v>
      </c>
      <c r="RS235">
        <v>151.91900000000001</v>
      </c>
      <c r="RT235">
        <v>12.32</v>
      </c>
      <c r="RU235">
        <v>8.85</v>
      </c>
      <c r="RV235">
        <v>10.65</v>
      </c>
      <c r="RW235">
        <v>50</v>
      </c>
      <c r="RX235">
        <v>10</v>
      </c>
      <c r="RY235">
        <v>0</v>
      </c>
      <c r="RZ235">
        <v>0</v>
      </c>
      <c r="SA235">
        <v>3</v>
      </c>
      <c r="SB235">
        <v>94.82</v>
      </c>
      <c r="SC235">
        <v>14.34</v>
      </c>
      <c r="SD235">
        <v>6.7460000000000004</v>
      </c>
      <c r="SE235">
        <v>10.199999999999999</v>
      </c>
      <c r="SF235">
        <v>53.2</v>
      </c>
      <c r="SG235">
        <v>16</v>
      </c>
      <c r="SH235">
        <v>2</v>
      </c>
      <c r="SI235">
        <v>7</v>
      </c>
      <c r="SJ235">
        <v>4</v>
      </c>
      <c r="SK235">
        <v>113.486</v>
      </c>
      <c r="SL235">
        <v>15.66</v>
      </c>
      <c r="SM235">
        <v>7.35</v>
      </c>
      <c r="SN235">
        <v>15.65</v>
      </c>
      <c r="SO235">
        <v>37.85</v>
      </c>
      <c r="SP235">
        <v>16</v>
      </c>
      <c r="SQ235">
        <v>3</v>
      </c>
      <c r="SR235">
        <v>7</v>
      </c>
      <c r="SS235">
        <v>1</v>
      </c>
      <c r="ST235">
        <v>103.51</v>
      </c>
      <c r="SU235">
        <v>9.01</v>
      </c>
      <c r="SV235">
        <v>8.6829999999999998</v>
      </c>
      <c r="SW235">
        <v>9.35</v>
      </c>
      <c r="SX235">
        <v>58.45</v>
      </c>
      <c r="SY235">
        <v>19</v>
      </c>
      <c r="SZ235">
        <v>6</v>
      </c>
      <c r="TA235">
        <v>14</v>
      </c>
      <c r="TB235">
        <v>13.5</v>
      </c>
      <c r="TC235">
        <v>137.99299999999999</v>
      </c>
      <c r="TD235">
        <v>4.66</v>
      </c>
      <c r="TE235">
        <v>7.077</v>
      </c>
      <c r="TF235">
        <v>3</v>
      </c>
      <c r="TG235">
        <v>17.100000000000001</v>
      </c>
      <c r="TH235">
        <v>10</v>
      </c>
      <c r="TI235">
        <v>0</v>
      </c>
      <c r="TJ235">
        <v>24</v>
      </c>
      <c r="TK235">
        <v>12</v>
      </c>
      <c r="TL235">
        <v>77.837000000000003</v>
      </c>
      <c r="TM235">
        <v>7</v>
      </c>
      <c r="TN235">
        <v>8.33</v>
      </c>
      <c r="TO235">
        <v>5.0999999999999996</v>
      </c>
      <c r="TP235">
        <v>31</v>
      </c>
      <c r="TQ235">
        <v>14</v>
      </c>
      <c r="TR235">
        <v>3</v>
      </c>
      <c r="TS235">
        <v>0</v>
      </c>
      <c r="TT235">
        <v>4</v>
      </c>
      <c r="TU235">
        <v>72.430000000000007</v>
      </c>
      <c r="TV235">
        <v>8.99</v>
      </c>
      <c r="TW235">
        <v>5.0430000000000001</v>
      </c>
      <c r="TX235">
        <v>3</v>
      </c>
      <c r="TY235">
        <v>28.312000000000001</v>
      </c>
      <c r="TZ235">
        <v>15</v>
      </c>
      <c r="UA235">
        <v>3</v>
      </c>
      <c r="UB235">
        <v>1</v>
      </c>
      <c r="UC235">
        <v>5</v>
      </c>
      <c r="UD235">
        <v>69.344999999999999</v>
      </c>
      <c r="UE235">
        <v>12</v>
      </c>
      <c r="UF235">
        <v>10.48</v>
      </c>
      <c r="UG235">
        <v>8.1999999999999993</v>
      </c>
      <c r="UH235">
        <v>64.8</v>
      </c>
      <c r="UI235">
        <v>27</v>
      </c>
      <c r="UJ235">
        <v>1</v>
      </c>
      <c r="UK235">
        <v>3</v>
      </c>
      <c r="UL235">
        <v>5</v>
      </c>
      <c r="UM235">
        <v>131.47999999999999</v>
      </c>
      <c r="UN235">
        <v>8.33</v>
      </c>
      <c r="UO235">
        <v>4.34</v>
      </c>
      <c r="UP235">
        <v>12.3</v>
      </c>
      <c r="UQ235">
        <v>68.7</v>
      </c>
      <c r="UR235">
        <v>19</v>
      </c>
      <c r="US235">
        <v>0</v>
      </c>
      <c r="UT235">
        <v>7</v>
      </c>
      <c r="UU235">
        <v>4.8</v>
      </c>
      <c r="UV235">
        <v>124.47</v>
      </c>
      <c r="UW235">
        <v>10.33</v>
      </c>
      <c r="UX235">
        <v>10.449</v>
      </c>
      <c r="UY235">
        <v>8.4</v>
      </c>
      <c r="UZ235">
        <v>71.400000000000006</v>
      </c>
      <c r="VA235">
        <v>23</v>
      </c>
      <c r="VB235">
        <v>0</v>
      </c>
      <c r="VC235">
        <v>4</v>
      </c>
      <c r="VD235">
        <v>2</v>
      </c>
      <c r="VE235">
        <v>129.57900000000001</v>
      </c>
      <c r="VF235">
        <v>14</v>
      </c>
      <c r="VG235">
        <v>11.196</v>
      </c>
      <c r="VH235">
        <v>5.3</v>
      </c>
      <c r="VI235">
        <v>73.3</v>
      </c>
      <c r="VJ235">
        <v>26</v>
      </c>
      <c r="VK235">
        <v>3</v>
      </c>
      <c r="VL235">
        <v>22</v>
      </c>
      <c r="VM235">
        <v>2.5</v>
      </c>
      <c r="VN235">
        <v>157.29599999999999</v>
      </c>
      <c r="VO235">
        <v>132.69</v>
      </c>
      <c r="VP235">
        <v>87.433999999999997</v>
      </c>
      <c r="VQ235">
        <v>98.3</v>
      </c>
      <c r="VR235">
        <v>785.03700000000003</v>
      </c>
      <c r="VS235">
        <v>310</v>
      </c>
      <c r="VT235">
        <v>22</v>
      </c>
      <c r="VU235">
        <v>212</v>
      </c>
      <c r="VV235">
        <v>89.7</v>
      </c>
      <c r="VW235">
        <v>1737.1610000000001</v>
      </c>
      <c r="VX235">
        <v>6.66</v>
      </c>
      <c r="VY235">
        <v>5.8029999999999999</v>
      </c>
      <c r="VZ235">
        <v>9.6</v>
      </c>
      <c r="WA235">
        <v>86</v>
      </c>
      <c r="WB235">
        <v>28</v>
      </c>
      <c r="WC235">
        <v>2</v>
      </c>
      <c r="WD235">
        <v>12</v>
      </c>
      <c r="WE235">
        <v>4</v>
      </c>
      <c r="WF235">
        <v>154.06299999999999</v>
      </c>
      <c r="WG235">
        <v>8.33</v>
      </c>
      <c r="WH235">
        <v>4.6059999999999999</v>
      </c>
      <c r="WI235">
        <v>10</v>
      </c>
      <c r="WJ235">
        <v>55.6</v>
      </c>
      <c r="WK235">
        <v>28</v>
      </c>
      <c r="WL235">
        <v>0</v>
      </c>
      <c r="WM235">
        <v>12</v>
      </c>
      <c r="WN235">
        <v>3</v>
      </c>
      <c r="WO235">
        <v>121.536</v>
      </c>
      <c r="WP235">
        <v>16.5</v>
      </c>
      <c r="WQ235">
        <v>10.33</v>
      </c>
      <c r="WR235">
        <v>9.4</v>
      </c>
      <c r="WS235">
        <v>71.2</v>
      </c>
      <c r="WT235">
        <v>41</v>
      </c>
      <c r="WU235">
        <v>2</v>
      </c>
      <c r="WV235">
        <v>35</v>
      </c>
      <c r="WW235">
        <v>8.5</v>
      </c>
      <c r="WX235">
        <v>193.93</v>
      </c>
      <c r="WY235">
        <v>10.67</v>
      </c>
      <c r="WZ235">
        <v>4.7130000000000001</v>
      </c>
      <c r="XA235">
        <v>5.05</v>
      </c>
      <c r="XB235">
        <v>58.625</v>
      </c>
      <c r="XC235">
        <v>46</v>
      </c>
      <c r="XD235">
        <v>0</v>
      </c>
      <c r="XE235">
        <v>29</v>
      </c>
      <c r="XF235">
        <v>13</v>
      </c>
      <c r="XG235">
        <v>167.05799999999999</v>
      </c>
      <c r="XH235">
        <v>13.66</v>
      </c>
      <c r="XI235">
        <v>8.0990000000000002</v>
      </c>
      <c r="XJ235">
        <v>7</v>
      </c>
      <c r="XK235">
        <v>40</v>
      </c>
      <c r="XL235">
        <v>20</v>
      </c>
      <c r="XM235">
        <v>0</v>
      </c>
      <c r="XN235">
        <v>19</v>
      </c>
      <c r="XO235">
        <v>12.5</v>
      </c>
      <c r="XP235">
        <v>120.259</v>
      </c>
      <c r="XQ235">
        <v>10</v>
      </c>
      <c r="XR235">
        <v>6.0659999999999998</v>
      </c>
      <c r="XS235">
        <v>9</v>
      </c>
      <c r="XT235">
        <v>39.061999999999998</v>
      </c>
      <c r="XU235">
        <v>24</v>
      </c>
      <c r="XV235">
        <v>0</v>
      </c>
      <c r="XW235">
        <v>5</v>
      </c>
      <c r="XX235">
        <v>8</v>
      </c>
      <c r="XY235">
        <v>101.128</v>
      </c>
      <c r="XZ235">
        <v>7.34</v>
      </c>
      <c r="YA235">
        <v>6.5</v>
      </c>
      <c r="YB235">
        <v>10.1</v>
      </c>
      <c r="YC235">
        <v>47.25</v>
      </c>
      <c r="YD235">
        <v>23</v>
      </c>
      <c r="YE235">
        <v>4</v>
      </c>
      <c r="YF235">
        <v>11</v>
      </c>
      <c r="YG235">
        <v>5</v>
      </c>
      <c r="YH235">
        <v>114.19</v>
      </c>
      <c r="YI235">
        <v>6.99</v>
      </c>
      <c r="YJ235">
        <v>3.55</v>
      </c>
      <c r="YK235">
        <v>6</v>
      </c>
      <c r="YL235">
        <v>62.4</v>
      </c>
      <c r="YM235">
        <v>19</v>
      </c>
      <c r="YN235">
        <v>0</v>
      </c>
      <c r="YO235">
        <v>6</v>
      </c>
      <c r="YP235">
        <v>11.6</v>
      </c>
      <c r="YQ235">
        <v>115.54</v>
      </c>
      <c r="YR235">
        <v>8.84</v>
      </c>
      <c r="YS235">
        <v>6.5819999999999999</v>
      </c>
      <c r="YT235">
        <v>3</v>
      </c>
      <c r="YU235">
        <v>38.700000000000003</v>
      </c>
      <c r="YV235">
        <v>22</v>
      </c>
      <c r="YW235">
        <v>0</v>
      </c>
      <c r="YX235">
        <v>9</v>
      </c>
      <c r="YY235">
        <v>6</v>
      </c>
      <c r="YZ235">
        <v>94.122</v>
      </c>
      <c r="ZA235">
        <v>12.34</v>
      </c>
      <c r="ZB235">
        <v>10.177</v>
      </c>
      <c r="ZC235">
        <v>4.5</v>
      </c>
      <c r="ZD235">
        <v>89.6</v>
      </c>
      <c r="ZE235">
        <v>20</v>
      </c>
      <c r="ZF235">
        <v>4</v>
      </c>
      <c r="ZG235">
        <v>8</v>
      </c>
      <c r="ZH235">
        <v>4.0999999999999996</v>
      </c>
      <c r="ZI235">
        <v>152.71700000000001</v>
      </c>
      <c r="ZJ235">
        <v>11.68</v>
      </c>
      <c r="ZK235">
        <v>6.02</v>
      </c>
      <c r="ZL235">
        <v>10.15</v>
      </c>
      <c r="ZM235">
        <v>68.5</v>
      </c>
      <c r="ZN235">
        <v>16</v>
      </c>
      <c r="ZO235">
        <v>3</v>
      </c>
      <c r="ZP235">
        <v>29</v>
      </c>
      <c r="ZQ235">
        <v>5</v>
      </c>
      <c r="ZR235">
        <v>149.35</v>
      </c>
      <c r="ZS235">
        <v>19.68</v>
      </c>
      <c r="ZT235">
        <v>14.988</v>
      </c>
      <c r="ZU235">
        <v>14.5</v>
      </c>
      <c r="ZV235">
        <v>128.1</v>
      </c>
      <c r="ZW235">
        <v>23</v>
      </c>
      <c r="ZX235">
        <v>7</v>
      </c>
      <c r="ZY235">
        <v>37</v>
      </c>
      <c r="ZZ235">
        <v>9</v>
      </c>
      <c r="AAA235">
        <v>253.268</v>
      </c>
      <c r="AAB235">
        <v>125.22</v>
      </c>
      <c r="AAC235">
        <v>90.406999999999996</v>
      </c>
      <c r="AAD235">
        <v>62.5</v>
      </c>
      <c r="AAE235">
        <v>564.46199999999999</v>
      </c>
      <c r="AAF235">
        <v>214.4</v>
      </c>
      <c r="AAG235">
        <v>12</v>
      </c>
      <c r="AAH235">
        <v>116</v>
      </c>
      <c r="AAI235">
        <v>92.4</v>
      </c>
      <c r="AAJ235">
        <v>1277.3889999999999</v>
      </c>
      <c r="AAK235">
        <v>16.989999999999998</v>
      </c>
      <c r="AAL235">
        <v>23.713999999999999</v>
      </c>
      <c r="AAM235">
        <v>11.85</v>
      </c>
      <c r="AAN235">
        <v>156.66200000000001</v>
      </c>
      <c r="AAO235">
        <v>33</v>
      </c>
      <c r="AAP235">
        <v>6</v>
      </c>
      <c r="AAQ235">
        <v>6</v>
      </c>
      <c r="AAR235">
        <v>4</v>
      </c>
      <c r="AAS235">
        <v>258.21600000000001</v>
      </c>
      <c r="AAT235">
        <v>10.67</v>
      </c>
      <c r="AAU235">
        <v>8.8140000000000001</v>
      </c>
      <c r="AAV235">
        <v>4.5</v>
      </c>
      <c r="AAW235">
        <v>79.400000000000006</v>
      </c>
      <c r="AAX235">
        <v>18</v>
      </c>
      <c r="AAY235">
        <v>0</v>
      </c>
      <c r="AAZ235">
        <v>32</v>
      </c>
      <c r="ABA235">
        <v>3.3</v>
      </c>
      <c r="ABB235">
        <v>156.684</v>
      </c>
      <c r="ABC235">
        <v>15.01</v>
      </c>
      <c r="ABD235">
        <v>10.218999999999999</v>
      </c>
      <c r="ABE235">
        <v>2.5</v>
      </c>
      <c r="ABF235">
        <v>50.5</v>
      </c>
      <c r="ABG235">
        <v>29</v>
      </c>
      <c r="ABH235">
        <v>1</v>
      </c>
      <c r="ABI235">
        <v>13</v>
      </c>
      <c r="ABJ235">
        <v>11.5</v>
      </c>
      <c r="ABK235">
        <v>132.72900000000001</v>
      </c>
      <c r="ABL235">
        <v>12.84</v>
      </c>
      <c r="ABM235">
        <v>7.17</v>
      </c>
      <c r="ABN235">
        <v>13</v>
      </c>
      <c r="ABO235">
        <v>62</v>
      </c>
      <c r="ABP235">
        <v>31</v>
      </c>
      <c r="ABQ235">
        <v>0</v>
      </c>
      <c r="ABR235">
        <v>8</v>
      </c>
      <c r="ABS235">
        <v>22.6</v>
      </c>
      <c r="ABT235">
        <v>156.61000000000001</v>
      </c>
      <c r="ABU235">
        <v>13.35</v>
      </c>
      <c r="ABV235">
        <v>4.07</v>
      </c>
      <c r="ABW235">
        <v>7.25</v>
      </c>
      <c r="ABX235">
        <v>43.4</v>
      </c>
      <c r="ABY235">
        <v>18</v>
      </c>
      <c r="ABZ235">
        <v>1</v>
      </c>
      <c r="ACA235">
        <v>9</v>
      </c>
      <c r="ACB235">
        <v>14</v>
      </c>
      <c r="ACC235">
        <v>110.07</v>
      </c>
      <c r="ACD235">
        <v>13.67</v>
      </c>
      <c r="ACE235">
        <v>9.5259999999999998</v>
      </c>
      <c r="ACF235">
        <v>6</v>
      </c>
      <c r="ACG235">
        <v>31.6</v>
      </c>
      <c r="ACH235">
        <v>12</v>
      </c>
      <c r="ACI235">
        <v>1</v>
      </c>
      <c r="ACJ235">
        <v>1</v>
      </c>
      <c r="ACK235">
        <v>6</v>
      </c>
      <c r="ACL235">
        <v>80.796000000000006</v>
      </c>
      <c r="ACM235">
        <v>13</v>
      </c>
      <c r="ACN235">
        <v>10.086</v>
      </c>
      <c r="ACO235">
        <v>7</v>
      </c>
      <c r="ACP235">
        <v>44.25</v>
      </c>
      <c r="ACQ235">
        <v>11</v>
      </c>
      <c r="ACR235">
        <v>2</v>
      </c>
      <c r="ACS235">
        <v>19</v>
      </c>
      <c r="ACT235">
        <v>12</v>
      </c>
      <c r="ACU235">
        <v>118.336</v>
      </c>
      <c r="ACV235">
        <v>13.34</v>
      </c>
      <c r="ACW235">
        <v>4.91</v>
      </c>
      <c r="ACX235">
        <v>1</v>
      </c>
      <c r="ACY235">
        <v>22.25</v>
      </c>
      <c r="ACZ235">
        <v>20</v>
      </c>
      <c r="ADA235">
        <v>1</v>
      </c>
      <c r="ADB235">
        <v>15</v>
      </c>
      <c r="ADC235">
        <v>3</v>
      </c>
      <c r="ADD235">
        <v>80.5</v>
      </c>
      <c r="ADE235">
        <v>14.35</v>
      </c>
      <c r="ADF235">
        <v>8.4260000000000002</v>
      </c>
      <c r="ADG235">
        <v>9.4</v>
      </c>
      <c r="ADH235">
        <v>58</v>
      </c>
      <c r="ADI235">
        <v>29.4</v>
      </c>
      <c r="ADJ235">
        <v>0</v>
      </c>
      <c r="ADK235">
        <v>13</v>
      </c>
      <c r="ADL235">
        <v>16</v>
      </c>
      <c r="ADM235">
        <v>148.57599999999999</v>
      </c>
      <c r="ADN235">
        <v>2</v>
      </c>
      <c r="ADO235">
        <v>3.472</v>
      </c>
      <c r="ADP235">
        <v>0</v>
      </c>
      <c r="ADQ235">
        <v>16.399999999999999</v>
      </c>
      <c r="ADR235">
        <v>13</v>
      </c>
      <c r="ADS235">
        <v>0</v>
      </c>
      <c r="ADT235">
        <v>0</v>
      </c>
      <c r="ADU235">
        <v>0</v>
      </c>
      <c r="ADV235">
        <v>34.872</v>
      </c>
      <c r="ADW235">
        <v>0</v>
      </c>
      <c r="ADX235">
        <v>0</v>
      </c>
      <c r="ADY235">
        <v>0</v>
      </c>
      <c r="ADZ235">
        <v>0</v>
      </c>
      <c r="AEA235">
        <v>0</v>
      </c>
      <c r="AEB235">
        <v>0</v>
      </c>
      <c r="AEC235">
        <v>0</v>
      </c>
      <c r="AED235">
        <v>0</v>
      </c>
      <c r="AEE235">
        <v>0</v>
      </c>
      <c r="AEF235">
        <v>0</v>
      </c>
      <c r="AEG235">
        <v>0</v>
      </c>
      <c r="AEH235">
        <v>0</v>
      </c>
      <c r="AEI235">
        <v>0</v>
      </c>
      <c r="AEJ235">
        <v>0</v>
      </c>
      <c r="AEK235">
        <v>0</v>
      </c>
      <c r="AEL235">
        <v>0</v>
      </c>
      <c r="AEM235">
        <v>0</v>
      </c>
      <c r="AEN235">
        <v>0</v>
      </c>
    </row>
    <row r="236" spans="1:820" x14ac:dyDescent="0.2">
      <c r="A236" s="6" t="s">
        <v>597</v>
      </c>
      <c r="B236">
        <v>870.56</v>
      </c>
      <c r="C236">
        <v>592.54100000000005</v>
      </c>
      <c r="D236">
        <v>529.54999999999995</v>
      </c>
      <c r="E236">
        <v>4262.363666667</v>
      </c>
      <c r="F236">
        <v>1345.4</v>
      </c>
      <c r="G236">
        <v>95</v>
      </c>
      <c r="H236">
        <v>747</v>
      </c>
      <c r="I236">
        <v>405.7</v>
      </c>
      <c r="J236">
        <v>8848.1146666669993</v>
      </c>
      <c r="K236">
        <v>111.99</v>
      </c>
      <c r="L236">
        <v>68.665000000000006</v>
      </c>
      <c r="M236">
        <v>65.95</v>
      </c>
      <c r="N236">
        <v>585.79200000000003</v>
      </c>
      <c r="O236">
        <v>164</v>
      </c>
      <c r="P236">
        <v>11</v>
      </c>
      <c r="Q236">
        <v>77</v>
      </c>
      <c r="R236">
        <v>23</v>
      </c>
      <c r="S236">
        <v>1107.3969999999999</v>
      </c>
      <c r="T236">
        <v>78.34</v>
      </c>
      <c r="U236">
        <v>67.81</v>
      </c>
      <c r="V236">
        <v>59.55</v>
      </c>
      <c r="W236">
        <v>373.27</v>
      </c>
      <c r="X236">
        <v>122.2</v>
      </c>
      <c r="Y236">
        <v>6</v>
      </c>
      <c r="Z236">
        <v>90</v>
      </c>
      <c r="AA236">
        <v>18.260000000000002</v>
      </c>
      <c r="AB236">
        <v>815.43</v>
      </c>
      <c r="AC236">
        <v>66.72</v>
      </c>
      <c r="AD236">
        <v>46.859000000000002</v>
      </c>
      <c r="AE236">
        <v>50.25</v>
      </c>
      <c r="AF236">
        <v>408.762</v>
      </c>
      <c r="AG236">
        <v>109.2</v>
      </c>
      <c r="AH236">
        <v>12</v>
      </c>
      <c r="AI236">
        <v>41</v>
      </c>
      <c r="AJ236">
        <v>37.840000000000003</v>
      </c>
      <c r="AK236">
        <v>772.63099999999997</v>
      </c>
      <c r="AL236">
        <v>78.52</v>
      </c>
      <c r="AM236">
        <v>59.33</v>
      </c>
      <c r="AN236">
        <v>39.700000000000003</v>
      </c>
      <c r="AO236">
        <v>325.22500000000002</v>
      </c>
      <c r="AP236">
        <v>104</v>
      </c>
      <c r="AQ236">
        <v>3</v>
      </c>
      <c r="AR236">
        <v>55</v>
      </c>
      <c r="AS236">
        <v>69</v>
      </c>
      <c r="AT236">
        <v>733.77499999999998</v>
      </c>
      <c r="AU236">
        <v>66</v>
      </c>
      <c r="AV236">
        <v>48.223999999999997</v>
      </c>
      <c r="AW236">
        <v>37.4</v>
      </c>
      <c r="AX236">
        <v>266.25</v>
      </c>
      <c r="AY236">
        <v>104</v>
      </c>
      <c r="AZ236">
        <v>5</v>
      </c>
      <c r="BA236">
        <v>43</v>
      </c>
      <c r="BB236">
        <v>58</v>
      </c>
      <c r="BC236">
        <v>627.87400000000002</v>
      </c>
      <c r="BD236">
        <v>56.99</v>
      </c>
      <c r="BE236">
        <v>40.442</v>
      </c>
      <c r="BF236">
        <v>34.4</v>
      </c>
      <c r="BG236">
        <v>209.25</v>
      </c>
      <c r="BH236">
        <v>91</v>
      </c>
      <c r="BI236">
        <v>12</v>
      </c>
      <c r="BJ236">
        <v>43</v>
      </c>
      <c r="BK236">
        <v>45</v>
      </c>
      <c r="BL236">
        <v>532.08199999999999</v>
      </c>
      <c r="BM236">
        <v>53.33</v>
      </c>
      <c r="BN236">
        <v>50.808999999999997</v>
      </c>
      <c r="BO236">
        <v>34.299999999999997</v>
      </c>
      <c r="BP236">
        <v>230.2</v>
      </c>
      <c r="BQ236">
        <v>109</v>
      </c>
      <c r="BR236">
        <v>10</v>
      </c>
      <c r="BS236">
        <v>54</v>
      </c>
      <c r="BT236">
        <v>35</v>
      </c>
      <c r="BU236">
        <v>576.63900000000001</v>
      </c>
      <c r="BV236">
        <v>75.53</v>
      </c>
      <c r="BW236">
        <v>44.381</v>
      </c>
      <c r="BX236">
        <v>36.6</v>
      </c>
      <c r="BY236">
        <v>194</v>
      </c>
      <c r="BZ236">
        <v>80</v>
      </c>
      <c r="CA236">
        <v>8</v>
      </c>
      <c r="CB236">
        <v>48</v>
      </c>
      <c r="CC236">
        <v>30</v>
      </c>
      <c r="CD236">
        <v>516.51099999999997</v>
      </c>
      <c r="CE236">
        <v>66</v>
      </c>
      <c r="CF236">
        <v>35.570999999999998</v>
      </c>
      <c r="CG236">
        <v>36.5</v>
      </c>
      <c r="CH236">
        <v>377.012</v>
      </c>
      <c r="CI236">
        <v>126</v>
      </c>
      <c r="CJ236">
        <v>0</v>
      </c>
      <c r="CK236">
        <v>39</v>
      </c>
      <c r="CL236">
        <v>31</v>
      </c>
      <c r="CM236">
        <v>711.08299999999997</v>
      </c>
      <c r="CN236">
        <v>72.319999999999993</v>
      </c>
      <c r="CO236">
        <v>43.575000000000003</v>
      </c>
      <c r="CP236">
        <v>47.05</v>
      </c>
      <c r="CQ236">
        <v>499.94066666700002</v>
      </c>
      <c r="CR236">
        <v>109</v>
      </c>
      <c r="CS236">
        <v>5</v>
      </c>
      <c r="CT236">
        <v>87</v>
      </c>
      <c r="CU236">
        <v>21</v>
      </c>
      <c r="CV236">
        <v>884.88566666700001</v>
      </c>
      <c r="CW236">
        <v>81.010000000000005</v>
      </c>
      <c r="CX236">
        <v>39.774000000000001</v>
      </c>
      <c r="CY236">
        <v>41.5</v>
      </c>
      <c r="CZ236">
        <v>281.89999999999998</v>
      </c>
      <c r="DA236">
        <v>88</v>
      </c>
      <c r="DB236">
        <v>4</v>
      </c>
      <c r="DC236">
        <v>85</v>
      </c>
      <c r="DD236">
        <v>21.8</v>
      </c>
      <c r="DE236">
        <v>642.98400000000004</v>
      </c>
      <c r="DF236">
        <v>63.81</v>
      </c>
      <c r="DG236">
        <v>47.100999999999999</v>
      </c>
      <c r="DH236">
        <v>46.35</v>
      </c>
      <c r="DI236">
        <v>510.762</v>
      </c>
      <c r="DJ236">
        <v>139</v>
      </c>
      <c r="DK236">
        <v>19</v>
      </c>
      <c r="DL236">
        <v>85</v>
      </c>
      <c r="DM236">
        <v>15.8</v>
      </c>
      <c r="DN236">
        <v>926.82299999999998</v>
      </c>
      <c r="DO236">
        <v>103.4</v>
      </c>
      <c r="DP236">
        <v>86.04</v>
      </c>
      <c r="DQ236">
        <v>91.4</v>
      </c>
      <c r="DR236">
        <v>632.55999999999995</v>
      </c>
      <c r="DS236">
        <v>333</v>
      </c>
      <c r="DT236">
        <v>19</v>
      </c>
      <c r="DU236">
        <v>124</v>
      </c>
      <c r="DV236">
        <v>62.3</v>
      </c>
      <c r="DW236">
        <v>1451.7</v>
      </c>
      <c r="DX236">
        <v>7.67</v>
      </c>
      <c r="DY236">
        <v>6</v>
      </c>
      <c r="DZ236">
        <v>9.6</v>
      </c>
      <c r="EA236">
        <v>72.58</v>
      </c>
      <c r="EB236">
        <v>32</v>
      </c>
      <c r="EC236">
        <v>2</v>
      </c>
      <c r="ED236">
        <v>12</v>
      </c>
      <c r="EE236">
        <v>4</v>
      </c>
      <c r="EF236">
        <v>145.85</v>
      </c>
      <c r="EG236">
        <v>16</v>
      </c>
      <c r="EH236">
        <v>11.34</v>
      </c>
      <c r="EI236">
        <v>12.7</v>
      </c>
      <c r="EJ236">
        <v>65</v>
      </c>
      <c r="EK236">
        <v>29</v>
      </c>
      <c r="EL236">
        <v>3</v>
      </c>
      <c r="EM236">
        <v>10</v>
      </c>
      <c r="EN236">
        <v>6.2</v>
      </c>
      <c r="EO236">
        <v>153.24</v>
      </c>
      <c r="EP236">
        <v>6.67</v>
      </c>
      <c r="EQ236">
        <v>5.0199999999999996</v>
      </c>
      <c r="ER236">
        <v>8.1999999999999993</v>
      </c>
      <c r="ES236">
        <v>45.6</v>
      </c>
      <c r="ET236">
        <v>19</v>
      </c>
      <c r="EU236">
        <v>2</v>
      </c>
      <c r="EV236">
        <v>0</v>
      </c>
      <c r="EW236">
        <v>5</v>
      </c>
      <c r="EX236">
        <v>91.49</v>
      </c>
      <c r="EY236">
        <v>6.67</v>
      </c>
      <c r="EZ236">
        <v>7.68</v>
      </c>
      <c r="FA236">
        <v>11.4</v>
      </c>
      <c r="FB236">
        <v>67.38</v>
      </c>
      <c r="FC236">
        <v>20</v>
      </c>
      <c r="FD236">
        <v>1</v>
      </c>
      <c r="FE236">
        <v>0</v>
      </c>
      <c r="FF236">
        <v>6</v>
      </c>
      <c r="FG236">
        <v>120.13</v>
      </c>
      <c r="FH236">
        <v>3.34</v>
      </c>
      <c r="FI236">
        <v>9.82</v>
      </c>
      <c r="FJ236">
        <v>7</v>
      </c>
      <c r="FK236">
        <v>42</v>
      </c>
      <c r="FL236">
        <v>18</v>
      </c>
      <c r="FM236">
        <v>0</v>
      </c>
      <c r="FN236">
        <v>15</v>
      </c>
      <c r="FO236">
        <v>13</v>
      </c>
      <c r="FP236">
        <v>108.16</v>
      </c>
      <c r="FQ236">
        <v>10</v>
      </c>
      <c r="FR236">
        <v>6.34</v>
      </c>
      <c r="FS236">
        <v>0</v>
      </c>
      <c r="FT236">
        <v>29.2</v>
      </c>
      <c r="FU236">
        <v>21</v>
      </c>
      <c r="FV236">
        <v>0</v>
      </c>
      <c r="FW236">
        <v>11</v>
      </c>
      <c r="FX236">
        <v>10</v>
      </c>
      <c r="FY236">
        <v>87.54</v>
      </c>
      <c r="FZ236">
        <v>7.68</v>
      </c>
      <c r="GA236">
        <v>5</v>
      </c>
      <c r="GB236">
        <v>7</v>
      </c>
      <c r="GC236">
        <v>18.2</v>
      </c>
      <c r="GD236">
        <v>29</v>
      </c>
      <c r="GE236">
        <v>2</v>
      </c>
      <c r="GF236">
        <v>15</v>
      </c>
      <c r="GG236">
        <v>3</v>
      </c>
      <c r="GH236">
        <v>86.88</v>
      </c>
      <c r="GI236">
        <v>7</v>
      </c>
      <c r="GJ236">
        <v>3.02</v>
      </c>
      <c r="GK236">
        <v>4.2</v>
      </c>
      <c r="GL236">
        <v>15</v>
      </c>
      <c r="GM236">
        <v>16</v>
      </c>
      <c r="GN236">
        <v>2</v>
      </c>
      <c r="GO236">
        <v>0</v>
      </c>
      <c r="GP236">
        <v>6</v>
      </c>
      <c r="GQ236">
        <v>53.22</v>
      </c>
      <c r="GR236">
        <v>8.34</v>
      </c>
      <c r="GS236">
        <v>6</v>
      </c>
      <c r="GT236">
        <v>3</v>
      </c>
      <c r="GU236">
        <v>51.8</v>
      </c>
      <c r="GV236">
        <v>33</v>
      </c>
      <c r="GW236">
        <v>0</v>
      </c>
      <c r="GX236">
        <v>0</v>
      </c>
      <c r="GY236">
        <v>2</v>
      </c>
      <c r="GZ236">
        <v>104.14</v>
      </c>
      <c r="HA236">
        <v>9.01</v>
      </c>
      <c r="HB236">
        <v>6.81</v>
      </c>
      <c r="HC236">
        <v>6.3</v>
      </c>
      <c r="HD236">
        <v>61.3</v>
      </c>
      <c r="HE236">
        <v>34</v>
      </c>
      <c r="HF236">
        <v>3</v>
      </c>
      <c r="HG236">
        <v>26</v>
      </c>
      <c r="HH236">
        <v>3</v>
      </c>
      <c r="HI236">
        <v>149.41999999999999</v>
      </c>
      <c r="HJ236">
        <v>12.02</v>
      </c>
      <c r="HK236">
        <v>8.01</v>
      </c>
      <c r="HL236">
        <v>12.5</v>
      </c>
      <c r="HM236">
        <v>44.8</v>
      </c>
      <c r="HN236">
        <v>32</v>
      </c>
      <c r="HO236">
        <v>0</v>
      </c>
      <c r="HP236">
        <v>15</v>
      </c>
      <c r="HQ236">
        <v>3.1</v>
      </c>
      <c r="HR236">
        <v>127.43</v>
      </c>
      <c r="HS236">
        <v>9</v>
      </c>
      <c r="HT236">
        <v>11</v>
      </c>
      <c r="HU236">
        <v>9.5</v>
      </c>
      <c r="HV236">
        <v>119.7</v>
      </c>
      <c r="HW236">
        <v>50</v>
      </c>
      <c r="HX236">
        <v>4</v>
      </c>
      <c r="HY236">
        <v>20</v>
      </c>
      <c r="HZ236">
        <v>1</v>
      </c>
      <c r="IA236">
        <v>224.2</v>
      </c>
      <c r="IB236">
        <v>144.19</v>
      </c>
      <c r="IC236">
        <v>116.006</v>
      </c>
      <c r="ID236">
        <v>121.7</v>
      </c>
      <c r="IE236">
        <v>816.56399999999996</v>
      </c>
      <c r="IF236">
        <v>227</v>
      </c>
      <c r="IG236">
        <v>19</v>
      </c>
      <c r="IH236">
        <v>86</v>
      </c>
      <c r="II236">
        <v>65.3</v>
      </c>
      <c r="IJ236">
        <v>1595.76</v>
      </c>
      <c r="IK236">
        <v>17</v>
      </c>
      <c r="IL236">
        <v>10.01</v>
      </c>
      <c r="IM236">
        <v>7.6</v>
      </c>
      <c r="IN236">
        <v>73.5</v>
      </c>
      <c r="IO236">
        <v>41</v>
      </c>
      <c r="IP236">
        <v>4</v>
      </c>
      <c r="IQ236">
        <v>8</v>
      </c>
      <c r="IR236">
        <v>2</v>
      </c>
      <c r="IS236">
        <v>163.11000000000001</v>
      </c>
      <c r="IT236">
        <v>11</v>
      </c>
      <c r="IU236">
        <v>10.01</v>
      </c>
      <c r="IV236">
        <v>9</v>
      </c>
      <c r="IW236">
        <v>65.27</v>
      </c>
      <c r="IX236">
        <v>25</v>
      </c>
      <c r="IY236">
        <v>1</v>
      </c>
      <c r="IZ236">
        <v>12</v>
      </c>
      <c r="JA236">
        <v>4</v>
      </c>
      <c r="JB236">
        <v>137.28</v>
      </c>
      <c r="JC236">
        <v>14.68</v>
      </c>
      <c r="JD236">
        <v>8.0670000000000002</v>
      </c>
      <c r="JE236">
        <v>11</v>
      </c>
      <c r="JF236">
        <v>101.6</v>
      </c>
      <c r="JG236">
        <v>9</v>
      </c>
      <c r="JH236">
        <v>2</v>
      </c>
      <c r="JI236">
        <v>1</v>
      </c>
      <c r="JJ236">
        <v>4</v>
      </c>
      <c r="JK236">
        <v>151.34700000000001</v>
      </c>
      <c r="JL236">
        <v>8.66</v>
      </c>
      <c r="JM236">
        <v>8.33</v>
      </c>
      <c r="JN236">
        <v>8.3000000000000007</v>
      </c>
      <c r="JO236">
        <v>69.67</v>
      </c>
      <c r="JP236">
        <v>12</v>
      </c>
      <c r="JQ236">
        <v>0</v>
      </c>
      <c r="JR236">
        <v>6</v>
      </c>
      <c r="JS236">
        <v>14</v>
      </c>
      <c r="JT236">
        <v>126.96</v>
      </c>
      <c r="JU236">
        <v>15.34</v>
      </c>
      <c r="JV236">
        <v>9.7759999999999998</v>
      </c>
      <c r="JW236">
        <v>8</v>
      </c>
      <c r="JX236">
        <v>54.6</v>
      </c>
      <c r="JY236">
        <v>19</v>
      </c>
      <c r="JZ236">
        <v>3</v>
      </c>
      <c r="KA236">
        <v>0</v>
      </c>
      <c r="KB236">
        <v>8</v>
      </c>
      <c r="KC236">
        <v>117.71599999999999</v>
      </c>
      <c r="KD236">
        <v>12.17</v>
      </c>
      <c r="KE236">
        <v>4.0199999999999996</v>
      </c>
      <c r="KF236">
        <v>14</v>
      </c>
      <c r="KG236">
        <v>40</v>
      </c>
      <c r="KH236">
        <v>10</v>
      </c>
      <c r="KI236">
        <v>1</v>
      </c>
      <c r="KJ236">
        <v>8</v>
      </c>
      <c r="KK236">
        <v>4</v>
      </c>
      <c r="KL236">
        <v>93.19</v>
      </c>
      <c r="KM236">
        <v>7.67</v>
      </c>
      <c r="KN236">
        <v>11.68</v>
      </c>
      <c r="KO236">
        <v>9.1999999999999993</v>
      </c>
      <c r="KP236">
        <v>48.5</v>
      </c>
      <c r="KQ236">
        <v>12</v>
      </c>
      <c r="KR236">
        <v>1</v>
      </c>
      <c r="KS236">
        <v>4</v>
      </c>
      <c r="KT236">
        <v>9</v>
      </c>
      <c r="KU236">
        <v>103.05</v>
      </c>
      <c r="KV236">
        <v>11.34</v>
      </c>
      <c r="KW236">
        <v>11.68</v>
      </c>
      <c r="KX236">
        <v>8.1999999999999993</v>
      </c>
      <c r="KY236">
        <v>31</v>
      </c>
      <c r="KZ236">
        <v>16</v>
      </c>
      <c r="LA236">
        <v>1</v>
      </c>
      <c r="LB236">
        <v>0</v>
      </c>
      <c r="LC236">
        <v>4</v>
      </c>
      <c r="LD236">
        <v>83.22</v>
      </c>
      <c r="LE236">
        <v>6.34</v>
      </c>
      <c r="LF236">
        <v>7.99</v>
      </c>
      <c r="LG236">
        <v>11.2</v>
      </c>
      <c r="LH236">
        <v>71.400000000000006</v>
      </c>
      <c r="LI236">
        <v>18</v>
      </c>
      <c r="LJ236">
        <v>0</v>
      </c>
      <c r="LK236">
        <v>7</v>
      </c>
      <c r="LL236">
        <v>4</v>
      </c>
      <c r="LM236">
        <v>125.93</v>
      </c>
      <c r="LN236">
        <v>15</v>
      </c>
      <c r="LO236">
        <v>10.53</v>
      </c>
      <c r="LP236">
        <v>12.1</v>
      </c>
      <c r="LQ236">
        <v>81.924000000000007</v>
      </c>
      <c r="LR236">
        <v>15</v>
      </c>
      <c r="LS236">
        <v>1</v>
      </c>
      <c r="LT236">
        <v>12</v>
      </c>
      <c r="LU236">
        <v>2</v>
      </c>
      <c r="LV236">
        <v>149.554</v>
      </c>
      <c r="LW236">
        <v>10.33</v>
      </c>
      <c r="LX236">
        <v>11.01</v>
      </c>
      <c r="LY236">
        <v>10.6</v>
      </c>
      <c r="LZ236">
        <v>80.900000000000006</v>
      </c>
      <c r="MA236">
        <v>18</v>
      </c>
      <c r="MB236">
        <v>0</v>
      </c>
      <c r="MC236">
        <v>20</v>
      </c>
      <c r="MD236">
        <v>6</v>
      </c>
      <c r="ME236">
        <v>156.84</v>
      </c>
      <c r="MF236">
        <v>14.66</v>
      </c>
      <c r="MG236">
        <v>12.903</v>
      </c>
      <c r="MH236">
        <v>12.5</v>
      </c>
      <c r="MI236">
        <v>98.2</v>
      </c>
      <c r="MJ236">
        <v>32</v>
      </c>
      <c r="MK236">
        <v>5</v>
      </c>
      <c r="ML236">
        <v>8</v>
      </c>
      <c r="MM236">
        <v>4.3</v>
      </c>
      <c r="MN236">
        <v>187.56299999999999</v>
      </c>
      <c r="MO236">
        <v>182.12</v>
      </c>
      <c r="MP236">
        <v>121.628</v>
      </c>
      <c r="MQ236">
        <v>115.1</v>
      </c>
      <c r="MR236">
        <v>893.75366666699995</v>
      </c>
      <c r="MS236">
        <v>213</v>
      </c>
      <c r="MT236">
        <v>17</v>
      </c>
      <c r="MU236">
        <v>91</v>
      </c>
      <c r="MV236">
        <v>77.94</v>
      </c>
      <c r="MW236">
        <v>1711.5416666670001</v>
      </c>
      <c r="MX236">
        <v>25.32</v>
      </c>
      <c r="MY236">
        <v>10.013</v>
      </c>
      <c r="MZ236">
        <v>14.7</v>
      </c>
      <c r="NA236">
        <v>104</v>
      </c>
      <c r="NB236">
        <v>27</v>
      </c>
      <c r="NC236">
        <v>1</v>
      </c>
      <c r="ND236">
        <v>6</v>
      </c>
      <c r="NE236">
        <v>4</v>
      </c>
      <c r="NF236">
        <v>192.03299999999999</v>
      </c>
      <c r="NG236">
        <v>13.33</v>
      </c>
      <c r="NH236">
        <v>9.7159999999999993</v>
      </c>
      <c r="NI236">
        <v>12.3</v>
      </c>
      <c r="NJ236">
        <v>76.3</v>
      </c>
      <c r="NK236">
        <v>16</v>
      </c>
      <c r="NL236">
        <v>1</v>
      </c>
      <c r="NM236">
        <v>26</v>
      </c>
      <c r="NN236">
        <v>2</v>
      </c>
      <c r="NO236">
        <v>156.64599999999999</v>
      </c>
      <c r="NP236">
        <v>8.67</v>
      </c>
      <c r="NQ236">
        <v>11.792</v>
      </c>
      <c r="NR236">
        <v>10.8</v>
      </c>
      <c r="NS236">
        <v>76.400000000000006</v>
      </c>
      <c r="NT236">
        <v>24</v>
      </c>
      <c r="NU236">
        <v>2</v>
      </c>
      <c r="NV236">
        <v>3</v>
      </c>
      <c r="NW236">
        <v>5.34</v>
      </c>
      <c r="NX236">
        <v>142.00200000000001</v>
      </c>
      <c r="NY236">
        <v>14.34</v>
      </c>
      <c r="NZ236">
        <v>13.67</v>
      </c>
      <c r="OA236">
        <v>7.3</v>
      </c>
      <c r="OB236">
        <v>59.375</v>
      </c>
      <c r="OC236">
        <v>24</v>
      </c>
      <c r="OD236">
        <v>1</v>
      </c>
      <c r="OE236">
        <v>13</v>
      </c>
      <c r="OF236">
        <v>11.4</v>
      </c>
      <c r="OG236">
        <v>144.08500000000001</v>
      </c>
      <c r="OH236">
        <v>13.33</v>
      </c>
      <c r="OI236">
        <v>12.023</v>
      </c>
      <c r="OJ236">
        <v>8.3000000000000007</v>
      </c>
      <c r="OK236">
        <v>79.45</v>
      </c>
      <c r="OL236">
        <v>21</v>
      </c>
      <c r="OM236">
        <v>0</v>
      </c>
      <c r="ON236">
        <v>5</v>
      </c>
      <c r="OO236">
        <v>8</v>
      </c>
      <c r="OP236">
        <v>147.10300000000001</v>
      </c>
      <c r="OQ236">
        <v>9.67</v>
      </c>
      <c r="OR236">
        <v>10.33</v>
      </c>
      <c r="OS236">
        <v>5.9</v>
      </c>
      <c r="OT236">
        <v>47.85</v>
      </c>
      <c r="OU236">
        <v>9</v>
      </c>
      <c r="OV236">
        <v>4</v>
      </c>
      <c r="OW236">
        <v>2</v>
      </c>
      <c r="OX236">
        <v>10</v>
      </c>
      <c r="OY236">
        <v>98.75</v>
      </c>
      <c r="OZ236">
        <v>10.99</v>
      </c>
      <c r="PA236">
        <v>11.396000000000001</v>
      </c>
      <c r="PB236">
        <v>6</v>
      </c>
      <c r="PC236">
        <v>49</v>
      </c>
      <c r="PD236">
        <v>9</v>
      </c>
      <c r="PE236">
        <v>0</v>
      </c>
      <c r="PF236">
        <v>6</v>
      </c>
      <c r="PG236">
        <v>8</v>
      </c>
      <c r="PH236">
        <v>100.386</v>
      </c>
      <c r="PI236">
        <v>16.68</v>
      </c>
      <c r="PJ236">
        <v>9.5050000000000008</v>
      </c>
      <c r="PK236">
        <v>6</v>
      </c>
      <c r="PL236">
        <v>49.2</v>
      </c>
      <c r="PM236">
        <v>12</v>
      </c>
      <c r="PN236">
        <v>4</v>
      </c>
      <c r="PO236">
        <v>6</v>
      </c>
      <c r="PP236">
        <v>9</v>
      </c>
      <c r="PQ236">
        <v>112.38500000000001</v>
      </c>
      <c r="PR236">
        <v>13.99</v>
      </c>
      <c r="PS236">
        <v>4.9800000000000004</v>
      </c>
      <c r="PT236">
        <v>8.6</v>
      </c>
      <c r="PU236">
        <v>67.5</v>
      </c>
      <c r="PV236">
        <v>29</v>
      </c>
      <c r="PW236">
        <v>0</v>
      </c>
      <c r="PX236">
        <v>1</v>
      </c>
      <c r="PY236">
        <v>6</v>
      </c>
      <c r="PZ236">
        <v>131.07</v>
      </c>
      <c r="QA236">
        <v>19.32</v>
      </c>
      <c r="QB236">
        <v>10.73</v>
      </c>
      <c r="QC236">
        <v>16.05</v>
      </c>
      <c r="QD236">
        <v>126.916666667</v>
      </c>
      <c r="QE236">
        <v>16</v>
      </c>
      <c r="QF236">
        <v>1</v>
      </c>
      <c r="QG236">
        <v>7</v>
      </c>
      <c r="QH236">
        <v>8</v>
      </c>
      <c r="QI236">
        <v>205.01666666700001</v>
      </c>
      <c r="QJ236">
        <v>18.489999999999998</v>
      </c>
      <c r="QK236">
        <v>8.1649999999999991</v>
      </c>
      <c r="QL236">
        <v>8.4</v>
      </c>
      <c r="QM236">
        <v>62.1</v>
      </c>
      <c r="QN236">
        <v>10</v>
      </c>
      <c r="QO236">
        <v>2</v>
      </c>
      <c r="QP236">
        <v>11</v>
      </c>
      <c r="QQ236">
        <v>4.2</v>
      </c>
      <c r="QR236">
        <v>124.355</v>
      </c>
      <c r="QS236">
        <v>17.989999999999998</v>
      </c>
      <c r="QT236">
        <v>9.3079999999999998</v>
      </c>
      <c r="QU236">
        <v>10.75</v>
      </c>
      <c r="QV236">
        <v>95.662000000000006</v>
      </c>
      <c r="QW236">
        <v>16</v>
      </c>
      <c r="QX236">
        <v>1</v>
      </c>
      <c r="QY236">
        <v>5</v>
      </c>
      <c r="QZ236">
        <v>2</v>
      </c>
      <c r="RA236">
        <v>157.71</v>
      </c>
      <c r="RB236">
        <v>156.97</v>
      </c>
      <c r="RC236">
        <v>110.492</v>
      </c>
      <c r="RD236">
        <v>60.1</v>
      </c>
      <c r="RE236">
        <v>632.20000000000005</v>
      </c>
      <c r="RF236">
        <v>150</v>
      </c>
      <c r="RG236">
        <v>11</v>
      </c>
      <c r="RH236">
        <v>165</v>
      </c>
      <c r="RI236">
        <v>61.1</v>
      </c>
      <c r="RJ236">
        <v>1346.8620000000001</v>
      </c>
      <c r="RK236">
        <v>19.989999999999998</v>
      </c>
      <c r="RL236">
        <v>16.634</v>
      </c>
      <c r="RM236">
        <v>12.1</v>
      </c>
      <c r="RN236">
        <v>102.6</v>
      </c>
      <c r="RO236">
        <v>18</v>
      </c>
      <c r="RP236">
        <v>1</v>
      </c>
      <c r="RQ236">
        <v>19</v>
      </c>
      <c r="RR236">
        <v>3</v>
      </c>
      <c r="RS236">
        <v>192.32400000000001</v>
      </c>
      <c r="RT236">
        <v>13</v>
      </c>
      <c r="RU236">
        <v>16.076000000000001</v>
      </c>
      <c r="RV236">
        <v>6.05</v>
      </c>
      <c r="RW236">
        <v>35.5</v>
      </c>
      <c r="RX236">
        <v>10</v>
      </c>
      <c r="RY236">
        <v>0</v>
      </c>
      <c r="RZ236">
        <v>15</v>
      </c>
      <c r="SA236">
        <v>1</v>
      </c>
      <c r="SB236">
        <v>96.626000000000005</v>
      </c>
      <c r="SC236">
        <v>14.33</v>
      </c>
      <c r="SD236">
        <v>8.65</v>
      </c>
      <c r="SE236">
        <v>2.35</v>
      </c>
      <c r="SF236">
        <v>40.6</v>
      </c>
      <c r="SG236">
        <v>11</v>
      </c>
      <c r="SH236">
        <v>1</v>
      </c>
      <c r="SI236">
        <v>5</v>
      </c>
      <c r="SJ236">
        <v>2.5</v>
      </c>
      <c r="SK236">
        <v>85.43</v>
      </c>
      <c r="SL236">
        <v>15.66</v>
      </c>
      <c r="SM236">
        <v>15.055999999999999</v>
      </c>
      <c r="SN236">
        <v>6.5</v>
      </c>
      <c r="SO236">
        <v>40.5</v>
      </c>
      <c r="SP236">
        <v>7</v>
      </c>
      <c r="SQ236">
        <v>1</v>
      </c>
      <c r="SR236">
        <v>12</v>
      </c>
      <c r="SS236">
        <v>11</v>
      </c>
      <c r="ST236">
        <v>108.71599999999999</v>
      </c>
      <c r="SU236">
        <v>6.66</v>
      </c>
      <c r="SV236">
        <v>7.5049999999999999</v>
      </c>
      <c r="SW236">
        <v>4.75</v>
      </c>
      <c r="SX236">
        <v>16.600000000000001</v>
      </c>
      <c r="SY236">
        <v>8</v>
      </c>
      <c r="SZ236">
        <v>0</v>
      </c>
      <c r="TA236">
        <v>6</v>
      </c>
      <c r="TB236">
        <v>13</v>
      </c>
      <c r="TC236">
        <v>62.515000000000001</v>
      </c>
      <c r="TD236">
        <v>5.66</v>
      </c>
      <c r="TE236">
        <v>6.47</v>
      </c>
      <c r="TF236">
        <v>4</v>
      </c>
      <c r="TG236">
        <v>37</v>
      </c>
      <c r="TH236">
        <v>14</v>
      </c>
      <c r="TI236">
        <v>3</v>
      </c>
      <c r="TJ236">
        <v>11</v>
      </c>
      <c r="TK236">
        <v>7.6</v>
      </c>
      <c r="TL236">
        <v>88.73</v>
      </c>
      <c r="TM236">
        <v>9.66</v>
      </c>
      <c r="TN236">
        <v>5.0430000000000001</v>
      </c>
      <c r="TO236">
        <v>1.1000000000000001</v>
      </c>
      <c r="TP236">
        <v>34</v>
      </c>
      <c r="TQ236">
        <v>11</v>
      </c>
      <c r="TR236">
        <v>3</v>
      </c>
      <c r="TS236">
        <v>22</v>
      </c>
      <c r="TT236">
        <v>4</v>
      </c>
      <c r="TU236">
        <v>89.802999999999997</v>
      </c>
      <c r="TV236">
        <v>21</v>
      </c>
      <c r="TW236">
        <v>6.7590000000000003</v>
      </c>
      <c r="TX236">
        <v>5.2</v>
      </c>
      <c r="TY236">
        <v>23.2</v>
      </c>
      <c r="TZ236">
        <v>10</v>
      </c>
      <c r="UA236">
        <v>0</v>
      </c>
      <c r="UB236">
        <v>11</v>
      </c>
      <c r="UC236">
        <v>1</v>
      </c>
      <c r="UD236">
        <v>78.159000000000006</v>
      </c>
      <c r="UE236">
        <v>8.67</v>
      </c>
      <c r="UF236">
        <v>5.0330000000000004</v>
      </c>
      <c r="UG236">
        <v>2.2000000000000002</v>
      </c>
      <c r="UH236">
        <v>44.35</v>
      </c>
      <c r="UI236">
        <v>19</v>
      </c>
      <c r="UJ236">
        <v>0</v>
      </c>
      <c r="UK236">
        <v>7</v>
      </c>
      <c r="UL236">
        <v>4</v>
      </c>
      <c r="UM236">
        <v>90.253</v>
      </c>
      <c r="UN236">
        <v>12</v>
      </c>
      <c r="UO236">
        <v>7.7359999999999998</v>
      </c>
      <c r="UP236">
        <v>5</v>
      </c>
      <c r="UQ236">
        <v>102.25</v>
      </c>
      <c r="UR236">
        <v>16</v>
      </c>
      <c r="US236">
        <v>0</v>
      </c>
      <c r="UT236">
        <v>20</v>
      </c>
      <c r="UU236">
        <v>3</v>
      </c>
      <c r="UV236">
        <v>165.98599999999999</v>
      </c>
      <c r="UW236">
        <v>18.010000000000002</v>
      </c>
      <c r="UX236">
        <v>5.86</v>
      </c>
      <c r="UY236">
        <v>4</v>
      </c>
      <c r="UZ236">
        <v>44.2</v>
      </c>
      <c r="VA236">
        <v>14</v>
      </c>
      <c r="VB236">
        <v>0</v>
      </c>
      <c r="VC236">
        <v>23</v>
      </c>
      <c r="VD236">
        <v>6.5</v>
      </c>
      <c r="VE236">
        <v>115.57</v>
      </c>
      <c r="VF236">
        <v>12.33</v>
      </c>
      <c r="VG236">
        <v>9.67</v>
      </c>
      <c r="VH236">
        <v>6.85</v>
      </c>
      <c r="VI236">
        <v>111.4</v>
      </c>
      <c r="VJ236">
        <v>12</v>
      </c>
      <c r="VK236">
        <v>2</v>
      </c>
      <c r="VL236">
        <v>14</v>
      </c>
      <c r="VM236">
        <v>4.5</v>
      </c>
      <c r="VN236">
        <v>172.75</v>
      </c>
      <c r="VO236">
        <v>143.32</v>
      </c>
      <c r="VP236">
        <v>89.478999999999999</v>
      </c>
      <c r="VQ236">
        <v>84.3</v>
      </c>
      <c r="VR236">
        <v>678.524</v>
      </c>
      <c r="VS236">
        <v>247</v>
      </c>
      <c r="VT236">
        <v>18</v>
      </c>
      <c r="VU236">
        <v>161</v>
      </c>
      <c r="VV236">
        <v>66.459999999999994</v>
      </c>
      <c r="VW236">
        <v>1488.0830000000001</v>
      </c>
      <c r="VX236">
        <v>14.99</v>
      </c>
      <c r="VY236">
        <v>7.8449999999999998</v>
      </c>
      <c r="VZ236">
        <v>11.1</v>
      </c>
      <c r="WA236">
        <v>84.6</v>
      </c>
      <c r="WB236">
        <v>21</v>
      </c>
      <c r="WC236">
        <v>0</v>
      </c>
      <c r="WD236">
        <v>13</v>
      </c>
      <c r="WE236">
        <v>5</v>
      </c>
      <c r="WF236">
        <v>157.535</v>
      </c>
      <c r="WG236">
        <v>9.34</v>
      </c>
      <c r="WH236">
        <v>8.1300000000000008</v>
      </c>
      <c r="WI236">
        <v>13.15</v>
      </c>
      <c r="WJ236">
        <v>60</v>
      </c>
      <c r="WK236">
        <v>21</v>
      </c>
      <c r="WL236">
        <v>0</v>
      </c>
      <c r="WM236">
        <v>16</v>
      </c>
      <c r="WN236">
        <v>1.06</v>
      </c>
      <c r="WO236">
        <v>128.68</v>
      </c>
      <c r="WP236">
        <v>9.34</v>
      </c>
      <c r="WQ236">
        <v>6.98</v>
      </c>
      <c r="WR236">
        <v>12.1</v>
      </c>
      <c r="WS236">
        <v>68.311999999999998</v>
      </c>
      <c r="WT236">
        <v>16</v>
      </c>
      <c r="WU236">
        <v>3</v>
      </c>
      <c r="WV236">
        <v>12</v>
      </c>
      <c r="WW236">
        <v>5</v>
      </c>
      <c r="WX236">
        <v>132.732</v>
      </c>
      <c r="WY236">
        <v>13.5</v>
      </c>
      <c r="WZ236">
        <v>7.5279999999999996</v>
      </c>
      <c r="XA236">
        <v>4.2</v>
      </c>
      <c r="XB236">
        <v>45.6</v>
      </c>
      <c r="XC236">
        <v>21</v>
      </c>
      <c r="XD236">
        <v>0</v>
      </c>
      <c r="XE236">
        <v>3</v>
      </c>
      <c r="XF236">
        <v>10</v>
      </c>
      <c r="XG236">
        <v>104.828</v>
      </c>
      <c r="XH236">
        <v>11.34</v>
      </c>
      <c r="XI236">
        <v>5.165</v>
      </c>
      <c r="XJ236">
        <v>3.15</v>
      </c>
      <c r="XK236">
        <v>25.4</v>
      </c>
      <c r="XL236">
        <v>17</v>
      </c>
      <c r="XM236">
        <v>2</v>
      </c>
      <c r="XN236">
        <v>11</v>
      </c>
      <c r="XO236">
        <v>9</v>
      </c>
      <c r="XP236">
        <v>84.055000000000007</v>
      </c>
      <c r="XQ236">
        <v>8.83</v>
      </c>
      <c r="XR236">
        <v>9.9510000000000005</v>
      </c>
      <c r="XS236">
        <v>7</v>
      </c>
      <c r="XT236">
        <v>36</v>
      </c>
      <c r="XU236">
        <v>23</v>
      </c>
      <c r="XV236">
        <v>2</v>
      </c>
      <c r="XW236">
        <v>0</v>
      </c>
      <c r="XX236">
        <v>9.4</v>
      </c>
      <c r="XY236">
        <v>96.180999999999997</v>
      </c>
      <c r="XZ236">
        <v>6</v>
      </c>
      <c r="YA236">
        <v>10.34</v>
      </c>
      <c r="YB236">
        <v>5</v>
      </c>
      <c r="YC236">
        <v>44.5</v>
      </c>
      <c r="YD236">
        <v>26</v>
      </c>
      <c r="YE236">
        <v>2</v>
      </c>
      <c r="YF236">
        <v>1</v>
      </c>
      <c r="YG236">
        <v>8</v>
      </c>
      <c r="YH236">
        <v>102.84</v>
      </c>
      <c r="YI236">
        <v>12</v>
      </c>
      <c r="YJ236">
        <v>8.67</v>
      </c>
      <c r="YK236">
        <v>5</v>
      </c>
      <c r="YL236">
        <v>25.6</v>
      </c>
      <c r="YM236">
        <v>15</v>
      </c>
      <c r="YN236">
        <v>0</v>
      </c>
      <c r="YO236">
        <v>28</v>
      </c>
      <c r="YP236">
        <v>2</v>
      </c>
      <c r="YQ236">
        <v>96.27</v>
      </c>
      <c r="YR236">
        <v>16</v>
      </c>
      <c r="YS236">
        <v>6.1520000000000001</v>
      </c>
      <c r="YT236">
        <v>7.5</v>
      </c>
      <c r="YU236">
        <v>49.061999999999998</v>
      </c>
      <c r="YV236">
        <v>18</v>
      </c>
      <c r="YW236">
        <v>0</v>
      </c>
      <c r="YX236">
        <v>1</v>
      </c>
      <c r="YY236">
        <v>6</v>
      </c>
      <c r="YZ236">
        <v>103.714</v>
      </c>
      <c r="ZA236">
        <v>9.99</v>
      </c>
      <c r="ZB236">
        <v>7.7690000000000001</v>
      </c>
      <c r="ZC236">
        <v>3.35</v>
      </c>
      <c r="ZD236">
        <v>103.75</v>
      </c>
      <c r="ZE236">
        <v>26</v>
      </c>
      <c r="ZF236">
        <v>0</v>
      </c>
      <c r="ZG236">
        <v>22</v>
      </c>
      <c r="ZH236">
        <v>5</v>
      </c>
      <c r="ZI236">
        <v>177.85900000000001</v>
      </c>
      <c r="ZJ236">
        <v>22.16</v>
      </c>
      <c r="ZK236">
        <v>6.7290000000000001</v>
      </c>
      <c r="ZL236">
        <v>6</v>
      </c>
      <c r="ZM236">
        <v>49.9</v>
      </c>
      <c r="ZN236">
        <v>14</v>
      </c>
      <c r="ZO236">
        <v>2</v>
      </c>
      <c r="ZP236">
        <v>16</v>
      </c>
      <c r="ZQ236">
        <v>2</v>
      </c>
      <c r="ZR236">
        <v>118.789</v>
      </c>
      <c r="ZS236">
        <v>9.83</v>
      </c>
      <c r="ZT236">
        <v>4.22</v>
      </c>
      <c r="ZU236">
        <v>6.75</v>
      </c>
      <c r="ZV236">
        <v>85.8</v>
      </c>
      <c r="ZW236">
        <v>29</v>
      </c>
      <c r="ZX236">
        <v>7</v>
      </c>
      <c r="ZY236">
        <v>38</v>
      </c>
      <c r="ZZ236">
        <v>4</v>
      </c>
      <c r="AAA236">
        <v>184.6</v>
      </c>
      <c r="AAB236">
        <v>140.56</v>
      </c>
      <c r="AAC236">
        <v>68.896000000000001</v>
      </c>
      <c r="AAD236">
        <v>56.95</v>
      </c>
      <c r="AAE236">
        <v>608.76199999999994</v>
      </c>
      <c r="AAF236">
        <v>175.4</v>
      </c>
      <c r="AAG236">
        <v>11</v>
      </c>
      <c r="AAH236">
        <v>120</v>
      </c>
      <c r="AAI236">
        <v>72.599999999999994</v>
      </c>
      <c r="AAJ236">
        <v>1254.1679999999999</v>
      </c>
      <c r="AAK236">
        <v>27.02</v>
      </c>
      <c r="AAL236">
        <v>18.163</v>
      </c>
      <c r="AAM236">
        <v>10.85</v>
      </c>
      <c r="AAN236">
        <v>148.512</v>
      </c>
      <c r="AAO236">
        <v>25</v>
      </c>
      <c r="AAP236">
        <v>3</v>
      </c>
      <c r="AAQ236">
        <v>19</v>
      </c>
      <c r="AAR236">
        <v>5</v>
      </c>
      <c r="AAS236">
        <v>256.54500000000002</v>
      </c>
      <c r="AAT236">
        <v>15.67</v>
      </c>
      <c r="AAU236">
        <v>12.538</v>
      </c>
      <c r="AAV236">
        <v>6.35</v>
      </c>
      <c r="AAW236">
        <v>71.2</v>
      </c>
      <c r="AAX236">
        <v>21.2</v>
      </c>
      <c r="AAY236">
        <v>1</v>
      </c>
      <c r="AAZ236">
        <v>11</v>
      </c>
      <c r="ABA236">
        <v>4</v>
      </c>
      <c r="ABB236">
        <v>142.958</v>
      </c>
      <c r="ABC236">
        <v>13.03</v>
      </c>
      <c r="ABD236">
        <v>6.35</v>
      </c>
      <c r="ABE236">
        <v>5.8</v>
      </c>
      <c r="ABF236">
        <v>76.25</v>
      </c>
      <c r="ABG236">
        <v>30.2</v>
      </c>
      <c r="ABH236">
        <v>2</v>
      </c>
      <c r="ABI236">
        <v>20</v>
      </c>
      <c r="ABJ236">
        <v>16</v>
      </c>
      <c r="ABK236">
        <v>169.63</v>
      </c>
      <c r="ABL236">
        <v>19.690000000000001</v>
      </c>
      <c r="ABM236">
        <v>7.0659999999999998</v>
      </c>
      <c r="ABN236">
        <v>2</v>
      </c>
      <c r="ABO236">
        <v>42.7</v>
      </c>
      <c r="ABP236">
        <v>20</v>
      </c>
      <c r="ABQ236">
        <v>0</v>
      </c>
      <c r="ABR236">
        <v>21</v>
      </c>
      <c r="ABS236">
        <v>16.600000000000001</v>
      </c>
      <c r="ABT236">
        <v>129.05600000000001</v>
      </c>
      <c r="ABU236">
        <v>15.99</v>
      </c>
      <c r="ABV236">
        <v>3.9350000000000001</v>
      </c>
      <c r="ABW236">
        <v>6.2</v>
      </c>
      <c r="ABX236">
        <v>48.2</v>
      </c>
      <c r="ABY236">
        <v>21</v>
      </c>
      <c r="ABZ236">
        <v>0</v>
      </c>
      <c r="ACA236">
        <v>6</v>
      </c>
      <c r="ACB236">
        <v>7</v>
      </c>
      <c r="ACC236">
        <v>108.325</v>
      </c>
      <c r="ACD236">
        <v>10.66</v>
      </c>
      <c r="ACE236">
        <v>3.331</v>
      </c>
      <c r="ACF236">
        <v>3.5</v>
      </c>
      <c r="ACG236">
        <v>19.2</v>
      </c>
      <c r="ACH236">
        <v>14</v>
      </c>
      <c r="ACI236">
        <v>2</v>
      </c>
      <c r="ACJ236">
        <v>11</v>
      </c>
      <c r="ACK236">
        <v>4</v>
      </c>
      <c r="ACL236">
        <v>67.691000000000003</v>
      </c>
      <c r="ACM236">
        <v>11.33</v>
      </c>
      <c r="ACN236">
        <v>7.35</v>
      </c>
      <c r="ACO236">
        <v>6</v>
      </c>
      <c r="ACP236">
        <v>36</v>
      </c>
      <c r="ACQ236">
        <v>22</v>
      </c>
      <c r="ACR236">
        <v>2</v>
      </c>
      <c r="ACS236">
        <v>6</v>
      </c>
      <c r="ACT236">
        <v>3</v>
      </c>
      <c r="ACU236">
        <v>93.68</v>
      </c>
      <c r="ACV236">
        <v>7.51</v>
      </c>
      <c r="ACW236">
        <v>4.7469999999999999</v>
      </c>
      <c r="ACX236">
        <v>8</v>
      </c>
      <c r="ACY236">
        <v>50</v>
      </c>
      <c r="ACZ236">
        <v>11</v>
      </c>
      <c r="ADA236">
        <v>1</v>
      </c>
      <c r="ADB236">
        <v>3</v>
      </c>
      <c r="ADC236">
        <v>8</v>
      </c>
      <c r="ADD236">
        <v>93.257000000000005</v>
      </c>
      <c r="ADE236">
        <v>12.66</v>
      </c>
      <c r="ADF236">
        <v>5.4160000000000004</v>
      </c>
      <c r="ADG236">
        <v>4</v>
      </c>
      <c r="ADH236">
        <v>92.9</v>
      </c>
      <c r="ADI236">
        <v>9</v>
      </c>
      <c r="ADJ236">
        <v>0</v>
      </c>
      <c r="ADK236">
        <v>23</v>
      </c>
      <c r="ADL236">
        <v>9</v>
      </c>
      <c r="ADM236">
        <v>155.976</v>
      </c>
      <c r="ADN236">
        <v>7</v>
      </c>
      <c r="ADO236">
        <v>0</v>
      </c>
      <c r="ADP236">
        <v>4.25</v>
      </c>
      <c r="ADQ236">
        <v>23.8</v>
      </c>
      <c r="ADR236">
        <v>2</v>
      </c>
      <c r="ADS236">
        <v>0</v>
      </c>
      <c r="ADT236">
        <v>0</v>
      </c>
      <c r="ADU236">
        <v>0</v>
      </c>
      <c r="ADV236">
        <v>37.049999999999997</v>
      </c>
      <c r="ADW236">
        <v>0</v>
      </c>
      <c r="ADX236">
        <v>0</v>
      </c>
      <c r="ADY236">
        <v>0</v>
      </c>
      <c r="ADZ236">
        <v>0</v>
      </c>
      <c r="AEA236">
        <v>0</v>
      </c>
      <c r="AEB236">
        <v>0</v>
      </c>
      <c r="AEC236">
        <v>0</v>
      </c>
      <c r="AED236">
        <v>0</v>
      </c>
      <c r="AEE236">
        <v>0</v>
      </c>
      <c r="AEF236">
        <v>0</v>
      </c>
      <c r="AEG236">
        <v>0</v>
      </c>
      <c r="AEH236">
        <v>0</v>
      </c>
      <c r="AEI236">
        <v>0</v>
      </c>
      <c r="AEJ236">
        <v>0</v>
      </c>
      <c r="AEK236">
        <v>0</v>
      </c>
      <c r="AEL236">
        <v>0</v>
      </c>
      <c r="AEM236">
        <v>0</v>
      </c>
      <c r="AEN236">
        <v>0</v>
      </c>
    </row>
    <row r="237" spans="1:820" x14ac:dyDescent="0.2">
      <c r="A237" s="6" t="s">
        <v>598</v>
      </c>
      <c r="B237">
        <v>650.62</v>
      </c>
      <c r="C237">
        <v>511.11099999999999</v>
      </c>
      <c r="D237">
        <v>467.98</v>
      </c>
      <c r="E237">
        <v>4299.3649999999998</v>
      </c>
      <c r="F237">
        <v>1168.2</v>
      </c>
      <c r="G237">
        <v>110</v>
      </c>
      <c r="H237">
        <v>676</v>
      </c>
      <c r="I237">
        <v>378.93</v>
      </c>
      <c r="J237">
        <v>8262.2060000000001</v>
      </c>
      <c r="K237">
        <v>67.86</v>
      </c>
      <c r="L237">
        <v>54.651000000000003</v>
      </c>
      <c r="M237">
        <v>56.2</v>
      </c>
      <c r="N237">
        <v>572.62400000000002</v>
      </c>
      <c r="O237">
        <v>130.19999999999999</v>
      </c>
      <c r="P237">
        <v>18</v>
      </c>
      <c r="Q237">
        <v>106</v>
      </c>
      <c r="R237">
        <v>29</v>
      </c>
      <c r="S237">
        <v>1034.5350000000001</v>
      </c>
      <c r="T237">
        <v>55.35</v>
      </c>
      <c r="U237">
        <v>57.546999999999997</v>
      </c>
      <c r="V237">
        <v>52.43</v>
      </c>
      <c r="W237">
        <v>409.83800000000002</v>
      </c>
      <c r="X237">
        <v>94</v>
      </c>
      <c r="Y237">
        <v>9</v>
      </c>
      <c r="Z237">
        <v>54</v>
      </c>
      <c r="AA237">
        <v>20.6</v>
      </c>
      <c r="AB237">
        <v>752.76499999999999</v>
      </c>
      <c r="AC237">
        <v>65.8</v>
      </c>
      <c r="AD237">
        <v>41.936</v>
      </c>
      <c r="AE237">
        <v>46.7</v>
      </c>
      <c r="AF237">
        <v>352.12400000000002</v>
      </c>
      <c r="AG237">
        <v>106</v>
      </c>
      <c r="AH237">
        <v>16</v>
      </c>
      <c r="AI237">
        <v>76</v>
      </c>
      <c r="AJ237">
        <v>46.5</v>
      </c>
      <c r="AK237">
        <v>751.06</v>
      </c>
      <c r="AL237">
        <v>58.51</v>
      </c>
      <c r="AM237">
        <v>35.781999999999996</v>
      </c>
      <c r="AN237">
        <v>39.299999999999997</v>
      </c>
      <c r="AO237">
        <v>313.3</v>
      </c>
      <c r="AP237">
        <v>93</v>
      </c>
      <c r="AQ237">
        <v>10</v>
      </c>
      <c r="AR237">
        <v>56</v>
      </c>
      <c r="AS237">
        <v>57.9</v>
      </c>
      <c r="AT237">
        <v>663.79200000000003</v>
      </c>
      <c r="AU237">
        <v>57.34</v>
      </c>
      <c r="AV237">
        <v>45.9</v>
      </c>
      <c r="AW237">
        <v>35.6</v>
      </c>
      <c r="AX237">
        <v>259.66199999999998</v>
      </c>
      <c r="AY237">
        <v>97</v>
      </c>
      <c r="AZ237">
        <v>6</v>
      </c>
      <c r="BA237">
        <v>36</v>
      </c>
      <c r="BB237">
        <v>50.2</v>
      </c>
      <c r="BC237">
        <v>587.702</v>
      </c>
      <c r="BD237">
        <v>33.17</v>
      </c>
      <c r="BE237">
        <v>28.957000000000001</v>
      </c>
      <c r="BF237">
        <v>30.3</v>
      </c>
      <c r="BG237">
        <v>232.41200000000001</v>
      </c>
      <c r="BH237">
        <v>76</v>
      </c>
      <c r="BI237">
        <v>6</v>
      </c>
      <c r="BJ237">
        <v>29</v>
      </c>
      <c r="BK237">
        <v>32.93</v>
      </c>
      <c r="BL237">
        <v>468.76900000000001</v>
      </c>
      <c r="BM237">
        <v>54.04</v>
      </c>
      <c r="BN237">
        <v>37.113</v>
      </c>
      <c r="BO237">
        <v>27.15</v>
      </c>
      <c r="BP237">
        <v>213.2</v>
      </c>
      <c r="BQ237">
        <v>74</v>
      </c>
      <c r="BR237">
        <v>1</v>
      </c>
      <c r="BS237">
        <v>53</v>
      </c>
      <c r="BT237">
        <v>39.5</v>
      </c>
      <c r="BU237">
        <v>499.00299999999999</v>
      </c>
      <c r="BV237">
        <v>48.36</v>
      </c>
      <c r="BW237">
        <v>46.079000000000001</v>
      </c>
      <c r="BX237">
        <v>44.15</v>
      </c>
      <c r="BY237">
        <v>207.28800000000001</v>
      </c>
      <c r="BZ237">
        <v>101.5</v>
      </c>
      <c r="CA237">
        <v>8</v>
      </c>
      <c r="CB237">
        <v>36</v>
      </c>
      <c r="CC237">
        <v>26.6</v>
      </c>
      <c r="CD237">
        <v>517.97699999999998</v>
      </c>
      <c r="CE237">
        <v>48.52</v>
      </c>
      <c r="CF237">
        <v>41.658999999999999</v>
      </c>
      <c r="CG237">
        <v>30.05</v>
      </c>
      <c r="CH237">
        <v>360.25</v>
      </c>
      <c r="CI237">
        <v>94.5</v>
      </c>
      <c r="CJ237">
        <v>10</v>
      </c>
      <c r="CK237">
        <v>53</v>
      </c>
      <c r="CL237">
        <v>21.5</v>
      </c>
      <c r="CM237">
        <v>659.47900000000004</v>
      </c>
      <c r="CN237">
        <v>48.65</v>
      </c>
      <c r="CO237">
        <v>33.277000000000001</v>
      </c>
      <c r="CP237">
        <v>26.5</v>
      </c>
      <c r="CQ237">
        <v>527.58699999999999</v>
      </c>
      <c r="CR237">
        <v>96</v>
      </c>
      <c r="CS237">
        <v>10</v>
      </c>
      <c r="CT237">
        <v>69</v>
      </c>
      <c r="CU237">
        <v>22</v>
      </c>
      <c r="CV237">
        <v>833.01400000000001</v>
      </c>
      <c r="CW237">
        <v>53.01</v>
      </c>
      <c r="CX237">
        <v>42.576000000000001</v>
      </c>
      <c r="CY237">
        <v>41.5</v>
      </c>
      <c r="CZ237">
        <v>358.8</v>
      </c>
      <c r="DA237">
        <v>108</v>
      </c>
      <c r="DB237">
        <v>4</v>
      </c>
      <c r="DC237">
        <v>46</v>
      </c>
      <c r="DD237">
        <v>13.2</v>
      </c>
      <c r="DE237">
        <v>667.08600000000001</v>
      </c>
      <c r="DF237">
        <v>60.01</v>
      </c>
      <c r="DG237">
        <v>45.634</v>
      </c>
      <c r="DH237">
        <v>38.1</v>
      </c>
      <c r="DI237">
        <v>492.28</v>
      </c>
      <c r="DJ237">
        <v>98</v>
      </c>
      <c r="DK237">
        <v>12</v>
      </c>
      <c r="DL237">
        <v>62</v>
      </c>
      <c r="DM237">
        <v>19</v>
      </c>
      <c r="DN237">
        <v>827.024</v>
      </c>
      <c r="DO237">
        <v>88.03</v>
      </c>
      <c r="DP237">
        <v>88.346000000000004</v>
      </c>
      <c r="DQ237">
        <v>93.1</v>
      </c>
      <c r="DR237">
        <v>606.38</v>
      </c>
      <c r="DS237">
        <v>293</v>
      </c>
      <c r="DT237">
        <v>24</v>
      </c>
      <c r="DU237">
        <v>101</v>
      </c>
      <c r="DV237">
        <v>46.7</v>
      </c>
      <c r="DW237">
        <v>1340.556</v>
      </c>
      <c r="DX237">
        <v>12</v>
      </c>
      <c r="DY237">
        <v>7.67</v>
      </c>
      <c r="DZ237">
        <v>10.5</v>
      </c>
      <c r="EA237">
        <v>30.6</v>
      </c>
      <c r="EB237">
        <v>29</v>
      </c>
      <c r="EC237">
        <v>6</v>
      </c>
      <c r="ED237">
        <v>8</v>
      </c>
      <c r="EE237">
        <v>4</v>
      </c>
      <c r="EF237">
        <v>107.77</v>
      </c>
      <c r="EG237">
        <v>11.33</v>
      </c>
      <c r="EH237">
        <v>9.34</v>
      </c>
      <c r="EI237">
        <v>12.3</v>
      </c>
      <c r="EJ237">
        <v>84.6</v>
      </c>
      <c r="EK237">
        <v>15</v>
      </c>
      <c r="EL237">
        <v>4</v>
      </c>
      <c r="EM237">
        <v>0</v>
      </c>
      <c r="EN237">
        <v>0</v>
      </c>
      <c r="EO237">
        <v>136.57</v>
      </c>
      <c r="EP237">
        <v>8</v>
      </c>
      <c r="EQ237">
        <v>2.68</v>
      </c>
      <c r="ER237">
        <v>10.8</v>
      </c>
      <c r="ES237">
        <v>52.8</v>
      </c>
      <c r="ET237">
        <v>14</v>
      </c>
      <c r="EU237">
        <v>3</v>
      </c>
      <c r="EV237">
        <v>6</v>
      </c>
      <c r="EW237">
        <v>5</v>
      </c>
      <c r="EX237">
        <v>102.28</v>
      </c>
      <c r="EY237">
        <v>3</v>
      </c>
      <c r="EZ237">
        <v>8.33</v>
      </c>
      <c r="FA237">
        <v>9</v>
      </c>
      <c r="FB237">
        <v>34.200000000000003</v>
      </c>
      <c r="FC237">
        <v>28</v>
      </c>
      <c r="FD237">
        <v>1</v>
      </c>
      <c r="FE237">
        <v>6</v>
      </c>
      <c r="FF237">
        <v>5</v>
      </c>
      <c r="FG237">
        <v>94.53</v>
      </c>
      <c r="FH237">
        <v>10.34</v>
      </c>
      <c r="FI237">
        <v>8.0299999999999994</v>
      </c>
      <c r="FJ237">
        <v>5.4</v>
      </c>
      <c r="FK237">
        <v>37.9</v>
      </c>
      <c r="FL237">
        <v>16</v>
      </c>
      <c r="FM237">
        <v>1</v>
      </c>
      <c r="FN237">
        <v>15</v>
      </c>
      <c r="FO237">
        <v>4</v>
      </c>
      <c r="FP237">
        <v>97.67</v>
      </c>
      <c r="FQ237">
        <v>0</v>
      </c>
      <c r="FR237">
        <v>5.48</v>
      </c>
      <c r="FS237">
        <v>3</v>
      </c>
      <c r="FT237">
        <v>43</v>
      </c>
      <c r="FU237">
        <v>25</v>
      </c>
      <c r="FV237">
        <v>1</v>
      </c>
      <c r="FW237">
        <v>1</v>
      </c>
      <c r="FX237">
        <v>5</v>
      </c>
      <c r="FY237">
        <v>83.48</v>
      </c>
      <c r="FZ237">
        <v>6.34</v>
      </c>
      <c r="GA237">
        <v>3.68</v>
      </c>
      <c r="GB237">
        <v>3</v>
      </c>
      <c r="GC237">
        <v>24</v>
      </c>
      <c r="GD237">
        <v>18</v>
      </c>
      <c r="GE237">
        <v>0</v>
      </c>
      <c r="GF237">
        <v>1</v>
      </c>
      <c r="GG237">
        <v>7</v>
      </c>
      <c r="GH237">
        <v>63.02</v>
      </c>
      <c r="GI237">
        <v>3</v>
      </c>
      <c r="GJ237">
        <v>6.36</v>
      </c>
      <c r="GK237">
        <v>6.6</v>
      </c>
      <c r="GL237">
        <v>32</v>
      </c>
      <c r="GM237">
        <v>23</v>
      </c>
      <c r="GN237">
        <v>2</v>
      </c>
      <c r="GO237">
        <v>0</v>
      </c>
      <c r="GP237">
        <v>3</v>
      </c>
      <c r="GQ237">
        <v>75.959999999999994</v>
      </c>
      <c r="GR237">
        <v>2.34</v>
      </c>
      <c r="GS237">
        <v>9.02</v>
      </c>
      <c r="GT237">
        <v>7.6</v>
      </c>
      <c r="GU237">
        <v>51.9</v>
      </c>
      <c r="GV237">
        <v>20</v>
      </c>
      <c r="GW237">
        <v>1</v>
      </c>
      <c r="GX237">
        <v>9</v>
      </c>
      <c r="GY237">
        <v>2.5</v>
      </c>
      <c r="GZ237">
        <v>103.36</v>
      </c>
      <c r="HA237">
        <v>5</v>
      </c>
      <c r="HB237">
        <v>2.746</v>
      </c>
      <c r="HC237">
        <v>5.2</v>
      </c>
      <c r="HD237">
        <v>56.5</v>
      </c>
      <c r="HE237">
        <v>21</v>
      </c>
      <c r="HF237">
        <v>5</v>
      </c>
      <c r="HG237">
        <v>25</v>
      </c>
      <c r="HH237">
        <v>5</v>
      </c>
      <c r="HI237">
        <v>125.446</v>
      </c>
      <c r="HJ237">
        <v>12.68</v>
      </c>
      <c r="HK237">
        <v>10.36</v>
      </c>
      <c r="HL237">
        <v>12.3</v>
      </c>
      <c r="HM237">
        <v>69.2</v>
      </c>
      <c r="HN237">
        <v>43</v>
      </c>
      <c r="HO237">
        <v>0</v>
      </c>
      <c r="HP237">
        <v>14</v>
      </c>
      <c r="HQ237">
        <v>4.2</v>
      </c>
      <c r="HR237">
        <v>165.74</v>
      </c>
      <c r="HS237">
        <v>14</v>
      </c>
      <c r="HT237">
        <v>14.65</v>
      </c>
      <c r="HU237">
        <v>7.4</v>
      </c>
      <c r="HV237">
        <v>89.68</v>
      </c>
      <c r="HW237">
        <v>41</v>
      </c>
      <c r="HX237">
        <v>0</v>
      </c>
      <c r="HY237">
        <v>16</v>
      </c>
      <c r="HZ237">
        <v>2</v>
      </c>
      <c r="IA237">
        <v>184.73</v>
      </c>
      <c r="IB237">
        <v>118.66</v>
      </c>
      <c r="IC237">
        <v>81.572999999999993</v>
      </c>
      <c r="ID237">
        <v>95.03</v>
      </c>
      <c r="IE237">
        <v>872.1</v>
      </c>
      <c r="IF237">
        <v>152</v>
      </c>
      <c r="IG237">
        <v>12</v>
      </c>
      <c r="IH237">
        <v>101</v>
      </c>
      <c r="II237">
        <v>57.5</v>
      </c>
      <c r="IJ237">
        <v>1489.8630000000001</v>
      </c>
      <c r="IK237">
        <v>13.68</v>
      </c>
      <c r="IL237">
        <v>7.15</v>
      </c>
      <c r="IM237">
        <v>13.8</v>
      </c>
      <c r="IN237">
        <v>72.849999999999994</v>
      </c>
      <c r="IO237">
        <v>26</v>
      </c>
      <c r="IP237">
        <v>3</v>
      </c>
      <c r="IQ237">
        <v>31</v>
      </c>
      <c r="IR237">
        <v>4</v>
      </c>
      <c r="IS237">
        <v>171.48</v>
      </c>
      <c r="IT237">
        <v>4.66</v>
      </c>
      <c r="IU237">
        <v>9.3719999999999999</v>
      </c>
      <c r="IV237">
        <v>6.43</v>
      </c>
      <c r="IW237">
        <v>62.6</v>
      </c>
      <c r="IX237">
        <v>18</v>
      </c>
      <c r="IY237">
        <v>0</v>
      </c>
      <c r="IZ237">
        <v>5</v>
      </c>
      <c r="JA237">
        <v>0</v>
      </c>
      <c r="JB237">
        <v>106.062</v>
      </c>
      <c r="JC237">
        <v>12.33</v>
      </c>
      <c r="JD237">
        <v>8.7469999999999999</v>
      </c>
      <c r="JE237">
        <v>9.1</v>
      </c>
      <c r="JF237">
        <v>75.599999999999994</v>
      </c>
      <c r="JG237">
        <v>10</v>
      </c>
      <c r="JH237">
        <v>0</v>
      </c>
      <c r="JI237">
        <v>4</v>
      </c>
      <c r="JJ237">
        <v>6</v>
      </c>
      <c r="JK237">
        <v>125.777</v>
      </c>
      <c r="JL237">
        <v>12</v>
      </c>
      <c r="JM237">
        <v>6</v>
      </c>
      <c r="JN237">
        <v>7.9</v>
      </c>
      <c r="JO237">
        <v>64.8</v>
      </c>
      <c r="JP237">
        <v>16</v>
      </c>
      <c r="JQ237">
        <v>0</v>
      </c>
      <c r="JR237">
        <v>2</v>
      </c>
      <c r="JS237">
        <v>8</v>
      </c>
      <c r="JT237">
        <v>116.7</v>
      </c>
      <c r="JU237">
        <v>6.34</v>
      </c>
      <c r="JV237">
        <v>7.492</v>
      </c>
      <c r="JW237">
        <v>5.9</v>
      </c>
      <c r="JX237">
        <v>61</v>
      </c>
      <c r="JY237">
        <v>9</v>
      </c>
      <c r="JZ237">
        <v>0</v>
      </c>
      <c r="KA237">
        <v>6</v>
      </c>
      <c r="KB237">
        <v>11</v>
      </c>
      <c r="KC237">
        <v>106.732</v>
      </c>
      <c r="KD237">
        <v>4.33</v>
      </c>
      <c r="KE237">
        <v>4</v>
      </c>
      <c r="KF237">
        <v>7.5</v>
      </c>
      <c r="KG237">
        <v>42.462000000000003</v>
      </c>
      <c r="KH237">
        <v>7</v>
      </c>
      <c r="KI237">
        <v>0</v>
      </c>
      <c r="KJ237">
        <v>20</v>
      </c>
      <c r="KK237">
        <v>2</v>
      </c>
      <c r="KL237">
        <v>87.292000000000002</v>
      </c>
      <c r="KM237">
        <v>3.34</v>
      </c>
      <c r="KN237">
        <v>4.3600000000000003</v>
      </c>
      <c r="KO237">
        <v>2.5</v>
      </c>
      <c r="KP237">
        <v>40</v>
      </c>
      <c r="KQ237">
        <v>2</v>
      </c>
      <c r="KR237">
        <v>0</v>
      </c>
      <c r="KS237">
        <v>0</v>
      </c>
      <c r="KT237">
        <v>6.5</v>
      </c>
      <c r="KU237">
        <v>58.7</v>
      </c>
      <c r="KV237">
        <v>13</v>
      </c>
      <c r="KW237">
        <v>6.4059999999999997</v>
      </c>
      <c r="KX237">
        <v>8.4</v>
      </c>
      <c r="KY237">
        <v>34.188000000000002</v>
      </c>
      <c r="KZ237">
        <v>12.5</v>
      </c>
      <c r="LA237">
        <v>0</v>
      </c>
      <c r="LB237">
        <v>1</v>
      </c>
      <c r="LC237">
        <v>7</v>
      </c>
      <c r="LD237">
        <v>82.494</v>
      </c>
      <c r="LE237">
        <v>10.83</v>
      </c>
      <c r="LF237">
        <v>6.99</v>
      </c>
      <c r="LG237">
        <v>4</v>
      </c>
      <c r="LH237">
        <v>61.2</v>
      </c>
      <c r="LI237">
        <v>12.5</v>
      </c>
      <c r="LJ237">
        <v>0</v>
      </c>
      <c r="LK237">
        <v>6</v>
      </c>
      <c r="LL237">
        <v>1</v>
      </c>
      <c r="LM237">
        <v>102.52</v>
      </c>
      <c r="LN237">
        <v>16.829999999999998</v>
      </c>
      <c r="LO237">
        <v>5.32</v>
      </c>
      <c r="LP237">
        <v>6.5</v>
      </c>
      <c r="LQ237">
        <v>159.19999999999999</v>
      </c>
      <c r="LR237">
        <v>8</v>
      </c>
      <c r="LS237">
        <v>1</v>
      </c>
      <c r="LT237">
        <v>7</v>
      </c>
      <c r="LU237">
        <v>5</v>
      </c>
      <c r="LV237">
        <v>208.85</v>
      </c>
      <c r="LW237">
        <v>10.32</v>
      </c>
      <c r="LX237">
        <v>8.34</v>
      </c>
      <c r="LY237">
        <v>11.3</v>
      </c>
      <c r="LZ237">
        <v>94.2</v>
      </c>
      <c r="MA237">
        <v>19</v>
      </c>
      <c r="MB237">
        <v>3</v>
      </c>
      <c r="MC237">
        <v>8</v>
      </c>
      <c r="MD237">
        <v>2</v>
      </c>
      <c r="ME237">
        <v>156.16</v>
      </c>
      <c r="MF237">
        <v>11</v>
      </c>
      <c r="MG237">
        <v>7.3959999999999999</v>
      </c>
      <c r="MH237">
        <v>11.7</v>
      </c>
      <c r="MI237">
        <v>104</v>
      </c>
      <c r="MJ237">
        <v>12</v>
      </c>
      <c r="MK237">
        <v>5</v>
      </c>
      <c r="ML237">
        <v>11</v>
      </c>
      <c r="MM237">
        <v>5</v>
      </c>
      <c r="MN237">
        <v>167.096</v>
      </c>
      <c r="MO237">
        <v>130.99</v>
      </c>
      <c r="MP237">
        <v>104.89100000000001</v>
      </c>
      <c r="MQ237">
        <v>82.9</v>
      </c>
      <c r="MR237">
        <v>895.774</v>
      </c>
      <c r="MS237">
        <v>250</v>
      </c>
      <c r="MT237">
        <v>25</v>
      </c>
      <c r="MU237">
        <v>141</v>
      </c>
      <c r="MV237">
        <v>74.7</v>
      </c>
      <c r="MW237">
        <v>1705.2550000000001</v>
      </c>
      <c r="MX237">
        <v>9.66</v>
      </c>
      <c r="MY237">
        <v>6.76</v>
      </c>
      <c r="MZ237">
        <v>10</v>
      </c>
      <c r="NA237">
        <v>143.36199999999999</v>
      </c>
      <c r="NB237">
        <v>25</v>
      </c>
      <c r="NC237">
        <v>6</v>
      </c>
      <c r="ND237">
        <v>11</v>
      </c>
      <c r="NE237">
        <v>4</v>
      </c>
      <c r="NF237">
        <v>215.78200000000001</v>
      </c>
      <c r="NG237">
        <v>10.67</v>
      </c>
      <c r="NH237">
        <v>8.5939999999999994</v>
      </c>
      <c r="NI237">
        <v>9.6</v>
      </c>
      <c r="NJ237">
        <v>76.349999999999994</v>
      </c>
      <c r="NK237">
        <v>15</v>
      </c>
      <c r="NL237">
        <v>1</v>
      </c>
      <c r="NM237">
        <v>26</v>
      </c>
      <c r="NN237">
        <v>5</v>
      </c>
      <c r="NO237">
        <v>152.214</v>
      </c>
      <c r="NP237">
        <v>12.83</v>
      </c>
      <c r="NQ237">
        <v>15</v>
      </c>
      <c r="NR237">
        <v>4</v>
      </c>
      <c r="NS237">
        <v>62.9</v>
      </c>
      <c r="NT237">
        <v>19</v>
      </c>
      <c r="NU237">
        <v>3</v>
      </c>
      <c r="NV237">
        <v>17</v>
      </c>
      <c r="NW237">
        <v>9</v>
      </c>
      <c r="NX237">
        <v>142.72999999999999</v>
      </c>
      <c r="NY237">
        <v>10.99</v>
      </c>
      <c r="NZ237">
        <v>6.32</v>
      </c>
      <c r="OA237">
        <v>7.3</v>
      </c>
      <c r="OB237">
        <v>62.7</v>
      </c>
      <c r="OC237">
        <v>18</v>
      </c>
      <c r="OD237">
        <v>4</v>
      </c>
      <c r="OE237">
        <v>17</v>
      </c>
      <c r="OF237">
        <v>14.4</v>
      </c>
      <c r="OG237">
        <v>140.71</v>
      </c>
      <c r="OH237">
        <v>12.33</v>
      </c>
      <c r="OI237">
        <v>11.99</v>
      </c>
      <c r="OJ237">
        <v>8.0500000000000007</v>
      </c>
      <c r="OK237">
        <v>60.7</v>
      </c>
      <c r="OL237">
        <v>31</v>
      </c>
      <c r="OM237">
        <v>2</v>
      </c>
      <c r="ON237">
        <v>7</v>
      </c>
      <c r="OO237">
        <v>6</v>
      </c>
      <c r="OP237">
        <v>139.07</v>
      </c>
      <c r="OQ237">
        <v>8.33</v>
      </c>
      <c r="OR237">
        <v>7.33</v>
      </c>
      <c r="OS237">
        <v>7.5</v>
      </c>
      <c r="OT237">
        <v>60</v>
      </c>
      <c r="OU237">
        <v>17</v>
      </c>
      <c r="OV237">
        <v>0</v>
      </c>
      <c r="OW237">
        <v>2</v>
      </c>
      <c r="OX237">
        <v>7</v>
      </c>
      <c r="OY237">
        <v>109.16</v>
      </c>
      <c r="OZ237">
        <v>12.67</v>
      </c>
      <c r="PA237">
        <v>11</v>
      </c>
      <c r="PB237">
        <v>5.65</v>
      </c>
      <c r="PC237">
        <v>41.4</v>
      </c>
      <c r="PD237">
        <v>11</v>
      </c>
      <c r="PE237">
        <v>0</v>
      </c>
      <c r="PF237">
        <v>24</v>
      </c>
      <c r="PG237">
        <v>12</v>
      </c>
      <c r="PH237">
        <v>117.72</v>
      </c>
      <c r="PI237">
        <v>7.34</v>
      </c>
      <c r="PJ237">
        <v>8.5440000000000005</v>
      </c>
      <c r="PK237">
        <v>6.2</v>
      </c>
      <c r="PL237">
        <v>37.6</v>
      </c>
      <c r="PM237">
        <v>35</v>
      </c>
      <c r="PN237">
        <v>2</v>
      </c>
      <c r="PO237">
        <v>3</v>
      </c>
      <c r="PP237">
        <v>6.3</v>
      </c>
      <c r="PQ237">
        <v>105.98399999999999</v>
      </c>
      <c r="PR237">
        <v>14.01</v>
      </c>
      <c r="PS237">
        <v>6.99</v>
      </c>
      <c r="PT237">
        <v>8</v>
      </c>
      <c r="PU237">
        <v>64</v>
      </c>
      <c r="PV237">
        <v>17</v>
      </c>
      <c r="PW237">
        <v>3</v>
      </c>
      <c r="PX237">
        <v>10</v>
      </c>
      <c r="PY237">
        <v>4</v>
      </c>
      <c r="PZ237">
        <v>127</v>
      </c>
      <c r="QA237">
        <v>9</v>
      </c>
      <c r="QB237">
        <v>9.6069999999999993</v>
      </c>
      <c r="QC237">
        <v>6.4</v>
      </c>
      <c r="QD237">
        <v>107.262</v>
      </c>
      <c r="QE237">
        <v>31</v>
      </c>
      <c r="QF237">
        <v>0</v>
      </c>
      <c r="QG237">
        <v>14</v>
      </c>
      <c r="QH237">
        <v>4</v>
      </c>
      <c r="QI237">
        <v>181.26900000000001</v>
      </c>
      <c r="QJ237">
        <v>13.66</v>
      </c>
      <c r="QK237">
        <v>3.746</v>
      </c>
      <c r="QL237">
        <v>3.8</v>
      </c>
      <c r="QM237">
        <v>75.3</v>
      </c>
      <c r="QN237">
        <v>20</v>
      </c>
      <c r="QO237">
        <v>1</v>
      </c>
      <c r="QP237">
        <v>6</v>
      </c>
      <c r="QQ237">
        <v>3</v>
      </c>
      <c r="QR237">
        <v>126.506</v>
      </c>
      <c r="QS237">
        <v>9.5</v>
      </c>
      <c r="QT237">
        <v>9.01</v>
      </c>
      <c r="QU237">
        <v>6.4</v>
      </c>
      <c r="QV237">
        <v>104.2</v>
      </c>
      <c r="QW237">
        <v>11</v>
      </c>
      <c r="QX237">
        <v>3</v>
      </c>
      <c r="QY237">
        <v>4</v>
      </c>
      <c r="QZ237">
        <v>0</v>
      </c>
      <c r="RA237">
        <v>147.11000000000001</v>
      </c>
      <c r="RB237">
        <v>106.39</v>
      </c>
      <c r="RC237">
        <v>86.677999999999997</v>
      </c>
      <c r="RD237">
        <v>82.5</v>
      </c>
      <c r="RE237">
        <v>624.36199999999997</v>
      </c>
      <c r="RF237">
        <v>145</v>
      </c>
      <c r="RG237">
        <v>11</v>
      </c>
      <c r="RH237">
        <v>106</v>
      </c>
      <c r="RI237">
        <v>63.13</v>
      </c>
      <c r="RJ237">
        <v>1225.06</v>
      </c>
      <c r="RK237">
        <v>13.35</v>
      </c>
      <c r="RL237">
        <v>13.32</v>
      </c>
      <c r="RM237">
        <v>10.9</v>
      </c>
      <c r="RN237">
        <v>79.361999999999995</v>
      </c>
      <c r="RO237">
        <v>24</v>
      </c>
      <c r="RP237">
        <v>3</v>
      </c>
      <c r="RQ237">
        <v>11</v>
      </c>
      <c r="RR237">
        <v>5</v>
      </c>
      <c r="RS237">
        <v>159.93199999999999</v>
      </c>
      <c r="RT237">
        <v>11.7</v>
      </c>
      <c r="RU237">
        <v>6.66</v>
      </c>
      <c r="RV237">
        <v>9.1</v>
      </c>
      <c r="RW237">
        <v>46.3</v>
      </c>
      <c r="RX237">
        <v>13</v>
      </c>
      <c r="RY237">
        <v>3</v>
      </c>
      <c r="RZ237">
        <v>4</v>
      </c>
      <c r="SA237">
        <v>8.1</v>
      </c>
      <c r="SB237">
        <v>101.86</v>
      </c>
      <c r="SC237">
        <v>8.66</v>
      </c>
      <c r="SD237">
        <v>3.6930000000000001</v>
      </c>
      <c r="SE237">
        <v>6.55</v>
      </c>
      <c r="SF237">
        <v>32</v>
      </c>
      <c r="SG237">
        <v>9</v>
      </c>
      <c r="SH237">
        <v>0</v>
      </c>
      <c r="SI237">
        <v>6</v>
      </c>
      <c r="SJ237">
        <v>6.5</v>
      </c>
      <c r="SK237">
        <v>72.403000000000006</v>
      </c>
      <c r="SL237">
        <v>7.01</v>
      </c>
      <c r="SM237">
        <v>5.66</v>
      </c>
      <c r="SN237">
        <v>5.7</v>
      </c>
      <c r="SO237">
        <v>33</v>
      </c>
      <c r="SP237">
        <v>6</v>
      </c>
      <c r="SQ237">
        <v>0</v>
      </c>
      <c r="SR237">
        <v>13</v>
      </c>
      <c r="SS237">
        <v>9</v>
      </c>
      <c r="ST237">
        <v>79.37</v>
      </c>
      <c r="SU237">
        <v>9.66</v>
      </c>
      <c r="SV237">
        <v>7.0430000000000001</v>
      </c>
      <c r="SW237">
        <v>5.9</v>
      </c>
      <c r="SX237">
        <v>24.4</v>
      </c>
      <c r="SY237">
        <v>8</v>
      </c>
      <c r="SZ237">
        <v>0</v>
      </c>
      <c r="TA237">
        <v>1</v>
      </c>
      <c r="TB237">
        <v>11.2</v>
      </c>
      <c r="TC237">
        <v>67.203000000000003</v>
      </c>
      <c r="TD237">
        <v>4.67</v>
      </c>
      <c r="TE237">
        <v>3.68</v>
      </c>
      <c r="TF237">
        <v>3</v>
      </c>
      <c r="TG237">
        <v>27</v>
      </c>
      <c r="TH237">
        <v>10</v>
      </c>
      <c r="TI237">
        <v>2</v>
      </c>
      <c r="TJ237">
        <v>0</v>
      </c>
      <c r="TK237">
        <v>4.33</v>
      </c>
      <c r="TL237">
        <v>54.68</v>
      </c>
      <c r="TM237">
        <v>7.68</v>
      </c>
      <c r="TN237">
        <v>7.0430000000000001</v>
      </c>
      <c r="TO237">
        <v>4</v>
      </c>
      <c r="TP237">
        <v>20</v>
      </c>
      <c r="TQ237">
        <v>15</v>
      </c>
      <c r="TR237">
        <v>0</v>
      </c>
      <c r="TS237">
        <v>21</v>
      </c>
      <c r="TT237">
        <v>4</v>
      </c>
      <c r="TU237">
        <v>78.722999999999999</v>
      </c>
      <c r="TV237">
        <v>6.33</v>
      </c>
      <c r="TW237">
        <v>11.769</v>
      </c>
      <c r="TX237">
        <v>13.35</v>
      </c>
      <c r="TY237">
        <v>44</v>
      </c>
      <c r="TZ237">
        <v>9</v>
      </c>
      <c r="UA237">
        <v>0</v>
      </c>
      <c r="UB237">
        <v>2</v>
      </c>
      <c r="UC237">
        <v>3</v>
      </c>
      <c r="UD237">
        <v>89.448999999999998</v>
      </c>
      <c r="UE237">
        <v>5.34</v>
      </c>
      <c r="UF237">
        <v>6.68</v>
      </c>
      <c r="UG237">
        <v>3</v>
      </c>
      <c r="UH237">
        <v>61</v>
      </c>
      <c r="UI237">
        <v>13</v>
      </c>
      <c r="UJ237">
        <v>2</v>
      </c>
      <c r="UK237">
        <v>22</v>
      </c>
      <c r="UL237">
        <v>1</v>
      </c>
      <c r="UM237">
        <v>114.02</v>
      </c>
      <c r="UN237">
        <v>9.82</v>
      </c>
      <c r="UO237">
        <v>3.99</v>
      </c>
      <c r="UP237">
        <v>4.9000000000000004</v>
      </c>
      <c r="UQ237">
        <v>88.6</v>
      </c>
      <c r="UR237">
        <v>11</v>
      </c>
      <c r="US237">
        <v>1</v>
      </c>
      <c r="UT237">
        <v>10</v>
      </c>
      <c r="UU237">
        <v>4</v>
      </c>
      <c r="UV237">
        <v>133.31</v>
      </c>
      <c r="UW237">
        <v>10.01</v>
      </c>
      <c r="UX237">
        <v>10.691000000000001</v>
      </c>
      <c r="UY237">
        <v>7.1</v>
      </c>
      <c r="UZ237">
        <v>62</v>
      </c>
      <c r="VA237">
        <v>12</v>
      </c>
      <c r="VB237">
        <v>0</v>
      </c>
      <c r="VC237">
        <v>6</v>
      </c>
      <c r="VD237">
        <v>3</v>
      </c>
      <c r="VE237">
        <v>110.801</v>
      </c>
      <c r="VF237">
        <v>12.16</v>
      </c>
      <c r="VG237">
        <v>6.4489999999999998</v>
      </c>
      <c r="VH237">
        <v>9</v>
      </c>
      <c r="VI237">
        <v>106.7</v>
      </c>
      <c r="VJ237">
        <v>15</v>
      </c>
      <c r="VK237">
        <v>0</v>
      </c>
      <c r="VL237">
        <v>10</v>
      </c>
      <c r="VM237">
        <v>4</v>
      </c>
      <c r="VN237">
        <v>163.309</v>
      </c>
      <c r="VO237">
        <v>109.03</v>
      </c>
      <c r="VP237">
        <v>86.679000000000002</v>
      </c>
      <c r="VQ237">
        <v>64.55</v>
      </c>
      <c r="VR237">
        <v>784.99900000000002</v>
      </c>
      <c r="VS237">
        <v>208</v>
      </c>
      <c r="VT237">
        <v>20</v>
      </c>
      <c r="VU237">
        <v>125</v>
      </c>
      <c r="VV237">
        <v>68.400000000000006</v>
      </c>
      <c r="VW237">
        <v>1466.6579999999999</v>
      </c>
      <c r="VX237">
        <v>7.67</v>
      </c>
      <c r="VY237">
        <v>5.2560000000000002</v>
      </c>
      <c r="VZ237">
        <v>3.75</v>
      </c>
      <c r="WA237">
        <v>88.6</v>
      </c>
      <c r="WB237">
        <v>12</v>
      </c>
      <c r="WC237">
        <v>0</v>
      </c>
      <c r="WD237">
        <v>8</v>
      </c>
      <c r="WE237">
        <v>4</v>
      </c>
      <c r="WF237">
        <v>129.27600000000001</v>
      </c>
      <c r="WG237">
        <v>6.33</v>
      </c>
      <c r="WH237">
        <v>12.528</v>
      </c>
      <c r="WI237">
        <v>8</v>
      </c>
      <c r="WJ237">
        <v>95.8</v>
      </c>
      <c r="WK237">
        <v>23</v>
      </c>
      <c r="WL237">
        <v>0</v>
      </c>
      <c r="WM237">
        <v>8</v>
      </c>
      <c r="WN237">
        <v>0</v>
      </c>
      <c r="WO237">
        <v>153.65799999999999</v>
      </c>
      <c r="WP237">
        <v>12.99</v>
      </c>
      <c r="WQ237">
        <v>5.8019999999999996</v>
      </c>
      <c r="WR237">
        <v>12</v>
      </c>
      <c r="WS237">
        <v>64.323999999999998</v>
      </c>
      <c r="WT237">
        <v>33</v>
      </c>
      <c r="WU237">
        <v>8</v>
      </c>
      <c r="WV237">
        <v>15</v>
      </c>
      <c r="WW237">
        <v>7</v>
      </c>
      <c r="WX237">
        <v>158.11600000000001</v>
      </c>
      <c r="WY237">
        <v>14.01</v>
      </c>
      <c r="WZ237">
        <v>2.4289999999999998</v>
      </c>
      <c r="XA237">
        <v>5.8</v>
      </c>
      <c r="XB237">
        <v>72</v>
      </c>
      <c r="XC237">
        <v>9</v>
      </c>
      <c r="XD237">
        <v>1</v>
      </c>
      <c r="XE237">
        <v>12</v>
      </c>
      <c r="XF237">
        <v>9.5</v>
      </c>
      <c r="XG237">
        <v>125.739</v>
      </c>
      <c r="XH237">
        <v>11</v>
      </c>
      <c r="XI237">
        <v>6.1989999999999998</v>
      </c>
      <c r="XJ237">
        <v>3.35</v>
      </c>
      <c r="XK237">
        <v>44.2</v>
      </c>
      <c r="XL237">
        <v>16</v>
      </c>
      <c r="XM237">
        <v>0</v>
      </c>
      <c r="XN237">
        <v>5</v>
      </c>
      <c r="XO237">
        <v>11</v>
      </c>
      <c r="XP237">
        <v>96.748999999999995</v>
      </c>
      <c r="XQ237">
        <v>7</v>
      </c>
      <c r="XR237">
        <v>3.4009999999999998</v>
      </c>
      <c r="XS237">
        <v>3</v>
      </c>
      <c r="XT237">
        <v>34.450000000000003</v>
      </c>
      <c r="XU237">
        <v>11</v>
      </c>
      <c r="XV237">
        <v>0</v>
      </c>
      <c r="XW237">
        <v>0</v>
      </c>
      <c r="XX237">
        <v>6.6</v>
      </c>
      <c r="XY237">
        <v>65.450999999999993</v>
      </c>
      <c r="XZ237">
        <v>8.67</v>
      </c>
      <c r="YA237">
        <v>7.01</v>
      </c>
      <c r="YB237">
        <v>7</v>
      </c>
      <c r="YC237">
        <v>49</v>
      </c>
      <c r="YD237">
        <v>19</v>
      </c>
      <c r="YE237">
        <v>1</v>
      </c>
      <c r="YF237">
        <v>5</v>
      </c>
      <c r="YG237">
        <v>6</v>
      </c>
      <c r="YH237">
        <v>102.68</v>
      </c>
      <c r="YI237">
        <v>9.67</v>
      </c>
      <c r="YJ237">
        <v>8.98</v>
      </c>
      <c r="YK237">
        <v>5.0999999999999996</v>
      </c>
      <c r="YL237">
        <v>39.5</v>
      </c>
      <c r="YM237">
        <v>13</v>
      </c>
      <c r="YN237">
        <v>1</v>
      </c>
      <c r="YO237">
        <v>25</v>
      </c>
      <c r="YP237">
        <v>6.3</v>
      </c>
      <c r="YQ237">
        <v>108.55</v>
      </c>
      <c r="YR237">
        <v>9</v>
      </c>
      <c r="YS237">
        <v>6.5949999999999998</v>
      </c>
      <c r="YT237">
        <v>2.4500000000000002</v>
      </c>
      <c r="YU237">
        <v>56.15</v>
      </c>
      <c r="YV237">
        <v>18</v>
      </c>
      <c r="YW237">
        <v>2</v>
      </c>
      <c r="YX237">
        <v>1</v>
      </c>
      <c r="YY237">
        <v>6</v>
      </c>
      <c r="YZ237">
        <v>101.19499999999999</v>
      </c>
      <c r="ZA237">
        <v>3</v>
      </c>
      <c r="ZB237">
        <v>10.911</v>
      </c>
      <c r="ZC237">
        <v>3.5</v>
      </c>
      <c r="ZD237">
        <v>95.174999999999997</v>
      </c>
      <c r="ZE237">
        <v>21</v>
      </c>
      <c r="ZF237">
        <v>3</v>
      </c>
      <c r="ZG237">
        <v>13</v>
      </c>
      <c r="ZH237">
        <v>3</v>
      </c>
      <c r="ZI237">
        <v>152.58600000000001</v>
      </c>
      <c r="ZJ237">
        <v>6.34</v>
      </c>
      <c r="ZK237">
        <v>9.4390000000000001</v>
      </c>
      <c r="ZL237">
        <v>7</v>
      </c>
      <c r="ZM237">
        <v>58.1</v>
      </c>
      <c r="ZN237">
        <v>14</v>
      </c>
      <c r="ZO237">
        <v>0</v>
      </c>
      <c r="ZP237">
        <v>12</v>
      </c>
      <c r="ZQ237">
        <v>1</v>
      </c>
      <c r="ZR237">
        <v>107.879</v>
      </c>
      <c r="ZS237">
        <v>13.35</v>
      </c>
      <c r="ZT237">
        <v>8.1289999999999996</v>
      </c>
      <c r="ZU237">
        <v>3.6</v>
      </c>
      <c r="ZV237">
        <v>87.7</v>
      </c>
      <c r="ZW237">
        <v>19</v>
      </c>
      <c r="ZX237">
        <v>4</v>
      </c>
      <c r="ZY237">
        <v>21</v>
      </c>
      <c r="ZZ237">
        <v>8</v>
      </c>
      <c r="AAA237">
        <v>164.779</v>
      </c>
      <c r="AAB237">
        <v>97.52</v>
      </c>
      <c r="AAC237">
        <v>62.944000000000003</v>
      </c>
      <c r="AAD237">
        <v>49.9</v>
      </c>
      <c r="AAE237">
        <v>515.75</v>
      </c>
      <c r="AAF237">
        <v>120.2</v>
      </c>
      <c r="AAG237">
        <v>18</v>
      </c>
      <c r="AAH237">
        <v>102</v>
      </c>
      <c r="AAI237">
        <v>68.5</v>
      </c>
      <c r="AAJ237">
        <v>1034.8140000000001</v>
      </c>
      <c r="AAK237">
        <v>11.5</v>
      </c>
      <c r="AAL237">
        <v>14.494999999999999</v>
      </c>
      <c r="AAM237">
        <v>7.25</v>
      </c>
      <c r="AAN237">
        <v>157.85</v>
      </c>
      <c r="AAO237">
        <v>14.2</v>
      </c>
      <c r="AAP237">
        <v>0</v>
      </c>
      <c r="AAQ237">
        <v>37</v>
      </c>
      <c r="AAR237">
        <v>8</v>
      </c>
      <c r="AAS237">
        <v>250.29499999999999</v>
      </c>
      <c r="AAT237">
        <v>10.66</v>
      </c>
      <c r="AAU237">
        <v>11.053000000000001</v>
      </c>
      <c r="AAV237">
        <v>7</v>
      </c>
      <c r="AAW237">
        <v>44.188000000000002</v>
      </c>
      <c r="AAX237">
        <v>10</v>
      </c>
      <c r="AAY237">
        <v>1</v>
      </c>
      <c r="AAZ237">
        <v>11</v>
      </c>
      <c r="ABA237">
        <v>7.5</v>
      </c>
      <c r="ABB237">
        <v>102.401</v>
      </c>
      <c r="ABC237">
        <v>10.99</v>
      </c>
      <c r="ABD237">
        <v>6.0140000000000002</v>
      </c>
      <c r="ABE237">
        <v>4.25</v>
      </c>
      <c r="ABF237">
        <v>64.5</v>
      </c>
      <c r="ABG237">
        <v>21</v>
      </c>
      <c r="ABH237">
        <v>2</v>
      </c>
      <c r="ABI237">
        <v>28</v>
      </c>
      <c r="ABJ237">
        <v>13</v>
      </c>
      <c r="ABK237">
        <v>149.75399999999999</v>
      </c>
      <c r="ABL237">
        <v>11.5</v>
      </c>
      <c r="ABM237">
        <v>7.0430000000000001</v>
      </c>
      <c r="ABN237">
        <v>3.6</v>
      </c>
      <c r="ABO237">
        <v>46.6</v>
      </c>
      <c r="ABP237">
        <v>16</v>
      </c>
      <c r="ABQ237">
        <v>4</v>
      </c>
      <c r="ABR237">
        <v>6</v>
      </c>
      <c r="ABS237">
        <v>12</v>
      </c>
      <c r="ABT237">
        <v>106.74299999999999</v>
      </c>
      <c r="ABU237">
        <v>7.67</v>
      </c>
      <c r="ABV237">
        <v>5.1459999999999999</v>
      </c>
      <c r="ABW237">
        <v>7</v>
      </c>
      <c r="ABX237">
        <v>31.462</v>
      </c>
      <c r="ABY237">
        <v>17</v>
      </c>
      <c r="ABZ237">
        <v>3</v>
      </c>
      <c r="ACA237">
        <v>2</v>
      </c>
      <c r="ACB237">
        <v>7</v>
      </c>
      <c r="ACC237">
        <v>80.278000000000006</v>
      </c>
      <c r="ACD237">
        <v>8.84</v>
      </c>
      <c r="ACE237">
        <v>5.0659999999999998</v>
      </c>
      <c r="ACF237">
        <v>6.3</v>
      </c>
      <c r="ACG237">
        <v>25.5</v>
      </c>
      <c r="ACH237">
        <v>6</v>
      </c>
      <c r="ACI237">
        <v>3</v>
      </c>
      <c r="ACJ237">
        <v>6</v>
      </c>
      <c r="ACK237">
        <v>8</v>
      </c>
      <c r="ACL237">
        <v>68.706000000000003</v>
      </c>
      <c r="ACM237">
        <v>15.34</v>
      </c>
      <c r="ACN237">
        <v>4.0199999999999996</v>
      </c>
      <c r="ACO237">
        <v>5</v>
      </c>
      <c r="ACP237">
        <v>38.799999999999997</v>
      </c>
      <c r="ACQ237">
        <v>9</v>
      </c>
      <c r="ACR237">
        <v>0</v>
      </c>
      <c r="ACS237">
        <v>2</v>
      </c>
      <c r="ACT237">
        <v>4</v>
      </c>
      <c r="ACU237">
        <v>78.16</v>
      </c>
      <c r="ACV237">
        <v>9.02</v>
      </c>
      <c r="ACW237">
        <v>4.0199999999999996</v>
      </c>
      <c r="ACX237">
        <v>4.5</v>
      </c>
      <c r="ACY237">
        <v>20</v>
      </c>
      <c r="ACZ237">
        <v>9</v>
      </c>
      <c r="ADA237">
        <v>3</v>
      </c>
      <c r="ADB237">
        <v>5</v>
      </c>
      <c r="ADC237">
        <v>1</v>
      </c>
      <c r="ADD237">
        <v>55.54</v>
      </c>
      <c r="ADE237">
        <v>7</v>
      </c>
      <c r="ADF237">
        <v>5.3840000000000003</v>
      </c>
      <c r="ADG237">
        <v>5</v>
      </c>
      <c r="ADH237">
        <v>66</v>
      </c>
      <c r="ADI237">
        <v>14</v>
      </c>
      <c r="ADJ237">
        <v>2</v>
      </c>
      <c r="ADK237">
        <v>5</v>
      </c>
      <c r="ADL237">
        <v>7</v>
      </c>
      <c r="ADM237">
        <v>111.384</v>
      </c>
      <c r="ADN237">
        <v>5</v>
      </c>
      <c r="ADO237">
        <v>0.70299999999999996</v>
      </c>
      <c r="ADP237">
        <v>0</v>
      </c>
      <c r="ADQ237">
        <v>20.85</v>
      </c>
      <c r="ADR237">
        <v>4</v>
      </c>
      <c r="ADS237">
        <v>0</v>
      </c>
      <c r="ADT237">
        <v>0</v>
      </c>
      <c r="ADU237">
        <v>1</v>
      </c>
      <c r="ADV237">
        <v>31.553000000000001</v>
      </c>
      <c r="ADW237">
        <v>0</v>
      </c>
      <c r="ADX237">
        <v>0</v>
      </c>
      <c r="ADY237">
        <v>0</v>
      </c>
      <c r="ADZ237">
        <v>0</v>
      </c>
      <c r="AEA237">
        <v>0</v>
      </c>
      <c r="AEB237">
        <v>0</v>
      </c>
      <c r="AEC237">
        <v>0</v>
      </c>
      <c r="AED237">
        <v>0</v>
      </c>
      <c r="AEE237">
        <v>0</v>
      </c>
      <c r="AEF237">
        <v>0</v>
      </c>
      <c r="AEG237">
        <v>0</v>
      </c>
      <c r="AEH237">
        <v>0</v>
      </c>
      <c r="AEI237">
        <v>0</v>
      </c>
      <c r="AEJ237">
        <v>0</v>
      </c>
      <c r="AEK237">
        <v>0</v>
      </c>
      <c r="AEL237">
        <v>0</v>
      </c>
      <c r="AEM237">
        <v>0</v>
      </c>
      <c r="AEN237">
        <v>0</v>
      </c>
    </row>
    <row r="238" spans="1:820" x14ac:dyDescent="0.2">
      <c r="A238" s="6" t="s">
        <v>599</v>
      </c>
      <c r="B238">
        <v>597.91999999999996</v>
      </c>
      <c r="C238">
        <v>534.06299999999999</v>
      </c>
      <c r="D238">
        <v>406</v>
      </c>
      <c r="E238">
        <v>4283.9030000000002</v>
      </c>
      <c r="F238">
        <v>1070.9000000000001</v>
      </c>
      <c r="G238">
        <v>88</v>
      </c>
      <c r="H238">
        <v>595</v>
      </c>
      <c r="I238">
        <v>324.60000000000002</v>
      </c>
      <c r="J238">
        <v>7900.3860000000004</v>
      </c>
      <c r="K238">
        <v>68.19</v>
      </c>
      <c r="L238">
        <v>64.561000000000007</v>
      </c>
      <c r="M238">
        <v>47.05</v>
      </c>
      <c r="N238">
        <v>550</v>
      </c>
      <c r="O238">
        <v>104</v>
      </c>
      <c r="P238">
        <v>13</v>
      </c>
      <c r="Q238">
        <v>55</v>
      </c>
      <c r="R238">
        <v>16</v>
      </c>
      <c r="S238">
        <v>917.80100000000004</v>
      </c>
      <c r="T238">
        <v>60.33</v>
      </c>
      <c r="U238">
        <v>54.808999999999997</v>
      </c>
      <c r="V238">
        <v>50.65</v>
      </c>
      <c r="W238">
        <v>502.56200000000001</v>
      </c>
      <c r="X238">
        <v>106.2</v>
      </c>
      <c r="Y238">
        <v>7</v>
      </c>
      <c r="Z238">
        <v>59</v>
      </c>
      <c r="AA238">
        <v>22</v>
      </c>
      <c r="AB238">
        <v>862.55100000000004</v>
      </c>
      <c r="AC238">
        <v>45.83</v>
      </c>
      <c r="AD238">
        <v>43.984999999999999</v>
      </c>
      <c r="AE238">
        <v>43.4</v>
      </c>
      <c r="AF238">
        <v>378.6</v>
      </c>
      <c r="AG238">
        <v>102</v>
      </c>
      <c r="AH238">
        <v>6</v>
      </c>
      <c r="AI238">
        <v>64</v>
      </c>
      <c r="AJ238">
        <v>25.5</v>
      </c>
      <c r="AK238">
        <v>709.31500000000005</v>
      </c>
      <c r="AL238">
        <v>57.3</v>
      </c>
      <c r="AM238">
        <v>43.338000000000001</v>
      </c>
      <c r="AN238">
        <v>40.1</v>
      </c>
      <c r="AO238">
        <v>275.89999999999998</v>
      </c>
      <c r="AP238">
        <v>63.2</v>
      </c>
      <c r="AQ238">
        <v>2</v>
      </c>
      <c r="AR238">
        <v>59</v>
      </c>
      <c r="AS238">
        <v>50</v>
      </c>
      <c r="AT238">
        <v>590.83799999999997</v>
      </c>
      <c r="AU238">
        <v>40.68</v>
      </c>
      <c r="AV238">
        <v>35.457000000000001</v>
      </c>
      <c r="AW238">
        <v>33.35</v>
      </c>
      <c r="AX238">
        <v>237.042</v>
      </c>
      <c r="AY238">
        <v>91</v>
      </c>
      <c r="AZ238">
        <v>10</v>
      </c>
      <c r="BA238">
        <v>40</v>
      </c>
      <c r="BB238">
        <v>44.5</v>
      </c>
      <c r="BC238">
        <v>532.029</v>
      </c>
      <c r="BD238">
        <v>36.65</v>
      </c>
      <c r="BE238">
        <v>38.103000000000002</v>
      </c>
      <c r="BF238">
        <v>15.8</v>
      </c>
      <c r="BG238">
        <v>216.3</v>
      </c>
      <c r="BH238">
        <v>70</v>
      </c>
      <c r="BI238">
        <v>9</v>
      </c>
      <c r="BJ238">
        <v>24</v>
      </c>
      <c r="BK238">
        <v>33.299999999999997</v>
      </c>
      <c r="BL238">
        <v>443.15300000000002</v>
      </c>
      <c r="BM238">
        <v>40.51</v>
      </c>
      <c r="BN238">
        <v>32.405999999999999</v>
      </c>
      <c r="BO238">
        <v>25.9</v>
      </c>
      <c r="BP238">
        <v>209.4</v>
      </c>
      <c r="BQ238">
        <v>81</v>
      </c>
      <c r="BR238">
        <v>8</v>
      </c>
      <c r="BS238">
        <v>37</v>
      </c>
      <c r="BT238">
        <v>32.4</v>
      </c>
      <c r="BU238">
        <v>466.61599999999999</v>
      </c>
      <c r="BV238">
        <v>35.67</v>
      </c>
      <c r="BW238">
        <v>31.77</v>
      </c>
      <c r="BX238">
        <v>20.05</v>
      </c>
      <c r="BY238">
        <v>211.88800000000001</v>
      </c>
      <c r="BZ238">
        <v>72.5</v>
      </c>
      <c r="CA238">
        <v>4</v>
      </c>
      <c r="CB238">
        <v>18</v>
      </c>
      <c r="CC238">
        <v>34</v>
      </c>
      <c r="CD238">
        <v>427.87799999999999</v>
      </c>
      <c r="CE238">
        <v>46</v>
      </c>
      <c r="CF238">
        <v>48.7</v>
      </c>
      <c r="CG238">
        <v>25.8</v>
      </c>
      <c r="CH238">
        <v>383.125</v>
      </c>
      <c r="CI238">
        <v>107</v>
      </c>
      <c r="CJ238">
        <v>9</v>
      </c>
      <c r="CK238">
        <v>36</v>
      </c>
      <c r="CL238">
        <v>23</v>
      </c>
      <c r="CM238">
        <v>678.625</v>
      </c>
      <c r="CN238">
        <v>56.86</v>
      </c>
      <c r="CO238">
        <v>49.622999999999998</v>
      </c>
      <c r="CP238">
        <v>37.799999999999997</v>
      </c>
      <c r="CQ238">
        <v>465.762</v>
      </c>
      <c r="CR238">
        <v>97</v>
      </c>
      <c r="CS238">
        <v>7</v>
      </c>
      <c r="CT238">
        <v>65</v>
      </c>
      <c r="CU238">
        <v>18.3</v>
      </c>
      <c r="CV238">
        <v>797.34500000000003</v>
      </c>
      <c r="CW238">
        <v>47.7</v>
      </c>
      <c r="CX238">
        <v>38.984000000000002</v>
      </c>
      <c r="CY238">
        <v>30.75</v>
      </c>
      <c r="CZ238">
        <v>392.1</v>
      </c>
      <c r="DA238">
        <v>96</v>
      </c>
      <c r="DB238">
        <v>9</v>
      </c>
      <c r="DC238">
        <v>80</v>
      </c>
      <c r="DD238">
        <v>12.6</v>
      </c>
      <c r="DE238">
        <v>707.13400000000001</v>
      </c>
      <c r="DF238">
        <v>62.2</v>
      </c>
      <c r="DG238">
        <v>52.326999999999998</v>
      </c>
      <c r="DH238">
        <v>35.35</v>
      </c>
      <c r="DI238">
        <v>461.22399999999999</v>
      </c>
      <c r="DJ238">
        <v>81</v>
      </c>
      <c r="DK238">
        <v>4</v>
      </c>
      <c r="DL238">
        <v>58</v>
      </c>
      <c r="DM238">
        <v>13</v>
      </c>
      <c r="DN238">
        <v>767.101</v>
      </c>
      <c r="DO238">
        <v>86.76</v>
      </c>
      <c r="DP238">
        <v>68.503</v>
      </c>
      <c r="DQ238">
        <v>82.1</v>
      </c>
      <c r="DR238">
        <v>563.17999999999995</v>
      </c>
      <c r="DS238">
        <v>237</v>
      </c>
      <c r="DT238">
        <v>34</v>
      </c>
      <c r="DU238">
        <v>47</v>
      </c>
      <c r="DV238">
        <v>38.200000000000003</v>
      </c>
      <c r="DW238">
        <v>1156.7429999999999</v>
      </c>
      <c r="DX238">
        <v>9.34</v>
      </c>
      <c r="DY238">
        <v>7.34</v>
      </c>
      <c r="DZ238">
        <v>10.199999999999999</v>
      </c>
      <c r="EA238">
        <v>51</v>
      </c>
      <c r="EB238">
        <v>16</v>
      </c>
      <c r="EC238">
        <v>8</v>
      </c>
      <c r="ED238">
        <v>7</v>
      </c>
      <c r="EE238">
        <v>3</v>
      </c>
      <c r="EF238">
        <v>111.88</v>
      </c>
      <c r="EG238">
        <v>4.34</v>
      </c>
      <c r="EH238">
        <v>9</v>
      </c>
      <c r="EI238">
        <v>15</v>
      </c>
      <c r="EJ238">
        <v>76.3</v>
      </c>
      <c r="EK238">
        <v>23</v>
      </c>
      <c r="EL238">
        <v>2</v>
      </c>
      <c r="EM238">
        <v>2</v>
      </c>
      <c r="EN238">
        <v>1</v>
      </c>
      <c r="EO238">
        <v>132.63999999999999</v>
      </c>
      <c r="EP238">
        <v>7</v>
      </c>
      <c r="EQ238">
        <v>2.67</v>
      </c>
      <c r="ER238">
        <v>5</v>
      </c>
      <c r="ES238">
        <v>29.5</v>
      </c>
      <c r="ET238">
        <v>20</v>
      </c>
      <c r="EU238">
        <v>2</v>
      </c>
      <c r="EV238">
        <v>3</v>
      </c>
      <c r="EW238">
        <v>3</v>
      </c>
      <c r="EX238">
        <v>72.17</v>
      </c>
      <c r="EY238">
        <v>3</v>
      </c>
      <c r="EZ238">
        <v>3</v>
      </c>
      <c r="FA238">
        <v>10.4</v>
      </c>
      <c r="FB238">
        <v>46</v>
      </c>
      <c r="FC238">
        <v>10</v>
      </c>
      <c r="FD238">
        <v>2</v>
      </c>
      <c r="FE238">
        <v>7</v>
      </c>
      <c r="FF238">
        <v>4</v>
      </c>
      <c r="FG238">
        <v>85.4</v>
      </c>
      <c r="FH238">
        <v>5.34</v>
      </c>
      <c r="FI238">
        <v>3.7</v>
      </c>
      <c r="FJ238">
        <v>2</v>
      </c>
      <c r="FK238">
        <v>38.28</v>
      </c>
      <c r="FL238">
        <v>17</v>
      </c>
      <c r="FM238">
        <v>1</v>
      </c>
      <c r="FN238">
        <v>0</v>
      </c>
      <c r="FO238">
        <v>7</v>
      </c>
      <c r="FP238">
        <v>74.319999999999993</v>
      </c>
      <c r="FQ238">
        <v>9.34</v>
      </c>
      <c r="FR238">
        <v>4.34</v>
      </c>
      <c r="FS238">
        <v>1.4</v>
      </c>
      <c r="FT238">
        <v>42</v>
      </c>
      <c r="FU238">
        <v>6</v>
      </c>
      <c r="FV238">
        <v>2</v>
      </c>
      <c r="FW238">
        <v>2</v>
      </c>
      <c r="FX238">
        <v>5</v>
      </c>
      <c r="FY238">
        <v>72.08</v>
      </c>
      <c r="FZ238">
        <v>8.34</v>
      </c>
      <c r="GA238">
        <v>5.0199999999999996</v>
      </c>
      <c r="GB238">
        <v>10</v>
      </c>
      <c r="GC238">
        <v>32</v>
      </c>
      <c r="GD238">
        <v>13</v>
      </c>
      <c r="GE238">
        <v>4</v>
      </c>
      <c r="GF238">
        <v>4</v>
      </c>
      <c r="GG238">
        <v>3</v>
      </c>
      <c r="GH238">
        <v>79.36</v>
      </c>
      <c r="GI238">
        <v>8.34</v>
      </c>
      <c r="GJ238">
        <v>6.68</v>
      </c>
      <c r="GK238">
        <v>5</v>
      </c>
      <c r="GL238">
        <v>24.2</v>
      </c>
      <c r="GM238">
        <v>13</v>
      </c>
      <c r="GN238">
        <v>1</v>
      </c>
      <c r="GO238">
        <v>0</v>
      </c>
      <c r="GP238">
        <v>6</v>
      </c>
      <c r="GQ238">
        <v>64.22</v>
      </c>
      <c r="GR238">
        <v>7.34</v>
      </c>
      <c r="GS238">
        <v>3.68</v>
      </c>
      <c r="GT238">
        <v>4.3</v>
      </c>
      <c r="GU238">
        <v>43.5</v>
      </c>
      <c r="GV238">
        <v>16</v>
      </c>
      <c r="GW238">
        <v>2</v>
      </c>
      <c r="GX238">
        <v>1</v>
      </c>
      <c r="GY238">
        <v>0</v>
      </c>
      <c r="GZ238">
        <v>77.819999999999993</v>
      </c>
      <c r="HA238">
        <v>6.34</v>
      </c>
      <c r="HB238">
        <v>3.68</v>
      </c>
      <c r="HC238">
        <v>10</v>
      </c>
      <c r="HD238">
        <v>61.3</v>
      </c>
      <c r="HE238">
        <v>21</v>
      </c>
      <c r="HF238">
        <v>3</v>
      </c>
      <c r="HG238">
        <v>2</v>
      </c>
      <c r="HH238">
        <v>3</v>
      </c>
      <c r="HI238">
        <v>110.32</v>
      </c>
      <c r="HJ238">
        <v>8.0299999999999994</v>
      </c>
      <c r="HK238">
        <v>5.34</v>
      </c>
      <c r="HL238">
        <v>5.5</v>
      </c>
      <c r="HM238">
        <v>53.7</v>
      </c>
      <c r="HN238">
        <v>43</v>
      </c>
      <c r="HO238">
        <v>4</v>
      </c>
      <c r="HP238">
        <v>10</v>
      </c>
      <c r="HQ238">
        <v>2.2000000000000002</v>
      </c>
      <c r="HR238">
        <v>131.77000000000001</v>
      </c>
      <c r="HS238">
        <v>10.01</v>
      </c>
      <c r="HT238">
        <v>14.053000000000001</v>
      </c>
      <c r="HU238">
        <v>3.3</v>
      </c>
      <c r="HV238">
        <v>65.400000000000006</v>
      </c>
      <c r="HW238">
        <v>39</v>
      </c>
      <c r="HX238">
        <v>3</v>
      </c>
      <c r="HY238">
        <v>9</v>
      </c>
      <c r="HZ238">
        <v>1</v>
      </c>
      <c r="IA238">
        <v>144.76300000000001</v>
      </c>
      <c r="IB238">
        <v>102.02</v>
      </c>
      <c r="IC238">
        <v>92.856999999999999</v>
      </c>
      <c r="ID238">
        <v>77.2</v>
      </c>
      <c r="IE238">
        <v>810.98699999999997</v>
      </c>
      <c r="IF238">
        <v>144.5</v>
      </c>
      <c r="IG238">
        <v>11</v>
      </c>
      <c r="IH238">
        <v>69</v>
      </c>
      <c r="II238">
        <v>52.8</v>
      </c>
      <c r="IJ238">
        <v>1360.364</v>
      </c>
      <c r="IK238">
        <v>7.34</v>
      </c>
      <c r="IL238">
        <v>11.35</v>
      </c>
      <c r="IM238">
        <v>4.5999999999999996</v>
      </c>
      <c r="IN238">
        <v>96.3</v>
      </c>
      <c r="IO238">
        <v>24</v>
      </c>
      <c r="IP238">
        <v>3</v>
      </c>
      <c r="IQ238">
        <v>10</v>
      </c>
      <c r="IR238">
        <v>1</v>
      </c>
      <c r="IS238">
        <v>157.59</v>
      </c>
      <c r="IT238">
        <v>8.67</v>
      </c>
      <c r="IU238">
        <v>8.0670000000000002</v>
      </c>
      <c r="IV238">
        <v>10.4</v>
      </c>
      <c r="IW238">
        <v>78</v>
      </c>
      <c r="IX238">
        <v>17</v>
      </c>
      <c r="IY238">
        <v>2</v>
      </c>
      <c r="IZ238">
        <v>7</v>
      </c>
      <c r="JA238">
        <v>4</v>
      </c>
      <c r="JB238">
        <v>135.137</v>
      </c>
      <c r="JC238">
        <v>5.34</v>
      </c>
      <c r="JD238">
        <v>7.7670000000000003</v>
      </c>
      <c r="JE238">
        <v>15.8</v>
      </c>
      <c r="JF238">
        <v>72.099999999999994</v>
      </c>
      <c r="JG238">
        <v>16</v>
      </c>
      <c r="JH238">
        <v>1</v>
      </c>
      <c r="JI238">
        <v>0</v>
      </c>
      <c r="JJ238">
        <v>5</v>
      </c>
      <c r="JK238">
        <v>123.00700000000001</v>
      </c>
      <c r="JL238">
        <v>5.66</v>
      </c>
      <c r="JM238">
        <v>6.65</v>
      </c>
      <c r="JN238">
        <v>2.2000000000000002</v>
      </c>
      <c r="JO238">
        <v>41</v>
      </c>
      <c r="JP238">
        <v>6</v>
      </c>
      <c r="JQ238">
        <v>0</v>
      </c>
      <c r="JR238">
        <v>7</v>
      </c>
      <c r="JS238">
        <v>6</v>
      </c>
      <c r="JT238">
        <v>74.510000000000005</v>
      </c>
      <c r="JU238">
        <v>7.67</v>
      </c>
      <c r="JV238">
        <v>3.99</v>
      </c>
      <c r="JW238">
        <v>5</v>
      </c>
      <c r="JX238">
        <v>41.2</v>
      </c>
      <c r="JY238">
        <v>9</v>
      </c>
      <c r="JZ238">
        <v>1</v>
      </c>
      <c r="KA238">
        <v>7</v>
      </c>
      <c r="KB238">
        <v>5.5</v>
      </c>
      <c r="KC238">
        <v>80.36</v>
      </c>
      <c r="KD238">
        <v>7.33</v>
      </c>
      <c r="KE238">
        <v>4.33</v>
      </c>
      <c r="KF238">
        <v>3</v>
      </c>
      <c r="KG238">
        <v>41.1</v>
      </c>
      <c r="KH238">
        <v>7</v>
      </c>
      <c r="KI238">
        <v>2</v>
      </c>
      <c r="KJ238">
        <v>6</v>
      </c>
      <c r="KK238">
        <v>4.3</v>
      </c>
      <c r="KL238">
        <v>75.06</v>
      </c>
      <c r="KM238">
        <v>12</v>
      </c>
      <c r="KN238">
        <v>3.34</v>
      </c>
      <c r="KO238">
        <v>1</v>
      </c>
      <c r="KP238">
        <v>21</v>
      </c>
      <c r="KQ238">
        <v>7</v>
      </c>
      <c r="KR238">
        <v>0</v>
      </c>
      <c r="KS238">
        <v>2</v>
      </c>
      <c r="KT238">
        <v>7</v>
      </c>
      <c r="KU238">
        <v>53.34</v>
      </c>
      <c r="KV238">
        <v>3.83</v>
      </c>
      <c r="KW238">
        <v>4</v>
      </c>
      <c r="KX238">
        <v>4</v>
      </c>
      <c r="KY238">
        <v>32.200000000000003</v>
      </c>
      <c r="KZ238">
        <v>8.5</v>
      </c>
      <c r="LA238">
        <v>0</v>
      </c>
      <c r="LB238">
        <v>0</v>
      </c>
      <c r="LC238">
        <v>6</v>
      </c>
      <c r="LD238">
        <v>58.53</v>
      </c>
      <c r="LE238">
        <v>10</v>
      </c>
      <c r="LF238">
        <v>7.66</v>
      </c>
      <c r="LG238">
        <v>7.1</v>
      </c>
      <c r="LH238">
        <v>60.625</v>
      </c>
      <c r="LI238">
        <v>14</v>
      </c>
      <c r="LJ238">
        <v>0</v>
      </c>
      <c r="LK238">
        <v>0</v>
      </c>
      <c r="LL238">
        <v>5</v>
      </c>
      <c r="LM238">
        <v>104.38500000000001</v>
      </c>
      <c r="LN238">
        <v>13.18</v>
      </c>
      <c r="LO238">
        <v>16</v>
      </c>
      <c r="LP238">
        <v>9.6</v>
      </c>
      <c r="LQ238">
        <v>104.262</v>
      </c>
      <c r="LR238">
        <v>19</v>
      </c>
      <c r="LS238">
        <v>2</v>
      </c>
      <c r="LT238">
        <v>7</v>
      </c>
      <c r="LU238">
        <v>5</v>
      </c>
      <c r="LV238">
        <v>176.042</v>
      </c>
      <c r="LW238">
        <v>10.34</v>
      </c>
      <c r="LX238">
        <v>8</v>
      </c>
      <c r="LY238">
        <v>4.5</v>
      </c>
      <c r="LZ238">
        <v>117.2</v>
      </c>
      <c r="MA238">
        <v>12</v>
      </c>
      <c r="MB238">
        <v>0</v>
      </c>
      <c r="MC238">
        <v>16</v>
      </c>
      <c r="MD238">
        <v>1</v>
      </c>
      <c r="ME238">
        <v>169.04</v>
      </c>
      <c r="MF238">
        <v>10.66</v>
      </c>
      <c r="MG238">
        <v>11.702999999999999</v>
      </c>
      <c r="MH238">
        <v>10</v>
      </c>
      <c r="MI238">
        <v>106</v>
      </c>
      <c r="MJ238">
        <v>5</v>
      </c>
      <c r="MK238">
        <v>0</v>
      </c>
      <c r="ML238">
        <v>7</v>
      </c>
      <c r="MM238">
        <v>3</v>
      </c>
      <c r="MN238">
        <v>153.363</v>
      </c>
      <c r="MO238">
        <v>107.15</v>
      </c>
      <c r="MP238">
        <v>101.398</v>
      </c>
      <c r="MQ238">
        <v>74.05</v>
      </c>
      <c r="MR238">
        <v>925.32399999999996</v>
      </c>
      <c r="MS238">
        <v>229</v>
      </c>
      <c r="MT238">
        <v>16</v>
      </c>
      <c r="MU238">
        <v>113</v>
      </c>
      <c r="MV238">
        <v>62.1</v>
      </c>
      <c r="MW238">
        <v>1628.0219999999999</v>
      </c>
      <c r="MX238">
        <v>13.16</v>
      </c>
      <c r="MY238">
        <v>9.7490000000000006</v>
      </c>
      <c r="MZ238">
        <v>15.3</v>
      </c>
      <c r="NA238">
        <v>112.3</v>
      </c>
      <c r="NB238">
        <v>13</v>
      </c>
      <c r="NC238">
        <v>2</v>
      </c>
      <c r="ND238">
        <v>12</v>
      </c>
      <c r="NE238">
        <v>6</v>
      </c>
      <c r="NF238">
        <v>183.50899999999999</v>
      </c>
      <c r="NG238">
        <v>18</v>
      </c>
      <c r="NH238">
        <v>13.65</v>
      </c>
      <c r="NI238">
        <v>4.4000000000000004</v>
      </c>
      <c r="NJ238">
        <v>97.5</v>
      </c>
      <c r="NK238">
        <v>22</v>
      </c>
      <c r="NL238">
        <v>0</v>
      </c>
      <c r="NM238">
        <v>7</v>
      </c>
      <c r="NN238">
        <v>3</v>
      </c>
      <c r="NO238">
        <v>165.55</v>
      </c>
      <c r="NP238">
        <v>6.17</v>
      </c>
      <c r="NQ238">
        <v>9.827</v>
      </c>
      <c r="NR238">
        <v>4.4000000000000004</v>
      </c>
      <c r="NS238">
        <v>89.5</v>
      </c>
      <c r="NT238">
        <v>18</v>
      </c>
      <c r="NU238">
        <v>1</v>
      </c>
      <c r="NV238">
        <v>23</v>
      </c>
      <c r="NW238">
        <v>0</v>
      </c>
      <c r="NX238">
        <v>151.89699999999999</v>
      </c>
      <c r="NY238">
        <v>14.32</v>
      </c>
      <c r="NZ238">
        <v>9.1549999999999994</v>
      </c>
      <c r="OA238">
        <v>6</v>
      </c>
      <c r="OB238">
        <v>64.099999999999994</v>
      </c>
      <c r="OC238">
        <v>15</v>
      </c>
      <c r="OD238">
        <v>0</v>
      </c>
      <c r="OE238">
        <v>1</v>
      </c>
      <c r="OF238">
        <v>6</v>
      </c>
      <c r="OG238">
        <v>115.575</v>
      </c>
      <c r="OH238">
        <v>2.68</v>
      </c>
      <c r="OI238">
        <v>11.079000000000001</v>
      </c>
      <c r="OJ238">
        <v>8</v>
      </c>
      <c r="OK238">
        <v>66.900000000000006</v>
      </c>
      <c r="OL238">
        <v>17</v>
      </c>
      <c r="OM238">
        <v>3</v>
      </c>
      <c r="ON238">
        <v>1</v>
      </c>
      <c r="OO238">
        <v>16</v>
      </c>
      <c r="OP238">
        <v>125.65900000000001</v>
      </c>
      <c r="OQ238">
        <v>8.33</v>
      </c>
      <c r="OR238">
        <v>4.0990000000000002</v>
      </c>
      <c r="OS238">
        <v>2.0499999999999998</v>
      </c>
      <c r="OT238">
        <v>38</v>
      </c>
      <c r="OU238">
        <v>26</v>
      </c>
      <c r="OV238">
        <v>1</v>
      </c>
      <c r="OW238">
        <v>11</v>
      </c>
      <c r="OX238">
        <v>5</v>
      </c>
      <c r="OY238">
        <v>95.478999999999999</v>
      </c>
      <c r="OZ238">
        <v>6.67</v>
      </c>
      <c r="PA238">
        <v>7</v>
      </c>
      <c r="PB238">
        <v>4</v>
      </c>
      <c r="PC238">
        <v>34</v>
      </c>
      <c r="PD238">
        <v>24</v>
      </c>
      <c r="PE238">
        <v>2</v>
      </c>
      <c r="PF238">
        <v>12</v>
      </c>
      <c r="PG238">
        <v>6</v>
      </c>
      <c r="PH238">
        <v>95.67</v>
      </c>
      <c r="PI238">
        <v>10.33</v>
      </c>
      <c r="PJ238">
        <v>6.67</v>
      </c>
      <c r="PK238">
        <v>2.2999999999999998</v>
      </c>
      <c r="PL238">
        <v>42.5</v>
      </c>
      <c r="PM238">
        <v>20</v>
      </c>
      <c r="PN238">
        <v>1</v>
      </c>
      <c r="PO238">
        <v>1</v>
      </c>
      <c r="PP238">
        <v>5</v>
      </c>
      <c r="PQ238">
        <v>88.8</v>
      </c>
      <c r="PR238">
        <v>8.66</v>
      </c>
      <c r="PS238">
        <v>7.726</v>
      </c>
      <c r="PT238">
        <v>3.15</v>
      </c>
      <c r="PU238">
        <v>68.2</v>
      </c>
      <c r="PV238">
        <v>28</v>
      </c>
      <c r="PW238">
        <v>5</v>
      </c>
      <c r="PX238">
        <v>6</v>
      </c>
      <c r="PY238">
        <v>4</v>
      </c>
      <c r="PZ238">
        <v>130.73599999999999</v>
      </c>
      <c r="QA238">
        <v>6.66</v>
      </c>
      <c r="QB238">
        <v>9.75</v>
      </c>
      <c r="QC238">
        <v>9.5</v>
      </c>
      <c r="QD238">
        <v>112.1</v>
      </c>
      <c r="QE238">
        <v>20</v>
      </c>
      <c r="QF238">
        <v>1</v>
      </c>
      <c r="QG238">
        <v>18</v>
      </c>
      <c r="QH238">
        <v>6.1</v>
      </c>
      <c r="QI238">
        <v>183.11</v>
      </c>
      <c r="QJ238">
        <v>4</v>
      </c>
      <c r="QK238">
        <v>6.6929999999999996</v>
      </c>
      <c r="QL238">
        <v>8.1</v>
      </c>
      <c r="QM238">
        <v>62.5</v>
      </c>
      <c r="QN238">
        <v>9</v>
      </c>
      <c r="QO238">
        <v>0</v>
      </c>
      <c r="QP238">
        <v>20</v>
      </c>
      <c r="QQ238">
        <v>3</v>
      </c>
      <c r="QR238">
        <v>113.29300000000001</v>
      </c>
      <c r="QS238">
        <v>8.17</v>
      </c>
      <c r="QT238">
        <v>6</v>
      </c>
      <c r="QU238">
        <v>6.85</v>
      </c>
      <c r="QV238">
        <v>137.72399999999999</v>
      </c>
      <c r="QW238">
        <v>17</v>
      </c>
      <c r="QX238">
        <v>0</v>
      </c>
      <c r="QY238">
        <v>1</v>
      </c>
      <c r="QZ238">
        <v>2</v>
      </c>
      <c r="RA238">
        <v>178.744</v>
      </c>
      <c r="RB238">
        <v>115.16</v>
      </c>
      <c r="RC238">
        <v>90.549000000000007</v>
      </c>
      <c r="RD238">
        <v>62.25</v>
      </c>
      <c r="RE238">
        <v>600.5</v>
      </c>
      <c r="RF238">
        <v>129</v>
      </c>
      <c r="RG238">
        <v>9</v>
      </c>
      <c r="RH238">
        <v>72</v>
      </c>
      <c r="RI238">
        <v>54.3</v>
      </c>
      <c r="RJ238">
        <v>1132.759</v>
      </c>
      <c r="RK238">
        <v>21</v>
      </c>
      <c r="RL238">
        <v>10.218</v>
      </c>
      <c r="RM238">
        <v>6.2</v>
      </c>
      <c r="RN238">
        <v>102.1</v>
      </c>
      <c r="RO238">
        <v>8</v>
      </c>
      <c r="RP238">
        <v>0</v>
      </c>
      <c r="RQ238">
        <v>8</v>
      </c>
      <c r="RR238">
        <v>3</v>
      </c>
      <c r="RS238">
        <v>158.518</v>
      </c>
      <c r="RT238">
        <v>8</v>
      </c>
      <c r="RU238">
        <v>6.9109999999999996</v>
      </c>
      <c r="RV238">
        <v>7</v>
      </c>
      <c r="RW238">
        <v>56.7</v>
      </c>
      <c r="RX238">
        <v>12</v>
      </c>
      <c r="RY238">
        <v>0</v>
      </c>
      <c r="RZ238">
        <v>5</v>
      </c>
      <c r="SA238">
        <v>1</v>
      </c>
      <c r="SB238">
        <v>96.611000000000004</v>
      </c>
      <c r="SC238">
        <v>9</v>
      </c>
      <c r="SD238">
        <v>5.79</v>
      </c>
      <c r="SE238">
        <v>5.5</v>
      </c>
      <c r="SF238">
        <v>34.5</v>
      </c>
      <c r="SG238">
        <v>7</v>
      </c>
      <c r="SH238">
        <v>1</v>
      </c>
      <c r="SI238">
        <v>2</v>
      </c>
      <c r="SJ238">
        <v>5.3</v>
      </c>
      <c r="SK238">
        <v>70.09</v>
      </c>
      <c r="SL238">
        <v>13.33</v>
      </c>
      <c r="SM238">
        <v>6.0129999999999999</v>
      </c>
      <c r="SN238">
        <v>6.45</v>
      </c>
      <c r="SO238">
        <v>20</v>
      </c>
      <c r="SP238">
        <v>4</v>
      </c>
      <c r="SQ238">
        <v>0</v>
      </c>
      <c r="SR238">
        <v>17</v>
      </c>
      <c r="SS238">
        <v>11</v>
      </c>
      <c r="ST238">
        <v>77.793000000000006</v>
      </c>
      <c r="SU238">
        <v>7.66</v>
      </c>
      <c r="SV238">
        <v>6.109</v>
      </c>
      <c r="SW238">
        <v>4</v>
      </c>
      <c r="SX238">
        <v>22.8</v>
      </c>
      <c r="SY238">
        <v>18</v>
      </c>
      <c r="SZ238">
        <v>4</v>
      </c>
      <c r="TA238">
        <v>7</v>
      </c>
      <c r="TB238">
        <v>8</v>
      </c>
      <c r="TC238">
        <v>77.569000000000003</v>
      </c>
      <c r="TD238">
        <v>4.49</v>
      </c>
      <c r="TE238">
        <v>8.65</v>
      </c>
      <c r="TF238">
        <v>3</v>
      </c>
      <c r="TG238">
        <v>30</v>
      </c>
      <c r="TH238">
        <v>8</v>
      </c>
      <c r="TI238">
        <v>0</v>
      </c>
      <c r="TJ238">
        <v>3</v>
      </c>
      <c r="TK238">
        <v>5</v>
      </c>
      <c r="TL238">
        <v>62.14</v>
      </c>
      <c r="TM238">
        <v>2</v>
      </c>
      <c r="TN238">
        <v>1.33</v>
      </c>
      <c r="TO238">
        <v>2</v>
      </c>
      <c r="TP238">
        <v>21.8</v>
      </c>
      <c r="TQ238">
        <v>12</v>
      </c>
      <c r="TR238">
        <v>0</v>
      </c>
      <c r="TS238">
        <v>1</v>
      </c>
      <c r="TT238">
        <v>4</v>
      </c>
      <c r="TU238">
        <v>44.13</v>
      </c>
      <c r="TV238">
        <v>1</v>
      </c>
      <c r="TW238">
        <v>5.66</v>
      </c>
      <c r="TX238">
        <v>2.5</v>
      </c>
      <c r="TY238">
        <v>28.6</v>
      </c>
      <c r="TZ238">
        <v>5</v>
      </c>
      <c r="UA238">
        <v>0</v>
      </c>
      <c r="UB238">
        <v>2</v>
      </c>
      <c r="UC238">
        <v>5</v>
      </c>
      <c r="UD238">
        <v>49.76</v>
      </c>
      <c r="UE238">
        <v>9</v>
      </c>
      <c r="UF238">
        <v>9.7590000000000003</v>
      </c>
      <c r="UG238">
        <v>5.25</v>
      </c>
      <c r="UH238">
        <v>66.599999999999994</v>
      </c>
      <c r="UI238">
        <v>11</v>
      </c>
      <c r="UJ238">
        <v>0</v>
      </c>
      <c r="UK238">
        <v>5</v>
      </c>
      <c r="UL238">
        <v>5</v>
      </c>
      <c r="UM238">
        <v>111.60899999999999</v>
      </c>
      <c r="UN238">
        <v>13.67</v>
      </c>
      <c r="UO238">
        <v>6.68</v>
      </c>
      <c r="UP238">
        <v>4.5</v>
      </c>
      <c r="UQ238">
        <v>86.8</v>
      </c>
      <c r="UR238">
        <v>14</v>
      </c>
      <c r="US238">
        <v>0</v>
      </c>
      <c r="UT238">
        <v>15</v>
      </c>
      <c r="UU238">
        <v>2</v>
      </c>
      <c r="UV238">
        <v>142.65</v>
      </c>
      <c r="UW238">
        <v>10.33</v>
      </c>
      <c r="UX238">
        <v>10.528</v>
      </c>
      <c r="UY238">
        <v>7.55</v>
      </c>
      <c r="UZ238">
        <v>68.7</v>
      </c>
      <c r="VA238">
        <v>19</v>
      </c>
      <c r="VB238">
        <v>4</v>
      </c>
      <c r="VC238">
        <v>1</v>
      </c>
      <c r="VD238">
        <v>2</v>
      </c>
      <c r="VE238">
        <v>123.108</v>
      </c>
      <c r="VF238">
        <v>15.68</v>
      </c>
      <c r="VG238">
        <v>12.901</v>
      </c>
      <c r="VH238">
        <v>8.3000000000000007</v>
      </c>
      <c r="VI238">
        <v>61.9</v>
      </c>
      <c r="VJ238">
        <v>11</v>
      </c>
      <c r="VK238">
        <v>0</v>
      </c>
      <c r="VL238">
        <v>6</v>
      </c>
      <c r="VM238">
        <v>3</v>
      </c>
      <c r="VN238">
        <v>118.78100000000001</v>
      </c>
      <c r="VO238">
        <v>114.65</v>
      </c>
      <c r="VP238">
        <v>103.869</v>
      </c>
      <c r="VQ238">
        <v>61</v>
      </c>
      <c r="VR238">
        <v>834.41200000000003</v>
      </c>
      <c r="VS238">
        <v>201</v>
      </c>
      <c r="VT238">
        <v>7</v>
      </c>
      <c r="VU238">
        <v>197</v>
      </c>
      <c r="VV238">
        <v>60.4</v>
      </c>
      <c r="VW238">
        <v>1579.3309999999999</v>
      </c>
      <c r="VX238">
        <v>6.33</v>
      </c>
      <c r="VY238">
        <v>10.815</v>
      </c>
      <c r="VZ238">
        <v>5.3</v>
      </c>
      <c r="WA238">
        <v>95</v>
      </c>
      <c r="WB238">
        <v>16</v>
      </c>
      <c r="WC238">
        <v>0</v>
      </c>
      <c r="WD238">
        <v>2</v>
      </c>
      <c r="WE238">
        <v>2</v>
      </c>
      <c r="WF238">
        <v>137.44499999999999</v>
      </c>
      <c r="WG238">
        <v>11.32</v>
      </c>
      <c r="WH238">
        <v>11.21</v>
      </c>
      <c r="WI238">
        <v>7.4</v>
      </c>
      <c r="WJ238">
        <v>117.562</v>
      </c>
      <c r="WK238">
        <v>19</v>
      </c>
      <c r="WL238">
        <v>2</v>
      </c>
      <c r="WM238">
        <v>15</v>
      </c>
      <c r="WN238">
        <v>3</v>
      </c>
      <c r="WO238">
        <v>186.49199999999999</v>
      </c>
      <c r="WP238">
        <v>11.66</v>
      </c>
      <c r="WQ238">
        <v>7.68</v>
      </c>
      <c r="WR238">
        <v>4.3499999999999996</v>
      </c>
      <c r="WS238">
        <v>59.3</v>
      </c>
      <c r="WT238">
        <v>25</v>
      </c>
      <c r="WU238">
        <v>1</v>
      </c>
      <c r="WV238">
        <v>21</v>
      </c>
      <c r="WW238">
        <v>2</v>
      </c>
      <c r="WX238">
        <v>131.99</v>
      </c>
      <c r="WY238">
        <v>11.66</v>
      </c>
      <c r="WZ238">
        <v>10.904</v>
      </c>
      <c r="XA238">
        <v>6</v>
      </c>
      <c r="XB238">
        <v>45.1</v>
      </c>
      <c r="XC238">
        <v>17</v>
      </c>
      <c r="XD238">
        <v>0</v>
      </c>
      <c r="XE238">
        <v>25</v>
      </c>
      <c r="XF238">
        <v>13</v>
      </c>
      <c r="XG238">
        <v>128.66399999999999</v>
      </c>
      <c r="XH238">
        <v>6</v>
      </c>
      <c r="XI238">
        <v>5.8529999999999998</v>
      </c>
      <c r="XJ238">
        <v>10</v>
      </c>
      <c r="XK238">
        <v>30.861999999999998</v>
      </c>
      <c r="XL238">
        <v>17</v>
      </c>
      <c r="XM238">
        <v>0</v>
      </c>
      <c r="XN238">
        <v>4</v>
      </c>
      <c r="XO238">
        <v>4</v>
      </c>
      <c r="XP238">
        <v>77.715000000000003</v>
      </c>
      <c r="XQ238">
        <v>2.4900000000000002</v>
      </c>
      <c r="XR238">
        <v>5.4059999999999997</v>
      </c>
      <c r="XS238">
        <v>4.25</v>
      </c>
      <c r="XT238">
        <v>32</v>
      </c>
      <c r="XU238">
        <v>13</v>
      </c>
      <c r="XV238">
        <v>0</v>
      </c>
      <c r="XW238">
        <v>1</v>
      </c>
      <c r="XX238">
        <v>7</v>
      </c>
      <c r="XY238">
        <v>65.146000000000001</v>
      </c>
      <c r="XZ238">
        <v>5.34</v>
      </c>
      <c r="YA238">
        <v>7.87</v>
      </c>
      <c r="YB238">
        <v>3.3</v>
      </c>
      <c r="YC238">
        <v>68</v>
      </c>
      <c r="YD238">
        <v>14</v>
      </c>
      <c r="YE238">
        <v>0</v>
      </c>
      <c r="YF238">
        <v>12</v>
      </c>
      <c r="YG238">
        <v>8</v>
      </c>
      <c r="YH238">
        <v>118.51</v>
      </c>
      <c r="YI238">
        <v>8.17</v>
      </c>
      <c r="YJ238">
        <v>6.33</v>
      </c>
      <c r="YK238">
        <v>3.2</v>
      </c>
      <c r="YL238">
        <v>42.387999999999998</v>
      </c>
      <c r="YM238">
        <v>14</v>
      </c>
      <c r="YN238">
        <v>0</v>
      </c>
      <c r="YO238">
        <v>10</v>
      </c>
      <c r="YP238">
        <v>8</v>
      </c>
      <c r="YQ238">
        <v>92.087999999999994</v>
      </c>
      <c r="YR238">
        <v>3.33</v>
      </c>
      <c r="YS238">
        <v>10.865</v>
      </c>
      <c r="YT238">
        <v>1</v>
      </c>
      <c r="YU238">
        <v>77.900000000000006</v>
      </c>
      <c r="YV238">
        <v>26</v>
      </c>
      <c r="YW238">
        <v>1</v>
      </c>
      <c r="YX238">
        <v>17</v>
      </c>
      <c r="YY238">
        <v>4</v>
      </c>
      <c r="YZ238">
        <v>141.095</v>
      </c>
      <c r="ZA238">
        <v>15.67</v>
      </c>
      <c r="ZB238">
        <v>10.843</v>
      </c>
      <c r="ZC238">
        <v>4.2</v>
      </c>
      <c r="ZD238">
        <v>86.1</v>
      </c>
      <c r="ZE238">
        <v>18</v>
      </c>
      <c r="ZF238">
        <v>1</v>
      </c>
      <c r="ZG238">
        <v>22</v>
      </c>
      <c r="ZH238">
        <v>1</v>
      </c>
      <c r="ZI238">
        <v>158.81299999999999</v>
      </c>
      <c r="ZJ238">
        <v>15</v>
      </c>
      <c r="ZK238">
        <v>8.423</v>
      </c>
      <c r="ZL238">
        <v>5.0999999999999996</v>
      </c>
      <c r="ZM238">
        <v>90</v>
      </c>
      <c r="ZN238">
        <v>13</v>
      </c>
      <c r="ZO238">
        <v>1</v>
      </c>
      <c r="ZP238">
        <v>33</v>
      </c>
      <c r="ZQ238">
        <v>4.4000000000000004</v>
      </c>
      <c r="ZR238">
        <v>169.923</v>
      </c>
      <c r="ZS238">
        <v>17.68</v>
      </c>
      <c r="ZT238">
        <v>7.67</v>
      </c>
      <c r="ZU238">
        <v>6.9</v>
      </c>
      <c r="ZV238">
        <v>90.2</v>
      </c>
      <c r="ZW238">
        <v>9</v>
      </c>
      <c r="ZX238">
        <v>1</v>
      </c>
      <c r="ZY238">
        <v>35</v>
      </c>
      <c r="ZZ238">
        <v>4</v>
      </c>
      <c r="AAA238">
        <v>171.45</v>
      </c>
      <c r="AAB238">
        <v>72.180000000000007</v>
      </c>
      <c r="AAC238">
        <v>76.887</v>
      </c>
      <c r="AAD238">
        <v>49.4</v>
      </c>
      <c r="AAE238">
        <v>549.5</v>
      </c>
      <c r="AAF238">
        <v>130.4</v>
      </c>
      <c r="AAG238">
        <v>11</v>
      </c>
      <c r="AAH238">
        <v>97</v>
      </c>
      <c r="AAI238">
        <v>56.8</v>
      </c>
      <c r="AAJ238">
        <v>1043.1669999999999</v>
      </c>
      <c r="AAK238">
        <v>11.02</v>
      </c>
      <c r="AAL238">
        <v>15.089</v>
      </c>
      <c r="AAM238">
        <v>5.45</v>
      </c>
      <c r="AAN238">
        <v>93.3</v>
      </c>
      <c r="AAO238">
        <v>27</v>
      </c>
      <c r="AAP238">
        <v>0</v>
      </c>
      <c r="AAQ238">
        <v>16</v>
      </c>
      <c r="AAR238">
        <v>1</v>
      </c>
      <c r="AAS238">
        <v>168.85900000000001</v>
      </c>
      <c r="AAT238">
        <v>10</v>
      </c>
      <c r="AAU238">
        <v>5.9710000000000001</v>
      </c>
      <c r="AAV238">
        <v>6.45</v>
      </c>
      <c r="AAW238">
        <v>76.5</v>
      </c>
      <c r="AAX238">
        <v>13.2</v>
      </c>
      <c r="AAY238">
        <v>1</v>
      </c>
      <c r="AAZ238">
        <v>23</v>
      </c>
      <c r="ABA238">
        <v>10</v>
      </c>
      <c r="ABB238">
        <v>146.12100000000001</v>
      </c>
      <c r="ABC238">
        <v>6.66</v>
      </c>
      <c r="ABD238">
        <v>10.250999999999999</v>
      </c>
      <c r="ABE238">
        <v>8.35</v>
      </c>
      <c r="ABF238">
        <v>93.7</v>
      </c>
      <c r="ABG238">
        <v>16</v>
      </c>
      <c r="ABH238">
        <v>0</v>
      </c>
      <c r="ABI238">
        <v>15</v>
      </c>
      <c r="ABJ238">
        <v>10.199999999999999</v>
      </c>
      <c r="ABK238">
        <v>160.161</v>
      </c>
      <c r="ABL238">
        <v>9.33</v>
      </c>
      <c r="ABM238">
        <v>7.6159999999999997</v>
      </c>
      <c r="ABN238">
        <v>9.0500000000000007</v>
      </c>
      <c r="ABO238">
        <v>59.7</v>
      </c>
      <c r="ABP238">
        <v>11.2</v>
      </c>
      <c r="ABQ238">
        <v>0</v>
      </c>
      <c r="ABR238">
        <v>2</v>
      </c>
      <c r="ABS238">
        <v>10</v>
      </c>
      <c r="ABT238">
        <v>108.896</v>
      </c>
      <c r="ABU238">
        <v>11.33</v>
      </c>
      <c r="ABV238">
        <v>4.726</v>
      </c>
      <c r="ABW238">
        <v>4.3499999999999996</v>
      </c>
      <c r="ABX238">
        <v>37</v>
      </c>
      <c r="ABY238">
        <v>13</v>
      </c>
      <c r="ABZ238">
        <v>1</v>
      </c>
      <c r="ACA238">
        <v>21</v>
      </c>
      <c r="ACB238">
        <v>4</v>
      </c>
      <c r="ACC238">
        <v>96.406000000000006</v>
      </c>
      <c r="ACD238">
        <v>4.67</v>
      </c>
      <c r="ACE238">
        <v>11.278</v>
      </c>
      <c r="ACF238">
        <v>2.1</v>
      </c>
      <c r="ACG238">
        <v>33.200000000000003</v>
      </c>
      <c r="ACH238">
        <v>10</v>
      </c>
      <c r="ACI238">
        <v>4</v>
      </c>
      <c r="ACJ238">
        <v>1</v>
      </c>
      <c r="ACK238">
        <v>7</v>
      </c>
      <c r="ACL238">
        <v>73.248000000000005</v>
      </c>
      <c r="ACM238">
        <v>6.16</v>
      </c>
      <c r="ACN238">
        <v>7.8460000000000001</v>
      </c>
      <c r="ACO238">
        <v>5.6</v>
      </c>
      <c r="ACP238">
        <v>32.6</v>
      </c>
      <c r="ACQ238">
        <v>11</v>
      </c>
      <c r="ACR238">
        <v>2</v>
      </c>
      <c r="ACS238">
        <v>6</v>
      </c>
      <c r="ACT238">
        <v>4.4000000000000004</v>
      </c>
      <c r="ACU238">
        <v>75.605999999999995</v>
      </c>
      <c r="ACV238">
        <v>4</v>
      </c>
      <c r="ACW238">
        <v>2.4300000000000002</v>
      </c>
      <c r="ACX238">
        <v>3.05</v>
      </c>
      <c r="ACY238">
        <v>42</v>
      </c>
      <c r="ACZ238">
        <v>12</v>
      </c>
      <c r="ADA238">
        <v>2</v>
      </c>
      <c r="ADB238">
        <v>5</v>
      </c>
      <c r="ADC238">
        <v>4</v>
      </c>
      <c r="ADD238">
        <v>74.48</v>
      </c>
      <c r="ADE238">
        <v>7.67</v>
      </c>
      <c r="ADF238">
        <v>9.01</v>
      </c>
      <c r="ADG238">
        <v>5</v>
      </c>
      <c r="ADH238">
        <v>66.3</v>
      </c>
      <c r="ADI238">
        <v>12</v>
      </c>
      <c r="ADJ238">
        <v>1</v>
      </c>
      <c r="ADK238">
        <v>7</v>
      </c>
      <c r="ADL238">
        <v>5</v>
      </c>
      <c r="ADM238">
        <v>112.98</v>
      </c>
      <c r="ADN238">
        <v>1.34</v>
      </c>
      <c r="ADO238">
        <v>2.67</v>
      </c>
      <c r="ADP238">
        <v>0</v>
      </c>
      <c r="ADQ238">
        <v>15.2</v>
      </c>
      <c r="ADR238">
        <v>5</v>
      </c>
      <c r="ADS238">
        <v>0</v>
      </c>
      <c r="ADT238">
        <v>1</v>
      </c>
      <c r="ADU238">
        <v>1.2</v>
      </c>
      <c r="ADV238">
        <v>26.41</v>
      </c>
      <c r="ADW238">
        <v>0</v>
      </c>
      <c r="ADX238">
        <v>0</v>
      </c>
      <c r="ADY238">
        <v>0</v>
      </c>
      <c r="ADZ238">
        <v>0</v>
      </c>
      <c r="AEA238">
        <v>0</v>
      </c>
      <c r="AEB238">
        <v>0</v>
      </c>
      <c r="AEC238">
        <v>0</v>
      </c>
      <c r="AED238">
        <v>0</v>
      </c>
      <c r="AEE238">
        <v>0</v>
      </c>
      <c r="AEF238">
        <v>0</v>
      </c>
      <c r="AEG238">
        <v>0</v>
      </c>
      <c r="AEH238">
        <v>0</v>
      </c>
      <c r="AEI238">
        <v>0</v>
      </c>
      <c r="AEJ238">
        <v>0</v>
      </c>
      <c r="AEK238">
        <v>0</v>
      </c>
      <c r="AEL238">
        <v>0</v>
      </c>
      <c r="AEM238">
        <v>0</v>
      </c>
      <c r="AEN238">
        <v>0</v>
      </c>
    </row>
    <row r="239" spans="1:820" x14ac:dyDescent="0.2">
      <c r="A239" s="6" t="s">
        <v>600</v>
      </c>
      <c r="B239">
        <v>624.76499999999999</v>
      </c>
      <c r="C239">
        <v>604.53499999999997</v>
      </c>
      <c r="D239">
        <v>459.5</v>
      </c>
      <c r="E239">
        <v>4422.8019999999997</v>
      </c>
      <c r="F239">
        <v>1019.116666667</v>
      </c>
      <c r="G239">
        <v>79</v>
      </c>
      <c r="H239">
        <v>814</v>
      </c>
      <c r="I239">
        <v>347.9</v>
      </c>
      <c r="J239">
        <v>8371.6186666670001</v>
      </c>
      <c r="K239">
        <v>48.51</v>
      </c>
      <c r="L239">
        <v>72.397999999999996</v>
      </c>
      <c r="M239">
        <v>47.9</v>
      </c>
      <c r="N239">
        <v>605.6</v>
      </c>
      <c r="O239">
        <v>93</v>
      </c>
      <c r="P239">
        <v>10</v>
      </c>
      <c r="Q239">
        <v>72</v>
      </c>
      <c r="R239">
        <v>22</v>
      </c>
      <c r="S239">
        <v>971.40800000000002</v>
      </c>
      <c r="T239">
        <v>51.655000000000001</v>
      </c>
      <c r="U239">
        <v>65.405000000000001</v>
      </c>
      <c r="V239">
        <v>53.9</v>
      </c>
      <c r="W239">
        <v>445.7</v>
      </c>
      <c r="X239">
        <v>67</v>
      </c>
      <c r="Y239">
        <v>1</v>
      </c>
      <c r="Z239">
        <v>111</v>
      </c>
      <c r="AA239">
        <v>17</v>
      </c>
      <c r="AB239">
        <v>812.66</v>
      </c>
      <c r="AC239">
        <v>51.5</v>
      </c>
      <c r="AD239">
        <v>54.168999999999997</v>
      </c>
      <c r="AE239">
        <v>41.4</v>
      </c>
      <c r="AF239">
        <v>428.08699999999999</v>
      </c>
      <c r="AG239">
        <v>101</v>
      </c>
      <c r="AH239">
        <v>9</v>
      </c>
      <c r="AI239">
        <v>74</v>
      </c>
      <c r="AJ239">
        <v>40</v>
      </c>
      <c r="AK239">
        <v>799.15599999999995</v>
      </c>
      <c r="AL239">
        <v>43.67</v>
      </c>
      <c r="AM239">
        <v>52.462000000000003</v>
      </c>
      <c r="AN239">
        <v>30.2</v>
      </c>
      <c r="AO239">
        <v>300.5</v>
      </c>
      <c r="AP239">
        <v>91</v>
      </c>
      <c r="AQ239">
        <v>2</v>
      </c>
      <c r="AR239">
        <v>59</v>
      </c>
      <c r="AS239">
        <v>47.2</v>
      </c>
      <c r="AT239">
        <v>626.03200000000004</v>
      </c>
      <c r="AU239">
        <v>53.01</v>
      </c>
      <c r="AV239">
        <v>47.12</v>
      </c>
      <c r="AW239">
        <v>38.200000000000003</v>
      </c>
      <c r="AX239">
        <v>286.25</v>
      </c>
      <c r="AY239">
        <v>88</v>
      </c>
      <c r="AZ239">
        <v>8</v>
      </c>
      <c r="BA239">
        <v>52</v>
      </c>
      <c r="BB239">
        <v>49.3</v>
      </c>
      <c r="BC239">
        <v>621.88</v>
      </c>
      <c r="BD239">
        <v>55.86</v>
      </c>
      <c r="BE239">
        <v>43.835000000000001</v>
      </c>
      <c r="BF239">
        <v>30</v>
      </c>
      <c r="BG239">
        <v>222.94800000000001</v>
      </c>
      <c r="BH239">
        <v>75.666666667000001</v>
      </c>
      <c r="BI239">
        <v>8</v>
      </c>
      <c r="BJ239">
        <v>27</v>
      </c>
      <c r="BK239">
        <v>42.5</v>
      </c>
      <c r="BL239">
        <v>505.80966666699999</v>
      </c>
      <c r="BM239">
        <v>44.2</v>
      </c>
      <c r="BN239">
        <v>31.72</v>
      </c>
      <c r="BO239">
        <v>32.25</v>
      </c>
      <c r="BP239">
        <v>235.7</v>
      </c>
      <c r="BQ239">
        <v>73</v>
      </c>
      <c r="BR239">
        <v>6</v>
      </c>
      <c r="BS239">
        <v>36</v>
      </c>
      <c r="BT239">
        <v>32.299999999999997</v>
      </c>
      <c r="BU239">
        <v>491.17</v>
      </c>
      <c r="BV239">
        <v>44.52</v>
      </c>
      <c r="BW239">
        <v>42.002000000000002</v>
      </c>
      <c r="BX239">
        <v>37.5</v>
      </c>
      <c r="BY239">
        <v>212.7</v>
      </c>
      <c r="BZ239">
        <v>96</v>
      </c>
      <c r="CA239">
        <v>5</v>
      </c>
      <c r="CB239">
        <v>27</v>
      </c>
      <c r="CC239">
        <v>20.2</v>
      </c>
      <c r="CD239">
        <v>484.92200000000003</v>
      </c>
      <c r="CE239">
        <v>60.68</v>
      </c>
      <c r="CF239">
        <v>48.162999999999997</v>
      </c>
      <c r="CG239">
        <v>38.4</v>
      </c>
      <c r="CH239">
        <v>362.1</v>
      </c>
      <c r="CI239">
        <v>81.2</v>
      </c>
      <c r="CJ239">
        <v>9</v>
      </c>
      <c r="CK239">
        <v>78</v>
      </c>
      <c r="CL239">
        <v>21.8</v>
      </c>
      <c r="CM239">
        <v>699.34299999999996</v>
      </c>
      <c r="CN239">
        <v>54.49</v>
      </c>
      <c r="CO239">
        <v>37.805999999999997</v>
      </c>
      <c r="CP239">
        <v>37.950000000000003</v>
      </c>
      <c r="CQ239">
        <v>505.45</v>
      </c>
      <c r="CR239">
        <v>92.25</v>
      </c>
      <c r="CS239">
        <v>5</v>
      </c>
      <c r="CT239">
        <v>110</v>
      </c>
      <c r="CU239">
        <v>19.5</v>
      </c>
      <c r="CV239">
        <v>862.44600000000003</v>
      </c>
      <c r="CW239">
        <v>65.67</v>
      </c>
      <c r="CX239">
        <v>57.884999999999998</v>
      </c>
      <c r="CY239">
        <v>34.75</v>
      </c>
      <c r="CZ239">
        <v>329.91199999999998</v>
      </c>
      <c r="DA239">
        <v>84</v>
      </c>
      <c r="DB239">
        <v>9</v>
      </c>
      <c r="DC239">
        <v>44</v>
      </c>
      <c r="DD239">
        <v>18.899999999999999</v>
      </c>
      <c r="DE239">
        <v>644.11699999999996</v>
      </c>
      <c r="DF239">
        <v>51</v>
      </c>
      <c r="DG239">
        <v>51.57</v>
      </c>
      <c r="DH239">
        <v>37.049999999999997</v>
      </c>
      <c r="DI239">
        <v>487.85500000000002</v>
      </c>
      <c r="DJ239">
        <v>77</v>
      </c>
      <c r="DK239">
        <v>7</v>
      </c>
      <c r="DL239">
        <v>124</v>
      </c>
      <c r="DM239">
        <v>17.2</v>
      </c>
      <c r="DN239">
        <v>852.67499999999995</v>
      </c>
      <c r="DO239">
        <v>94.07</v>
      </c>
      <c r="DP239">
        <v>71.015000000000001</v>
      </c>
      <c r="DQ239">
        <v>87.8</v>
      </c>
      <c r="DR239">
        <v>565.53</v>
      </c>
      <c r="DS239">
        <v>200</v>
      </c>
      <c r="DT239">
        <v>14</v>
      </c>
      <c r="DU239">
        <v>82</v>
      </c>
      <c r="DV239">
        <v>49.5</v>
      </c>
      <c r="DW239">
        <v>1163.915</v>
      </c>
      <c r="DX239">
        <v>5</v>
      </c>
      <c r="DY239">
        <v>9.34</v>
      </c>
      <c r="DZ239">
        <v>5.3</v>
      </c>
      <c r="EA239">
        <v>65.05</v>
      </c>
      <c r="EB239">
        <v>19</v>
      </c>
      <c r="EC239">
        <v>2</v>
      </c>
      <c r="ED239">
        <v>1</v>
      </c>
      <c r="EE239">
        <v>7</v>
      </c>
      <c r="EF239">
        <v>113.69</v>
      </c>
      <c r="EG239">
        <v>10</v>
      </c>
      <c r="EH239">
        <v>5.69</v>
      </c>
      <c r="EI239">
        <v>8.1</v>
      </c>
      <c r="EJ239">
        <v>59.5</v>
      </c>
      <c r="EK239">
        <v>13</v>
      </c>
      <c r="EL239">
        <v>0</v>
      </c>
      <c r="EM239">
        <v>16</v>
      </c>
      <c r="EN239">
        <v>1</v>
      </c>
      <c r="EO239">
        <v>113.29</v>
      </c>
      <c r="EP239">
        <v>13.68</v>
      </c>
      <c r="EQ239">
        <v>2.36</v>
      </c>
      <c r="ER239">
        <v>9</v>
      </c>
      <c r="ES239">
        <v>49.4</v>
      </c>
      <c r="ET239">
        <v>13</v>
      </c>
      <c r="EU239">
        <v>1</v>
      </c>
      <c r="EV239">
        <v>12</v>
      </c>
      <c r="EW239">
        <v>6</v>
      </c>
      <c r="EX239">
        <v>106.44</v>
      </c>
      <c r="EY239">
        <v>5</v>
      </c>
      <c r="EZ239">
        <v>5.01</v>
      </c>
      <c r="FA239">
        <v>5.3</v>
      </c>
      <c r="FB239">
        <v>45.4</v>
      </c>
      <c r="FC239">
        <v>11</v>
      </c>
      <c r="FD239">
        <v>0</v>
      </c>
      <c r="FE239">
        <v>10</v>
      </c>
      <c r="FF239">
        <v>6.2</v>
      </c>
      <c r="FG239">
        <v>87.91</v>
      </c>
      <c r="FH239">
        <v>9.68</v>
      </c>
      <c r="FI239">
        <v>6.3650000000000002</v>
      </c>
      <c r="FJ239">
        <v>6.6</v>
      </c>
      <c r="FK239">
        <v>23.4</v>
      </c>
      <c r="FL239">
        <v>15</v>
      </c>
      <c r="FM239">
        <v>0</v>
      </c>
      <c r="FN239">
        <v>7</v>
      </c>
      <c r="FO239">
        <v>11</v>
      </c>
      <c r="FP239">
        <v>79.045000000000002</v>
      </c>
      <c r="FQ239">
        <v>5.34</v>
      </c>
      <c r="FR239">
        <v>7</v>
      </c>
      <c r="FS239">
        <v>6</v>
      </c>
      <c r="FT239">
        <v>27</v>
      </c>
      <c r="FU239">
        <v>9</v>
      </c>
      <c r="FV239">
        <v>1</v>
      </c>
      <c r="FW239">
        <v>0</v>
      </c>
      <c r="FX239">
        <v>6</v>
      </c>
      <c r="FY239">
        <v>61.34</v>
      </c>
      <c r="FZ239">
        <v>6.01</v>
      </c>
      <c r="GA239">
        <v>5.69</v>
      </c>
      <c r="GB239">
        <v>12</v>
      </c>
      <c r="GC239">
        <v>34</v>
      </c>
      <c r="GD239">
        <v>15</v>
      </c>
      <c r="GE239">
        <v>2</v>
      </c>
      <c r="GF239">
        <v>1</v>
      </c>
      <c r="GG239">
        <v>3</v>
      </c>
      <c r="GH239">
        <v>78.7</v>
      </c>
      <c r="GI239">
        <v>2.68</v>
      </c>
      <c r="GJ239">
        <v>6.79</v>
      </c>
      <c r="GK239">
        <v>8</v>
      </c>
      <c r="GL239">
        <v>31</v>
      </c>
      <c r="GM239">
        <v>18</v>
      </c>
      <c r="GN239">
        <v>2</v>
      </c>
      <c r="GO239">
        <v>2</v>
      </c>
      <c r="GP239">
        <v>0.9</v>
      </c>
      <c r="GQ239">
        <v>71.37</v>
      </c>
      <c r="GR239">
        <v>9.34</v>
      </c>
      <c r="GS239">
        <v>4.34</v>
      </c>
      <c r="GT239">
        <v>6</v>
      </c>
      <c r="GU239">
        <v>37.6</v>
      </c>
      <c r="GV239">
        <v>16</v>
      </c>
      <c r="GW239">
        <v>1</v>
      </c>
      <c r="GX239">
        <v>14</v>
      </c>
      <c r="GY239">
        <v>1</v>
      </c>
      <c r="GZ239">
        <v>89.28</v>
      </c>
      <c r="HA239">
        <v>6.34</v>
      </c>
      <c r="HB239">
        <v>2.74</v>
      </c>
      <c r="HC239">
        <v>5.2</v>
      </c>
      <c r="HD239">
        <v>67.3</v>
      </c>
      <c r="HE239">
        <v>24</v>
      </c>
      <c r="HF239">
        <v>0</v>
      </c>
      <c r="HG239">
        <v>2</v>
      </c>
      <c r="HH239">
        <v>0</v>
      </c>
      <c r="HI239">
        <v>107.58</v>
      </c>
      <c r="HJ239">
        <v>12</v>
      </c>
      <c r="HK239">
        <v>7.01</v>
      </c>
      <c r="HL239">
        <v>6.4</v>
      </c>
      <c r="HM239">
        <v>42.7</v>
      </c>
      <c r="HN239">
        <v>23</v>
      </c>
      <c r="HO239">
        <v>3</v>
      </c>
      <c r="HP239">
        <v>6</v>
      </c>
      <c r="HQ239">
        <v>3.4</v>
      </c>
      <c r="HR239">
        <v>103.51</v>
      </c>
      <c r="HS239">
        <v>9</v>
      </c>
      <c r="HT239">
        <v>8.68</v>
      </c>
      <c r="HU239">
        <v>9.9</v>
      </c>
      <c r="HV239">
        <v>83.18</v>
      </c>
      <c r="HW239">
        <v>24</v>
      </c>
      <c r="HX239">
        <v>2</v>
      </c>
      <c r="HY239">
        <v>11</v>
      </c>
      <c r="HZ239">
        <v>4</v>
      </c>
      <c r="IA239">
        <v>151.76</v>
      </c>
      <c r="IB239">
        <v>119.04</v>
      </c>
      <c r="IC239">
        <v>114.179</v>
      </c>
      <c r="ID239">
        <v>85.7</v>
      </c>
      <c r="IE239">
        <v>844.35</v>
      </c>
      <c r="IF239">
        <v>143</v>
      </c>
      <c r="IG239">
        <v>10</v>
      </c>
      <c r="IH239">
        <v>173</v>
      </c>
      <c r="II239">
        <v>53.2</v>
      </c>
      <c r="IJ239">
        <v>1542.4690000000001</v>
      </c>
      <c r="IK239">
        <v>7.34</v>
      </c>
      <c r="IL239">
        <v>11.67</v>
      </c>
      <c r="IM239">
        <v>11</v>
      </c>
      <c r="IN239">
        <v>89.75</v>
      </c>
      <c r="IO239">
        <v>28</v>
      </c>
      <c r="IP239">
        <v>2</v>
      </c>
      <c r="IQ239">
        <v>18</v>
      </c>
      <c r="IR239">
        <v>4</v>
      </c>
      <c r="IS239">
        <v>171.76</v>
      </c>
      <c r="IT239">
        <v>13.01</v>
      </c>
      <c r="IU239">
        <v>14.42</v>
      </c>
      <c r="IV239">
        <v>10</v>
      </c>
      <c r="IW239">
        <v>68.900000000000006</v>
      </c>
      <c r="IX239">
        <v>17</v>
      </c>
      <c r="IY239">
        <v>1</v>
      </c>
      <c r="IZ239">
        <v>15</v>
      </c>
      <c r="JA239">
        <v>1</v>
      </c>
      <c r="JB239">
        <v>140.33000000000001</v>
      </c>
      <c r="JC239">
        <v>9.33</v>
      </c>
      <c r="JD239">
        <v>11</v>
      </c>
      <c r="JE239">
        <v>9.1</v>
      </c>
      <c r="JF239">
        <v>108.5</v>
      </c>
      <c r="JG239">
        <v>10</v>
      </c>
      <c r="JH239">
        <v>2</v>
      </c>
      <c r="JI239">
        <v>2</v>
      </c>
      <c r="JJ239">
        <v>0</v>
      </c>
      <c r="JK239">
        <v>151.93</v>
      </c>
      <c r="JL239">
        <v>6.67</v>
      </c>
      <c r="JM239">
        <v>9.3960000000000008</v>
      </c>
      <c r="JN239">
        <v>6.4</v>
      </c>
      <c r="JO239">
        <v>58.5</v>
      </c>
      <c r="JP239">
        <v>10</v>
      </c>
      <c r="JQ239">
        <v>1</v>
      </c>
      <c r="JR239">
        <v>5</v>
      </c>
      <c r="JS239">
        <v>7</v>
      </c>
      <c r="JT239">
        <v>103.96599999999999</v>
      </c>
      <c r="JU239">
        <v>17</v>
      </c>
      <c r="JV239">
        <v>9.99</v>
      </c>
      <c r="JW239">
        <v>8.1</v>
      </c>
      <c r="JX239">
        <v>57.6</v>
      </c>
      <c r="JY239">
        <v>15</v>
      </c>
      <c r="JZ239">
        <v>1</v>
      </c>
      <c r="KA239">
        <v>4</v>
      </c>
      <c r="KB239">
        <v>7</v>
      </c>
      <c r="KC239">
        <v>119.69</v>
      </c>
      <c r="KD239">
        <v>13.02</v>
      </c>
      <c r="KE239">
        <v>7</v>
      </c>
      <c r="KF239">
        <v>0.3</v>
      </c>
      <c r="KG239">
        <v>50</v>
      </c>
      <c r="KH239">
        <v>10</v>
      </c>
      <c r="KI239">
        <v>1</v>
      </c>
      <c r="KJ239">
        <v>13</v>
      </c>
      <c r="KK239">
        <v>9</v>
      </c>
      <c r="KL239">
        <v>103.32</v>
      </c>
      <c r="KM239">
        <v>7.5</v>
      </c>
      <c r="KN239">
        <v>4.34</v>
      </c>
      <c r="KO239">
        <v>5.2</v>
      </c>
      <c r="KP239">
        <v>42.25</v>
      </c>
      <c r="KQ239">
        <v>7</v>
      </c>
      <c r="KR239">
        <v>0</v>
      </c>
      <c r="KS239">
        <v>3</v>
      </c>
      <c r="KT239">
        <v>4</v>
      </c>
      <c r="KU239">
        <v>73.290000000000006</v>
      </c>
      <c r="KV239">
        <v>6.34</v>
      </c>
      <c r="KW239">
        <v>5.33</v>
      </c>
      <c r="KX239">
        <v>5</v>
      </c>
      <c r="KY239">
        <v>56.5</v>
      </c>
      <c r="KZ239">
        <v>11</v>
      </c>
      <c r="LA239">
        <v>1</v>
      </c>
      <c r="LB239">
        <v>2</v>
      </c>
      <c r="LC239">
        <v>6.2</v>
      </c>
      <c r="LD239">
        <v>93.37</v>
      </c>
      <c r="LE239">
        <v>9.34</v>
      </c>
      <c r="LF239">
        <v>6.34</v>
      </c>
      <c r="LG239">
        <v>6.6</v>
      </c>
      <c r="LH239">
        <v>43.9</v>
      </c>
      <c r="LI239">
        <v>7</v>
      </c>
      <c r="LJ239">
        <v>0</v>
      </c>
      <c r="LK239">
        <v>3</v>
      </c>
      <c r="LL239">
        <v>6</v>
      </c>
      <c r="LM239">
        <v>82.18</v>
      </c>
      <c r="LN239">
        <v>8</v>
      </c>
      <c r="LO239">
        <v>8.5609999999999999</v>
      </c>
      <c r="LP239">
        <v>5.2</v>
      </c>
      <c r="LQ239">
        <v>95.8</v>
      </c>
      <c r="LR239">
        <v>6</v>
      </c>
      <c r="LS239">
        <v>0</v>
      </c>
      <c r="LT239">
        <v>53</v>
      </c>
      <c r="LU239">
        <v>5</v>
      </c>
      <c r="LV239">
        <v>181.56100000000001</v>
      </c>
      <c r="LW239">
        <v>13.66</v>
      </c>
      <c r="LX239">
        <v>15.702999999999999</v>
      </c>
      <c r="LY239">
        <v>9.5</v>
      </c>
      <c r="LZ239">
        <v>88.25</v>
      </c>
      <c r="MA239">
        <v>11</v>
      </c>
      <c r="MB239">
        <v>1</v>
      </c>
      <c r="MC239">
        <v>7</v>
      </c>
      <c r="MD239">
        <v>2</v>
      </c>
      <c r="ME239">
        <v>148.113</v>
      </c>
      <c r="MF239">
        <v>7.83</v>
      </c>
      <c r="MG239">
        <v>10.429</v>
      </c>
      <c r="MH239">
        <v>9.3000000000000007</v>
      </c>
      <c r="MI239">
        <v>84.4</v>
      </c>
      <c r="MJ239">
        <v>11</v>
      </c>
      <c r="MK239">
        <v>0</v>
      </c>
      <c r="ML239">
        <v>48</v>
      </c>
      <c r="MM239">
        <v>2</v>
      </c>
      <c r="MN239">
        <v>172.959</v>
      </c>
      <c r="MO239">
        <v>132</v>
      </c>
      <c r="MP239">
        <v>117.47499999999999</v>
      </c>
      <c r="MQ239">
        <v>99.4</v>
      </c>
      <c r="MR239">
        <v>957.63699999999994</v>
      </c>
      <c r="MS239">
        <v>181.91666666699999</v>
      </c>
      <c r="MT239">
        <v>13</v>
      </c>
      <c r="MU239">
        <v>143</v>
      </c>
      <c r="MV239">
        <v>59.8</v>
      </c>
      <c r="MW239">
        <v>1704.228666667</v>
      </c>
      <c r="MX239">
        <v>13</v>
      </c>
      <c r="MY239">
        <v>10.164999999999999</v>
      </c>
      <c r="MZ239">
        <v>17</v>
      </c>
      <c r="NA239">
        <v>108.2</v>
      </c>
      <c r="NB239">
        <v>5</v>
      </c>
      <c r="NC239">
        <v>0</v>
      </c>
      <c r="ND239">
        <v>13</v>
      </c>
      <c r="NE239">
        <v>4</v>
      </c>
      <c r="NF239">
        <v>170.36500000000001</v>
      </c>
      <c r="NG239">
        <v>9</v>
      </c>
      <c r="NH239">
        <v>10</v>
      </c>
      <c r="NI239">
        <v>8.3000000000000007</v>
      </c>
      <c r="NJ239">
        <v>84.6</v>
      </c>
      <c r="NK239">
        <v>8</v>
      </c>
      <c r="NL239">
        <v>0</v>
      </c>
      <c r="NM239">
        <v>18</v>
      </c>
      <c r="NN239">
        <v>6</v>
      </c>
      <c r="NO239">
        <v>143.9</v>
      </c>
      <c r="NP239">
        <v>5.83</v>
      </c>
      <c r="NQ239">
        <v>9.68</v>
      </c>
      <c r="NR239">
        <v>6.3</v>
      </c>
      <c r="NS239">
        <v>93.8</v>
      </c>
      <c r="NT239">
        <v>15</v>
      </c>
      <c r="NU239">
        <v>3</v>
      </c>
      <c r="NV239">
        <v>18</v>
      </c>
      <c r="NW239">
        <v>7</v>
      </c>
      <c r="NX239">
        <v>158.61000000000001</v>
      </c>
      <c r="NY239">
        <v>11.66</v>
      </c>
      <c r="NZ239">
        <v>12.756</v>
      </c>
      <c r="OA239">
        <v>7.4</v>
      </c>
      <c r="OB239">
        <v>48.7</v>
      </c>
      <c r="OC239">
        <v>13</v>
      </c>
      <c r="OD239">
        <v>0</v>
      </c>
      <c r="OE239">
        <v>12</v>
      </c>
      <c r="OF239">
        <v>10.5</v>
      </c>
      <c r="OG239">
        <v>116.01600000000001</v>
      </c>
      <c r="OH239">
        <v>8.67</v>
      </c>
      <c r="OI239">
        <v>7.88</v>
      </c>
      <c r="OJ239">
        <v>5.0999999999999996</v>
      </c>
      <c r="OK239">
        <v>79</v>
      </c>
      <c r="OL239">
        <v>17</v>
      </c>
      <c r="OM239">
        <v>0</v>
      </c>
      <c r="ON239">
        <v>11</v>
      </c>
      <c r="OO239">
        <v>2</v>
      </c>
      <c r="OP239">
        <v>130.65</v>
      </c>
      <c r="OQ239">
        <v>6.33</v>
      </c>
      <c r="OR239">
        <v>5.67</v>
      </c>
      <c r="OS239">
        <v>8.1</v>
      </c>
      <c r="OT239">
        <v>37.561999999999998</v>
      </c>
      <c r="OU239">
        <v>29.666666667000001</v>
      </c>
      <c r="OV239">
        <v>5</v>
      </c>
      <c r="OW239">
        <v>8</v>
      </c>
      <c r="OX239">
        <v>4</v>
      </c>
      <c r="OY239">
        <v>104.32866666699999</v>
      </c>
      <c r="OZ239">
        <v>7.34</v>
      </c>
      <c r="PA239">
        <v>4.67</v>
      </c>
      <c r="PB239">
        <v>5.5</v>
      </c>
      <c r="PC239">
        <v>36.4</v>
      </c>
      <c r="PD239">
        <v>14</v>
      </c>
      <c r="PE239">
        <v>0</v>
      </c>
      <c r="PF239">
        <v>2</v>
      </c>
      <c r="PG239">
        <v>6.3</v>
      </c>
      <c r="PH239">
        <v>76.209999999999994</v>
      </c>
      <c r="PI239">
        <v>12.84</v>
      </c>
      <c r="PJ239">
        <v>7.31</v>
      </c>
      <c r="PK239">
        <v>8</v>
      </c>
      <c r="PL239">
        <v>53.2</v>
      </c>
      <c r="PM239">
        <v>23</v>
      </c>
      <c r="PN239">
        <v>0</v>
      </c>
      <c r="PO239">
        <v>2</v>
      </c>
      <c r="PP239">
        <v>2</v>
      </c>
      <c r="PQ239">
        <v>108.35</v>
      </c>
      <c r="PR239">
        <v>12.33</v>
      </c>
      <c r="PS239">
        <v>14.113</v>
      </c>
      <c r="PT239">
        <v>5.6</v>
      </c>
      <c r="PU239">
        <v>81.900000000000006</v>
      </c>
      <c r="PV239">
        <v>11</v>
      </c>
      <c r="PW239">
        <v>0</v>
      </c>
      <c r="PX239">
        <v>15</v>
      </c>
      <c r="PY239">
        <v>2.2999999999999998</v>
      </c>
      <c r="PZ239">
        <v>142.24299999999999</v>
      </c>
      <c r="QA239">
        <v>13.66</v>
      </c>
      <c r="QB239">
        <v>10.406000000000001</v>
      </c>
      <c r="QC239">
        <v>15.6</v>
      </c>
      <c r="QD239">
        <v>141.30000000000001</v>
      </c>
      <c r="QE239">
        <v>23.25</v>
      </c>
      <c r="QF239">
        <v>1</v>
      </c>
      <c r="QG239">
        <v>16</v>
      </c>
      <c r="QH239">
        <v>4.5</v>
      </c>
      <c r="QI239">
        <v>225.71600000000001</v>
      </c>
      <c r="QJ239">
        <v>17</v>
      </c>
      <c r="QK239">
        <v>13.702999999999999</v>
      </c>
      <c r="QL239">
        <v>8.5</v>
      </c>
      <c r="QM239">
        <v>72.900000000000006</v>
      </c>
      <c r="QN239">
        <v>12</v>
      </c>
      <c r="QO239">
        <v>1</v>
      </c>
      <c r="QP239">
        <v>7</v>
      </c>
      <c r="QQ239">
        <v>5</v>
      </c>
      <c r="QR239">
        <v>137.10300000000001</v>
      </c>
      <c r="QS239">
        <v>14.34</v>
      </c>
      <c r="QT239">
        <v>11.122</v>
      </c>
      <c r="QU239">
        <v>4</v>
      </c>
      <c r="QV239">
        <v>120.075</v>
      </c>
      <c r="QW239">
        <v>11</v>
      </c>
      <c r="QX239">
        <v>3</v>
      </c>
      <c r="QY239">
        <v>21</v>
      </c>
      <c r="QZ239">
        <v>6.2</v>
      </c>
      <c r="RA239">
        <v>190.73699999999999</v>
      </c>
      <c r="RB239">
        <v>93.125</v>
      </c>
      <c r="RC239">
        <v>103.524</v>
      </c>
      <c r="RD239">
        <v>64.05</v>
      </c>
      <c r="RE239">
        <v>676.71199999999999</v>
      </c>
      <c r="RF239">
        <v>114</v>
      </c>
      <c r="RG239">
        <v>10</v>
      </c>
      <c r="RH239">
        <v>146</v>
      </c>
      <c r="RI239">
        <v>52.8</v>
      </c>
      <c r="RJ239">
        <v>1260.211</v>
      </c>
      <c r="RK239">
        <v>8.34</v>
      </c>
      <c r="RL239">
        <v>14.132</v>
      </c>
      <c r="RM239">
        <v>3.8</v>
      </c>
      <c r="RN239">
        <v>146.80000000000001</v>
      </c>
      <c r="RO239">
        <v>5</v>
      </c>
      <c r="RP239">
        <v>0</v>
      </c>
      <c r="RQ239">
        <v>19</v>
      </c>
      <c r="RR239">
        <v>2</v>
      </c>
      <c r="RS239">
        <v>199.072</v>
      </c>
      <c r="RT239">
        <v>9.9649999999999999</v>
      </c>
      <c r="RU239">
        <v>10.35</v>
      </c>
      <c r="RV239">
        <v>6.4</v>
      </c>
      <c r="RW239">
        <v>41.4</v>
      </c>
      <c r="RX239">
        <v>2</v>
      </c>
      <c r="RY239">
        <v>0</v>
      </c>
      <c r="RZ239">
        <v>12</v>
      </c>
      <c r="SA239">
        <v>2</v>
      </c>
      <c r="SB239">
        <v>84.114999999999995</v>
      </c>
      <c r="SC239">
        <v>6.33</v>
      </c>
      <c r="SD239">
        <v>7.35</v>
      </c>
      <c r="SE239">
        <v>5.25</v>
      </c>
      <c r="SF239">
        <v>24.8</v>
      </c>
      <c r="SG239">
        <v>7</v>
      </c>
      <c r="SH239">
        <v>0</v>
      </c>
      <c r="SI239">
        <v>17</v>
      </c>
      <c r="SJ239">
        <v>6</v>
      </c>
      <c r="SK239">
        <v>73.73</v>
      </c>
      <c r="SL239">
        <v>6.33</v>
      </c>
      <c r="SM239">
        <v>7.34</v>
      </c>
      <c r="SN239">
        <v>5</v>
      </c>
      <c r="SO239">
        <v>54.6</v>
      </c>
      <c r="SP239">
        <v>7</v>
      </c>
      <c r="SQ239">
        <v>1</v>
      </c>
      <c r="SR239">
        <v>1</v>
      </c>
      <c r="SS239">
        <v>7</v>
      </c>
      <c r="ST239">
        <v>89.27</v>
      </c>
      <c r="SU239">
        <v>6</v>
      </c>
      <c r="SV239">
        <v>8.7430000000000003</v>
      </c>
      <c r="SW239">
        <v>5.4</v>
      </c>
      <c r="SX239">
        <v>39.25</v>
      </c>
      <c r="SY239">
        <v>3</v>
      </c>
      <c r="SZ239">
        <v>0</v>
      </c>
      <c r="TA239">
        <v>0</v>
      </c>
      <c r="TB239">
        <v>12</v>
      </c>
      <c r="TC239">
        <v>74.393000000000001</v>
      </c>
      <c r="TD239">
        <v>10</v>
      </c>
      <c r="TE239">
        <v>10.055999999999999</v>
      </c>
      <c r="TF239">
        <v>7.6</v>
      </c>
      <c r="TG239">
        <v>22.4</v>
      </c>
      <c r="TH239">
        <v>3</v>
      </c>
      <c r="TI239">
        <v>0</v>
      </c>
      <c r="TJ239">
        <v>0</v>
      </c>
      <c r="TK239">
        <v>6</v>
      </c>
      <c r="TL239">
        <v>59.055999999999997</v>
      </c>
      <c r="TM239">
        <v>4.68</v>
      </c>
      <c r="TN239">
        <v>4.68</v>
      </c>
      <c r="TO239">
        <v>0</v>
      </c>
      <c r="TP239">
        <v>21.85</v>
      </c>
      <c r="TQ239">
        <v>6</v>
      </c>
      <c r="TR239">
        <v>0</v>
      </c>
      <c r="TS239">
        <v>6</v>
      </c>
      <c r="TT239">
        <v>1</v>
      </c>
      <c r="TU239">
        <v>44.21</v>
      </c>
      <c r="TV239">
        <v>5.66</v>
      </c>
      <c r="TW239">
        <v>7.99</v>
      </c>
      <c r="TX239">
        <v>7</v>
      </c>
      <c r="TY239">
        <v>16</v>
      </c>
      <c r="TZ239">
        <v>23</v>
      </c>
      <c r="UA239">
        <v>0</v>
      </c>
      <c r="UB239">
        <v>10</v>
      </c>
      <c r="UC239">
        <v>4</v>
      </c>
      <c r="UD239">
        <v>73.650000000000006</v>
      </c>
      <c r="UE239">
        <v>5.33</v>
      </c>
      <c r="UF239">
        <v>7.67</v>
      </c>
      <c r="UG239">
        <v>2.5</v>
      </c>
      <c r="UH239">
        <v>42</v>
      </c>
      <c r="UI239">
        <v>15</v>
      </c>
      <c r="UJ239">
        <v>2</v>
      </c>
      <c r="UK239">
        <v>6</v>
      </c>
      <c r="UL239">
        <v>1.3</v>
      </c>
      <c r="UM239">
        <v>81.8</v>
      </c>
      <c r="UN239">
        <v>13.82</v>
      </c>
      <c r="UO239">
        <v>3.7789999999999999</v>
      </c>
      <c r="UP239">
        <v>8.35</v>
      </c>
      <c r="UQ239">
        <v>121.25</v>
      </c>
      <c r="UR239">
        <v>19</v>
      </c>
      <c r="US239">
        <v>3</v>
      </c>
      <c r="UT239">
        <v>36</v>
      </c>
      <c r="UU239">
        <v>4</v>
      </c>
      <c r="UV239">
        <v>209.19900000000001</v>
      </c>
      <c r="UW239">
        <v>7.34</v>
      </c>
      <c r="UX239">
        <v>11.472</v>
      </c>
      <c r="UY239">
        <v>5.15</v>
      </c>
      <c r="UZ239">
        <v>64.662000000000006</v>
      </c>
      <c r="VA239">
        <v>17</v>
      </c>
      <c r="VB239">
        <v>3</v>
      </c>
      <c r="VC239">
        <v>11</v>
      </c>
      <c r="VD239">
        <v>4.5</v>
      </c>
      <c r="VE239">
        <v>124.124</v>
      </c>
      <c r="VF239">
        <v>9.33</v>
      </c>
      <c r="VG239">
        <v>9.9619999999999997</v>
      </c>
      <c r="VH239">
        <v>7.6</v>
      </c>
      <c r="VI239">
        <v>81.7</v>
      </c>
      <c r="VJ239">
        <v>7</v>
      </c>
      <c r="VK239">
        <v>1</v>
      </c>
      <c r="VL239">
        <v>28</v>
      </c>
      <c r="VM239">
        <v>3</v>
      </c>
      <c r="VN239">
        <v>147.59200000000001</v>
      </c>
      <c r="VO239">
        <v>111.85</v>
      </c>
      <c r="VP239">
        <v>109.982</v>
      </c>
      <c r="VQ239">
        <v>67.349999999999994</v>
      </c>
      <c r="VR239">
        <v>798.97299999999996</v>
      </c>
      <c r="VS239">
        <v>242</v>
      </c>
      <c r="VT239">
        <v>15</v>
      </c>
      <c r="VU239">
        <v>164</v>
      </c>
      <c r="VV239">
        <v>76.900000000000006</v>
      </c>
      <c r="VW239">
        <v>1586.0550000000001</v>
      </c>
      <c r="VX239">
        <v>5.33</v>
      </c>
      <c r="VY239">
        <v>12.497</v>
      </c>
      <c r="VZ239">
        <v>4.8</v>
      </c>
      <c r="WA239">
        <v>69.2</v>
      </c>
      <c r="WB239">
        <v>20</v>
      </c>
      <c r="WC239">
        <v>6</v>
      </c>
      <c r="WD239">
        <v>10</v>
      </c>
      <c r="WE239">
        <v>1</v>
      </c>
      <c r="WF239">
        <v>128.827</v>
      </c>
      <c r="WG239">
        <v>3</v>
      </c>
      <c r="WH239">
        <v>12.68</v>
      </c>
      <c r="WI239">
        <v>10</v>
      </c>
      <c r="WJ239">
        <v>101.8</v>
      </c>
      <c r="WK239">
        <v>15</v>
      </c>
      <c r="WL239">
        <v>0</v>
      </c>
      <c r="WM239">
        <v>33</v>
      </c>
      <c r="WN239">
        <v>5</v>
      </c>
      <c r="WO239">
        <v>180.48</v>
      </c>
      <c r="WP239">
        <v>12</v>
      </c>
      <c r="WQ239">
        <v>11.055999999999999</v>
      </c>
      <c r="WR239">
        <v>7.25</v>
      </c>
      <c r="WS239">
        <v>67.986999999999995</v>
      </c>
      <c r="WT239">
        <v>37</v>
      </c>
      <c r="WU239">
        <v>2</v>
      </c>
      <c r="WV239">
        <v>16</v>
      </c>
      <c r="WW239">
        <v>6</v>
      </c>
      <c r="WX239">
        <v>159.29300000000001</v>
      </c>
      <c r="WY239">
        <v>8.68</v>
      </c>
      <c r="WZ239">
        <v>7.86</v>
      </c>
      <c r="XA239">
        <v>3</v>
      </c>
      <c r="XB239">
        <v>59.3</v>
      </c>
      <c r="XC239">
        <v>31</v>
      </c>
      <c r="XD239">
        <v>0</v>
      </c>
      <c r="XE239">
        <v>12</v>
      </c>
      <c r="XF239">
        <v>10</v>
      </c>
      <c r="XG239">
        <v>131.84</v>
      </c>
      <c r="XH239">
        <v>4.33</v>
      </c>
      <c r="XI239">
        <v>5.8019999999999996</v>
      </c>
      <c r="XJ239">
        <v>4</v>
      </c>
      <c r="XK239">
        <v>51.8</v>
      </c>
      <c r="XL239">
        <v>22</v>
      </c>
      <c r="XM239">
        <v>1</v>
      </c>
      <c r="XN239">
        <v>6</v>
      </c>
      <c r="XO239">
        <v>12.3</v>
      </c>
      <c r="XP239">
        <v>107.232</v>
      </c>
      <c r="XQ239">
        <v>8.5</v>
      </c>
      <c r="XR239">
        <v>7.9770000000000003</v>
      </c>
      <c r="XS239">
        <v>1</v>
      </c>
      <c r="XT239">
        <v>44.186</v>
      </c>
      <c r="XU239">
        <v>16</v>
      </c>
      <c r="XV239">
        <v>0</v>
      </c>
      <c r="XW239">
        <v>5</v>
      </c>
      <c r="XX239">
        <v>7.4</v>
      </c>
      <c r="XY239">
        <v>90.063000000000002</v>
      </c>
      <c r="XZ239">
        <v>13.33</v>
      </c>
      <c r="YA239">
        <v>6.34</v>
      </c>
      <c r="YB239">
        <v>6.05</v>
      </c>
      <c r="YC239">
        <v>43.6</v>
      </c>
      <c r="YD239">
        <v>20</v>
      </c>
      <c r="YE239">
        <v>0</v>
      </c>
      <c r="YF239">
        <v>15</v>
      </c>
      <c r="YG239">
        <v>12</v>
      </c>
      <c r="YH239">
        <v>116.32</v>
      </c>
      <c r="YI239">
        <v>3.5</v>
      </c>
      <c r="YJ239">
        <v>6.4059999999999997</v>
      </c>
      <c r="YK239">
        <v>5.2</v>
      </c>
      <c r="YL239">
        <v>29</v>
      </c>
      <c r="YM239">
        <v>9</v>
      </c>
      <c r="YN239">
        <v>0</v>
      </c>
      <c r="YO239">
        <v>9</v>
      </c>
      <c r="YP239">
        <v>5</v>
      </c>
      <c r="YQ239">
        <v>67.105999999999995</v>
      </c>
      <c r="YR239">
        <v>16.34</v>
      </c>
      <c r="YS239">
        <v>8.34</v>
      </c>
      <c r="YT239">
        <v>11.5</v>
      </c>
      <c r="YU239">
        <v>82.4</v>
      </c>
      <c r="YV239">
        <v>13</v>
      </c>
      <c r="YW239">
        <v>3</v>
      </c>
      <c r="YX239">
        <v>26</v>
      </c>
      <c r="YY239">
        <v>6.2</v>
      </c>
      <c r="YZ239">
        <v>166.78</v>
      </c>
      <c r="ZA239">
        <v>10.67</v>
      </c>
      <c r="ZB239">
        <v>9.65</v>
      </c>
      <c r="ZC239">
        <v>3.1</v>
      </c>
      <c r="ZD239">
        <v>69.8</v>
      </c>
      <c r="ZE239">
        <v>14</v>
      </c>
      <c r="ZF239">
        <v>1</v>
      </c>
      <c r="ZG239">
        <v>3</v>
      </c>
      <c r="ZH239">
        <v>6</v>
      </c>
      <c r="ZI239">
        <v>117.22</v>
      </c>
      <c r="ZJ239">
        <v>15.67</v>
      </c>
      <c r="ZK239">
        <v>9.9969999999999999</v>
      </c>
      <c r="ZL239">
        <v>5.2</v>
      </c>
      <c r="ZM239">
        <v>61.4</v>
      </c>
      <c r="ZN239">
        <v>21</v>
      </c>
      <c r="ZO239">
        <v>1</v>
      </c>
      <c r="ZP239">
        <v>13</v>
      </c>
      <c r="ZQ239">
        <v>4</v>
      </c>
      <c r="ZR239">
        <v>131.267</v>
      </c>
      <c r="ZS239">
        <v>10.5</v>
      </c>
      <c r="ZT239">
        <v>11.377000000000001</v>
      </c>
      <c r="ZU239">
        <v>6.25</v>
      </c>
      <c r="ZV239">
        <v>118.5</v>
      </c>
      <c r="ZW239">
        <v>24</v>
      </c>
      <c r="ZX239">
        <v>1</v>
      </c>
      <c r="ZY239">
        <v>16</v>
      </c>
      <c r="ZZ239">
        <v>2</v>
      </c>
      <c r="AAA239">
        <v>189.62700000000001</v>
      </c>
      <c r="AAB239">
        <v>74.680000000000007</v>
      </c>
      <c r="AAC239">
        <v>88.36</v>
      </c>
      <c r="AAD239">
        <v>55.2</v>
      </c>
      <c r="AAE239">
        <v>579.6</v>
      </c>
      <c r="AAF239">
        <v>138.19999999999999</v>
      </c>
      <c r="AAG239">
        <v>17</v>
      </c>
      <c r="AAH239">
        <v>106</v>
      </c>
      <c r="AAI239">
        <v>55.7</v>
      </c>
      <c r="AAJ239">
        <v>1114.74</v>
      </c>
      <c r="AAK239">
        <v>9.5</v>
      </c>
      <c r="AAL239">
        <v>14.593999999999999</v>
      </c>
      <c r="AAM239">
        <v>6</v>
      </c>
      <c r="AAN239">
        <v>126.6</v>
      </c>
      <c r="AAO239">
        <v>16</v>
      </c>
      <c r="AAP239">
        <v>0</v>
      </c>
      <c r="AAQ239">
        <v>11</v>
      </c>
      <c r="AAR239">
        <v>4</v>
      </c>
      <c r="AAS239">
        <v>187.69399999999999</v>
      </c>
      <c r="AAT239">
        <v>6.68</v>
      </c>
      <c r="AAU239">
        <v>12.265000000000001</v>
      </c>
      <c r="AAV239">
        <v>11.1</v>
      </c>
      <c r="AAW239">
        <v>89.5</v>
      </c>
      <c r="AAX239">
        <v>12</v>
      </c>
      <c r="AAY239">
        <v>0</v>
      </c>
      <c r="AAZ239">
        <v>17</v>
      </c>
      <c r="ABA239">
        <v>2</v>
      </c>
      <c r="ABB239">
        <v>150.54499999999999</v>
      </c>
      <c r="ABC239">
        <v>4.33</v>
      </c>
      <c r="ABD239">
        <v>12.723000000000001</v>
      </c>
      <c r="ABE239">
        <v>4.5</v>
      </c>
      <c r="ABF239">
        <v>83.6</v>
      </c>
      <c r="ABG239">
        <v>19</v>
      </c>
      <c r="ABH239">
        <v>1</v>
      </c>
      <c r="ABI239">
        <v>9</v>
      </c>
      <c r="ABJ239">
        <v>15</v>
      </c>
      <c r="ABK239">
        <v>149.15299999999999</v>
      </c>
      <c r="ABL239">
        <v>5.33</v>
      </c>
      <c r="ABM239">
        <v>10.1</v>
      </c>
      <c r="ABN239">
        <v>3.1</v>
      </c>
      <c r="ABO239">
        <v>34</v>
      </c>
      <c r="ABP239">
        <v>19</v>
      </c>
      <c r="ABQ239">
        <v>0</v>
      </c>
      <c r="ABR239">
        <v>19</v>
      </c>
      <c r="ABS239">
        <v>6.5</v>
      </c>
      <c r="ABT239">
        <v>97.03</v>
      </c>
      <c r="ABU239">
        <v>7.33</v>
      </c>
      <c r="ABV239">
        <v>8.34</v>
      </c>
      <c r="ABW239">
        <v>9</v>
      </c>
      <c r="ABX239">
        <v>35.200000000000003</v>
      </c>
      <c r="ABY239">
        <v>16</v>
      </c>
      <c r="ABZ239">
        <v>6</v>
      </c>
      <c r="ACA239">
        <v>24</v>
      </c>
      <c r="ACB239">
        <v>5</v>
      </c>
      <c r="ACC239">
        <v>110.87</v>
      </c>
      <c r="ACD239">
        <v>12.67</v>
      </c>
      <c r="ACE239">
        <v>6.1319999999999997</v>
      </c>
      <c r="ACF239">
        <v>7</v>
      </c>
      <c r="ACG239">
        <v>41.8</v>
      </c>
      <c r="ACH239">
        <v>8</v>
      </c>
      <c r="ACI239">
        <v>1</v>
      </c>
      <c r="ACJ239">
        <v>1</v>
      </c>
      <c r="ACK239">
        <v>10.1</v>
      </c>
      <c r="ACL239">
        <v>87.701999999999998</v>
      </c>
      <c r="ACM239">
        <v>5.34</v>
      </c>
      <c r="ACN239">
        <v>6</v>
      </c>
      <c r="ACO239">
        <v>3.5</v>
      </c>
      <c r="ACP239">
        <v>57.6</v>
      </c>
      <c r="ACQ239">
        <v>11</v>
      </c>
      <c r="ACR239">
        <v>4</v>
      </c>
      <c r="ACS239">
        <v>9</v>
      </c>
      <c r="ACT239">
        <v>6</v>
      </c>
      <c r="ACU239">
        <v>102.44</v>
      </c>
      <c r="ACV239">
        <v>13.5</v>
      </c>
      <c r="ACW239">
        <v>8.1760000000000002</v>
      </c>
      <c r="ACX239">
        <v>4.3</v>
      </c>
      <c r="ACY239">
        <v>27</v>
      </c>
      <c r="ACZ239">
        <v>12</v>
      </c>
      <c r="ADA239">
        <v>2</v>
      </c>
      <c r="ADB239">
        <v>2</v>
      </c>
      <c r="ADC239">
        <v>2.1</v>
      </c>
      <c r="ADD239">
        <v>71.075999999999993</v>
      </c>
      <c r="ADE239">
        <v>8</v>
      </c>
      <c r="ADF239">
        <v>7.36</v>
      </c>
      <c r="ADG239">
        <v>6.2</v>
      </c>
      <c r="ADH239">
        <v>74.3</v>
      </c>
      <c r="ADI239">
        <v>19.2</v>
      </c>
      <c r="ADJ239">
        <v>3</v>
      </c>
      <c r="ADK239">
        <v>14</v>
      </c>
      <c r="ADL239">
        <v>5</v>
      </c>
      <c r="ADM239">
        <v>137.06</v>
      </c>
      <c r="ADN239">
        <v>2</v>
      </c>
      <c r="ADO239">
        <v>2.67</v>
      </c>
      <c r="ADP239">
        <v>0.5</v>
      </c>
      <c r="ADQ239">
        <v>10</v>
      </c>
      <c r="ADR239">
        <v>6</v>
      </c>
      <c r="ADS239">
        <v>0</v>
      </c>
      <c r="ADT239">
        <v>0</v>
      </c>
      <c r="ADU239">
        <v>0</v>
      </c>
      <c r="ADV239">
        <v>21.17</v>
      </c>
      <c r="ADW239">
        <v>0</v>
      </c>
      <c r="ADX239">
        <v>0</v>
      </c>
      <c r="ADY239">
        <v>0</v>
      </c>
      <c r="ADZ239">
        <v>0</v>
      </c>
      <c r="AEA239">
        <v>0</v>
      </c>
      <c r="AEB239">
        <v>0</v>
      </c>
      <c r="AEC239">
        <v>0</v>
      </c>
      <c r="AED239">
        <v>0</v>
      </c>
      <c r="AEE239">
        <v>0</v>
      </c>
      <c r="AEF239">
        <v>0</v>
      </c>
      <c r="AEG239">
        <v>0</v>
      </c>
      <c r="AEH239">
        <v>0</v>
      </c>
      <c r="AEI239">
        <v>0</v>
      </c>
      <c r="AEJ239">
        <v>0</v>
      </c>
      <c r="AEK239">
        <v>0</v>
      </c>
      <c r="AEL239">
        <v>0</v>
      </c>
      <c r="AEM239">
        <v>0</v>
      </c>
      <c r="AEN239">
        <v>0</v>
      </c>
    </row>
    <row r="240" spans="1:820" x14ac:dyDescent="0.2">
      <c r="A240" s="6" t="s">
        <v>601</v>
      </c>
      <c r="B240">
        <v>748.86</v>
      </c>
      <c r="C240">
        <v>672.22299999999996</v>
      </c>
      <c r="D240">
        <v>623.9</v>
      </c>
      <c r="E240">
        <v>5280.9849999999997</v>
      </c>
      <c r="F240">
        <v>1153.5999999999999</v>
      </c>
      <c r="G240">
        <v>105</v>
      </c>
      <c r="H240">
        <v>1128.2916666670001</v>
      </c>
      <c r="I240">
        <v>516.74</v>
      </c>
      <c r="J240">
        <v>10229.599666667</v>
      </c>
      <c r="K240">
        <v>71.34</v>
      </c>
      <c r="L240">
        <v>64.899000000000001</v>
      </c>
      <c r="M240">
        <v>63.9</v>
      </c>
      <c r="N240">
        <v>671.452</v>
      </c>
      <c r="O240">
        <v>120</v>
      </c>
      <c r="P240">
        <v>12</v>
      </c>
      <c r="Q240">
        <v>91</v>
      </c>
      <c r="R240">
        <v>23</v>
      </c>
      <c r="S240">
        <v>1117.5909999999999</v>
      </c>
      <c r="T240">
        <v>71.33</v>
      </c>
      <c r="U240">
        <v>85.391000000000005</v>
      </c>
      <c r="V240">
        <v>66.8</v>
      </c>
      <c r="W240">
        <v>566.41999999999996</v>
      </c>
      <c r="X240">
        <v>107</v>
      </c>
      <c r="Y240">
        <v>7</v>
      </c>
      <c r="Z240">
        <v>160</v>
      </c>
      <c r="AA240">
        <v>25</v>
      </c>
      <c r="AB240">
        <v>1088.941</v>
      </c>
      <c r="AC240">
        <v>52.5</v>
      </c>
      <c r="AD240">
        <v>60.368000000000002</v>
      </c>
      <c r="AE240">
        <v>70.2</v>
      </c>
      <c r="AF240">
        <v>481.3</v>
      </c>
      <c r="AG240">
        <v>109</v>
      </c>
      <c r="AH240">
        <v>6</v>
      </c>
      <c r="AI240">
        <v>117</v>
      </c>
      <c r="AJ240">
        <v>53</v>
      </c>
      <c r="AK240">
        <v>949.36800000000005</v>
      </c>
      <c r="AL240">
        <v>64.02</v>
      </c>
      <c r="AM240">
        <v>44.037999999999997</v>
      </c>
      <c r="AN240">
        <v>50.65</v>
      </c>
      <c r="AO240">
        <v>391.57499999999999</v>
      </c>
      <c r="AP240">
        <v>95</v>
      </c>
      <c r="AQ240">
        <v>4</v>
      </c>
      <c r="AR240">
        <v>113</v>
      </c>
      <c r="AS240">
        <v>94.1</v>
      </c>
      <c r="AT240">
        <v>856.38300000000004</v>
      </c>
      <c r="AU240">
        <v>57.68</v>
      </c>
      <c r="AV240">
        <v>51.755000000000003</v>
      </c>
      <c r="AW240">
        <v>42.6</v>
      </c>
      <c r="AX240">
        <v>343.6</v>
      </c>
      <c r="AY240">
        <v>64</v>
      </c>
      <c r="AZ240">
        <v>7</v>
      </c>
      <c r="BA240">
        <v>110.291666667</v>
      </c>
      <c r="BB240">
        <v>73.14</v>
      </c>
      <c r="BC240">
        <v>750.06666666700005</v>
      </c>
      <c r="BD240">
        <v>62.35</v>
      </c>
      <c r="BE240">
        <v>48.478999999999999</v>
      </c>
      <c r="BF240">
        <v>53.75</v>
      </c>
      <c r="BG240">
        <v>303.78800000000001</v>
      </c>
      <c r="BH240">
        <v>87</v>
      </c>
      <c r="BI240">
        <v>9</v>
      </c>
      <c r="BJ240">
        <v>86</v>
      </c>
      <c r="BK240">
        <v>49</v>
      </c>
      <c r="BL240">
        <v>699.36699999999996</v>
      </c>
      <c r="BM240">
        <v>68.510000000000005</v>
      </c>
      <c r="BN240">
        <v>53.533000000000001</v>
      </c>
      <c r="BO240">
        <v>55.5</v>
      </c>
      <c r="BP240">
        <v>228.91300000000001</v>
      </c>
      <c r="BQ240">
        <v>86.2</v>
      </c>
      <c r="BR240">
        <v>7</v>
      </c>
      <c r="BS240">
        <v>26</v>
      </c>
      <c r="BT240">
        <v>48.3</v>
      </c>
      <c r="BU240">
        <v>573.95600000000002</v>
      </c>
      <c r="BV240">
        <v>59</v>
      </c>
      <c r="BW240">
        <v>56.091000000000001</v>
      </c>
      <c r="BX240">
        <v>39.200000000000003</v>
      </c>
      <c r="BY240">
        <v>283.8</v>
      </c>
      <c r="BZ240">
        <v>101.5</v>
      </c>
      <c r="CA240">
        <v>11</v>
      </c>
      <c r="CB240">
        <v>71</v>
      </c>
      <c r="CC240">
        <v>47.5</v>
      </c>
      <c r="CD240">
        <v>669.09100000000001</v>
      </c>
      <c r="CE240">
        <v>59.67</v>
      </c>
      <c r="CF240">
        <v>64.385000000000005</v>
      </c>
      <c r="CG240">
        <v>46.2</v>
      </c>
      <c r="CH240">
        <v>505.92500000000001</v>
      </c>
      <c r="CI240">
        <v>105.7</v>
      </c>
      <c r="CJ240">
        <v>13</v>
      </c>
      <c r="CK240">
        <v>53</v>
      </c>
      <c r="CL240">
        <v>35</v>
      </c>
      <c r="CM240">
        <v>882.88</v>
      </c>
      <c r="CN240">
        <v>56.68</v>
      </c>
      <c r="CO240">
        <v>63.23</v>
      </c>
      <c r="CP240">
        <v>56.15</v>
      </c>
      <c r="CQ240">
        <v>621.04999999999995</v>
      </c>
      <c r="CR240">
        <v>103</v>
      </c>
      <c r="CS240">
        <v>14</v>
      </c>
      <c r="CT240">
        <v>107</v>
      </c>
      <c r="CU240">
        <v>34.5</v>
      </c>
      <c r="CV240">
        <v>1055.6099999999999</v>
      </c>
      <c r="CW240">
        <v>64.62</v>
      </c>
      <c r="CX240">
        <v>47.603999999999999</v>
      </c>
      <c r="CY240">
        <v>45.6</v>
      </c>
      <c r="CZ240">
        <v>414.21199999999999</v>
      </c>
      <c r="DA240">
        <v>97.2</v>
      </c>
      <c r="DB240">
        <v>7</v>
      </c>
      <c r="DC240">
        <v>100</v>
      </c>
      <c r="DD240">
        <v>21.4</v>
      </c>
      <c r="DE240">
        <v>797.63599999999997</v>
      </c>
      <c r="DF240">
        <v>61.16</v>
      </c>
      <c r="DG240">
        <v>32.450000000000003</v>
      </c>
      <c r="DH240">
        <v>33.35</v>
      </c>
      <c r="DI240">
        <v>468.95</v>
      </c>
      <c r="DJ240">
        <v>78</v>
      </c>
      <c r="DK240">
        <v>8</v>
      </c>
      <c r="DL240">
        <v>94</v>
      </c>
      <c r="DM240">
        <v>12.8</v>
      </c>
      <c r="DN240">
        <v>788.71</v>
      </c>
      <c r="DO240">
        <v>94.7</v>
      </c>
      <c r="DP240">
        <v>113.07299999999999</v>
      </c>
      <c r="DQ240">
        <v>114.2</v>
      </c>
      <c r="DR240">
        <v>617.20000000000005</v>
      </c>
      <c r="DS240">
        <v>259</v>
      </c>
      <c r="DT240">
        <v>19</v>
      </c>
      <c r="DU240">
        <v>96</v>
      </c>
      <c r="DV240">
        <v>56</v>
      </c>
      <c r="DW240">
        <v>1369.173</v>
      </c>
      <c r="DX240">
        <v>6</v>
      </c>
      <c r="DY240">
        <v>8.34</v>
      </c>
      <c r="DZ240">
        <v>12.9</v>
      </c>
      <c r="EA240">
        <v>53.7</v>
      </c>
      <c r="EB240">
        <v>24</v>
      </c>
      <c r="EC240">
        <v>0</v>
      </c>
      <c r="ED240">
        <v>3</v>
      </c>
      <c r="EE240">
        <v>2</v>
      </c>
      <c r="EF240">
        <v>109.94</v>
      </c>
      <c r="EG240">
        <v>12</v>
      </c>
      <c r="EH240">
        <v>11.34</v>
      </c>
      <c r="EI240">
        <v>11.1</v>
      </c>
      <c r="EJ240">
        <v>68</v>
      </c>
      <c r="EK240">
        <v>23</v>
      </c>
      <c r="EL240">
        <v>2</v>
      </c>
      <c r="EM240">
        <v>19</v>
      </c>
      <c r="EN240">
        <v>8</v>
      </c>
      <c r="EO240">
        <v>154.44</v>
      </c>
      <c r="EP240">
        <v>6</v>
      </c>
      <c r="EQ240">
        <v>12.11</v>
      </c>
      <c r="ER240">
        <v>9.4</v>
      </c>
      <c r="ES240">
        <v>68.400000000000006</v>
      </c>
      <c r="ET240">
        <v>25</v>
      </c>
      <c r="EU240">
        <v>2</v>
      </c>
      <c r="EV240">
        <v>12</v>
      </c>
      <c r="EW240">
        <v>6</v>
      </c>
      <c r="EX240">
        <v>140.91</v>
      </c>
      <c r="EY240">
        <v>7.34</v>
      </c>
      <c r="EZ240">
        <v>6.5250000000000004</v>
      </c>
      <c r="FA240">
        <v>12.8</v>
      </c>
      <c r="FB240">
        <v>27.9</v>
      </c>
      <c r="FC240">
        <v>14</v>
      </c>
      <c r="FD240">
        <v>0</v>
      </c>
      <c r="FE240">
        <v>10</v>
      </c>
      <c r="FF240">
        <v>5</v>
      </c>
      <c r="FG240">
        <v>83.564999999999998</v>
      </c>
      <c r="FH240">
        <v>6.68</v>
      </c>
      <c r="FI240">
        <v>7.7329999999999997</v>
      </c>
      <c r="FJ240">
        <v>8.6999999999999993</v>
      </c>
      <c r="FK240">
        <v>44.7</v>
      </c>
      <c r="FL240">
        <v>10</v>
      </c>
      <c r="FM240">
        <v>2</v>
      </c>
      <c r="FN240">
        <v>2</v>
      </c>
      <c r="FO240">
        <v>9.5</v>
      </c>
      <c r="FP240">
        <v>91.313000000000002</v>
      </c>
      <c r="FQ240">
        <v>8</v>
      </c>
      <c r="FR240">
        <v>10.7</v>
      </c>
      <c r="FS240">
        <v>3.5</v>
      </c>
      <c r="FT240">
        <v>20</v>
      </c>
      <c r="FU240">
        <v>22</v>
      </c>
      <c r="FV240">
        <v>0</v>
      </c>
      <c r="FW240">
        <v>5</v>
      </c>
      <c r="FX240">
        <v>2</v>
      </c>
      <c r="FY240">
        <v>71.2</v>
      </c>
      <c r="FZ240">
        <v>9</v>
      </c>
      <c r="GA240">
        <v>6.68</v>
      </c>
      <c r="GB240">
        <v>7</v>
      </c>
      <c r="GC240">
        <v>28</v>
      </c>
      <c r="GD240">
        <v>15</v>
      </c>
      <c r="GE240">
        <v>1</v>
      </c>
      <c r="GF240">
        <v>0</v>
      </c>
      <c r="GG240">
        <v>6</v>
      </c>
      <c r="GH240">
        <v>72.680000000000007</v>
      </c>
      <c r="GI240">
        <v>6.34</v>
      </c>
      <c r="GJ240">
        <v>11.69</v>
      </c>
      <c r="GK240">
        <v>6</v>
      </c>
      <c r="GL240">
        <v>42</v>
      </c>
      <c r="GM240">
        <v>28</v>
      </c>
      <c r="GN240">
        <v>2</v>
      </c>
      <c r="GO240">
        <v>0</v>
      </c>
      <c r="GP240">
        <v>5</v>
      </c>
      <c r="GQ240">
        <v>101.03</v>
      </c>
      <c r="GR240">
        <v>8</v>
      </c>
      <c r="GS240">
        <v>7.68</v>
      </c>
      <c r="GT240">
        <v>11.4</v>
      </c>
      <c r="GU240">
        <v>65.400000000000006</v>
      </c>
      <c r="GV240">
        <v>14</v>
      </c>
      <c r="GW240">
        <v>2</v>
      </c>
      <c r="GX240">
        <v>3</v>
      </c>
      <c r="GY240">
        <v>8</v>
      </c>
      <c r="GZ240">
        <v>119.48</v>
      </c>
      <c r="HA240">
        <v>2</v>
      </c>
      <c r="HB240">
        <v>8.35</v>
      </c>
      <c r="HC240">
        <v>11.2</v>
      </c>
      <c r="HD240">
        <v>78.599999999999994</v>
      </c>
      <c r="HE240">
        <v>25</v>
      </c>
      <c r="HF240">
        <v>3</v>
      </c>
      <c r="HG240">
        <v>18</v>
      </c>
      <c r="HH240">
        <v>2.5</v>
      </c>
      <c r="HI240">
        <v>148.65</v>
      </c>
      <c r="HJ240">
        <v>9</v>
      </c>
      <c r="HK240">
        <v>9.42</v>
      </c>
      <c r="HL240">
        <v>10.199999999999999</v>
      </c>
      <c r="HM240">
        <v>52.9</v>
      </c>
      <c r="HN240">
        <v>36</v>
      </c>
      <c r="HO240">
        <v>1</v>
      </c>
      <c r="HP240">
        <v>14</v>
      </c>
      <c r="HQ240">
        <v>2</v>
      </c>
      <c r="HR240">
        <v>134.52000000000001</v>
      </c>
      <c r="HS240">
        <v>14.34</v>
      </c>
      <c r="HT240">
        <v>12.505000000000001</v>
      </c>
      <c r="HU240">
        <v>10</v>
      </c>
      <c r="HV240">
        <v>67.599999999999994</v>
      </c>
      <c r="HW240">
        <v>23</v>
      </c>
      <c r="HX240">
        <v>4</v>
      </c>
      <c r="HY240">
        <v>10</v>
      </c>
      <c r="HZ240">
        <v>0</v>
      </c>
      <c r="IA240">
        <v>141.44499999999999</v>
      </c>
      <c r="IB240">
        <v>131.84</v>
      </c>
      <c r="IC240">
        <v>132.68600000000001</v>
      </c>
      <c r="ID240">
        <v>124.6</v>
      </c>
      <c r="IE240">
        <v>1072.1980000000001</v>
      </c>
      <c r="IF240">
        <v>174</v>
      </c>
      <c r="IG240">
        <v>12</v>
      </c>
      <c r="IH240">
        <v>124</v>
      </c>
      <c r="II240">
        <v>82.6</v>
      </c>
      <c r="IJ240">
        <v>1853.924</v>
      </c>
      <c r="IK240">
        <v>9</v>
      </c>
      <c r="IL240">
        <v>8.8260000000000005</v>
      </c>
      <c r="IM240">
        <v>21.1</v>
      </c>
      <c r="IN240">
        <v>86.04</v>
      </c>
      <c r="IO240">
        <v>31</v>
      </c>
      <c r="IP240">
        <v>3</v>
      </c>
      <c r="IQ240">
        <v>12</v>
      </c>
      <c r="IR240">
        <v>3</v>
      </c>
      <c r="IS240">
        <v>173.96600000000001</v>
      </c>
      <c r="IT240">
        <v>12</v>
      </c>
      <c r="IU240">
        <v>13.132999999999999</v>
      </c>
      <c r="IV240">
        <v>8.1999999999999993</v>
      </c>
      <c r="IW240">
        <v>90.12</v>
      </c>
      <c r="IX240">
        <v>15</v>
      </c>
      <c r="IY240">
        <v>0</v>
      </c>
      <c r="IZ240">
        <v>42</v>
      </c>
      <c r="JA240">
        <v>4</v>
      </c>
      <c r="JB240">
        <v>184.453</v>
      </c>
      <c r="JC240">
        <v>9.67</v>
      </c>
      <c r="JD240">
        <v>11.429</v>
      </c>
      <c r="JE240">
        <v>11.1</v>
      </c>
      <c r="JF240">
        <v>111.5</v>
      </c>
      <c r="JG240">
        <v>16</v>
      </c>
      <c r="JH240">
        <v>0</v>
      </c>
      <c r="JI240">
        <v>14</v>
      </c>
      <c r="JJ240">
        <v>2</v>
      </c>
      <c r="JK240">
        <v>175.69900000000001</v>
      </c>
      <c r="JL240">
        <v>15.33</v>
      </c>
      <c r="JM240">
        <v>7.4619999999999997</v>
      </c>
      <c r="JN240">
        <v>9.5</v>
      </c>
      <c r="JO240">
        <v>112.5</v>
      </c>
      <c r="JP240">
        <v>10</v>
      </c>
      <c r="JQ240">
        <v>0</v>
      </c>
      <c r="JR240">
        <v>9</v>
      </c>
      <c r="JS240">
        <v>14.4</v>
      </c>
      <c r="JT240">
        <v>178.19200000000001</v>
      </c>
      <c r="JU240">
        <v>8.66</v>
      </c>
      <c r="JV240">
        <v>12.12</v>
      </c>
      <c r="JW240">
        <v>5.0999999999999996</v>
      </c>
      <c r="JX240">
        <v>65.599999999999994</v>
      </c>
      <c r="JY240">
        <v>8</v>
      </c>
      <c r="JZ240">
        <v>0</v>
      </c>
      <c r="KA240">
        <v>13</v>
      </c>
      <c r="KB240">
        <v>8.3000000000000007</v>
      </c>
      <c r="KC240">
        <v>120.78</v>
      </c>
      <c r="KD240">
        <v>8</v>
      </c>
      <c r="KE240">
        <v>12.32</v>
      </c>
      <c r="KF240">
        <v>12</v>
      </c>
      <c r="KG240">
        <v>56.6</v>
      </c>
      <c r="KH240">
        <v>10</v>
      </c>
      <c r="KI240">
        <v>1</v>
      </c>
      <c r="KJ240">
        <v>2</v>
      </c>
      <c r="KK240">
        <v>10</v>
      </c>
      <c r="KL240">
        <v>111.92</v>
      </c>
      <c r="KM240">
        <v>17.02</v>
      </c>
      <c r="KN240">
        <v>6.66</v>
      </c>
      <c r="KO240">
        <v>13.9</v>
      </c>
      <c r="KP240">
        <v>49.438000000000002</v>
      </c>
      <c r="KQ240">
        <v>10</v>
      </c>
      <c r="KR240">
        <v>1</v>
      </c>
      <c r="KS240">
        <v>9</v>
      </c>
      <c r="KT240">
        <v>11.3</v>
      </c>
      <c r="KU240">
        <v>118.318</v>
      </c>
      <c r="KV240">
        <v>7.34</v>
      </c>
      <c r="KW240">
        <v>15.33</v>
      </c>
      <c r="KX240">
        <v>9</v>
      </c>
      <c r="KY240">
        <v>43.4</v>
      </c>
      <c r="KZ240">
        <v>13.5</v>
      </c>
      <c r="LA240">
        <v>4</v>
      </c>
      <c r="LB240">
        <v>8</v>
      </c>
      <c r="LC240">
        <v>7</v>
      </c>
      <c r="LD240">
        <v>107.57</v>
      </c>
      <c r="LE240">
        <v>9.5</v>
      </c>
      <c r="LF240">
        <v>19.065999999999999</v>
      </c>
      <c r="LG240">
        <v>5.2</v>
      </c>
      <c r="LH240">
        <v>86</v>
      </c>
      <c r="LI240">
        <v>24.5</v>
      </c>
      <c r="LJ240">
        <v>2</v>
      </c>
      <c r="LK240">
        <v>3</v>
      </c>
      <c r="LL240">
        <v>6</v>
      </c>
      <c r="LM240">
        <v>155.26599999999999</v>
      </c>
      <c r="LN240">
        <v>11.34</v>
      </c>
      <c r="LO240">
        <v>9.7029999999999994</v>
      </c>
      <c r="LP240">
        <v>13.7</v>
      </c>
      <c r="LQ240">
        <v>145.1</v>
      </c>
      <c r="LR240">
        <v>8</v>
      </c>
      <c r="LS240">
        <v>0</v>
      </c>
      <c r="LT240">
        <v>0</v>
      </c>
      <c r="LU240">
        <v>9</v>
      </c>
      <c r="LV240">
        <v>196.84299999999999</v>
      </c>
      <c r="LW240">
        <v>11.99</v>
      </c>
      <c r="LX240">
        <v>12</v>
      </c>
      <c r="LY240">
        <v>9.3000000000000007</v>
      </c>
      <c r="LZ240">
        <v>102.8</v>
      </c>
      <c r="MA240">
        <v>18</v>
      </c>
      <c r="MB240">
        <v>0</v>
      </c>
      <c r="MC240">
        <v>4</v>
      </c>
      <c r="MD240">
        <v>2</v>
      </c>
      <c r="ME240">
        <v>160.09</v>
      </c>
      <c r="MF240">
        <v>11.99</v>
      </c>
      <c r="MG240">
        <v>4.6369999999999996</v>
      </c>
      <c r="MH240">
        <v>6.5</v>
      </c>
      <c r="MI240">
        <v>123.1</v>
      </c>
      <c r="MJ240">
        <v>10</v>
      </c>
      <c r="MK240">
        <v>1</v>
      </c>
      <c r="ML240">
        <v>8</v>
      </c>
      <c r="MM240">
        <v>5.6</v>
      </c>
      <c r="MN240">
        <v>170.827</v>
      </c>
      <c r="MO240">
        <v>138.33000000000001</v>
      </c>
      <c r="MP240">
        <v>108.252</v>
      </c>
      <c r="MQ240">
        <v>120.9</v>
      </c>
      <c r="MR240">
        <v>1117.7380000000001</v>
      </c>
      <c r="MS240">
        <v>195</v>
      </c>
      <c r="MT240">
        <v>17</v>
      </c>
      <c r="MU240">
        <v>278</v>
      </c>
      <c r="MV240">
        <v>96.3</v>
      </c>
      <c r="MW240">
        <v>2071.52</v>
      </c>
      <c r="MX240">
        <v>16</v>
      </c>
      <c r="MY240">
        <v>7.5679999999999996</v>
      </c>
      <c r="MZ240">
        <v>9.8000000000000007</v>
      </c>
      <c r="NA240">
        <v>130.71199999999999</v>
      </c>
      <c r="NB240">
        <v>12</v>
      </c>
      <c r="NC240">
        <v>0</v>
      </c>
      <c r="ND240">
        <v>8</v>
      </c>
      <c r="NE240">
        <v>5</v>
      </c>
      <c r="NF240">
        <v>189.08</v>
      </c>
      <c r="NG240">
        <v>8.33</v>
      </c>
      <c r="NH240">
        <v>12.98</v>
      </c>
      <c r="NI240">
        <v>10.7</v>
      </c>
      <c r="NJ240">
        <v>111.538</v>
      </c>
      <c r="NK240">
        <v>20</v>
      </c>
      <c r="NL240">
        <v>1</v>
      </c>
      <c r="NM240">
        <v>17</v>
      </c>
      <c r="NN240">
        <v>5</v>
      </c>
      <c r="NO240">
        <v>186.548</v>
      </c>
      <c r="NP240">
        <v>5.66</v>
      </c>
      <c r="NQ240">
        <v>7.1879999999999997</v>
      </c>
      <c r="NR240">
        <v>14.5</v>
      </c>
      <c r="NS240">
        <v>99.1</v>
      </c>
      <c r="NT240">
        <v>5</v>
      </c>
      <c r="NU240">
        <v>0</v>
      </c>
      <c r="NV240">
        <v>43</v>
      </c>
      <c r="NW240">
        <v>9</v>
      </c>
      <c r="NX240">
        <v>183.44800000000001</v>
      </c>
      <c r="NY240">
        <v>3.67</v>
      </c>
      <c r="NZ240">
        <v>8.98</v>
      </c>
      <c r="OA240">
        <v>9</v>
      </c>
      <c r="OB240">
        <v>67.8</v>
      </c>
      <c r="OC240">
        <v>18</v>
      </c>
      <c r="OD240">
        <v>0</v>
      </c>
      <c r="OE240">
        <v>24</v>
      </c>
      <c r="OF240">
        <v>17.7</v>
      </c>
      <c r="OG240">
        <v>149.15</v>
      </c>
      <c r="OH240">
        <v>14.67</v>
      </c>
      <c r="OI240">
        <v>6.84</v>
      </c>
      <c r="OJ240">
        <v>7</v>
      </c>
      <c r="OK240">
        <v>70.75</v>
      </c>
      <c r="OL240">
        <v>17</v>
      </c>
      <c r="OM240">
        <v>1</v>
      </c>
      <c r="ON240">
        <v>12</v>
      </c>
      <c r="OO240">
        <v>14</v>
      </c>
      <c r="OP240">
        <v>143.26</v>
      </c>
      <c r="OQ240">
        <v>16.329999999999998</v>
      </c>
      <c r="OR240">
        <v>7.0759999999999996</v>
      </c>
      <c r="OS240">
        <v>7.5</v>
      </c>
      <c r="OT240">
        <v>73.188000000000002</v>
      </c>
      <c r="OU240">
        <v>14</v>
      </c>
      <c r="OV240">
        <v>2</v>
      </c>
      <c r="OW240">
        <v>51</v>
      </c>
      <c r="OX240">
        <v>12</v>
      </c>
      <c r="OY240">
        <v>183.09399999999999</v>
      </c>
      <c r="OZ240">
        <v>9.34</v>
      </c>
      <c r="PA240">
        <v>10.02</v>
      </c>
      <c r="PB240">
        <v>13.6</v>
      </c>
      <c r="PC240">
        <v>42.4</v>
      </c>
      <c r="PD240">
        <v>14</v>
      </c>
      <c r="PE240">
        <v>0</v>
      </c>
      <c r="PF240">
        <v>9</v>
      </c>
      <c r="PG240">
        <v>7</v>
      </c>
      <c r="PH240">
        <v>105.36</v>
      </c>
      <c r="PI240">
        <v>15</v>
      </c>
      <c r="PJ240">
        <v>7.1870000000000003</v>
      </c>
      <c r="PK240">
        <v>10</v>
      </c>
      <c r="PL240">
        <v>51</v>
      </c>
      <c r="PM240">
        <v>7</v>
      </c>
      <c r="PN240">
        <v>4</v>
      </c>
      <c r="PO240">
        <v>11</v>
      </c>
      <c r="PP240">
        <v>7</v>
      </c>
      <c r="PQ240">
        <v>112.187</v>
      </c>
      <c r="PR240">
        <v>14.99</v>
      </c>
      <c r="PS240">
        <v>11.419</v>
      </c>
      <c r="PT240">
        <v>7.4</v>
      </c>
      <c r="PU240">
        <v>102.6</v>
      </c>
      <c r="PV240">
        <v>20</v>
      </c>
      <c r="PW240">
        <v>3</v>
      </c>
      <c r="PX240">
        <v>22</v>
      </c>
      <c r="PY240">
        <v>7</v>
      </c>
      <c r="PZ240">
        <v>188.40899999999999</v>
      </c>
      <c r="QA240">
        <v>11.67</v>
      </c>
      <c r="QB240">
        <v>15.494999999999999</v>
      </c>
      <c r="QC240">
        <v>11.6</v>
      </c>
      <c r="QD240">
        <v>146.19999999999999</v>
      </c>
      <c r="QE240">
        <v>30</v>
      </c>
      <c r="QF240">
        <v>4</v>
      </c>
      <c r="QG240">
        <v>27</v>
      </c>
      <c r="QH240">
        <v>8</v>
      </c>
      <c r="QI240">
        <v>253.965</v>
      </c>
      <c r="QJ240">
        <v>13</v>
      </c>
      <c r="QK240">
        <v>8.4030000000000005</v>
      </c>
      <c r="QL240">
        <v>11.6</v>
      </c>
      <c r="QM240">
        <v>96.4</v>
      </c>
      <c r="QN240">
        <v>21</v>
      </c>
      <c r="QO240">
        <v>0</v>
      </c>
      <c r="QP240">
        <v>20</v>
      </c>
      <c r="QQ240">
        <v>3.4</v>
      </c>
      <c r="QR240">
        <v>173.803</v>
      </c>
      <c r="QS240">
        <v>9.67</v>
      </c>
      <c r="QT240">
        <v>5.0960000000000001</v>
      </c>
      <c r="QU240">
        <v>8.1999999999999993</v>
      </c>
      <c r="QV240">
        <v>126.05</v>
      </c>
      <c r="QW240">
        <v>17</v>
      </c>
      <c r="QX240">
        <v>2</v>
      </c>
      <c r="QY240">
        <v>34</v>
      </c>
      <c r="QZ240">
        <v>1.2</v>
      </c>
      <c r="RA240">
        <v>203.21600000000001</v>
      </c>
      <c r="RB240">
        <v>135.97</v>
      </c>
      <c r="RC240">
        <v>114.29</v>
      </c>
      <c r="RD240">
        <v>113.15</v>
      </c>
      <c r="RE240">
        <v>824.04899999999998</v>
      </c>
      <c r="RF240">
        <v>152</v>
      </c>
      <c r="RG240">
        <v>18</v>
      </c>
      <c r="RH240">
        <v>208</v>
      </c>
      <c r="RI240">
        <v>87.4</v>
      </c>
      <c r="RJ240">
        <v>1652.8589999999999</v>
      </c>
      <c r="RK240">
        <v>16.329999999999998</v>
      </c>
      <c r="RL240">
        <v>11.771000000000001</v>
      </c>
      <c r="RM240">
        <v>10.1</v>
      </c>
      <c r="RN240">
        <v>138.4</v>
      </c>
      <c r="RO240">
        <v>12</v>
      </c>
      <c r="RP240">
        <v>5</v>
      </c>
      <c r="RQ240">
        <v>24</v>
      </c>
      <c r="RR240">
        <v>3</v>
      </c>
      <c r="RS240">
        <v>220.601</v>
      </c>
      <c r="RT240">
        <v>10.67</v>
      </c>
      <c r="RU240">
        <v>15.34</v>
      </c>
      <c r="RV240">
        <v>12.4</v>
      </c>
      <c r="RW240">
        <v>62.262</v>
      </c>
      <c r="RX240">
        <v>7</v>
      </c>
      <c r="RY240">
        <v>1</v>
      </c>
      <c r="RZ240">
        <v>24</v>
      </c>
      <c r="SA240">
        <v>2</v>
      </c>
      <c r="SB240">
        <v>134.672</v>
      </c>
      <c r="SC240">
        <v>11.34</v>
      </c>
      <c r="SD240">
        <v>10.595000000000001</v>
      </c>
      <c r="SE240">
        <v>17</v>
      </c>
      <c r="SF240">
        <v>54.5</v>
      </c>
      <c r="SG240">
        <v>15</v>
      </c>
      <c r="SH240">
        <v>0</v>
      </c>
      <c r="SI240">
        <v>10</v>
      </c>
      <c r="SJ240">
        <v>5</v>
      </c>
      <c r="SK240">
        <v>123.435</v>
      </c>
      <c r="SL240">
        <v>10.66</v>
      </c>
      <c r="SM240">
        <v>6.3860000000000001</v>
      </c>
      <c r="SN240">
        <v>7.4</v>
      </c>
      <c r="SO240">
        <v>60</v>
      </c>
      <c r="SP240">
        <v>9</v>
      </c>
      <c r="SQ240">
        <v>0</v>
      </c>
      <c r="SR240">
        <v>18</v>
      </c>
      <c r="SS240">
        <v>16.399999999999999</v>
      </c>
      <c r="ST240">
        <v>127.846</v>
      </c>
      <c r="SU240">
        <v>7.33</v>
      </c>
      <c r="SV240">
        <v>10.363</v>
      </c>
      <c r="SW240">
        <v>8</v>
      </c>
      <c r="SX240">
        <v>58</v>
      </c>
      <c r="SY240">
        <v>6</v>
      </c>
      <c r="SZ240">
        <v>0</v>
      </c>
      <c r="TA240">
        <v>5</v>
      </c>
      <c r="TB240">
        <v>14</v>
      </c>
      <c r="TC240">
        <v>108.693</v>
      </c>
      <c r="TD240">
        <v>6.34</v>
      </c>
      <c r="TE240">
        <v>10.99</v>
      </c>
      <c r="TF240">
        <v>10.75</v>
      </c>
      <c r="TG240">
        <v>56.2</v>
      </c>
      <c r="TH240">
        <v>21</v>
      </c>
      <c r="TI240">
        <v>1</v>
      </c>
      <c r="TJ240">
        <v>10</v>
      </c>
      <c r="TK240">
        <v>8</v>
      </c>
      <c r="TL240">
        <v>124.28</v>
      </c>
      <c r="TM240">
        <v>8.66</v>
      </c>
      <c r="TN240">
        <v>9.33</v>
      </c>
      <c r="TO240">
        <v>6.5</v>
      </c>
      <c r="TP240">
        <v>27.6</v>
      </c>
      <c r="TQ240">
        <v>12</v>
      </c>
      <c r="TR240">
        <v>2</v>
      </c>
      <c r="TS240">
        <v>1</v>
      </c>
      <c r="TT240">
        <v>11</v>
      </c>
      <c r="TU240">
        <v>78.09</v>
      </c>
      <c r="TV240">
        <v>11.49</v>
      </c>
      <c r="TW240">
        <v>8.7029999999999994</v>
      </c>
      <c r="TX240">
        <v>5</v>
      </c>
      <c r="TY240">
        <v>52</v>
      </c>
      <c r="TZ240">
        <v>15</v>
      </c>
      <c r="UA240">
        <v>0</v>
      </c>
      <c r="UB240">
        <v>23</v>
      </c>
      <c r="UC240">
        <v>8</v>
      </c>
      <c r="UD240">
        <v>123.193</v>
      </c>
      <c r="UE240">
        <v>10.16</v>
      </c>
      <c r="UF240">
        <v>10.898</v>
      </c>
      <c r="UG240">
        <v>8.5</v>
      </c>
      <c r="UH240">
        <v>78.625</v>
      </c>
      <c r="UI240">
        <v>16</v>
      </c>
      <c r="UJ240">
        <v>5</v>
      </c>
      <c r="UK240">
        <v>14</v>
      </c>
      <c r="UL240">
        <v>5</v>
      </c>
      <c r="UM240">
        <v>148.18299999999999</v>
      </c>
      <c r="UN240">
        <v>10</v>
      </c>
      <c r="UO240">
        <v>9.4190000000000005</v>
      </c>
      <c r="UP240">
        <v>11.35</v>
      </c>
      <c r="UQ240">
        <v>113</v>
      </c>
      <c r="UR240">
        <v>16</v>
      </c>
      <c r="US240">
        <v>1</v>
      </c>
      <c r="UT240">
        <v>24</v>
      </c>
      <c r="UU240">
        <v>5</v>
      </c>
      <c r="UV240">
        <v>189.76900000000001</v>
      </c>
      <c r="UW240">
        <v>15.66</v>
      </c>
      <c r="UX240">
        <v>6.4059999999999997</v>
      </c>
      <c r="UY240">
        <v>9.5</v>
      </c>
      <c r="UZ240">
        <v>72.861999999999995</v>
      </c>
      <c r="VA240">
        <v>8</v>
      </c>
      <c r="VB240">
        <v>3</v>
      </c>
      <c r="VC240">
        <v>37</v>
      </c>
      <c r="VD240">
        <v>7</v>
      </c>
      <c r="VE240">
        <v>159.428</v>
      </c>
      <c r="VF240">
        <v>17.329999999999998</v>
      </c>
      <c r="VG240">
        <v>4.0890000000000004</v>
      </c>
      <c r="VH240">
        <v>6.65</v>
      </c>
      <c r="VI240">
        <v>50.6</v>
      </c>
      <c r="VJ240">
        <v>15</v>
      </c>
      <c r="VK240">
        <v>0</v>
      </c>
      <c r="VL240">
        <v>18</v>
      </c>
      <c r="VM240">
        <v>3</v>
      </c>
      <c r="VN240">
        <v>114.669</v>
      </c>
      <c r="VO240">
        <v>137.79</v>
      </c>
      <c r="VP240">
        <v>123.377</v>
      </c>
      <c r="VQ240">
        <v>85.8</v>
      </c>
      <c r="VR240">
        <v>982.42499999999995</v>
      </c>
      <c r="VS240">
        <v>196.2</v>
      </c>
      <c r="VT240">
        <v>14</v>
      </c>
      <c r="VU240">
        <v>204</v>
      </c>
      <c r="VV240">
        <v>95.54</v>
      </c>
      <c r="VW240">
        <v>1839.1320000000001</v>
      </c>
      <c r="VX240">
        <v>12.99</v>
      </c>
      <c r="VY240">
        <v>12.032999999999999</v>
      </c>
      <c r="VZ240">
        <v>4</v>
      </c>
      <c r="WA240">
        <v>107</v>
      </c>
      <c r="WB240">
        <v>13</v>
      </c>
      <c r="WC240">
        <v>0</v>
      </c>
      <c r="WD240">
        <v>5</v>
      </c>
      <c r="WE240">
        <v>5</v>
      </c>
      <c r="WF240">
        <v>159.023</v>
      </c>
      <c r="WG240">
        <v>15</v>
      </c>
      <c r="WH240">
        <v>14.868</v>
      </c>
      <c r="WI240">
        <v>13.55</v>
      </c>
      <c r="WJ240">
        <v>120.5</v>
      </c>
      <c r="WK240">
        <v>24</v>
      </c>
      <c r="WL240">
        <v>0</v>
      </c>
      <c r="WM240">
        <v>36</v>
      </c>
      <c r="WN240">
        <v>3</v>
      </c>
      <c r="WO240">
        <v>226.91800000000001</v>
      </c>
      <c r="WP240">
        <v>3.34</v>
      </c>
      <c r="WQ240">
        <v>9.1999999999999993</v>
      </c>
      <c r="WR240">
        <v>15.65</v>
      </c>
      <c r="WS240">
        <v>79.400000000000006</v>
      </c>
      <c r="WT240">
        <v>28</v>
      </c>
      <c r="WU240">
        <v>1</v>
      </c>
      <c r="WV240">
        <v>12</v>
      </c>
      <c r="WW240">
        <v>13</v>
      </c>
      <c r="WX240">
        <v>161.59</v>
      </c>
      <c r="WY240">
        <v>11</v>
      </c>
      <c r="WZ240">
        <v>10.156000000000001</v>
      </c>
      <c r="XA240">
        <v>5</v>
      </c>
      <c r="XB240">
        <v>75.775000000000006</v>
      </c>
      <c r="XC240">
        <v>19</v>
      </c>
      <c r="XD240">
        <v>2</v>
      </c>
      <c r="XE240">
        <v>26</v>
      </c>
      <c r="XF240">
        <v>20.2</v>
      </c>
      <c r="XG240">
        <v>169.131</v>
      </c>
      <c r="XH240">
        <v>10.66</v>
      </c>
      <c r="XI240">
        <v>9.51</v>
      </c>
      <c r="XJ240">
        <v>7.5</v>
      </c>
      <c r="XK240">
        <v>43.35</v>
      </c>
      <c r="XL240">
        <v>7</v>
      </c>
      <c r="XM240">
        <v>0</v>
      </c>
      <c r="XN240">
        <v>15</v>
      </c>
      <c r="XO240">
        <v>13.34</v>
      </c>
      <c r="XP240">
        <v>106.36</v>
      </c>
      <c r="XQ240">
        <v>10.68</v>
      </c>
      <c r="XR240">
        <v>4.7229999999999999</v>
      </c>
      <c r="XS240">
        <v>6</v>
      </c>
      <c r="XT240">
        <v>40</v>
      </c>
      <c r="XU240">
        <v>6</v>
      </c>
      <c r="XV240">
        <v>4</v>
      </c>
      <c r="XW240">
        <v>11</v>
      </c>
      <c r="XX240">
        <v>4</v>
      </c>
      <c r="XY240">
        <v>86.403000000000006</v>
      </c>
      <c r="XZ240">
        <v>13.99</v>
      </c>
      <c r="YA240">
        <v>11.513</v>
      </c>
      <c r="YB240">
        <v>8.5</v>
      </c>
      <c r="YC240">
        <v>49</v>
      </c>
      <c r="YD240">
        <v>14</v>
      </c>
      <c r="YE240">
        <v>0</v>
      </c>
      <c r="YF240">
        <v>4</v>
      </c>
      <c r="YG240">
        <v>5</v>
      </c>
      <c r="YH240">
        <v>106.003</v>
      </c>
      <c r="YI240">
        <v>12.32</v>
      </c>
      <c r="YJ240">
        <v>7.6840000000000002</v>
      </c>
      <c r="YK240">
        <v>5.2</v>
      </c>
      <c r="YL240">
        <v>55</v>
      </c>
      <c r="YM240">
        <v>20</v>
      </c>
      <c r="YN240">
        <v>1</v>
      </c>
      <c r="YO240">
        <v>7</v>
      </c>
      <c r="YP240">
        <v>9</v>
      </c>
      <c r="YQ240">
        <v>117.20399999999999</v>
      </c>
      <c r="YR240">
        <v>7.34</v>
      </c>
      <c r="YS240">
        <v>11.609</v>
      </c>
      <c r="YT240">
        <v>8.1</v>
      </c>
      <c r="YU240">
        <v>101</v>
      </c>
      <c r="YV240">
        <v>16</v>
      </c>
      <c r="YW240">
        <v>0</v>
      </c>
      <c r="YX240">
        <v>1</v>
      </c>
      <c r="YY240">
        <v>3</v>
      </c>
      <c r="YZ240">
        <v>148.04900000000001</v>
      </c>
      <c r="ZA240">
        <v>17.670000000000002</v>
      </c>
      <c r="ZB240">
        <v>14.583</v>
      </c>
      <c r="ZC240">
        <v>5.3</v>
      </c>
      <c r="ZD240">
        <v>120.55</v>
      </c>
      <c r="ZE240">
        <v>22</v>
      </c>
      <c r="ZF240">
        <v>2</v>
      </c>
      <c r="ZG240">
        <v>38</v>
      </c>
      <c r="ZH240">
        <v>10</v>
      </c>
      <c r="ZI240">
        <v>230.10300000000001</v>
      </c>
      <c r="ZJ240">
        <v>14.97</v>
      </c>
      <c r="ZK240">
        <v>11.375</v>
      </c>
      <c r="ZL240">
        <v>5</v>
      </c>
      <c r="ZM240">
        <v>89.25</v>
      </c>
      <c r="ZN240">
        <v>14.2</v>
      </c>
      <c r="ZO240">
        <v>3</v>
      </c>
      <c r="ZP240">
        <v>25</v>
      </c>
      <c r="ZQ240">
        <v>7</v>
      </c>
      <c r="ZR240">
        <v>169.79499999999999</v>
      </c>
      <c r="ZS240">
        <v>7.83</v>
      </c>
      <c r="ZT240">
        <v>6.1230000000000002</v>
      </c>
      <c r="ZU240">
        <v>2</v>
      </c>
      <c r="ZV240">
        <v>101.6</v>
      </c>
      <c r="ZW240">
        <v>13</v>
      </c>
      <c r="ZX240">
        <v>1</v>
      </c>
      <c r="ZY240">
        <v>24</v>
      </c>
      <c r="ZZ240">
        <v>3</v>
      </c>
      <c r="AAA240">
        <v>158.553</v>
      </c>
      <c r="AAB240">
        <v>110.23</v>
      </c>
      <c r="AAC240">
        <v>80.545000000000002</v>
      </c>
      <c r="AAD240">
        <v>65.25</v>
      </c>
      <c r="AAE240">
        <v>667.375</v>
      </c>
      <c r="AAF240">
        <v>177.4</v>
      </c>
      <c r="AAG240">
        <v>25</v>
      </c>
      <c r="AAH240">
        <v>218.29166666699999</v>
      </c>
      <c r="AAI240">
        <v>98.9</v>
      </c>
      <c r="AAJ240">
        <v>1442.9916666669999</v>
      </c>
      <c r="AAK240">
        <v>11.02</v>
      </c>
      <c r="AAL240">
        <v>16.361000000000001</v>
      </c>
      <c r="AAM240">
        <v>6</v>
      </c>
      <c r="AAN240">
        <v>155.6</v>
      </c>
      <c r="AAO240">
        <v>28</v>
      </c>
      <c r="AAP240">
        <v>4</v>
      </c>
      <c r="AAQ240">
        <v>39</v>
      </c>
      <c r="AAR240">
        <v>5</v>
      </c>
      <c r="AAS240">
        <v>264.98099999999999</v>
      </c>
      <c r="AAT240">
        <v>13.33</v>
      </c>
      <c r="AAU240">
        <v>17.73</v>
      </c>
      <c r="AAV240">
        <v>10.85</v>
      </c>
      <c r="AAW240">
        <v>114</v>
      </c>
      <c r="AAX240">
        <v>18</v>
      </c>
      <c r="AAY240">
        <v>3</v>
      </c>
      <c r="AAZ240">
        <v>22</v>
      </c>
      <c r="ABA240">
        <v>3</v>
      </c>
      <c r="ABB240">
        <v>201.91</v>
      </c>
      <c r="ABC240">
        <v>16.489999999999998</v>
      </c>
      <c r="ABD240">
        <v>9.8460000000000001</v>
      </c>
      <c r="ABE240">
        <v>2.5499999999999998</v>
      </c>
      <c r="ABF240">
        <v>68.400000000000006</v>
      </c>
      <c r="ABG240">
        <v>20</v>
      </c>
      <c r="ABH240">
        <v>3</v>
      </c>
      <c r="ABI240">
        <v>26</v>
      </c>
      <c r="ABJ240">
        <v>18</v>
      </c>
      <c r="ABK240">
        <v>164.286</v>
      </c>
      <c r="ABL240">
        <v>16.02</v>
      </c>
      <c r="ABM240">
        <v>4.5289999999999999</v>
      </c>
      <c r="ABN240">
        <v>6.95</v>
      </c>
      <c r="ABO240">
        <v>47.6</v>
      </c>
      <c r="ABP240">
        <v>25</v>
      </c>
      <c r="ABQ240">
        <v>2</v>
      </c>
      <c r="ABR240">
        <v>26</v>
      </c>
      <c r="ABS240">
        <v>20.399999999999999</v>
      </c>
      <c r="ABT240">
        <v>148.499</v>
      </c>
      <c r="ABU240">
        <v>9.68</v>
      </c>
      <c r="ABV240">
        <v>5.1890000000000001</v>
      </c>
      <c r="ABW240">
        <v>6.3</v>
      </c>
      <c r="ABX240">
        <v>61.2</v>
      </c>
      <c r="ABY240">
        <v>16</v>
      </c>
      <c r="ABZ240">
        <v>4</v>
      </c>
      <c r="ACA240">
        <v>63.291666667000001</v>
      </c>
      <c r="ACB240">
        <v>14</v>
      </c>
      <c r="ACC240">
        <v>179.66066666699999</v>
      </c>
      <c r="ACD240">
        <v>13</v>
      </c>
      <c r="ACE240">
        <v>2.67</v>
      </c>
      <c r="ACF240">
        <v>14</v>
      </c>
      <c r="ACG240">
        <v>57.8</v>
      </c>
      <c r="ACH240">
        <v>14</v>
      </c>
      <c r="ACI240">
        <v>1</v>
      </c>
      <c r="ACJ240">
        <v>7</v>
      </c>
      <c r="ACK240">
        <v>13</v>
      </c>
      <c r="ACL240">
        <v>122.47</v>
      </c>
      <c r="ACM240">
        <v>10.5</v>
      </c>
      <c r="ACN240">
        <v>9.33</v>
      </c>
      <c r="ACO240">
        <v>6</v>
      </c>
      <c r="ACP240">
        <v>32.475000000000001</v>
      </c>
      <c r="ACQ240">
        <v>21.2</v>
      </c>
      <c r="ACR240">
        <v>3</v>
      </c>
      <c r="ACS240">
        <v>3</v>
      </c>
      <c r="ACT240">
        <v>8</v>
      </c>
      <c r="ACU240">
        <v>93.504999999999995</v>
      </c>
      <c r="ACV240">
        <v>6.51</v>
      </c>
      <c r="ACW240">
        <v>5.4969999999999999</v>
      </c>
      <c r="ACX240">
        <v>4</v>
      </c>
      <c r="ACY240">
        <v>40.4</v>
      </c>
      <c r="ACZ240">
        <v>18</v>
      </c>
      <c r="ADA240">
        <v>0</v>
      </c>
      <c r="ADB240">
        <v>22</v>
      </c>
      <c r="ADC240">
        <v>11.5</v>
      </c>
      <c r="ADD240">
        <v>107.907</v>
      </c>
      <c r="ADE240">
        <v>9.68</v>
      </c>
      <c r="ADF240">
        <v>3.7130000000000001</v>
      </c>
      <c r="ADG240">
        <v>5.6</v>
      </c>
      <c r="ADH240">
        <v>72.3</v>
      </c>
      <c r="ADI240">
        <v>15.2</v>
      </c>
      <c r="ADJ240">
        <v>1</v>
      </c>
      <c r="ADK240">
        <v>10</v>
      </c>
      <c r="ADL240">
        <v>6</v>
      </c>
      <c r="ADM240">
        <v>123.49299999999999</v>
      </c>
      <c r="ADN240">
        <v>4</v>
      </c>
      <c r="ADO240">
        <v>5.68</v>
      </c>
      <c r="ADP240">
        <v>3</v>
      </c>
      <c r="ADQ240">
        <v>17.600000000000001</v>
      </c>
      <c r="ADR240">
        <v>2</v>
      </c>
      <c r="ADS240">
        <v>4</v>
      </c>
      <c r="ADT240">
        <v>0</v>
      </c>
      <c r="ADU240">
        <v>0</v>
      </c>
      <c r="ADV240">
        <v>36.28</v>
      </c>
      <c r="ADW240">
        <v>0</v>
      </c>
      <c r="ADX240">
        <v>0</v>
      </c>
      <c r="ADY240">
        <v>0</v>
      </c>
      <c r="ADZ240">
        <v>0</v>
      </c>
      <c r="AEA240">
        <v>0</v>
      </c>
      <c r="AEB240">
        <v>0</v>
      </c>
      <c r="AEC240">
        <v>0</v>
      </c>
      <c r="AED240">
        <v>0</v>
      </c>
      <c r="AEE240">
        <v>0</v>
      </c>
      <c r="AEF240">
        <v>0</v>
      </c>
      <c r="AEG240">
        <v>0</v>
      </c>
      <c r="AEH240">
        <v>0</v>
      </c>
      <c r="AEI240">
        <v>0</v>
      </c>
      <c r="AEJ240">
        <v>0</v>
      </c>
      <c r="AEK240">
        <v>0</v>
      </c>
      <c r="AEL240">
        <v>0</v>
      </c>
      <c r="AEM240">
        <v>0</v>
      </c>
      <c r="AEN240">
        <v>0</v>
      </c>
    </row>
    <row r="241" spans="1:820" x14ac:dyDescent="0.2">
      <c r="A241" s="6" t="s">
        <v>602</v>
      </c>
      <c r="B241">
        <v>888.33</v>
      </c>
      <c r="C241">
        <v>816.56399999999996</v>
      </c>
      <c r="D241">
        <v>579</v>
      </c>
      <c r="E241">
        <v>6095.6509999999998</v>
      </c>
      <c r="F241">
        <v>1170</v>
      </c>
      <c r="G241">
        <v>86</v>
      </c>
      <c r="H241">
        <v>1246.25</v>
      </c>
      <c r="I241">
        <v>585.23</v>
      </c>
      <c r="J241">
        <v>11467.025</v>
      </c>
      <c r="K241">
        <v>53.02</v>
      </c>
      <c r="L241">
        <v>75.825999999999993</v>
      </c>
      <c r="M241">
        <v>40.200000000000003</v>
      </c>
      <c r="N241">
        <v>770.9</v>
      </c>
      <c r="O241">
        <v>93</v>
      </c>
      <c r="P241">
        <v>7</v>
      </c>
      <c r="Q241">
        <v>125</v>
      </c>
      <c r="R241">
        <v>19.3</v>
      </c>
      <c r="S241">
        <v>1184.2460000000001</v>
      </c>
      <c r="T241">
        <v>74.849999999999994</v>
      </c>
      <c r="U241">
        <v>61.862000000000002</v>
      </c>
      <c r="V241">
        <v>57.2</v>
      </c>
      <c r="W241">
        <v>584.47400000000005</v>
      </c>
      <c r="X241">
        <v>97</v>
      </c>
      <c r="Y241">
        <v>11</v>
      </c>
      <c r="Z241">
        <v>113.25</v>
      </c>
      <c r="AA241">
        <v>24.6</v>
      </c>
      <c r="AB241">
        <v>1024.2360000000001</v>
      </c>
      <c r="AC241">
        <v>71.84</v>
      </c>
      <c r="AD241">
        <v>69.441999999999993</v>
      </c>
      <c r="AE241">
        <v>50.8</v>
      </c>
      <c r="AF241">
        <v>500.86200000000002</v>
      </c>
      <c r="AG241">
        <v>94</v>
      </c>
      <c r="AH241">
        <v>8</v>
      </c>
      <c r="AI241">
        <v>111</v>
      </c>
      <c r="AJ241">
        <v>56.3</v>
      </c>
      <c r="AK241">
        <v>962.24400000000003</v>
      </c>
      <c r="AL241">
        <v>78.89</v>
      </c>
      <c r="AM241">
        <v>71.227999999999994</v>
      </c>
      <c r="AN241">
        <v>60.8</v>
      </c>
      <c r="AO241">
        <v>465.41199999999998</v>
      </c>
      <c r="AP241">
        <v>91</v>
      </c>
      <c r="AQ241">
        <v>12</v>
      </c>
      <c r="AR241">
        <v>139</v>
      </c>
      <c r="AS241">
        <v>81.2</v>
      </c>
      <c r="AT241">
        <v>999.53</v>
      </c>
      <c r="AU241">
        <v>68.010000000000005</v>
      </c>
      <c r="AV241">
        <v>68.52</v>
      </c>
      <c r="AW241">
        <v>47.3</v>
      </c>
      <c r="AX241">
        <v>403.00200000000001</v>
      </c>
      <c r="AY241">
        <v>100</v>
      </c>
      <c r="AZ241">
        <v>3</v>
      </c>
      <c r="BA241">
        <v>99</v>
      </c>
      <c r="BB241">
        <v>84.8</v>
      </c>
      <c r="BC241">
        <v>873.63199999999995</v>
      </c>
      <c r="BD241">
        <v>66.86</v>
      </c>
      <c r="BE241">
        <v>71.771000000000001</v>
      </c>
      <c r="BF241">
        <v>47.35</v>
      </c>
      <c r="BG241">
        <v>374.726</v>
      </c>
      <c r="BH241">
        <v>93</v>
      </c>
      <c r="BI241">
        <v>2</v>
      </c>
      <c r="BJ241">
        <v>86</v>
      </c>
      <c r="BK241">
        <v>83.7</v>
      </c>
      <c r="BL241">
        <v>825.40700000000004</v>
      </c>
      <c r="BM241">
        <v>104.18</v>
      </c>
      <c r="BN241">
        <v>78.756</v>
      </c>
      <c r="BO241">
        <v>49.35</v>
      </c>
      <c r="BP241">
        <v>327.39999999999998</v>
      </c>
      <c r="BQ241">
        <v>98</v>
      </c>
      <c r="BR241">
        <v>10</v>
      </c>
      <c r="BS241">
        <v>51</v>
      </c>
      <c r="BT241">
        <v>56.4</v>
      </c>
      <c r="BU241">
        <v>775.08600000000001</v>
      </c>
      <c r="BV241">
        <v>93.84</v>
      </c>
      <c r="BW241">
        <v>70.251999999999995</v>
      </c>
      <c r="BX241">
        <v>49.8</v>
      </c>
      <c r="BY241">
        <v>421.18799999999999</v>
      </c>
      <c r="BZ241">
        <v>132.5</v>
      </c>
      <c r="CA241">
        <v>13</v>
      </c>
      <c r="CB241">
        <v>32</v>
      </c>
      <c r="CC241">
        <v>50.5</v>
      </c>
      <c r="CD241">
        <v>863.08</v>
      </c>
      <c r="CE241">
        <v>95.36</v>
      </c>
      <c r="CF241">
        <v>74.932000000000002</v>
      </c>
      <c r="CG241">
        <v>57.05</v>
      </c>
      <c r="CH241">
        <v>685.85</v>
      </c>
      <c r="CI241">
        <v>102.5</v>
      </c>
      <c r="CJ241">
        <v>11</v>
      </c>
      <c r="CK241">
        <v>128</v>
      </c>
      <c r="CL241">
        <v>48.9</v>
      </c>
      <c r="CM241">
        <v>1203.5920000000001</v>
      </c>
      <c r="CN241">
        <v>55.66</v>
      </c>
      <c r="CO241">
        <v>61.325000000000003</v>
      </c>
      <c r="CP241">
        <v>59.05</v>
      </c>
      <c r="CQ241">
        <v>616.58699999999999</v>
      </c>
      <c r="CR241">
        <v>99</v>
      </c>
      <c r="CS241">
        <v>0</v>
      </c>
      <c r="CT241">
        <v>120</v>
      </c>
      <c r="CU241">
        <v>27.83</v>
      </c>
      <c r="CV241">
        <v>1039.452</v>
      </c>
      <c r="CW241">
        <v>55.5</v>
      </c>
      <c r="CX241">
        <v>61.365000000000002</v>
      </c>
      <c r="CY241">
        <v>34.5</v>
      </c>
      <c r="CZ241">
        <v>407.57499999999999</v>
      </c>
      <c r="DA241">
        <v>76</v>
      </c>
      <c r="DB241">
        <v>7</v>
      </c>
      <c r="DC241">
        <v>149</v>
      </c>
      <c r="DD241">
        <v>27.3</v>
      </c>
      <c r="DE241">
        <v>818.24</v>
      </c>
      <c r="DF241">
        <v>70.319999999999993</v>
      </c>
      <c r="DG241">
        <v>51.284999999999997</v>
      </c>
      <c r="DH241">
        <v>25.6</v>
      </c>
      <c r="DI241">
        <v>537.67499999999995</v>
      </c>
      <c r="DJ241">
        <v>94</v>
      </c>
      <c r="DK241">
        <v>2</v>
      </c>
      <c r="DL241">
        <v>93</v>
      </c>
      <c r="DM241">
        <v>24.4</v>
      </c>
      <c r="DN241">
        <v>898.28</v>
      </c>
      <c r="DO241">
        <v>101.4</v>
      </c>
      <c r="DP241">
        <v>104.795</v>
      </c>
      <c r="DQ241">
        <v>115.8</v>
      </c>
      <c r="DR241">
        <v>797.8</v>
      </c>
      <c r="DS241">
        <v>270</v>
      </c>
      <c r="DT241">
        <v>12</v>
      </c>
      <c r="DU241">
        <v>115</v>
      </c>
      <c r="DV241">
        <v>69.2</v>
      </c>
      <c r="DW241">
        <v>1585.9949999999999</v>
      </c>
      <c r="DX241">
        <v>8.34</v>
      </c>
      <c r="DY241">
        <v>7.02</v>
      </c>
      <c r="DZ241">
        <v>6.8</v>
      </c>
      <c r="EA241">
        <v>65.400000000000006</v>
      </c>
      <c r="EB241">
        <v>15</v>
      </c>
      <c r="EC241">
        <v>0</v>
      </c>
      <c r="ED241">
        <v>14</v>
      </c>
      <c r="EE241">
        <v>1</v>
      </c>
      <c r="EF241">
        <v>117.56</v>
      </c>
      <c r="EG241">
        <v>10.33</v>
      </c>
      <c r="EH241">
        <v>7.02</v>
      </c>
      <c r="EI241">
        <v>13.6</v>
      </c>
      <c r="EJ241">
        <v>89.9</v>
      </c>
      <c r="EK241">
        <v>29</v>
      </c>
      <c r="EL241">
        <v>3</v>
      </c>
      <c r="EM241">
        <v>7</v>
      </c>
      <c r="EN241">
        <v>2</v>
      </c>
      <c r="EO241">
        <v>161.85</v>
      </c>
      <c r="EP241">
        <v>8</v>
      </c>
      <c r="EQ241">
        <v>7.34</v>
      </c>
      <c r="ER241">
        <v>10</v>
      </c>
      <c r="ES241">
        <v>59</v>
      </c>
      <c r="ET241">
        <v>17</v>
      </c>
      <c r="EU241">
        <v>0</v>
      </c>
      <c r="EV241">
        <v>17</v>
      </c>
      <c r="EW241">
        <v>11</v>
      </c>
      <c r="EX241">
        <v>129.34</v>
      </c>
      <c r="EY241">
        <v>7.34</v>
      </c>
      <c r="EZ241">
        <v>7.77</v>
      </c>
      <c r="FA241">
        <v>11.1</v>
      </c>
      <c r="FB241">
        <v>51.4</v>
      </c>
      <c r="FC241">
        <v>13</v>
      </c>
      <c r="FD241">
        <v>2</v>
      </c>
      <c r="FE241">
        <v>13</v>
      </c>
      <c r="FF241">
        <v>4</v>
      </c>
      <c r="FG241">
        <v>109.61</v>
      </c>
      <c r="FH241">
        <v>7.68</v>
      </c>
      <c r="FI241">
        <v>9.67</v>
      </c>
      <c r="FJ241">
        <v>8.3000000000000007</v>
      </c>
      <c r="FK241">
        <v>35</v>
      </c>
      <c r="FL241">
        <v>20</v>
      </c>
      <c r="FM241">
        <v>0</v>
      </c>
      <c r="FN241">
        <v>0</v>
      </c>
      <c r="FO241">
        <v>14</v>
      </c>
      <c r="FP241">
        <v>94.65</v>
      </c>
      <c r="FQ241">
        <v>9.34</v>
      </c>
      <c r="FR241">
        <v>8.69</v>
      </c>
      <c r="FS241">
        <v>4.5</v>
      </c>
      <c r="FT241">
        <v>45</v>
      </c>
      <c r="FU241">
        <v>23</v>
      </c>
      <c r="FV241">
        <v>0</v>
      </c>
      <c r="FW241">
        <v>1</v>
      </c>
      <c r="FX241">
        <v>3</v>
      </c>
      <c r="FY241">
        <v>94.53</v>
      </c>
      <c r="FZ241">
        <v>9.34</v>
      </c>
      <c r="GA241">
        <v>12.38</v>
      </c>
      <c r="GB241">
        <v>12.2</v>
      </c>
      <c r="GC241">
        <v>39.9</v>
      </c>
      <c r="GD241">
        <v>26</v>
      </c>
      <c r="GE241">
        <v>2</v>
      </c>
      <c r="GF241">
        <v>12</v>
      </c>
      <c r="GG241">
        <v>4</v>
      </c>
      <c r="GH241">
        <v>117.82</v>
      </c>
      <c r="GI241">
        <v>9</v>
      </c>
      <c r="GJ241">
        <v>7.72</v>
      </c>
      <c r="GK241">
        <v>10.5</v>
      </c>
      <c r="GL241">
        <v>63.2</v>
      </c>
      <c r="GM241">
        <v>30</v>
      </c>
      <c r="GN241">
        <v>1</v>
      </c>
      <c r="GO241">
        <v>1</v>
      </c>
      <c r="GP241">
        <v>9</v>
      </c>
      <c r="GQ241">
        <v>131.41999999999999</v>
      </c>
      <c r="GR241">
        <v>11</v>
      </c>
      <c r="GS241">
        <v>10.36</v>
      </c>
      <c r="GT241">
        <v>8</v>
      </c>
      <c r="GU241">
        <v>121.2</v>
      </c>
      <c r="GV241">
        <v>21</v>
      </c>
      <c r="GW241">
        <v>1</v>
      </c>
      <c r="GX241">
        <v>10</v>
      </c>
      <c r="GY241">
        <v>7.2</v>
      </c>
      <c r="GZ241">
        <v>189.76</v>
      </c>
      <c r="HA241">
        <v>2.69</v>
      </c>
      <c r="HB241">
        <v>11.025</v>
      </c>
      <c r="HC241">
        <v>15.7</v>
      </c>
      <c r="HD241">
        <v>85.8</v>
      </c>
      <c r="HE241">
        <v>21</v>
      </c>
      <c r="HF241">
        <v>0</v>
      </c>
      <c r="HG241">
        <v>2</v>
      </c>
      <c r="HH241">
        <v>3</v>
      </c>
      <c r="HI241">
        <v>141.215</v>
      </c>
      <c r="HJ241">
        <v>7.34</v>
      </c>
      <c r="HK241">
        <v>6.68</v>
      </c>
      <c r="HL241">
        <v>10.3</v>
      </c>
      <c r="HM241">
        <v>61.6</v>
      </c>
      <c r="HN241">
        <v>28</v>
      </c>
      <c r="HO241">
        <v>1</v>
      </c>
      <c r="HP241">
        <v>11</v>
      </c>
      <c r="HQ241">
        <v>5</v>
      </c>
      <c r="HR241">
        <v>130.91999999999999</v>
      </c>
      <c r="HS241">
        <v>11</v>
      </c>
      <c r="HT241">
        <v>9.1199999999999992</v>
      </c>
      <c r="HU241">
        <v>4.8</v>
      </c>
      <c r="HV241">
        <v>80.400000000000006</v>
      </c>
      <c r="HW241">
        <v>27</v>
      </c>
      <c r="HX241">
        <v>2</v>
      </c>
      <c r="HY241">
        <v>27</v>
      </c>
      <c r="HZ241">
        <v>6</v>
      </c>
      <c r="IA241">
        <v>167.32</v>
      </c>
      <c r="IB241">
        <v>145.97999999999999</v>
      </c>
      <c r="IC241">
        <v>163.947</v>
      </c>
      <c r="ID241">
        <v>129</v>
      </c>
      <c r="IE241">
        <v>1193.875</v>
      </c>
      <c r="IF241">
        <v>169.5</v>
      </c>
      <c r="IG241">
        <v>14</v>
      </c>
      <c r="IH241">
        <v>163</v>
      </c>
      <c r="II241">
        <v>90.9</v>
      </c>
      <c r="IJ241">
        <v>2070.2020000000002</v>
      </c>
      <c r="IK241">
        <v>2</v>
      </c>
      <c r="IL241">
        <v>12.891999999999999</v>
      </c>
      <c r="IM241">
        <v>3.5</v>
      </c>
      <c r="IN241">
        <v>129.1</v>
      </c>
      <c r="IO241">
        <v>23</v>
      </c>
      <c r="IP241">
        <v>3</v>
      </c>
      <c r="IQ241">
        <v>23</v>
      </c>
      <c r="IR241">
        <v>2</v>
      </c>
      <c r="IS241">
        <v>198.49199999999999</v>
      </c>
      <c r="IT241">
        <v>7</v>
      </c>
      <c r="IU241">
        <v>13.353</v>
      </c>
      <c r="IV241">
        <v>10.199999999999999</v>
      </c>
      <c r="IW241">
        <v>85.2</v>
      </c>
      <c r="IX241">
        <v>10</v>
      </c>
      <c r="IY241">
        <v>1</v>
      </c>
      <c r="IZ241">
        <v>17</v>
      </c>
      <c r="JA241">
        <v>4</v>
      </c>
      <c r="JB241">
        <v>147.75299999999999</v>
      </c>
      <c r="JC241">
        <v>5.33</v>
      </c>
      <c r="JD241">
        <v>17.428999999999998</v>
      </c>
      <c r="JE241">
        <v>5.0999999999999996</v>
      </c>
      <c r="JF241">
        <v>65.3</v>
      </c>
      <c r="JG241">
        <v>15</v>
      </c>
      <c r="JH241">
        <v>0</v>
      </c>
      <c r="JI241">
        <v>10</v>
      </c>
      <c r="JJ241">
        <v>4</v>
      </c>
      <c r="JK241">
        <v>122.15900000000001</v>
      </c>
      <c r="JL241">
        <v>12.02</v>
      </c>
      <c r="JM241">
        <v>10.01</v>
      </c>
      <c r="JN241">
        <v>15.9</v>
      </c>
      <c r="JO241">
        <v>119.9</v>
      </c>
      <c r="JP241">
        <v>10</v>
      </c>
      <c r="JQ241">
        <v>2</v>
      </c>
      <c r="JR241">
        <v>14</v>
      </c>
      <c r="JS241">
        <v>13</v>
      </c>
      <c r="JT241">
        <v>196.83</v>
      </c>
      <c r="JU241">
        <v>10.33</v>
      </c>
      <c r="JV241">
        <v>13.88</v>
      </c>
      <c r="JW241">
        <v>13.5</v>
      </c>
      <c r="JX241">
        <v>65.400000000000006</v>
      </c>
      <c r="JY241">
        <v>11</v>
      </c>
      <c r="JZ241">
        <v>0</v>
      </c>
      <c r="KA241">
        <v>16</v>
      </c>
      <c r="KB241">
        <v>18.5</v>
      </c>
      <c r="KC241">
        <v>148.61000000000001</v>
      </c>
      <c r="KD241">
        <v>12.01</v>
      </c>
      <c r="KE241">
        <v>15.34</v>
      </c>
      <c r="KF241">
        <v>13.1</v>
      </c>
      <c r="KG241">
        <v>72.275999999999996</v>
      </c>
      <c r="KH241">
        <v>6</v>
      </c>
      <c r="KI241">
        <v>1</v>
      </c>
      <c r="KJ241">
        <v>13</v>
      </c>
      <c r="KK241">
        <v>12</v>
      </c>
      <c r="KL241">
        <v>144.726</v>
      </c>
      <c r="KM241">
        <v>19.170000000000002</v>
      </c>
      <c r="KN241">
        <v>11.34</v>
      </c>
      <c r="KO241">
        <v>15</v>
      </c>
      <c r="KP241">
        <v>70.7</v>
      </c>
      <c r="KQ241">
        <v>9</v>
      </c>
      <c r="KR241">
        <v>1</v>
      </c>
      <c r="KS241">
        <v>2</v>
      </c>
      <c r="KT241">
        <v>14</v>
      </c>
      <c r="KU241">
        <v>142.21</v>
      </c>
      <c r="KV241">
        <v>13.66</v>
      </c>
      <c r="KW241">
        <v>21.01</v>
      </c>
      <c r="KX241">
        <v>13.7</v>
      </c>
      <c r="KY241">
        <v>111</v>
      </c>
      <c r="KZ241">
        <v>22</v>
      </c>
      <c r="LA241">
        <v>1</v>
      </c>
      <c r="LB241">
        <v>9</v>
      </c>
      <c r="LC241">
        <v>5</v>
      </c>
      <c r="LD241">
        <v>196.37</v>
      </c>
      <c r="LE241">
        <v>17.829999999999998</v>
      </c>
      <c r="LF241">
        <v>18.036000000000001</v>
      </c>
      <c r="LG241">
        <v>8.1999999999999993</v>
      </c>
      <c r="LH241">
        <v>86.45</v>
      </c>
      <c r="LI241">
        <v>18.5</v>
      </c>
      <c r="LJ241">
        <v>2</v>
      </c>
      <c r="LK241">
        <v>27</v>
      </c>
      <c r="LL241">
        <v>1</v>
      </c>
      <c r="LM241">
        <v>179.01599999999999</v>
      </c>
      <c r="LN241">
        <v>13.98</v>
      </c>
      <c r="LO241">
        <v>8.68</v>
      </c>
      <c r="LP241">
        <v>14.2</v>
      </c>
      <c r="LQ241">
        <v>116.949</v>
      </c>
      <c r="LR241">
        <v>19</v>
      </c>
      <c r="LS241">
        <v>0</v>
      </c>
      <c r="LT241">
        <v>9</v>
      </c>
      <c r="LU241">
        <v>9</v>
      </c>
      <c r="LV241">
        <v>190.809</v>
      </c>
      <c r="LW241">
        <v>17.329999999999998</v>
      </c>
      <c r="LX241">
        <v>10.911</v>
      </c>
      <c r="LY241">
        <v>10.7</v>
      </c>
      <c r="LZ241">
        <v>116.675</v>
      </c>
      <c r="MA241">
        <v>10</v>
      </c>
      <c r="MB241">
        <v>3</v>
      </c>
      <c r="MC241">
        <v>17</v>
      </c>
      <c r="MD241">
        <v>7</v>
      </c>
      <c r="ME241">
        <v>192.61600000000001</v>
      </c>
      <c r="MF241">
        <v>15.32</v>
      </c>
      <c r="MG241">
        <v>11.066000000000001</v>
      </c>
      <c r="MH241">
        <v>5.9</v>
      </c>
      <c r="MI241">
        <v>154.92500000000001</v>
      </c>
      <c r="MJ241">
        <v>16</v>
      </c>
      <c r="MK241">
        <v>0</v>
      </c>
      <c r="ML241">
        <v>6</v>
      </c>
      <c r="MM241">
        <v>1.4</v>
      </c>
      <c r="MN241">
        <v>210.61099999999999</v>
      </c>
      <c r="MO241">
        <v>169.99</v>
      </c>
      <c r="MP241">
        <v>171.98699999999999</v>
      </c>
      <c r="MQ241">
        <v>112.05</v>
      </c>
      <c r="MR241">
        <v>1311.25</v>
      </c>
      <c r="MS241">
        <v>231.5</v>
      </c>
      <c r="MT241">
        <v>10</v>
      </c>
      <c r="MU241">
        <v>244</v>
      </c>
      <c r="MV241">
        <v>118.2</v>
      </c>
      <c r="MW241">
        <v>2368.9769999999999</v>
      </c>
      <c r="MX241">
        <v>12.83</v>
      </c>
      <c r="MY241">
        <v>19.353000000000002</v>
      </c>
      <c r="MZ241">
        <v>9.4</v>
      </c>
      <c r="NA241">
        <v>107.2</v>
      </c>
      <c r="NB241">
        <v>15</v>
      </c>
      <c r="NC241">
        <v>0</v>
      </c>
      <c r="ND241">
        <v>5</v>
      </c>
      <c r="NE241">
        <v>6</v>
      </c>
      <c r="NF241">
        <v>174.78299999999999</v>
      </c>
      <c r="NG241">
        <v>16</v>
      </c>
      <c r="NH241">
        <v>14.881</v>
      </c>
      <c r="NI241">
        <v>11.8</v>
      </c>
      <c r="NJ241">
        <v>144.69999999999999</v>
      </c>
      <c r="NK241">
        <v>19</v>
      </c>
      <c r="NL241">
        <v>2</v>
      </c>
      <c r="NM241">
        <v>45</v>
      </c>
      <c r="NN241">
        <v>6</v>
      </c>
      <c r="NO241">
        <v>259.38099999999997</v>
      </c>
      <c r="NP241">
        <v>11.5</v>
      </c>
      <c r="NQ241">
        <v>19.065999999999999</v>
      </c>
      <c r="NR241">
        <v>10.3</v>
      </c>
      <c r="NS241">
        <v>106.36199999999999</v>
      </c>
      <c r="NT241">
        <v>22</v>
      </c>
      <c r="NU241">
        <v>1</v>
      </c>
      <c r="NV241">
        <v>24</v>
      </c>
      <c r="NW241">
        <v>9</v>
      </c>
      <c r="NX241">
        <v>203.22800000000001</v>
      </c>
      <c r="NY241">
        <v>14.67</v>
      </c>
      <c r="NZ241">
        <v>17.716000000000001</v>
      </c>
      <c r="OA241">
        <v>17.600000000000001</v>
      </c>
      <c r="OB241">
        <v>101.5</v>
      </c>
      <c r="OC241">
        <v>12</v>
      </c>
      <c r="OD241">
        <v>1</v>
      </c>
      <c r="OE241">
        <v>37</v>
      </c>
      <c r="OF241">
        <v>13.2</v>
      </c>
      <c r="OG241">
        <v>214.68600000000001</v>
      </c>
      <c r="OH241">
        <v>11</v>
      </c>
      <c r="OI241">
        <v>9.9339999999999993</v>
      </c>
      <c r="OJ241">
        <v>8</v>
      </c>
      <c r="OK241">
        <v>98.6</v>
      </c>
      <c r="OL241">
        <v>17</v>
      </c>
      <c r="OM241">
        <v>2</v>
      </c>
      <c r="ON241">
        <v>11</v>
      </c>
      <c r="OO241">
        <v>15</v>
      </c>
      <c r="OP241">
        <v>172.53399999999999</v>
      </c>
      <c r="OQ241">
        <v>15</v>
      </c>
      <c r="OR241">
        <v>13.396000000000001</v>
      </c>
      <c r="OS241">
        <v>6</v>
      </c>
      <c r="OT241">
        <v>84.65</v>
      </c>
      <c r="OU241">
        <v>27</v>
      </c>
      <c r="OV241">
        <v>0</v>
      </c>
      <c r="OW241">
        <v>17</v>
      </c>
      <c r="OX241">
        <v>18</v>
      </c>
      <c r="OY241">
        <v>181.04599999999999</v>
      </c>
      <c r="OZ241">
        <v>20.66</v>
      </c>
      <c r="PA241">
        <v>20.042999999999999</v>
      </c>
      <c r="PB241">
        <v>5</v>
      </c>
      <c r="PC241">
        <v>59.25</v>
      </c>
      <c r="PD241">
        <v>20</v>
      </c>
      <c r="PE241">
        <v>1</v>
      </c>
      <c r="PF241">
        <v>13</v>
      </c>
      <c r="PG241">
        <v>15</v>
      </c>
      <c r="PH241">
        <v>153.953</v>
      </c>
      <c r="PI241">
        <v>18</v>
      </c>
      <c r="PJ241">
        <v>12.99</v>
      </c>
      <c r="PK241">
        <v>10.6</v>
      </c>
      <c r="PL241">
        <v>73.400000000000006</v>
      </c>
      <c r="PM241">
        <v>23.5</v>
      </c>
      <c r="PN241">
        <v>0</v>
      </c>
      <c r="PO241">
        <v>0</v>
      </c>
      <c r="PP241">
        <v>11</v>
      </c>
      <c r="PQ241">
        <v>149.49</v>
      </c>
      <c r="PR241">
        <v>16.66</v>
      </c>
      <c r="PS241">
        <v>10.199</v>
      </c>
      <c r="PT241">
        <v>11.2</v>
      </c>
      <c r="PU241">
        <v>140.25</v>
      </c>
      <c r="PV241">
        <v>15</v>
      </c>
      <c r="PW241">
        <v>2</v>
      </c>
      <c r="PX241">
        <v>14</v>
      </c>
      <c r="PY241">
        <v>10</v>
      </c>
      <c r="PZ241">
        <v>219.309</v>
      </c>
      <c r="QA241">
        <v>10.99</v>
      </c>
      <c r="QB241">
        <v>13.465</v>
      </c>
      <c r="QC241">
        <v>13.65</v>
      </c>
      <c r="QD241">
        <v>167.03800000000001</v>
      </c>
      <c r="QE241">
        <v>21</v>
      </c>
      <c r="QF241">
        <v>0</v>
      </c>
      <c r="QG241">
        <v>46</v>
      </c>
      <c r="QH241">
        <v>5</v>
      </c>
      <c r="QI241">
        <v>277.14299999999997</v>
      </c>
      <c r="QJ241">
        <v>10</v>
      </c>
      <c r="QK241">
        <v>12.112</v>
      </c>
      <c r="QL241">
        <v>6.3</v>
      </c>
      <c r="QM241">
        <v>88</v>
      </c>
      <c r="QN241">
        <v>18</v>
      </c>
      <c r="QO241">
        <v>1</v>
      </c>
      <c r="QP241">
        <v>16</v>
      </c>
      <c r="QQ241">
        <v>6</v>
      </c>
      <c r="QR241">
        <v>157.41200000000001</v>
      </c>
      <c r="QS241">
        <v>12.68</v>
      </c>
      <c r="QT241">
        <v>8.8320000000000007</v>
      </c>
      <c r="QU241">
        <v>2.2000000000000002</v>
      </c>
      <c r="QV241">
        <v>140.30000000000001</v>
      </c>
      <c r="QW241">
        <v>22</v>
      </c>
      <c r="QX241">
        <v>0</v>
      </c>
      <c r="QY241">
        <v>16</v>
      </c>
      <c r="QZ241">
        <v>4</v>
      </c>
      <c r="RA241">
        <v>206.012</v>
      </c>
      <c r="RB241">
        <v>172.38</v>
      </c>
      <c r="RC241">
        <v>127.18</v>
      </c>
      <c r="RD241">
        <v>76.25</v>
      </c>
      <c r="RE241">
        <v>893.77800000000002</v>
      </c>
      <c r="RF241">
        <v>136</v>
      </c>
      <c r="RG241">
        <v>15</v>
      </c>
      <c r="RH241">
        <v>213</v>
      </c>
      <c r="RI241">
        <v>94.8</v>
      </c>
      <c r="RJ241">
        <v>1728.3879999999999</v>
      </c>
      <c r="RK241">
        <v>9.68</v>
      </c>
      <c r="RL241">
        <v>11.795</v>
      </c>
      <c r="RM241">
        <v>5.8</v>
      </c>
      <c r="RN241">
        <v>132</v>
      </c>
      <c r="RO241">
        <v>12</v>
      </c>
      <c r="RP241">
        <v>2</v>
      </c>
      <c r="RQ241">
        <v>7</v>
      </c>
      <c r="RR241">
        <v>4</v>
      </c>
      <c r="RS241">
        <v>184.27500000000001</v>
      </c>
      <c r="RT241">
        <v>14.34</v>
      </c>
      <c r="RU241">
        <v>8.8740000000000006</v>
      </c>
      <c r="RV241">
        <v>9.8000000000000007</v>
      </c>
      <c r="RW241">
        <v>64.75</v>
      </c>
      <c r="RX241">
        <v>6</v>
      </c>
      <c r="RY241">
        <v>0</v>
      </c>
      <c r="RZ241">
        <v>15</v>
      </c>
      <c r="SA241">
        <v>3.2</v>
      </c>
      <c r="SB241">
        <v>121.964</v>
      </c>
      <c r="SC241">
        <v>20.170000000000002</v>
      </c>
      <c r="SD241">
        <v>8.3960000000000008</v>
      </c>
      <c r="SE241">
        <v>8.6999999999999993</v>
      </c>
      <c r="SF241">
        <v>57.3</v>
      </c>
      <c r="SG241">
        <v>8</v>
      </c>
      <c r="SH241">
        <v>0</v>
      </c>
      <c r="SI241">
        <v>10</v>
      </c>
      <c r="SJ241">
        <v>11</v>
      </c>
      <c r="SK241">
        <v>123.566</v>
      </c>
      <c r="SL241">
        <v>11.34</v>
      </c>
      <c r="SM241">
        <v>8.6809999999999992</v>
      </c>
      <c r="SN241">
        <v>5.75</v>
      </c>
      <c r="SO241">
        <v>59.2</v>
      </c>
      <c r="SP241">
        <v>14</v>
      </c>
      <c r="SQ241">
        <v>0</v>
      </c>
      <c r="SR241">
        <v>10</v>
      </c>
      <c r="SS241">
        <v>14</v>
      </c>
      <c r="ST241">
        <v>122.971</v>
      </c>
      <c r="SU241">
        <v>17.329999999999998</v>
      </c>
      <c r="SV241">
        <v>8.548</v>
      </c>
      <c r="SW241">
        <v>2</v>
      </c>
      <c r="SX241">
        <v>53.19</v>
      </c>
      <c r="SY241">
        <v>6</v>
      </c>
      <c r="SZ241">
        <v>0</v>
      </c>
      <c r="TA241">
        <v>28</v>
      </c>
      <c r="TB241">
        <v>9.3000000000000007</v>
      </c>
      <c r="TC241">
        <v>124.36799999999999</v>
      </c>
      <c r="TD241">
        <v>10</v>
      </c>
      <c r="TE241">
        <v>10.759</v>
      </c>
      <c r="TF241">
        <v>5.25</v>
      </c>
      <c r="TG241">
        <v>38</v>
      </c>
      <c r="TH241">
        <v>12</v>
      </c>
      <c r="TI241">
        <v>0</v>
      </c>
      <c r="TJ241">
        <v>39</v>
      </c>
      <c r="TK241">
        <v>19.100000000000001</v>
      </c>
      <c r="TL241">
        <v>134.10900000000001</v>
      </c>
      <c r="TM241">
        <v>21.01</v>
      </c>
      <c r="TN241">
        <v>11.363</v>
      </c>
      <c r="TO241">
        <v>11</v>
      </c>
      <c r="TP241">
        <v>41.5</v>
      </c>
      <c r="TQ241">
        <v>16</v>
      </c>
      <c r="TR241">
        <v>2</v>
      </c>
      <c r="TS241">
        <v>11</v>
      </c>
      <c r="TT241">
        <v>6</v>
      </c>
      <c r="TU241">
        <v>119.873</v>
      </c>
      <c r="TV241">
        <v>19</v>
      </c>
      <c r="TW241">
        <v>6.5229999999999997</v>
      </c>
      <c r="TX241">
        <v>1</v>
      </c>
      <c r="TY241">
        <v>48.188000000000002</v>
      </c>
      <c r="TZ241">
        <v>14</v>
      </c>
      <c r="UA241">
        <v>4</v>
      </c>
      <c r="UB241">
        <v>2</v>
      </c>
      <c r="UC241">
        <v>7</v>
      </c>
      <c r="UD241">
        <v>101.711</v>
      </c>
      <c r="UE241">
        <v>13.51</v>
      </c>
      <c r="UF241">
        <v>8.7929999999999993</v>
      </c>
      <c r="UG241">
        <v>5.4</v>
      </c>
      <c r="UH241">
        <v>102.55</v>
      </c>
      <c r="UI241">
        <v>14</v>
      </c>
      <c r="UJ241">
        <v>5</v>
      </c>
      <c r="UK241">
        <v>17</v>
      </c>
      <c r="UL241">
        <v>9.1999999999999993</v>
      </c>
      <c r="UM241">
        <v>175.453</v>
      </c>
      <c r="UN241">
        <v>15.33</v>
      </c>
      <c r="UO241">
        <v>13.156000000000001</v>
      </c>
      <c r="UP241">
        <v>8.1999999999999993</v>
      </c>
      <c r="UQ241">
        <v>134.30000000000001</v>
      </c>
      <c r="UR241">
        <v>16</v>
      </c>
      <c r="US241">
        <v>0</v>
      </c>
      <c r="UT241">
        <v>25</v>
      </c>
      <c r="UU241">
        <v>3</v>
      </c>
      <c r="UV241">
        <v>214.98599999999999</v>
      </c>
      <c r="UW241">
        <v>11.34</v>
      </c>
      <c r="UX241">
        <v>19.332000000000001</v>
      </c>
      <c r="UY241">
        <v>3</v>
      </c>
      <c r="UZ241">
        <v>91.2</v>
      </c>
      <c r="VA241">
        <v>6</v>
      </c>
      <c r="VB241">
        <v>2</v>
      </c>
      <c r="VC241">
        <v>37</v>
      </c>
      <c r="VD241">
        <v>4</v>
      </c>
      <c r="VE241">
        <v>173.87200000000001</v>
      </c>
      <c r="VF241">
        <v>9.33</v>
      </c>
      <c r="VG241">
        <v>10.96</v>
      </c>
      <c r="VH241">
        <v>10.35</v>
      </c>
      <c r="VI241">
        <v>71.599999999999994</v>
      </c>
      <c r="VJ241">
        <v>12</v>
      </c>
      <c r="VK241">
        <v>0</v>
      </c>
      <c r="VL241">
        <v>12</v>
      </c>
      <c r="VM241">
        <v>5</v>
      </c>
      <c r="VN241">
        <v>131.24</v>
      </c>
      <c r="VO241">
        <v>179</v>
      </c>
      <c r="VP241">
        <v>147.41800000000001</v>
      </c>
      <c r="VQ241">
        <v>73.55</v>
      </c>
      <c r="VR241">
        <v>1041.9359999999999</v>
      </c>
      <c r="VS241">
        <v>223</v>
      </c>
      <c r="VT241">
        <v>18</v>
      </c>
      <c r="VU241">
        <v>320.25</v>
      </c>
      <c r="VV241">
        <v>121.5</v>
      </c>
      <c r="VW241">
        <v>2124.654</v>
      </c>
      <c r="VX241">
        <v>9.33</v>
      </c>
      <c r="VY241">
        <v>6.1980000000000004</v>
      </c>
      <c r="VZ241">
        <v>6.95</v>
      </c>
      <c r="WA241">
        <v>133.5</v>
      </c>
      <c r="WB241">
        <v>10</v>
      </c>
      <c r="WC241">
        <v>0</v>
      </c>
      <c r="WD241">
        <v>35</v>
      </c>
      <c r="WE241">
        <v>3</v>
      </c>
      <c r="WF241">
        <v>203.97800000000001</v>
      </c>
      <c r="WG241">
        <v>18.16</v>
      </c>
      <c r="WH241">
        <v>8.9540000000000006</v>
      </c>
      <c r="WI241">
        <v>3.5</v>
      </c>
      <c r="WJ241">
        <v>113.012</v>
      </c>
      <c r="WK241">
        <v>20</v>
      </c>
      <c r="WL241">
        <v>2</v>
      </c>
      <c r="WM241">
        <v>11.25</v>
      </c>
      <c r="WN241">
        <v>3</v>
      </c>
      <c r="WO241">
        <v>179.876</v>
      </c>
      <c r="WP241">
        <v>17.670000000000002</v>
      </c>
      <c r="WQ241">
        <v>8.7690000000000001</v>
      </c>
      <c r="WR241">
        <v>9.5</v>
      </c>
      <c r="WS241">
        <v>93.7</v>
      </c>
      <c r="WT241">
        <v>12</v>
      </c>
      <c r="WU241">
        <v>6</v>
      </c>
      <c r="WV241">
        <v>19</v>
      </c>
      <c r="WW241">
        <v>4.3</v>
      </c>
      <c r="WX241">
        <v>170.93899999999999</v>
      </c>
      <c r="WY241">
        <v>20.18</v>
      </c>
      <c r="WZ241">
        <v>15.459</v>
      </c>
      <c r="XA241">
        <v>4.6500000000000004</v>
      </c>
      <c r="XB241">
        <v>72.962000000000003</v>
      </c>
      <c r="XC241">
        <v>20</v>
      </c>
      <c r="XD241">
        <v>0</v>
      </c>
      <c r="XE241">
        <v>35</v>
      </c>
      <c r="XF241">
        <v>26</v>
      </c>
      <c r="XG241">
        <v>194.251</v>
      </c>
      <c r="XH241">
        <v>9.33</v>
      </c>
      <c r="XI241">
        <v>17.414999999999999</v>
      </c>
      <c r="XJ241">
        <v>9.15</v>
      </c>
      <c r="XK241">
        <v>55.811999999999998</v>
      </c>
      <c r="XL241">
        <v>28</v>
      </c>
      <c r="XM241">
        <v>0</v>
      </c>
      <c r="XN241">
        <v>17</v>
      </c>
      <c r="XO241">
        <v>18</v>
      </c>
      <c r="XP241">
        <v>154.70699999999999</v>
      </c>
      <c r="XQ241">
        <v>12.17</v>
      </c>
      <c r="XR241">
        <v>12.916</v>
      </c>
      <c r="XS241">
        <v>11</v>
      </c>
      <c r="XT241">
        <v>76.400000000000006</v>
      </c>
      <c r="XU241">
        <v>15</v>
      </c>
      <c r="XV241">
        <v>0</v>
      </c>
      <c r="XW241">
        <v>9</v>
      </c>
      <c r="XX241">
        <v>15</v>
      </c>
      <c r="XY241">
        <v>151.48599999999999</v>
      </c>
      <c r="XZ241">
        <v>19.329999999999998</v>
      </c>
      <c r="YA241">
        <v>15.702999999999999</v>
      </c>
      <c r="YB241">
        <v>2</v>
      </c>
      <c r="YC241">
        <v>64.8</v>
      </c>
      <c r="YD241">
        <v>14</v>
      </c>
      <c r="YE241">
        <v>3</v>
      </c>
      <c r="YF241">
        <v>3</v>
      </c>
      <c r="YG241">
        <v>10.9</v>
      </c>
      <c r="YH241">
        <v>132.733</v>
      </c>
      <c r="YI241">
        <v>9.34</v>
      </c>
      <c r="YJ241">
        <v>9.35</v>
      </c>
      <c r="YK241">
        <v>5</v>
      </c>
      <c r="YL241">
        <v>68.400000000000006</v>
      </c>
      <c r="YM241">
        <v>24</v>
      </c>
      <c r="YN241">
        <v>6</v>
      </c>
      <c r="YO241">
        <v>9</v>
      </c>
      <c r="YP241">
        <v>13</v>
      </c>
      <c r="YQ241">
        <v>144.09</v>
      </c>
      <c r="YR241">
        <v>22.01</v>
      </c>
      <c r="YS241">
        <v>16.327000000000002</v>
      </c>
      <c r="YT241">
        <v>8.9499999999999993</v>
      </c>
      <c r="YU241">
        <v>131.9</v>
      </c>
      <c r="YV241">
        <v>28</v>
      </c>
      <c r="YW241">
        <v>1</v>
      </c>
      <c r="YX241">
        <v>49</v>
      </c>
      <c r="YY241">
        <v>10</v>
      </c>
      <c r="YZ241">
        <v>267.18700000000001</v>
      </c>
      <c r="ZA241">
        <v>10</v>
      </c>
      <c r="ZB241">
        <v>12.69</v>
      </c>
      <c r="ZC241">
        <v>6.3</v>
      </c>
      <c r="ZD241">
        <v>90.9</v>
      </c>
      <c r="ZE241">
        <v>21</v>
      </c>
      <c r="ZF241">
        <v>0</v>
      </c>
      <c r="ZG241">
        <v>33</v>
      </c>
      <c r="ZH241">
        <v>5</v>
      </c>
      <c r="ZI241">
        <v>178.89</v>
      </c>
      <c r="ZJ241">
        <v>9.49</v>
      </c>
      <c r="ZK241">
        <v>12.33</v>
      </c>
      <c r="ZL241">
        <v>4.2</v>
      </c>
      <c r="ZM241">
        <v>50.1</v>
      </c>
      <c r="ZN241">
        <v>14</v>
      </c>
      <c r="ZO241">
        <v>0</v>
      </c>
      <c r="ZP241">
        <v>68</v>
      </c>
      <c r="ZQ241">
        <v>5.3</v>
      </c>
      <c r="ZR241">
        <v>163.41999999999999</v>
      </c>
      <c r="ZS241">
        <v>21.99</v>
      </c>
      <c r="ZT241">
        <v>11.307</v>
      </c>
      <c r="ZU241">
        <v>2.35</v>
      </c>
      <c r="ZV241">
        <v>90.45</v>
      </c>
      <c r="ZW241">
        <v>17</v>
      </c>
      <c r="ZX241">
        <v>0</v>
      </c>
      <c r="ZY241">
        <v>32</v>
      </c>
      <c r="ZZ241">
        <v>8</v>
      </c>
      <c r="AAA241">
        <v>183.09700000000001</v>
      </c>
      <c r="AAB241">
        <v>119.58</v>
      </c>
      <c r="AAC241">
        <v>101.23699999999999</v>
      </c>
      <c r="AAD241">
        <v>72.349999999999994</v>
      </c>
      <c r="AAE241">
        <v>857.01199999999994</v>
      </c>
      <c r="AAF241">
        <v>140</v>
      </c>
      <c r="AAG241">
        <v>17</v>
      </c>
      <c r="AAH241">
        <v>191</v>
      </c>
      <c r="AAI241">
        <v>90.63</v>
      </c>
      <c r="AAJ241">
        <v>1588.809</v>
      </c>
      <c r="AAK241">
        <v>10.84</v>
      </c>
      <c r="AAL241">
        <v>18.568000000000001</v>
      </c>
      <c r="AAM241">
        <v>7.75</v>
      </c>
      <c r="AAN241">
        <v>203.7</v>
      </c>
      <c r="AAO241">
        <v>18</v>
      </c>
      <c r="AAP241">
        <v>2</v>
      </c>
      <c r="AAQ241">
        <v>41</v>
      </c>
      <c r="AAR241">
        <v>3.3</v>
      </c>
      <c r="AAS241">
        <v>305.15800000000002</v>
      </c>
      <c r="AAT241">
        <v>9.02</v>
      </c>
      <c r="AAU241">
        <v>8.7799999999999994</v>
      </c>
      <c r="AAV241">
        <v>8.3000000000000007</v>
      </c>
      <c r="AAW241">
        <v>86.912000000000006</v>
      </c>
      <c r="AAX241">
        <v>13</v>
      </c>
      <c r="AAY241">
        <v>3</v>
      </c>
      <c r="AAZ241">
        <v>18</v>
      </c>
      <c r="ABA241">
        <v>6.4</v>
      </c>
      <c r="ABB241">
        <v>153.41200000000001</v>
      </c>
      <c r="ABC241">
        <v>9.17</v>
      </c>
      <c r="ABD241">
        <v>8.4420000000000002</v>
      </c>
      <c r="ABE241">
        <v>7.2</v>
      </c>
      <c r="ABF241">
        <v>119.2</v>
      </c>
      <c r="ABG241">
        <v>20</v>
      </c>
      <c r="ABH241">
        <v>1</v>
      </c>
      <c r="ABI241">
        <v>31</v>
      </c>
      <c r="ABJ241">
        <v>17</v>
      </c>
      <c r="ABK241">
        <v>213.012</v>
      </c>
      <c r="ABL241">
        <v>13.34</v>
      </c>
      <c r="ABM241">
        <v>11.592000000000001</v>
      </c>
      <c r="ABN241">
        <v>5.8</v>
      </c>
      <c r="ABO241">
        <v>60.45</v>
      </c>
      <c r="ABP241">
        <v>22</v>
      </c>
      <c r="ABQ241">
        <v>7</v>
      </c>
      <c r="ABR241">
        <v>30</v>
      </c>
      <c r="ABS241">
        <v>11</v>
      </c>
      <c r="ABT241">
        <v>161.18199999999999</v>
      </c>
      <c r="ABU241">
        <v>12.34</v>
      </c>
      <c r="ABV241">
        <v>9.0730000000000004</v>
      </c>
      <c r="ABW241">
        <v>6.35</v>
      </c>
      <c r="ABX241">
        <v>95</v>
      </c>
      <c r="ABY241">
        <v>18</v>
      </c>
      <c r="ABZ241">
        <v>1</v>
      </c>
      <c r="ACA241">
        <v>27</v>
      </c>
      <c r="ACB241">
        <v>10</v>
      </c>
      <c r="ACC241">
        <v>178.76300000000001</v>
      </c>
      <c r="ACD241">
        <v>8.34</v>
      </c>
      <c r="ACE241">
        <v>10.67</v>
      </c>
      <c r="ACF241">
        <v>7.5</v>
      </c>
      <c r="ACG241">
        <v>58.4</v>
      </c>
      <c r="ACH241">
        <v>10</v>
      </c>
      <c r="ACI241">
        <v>1</v>
      </c>
      <c r="ACJ241">
        <v>7</v>
      </c>
      <c r="ACK241">
        <v>16.600000000000001</v>
      </c>
      <c r="ACL241">
        <v>119.51</v>
      </c>
      <c r="ACM241">
        <v>14.67</v>
      </c>
      <c r="ACN241">
        <v>7.9269999999999996</v>
      </c>
      <c r="ACO241">
        <v>4.1500000000000004</v>
      </c>
      <c r="ACP241">
        <v>51.25</v>
      </c>
      <c r="ACQ241">
        <v>13</v>
      </c>
      <c r="ACR241">
        <v>1</v>
      </c>
      <c r="ACS241">
        <v>10</v>
      </c>
      <c r="ACT241">
        <v>6.5</v>
      </c>
      <c r="ACU241">
        <v>108.497</v>
      </c>
      <c r="ACV241">
        <v>24.84</v>
      </c>
      <c r="ACW241">
        <v>12.659000000000001</v>
      </c>
      <c r="ACX241">
        <v>9</v>
      </c>
      <c r="ACY241">
        <v>57</v>
      </c>
      <c r="ACZ241">
        <v>19</v>
      </c>
      <c r="ADA241">
        <v>1</v>
      </c>
      <c r="ADB241">
        <v>11</v>
      </c>
      <c r="ADC241">
        <v>5.5</v>
      </c>
      <c r="ADD241">
        <v>139.999</v>
      </c>
      <c r="ADE241">
        <v>14.35</v>
      </c>
      <c r="ADF241">
        <v>11.217000000000001</v>
      </c>
      <c r="ADG241">
        <v>15.3</v>
      </c>
      <c r="ADH241">
        <v>103.5</v>
      </c>
      <c r="ADI241">
        <v>6</v>
      </c>
      <c r="ADJ241">
        <v>0</v>
      </c>
      <c r="ADK241">
        <v>11</v>
      </c>
      <c r="ADL241">
        <v>11.5</v>
      </c>
      <c r="ADM241">
        <v>172.86699999999999</v>
      </c>
      <c r="ADN241">
        <v>2.67</v>
      </c>
      <c r="ADO241">
        <v>2.3090000000000002</v>
      </c>
      <c r="ADP241">
        <v>1</v>
      </c>
      <c r="ADQ241">
        <v>21.6</v>
      </c>
      <c r="ADR241">
        <v>1</v>
      </c>
      <c r="ADS241">
        <v>0</v>
      </c>
      <c r="ADT241">
        <v>5</v>
      </c>
      <c r="ADU241">
        <v>2.83</v>
      </c>
      <c r="ADV241">
        <v>36.408999999999999</v>
      </c>
      <c r="ADW241">
        <v>0</v>
      </c>
      <c r="ADX241">
        <v>0</v>
      </c>
      <c r="ADY241">
        <v>0</v>
      </c>
      <c r="ADZ241">
        <v>0</v>
      </c>
      <c r="AEA241">
        <v>0</v>
      </c>
      <c r="AEB241">
        <v>0</v>
      </c>
      <c r="AEC241">
        <v>0</v>
      </c>
      <c r="AED241">
        <v>0</v>
      </c>
      <c r="AEE241">
        <v>0</v>
      </c>
      <c r="AEF241">
        <v>0</v>
      </c>
      <c r="AEG241">
        <v>0</v>
      </c>
      <c r="AEH241">
        <v>0</v>
      </c>
      <c r="AEI241">
        <v>0</v>
      </c>
      <c r="AEJ241">
        <v>0</v>
      </c>
      <c r="AEK241">
        <v>0</v>
      </c>
      <c r="AEL241">
        <v>0</v>
      </c>
      <c r="AEM241">
        <v>0</v>
      </c>
      <c r="AEN241">
        <v>0</v>
      </c>
    </row>
    <row r="242" spans="1:820" x14ac:dyDescent="0.2">
      <c r="A242" s="6" t="s">
        <v>603</v>
      </c>
      <c r="B242">
        <v>812.64</v>
      </c>
      <c r="C242">
        <v>840.78099999999995</v>
      </c>
      <c r="D242">
        <v>550.76800000000003</v>
      </c>
      <c r="E242">
        <v>6099.1719999999996</v>
      </c>
      <c r="F242">
        <v>1018.833333333</v>
      </c>
      <c r="G242">
        <v>88</v>
      </c>
      <c r="H242">
        <v>1243</v>
      </c>
      <c r="I242">
        <v>606.65</v>
      </c>
      <c r="J242">
        <v>11259.844333333</v>
      </c>
      <c r="K242">
        <v>58.68</v>
      </c>
      <c r="L242">
        <v>54.445999999999998</v>
      </c>
      <c r="M242">
        <v>39.1</v>
      </c>
      <c r="N242">
        <v>532.4</v>
      </c>
      <c r="O242">
        <v>67</v>
      </c>
      <c r="P242">
        <v>5</v>
      </c>
      <c r="Q242">
        <v>139</v>
      </c>
      <c r="R242">
        <v>21</v>
      </c>
      <c r="S242">
        <v>916.62599999999998</v>
      </c>
      <c r="T242">
        <v>49.35</v>
      </c>
      <c r="U242">
        <v>75.558999999999997</v>
      </c>
      <c r="V242">
        <v>56.65</v>
      </c>
      <c r="W242">
        <v>484.41199999999998</v>
      </c>
      <c r="X242">
        <v>69</v>
      </c>
      <c r="Y242">
        <v>7</v>
      </c>
      <c r="Z242">
        <v>113</v>
      </c>
      <c r="AA242">
        <v>21.2</v>
      </c>
      <c r="AB242">
        <v>876.17100000000005</v>
      </c>
      <c r="AC242">
        <v>65.349999999999994</v>
      </c>
      <c r="AD242">
        <v>68.266000000000005</v>
      </c>
      <c r="AE242">
        <v>47.4</v>
      </c>
      <c r="AF242">
        <v>509.9</v>
      </c>
      <c r="AG242">
        <v>78</v>
      </c>
      <c r="AH242">
        <v>6</v>
      </c>
      <c r="AI242">
        <v>140</v>
      </c>
      <c r="AJ242">
        <v>45.7</v>
      </c>
      <c r="AK242">
        <v>960.61599999999999</v>
      </c>
      <c r="AL242">
        <v>73.650000000000006</v>
      </c>
      <c r="AM242">
        <v>59.542999999999999</v>
      </c>
      <c r="AN242">
        <v>42.05</v>
      </c>
      <c r="AO242">
        <v>489.12</v>
      </c>
      <c r="AP242">
        <v>88</v>
      </c>
      <c r="AQ242">
        <v>13</v>
      </c>
      <c r="AR242">
        <v>131</v>
      </c>
      <c r="AS242">
        <v>78.5</v>
      </c>
      <c r="AT242">
        <v>974.86300000000006</v>
      </c>
      <c r="AU242">
        <v>82.33</v>
      </c>
      <c r="AV242">
        <v>72.3</v>
      </c>
      <c r="AW242">
        <v>55.15</v>
      </c>
      <c r="AX242">
        <v>477.95</v>
      </c>
      <c r="AY242">
        <v>75</v>
      </c>
      <c r="AZ242">
        <v>11</v>
      </c>
      <c r="BA242">
        <v>91</v>
      </c>
      <c r="BB242">
        <v>87.61</v>
      </c>
      <c r="BC242">
        <v>952.34</v>
      </c>
      <c r="BD242">
        <v>82.83</v>
      </c>
      <c r="BE242">
        <v>72.777000000000001</v>
      </c>
      <c r="BF242">
        <v>63.55</v>
      </c>
      <c r="BG242">
        <v>455.84500000000003</v>
      </c>
      <c r="BH242">
        <v>116.833333333</v>
      </c>
      <c r="BI242">
        <v>5</v>
      </c>
      <c r="BJ242">
        <v>119</v>
      </c>
      <c r="BK242">
        <v>94.44</v>
      </c>
      <c r="BL242">
        <v>1010.275333333</v>
      </c>
      <c r="BM242">
        <v>81.36</v>
      </c>
      <c r="BN242">
        <v>92.168000000000006</v>
      </c>
      <c r="BO242">
        <v>43.3</v>
      </c>
      <c r="BP242">
        <v>431.45</v>
      </c>
      <c r="BQ242">
        <v>125</v>
      </c>
      <c r="BR242">
        <v>9</v>
      </c>
      <c r="BS242">
        <v>61</v>
      </c>
      <c r="BT242">
        <v>78</v>
      </c>
      <c r="BU242">
        <v>921.27800000000002</v>
      </c>
      <c r="BV242">
        <v>92.36</v>
      </c>
      <c r="BW242">
        <v>86.974999999999994</v>
      </c>
      <c r="BX242">
        <v>60.45</v>
      </c>
      <c r="BY242">
        <v>490.85</v>
      </c>
      <c r="BZ242">
        <v>119</v>
      </c>
      <c r="CA242">
        <v>13</v>
      </c>
      <c r="CB242">
        <v>49</v>
      </c>
      <c r="CC242">
        <v>53.4</v>
      </c>
      <c r="CD242">
        <v>965.03499999999997</v>
      </c>
      <c r="CE242">
        <v>77.19</v>
      </c>
      <c r="CF242">
        <v>79.406999999999996</v>
      </c>
      <c r="CG242">
        <v>37.15</v>
      </c>
      <c r="CH242">
        <v>646.97</v>
      </c>
      <c r="CI242">
        <v>86</v>
      </c>
      <c r="CJ242">
        <v>6</v>
      </c>
      <c r="CK242">
        <v>72</v>
      </c>
      <c r="CL242">
        <v>52.4</v>
      </c>
      <c r="CM242">
        <v>1057.117</v>
      </c>
      <c r="CN242">
        <v>58.18</v>
      </c>
      <c r="CO242">
        <v>64.929000000000002</v>
      </c>
      <c r="CP242">
        <v>44.4</v>
      </c>
      <c r="CQ242">
        <v>613.4</v>
      </c>
      <c r="CR242">
        <v>69</v>
      </c>
      <c r="CS242">
        <v>8</v>
      </c>
      <c r="CT242">
        <v>135</v>
      </c>
      <c r="CU242">
        <v>30.8</v>
      </c>
      <c r="CV242">
        <v>1023.7089999999999</v>
      </c>
      <c r="CW242">
        <v>38.5</v>
      </c>
      <c r="CX242">
        <v>49.100999999999999</v>
      </c>
      <c r="CY242">
        <v>32.200000000000003</v>
      </c>
      <c r="CZ242">
        <v>482.07499999999999</v>
      </c>
      <c r="DA242">
        <v>54</v>
      </c>
      <c r="DB242">
        <v>4</v>
      </c>
      <c r="DC242">
        <v>88</v>
      </c>
      <c r="DD242">
        <v>18</v>
      </c>
      <c r="DE242">
        <v>765.87599999999998</v>
      </c>
      <c r="DF242">
        <v>52.86</v>
      </c>
      <c r="DG242">
        <v>65.31</v>
      </c>
      <c r="DH242">
        <v>29.367999999999999</v>
      </c>
      <c r="DI242">
        <v>484.8</v>
      </c>
      <c r="DJ242">
        <v>72</v>
      </c>
      <c r="DK242">
        <v>1</v>
      </c>
      <c r="DL242">
        <v>105</v>
      </c>
      <c r="DM242">
        <v>25.6</v>
      </c>
      <c r="DN242">
        <v>835.93799999999999</v>
      </c>
      <c r="DO242">
        <v>103.07</v>
      </c>
      <c r="DP242">
        <v>115.075</v>
      </c>
      <c r="DQ242">
        <v>95.384</v>
      </c>
      <c r="DR242">
        <v>852.99</v>
      </c>
      <c r="DS242">
        <v>222</v>
      </c>
      <c r="DT242">
        <v>14</v>
      </c>
      <c r="DU242">
        <v>106</v>
      </c>
      <c r="DV242">
        <v>69.8</v>
      </c>
      <c r="DW242">
        <v>1578.319</v>
      </c>
      <c r="DX242">
        <v>8</v>
      </c>
      <c r="DY242">
        <v>3.99</v>
      </c>
      <c r="DZ242">
        <v>4.2</v>
      </c>
      <c r="EA242">
        <v>54.3</v>
      </c>
      <c r="EB242">
        <v>8</v>
      </c>
      <c r="EC242">
        <v>2</v>
      </c>
      <c r="ED242">
        <v>8</v>
      </c>
      <c r="EE242">
        <v>5</v>
      </c>
      <c r="EF242">
        <v>93.49</v>
      </c>
      <c r="EG242">
        <v>4</v>
      </c>
      <c r="EH242">
        <v>11.06</v>
      </c>
      <c r="EI242">
        <v>8.8000000000000007</v>
      </c>
      <c r="EJ242">
        <v>81.8</v>
      </c>
      <c r="EK242">
        <v>12</v>
      </c>
      <c r="EL242">
        <v>0</v>
      </c>
      <c r="EM242">
        <v>10</v>
      </c>
      <c r="EN242">
        <v>0</v>
      </c>
      <c r="EO242">
        <v>127.66</v>
      </c>
      <c r="EP242">
        <v>10.34</v>
      </c>
      <c r="EQ242">
        <v>3.68</v>
      </c>
      <c r="ER242">
        <v>8</v>
      </c>
      <c r="ES242">
        <v>83.9</v>
      </c>
      <c r="ET242">
        <v>9</v>
      </c>
      <c r="EU242">
        <v>1</v>
      </c>
      <c r="EV242">
        <v>29</v>
      </c>
      <c r="EW242">
        <v>2</v>
      </c>
      <c r="EX242">
        <v>146.91999999999999</v>
      </c>
      <c r="EY242">
        <v>8.34</v>
      </c>
      <c r="EZ242">
        <v>6.02</v>
      </c>
      <c r="FA242">
        <v>6.6</v>
      </c>
      <c r="FB242">
        <v>71.22</v>
      </c>
      <c r="FC242">
        <v>13</v>
      </c>
      <c r="FD242">
        <v>0</v>
      </c>
      <c r="FE242">
        <v>5</v>
      </c>
      <c r="FF242">
        <v>3</v>
      </c>
      <c r="FG242">
        <v>113.18</v>
      </c>
      <c r="FH242">
        <v>5</v>
      </c>
      <c r="FI242">
        <v>7.1050000000000004</v>
      </c>
      <c r="FJ242">
        <v>13.2</v>
      </c>
      <c r="FK242">
        <v>58.5</v>
      </c>
      <c r="FL242">
        <v>16</v>
      </c>
      <c r="FM242">
        <v>0</v>
      </c>
      <c r="FN242">
        <v>10</v>
      </c>
      <c r="FO242">
        <v>8</v>
      </c>
      <c r="FP242">
        <v>117.80500000000001</v>
      </c>
      <c r="FQ242">
        <v>12</v>
      </c>
      <c r="FR242">
        <v>13.7</v>
      </c>
      <c r="FS242">
        <v>11.3</v>
      </c>
      <c r="FT242">
        <v>58.3</v>
      </c>
      <c r="FU242">
        <v>23</v>
      </c>
      <c r="FV242">
        <v>0</v>
      </c>
      <c r="FW242">
        <v>6</v>
      </c>
      <c r="FX242">
        <v>15</v>
      </c>
      <c r="FY242">
        <v>139.30000000000001</v>
      </c>
      <c r="FZ242">
        <v>6.34</v>
      </c>
      <c r="GA242">
        <v>14.4</v>
      </c>
      <c r="GB242">
        <v>8.6999999999999993</v>
      </c>
      <c r="GC242">
        <v>40.6</v>
      </c>
      <c r="GD242">
        <v>42</v>
      </c>
      <c r="GE242">
        <v>4</v>
      </c>
      <c r="GF242">
        <v>0</v>
      </c>
      <c r="GG242">
        <v>5</v>
      </c>
      <c r="GH242">
        <v>121.04</v>
      </c>
      <c r="GI242">
        <v>13.02</v>
      </c>
      <c r="GJ242">
        <v>14.72</v>
      </c>
      <c r="GK242">
        <v>10.5</v>
      </c>
      <c r="GL242">
        <v>81.45</v>
      </c>
      <c r="GM242">
        <v>43</v>
      </c>
      <c r="GN242">
        <v>3</v>
      </c>
      <c r="GO242">
        <v>0</v>
      </c>
      <c r="GP242">
        <v>7.7</v>
      </c>
      <c r="GQ242">
        <v>173.39</v>
      </c>
      <c r="GR242">
        <v>7.68</v>
      </c>
      <c r="GS242">
        <v>10.38</v>
      </c>
      <c r="GT242">
        <v>7.2</v>
      </c>
      <c r="GU242">
        <v>98.72</v>
      </c>
      <c r="GV242">
        <v>17</v>
      </c>
      <c r="GW242">
        <v>0</v>
      </c>
      <c r="GX242">
        <v>6</v>
      </c>
      <c r="GY242">
        <v>8</v>
      </c>
      <c r="GZ242">
        <v>154.97999999999999</v>
      </c>
      <c r="HA242">
        <v>7.34</v>
      </c>
      <c r="HB242">
        <v>11.69</v>
      </c>
      <c r="HC242">
        <v>6.4</v>
      </c>
      <c r="HD242">
        <v>98.9</v>
      </c>
      <c r="HE242">
        <v>12</v>
      </c>
      <c r="HF242">
        <v>1</v>
      </c>
      <c r="HG242">
        <v>1</v>
      </c>
      <c r="HH242">
        <v>6</v>
      </c>
      <c r="HI242">
        <v>144.33000000000001</v>
      </c>
      <c r="HJ242">
        <v>5.33</v>
      </c>
      <c r="HK242">
        <v>5.68</v>
      </c>
      <c r="HL242">
        <v>2</v>
      </c>
      <c r="HM242">
        <v>58.4</v>
      </c>
      <c r="HN242">
        <v>13</v>
      </c>
      <c r="HO242">
        <v>2</v>
      </c>
      <c r="HP242">
        <v>16</v>
      </c>
      <c r="HQ242">
        <v>3.1</v>
      </c>
      <c r="HR242">
        <v>105.51</v>
      </c>
      <c r="HS242">
        <v>15.68</v>
      </c>
      <c r="HT242">
        <v>12.65</v>
      </c>
      <c r="HU242">
        <v>8.484</v>
      </c>
      <c r="HV242">
        <v>66.900000000000006</v>
      </c>
      <c r="HW242">
        <v>14</v>
      </c>
      <c r="HX242">
        <v>1</v>
      </c>
      <c r="HY242">
        <v>15</v>
      </c>
      <c r="HZ242">
        <v>7</v>
      </c>
      <c r="IA242">
        <v>140.714</v>
      </c>
      <c r="IB242">
        <v>119.67</v>
      </c>
      <c r="IC242">
        <v>130.00899999999999</v>
      </c>
      <c r="ID242">
        <v>107.5</v>
      </c>
      <c r="IE242">
        <v>1152.962</v>
      </c>
      <c r="IF242">
        <v>144</v>
      </c>
      <c r="IG242">
        <v>7</v>
      </c>
      <c r="IH242">
        <v>180</v>
      </c>
      <c r="II242">
        <v>89.3</v>
      </c>
      <c r="IJ242">
        <v>1930.441</v>
      </c>
      <c r="IK242">
        <v>13.34</v>
      </c>
      <c r="IL242">
        <v>5.806</v>
      </c>
      <c r="IM242">
        <v>6</v>
      </c>
      <c r="IN242">
        <v>43.2</v>
      </c>
      <c r="IO242">
        <v>16</v>
      </c>
      <c r="IP242">
        <v>1</v>
      </c>
      <c r="IQ242">
        <v>14</v>
      </c>
      <c r="IR242">
        <v>1</v>
      </c>
      <c r="IS242">
        <v>100.346</v>
      </c>
      <c r="IT242">
        <v>5.66</v>
      </c>
      <c r="IU242">
        <v>9.8699999999999992</v>
      </c>
      <c r="IV242">
        <v>14</v>
      </c>
      <c r="IW242">
        <v>55.311999999999998</v>
      </c>
      <c r="IX242">
        <v>12</v>
      </c>
      <c r="IY242">
        <v>0</v>
      </c>
      <c r="IZ242">
        <v>41</v>
      </c>
      <c r="JA242">
        <v>5</v>
      </c>
      <c r="JB242">
        <v>142.84200000000001</v>
      </c>
      <c r="JC242">
        <v>8</v>
      </c>
      <c r="JD242">
        <v>8.67</v>
      </c>
      <c r="JE242">
        <v>7.7</v>
      </c>
      <c r="JF242">
        <v>75.650000000000006</v>
      </c>
      <c r="JG242">
        <v>5</v>
      </c>
      <c r="JH242">
        <v>0</v>
      </c>
      <c r="JI242">
        <v>8</v>
      </c>
      <c r="JJ242">
        <v>3</v>
      </c>
      <c r="JK242">
        <v>116.02</v>
      </c>
      <c r="JL242">
        <v>15</v>
      </c>
      <c r="JM242">
        <v>5.165</v>
      </c>
      <c r="JN242">
        <v>6.4</v>
      </c>
      <c r="JO242">
        <v>99.4</v>
      </c>
      <c r="JP242">
        <v>17</v>
      </c>
      <c r="JQ242">
        <v>0</v>
      </c>
      <c r="JR242">
        <v>6</v>
      </c>
      <c r="JS242">
        <v>8</v>
      </c>
      <c r="JT242">
        <v>156.965</v>
      </c>
      <c r="JU242">
        <v>9.99</v>
      </c>
      <c r="JV242">
        <v>9.8019999999999996</v>
      </c>
      <c r="JW242">
        <v>9.8000000000000007</v>
      </c>
      <c r="JX242">
        <v>98.9</v>
      </c>
      <c r="JY242">
        <v>12</v>
      </c>
      <c r="JZ242">
        <v>1</v>
      </c>
      <c r="KA242">
        <v>1</v>
      </c>
      <c r="KB242">
        <v>16.2</v>
      </c>
      <c r="KC242">
        <v>158.69200000000001</v>
      </c>
      <c r="KD242">
        <v>9.33</v>
      </c>
      <c r="KE242">
        <v>12.34</v>
      </c>
      <c r="KF242">
        <v>9.6999999999999993</v>
      </c>
      <c r="KG242">
        <v>79.8</v>
      </c>
      <c r="KH242">
        <v>11</v>
      </c>
      <c r="KI242">
        <v>0</v>
      </c>
      <c r="KJ242">
        <v>30</v>
      </c>
      <c r="KK242">
        <v>20</v>
      </c>
      <c r="KL242">
        <v>172.17</v>
      </c>
      <c r="KM242">
        <v>10.01</v>
      </c>
      <c r="KN242">
        <v>8.34</v>
      </c>
      <c r="KO242">
        <v>10.7</v>
      </c>
      <c r="KP242">
        <v>82.65</v>
      </c>
      <c r="KQ242">
        <v>10</v>
      </c>
      <c r="KR242">
        <v>0</v>
      </c>
      <c r="KS242">
        <v>12</v>
      </c>
      <c r="KT242">
        <v>16</v>
      </c>
      <c r="KU242">
        <v>149.69999999999999</v>
      </c>
      <c r="KV242">
        <v>14.17</v>
      </c>
      <c r="KW242">
        <v>13.34</v>
      </c>
      <c r="KX242">
        <v>11.3</v>
      </c>
      <c r="KY242">
        <v>85</v>
      </c>
      <c r="KZ242">
        <v>14</v>
      </c>
      <c r="LA242">
        <v>3</v>
      </c>
      <c r="LB242">
        <v>3</v>
      </c>
      <c r="LC242">
        <v>4</v>
      </c>
      <c r="LD242">
        <v>147.81</v>
      </c>
      <c r="LE242">
        <v>12</v>
      </c>
      <c r="LF242">
        <v>16.66</v>
      </c>
      <c r="LG242">
        <v>5.6</v>
      </c>
      <c r="LH242">
        <v>109.2</v>
      </c>
      <c r="LI242">
        <v>11</v>
      </c>
      <c r="LJ242">
        <v>0</v>
      </c>
      <c r="LK242">
        <v>17</v>
      </c>
      <c r="LL242">
        <v>4</v>
      </c>
      <c r="LM242">
        <v>175.46</v>
      </c>
      <c r="LN242">
        <v>8.34</v>
      </c>
      <c r="LO242">
        <v>13.696</v>
      </c>
      <c r="LP242">
        <v>10.7</v>
      </c>
      <c r="LQ242">
        <v>181.3</v>
      </c>
      <c r="LR242">
        <v>7</v>
      </c>
      <c r="LS242">
        <v>2</v>
      </c>
      <c r="LT242">
        <v>26</v>
      </c>
      <c r="LU242">
        <v>6</v>
      </c>
      <c r="LV242">
        <v>255.036</v>
      </c>
      <c r="LW242">
        <v>4.83</v>
      </c>
      <c r="LX242">
        <v>11.891</v>
      </c>
      <c r="LY242">
        <v>7.3</v>
      </c>
      <c r="LZ242">
        <v>157.85</v>
      </c>
      <c r="MA242">
        <v>10</v>
      </c>
      <c r="MB242">
        <v>0</v>
      </c>
      <c r="MC242">
        <v>20</v>
      </c>
      <c r="MD242">
        <v>4</v>
      </c>
      <c r="ME242">
        <v>215.87100000000001</v>
      </c>
      <c r="MF242">
        <v>9</v>
      </c>
      <c r="MG242">
        <v>14.429</v>
      </c>
      <c r="MH242">
        <v>8.3000000000000007</v>
      </c>
      <c r="MI242">
        <v>84.7</v>
      </c>
      <c r="MJ242">
        <v>19</v>
      </c>
      <c r="MK242">
        <v>0</v>
      </c>
      <c r="ML242">
        <v>2</v>
      </c>
      <c r="MM242">
        <v>2.1</v>
      </c>
      <c r="MN242">
        <v>139.529</v>
      </c>
      <c r="MO242">
        <v>164.5</v>
      </c>
      <c r="MP242">
        <v>160.417</v>
      </c>
      <c r="MQ242">
        <v>125.334</v>
      </c>
      <c r="MR242">
        <v>1249.9000000000001</v>
      </c>
      <c r="MS242">
        <v>183.83333333300001</v>
      </c>
      <c r="MT242">
        <v>12</v>
      </c>
      <c r="MU242">
        <v>195</v>
      </c>
      <c r="MV242">
        <v>98.9</v>
      </c>
      <c r="MW242">
        <v>2189.8843333330001</v>
      </c>
      <c r="MX242">
        <v>9</v>
      </c>
      <c r="MY242">
        <v>12.65</v>
      </c>
      <c r="MZ242">
        <v>10.3</v>
      </c>
      <c r="NA242">
        <v>146.1</v>
      </c>
      <c r="NB242">
        <v>10</v>
      </c>
      <c r="NC242">
        <v>1</v>
      </c>
      <c r="ND242">
        <v>13</v>
      </c>
      <c r="NE242">
        <v>2</v>
      </c>
      <c r="NF242">
        <v>204.05</v>
      </c>
      <c r="NG242">
        <v>7.16</v>
      </c>
      <c r="NH242">
        <v>10.023</v>
      </c>
      <c r="NI242">
        <v>11.1</v>
      </c>
      <c r="NJ242">
        <v>66.3</v>
      </c>
      <c r="NK242">
        <v>7</v>
      </c>
      <c r="NL242">
        <v>4</v>
      </c>
      <c r="NM242">
        <v>22</v>
      </c>
      <c r="NN242">
        <v>5</v>
      </c>
      <c r="NO242">
        <v>132.583</v>
      </c>
      <c r="NP242">
        <v>14.5</v>
      </c>
      <c r="NQ242">
        <v>16.68</v>
      </c>
      <c r="NR242">
        <v>10.3</v>
      </c>
      <c r="NS242">
        <v>98.65</v>
      </c>
      <c r="NT242">
        <v>22</v>
      </c>
      <c r="NU242">
        <v>0</v>
      </c>
      <c r="NV242">
        <v>34</v>
      </c>
      <c r="NW242">
        <v>9.5</v>
      </c>
      <c r="NX242">
        <v>205.63</v>
      </c>
      <c r="NY242">
        <v>8.99</v>
      </c>
      <c r="NZ242">
        <v>15.375999999999999</v>
      </c>
      <c r="OA242">
        <v>11.45</v>
      </c>
      <c r="OB242">
        <v>131.4</v>
      </c>
      <c r="OC242">
        <v>14</v>
      </c>
      <c r="OD242">
        <v>2</v>
      </c>
      <c r="OE242">
        <v>28</v>
      </c>
      <c r="OF242">
        <v>19</v>
      </c>
      <c r="OG242">
        <v>230.21600000000001</v>
      </c>
      <c r="OH242">
        <v>17.34</v>
      </c>
      <c r="OI242">
        <v>13.65</v>
      </c>
      <c r="OJ242">
        <v>11</v>
      </c>
      <c r="OK242">
        <v>117.85</v>
      </c>
      <c r="OL242">
        <v>12</v>
      </c>
      <c r="OM242">
        <v>1</v>
      </c>
      <c r="ON242">
        <v>2</v>
      </c>
      <c r="OO242">
        <v>12.5</v>
      </c>
      <c r="OP242">
        <v>187.34</v>
      </c>
      <c r="OQ242">
        <v>24.01</v>
      </c>
      <c r="OR242">
        <v>10.34</v>
      </c>
      <c r="OS242">
        <v>18.649999999999999</v>
      </c>
      <c r="OT242">
        <v>72.599999999999994</v>
      </c>
      <c r="OU242">
        <v>28.833333332999999</v>
      </c>
      <c r="OV242">
        <v>0</v>
      </c>
      <c r="OW242">
        <v>2</v>
      </c>
      <c r="OX242">
        <v>9.1999999999999993</v>
      </c>
      <c r="OY242">
        <v>165.633333333</v>
      </c>
      <c r="OZ242">
        <v>27.66</v>
      </c>
      <c r="PA242">
        <v>14.65</v>
      </c>
      <c r="PB242">
        <v>7.1</v>
      </c>
      <c r="PC242">
        <v>69.599999999999994</v>
      </c>
      <c r="PD242">
        <v>11</v>
      </c>
      <c r="PE242">
        <v>1</v>
      </c>
      <c r="PF242">
        <v>2</v>
      </c>
      <c r="PG242">
        <v>11</v>
      </c>
      <c r="PH242">
        <v>144.01</v>
      </c>
      <c r="PI242">
        <v>10.99</v>
      </c>
      <c r="PJ242">
        <v>10.231999999999999</v>
      </c>
      <c r="PK242">
        <v>11</v>
      </c>
      <c r="PL242">
        <v>85.15</v>
      </c>
      <c r="PM242">
        <v>18</v>
      </c>
      <c r="PN242">
        <v>0</v>
      </c>
      <c r="PO242">
        <v>29</v>
      </c>
      <c r="PP242">
        <v>6</v>
      </c>
      <c r="PQ242">
        <v>170.37200000000001</v>
      </c>
      <c r="PR242">
        <v>11.34</v>
      </c>
      <c r="PS242">
        <v>15.186</v>
      </c>
      <c r="PT242">
        <v>5.65</v>
      </c>
      <c r="PU242">
        <v>115.4</v>
      </c>
      <c r="PV242">
        <v>18</v>
      </c>
      <c r="PW242">
        <v>1</v>
      </c>
      <c r="PX242">
        <v>10</v>
      </c>
      <c r="PY242">
        <v>6</v>
      </c>
      <c r="PZ242">
        <v>182.57599999999999</v>
      </c>
      <c r="QA242">
        <v>19.329999999999998</v>
      </c>
      <c r="QB242">
        <v>11.028</v>
      </c>
      <c r="QC242">
        <v>8.75</v>
      </c>
      <c r="QD242">
        <v>102.45</v>
      </c>
      <c r="QE242">
        <v>18</v>
      </c>
      <c r="QF242">
        <v>0</v>
      </c>
      <c r="QG242">
        <v>14</v>
      </c>
      <c r="QH242">
        <v>6.3</v>
      </c>
      <c r="QI242">
        <v>179.858</v>
      </c>
      <c r="QJ242">
        <v>3.68</v>
      </c>
      <c r="QK242">
        <v>11.076000000000001</v>
      </c>
      <c r="QL242">
        <v>10.8</v>
      </c>
      <c r="QM242">
        <v>99.8</v>
      </c>
      <c r="QN242">
        <v>7</v>
      </c>
      <c r="QO242">
        <v>2</v>
      </c>
      <c r="QP242">
        <v>7</v>
      </c>
      <c r="QQ242">
        <v>5.4</v>
      </c>
      <c r="QR242">
        <v>146.756</v>
      </c>
      <c r="QS242">
        <v>10.5</v>
      </c>
      <c r="QT242">
        <v>19.526</v>
      </c>
      <c r="QU242">
        <v>9.234</v>
      </c>
      <c r="QV242">
        <v>144.6</v>
      </c>
      <c r="QW242">
        <v>18</v>
      </c>
      <c r="QX242">
        <v>0</v>
      </c>
      <c r="QY242">
        <v>32</v>
      </c>
      <c r="QZ242">
        <v>7</v>
      </c>
      <c r="RA242">
        <v>240.86</v>
      </c>
      <c r="RB242">
        <v>140.36000000000001</v>
      </c>
      <c r="RC242">
        <v>159.93700000000001</v>
      </c>
      <c r="RD242">
        <v>89.35</v>
      </c>
      <c r="RE242">
        <v>880.8</v>
      </c>
      <c r="RF242">
        <v>126</v>
      </c>
      <c r="RG242">
        <v>14</v>
      </c>
      <c r="RH242">
        <v>212</v>
      </c>
      <c r="RI242">
        <v>114.51</v>
      </c>
      <c r="RJ242">
        <v>1736.9570000000001</v>
      </c>
      <c r="RK242">
        <v>8.68</v>
      </c>
      <c r="RL242">
        <v>10</v>
      </c>
      <c r="RM242">
        <v>6.2</v>
      </c>
      <c r="RN242">
        <v>76.3</v>
      </c>
      <c r="RO242">
        <v>11</v>
      </c>
      <c r="RP242">
        <v>0</v>
      </c>
      <c r="RQ242">
        <v>21</v>
      </c>
      <c r="RR242">
        <v>4</v>
      </c>
      <c r="RS242">
        <v>137.18</v>
      </c>
      <c r="RT242">
        <v>15.33</v>
      </c>
      <c r="RU242">
        <v>11.68</v>
      </c>
      <c r="RV242">
        <v>7.4</v>
      </c>
      <c r="RW242">
        <v>69.5</v>
      </c>
      <c r="RX242">
        <v>8</v>
      </c>
      <c r="RY242">
        <v>0</v>
      </c>
      <c r="RZ242">
        <v>10</v>
      </c>
      <c r="SA242">
        <v>2.2000000000000002</v>
      </c>
      <c r="SB242">
        <v>124.11</v>
      </c>
      <c r="SC242">
        <v>10.83</v>
      </c>
      <c r="SD242">
        <v>12.36</v>
      </c>
      <c r="SE242">
        <v>8.6</v>
      </c>
      <c r="SF242">
        <v>58.8</v>
      </c>
      <c r="SG242">
        <v>7</v>
      </c>
      <c r="SH242">
        <v>3</v>
      </c>
      <c r="SI242">
        <v>15</v>
      </c>
      <c r="SJ242">
        <v>14</v>
      </c>
      <c r="SK242">
        <v>129.59</v>
      </c>
      <c r="SL242">
        <v>8.5</v>
      </c>
      <c r="SM242">
        <v>10.125999999999999</v>
      </c>
      <c r="SN242">
        <v>6.7</v>
      </c>
      <c r="SO242">
        <v>52</v>
      </c>
      <c r="SP242">
        <v>8</v>
      </c>
      <c r="SQ242">
        <v>1</v>
      </c>
      <c r="SR242">
        <v>27</v>
      </c>
      <c r="SS242">
        <v>13.5</v>
      </c>
      <c r="ST242">
        <v>126.82599999999999</v>
      </c>
      <c r="SU242">
        <v>17.670000000000002</v>
      </c>
      <c r="SV242">
        <v>17.042999999999999</v>
      </c>
      <c r="SW242">
        <v>5.25</v>
      </c>
      <c r="SX242">
        <v>57.6</v>
      </c>
      <c r="SY242">
        <v>12</v>
      </c>
      <c r="SZ242">
        <v>6</v>
      </c>
      <c r="TA242">
        <v>8</v>
      </c>
      <c r="TB242">
        <v>19.41</v>
      </c>
      <c r="TC242">
        <v>142.97300000000001</v>
      </c>
      <c r="TD242">
        <v>8.33</v>
      </c>
      <c r="TE242">
        <v>9.1219999999999999</v>
      </c>
      <c r="TF242">
        <v>11</v>
      </c>
      <c r="TG242">
        <v>62.1</v>
      </c>
      <c r="TH242">
        <v>13</v>
      </c>
      <c r="TI242">
        <v>0</v>
      </c>
      <c r="TJ242">
        <v>6</v>
      </c>
      <c r="TK242">
        <v>17.5</v>
      </c>
      <c r="TL242">
        <v>127.05200000000001</v>
      </c>
      <c r="TM242">
        <v>12.33</v>
      </c>
      <c r="TN242">
        <v>24.82</v>
      </c>
      <c r="TO242">
        <v>5.5</v>
      </c>
      <c r="TP242">
        <v>83</v>
      </c>
      <c r="TQ242">
        <v>13</v>
      </c>
      <c r="TR242">
        <v>1</v>
      </c>
      <c r="TS242">
        <v>17</v>
      </c>
      <c r="TT242">
        <v>10</v>
      </c>
      <c r="TU242">
        <v>166.65</v>
      </c>
      <c r="TV242">
        <v>22.52</v>
      </c>
      <c r="TW242">
        <v>20.780999999999999</v>
      </c>
      <c r="TX242">
        <v>9.75</v>
      </c>
      <c r="TY242">
        <v>86.2</v>
      </c>
      <c r="TZ242">
        <v>13</v>
      </c>
      <c r="UA242">
        <v>0</v>
      </c>
      <c r="UB242">
        <v>3</v>
      </c>
      <c r="UC242">
        <v>10.7</v>
      </c>
      <c r="UD242">
        <v>165.95099999999999</v>
      </c>
      <c r="UE242">
        <v>5.17</v>
      </c>
      <c r="UF242">
        <v>8.516</v>
      </c>
      <c r="UG242">
        <v>12.2</v>
      </c>
      <c r="UH242">
        <v>76.724999999999994</v>
      </c>
      <c r="UI242">
        <v>14</v>
      </c>
      <c r="UJ242">
        <v>2</v>
      </c>
      <c r="UK242">
        <v>17</v>
      </c>
      <c r="UL242">
        <v>8</v>
      </c>
      <c r="UM242">
        <v>143.61099999999999</v>
      </c>
      <c r="UN242">
        <v>5</v>
      </c>
      <c r="UO242">
        <v>11.65</v>
      </c>
      <c r="UP242">
        <v>7.15</v>
      </c>
      <c r="UQ242">
        <v>105.25</v>
      </c>
      <c r="UR242">
        <v>11</v>
      </c>
      <c r="US242">
        <v>1</v>
      </c>
      <c r="UT242">
        <v>39</v>
      </c>
      <c r="UU242">
        <v>5.2</v>
      </c>
      <c r="UV242">
        <v>185.25</v>
      </c>
      <c r="UW242">
        <v>15.66</v>
      </c>
      <c r="UX242">
        <v>13.154</v>
      </c>
      <c r="UY242">
        <v>6.5</v>
      </c>
      <c r="UZ242">
        <v>65.325000000000003</v>
      </c>
      <c r="VA242">
        <v>4</v>
      </c>
      <c r="VB242">
        <v>0</v>
      </c>
      <c r="VC242">
        <v>22</v>
      </c>
      <c r="VD242">
        <v>4</v>
      </c>
      <c r="VE242">
        <v>130.63900000000001</v>
      </c>
      <c r="VF242">
        <v>10.34</v>
      </c>
      <c r="VG242">
        <v>10.685</v>
      </c>
      <c r="VH242">
        <v>3.1</v>
      </c>
      <c r="VI242">
        <v>88</v>
      </c>
      <c r="VJ242">
        <v>12</v>
      </c>
      <c r="VK242">
        <v>0</v>
      </c>
      <c r="VL242">
        <v>27</v>
      </c>
      <c r="VM242">
        <v>6</v>
      </c>
      <c r="VN242">
        <v>157.125</v>
      </c>
      <c r="VO242">
        <v>160.82</v>
      </c>
      <c r="VP242">
        <v>144.53399999999999</v>
      </c>
      <c r="VQ242">
        <v>74.75</v>
      </c>
      <c r="VR242">
        <v>1216.4449999999999</v>
      </c>
      <c r="VS242">
        <v>208</v>
      </c>
      <c r="VT242">
        <v>22</v>
      </c>
      <c r="VU242">
        <v>281</v>
      </c>
      <c r="VV242">
        <v>129</v>
      </c>
      <c r="VW242">
        <v>2236.549</v>
      </c>
      <c r="VX242">
        <v>8.16</v>
      </c>
      <c r="VY242">
        <v>5.9139999999999997</v>
      </c>
      <c r="VZ242">
        <v>5.6</v>
      </c>
      <c r="WA242">
        <v>89.6</v>
      </c>
      <c r="WB242">
        <v>15</v>
      </c>
      <c r="WC242">
        <v>0</v>
      </c>
      <c r="WD242">
        <v>20</v>
      </c>
      <c r="WE242">
        <v>5</v>
      </c>
      <c r="WF242">
        <v>149.274</v>
      </c>
      <c r="WG242">
        <v>6.84</v>
      </c>
      <c r="WH242">
        <v>15.586</v>
      </c>
      <c r="WI242">
        <v>6.35</v>
      </c>
      <c r="WJ242">
        <v>123.2</v>
      </c>
      <c r="WK242">
        <v>13</v>
      </c>
      <c r="WL242">
        <v>3</v>
      </c>
      <c r="WM242">
        <v>18</v>
      </c>
      <c r="WN242">
        <v>2</v>
      </c>
      <c r="WO242">
        <v>187.976</v>
      </c>
      <c r="WP242">
        <v>9</v>
      </c>
      <c r="WQ242">
        <v>14.074</v>
      </c>
      <c r="WR242">
        <v>8</v>
      </c>
      <c r="WS242">
        <v>121.7</v>
      </c>
      <c r="WT242">
        <v>26</v>
      </c>
      <c r="WU242">
        <v>1</v>
      </c>
      <c r="WV242">
        <v>49</v>
      </c>
      <c r="WW242">
        <v>6.4</v>
      </c>
      <c r="WX242">
        <v>235.17400000000001</v>
      </c>
      <c r="WY242">
        <v>16.66</v>
      </c>
      <c r="WZ242">
        <v>10.374000000000001</v>
      </c>
      <c r="XA242">
        <v>6.5</v>
      </c>
      <c r="XB242">
        <v>83.1</v>
      </c>
      <c r="XC242">
        <v>19</v>
      </c>
      <c r="XD242">
        <v>6</v>
      </c>
      <c r="XE242">
        <v>15</v>
      </c>
      <c r="XF242">
        <v>24</v>
      </c>
      <c r="XG242">
        <v>180.63399999999999</v>
      </c>
      <c r="XH242">
        <v>27.67</v>
      </c>
      <c r="XI242">
        <v>9.3000000000000007</v>
      </c>
      <c r="XJ242">
        <v>8.85</v>
      </c>
      <c r="XK242">
        <v>81.400000000000006</v>
      </c>
      <c r="XL242">
        <v>16</v>
      </c>
      <c r="XM242">
        <v>2</v>
      </c>
      <c r="XN242">
        <v>14</v>
      </c>
      <c r="XO242">
        <v>21.5</v>
      </c>
      <c r="XP242">
        <v>180.72</v>
      </c>
      <c r="XQ242">
        <v>20.66</v>
      </c>
      <c r="XR242">
        <v>13.185</v>
      </c>
      <c r="XS242">
        <v>4.9000000000000004</v>
      </c>
      <c r="XT242">
        <v>112.845</v>
      </c>
      <c r="XU242">
        <v>21</v>
      </c>
      <c r="XV242">
        <v>1</v>
      </c>
      <c r="XW242">
        <v>42</v>
      </c>
      <c r="XX242">
        <v>16.399999999999999</v>
      </c>
      <c r="XY242">
        <v>231.99</v>
      </c>
      <c r="XZ242">
        <v>11.67</v>
      </c>
      <c r="YA242">
        <v>16.422999999999998</v>
      </c>
      <c r="YB242">
        <v>6</v>
      </c>
      <c r="YC242">
        <v>76.400000000000006</v>
      </c>
      <c r="YD242">
        <v>21</v>
      </c>
      <c r="YE242">
        <v>2</v>
      </c>
      <c r="YF242">
        <v>6</v>
      </c>
      <c r="YG242">
        <v>18</v>
      </c>
      <c r="YH242">
        <v>157.49299999999999</v>
      </c>
      <c r="YI242">
        <v>14.99</v>
      </c>
      <c r="YJ242">
        <v>17.803000000000001</v>
      </c>
      <c r="YK242">
        <v>9.3000000000000007</v>
      </c>
      <c r="YL242">
        <v>99.8</v>
      </c>
      <c r="YM242">
        <v>13</v>
      </c>
      <c r="YN242">
        <v>2</v>
      </c>
      <c r="YO242">
        <v>6</v>
      </c>
      <c r="YP242">
        <v>13</v>
      </c>
      <c r="YQ242">
        <v>175.893</v>
      </c>
      <c r="YR242">
        <v>17.16</v>
      </c>
      <c r="YS242">
        <v>12.076000000000001</v>
      </c>
      <c r="YT242">
        <v>4</v>
      </c>
      <c r="YU242">
        <v>128.6</v>
      </c>
      <c r="YV242">
        <v>16</v>
      </c>
      <c r="YW242">
        <v>2</v>
      </c>
      <c r="YX242">
        <v>14</v>
      </c>
      <c r="YY242">
        <v>10.4</v>
      </c>
      <c r="YZ242">
        <v>204.23599999999999</v>
      </c>
      <c r="ZA242">
        <v>11.67</v>
      </c>
      <c r="ZB242">
        <v>14.478999999999999</v>
      </c>
      <c r="ZC242">
        <v>9.4</v>
      </c>
      <c r="ZD242">
        <v>98.5</v>
      </c>
      <c r="ZE242">
        <v>19</v>
      </c>
      <c r="ZF242">
        <v>3</v>
      </c>
      <c r="ZG242">
        <v>45</v>
      </c>
      <c r="ZH242">
        <v>7.3</v>
      </c>
      <c r="ZI242">
        <v>208.34899999999999</v>
      </c>
      <c r="ZJ242">
        <v>9</v>
      </c>
      <c r="ZK242">
        <v>7.3</v>
      </c>
      <c r="ZL242">
        <v>5.6</v>
      </c>
      <c r="ZM242">
        <v>100.7</v>
      </c>
      <c r="ZN242">
        <v>20</v>
      </c>
      <c r="ZO242">
        <v>0</v>
      </c>
      <c r="ZP242">
        <v>23</v>
      </c>
      <c r="ZQ242">
        <v>1.5</v>
      </c>
      <c r="ZR242">
        <v>167.1</v>
      </c>
      <c r="ZS242">
        <v>7.34</v>
      </c>
      <c r="ZT242">
        <v>8.02</v>
      </c>
      <c r="ZU242">
        <v>0.25</v>
      </c>
      <c r="ZV242">
        <v>100.6</v>
      </c>
      <c r="ZW242">
        <v>9</v>
      </c>
      <c r="ZX242">
        <v>0</v>
      </c>
      <c r="ZY242">
        <v>29</v>
      </c>
      <c r="ZZ242">
        <v>3.5</v>
      </c>
      <c r="AAA242">
        <v>157.71</v>
      </c>
      <c r="AAB242">
        <v>124.22</v>
      </c>
      <c r="AAC242">
        <v>130.809</v>
      </c>
      <c r="AAD242">
        <v>58.45</v>
      </c>
      <c r="AAE242">
        <v>746.07500000000005</v>
      </c>
      <c r="AAF242">
        <v>135</v>
      </c>
      <c r="AAG242">
        <v>19</v>
      </c>
      <c r="AAH242">
        <v>269</v>
      </c>
      <c r="AAI242">
        <v>105.14</v>
      </c>
      <c r="AAJ242">
        <v>1587.694</v>
      </c>
      <c r="AAK242">
        <v>11.5</v>
      </c>
      <c r="AAL242">
        <v>16.085999999999999</v>
      </c>
      <c r="AAM242">
        <v>6.8</v>
      </c>
      <c r="AAN242">
        <v>122.9</v>
      </c>
      <c r="AAO242">
        <v>7</v>
      </c>
      <c r="AAP242">
        <v>1</v>
      </c>
      <c r="AAQ242">
        <v>63</v>
      </c>
      <c r="AAR242">
        <v>4</v>
      </c>
      <c r="AAS242">
        <v>232.286</v>
      </c>
      <c r="AAT242">
        <v>10.36</v>
      </c>
      <c r="AAU242">
        <v>17.34</v>
      </c>
      <c r="AAV242">
        <v>9</v>
      </c>
      <c r="AAW242">
        <v>88.3</v>
      </c>
      <c r="AAX242">
        <v>17</v>
      </c>
      <c r="AAY242">
        <v>0</v>
      </c>
      <c r="AAZ242">
        <v>12</v>
      </c>
      <c r="ABA242">
        <v>7</v>
      </c>
      <c r="ABB242">
        <v>161</v>
      </c>
      <c r="ABC242">
        <v>12.68</v>
      </c>
      <c r="ABD242">
        <v>12.802</v>
      </c>
      <c r="ABE242">
        <v>4.8</v>
      </c>
      <c r="ABF242">
        <v>71.2</v>
      </c>
      <c r="ABG242">
        <v>9</v>
      </c>
      <c r="ABH242">
        <v>1</v>
      </c>
      <c r="ABI242">
        <v>5</v>
      </c>
      <c r="ABJ242">
        <v>10.8</v>
      </c>
      <c r="ABK242">
        <v>127.282</v>
      </c>
      <c r="ABL242">
        <v>16.16</v>
      </c>
      <c r="ABM242">
        <v>12.481999999999999</v>
      </c>
      <c r="ABN242">
        <v>4.4000000000000004</v>
      </c>
      <c r="ABO242">
        <v>52</v>
      </c>
      <c r="ABP242">
        <v>17</v>
      </c>
      <c r="ABQ242">
        <v>4</v>
      </c>
      <c r="ABR242">
        <v>50</v>
      </c>
      <c r="ABS242">
        <v>11</v>
      </c>
      <c r="ABT242">
        <v>167.042</v>
      </c>
      <c r="ABU242">
        <v>4.66</v>
      </c>
      <c r="ABV242">
        <v>15.4</v>
      </c>
      <c r="ABW242">
        <v>7.05</v>
      </c>
      <c r="ABX242">
        <v>63.7</v>
      </c>
      <c r="ABY242">
        <v>7</v>
      </c>
      <c r="ABZ242">
        <v>1</v>
      </c>
      <c r="ACA242">
        <v>56</v>
      </c>
      <c r="ACB242">
        <v>10</v>
      </c>
      <c r="ACC242">
        <v>164.81</v>
      </c>
      <c r="ACD242">
        <v>8.5</v>
      </c>
      <c r="ACE242">
        <v>14.09</v>
      </c>
      <c r="ACF242">
        <v>8</v>
      </c>
      <c r="ACG242">
        <v>70.2</v>
      </c>
      <c r="ACH242">
        <v>20</v>
      </c>
      <c r="ACI242">
        <v>4</v>
      </c>
      <c r="ACJ242">
        <v>33</v>
      </c>
      <c r="ACK242">
        <v>16.34</v>
      </c>
      <c r="ACL242">
        <v>174.13</v>
      </c>
      <c r="ACM242">
        <v>13.35</v>
      </c>
      <c r="ACN242">
        <v>13.535</v>
      </c>
      <c r="ACO242">
        <v>5.3</v>
      </c>
      <c r="ACP242">
        <v>79.2</v>
      </c>
      <c r="ACQ242">
        <v>28</v>
      </c>
      <c r="ACR242">
        <v>1</v>
      </c>
      <c r="ACS242">
        <v>24</v>
      </c>
      <c r="ACT242">
        <v>18</v>
      </c>
      <c r="ACU242">
        <v>182.38499999999999</v>
      </c>
      <c r="ACV242">
        <v>16.670000000000002</v>
      </c>
      <c r="ACW242">
        <v>10.099</v>
      </c>
      <c r="ACX242">
        <v>8.6</v>
      </c>
      <c r="ACY242">
        <v>53.25</v>
      </c>
      <c r="ACZ242">
        <v>18</v>
      </c>
      <c r="ADA242">
        <v>5</v>
      </c>
      <c r="ADB242">
        <v>8</v>
      </c>
      <c r="ADC242">
        <v>12</v>
      </c>
      <c r="ADD242">
        <v>131.619</v>
      </c>
      <c r="ADE242">
        <v>23.84</v>
      </c>
      <c r="ADF242">
        <v>16.588999999999999</v>
      </c>
      <c r="ADG242">
        <v>2.5</v>
      </c>
      <c r="ADH242">
        <v>118.325</v>
      </c>
      <c r="ADI242">
        <v>10</v>
      </c>
      <c r="ADJ242">
        <v>1</v>
      </c>
      <c r="ADK242">
        <v>8</v>
      </c>
      <c r="ADL242">
        <v>16</v>
      </c>
      <c r="ADM242">
        <v>196.25399999999999</v>
      </c>
      <c r="ADN242">
        <v>6.5</v>
      </c>
      <c r="ADO242">
        <v>2.3860000000000001</v>
      </c>
      <c r="ADP242">
        <v>2</v>
      </c>
      <c r="ADQ242">
        <v>27</v>
      </c>
      <c r="ADR242">
        <v>2</v>
      </c>
      <c r="ADS242">
        <v>1</v>
      </c>
      <c r="ADT242">
        <v>10</v>
      </c>
      <c r="ADU242">
        <v>0</v>
      </c>
      <c r="ADV242">
        <v>50.886000000000003</v>
      </c>
      <c r="ADW242">
        <v>0</v>
      </c>
      <c r="ADX242">
        <v>0</v>
      </c>
      <c r="ADY242">
        <v>0</v>
      </c>
      <c r="ADZ242">
        <v>0</v>
      </c>
      <c r="AEA242">
        <v>0</v>
      </c>
      <c r="AEB242">
        <v>0</v>
      </c>
      <c r="AEC242">
        <v>0</v>
      </c>
      <c r="AED242">
        <v>0</v>
      </c>
      <c r="AEE242">
        <v>0</v>
      </c>
      <c r="AEF242">
        <v>0</v>
      </c>
      <c r="AEG242">
        <v>0</v>
      </c>
      <c r="AEH242">
        <v>0</v>
      </c>
      <c r="AEI242">
        <v>0</v>
      </c>
      <c r="AEJ242">
        <v>0</v>
      </c>
      <c r="AEK242">
        <v>0</v>
      </c>
      <c r="AEL242">
        <v>0</v>
      </c>
      <c r="AEM242">
        <v>0</v>
      </c>
      <c r="AEN242">
        <v>0</v>
      </c>
    </row>
    <row r="243" spans="1:820" x14ac:dyDescent="0.2">
      <c r="A243" s="6" t="s">
        <v>604</v>
      </c>
      <c r="B243">
        <v>531.38833333299999</v>
      </c>
      <c r="C243">
        <v>458.94499999999999</v>
      </c>
      <c r="D243">
        <v>282.04000000000002</v>
      </c>
      <c r="E243">
        <v>3672.848</v>
      </c>
      <c r="F243">
        <v>571</v>
      </c>
      <c r="G243">
        <v>30</v>
      </c>
      <c r="H243">
        <v>656</v>
      </c>
      <c r="I243">
        <v>380.9</v>
      </c>
      <c r="J243">
        <v>6583.1213333329997</v>
      </c>
      <c r="K243">
        <v>31</v>
      </c>
      <c r="L243">
        <v>38.243000000000002</v>
      </c>
      <c r="M243">
        <v>21.6</v>
      </c>
      <c r="N243">
        <v>346.2</v>
      </c>
      <c r="O243">
        <v>40</v>
      </c>
      <c r="P243">
        <v>0</v>
      </c>
      <c r="Q243">
        <v>102</v>
      </c>
      <c r="R243">
        <v>15</v>
      </c>
      <c r="S243">
        <v>594.04300000000001</v>
      </c>
      <c r="T243">
        <v>25.99</v>
      </c>
      <c r="U243">
        <v>35.756</v>
      </c>
      <c r="V243">
        <v>31.15</v>
      </c>
      <c r="W243">
        <v>307</v>
      </c>
      <c r="X243">
        <v>37</v>
      </c>
      <c r="Y243">
        <v>1</v>
      </c>
      <c r="Z243">
        <v>59</v>
      </c>
      <c r="AA243">
        <v>14</v>
      </c>
      <c r="AB243">
        <v>510.89600000000002</v>
      </c>
      <c r="AC243">
        <v>46.48</v>
      </c>
      <c r="AD243">
        <v>38.426000000000002</v>
      </c>
      <c r="AE243">
        <v>21.4</v>
      </c>
      <c r="AF243">
        <v>311.39999999999998</v>
      </c>
      <c r="AG243">
        <v>45</v>
      </c>
      <c r="AH243">
        <v>1</v>
      </c>
      <c r="AI243">
        <v>81</v>
      </c>
      <c r="AJ243">
        <v>37.6</v>
      </c>
      <c r="AK243">
        <v>582.30600000000004</v>
      </c>
      <c r="AL243">
        <v>39.17</v>
      </c>
      <c r="AM243">
        <v>35.534999999999997</v>
      </c>
      <c r="AN243">
        <v>18.399999999999999</v>
      </c>
      <c r="AO243">
        <v>329.95</v>
      </c>
      <c r="AP243">
        <v>36</v>
      </c>
      <c r="AQ243">
        <v>3</v>
      </c>
      <c r="AR243">
        <v>51</v>
      </c>
      <c r="AS243">
        <v>39</v>
      </c>
      <c r="AT243">
        <v>552.05499999999995</v>
      </c>
      <c r="AU243">
        <v>55.66</v>
      </c>
      <c r="AV243">
        <v>41.180999999999997</v>
      </c>
      <c r="AW243">
        <v>22.7</v>
      </c>
      <c r="AX243">
        <v>281.55</v>
      </c>
      <c r="AY243">
        <v>46</v>
      </c>
      <c r="AZ243">
        <v>1</v>
      </c>
      <c r="BA243">
        <v>40</v>
      </c>
      <c r="BB243">
        <v>59.6</v>
      </c>
      <c r="BC243">
        <v>547.69100000000003</v>
      </c>
      <c r="BD243">
        <v>69.34</v>
      </c>
      <c r="BE243">
        <v>46.826000000000001</v>
      </c>
      <c r="BF243">
        <v>31.85</v>
      </c>
      <c r="BG243">
        <v>266.2</v>
      </c>
      <c r="BH243">
        <v>50</v>
      </c>
      <c r="BI243">
        <v>7</v>
      </c>
      <c r="BJ243">
        <v>54</v>
      </c>
      <c r="BK243">
        <v>82.3</v>
      </c>
      <c r="BL243">
        <v>607.51599999999996</v>
      </c>
      <c r="BM243">
        <v>68.228333332999995</v>
      </c>
      <c r="BN243">
        <v>49.505000000000003</v>
      </c>
      <c r="BO243">
        <v>34.1</v>
      </c>
      <c r="BP243">
        <v>281.012</v>
      </c>
      <c r="BQ243">
        <v>90</v>
      </c>
      <c r="BR243">
        <v>4</v>
      </c>
      <c r="BS243">
        <v>23</v>
      </c>
      <c r="BT243">
        <v>38.299999999999997</v>
      </c>
      <c r="BU243">
        <v>588.14533333300005</v>
      </c>
      <c r="BV243">
        <v>63.5</v>
      </c>
      <c r="BW243">
        <v>36.177999999999997</v>
      </c>
      <c r="BX243">
        <v>24.3</v>
      </c>
      <c r="BY243">
        <v>275.7</v>
      </c>
      <c r="BZ243">
        <v>73</v>
      </c>
      <c r="CA243">
        <v>5</v>
      </c>
      <c r="CB243">
        <v>33</v>
      </c>
      <c r="CC243">
        <v>38.4</v>
      </c>
      <c r="CD243">
        <v>549.07799999999997</v>
      </c>
      <c r="CE243">
        <v>39.5</v>
      </c>
      <c r="CF243">
        <v>41.158000000000001</v>
      </c>
      <c r="CG243">
        <v>25.5</v>
      </c>
      <c r="CH243">
        <v>334.75</v>
      </c>
      <c r="CI243">
        <v>40</v>
      </c>
      <c r="CJ243">
        <v>3</v>
      </c>
      <c r="CK243">
        <v>38</v>
      </c>
      <c r="CL243">
        <v>23.5</v>
      </c>
      <c r="CM243">
        <v>545.40800000000002</v>
      </c>
      <c r="CN243">
        <v>34.5</v>
      </c>
      <c r="CO243">
        <v>40.783000000000001</v>
      </c>
      <c r="CP243">
        <v>18.899999999999999</v>
      </c>
      <c r="CQ243">
        <v>371.7</v>
      </c>
      <c r="CR243">
        <v>39</v>
      </c>
      <c r="CS243">
        <v>2</v>
      </c>
      <c r="CT243">
        <v>41</v>
      </c>
      <c r="CU243">
        <v>16</v>
      </c>
      <c r="CV243">
        <v>563.88300000000004</v>
      </c>
      <c r="CW243">
        <v>32.340000000000003</v>
      </c>
      <c r="CX243">
        <v>21.111000000000001</v>
      </c>
      <c r="CY243">
        <v>19.25</v>
      </c>
      <c r="CZ243">
        <v>240.774</v>
      </c>
      <c r="DA243">
        <v>37</v>
      </c>
      <c r="DB243">
        <v>1</v>
      </c>
      <c r="DC243">
        <v>46</v>
      </c>
      <c r="DD243">
        <v>8.1999999999999993</v>
      </c>
      <c r="DE243">
        <v>405.67500000000001</v>
      </c>
      <c r="DF243">
        <v>25.68</v>
      </c>
      <c r="DG243">
        <v>34.243000000000002</v>
      </c>
      <c r="DH243">
        <v>12.89</v>
      </c>
      <c r="DI243">
        <v>326.61200000000002</v>
      </c>
      <c r="DJ243">
        <v>38</v>
      </c>
      <c r="DK243">
        <v>2</v>
      </c>
      <c r="DL243">
        <v>88</v>
      </c>
      <c r="DM243">
        <v>9</v>
      </c>
      <c r="DN243">
        <v>536.42499999999995</v>
      </c>
      <c r="DO243">
        <v>62.06</v>
      </c>
      <c r="DP243">
        <v>56.561</v>
      </c>
      <c r="DQ243">
        <v>52.94</v>
      </c>
      <c r="DR243">
        <v>469.1</v>
      </c>
      <c r="DS243">
        <v>142</v>
      </c>
      <c r="DT243">
        <v>10</v>
      </c>
      <c r="DU243">
        <v>47</v>
      </c>
      <c r="DV243">
        <v>38.700000000000003</v>
      </c>
      <c r="DW243">
        <v>878.36099999999999</v>
      </c>
      <c r="DX243">
        <v>2.34</v>
      </c>
      <c r="DY243">
        <v>1</v>
      </c>
      <c r="DZ243">
        <v>3.3</v>
      </c>
      <c r="EA243">
        <v>4</v>
      </c>
      <c r="EB243">
        <v>4</v>
      </c>
      <c r="EC243">
        <v>0</v>
      </c>
      <c r="ED243">
        <v>2</v>
      </c>
      <c r="EE243">
        <v>1</v>
      </c>
      <c r="EF243">
        <v>17.64</v>
      </c>
      <c r="EG243">
        <v>5</v>
      </c>
      <c r="EH243">
        <v>4.67</v>
      </c>
      <c r="EI243">
        <v>6.9</v>
      </c>
      <c r="EJ243">
        <v>55</v>
      </c>
      <c r="EK243">
        <v>11</v>
      </c>
      <c r="EL243">
        <v>0</v>
      </c>
      <c r="EM243">
        <v>0</v>
      </c>
      <c r="EN243">
        <v>2</v>
      </c>
      <c r="EO243">
        <v>84.57</v>
      </c>
      <c r="EP243">
        <v>4</v>
      </c>
      <c r="EQ243">
        <v>7.02</v>
      </c>
      <c r="ER243">
        <v>2.9</v>
      </c>
      <c r="ES243">
        <v>43.1</v>
      </c>
      <c r="ET243">
        <v>12</v>
      </c>
      <c r="EU243">
        <v>0</v>
      </c>
      <c r="EV243">
        <v>3</v>
      </c>
      <c r="EW243">
        <v>2</v>
      </c>
      <c r="EX243">
        <v>74.02</v>
      </c>
      <c r="EY243">
        <v>4.34</v>
      </c>
      <c r="EZ243">
        <v>2.68</v>
      </c>
      <c r="FA243">
        <v>3</v>
      </c>
      <c r="FB243">
        <v>59.4</v>
      </c>
      <c r="FC243">
        <v>15</v>
      </c>
      <c r="FD243">
        <v>1</v>
      </c>
      <c r="FE243">
        <v>0</v>
      </c>
      <c r="FF243">
        <v>2</v>
      </c>
      <c r="FG243">
        <v>87.42</v>
      </c>
      <c r="FH243">
        <v>5</v>
      </c>
      <c r="FI243">
        <v>3.68</v>
      </c>
      <c r="FJ243">
        <v>3</v>
      </c>
      <c r="FK243">
        <v>48</v>
      </c>
      <c r="FL243">
        <v>9</v>
      </c>
      <c r="FM243">
        <v>0</v>
      </c>
      <c r="FN243">
        <v>2</v>
      </c>
      <c r="FO243">
        <v>7</v>
      </c>
      <c r="FP243">
        <v>77.680000000000007</v>
      </c>
      <c r="FQ243">
        <v>7.34</v>
      </c>
      <c r="FR243">
        <v>7.68</v>
      </c>
      <c r="FS243">
        <v>9</v>
      </c>
      <c r="FT243">
        <v>37.799999999999997</v>
      </c>
      <c r="FU243">
        <v>12</v>
      </c>
      <c r="FV243">
        <v>2</v>
      </c>
      <c r="FW243">
        <v>1</v>
      </c>
      <c r="FX243">
        <v>10.5</v>
      </c>
      <c r="FY243">
        <v>87.32</v>
      </c>
      <c r="FZ243">
        <v>9.34</v>
      </c>
      <c r="GA243">
        <v>6.04</v>
      </c>
      <c r="GB243">
        <v>4</v>
      </c>
      <c r="GC243">
        <v>26.3</v>
      </c>
      <c r="GD243">
        <v>20</v>
      </c>
      <c r="GE243">
        <v>3</v>
      </c>
      <c r="GF243">
        <v>2</v>
      </c>
      <c r="GG243">
        <v>2</v>
      </c>
      <c r="GH243">
        <v>72.680000000000007</v>
      </c>
      <c r="GI243">
        <v>4.68</v>
      </c>
      <c r="GJ243">
        <v>2</v>
      </c>
      <c r="GK243">
        <v>2.1</v>
      </c>
      <c r="GL243">
        <v>36.299999999999997</v>
      </c>
      <c r="GM243">
        <v>14</v>
      </c>
      <c r="GN243">
        <v>0</v>
      </c>
      <c r="GO243">
        <v>5</v>
      </c>
      <c r="GP243">
        <v>6.2</v>
      </c>
      <c r="GQ243">
        <v>70.28</v>
      </c>
      <c r="GR243">
        <v>3.34</v>
      </c>
      <c r="GS243">
        <v>6.7149999999999999</v>
      </c>
      <c r="GT243">
        <v>9</v>
      </c>
      <c r="GU243">
        <v>50.7</v>
      </c>
      <c r="GV243">
        <v>11</v>
      </c>
      <c r="GW243">
        <v>2</v>
      </c>
      <c r="GX243">
        <v>18</v>
      </c>
      <c r="GY243">
        <v>3</v>
      </c>
      <c r="GZ243">
        <v>103.755</v>
      </c>
      <c r="HA243">
        <v>2</v>
      </c>
      <c r="HB243">
        <v>7.66</v>
      </c>
      <c r="HC243">
        <v>6.1</v>
      </c>
      <c r="HD243">
        <v>44.2</v>
      </c>
      <c r="HE243">
        <v>11</v>
      </c>
      <c r="HF243">
        <v>0</v>
      </c>
      <c r="HG243">
        <v>6</v>
      </c>
      <c r="HH243">
        <v>1</v>
      </c>
      <c r="HI243">
        <v>77.959999999999994</v>
      </c>
      <c r="HJ243">
        <v>7</v>
      </c>
      <c r="HK243">
        <v>3.33</v>
      </c>
      <c r="HL243">
        <v>1.2</v>
      </c>
      <c r="HM243">
        <v>24.6</v>
      </c>
      <c r="HN243">
        <v>11</v>
      </c>
      <c r="HO243">
        <v>1</v>
      </c>
      <c r="HP243">
        <v>2</v>
      </c>
      <c r="HQ243">
        <v>0</v>
      </c>
      <c r="HR243">
        <v>50.13</v>
      </c>
      <c r="HS243">
        <v>7.68</v>
      </c>
      <c r="HT243">
        <v>4.0860000000000003</v>
      </c>
      <c r="HU243">
        <v>2.44</v>
      </c>
      <c r="HV243">
        <v>39.700000000000003</v>
      </c>
      <c r="HW243">
        <v>12</v>
      </c>
      <c r="HX243">
        <v>1</v>
      </c>
      <c r="HY243">
        <v>6</v>
      </c>
      <c r="HZ243">
        <v>2</v>
      </c>
      <c r="IA243">
        <v>74.906000000000006</v>
      </c>
      <c r="IB243">
        <v>107.81</v>
      </c>
      <c r="IC243">
        <v>112.163</v>
      </c>
      <c r="ID243">
        <v>53.8</v>
      </c>
      <c r="IE243">
        <v>776.11199999999997</v>
      </c>
      <c r="IF243">
        <v>85</v>
      </c>
      <c r="IG243">
        <v>4</v>
      </c>
      <c r="IH243">
        <v>83</v>
      </c>
      <c r="II243">
        <v>65.099999999999994</v>
      </c>
      <c r="IJ243">
        <v>1286.9849999999999</v>
      </c>
      <c r="IK243">
        <v>2</v>
      </c>
      <c r="IL243">
        <v>9.36</v>
      </c>
      <c r="IM243">
        <v>2.1</v>
      </c>
      <c r="IN243">
        <v>60.4</v>
      </c>
      <c r="IO243">
        <v>12</v>
      </c>
      <c r="IP243">
        <v>0</v>
      </c>
      <c r="IQ243">
        <v>1</v>
      </c>
      <c r="IR243">
        <v>2</v>
      </c>
      <c r="IS243">
        <v>88.86</v>
      </c>
      <c r="IT243">
        <v>5.33</v>
      </c>
      <c r="IU243">
        <v>4.33</v>
      </c>
      <c r="IV243">
        <v>2.1</v>
      </c>
      <c r="IW243">
        <v>56.85</v>
      </c>
      <c r="IX243">
        <v>4</v>
      </c>
      <c r="IY243">
        <v>1</v>
      </c>
      <c r="IZ243">
        <v>5</v>
      </c>
      <c r="JA243">
        <v>3</v>
      </c>
      <c r="JB243">
        <v>81.61</v>
      </c>
      <c r="JC243">
        <v>8</v>
      </c>
      <c r="JD243">
        <v>5.66</v>
      </c>
      <c r="JE243">
        <v>8.4</v>
      </c>
      <c r="JF243">
        <v>50.9</v>
      </c>
      <c r="JG243">
        <v>6</v>
      </c>
      <c r="JH243">
        <v>1</v>
      </c>
      <c r="JI243">
        <v>21</v>
      </c>
      <c r="JJ243">
        <v>2</v>
      </c>
      <c r="JK243">
        <v>102.96</v>
      </c>
      <c r="JL243">
        <v>7</v>
      </c>
      <c r="JM243">
        <v>7.7919999999999998</v>
      </c>
      <c r="JN243">
        <v>1.2</v>
      </c>
      <c r="JO243">
        <v>69.650000000000006</v>
      </c>
      <c r="JP243">
        <v>2</v>
      </c>
      <c r="JQ243">
        <v>0</v>
      </c>
      <c r="JR243">
        <v>8</v>
      </c>
      <c r="JS243">
        <v>5</v>
      </c>
      <c r="JT243">
        <v>100.642</v>
      </c>
      <c r="JU243">
        <v>13</v>
      </c>
      <c r="JV243">
        <v>9.66</v>
      </c>
      <c r="JW243">
        <v>6.3</v>
      </c>
      <c r="JX243">
        <v>43.45</v>
      </c>
      <c r="JY243">
        <v>9</v>
      </c>
      <c r="JZ243">
        <v>0</v>
      </c>
      <c r="KA243">
        <v>0</v>
      </c>
      <c r="KB243">
        <v>8.1999999999999993</v>
      </c>
      <c r="KC243">
        <v>89.61</v>
      </c>
      <c r="KD243">
        <v>15.66</v>
      </c>
      <c r="KE243">
        <v>8.34</v>
      </c>
      <c r="KF243">
        <v>6.1</v>
      </c>
      <c r="KG243">
        <v>53</v>
      </c>
      <c r="KH243">
        <v>13</v>
      </c>
      <c r="KI243">
        <v>1</v>
      </c>
      <c r="KJ243">
        <v>10</v>
      </c>
      <c r="KK243">
        <v>14.9</v>
      </c>
      <c r="KL243">
        <v>122</v>
      </c>
      <c r="KM243">
        <v>16</v>
      </c>
      <c r="KN243">
        <v>15.68</v>
      </c>
      <c r="KO243">
        <v>8.1999999999999993</v>
      </c>
      <c r="KP243">
        <v>67.150000000000006</v>
      </c>
      <c r="KQ243">
        <v>11</v>
      </c>
      <c r="KR243">
        <v>0</v>
      </c>
      <c r="KS243">
        <v>5</v>
      </c>
      <c r="KT243">
        <v>9</v>
      </c>
      <c r="KU243">
        <v>132.03</v>
      </c>
      <c r="KV243">
        <v>12.5</v>
      </c>
      <c r="KW243">
        <v>6.3630000000000004</v>
      </c>
      <c r="KX243">
        <v>2.2999999999999998</v>
      </c>
      <c r="KY243">
        <v>76.099999999999994</v>
      </c>
      <c r="KZ243">
        <v>10</v>
      </c>
      <c r="LA243">
        <v>0</v>
      </c>
      <c r="LB243">
        <v>0</v>
      </c>
      <c r="LC243">
        <v>6</v>
      </c>
      <c r="LD243">
        <v>113.26300000000001</v>
      </c>
      <c r="LE243">
        <v>8.33</v>
      </c>
      <c r="LF243">
        <v>12.67</v>
      </c>
      <c r="LG243">
        <v>4.5</v>
      </c>
      <c r="LH243">
        <v>44.3</v>
      </c>
      <c r="LI243">
        <v>9</v>
      </c>
      <c r="LJ243">
        <v>0</v>
      </c>
      <c r="LK243">
        <v>7</v>
      </c>
      <c r="LL243">
        <v>4</v>
      </c>
      <c r="LM243">
        <v>89.8</v>
      </c>
      <c r="LN243">
        <v>12.33</v>
      </c>
      <c r="LO243">
        <v>13</v>
      </c>
      <c r="LP243">
        <v>2</v>
      </c>
      <c r="LQ243">
        <v>118.6</v>
      </c>
      <c r="LR243">
        <v>4</v>
      </c>
      <c r="LS243">
        <v>1</v>
      </c>
      <c r="LT243">
        <v>0</v>
      </c>
      <c r="LU243">
        <v>7</v>
      </c>
      <c r="LV243">
        <v>157.93</v>
      </c>
      <c r="LW243">
        <v>3.66</v>
      </c>
      <c r="LX243">
        <v>6.44</v>
      </c>
      <c r="LY243">
        <v>7</v>
      </c>
      <c r="LZ243">
        <v>54.75</v>
      </c>
      <c r="MA243">
        <v>2</v>
      </c>
      <c r="MB243">
        <v>0</v>
      </c>
      <c r="MC243">
        <v>1</v>
      </c>
      <c r="MD243">
        <v>2</v>
      </c>
      <c r="ME243">
        <v>76.849999999999994</v>
      </c>
      <c r="MF243">
        <v>4</v>
      </c>
      <c r="MG243">
        <v>12.868</v>
      </c>
      <c r="MH243">
        <v>3.6</v>
      </c>
      <c r="MI243">
        <v>80.962000000000003</v>
      </c>
      <c r="MJ243">
        <v>3</v>
      </c>
      <c r="MK243">
        <v>0</v>
      </c>
      <c r="ML243">
        <v>25</v>
      </c>
      <c r="MM243">
        <v>2</v>
      </c>
      <c r="MN243">
        <v>131.43</v>
      </c>
      <c r="MO243">
        <v>106.718333333</v>
      </c>
      <c r="MP243">
        <v>96.072999999999993</v>
      </c>
      <c r="MQ243">
        <v>64.75</v>
      </c>
      <c r="MR243">
        <v>749.28599999999994</v>
      </c>
      <c r="MS243">
        <v>89</v>
      </c>
      <c r="MT243">
        <v>5</v>
      </c>
      <c r="MU243">
        <v>174</v>
      </c>
      <c r="MV243">
        <v>64.5</v>
      </c>
      <c r="MW243">
        <v>1349.3273333330001</v>
      </c>
      <c r="MX243">
        <v>2.67</v>
      </c>
      <c r="MY243">
        <v>6.0410000000000004</v>
      </c>
      <c r="MZ243">
        <v>3</v>
      </c>
      <c r="NA243">
        <v>71.599999999999994</v>
      </c>
      <c r="NB243">
        <v>0</v>
      </c>
      <c r="NC243">
        <v>0</v>
      </c>
      <c r="ND243">
        <v>15</v>
      </c>
      <c r="NE243">
        <v>3</v>
      </c>
      <c r="NF243">
        <v>101.31100000000001</v>
      </c>
      <c r="NG243">
        <v>4.33</v>
      </c>
      <c r="NH243">
        <v>9.67</v>
      </c>
      <c r="NI243">
        <v>8</v>
      </c>
      <c r="NJ243">
        <v>60.25</v>
      </c>
      <c r="NK243">
        <v>4</v>
      </c>
      <c r="NL243">
        <v>0</v>
      </c>
      <c r="NM243">
        <v>10</v>
      </c>
      <c r="NN243">
        <v>2</v>
      </c>
      <c r="NO243">
        <v>98.25</v>
      </c>
      <c r="NP243">
        <v>12.33</v>
      </c>
      <c r="NQ243">
        <v>8.0329999999999995</v>
      </c>
      <c r="NR243">
        <v>4.5999999999999996</v>
      </c>
      <c r="NS243">
        <v>61.3</v>
      </c>
      <c r="NT243">
        <v>3</v>
      </c>
      <c r="NU243">
        <v>0</v>
      </c>
      <c r="NV243">
        <v>30</v>
      </c>
      <c r="NW243">
        <v>8</v>
      </c>
      <c r="NX243">
        <v>127.26300000000001</v>
      </c>
      <c r="NY243">
        <v>6</v>
      </c>
      <c r="NZ243">
        <v>7.99</v>
      </c>
      <c r="OA243">
        <v>4.0999999999999996</v>
      </c>
      <c r="OB243">
        <v>88.6</v>
      </c>
      <c r="OC243">
        <v>8</v>
      </c>
      <c r="OD243">
        <v>1</v>
      </c>
      <c r="OE243">
        <v>20</v>
      </c>
      <c r="OF243">
        <v>6</v>
      </c>
      <c r="OG243">
        <v>141.69</v>
      </c>
      <c r="OH243">
        <v>9.33</v>
      </c>
      <c r="OI243">
        <v>7.97</v>
      </c>
      <c r="OJ243">
        <v>5.25</v>
      </c>
      <c r="OK243">
        <v>65</v>
      </c>
      <c r="OL243">
        <v>8</v>
      </c>
      <c r="OM243">
        <v>1</v>
      </c>
      <c r="ON243">
        <v>6</v>
      </c>
      <c r="OO243">
        <v>10.199999999999999</v>
      </c>
      <c r="OP243">
        <v>112.75</v>
      </c>
      <c r="OQ243">
        <v>16.34</v>
      </c>
      <c r="OR243">
        <v>11.605</v>
      </c>
      <c r="OS243">
        <v>5.5</v>
      </c>
      <c r="OT243">
        <v>65</v>
      </c>
      <c r="OU243">
        <v>5</v>
      </c>
      <c r="OV243">
        <v>3</v>
      </c>
      <c r="OW243">
        <v>7</v>
      </c>
      <c r="OX243">
        <v>14.4</v>
      </c>
      <c r="OY243">
        <v>127.845</v>
      </c>
      <c r="OZ243">
        <v>10.558333333</v>
      </c>
      <c r="PA243">
        <v>9.2330000000000005</v>
      </c>
      <c r="PB243">
        <v>9.1</v>
      </c>
      <c r="PC243">
        <v>43.311999999999998</v>
      </c>
      <c r="PD243">
        <v>17</v>
      </c>
      <c r="PE243">
        <v>0</v>
      </c>
      <c r="PF243">
        <v>10</v>
      </c>
      <c r="PG243">
        <v>3</v>
      </c>
      <c r="PH243">
        <v>102.203333333</v>
      </c>
      <c r="PI243">
        <v>15.33</v>
      </c>
      <c r="PJ243">
        <v>4.3099999999999996</v>
      </c>
      <c r="PK243">
        <v>4.5</v>
      </c>
      <c r="PL243">
        <v>36.1</v>
      </c>
      <c r="PM243">
        <v>8</v>
      </c>
      <c r="PN243">
        <v>0</v>
      </c>
      <c r="PO243">
        <v>8</v>
      </c>
      <c r="PP243">
        <v>7.7</v>
      </c>
      <c r="PQ243">
        <v>83.94</v>
      </c>
      <c r="PR243">
        <v>7</v>
      </c>
      <c r="PS243">
        <v>7.66</v>
      </c>
      <c r="PT243">
        <v>6</v>
      </c>
      <c r="PU243">
        <v>76.099999999999994</v>
      </c>
      <c r="PV243">
        <v>6</v>
      </c>
      <c r="PW243">
        <v>0</v>
      </c>
      <c r="PX243">
        <v>5</v>
      </c>
      <c r="PY243">
        <v>3</v>
      </c>
      <c r="PZ243">
        <v>110.76</v>
      </c>
      <c r="QA243">
        <v>8.83</v>
      </c>
      <c r="QB243">
        <v>8.5280000000000005</v>
      </c>
      <c r="QC243">
        <v>7.15</v>
      </c>
      <c r="QD243">
        <v>73.099999999999994</v>
      </c>
      <c r="QE243">
        <v>12</v>
      </c>
      <c r="QF243">
        <v>0</v>
      </c>
      <c r="QG243">
        <v>8</v>
      </c>
      <c r="QH243">
        <v>2</v>
      </c>
      <c r="QI243">
        <v>119.608</v>
      </c>
      <c r="QJ243">
        <v>8</v>
      </c>
      <c r="QK243">
        <v>5.0330000000000004</v>
      </c>
      <c r="QL243">
        <v>5.8</v>
      </c>
      <c r="QM243">
        <v>35.223999999999997</v>
      </c>
      <c r="QN243">
        <v>9</v>
      </c>
      <c r="QO243">
        <v>0</v>
      </c>
      <c r="QP243">
        <v>23</v>
      </c>
      <c r="QQ243">
        <v>3.2</v>
      </c>
      <c r="QR243">
        <v>89.257000000000005</v>
      </c>
      <c r="QS243">
        <v>6</v>
      </c>
      <c r="QT243">
        <v>10</v>
      </c>
      <c r="QU243">
        <v>1.75</v>
      </c>
      <c r="QV243">
        <v>73.7</v>
      </c>
      <c r="QW243">
        <v>9</v>
      </c>
      <c r="QX243">
        <v>0</v>
      </c>
      <c r="QY243">
        <v>32</v>
      </c>
      <c r="QZ243">
        <v>2</v>
      </c>
      <c r="RA243">
        <v>134.44999999999999</v>
      </c>
      <c r="RB243">
        <v>90.61</v>
      </c>
      <c r="RC243">
        <v>69.683999999999997</v>
      </c>
      <c r="RD243">
        <v>39.549999999999997</v>
      </c>
      <c r="RE243">
        <v>562.29999999999995</v>
      </c>
      <c r="RF243">
        <v>82</v>
      </c>
      <c r="RG243">
        <v>3</v>
      </c>
      <c r="RH243">
        <v>106</v>
      </c>
      <c r="RI243">
        <v>60.8</v>
      </c>
      <c r="RJ243">
        <v>1013.944</v>
      </c>
      <c r="RK243">
        <v>2</v>
      </c>
      <c r="RL243">
        <v>4.8600000000000003</v>
      </c>
      <c r="RM243">
        <v>3.7</v>
      </c>
      <c r="RN243">
        <v>79.099999999999994</v>
      </c>
      <c r="RO243">
        <v>5</v>
      </c>
      <c r="RP243">
        <v>0</v>
      </c>
      <c r="RQ243">
        <v>23</v>
      </c>
      <c r="RR243">
        <v>2</v>
      </c>
      <c r="RS243">
        <v>119.66</v>
      </c>
      <c r="RT243">
        <v>5</v>
      </c>
      <c r="RU243">
        <v>4.01</v>
      </c>
      <c r="RV243">
        <v>3.1</v>
      </c>
      <c r="RW243">
        <v>21.7</v>
      </c>
      <c r="RX243">
        <v>2</v>
      </c>
      <c r="RY243">
        <v>0</v>
      </c>
      <c r="RZ243">
        <v>11</v>
      </c>
      <c r="SA243">
        <v>1</v>
      </c>
      <c r="SB243">
        <v>47.81</v>
      </c>
      <c r="SC243">
        <v>8.83</v>
      </c>
      <c r="SD243">
        <v>5.3529999999999998</v>
      </c>
      <c r="SE243">
        <v>3</v>
      </c>
      <c r="SF243">
        <v>29.3</v>
      </c>
      <c r="SG243">
        <v>4</v>
      </c>
      <c r="SH243">
        <v>0</v>
      </c>
      <c r="SI243">
        <v>5</v>
      </c>
      <c r="SJ243">
        <v>8.3000000000000007</v>
      </c>
      <c r="SK243">
        <v>63.783000000000001</v>
      </c>
      <c r="SL243">
        <v>7.15</v>
      </c>
      <c r="SM243">
        <v>4.6929999999999996</v>
      </c>
      <c r="SN243">
        <v>1.6</v>
      </c>
      <c r="SO243">
        <v>24.2</v>
      </c>
      <c r="SP243">
        <v>3</v>
      </c>
      <c r="SQ243">
        <v>0</v>
      </c>
      <c r="SR243">
        <v>11</v>
      </c>
      <c r="SS243">
        <v>5</v>
      </c>
      <c r="ST243">
        <v>56.643000000000001</v>
      </c>
      <c r="SU243">
        <v>8.99</v>
      </c>
      <c r="SV243">
        <v>7.4619999999999997</v>
      </c>
      <c r="SW243">
        <v>3</v>
      </c>
      <c r="SX243">
        <v>27.4</v>
      </c>
      <c r="SY243">
        <v>1</v>
      </c>
      <c r="SZ243">
        <v>0</v>
      </c>
      <c r="TA243">
        <v>5</v>
      </c>
      <c r="TB243">
        <v>11</v>
      </c>
      <c r="TC243">
        <v>63.851999999999997</v>
      </c>
      <c r="TD243">
        <v>11.66</v>
      </c>
      <c r="TE243">
        <v>6.7930000000000001</v>
      </c>
      <c r="TF243">
        <v>4</v>
      </c>
      <c r="TG243">
        <v>45</v>
      </c>
      <c r="TH243">
        <v>6</v>
      </c>
      <c r="TI243">
        <v>0</v>
      </c>
      <c r="TJ243">
        <v>25</v>
      </c>
      <c r="TK243">
        <v>22.5</v>
      </c>
      <c r="TL243">
        <v>120.953</v>
      </c>
      <c r="TM243">
        <v>10.66</v>
      </c>
      <c r="TN243">
        <v>5.1420000000000003</v>
      </c>
      <c r="TO243">
        <v>4.5</v>
      </c>
      <c r="TP243">
        <v>39.799999999999997</v>
      </c>
      <c r="TQ243">
        <v>15</v>
      </c>
      <c r="TR243">
        <v>0</v>
      </c>
      <c r="TS243">
        <v>4</v>
      </c>
      <c r="TT243">
        <v>4</v>
      </c>
      <c r="TU243">
        <v>83.102000000000004</v>
      </c>
      <c r="TV243">
        <v>12.99</v>
      </c>
      <c r="TW243">
        <v>7.6829999999999998</v>
      </c>
      <c r="TX243">
        <v>5.4</v>
      </c>
      <c r="TY243">
        <v>48</v>
      </c>
      <c r="TZ243">
        <v>21</v>
      </c>
      <c r="UA243">
        <v>2</v>
      </c>
      <c r="UB243">
        <v>1</v>
      </c>
      <c r="UC243">
        <v>3</v>
      </c>
      <c r="UD243">
        <v>101.07299999999999</v>
      </c>
      <c r="UE243">
        <v>9.33</v>
      </c>
      <c r="UF243">
        <v>6.54</v>
      </c>
      <c r="UG243">
        <v>3</v>
      </c>
      <c r="UH243">
        <v>46.55</v>
      </c>
      <c r="UI243">
        <v>6</v>
      </c>
      <c r="UJ243">
        <v>1</v>
      </c>
      <c r="UK243">
        <v>3</v>
      </c>
      <c r="UL243">
        <v>3</v>
      </c>
      <c r="UM243">
        <v>78.42</v>
      </c>
      <c r="UN243">
        <v>1</v>
      </c>
      <c r="UO243">
        <v>5.7590000000000003</v>
      </c>
      <c r="UP243">
        <v>2</v>
      </c>
      <c r="UQ243">
        <v>72.8</v>
      </c>
      <c r="UR243">
        <v>6</v>
      </c>
      <c r="US243">
        <v>0</v>
      </c>
      <c r="UT243">
        <v>0</v>
      </c>
      <c r="UU243">
        <v>0</v>
      </c>
      <c r="UV243">
        <v>87.558999999999997</v>
      </c>
      <c r="UW243">
        <v>7.34</v>
      </c>
      <c r="UX243">
        <v>4.7699999999999996</v>
      </c>
      <c r="UY243">
        <v>3.25</v>
      </c>
      <c r="UZ243">
        <v>56</v>
      </c>
      <c r="VA243">
        <v>6</v>
      </c>
      <c r="VB243">
        <v>0</v>
      </c>
      <c r="VC243">
        <v>10</v>
      </c>
      <c r="VD243">
        <v>0</v>
      </c>
      <c r="VE243">
        <v>87.36</v>
      </c>
      <c r="VF243">
        <v>5.66</v>
      </c>
      <c r="VG243">
        <v>6.6189999999999998</v>
      </c>
      <c r="VH243">
        <v>3</v>
      </c>
      <c r="VI243">
        <v>72.45</v>
      </c>
      <c r="VJ243">
        <v>7</v>
      </c>
      <c r="VK243">
        <v>0</v>
      </c>
      <c r="VL243">
        <v>8</v>
      </c>
      <c r="VM243">
        <v>1</v>
      </c>
      <c r="VN243">
        <v>103.729</v>
      </c>
      <c r="VO243">
        <v>94.68</v>
      </c>
      <c r="VP243">
        <v>67.021000000000001</v>
      </c>
      <c r="VQ243">
        <v>38.200000000000003</v>
      </c>
      <c r="VR243">
        <v>680.7</v>
      </c>
      <c r="VS243">
        <v>93</v>
      </c>
      <c r="VT243">
        <v>4</v>
      </c>
      <c r="VU243">
        <v>133</v>
      </c>
      <c r="VV243">
        <v>78.3</v>
      </c>
      <c r="VW243">
        <v>1188.9010000000001</v>
      </c>
      <c r="VX243">
        <v>13.99</v>
      </c>
      <c r="VY243">
        <v>4.5330000000000004</v>
      </c>
      <c r="VZ243">
        <v>6</v>
      </c>
      <c r="WA243">
        <v>62.6</v>
      </c>
      <c r="WB243">
        <v>4</v>
      </c>
      <c r="WC243">
        <v>0</v>
      </c>
      <c r="WD243">
        <v>31</v>
      </c>
      <c r="WE243">
        <v>6</v>
      </c>
      <c r="WF243">
        <v>128.12299999999999</v>
      </c>
      <c r="WG243">
        <v>5.33</v>
      </c>
      <c r="WH243">
        <v>9.2360000000000007</v>
      </c>
      <c r="WI243">
        <v>6.5</v>
      </c>
      <c r="WJ243">
        <v>61.2</v>
      </c>
      <c r="WK243">
        <v>5</v>
      </c>
      <c r="WL243">
        <v>0</v>
      </c>
      <c r="WM243">
        <v>14</v>
      </c>
      <c r="WN243">
        <v>3</v>
      </c>
      <c r="WO243">
        <v>104.26600000000001</v>
      </c>
      <c r="WP243">
        <v>3.33</v>
      </c>
      <c r="WQ243">
        <v>5.5709999999999997</v>
      </c>
      <c r="WR243">
        <v>0.2</v>
      </c>
      <c r="WS243">
        <v>67.400000000000006</v>
      </c>
      <c r="WT243">
        <v>13</v>
      </c>
      <c r="WU243">
        <v>0</v>
      </c>
      <c r="WV243">
        <v>6</v>
      </c>
      <c r="WW243">
        <v>4.3</v>
      </c>
      <c r="WX243">
        <v>99.801000000000002</v>
      </c>
      <c r="WY243">
        <v>7</v>
      </c>
      <c r="WZ243">
        <v>5.4950000000000001</v>
      </c>
      <c r="XA243">
        <v>4.4000000000000004</v>
      </c>
      <c r="XB243">
        <v>45</v>
      </c>
      <c r="XC243">
        <v>2</v>
      </c>
      <c r="XD243">
        <v>0</v>
      </c>
      <c r="XE243">
        <v>7</v>
      </c>
      <c r="XF243">
        <v>11</v>
      </c>
      <c r="XG243">
        <v>81.894999999999996</v>
      </c>
      <c r="XH243">
        <v>10</v>
      </c>
      <c r="XI243">
        <v>6.3959999999999999</v>
      </c>
      <c r="XJ243">
        <v>4</v>
      </c>
      <c r="XK243">
        <v>53.8</v>
      </c>
      <c r="XL243">
        <v>4</v>
      </c>
      <c r="XM243">
        <v>0</v>
      </c>
      <c r="XN243">
        <v>6</v>
      </c>
      <c r="XO243">
        <v>11</v>
      </c>
      <c r="XP243">
        <v>95.195999999999998</v>
      </c>
      <c r="XQ243">
        <v>8</v>
      </c>
      <c r="XR243">
        <v>7.33</v>
      </c>
      <c r="XS243">
        <v>1.25</v>
      </c>
      <c r="XT243">
        <v>26</v>
      </c>
      <c r="XU243">
        <v>7</v>
      </c>
      <c r="XV243">
        <v>0</v>
      </c>
      <c r="XW243">
        <v>9</v>
      </c>
      <c r="XX243">
        <v>9</v>
      </c>
      <c r="XY243">
        <v>67.58</v>
      </c>
      <c r="XZ243">
        <v>14.34</v>
      </c>
      <c r="YA243">
        <v>6.66</v>
      </c>
      <c r="YB243">
        <v>2.2999999999999998</v>
      </c>
      <c r="YC243">
        <v>49</v>
      </c>
      <c r="YD243">
        <v>22</v>
      </c>
      <c r="YE243">
        <v>1</v>
      </c>
      <c r="YF243">
        <v>2</v>
      </c>
      <c r="YG243">
        <v>10</v>
      </c>
      <c r="YH243">
        <v>107.3</v>
      </c>
      <c r="YI243">
        <v>9.67</v>
      </c>
      <c r="YJ243">
        <v>9.0760000000000005</v>
      </c>
      <c r="YK243">
        <v>6</v>
      </c>
      <c r="YL243">
        <v>53.2</v>
      </c>
      <c r="YM243">
        <v>13</v>
      </c>
      <c r="YN243">
        <v>1</v>
      </c>
      <c r="YO243">
        <v>2</v>
      </c>
      <c r="YP243">
        <v>7</v>
      </c>
      <c r="YQ243">
        <v>100.946</v>
      </c>
      <c r="YR243">
        <v>5</v>
      </c>
      <c r="YS243">
        <v>4.68</v>
      </c>
      <c r="YT243">
        <v>2</v>
      </c>
      <c r="YU243">
        <v>79.099999999999994</v>
      </c>
      <c r="YV243">
        <v>3</v>
      </c>
      <c r="YW243">
        <v>0</v>
      </c>
      <c r="YX243">
        <v>2</v>
      </c>
      <c r="YY243">
        <v>7</v>
      </c>
      <c r="YZ243">
        <v>102.78</v>
      </c>
      <c r="ZA243">
        <v>9.34</v>
      </c>
      <c r="ZB243">
        <v>5.8360000000000003</v>
      </c>
      <c r="ZC243">
        <v>1.45</v>
      </c>
      <c r="ZD243">
        <v>53.4</v>
      </c>
      <c r="ZE243">
        <v>4</v>
      </c>
      <c r="ZF243">
        <v>1</v>
      </c>
      <c r="ZG243">
        <v>27</v>
      </c>
      <c r="ZH243">
        <v>5</v>
      </c>
      <c r="ZI243">
        <v>107.026</v>
      </c>
      <c r="ZJ243">
        <v>6.34</v>
      </c>
      <c r="ZK243">
        <v>1.538</v>
      </c>
      <c r="ZL243">
        <v>2</v>
      </c>
      <c r="ZM243">
        <v>70.2</v>
      </c>
      <c r="ZN243">
        <v>9</v>
      </c>
      <c r="ZO243">
        <v>0</v>
      </c>
      <c r="ZP243">
        <v>10</v>
      </c>
      <c r="ZQ243">
        <v>3</v>
      </c>
      <c r="ZR243">
        <v>102.078</v>
      </c>
      <c r="ZS243">
        <v>2.34</v>
      </c>
      <c r="ZT243">
        <v>0.67</v>
      </c>
      <c r="ZU243">
        <v>2.1</v>
      </c>
      <c r="ZV243">
        <v>59.8</v>
      </c>
      <c r="ZW243">
        <v>7</v>
      </c>
      <c r="ZX243">
        <v>1</v>
      </c>
      <c r="ZY243">
        <v>17</v>
      </c>
      <c r="ZZ243">
        <v>2</v>
      </c>
      <c r="AAA243">
        <v>91.91</v>
      </c>
      <c r="AAB243">
        <v>69.510000000000005</v>
      </c>
      <c r="AAC243">
        <v>57.442999999999998</v>
      </c>
      <c r="AAD243">
        <v>32.799999999999997</v>
      </c>
      <c r="AAE243">
        <v>435.35</v>
      </c>
      <c r="AAF243">
        <v>80</v>
      </c>
      <c r="AAG243">
        <v>4</v>
      </c>
      <c r="AAH243">
        <v>113</v>
      </c>
      <c r="AAI243">
        <v>73.5</v>
      </c>
      <c r="AAJ243">
        <v>865.60299999999995</v>
      </c>
      <c r="AAK243">
        <v>8</v>
      </c>
      <c r="AAL243">
        <v>12.449</v>
      </c>
      <c r="AAM243">
        <v>3.5</v>
      </c>
      <c r="AAN243">
        <v>68.5</v>
      </c>
      <c r="AAO243">
        <v>15</v>
      </c>
      <c r="AAP243">
        <v>0</v>
      </c>
      <c r="AAQ243">
        <v>30</v>
      </c>
      <c r="AAR243">
        <v>1</v>
      </c>
      <c r="AAS243">
        <v>138.44900000000001</v>
      </c>
      <c r="AAT243">
        <v>1</v>
      </c>
      <c r="AAU243">
        <v>3.84</v>
      </c>
      <c r="AAV243">
        <v>4.55</v>
      </c>
      <c r="AAW243">
        <v>52</v>
      </c>
      <c r="AAX243">
        <v>11</v>
      </c>
      <c r="AAY243">
        <v>0</v>
      </c>
      <c r="AAZ243">
        <v>19</v>
      </c>
      <c r="ABA243">
        <v>3</v>
      </c>
      <c r="ABB243">
        <v>94.39</v>
      </c>
      <c r="ABC243">
        <v>9.99</v>
      </c>
      <c r="ABD243">
        <v>6.7889999999999997</v>
      </c>
      <c r="ABE243">
        <v>2.2999999999999998</v>
      </c>
      <c r="ABF243">
        <v>59.4</v>
      </c>
      <c r="ABG243">
        <v>7</v>
      </c>
      <c r="ABH243">
        <v>0</v>
      </c>
      <c r="ABI243">
        <v>16</v>
      </c>
      <c r="ABJ243">
        <v>13</v>
      </c>
      <c r="ABK243">
        <v>114.479</v>
      </c>
      <c r="ABL243">
        <v>7.68</v>
      </c>
      <c r="ABM243">
        <v>6.8849999999999998</v>
      </c>
      <c r="ABN243">
        <v>4.0999999999999996</v>
      </c>
      <c r="ABO243">
        <v>43.1</v>
      </c>
      <c r="ABP243">
        <v>6</v>
      </c>
      <c r="ABQ243">
        <v>1</v>
      </c>
      <c r="ABR243">
        <v>5</v>
      </c>
      <c r="ABS243">
        <v>10</v>
      </c>
      <c r="ABT243">
        <v>83.765000000000001</v>
      </c>
      <c r="ABU243">
        <v>9.34</v>
      </c>
      <c r="ABV243">
        <v>6.0129999999999999</v>
      </c>
      <c r="ABW243">
        <v>1.1499999999999999</v>
      </c>
      <c r="ABX243">
        <v>43.9</v>
      </c>
      <c r="ABY243">
        <v>15</v>
      </c>
      <c r="ABZ243">
        <v>0</v>
      </c>
      <c r="ACA243">
        <v>21</v>
      </c>
      <c r="ACB243">
        <v>12.2</v>
      </c>
      <c r="ACC243">
        <v>108.60299999999999</v>
      </c>
      <c r="ACD243">
        <v>10.34</v>
      </c>
      <c r="ACE243">
        <v>5.0780000000000003</v>
      </c>
      <c r="ACF243">
        <v>6</v>
      </c>
      <c r="ACG243">
        <v>39.4</v>
      </c>
      <c r="ACH243">
        <v>7</v>
      </c>
      <c r="ACI243">
        <v>1</v>
      </c>
      <c r="ACJ243">
        <v>2</v>
      </c>
      <c r="ACK243">
        <v>11</v>
      </c>
      <c r="ACL243">
        <v>81.817999999999998</v>
      </c>
      <c r="ACM243">
        <v>7.33</v>
      </c>
      <c r="ACN243">
        <v>6.75</v>
      </c>
      <c r="ACO243">
        <v>6</v>
      </c>
      <c r="ACP243">
        <v>55.45</v>
      </c>
      <c r="ACQ243">
        <v>5</v>
      </c>
      <c r="ACR243">
        <v>0</v>
      </c>
      <c r="ACS243">
        <v>0</v>
      </c>
      <c r="ACT243">
        <v>10.3</v>
      </c>
      <c r="ACU243">
        <v>90.83</v>
      </c>
      <c r="ACV243">
        <v>8.33</v>
      </c>
      <c r="ACW243">
        <v>6.7460000000000004</v>
      </c>
      <c r="ACX243">
        <v>4</v>
      </c>
      <c r="ACY243">
        <v>26</v>
      </c>
      <c r="ACZ243">
        <v>7</v>
      </c>
      <c r="ADA243">
        <v>2</v>
      </c>
      <c r="ADB243">
        <v>17</v>
      </c>
      <c r="ADC243">
        <v>8.5</v>
      </c>
      <c r="ADD243">
        <v>79.575999999999993</v>
      </c>
      <c r="ADE243">
        <v>6.5</v>
      </c>
      <c r="ADF243">
        <v>2.8929999999999998</v>
      </c>
      <c r="ADG243">
        <v>1</v>
      </c>
      <c r="ADH243">
        <v>38</v>
      </c>
      <c r="ADI243">
        <v>5</v>
      </c>
      <c r="ADJ243">
        <v>0</v>
      </c>
      <c r="ADK243">
        <v>3</v>
      </c>
      <c r="ADL243">
        <v>3.5</v>
      </c>
      <c r="ADM243">
        <v>59.893000000000001</v>
      </c>
      <c r="ADN243">
        <v>1</v>
      </c>
      <c r="ADO243">
        <v>0</v>
      </c>
      <c r="ADP243">
        <v>0.2</v>
      </c>
      <c r="ADQ243">
        <v>9.6</v>
      </c>
      <c r="ADR243">
        <v>2</v>
      </c>
      <c r="ADS243">
        <v>0</v>
      </c>
      <c r="ADT243">
        <v>0</v>
      </c>
      <c r="ADU243">
        <v>1</v>
      </c>
      <c r="ADV243">
        <v>13.8</v>
      </c>
      <c r="ADW243">
        <v>0</v>
      </c>
      <c r="ADX243">
        <v>0</v>
      </c>
      <c r="ADY243">
        <v>0</v>
      </c>
      <c r="ADZ243">
        <v>0</v>
      </c>
      <c r="AEA243">
        <v>0</v>
      </c>
      <c r="AEB243">
        <v>0</v>
      </c>
      <c r="AEC243">
        <v>0</v>
      </c>
      <c r="AED243">
        <v>0</v>
      </c>
      <c r="AEE243">
        <v>0</v>
      </c>
      <c r="AEF243">
        <v>0</v>
      </c>
      <c r="AEG243">
        <v>0</v>
      </c>
      <c r="AEH243">
        <v>0</v>
      </c>
      <c r="AEI243">
        <v>0</v>
      </c>
      <c r="AEJ243">
        <v>0</v>
      </c>
      <c r="AEK243">
        <v>0</v>
      </c>
      <c r="AEL243">
        <v>0</v>
      </c>
      <c r="AEM243">
        <v>0</v>
      </c>
      <c r="AEN243">
        <v>0</v>
      </c>
    </row>
  </sheetData>
  <pageMargins left="0.75" right="0.75" top="1" bottom="1"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BFBFBF"/>
  </sheetPr>
  <dimension ref="A1:AA2107"/>
  <sheetViews>
    <sheetView showGridLines="0" zoomScaleNormal="100" workbookViewId="0">
      <pane ySplit="1" topLeftCell="A17" activePane="bottomLeft" state="frozen"/>
      <selection pane="bottomLeft"/>
    </sheetView>
  </sheetViews>
  <sheetFormatPr baseColWidth="10" defaultColWidth="8.6640625" defaultRowHeight="15" x14ac:dyDescent="0.2"/>
  <cols>
    <col min="1" max="1" width="12" customWidth="1"/>
    <col min="3" max="3" width="12" customWidth="1"/>
    <col min="4" max="4" width="11" customWidth="1"/>
    <col min="5" max="5" width="12" customWidth="1"/>
    <col min="6" max="6" width="11" customWidth="1"/>
    <col min="7" max="8" width="12" customWidth="1"/>
    <col min="17" max="24" width="13" customWidth="1"/>
    <col min="25" max="25" width="10" customWidth="1"/>
  </cols>
  <sheetData>
    <row r="1" spans="1:27" ht="31.5" customHeight="1" x14ac:dyDescent="0.2">
      <c r="A1" s="50" t="s">
        <v>435</v>
      </c>
      <c r="B1" s="50" t="s">
        <v>12</v>
      </c>
      <c r="C1" s="50" t="s">
        <v>1426</v>
      </c>
      <c r="D1" s="50" t="s">
        <v>487</v>
      </c>
      <c r="E1" s="50" t="s">
        <v>407</v>
      </c>
      <c r="F1" s="50" t="s">
        <v>1427</v>
      </c>
      <c r="G1" s="50" t="s">
        <v>1428</v>
      </c>
      <c r="H1" s="50" t="s">
        <v>1429</v>
      </c>
      <c r="I1" s="50" t="s">
        <v>52</v>
      </c>
      <c r="J1" s="50" t="s">
        <v>53</v>
      </c>
      <c r="K1" s="50" t="s">
        <v>54</v>
      </c>
      <c r="L1" s="50" t="s">
        <v>55</v>
      </c>
      <c r="M1" s="50" t="s">
        <v>56</v>
      </c>
      <c r="N1" s="50" t="s">
        <v>57</v>
      </c>
      <c r="O1" s="50" t="s">
        <v>58</v>
      </c>
      <c r="P1" s="50" t="s">
        <v>59</v>
      </c>
      <c r="Q1" s="50" t="s">
        <v>1430</v>
      </c>
      <c r="R1" s="50" t="s">
        <v>1431</v>
      </c>
      <c r="S1" s="50" t="s">
        <v>1432</v>
      </c>
      <c r="T1" s="50" t="s">
        <v>1433</v>
      </c>
      <c r="U1" s="50" t="s">
        <v>1434</v>
      </c>
      <c r="V1" s="50" t="s">
        <v>1435</v>
      </c>
      <c r="W1" s="50" t="s">
        <v>1436</v>
      </c>
      <c r="X1" s="50" t="s">
        <v>1437</v>
      </c>
      <c r="Y1" s="50" t="s">
        <v>65</v>
      </c>
      <c r="AA1" s="6" t="s">
        <v>1438</v>
      </c>
    </row>
    <row r="2" spans="1:27" x14ac:dyDescent="0.2">
      <c r="A2" s="28">
        <v>41641</v>
      </c>
      <c r="B2">
        <v>2014</v>
      </c>
      <c r="C2">
        <v>1</v>
      </c>
      <c r="D2" t="s">
        <v>491</v>
      </c>
      <c r="E2" t="s">
        <v>415</v>
      </c>
      <c r="F2">
        <v>4</v>
      </c>
      <c r="G2" t="s">
        <v>1439</v>
      </c>
      <c r="H2" t="s">
        <v>1439</v>
      </c>
      <c r="I2" s="30">
        <v>0</v>
      </c>
      <c r="J2" s="30">
        <v>3.67</v>
      </c>
      <c r="K2" s="30">
        <v>3.4</v>
      </c>
      <c r="L2" s="30">
        <v>32.4</v>
      </c>
      <c r="M2" s="30">
        <v>7</v>
      </c>
      <c r="N2" s="30">
        <v>0</v>
      </c>
      <c r="O2" s="30">
        <v>0</v>
      </c>
      <c r="P2" s="30">
        <v>2</v>
      </c>
      <c r="Q2" s="30" t="str">
        <f t="shared" ref="Q2:Q65" si="0">IF($H2="Oui",I2,"")</f>
        <v/>
      </c>
      <c r="R2" s="30" t="str">
        <f t="shared" ref="R2:R65" si="1">IF($H2="Oui",J2,"")</f>
        <v/>
      </c>
      <c r="S2" s="30" t="str">
        <f t="shared" ref="S2:S65" si="2">IF($H2="Oui",K2,"")</f>
        <v/>
      </c>
      <c r="T2" s="30" t="str">
        <f t="shared" ref="T2:T65" si="3">IF($H2="Oui",L2,"")</f>
        <v/>
      </c>
      <c r="U2" s="30" t="str">
        <f t="shared" ref="U2:U65" si="4">IF($H2="Oui",M2,"")</f>
        <v/>
      </c>
      <c r="V2" s="30" t="str">
        <f t="shared" ref="V2:V65" si="5">IF($H2="Oui",N2,"")</f>
        <v/>
      </c>
      <c r="W2" s="30" t="str">
        <f t="shared" ref="W2:W65" si="6">IF($H2="Oui",O2,"")</f>
        <v/>
      </c>
      <c r="X2" s="30" t="str">
        <f t="shared" ref="X2:X65" si="7">IF($H2="Oui",P2,"")</f>
        <v/>
      </c>
      <c r="Y2" s="30">
        <f t="shared" ref="Y2:Y65" si="8">SUM(I2:P2)</f>
        <v>48.47</v>
      </c>
    </row>
    <row r="3" spans="1:27" x14ac:dyDescent="0.2">
      <c r="A3" s="28">
        <v>41642</v>
      </c>
      <c r="B3">
        <v>2014</v>
      </c>
      <c r="C3">
        <v>1</v>
      </c>
      <c r="D3" t="s">
        <v>491</v>
      </c>
      <c r="E3" t="s">
        <v>417</v>
      </c>
      <c r="F3">
        <v>5</v>
      </c>
      <c r="G3" t="s">
        <v>1439</v>
      </c>
      <c r="H3" t="s">
        <v>1440</v>
      </c>
      <c r="I3" s="30">
        <v>8</v>
      </c>
      <c r="J3" s="30">
        <v>4</v>
      </c>
      <c r="K3" s="30">
        <v>4.4000000000000004</v>
      </c>
      <c r="L3" s="30">
        <v>50.6</v>
      </c>
      <c r="M3" s="30">
        <v>16</v>
      </c>
      <c r="N3" s="30">
        <v>0</v>
      </c>
      <c r="O3" s="30">
        <v>20</v>
      </c>
      <c r="P3" s="30">
        <v>4</v>
      </c>
      <c r="Q3" s="30">
        <f t="shared" si="0"/>
        <v>8</v>
      </c>
      <c r="R3" s="30">
        <f t="shared" si="1"/>
        <v>4</v>
      </c>
      <c r="S3" s="30">
        <f t="shared" si="2"/>
        <v>4.4000000000000004</v>
      </c>
      <c r="T3" s="30">
        <f t="shared" si="3"/>
        <v>50.6</v>
      </c>
      <c r="U3" s="30">
        <f t="shared" si="4"/>
        <v>16</v>
      </c>
      <c r="V3" s="30">
        <f t="shared" si="5"/>
        <v>0</v>
      </c>
      <c r="W3" s="30">
        <f t="shared" si="6"/>
        <v>20</v>
      </c>
      <c r="X3" s="30">
        <f t="shared" si="7"/>
        <v>4</v>
      </c>
      <c r="Y3" s="30">
        <f t="shared" si="8"/>
        <v>107</v>
      </c>
    </row>
    <row r="4" spans="1:27" x14ac:dyDescent="0.2">
      <c r="A4" s="28">
        <v>41643</v>
      </c>
      <c r="B4">
        <v>2014</v>
      </c>
      <c r="C4">
        <v>1</v>
      </c>
      <c r="D4" t="s">
        <v>491</v>
      </c>
      <c r="E4" t="s">
        <v>419</v>
      </c>
      <c r="F4">
        <v>6</v>
      </c>
      <c r="G4" t="s">
        <v>1439</v>
      </c>
      <c r="H4" t="s">
        <v>1440</v>
      </c>
      <c r="I4" s="30">
        <v>2</v>
      </c>
      <c r="J4" s="30">
        <v>1</v>
      </c>
      <c r="K4" s="30">
        <v>6.5</v>
      </c>
      <c r="L4" s="30">
        <v>61.85</v>
      </c>
      <c r="M4" s="30">
        <v>10</v>
      </c>
      <c r="N4" s="30">
        <v>0</v>
      </c>
      <c r="O4" s="30">
        <v>9</v>
      </c>
      <c r="P4" s="30">
        <v>1</v>
      </c>
      <c r="Q4" s="30">
        <f t="shared" si="0"/>
        <v>2</v>
      </c>
      <c r="R4" s="30">
        <f t="shared" si="1"/>
        <v>1</v>
      </c>
      <c r="S4" s="30">
        <f t="shared" si="2"/>
        <v>6.5</v>
      </c>
      <c r="T4" s="30">
        <f t="shared" si="3"/>
        <v>61.85</v>
      </c>
      <c r="U4" s="30">
        <f t="shared" si="4"/>
        <v>10</v>
      </c>
      <c r="V4" s="30">
        <f t="shared" si="5"/>
        <v>0</v>
      </c>
      <c r="W4" s="30">
        <f t="shared" si="6"/>
        <v>9</v>
      </c>
      <c r="X4" s="30">
        <f t="shared" si="7"/>
        <v>1</v>
      </c>
      <c r="Y4" s="30">
        <f t="shared" si="8"/>
        <v>91.35</v>
      </c>
    </row>
    <row r="5" spans="1:27" x14ac:dyDescent="0.2">
      <c r="A5" s="28">
        <v>41644</v>
      </c>
      <c r="B5">
        <v>2014</v>
      </c>
      <c r="C5">
        <v>1</v>
      </c>
      <c r="D5" t="s">
        <v>491</v>
      </c>
      <c r="E5" t="s">
        <v>421</v>
      </c>
      <c r="F5">
        <v>7</v>
      </c>
      <c r="G5" t="s">
        <v>1439</v>
      </c>
      <c r="H5" t="s">
        <v>1440</v>
      </c>
      <c r="I5" s="30">
        <v>4</v>
      </c>
      <c r="J5" s="30">
        <v>3</v>
      </c>
      <c r="K5" s="30">
        <v>7</v>
      </c>
      <c r="L5" s="30">
        <v>41.1</v>
      </c>
      <c r="M5" s="30">
        <v>8</v>
      </c>
      <c r="N5" s="30">
        <v>0</v>
      </c>
      <c r="O5" s="30">
        <v>3</v>
      </c>
      <c r="P5" s="30">
        <v>0</v>
      </c>
      <c r="Q5" s="30">
        <f t="shared" si="0"/>
        <v>4</v>
      </c>
      <c r="R5" s="30">
        <f t="shared" si="1"/>
        <v>3</v>
      </c>
      <c r="S5" s="30">
        <f t="shared" si="2"/>
        <v>7</v>
      </c>
      <c r="T5" s="30">
        <f t="shared" si="3"/>
        <v>41.1</v>
      </c>
      <c r="U5" s="30">
        <f t="shared" si="4"/>
        <v>8</v>
      </c>
      <c r="V5" s="30">
        <f t="shared" si="5"/>
        <v>0</v>
      </c>
      <c r="W5" s="30">
        <f t="shared" si="6"/>
        <v>3</v>
      </c>
      <c r="X5" s="30">
        <f t="shared" si="7"/>
        <v>0</v>
      </c>
      <c r="Y5" s="30">
        <f t="shared" si="8"/>
        <v>66.099999999999994</v>
      </c>
    </row>
    <row r="6" spans="1:27" x14ac:dyDescent="0.2">
      <c r="A6" s="28">
        <v>41645</v>
      </c>
      <c r="B6">
        <v>2014</v>
      </c>
      <c r="C6">
        <v>1</v>
      </c>
      <c r="D6" t="s">
        <v>491</v>
      </c>
      <c r="E6" t="s">
        <v>62</v>
      </c>
      <c r="F6">
        <v>1</v>
      </c>
      <c r="G6" t="s">
        <v>1439</v>
      </c>
      <c r="H6" t="s">
        <v>1440</v>
      </c>
      <c r="I6" s="30">
        <v>5</v>
      </c>
      <c r="J6" s="30">
        <v>1</v>
      </c>
      <c r="K6" s="30">
        <v>4.5</v>
      </c>
      <c r="L6" s="30">
        <v>21.7</v>
      </c>
      <c r="M6" s="30">
        <v>16</v>
      </c>
      <c r="N6" s="30">
        <v>2</v>
      </c>
      <c r="O6" s="30">
        <v>6</v>
      </c>
      <c r="P6" s="30">
        <v>2</v>
      </c>
      <c r="Q6" s="30">
        <f t="shared" si="0"/>
        <v>5</v>
      </c>
      <c r="R6" s="30">
        <f t="shared" si="1"/>
        <v>1</v>
      </c>
      <c r="S6" s="30">
        <f t="shared" si="2"/>
        <v>4.5</v>
      </c>
      <c r="T6" s="30">
        <f t="shared" si="3"/>
        <v>21.7</v>
      </c>
      <c r="U6" s="30">
        <f t="shared" si="4"/>
        <v>16</v>
      </c>
      <c r="V6" s="30">
        <f t="shared" si="5"/>
        <v>2</v>
      </c>
      <c r="W6" s="30">
        <f t="shared" si="6"/>
        <v>6</v>
      </c>
      <c r="X6" s="30">
        <f t="shared" si="7"/>
        <v>2</v>
      </c>
      <c r="Y6" s="30">
        <f t="shared" si="8"/>
        <v>58.2</v>
      </c>
    </row>
    <row r="7" spans="1:27" x14ac:dyDescent="0.2">
      <c r="A7" s="28">
        <v>41646</v>
      </c>
      <c r="B7">
        <v>2014</v>
      </c>
      <c r="C7">
        <v>1</v>
      </c>
      <c r="D7" t="s">
        <v>491</v>
      </c>
      <c r="E7" t="s">
        <v>411</v>
      </c>
      <c r="F7">
        <v>2</v>
      </c>
      <c r="G7" t="s">
        <v>1439</v>
      </c>
      <c r="H7" t="s">
        <v>1440</v>
      </c>
      <c r="I7" s="30">
        <v>4.33</v>
      </c>
      <c r="J7" s="30">
        <v>0.66</v>
      </c>
      <c r="K7" s="30">
        <v>2.5</v>
      </c>
      <c r="L7" s="30">
        <v>37</v>
      </c>
      <c r="M7" s="30">
        <v>6</v>
      </c>
      <c r="N7" s="30">
        <v>0</v>
      </c>
      <c r="O7" s="30">
        <v>3</v>
      </c>
      <c r="P7" s="30">
        <v>4</v>
      </c>
      <c r="Q7" s="30">
        <f t="shared" si="0"/>
        <v>4.33</v>
      </c>
      <c r="R7" s="30">
        <f t="shared" si="1"/>
        <v>0.66</v>
      </c>
      <c r="S7" s="30">
        <f t="shared" si="2"/>
        <v>2.5</v>
      </c>
      <c r="T7" s="30">
        <f t="shared" si="3"/>
        <v>37</v>
      </c>
      <c r="U7" s="30">
        <f t="shared" si="4"/>
        <v>6</v>
      </c>
      <c r="V7" s="30">
        <f t="shared" si="5"/>
        <v>0</v>
      </c>
      <c r="W7" s="30">
        <f t="shared" si="6"/>
        <v>3</v>
      </c>
      <c r="X7" s="30">
        <f t="shared" si="7"/>
        <v>4</v>
      </c>
      <c r="Y7" s="30">
        <f t="shared" si="8"/>
        <v>57.49</v>
      </c>
    </row>
    <row r="8" spans="1:27" x14ac:dyDescent="0.2">
      <c r="A8" s="28">
        <v>41647</v>
      </c>
      <c r="B8">
        <v>2014</v>
      </c>
      <c r="C8">
        <v>1</v>
      </c>
      <c r="D8" t="s">
        <v>491</v>
      </c>
      <c r="E8" t="s">
        <v>413</v>
      </c>
      <c r="F8">
        <v>3</v>
      </c>
      <c r="G8" t="s">
        <v>1439</v>
      </c>
      <c r="H8" t="s">
        <v>1440</v>
      </c>
      <c r="I8" s="30">
        <v>5.33</v>
      </c>
      <c r="J8" s="30">
        <v>3</v>
      </c>
      <c r="K8" s="30">
        <v>10.5</v>
      </c>
      <c r="L8" s="30">
        <v>26.4</v>
      </c>
      <c r="M8" s="30">
        <v>19</v>
      </c>
      <c r="N8" s="30">
        <v>1</v>
      </c>
      <c r="O8" s="30">
        <v>10</v>
      </c>
      <c r="P8" s="30">
        <v>0</v>
      </c>
      <c r="Q8" s="30">
        <f t="shared" si="0"/>
        <v>5.33</v>
      </c>
      <c r="R8" s="30">
        <f t="shared" si="1"/>
        <v>3</v>
      </c>
      <c r="S8" s="30">
        <f t="shared" si="2"/>
        <v>10.5</v>
      </c>
      <c r="T8" s="30">
        <f t="shared" si="3"/>
        <v>26.4</v>
      </c>
      <c r="U8" s="30">
        <f t="shared" si="4"/>
        <v>19</v>
      </c>
      <c r="V8" s="30">
        <f t="shared" si="5"/>
        <v>1</v>
      </c>
      <c r="W8" s="30">
        <f t="shared" si="6"/>
        <v>10</v>
      </c>
      <c r="X8" s="30">
        <f t="shared" si="7"/>
        <v>0</v>
      </c>
      <c r="Y8" s="30">
        <f t="shared" si="8"/>
        <v>75.22999999999999</v>
      </c>
    </row>
    <row r="9" spans="1:27" x14ac:dyDescent="0.2">
      <c r="A9" s="28">
        <v>41648</v>
      </c>
      <c r="B9">
        <v>2014</v>
      </c>
      <c r="C9">
        <v>1</v>
      </c>
      <c r="D9" t="s">
        <v>491</v>
      </c>
      <c r="E9" t="s">
        <v>415</v>
      </c>
      <c r="F9">
        <v>4</v>
      </c>
      <c r="G9" t="s">
        <v>1439</v>
      </c>
      <c r="H9" t="s">
        <v>1440</v>
      </c>
      <c r="I9" s="30">
        <v>7</v>
      </c>
      <c r="J9" s="30">
        <v>1.68</v>
      </c>
      <c r="K9" s="30">
        <v>8</v>
      </c>
      <c r="L9" s="30">
        <v>25</v>
      </c>
      <c r="M9" s="30">
        <v>16</v>
      </c>
      <c r="N9" s="30">
        <v>0</v>
      </c>
      <c r="O9" s="30">
        <v>3</v>
      </c>
      <c r="P9" s="30">
        <v>2</v>
      </c>
      <c r="Q9" s="30">
        <f t="shared" si="0"/>
        <v>7</v>
      </c>
      <c r="R9" s="30">
        <f t="shared" si="1"/>
        <v>1.68</v>
      </c>
      <c r="S9" s="30">
        <f t="shared" si="2"/>
        <v>8</v>
      </c>
      <c r="T9" s="30">
        <f t="shared" si="3"/>
        <v>25</v>
      </c>
      <c r="U9" s="30">
        <f t="shared" si="4"/>
        <v>16</v>
      </c>
      <c r="V9" s="30">
        <f t="shared" si="5"/>
        <v>0</v>
      </c>
      <c r="W9" s="30">
        <f t="shared" si="6"/>
        <v>3</v>
      </c>
      <c r="X9" s="30">
        <f t="shared" si="7"/>
        <v>2</v>
      </c>
      <c r="Y9" s="30">
        <f t="shared" si="8"/>
        <v>62.68</v>
      </c>
    </row>
    <row r="10" spans="1:27" x14ac:dyDescent="0.2">
      <c r="A10" s="28">
        <v>41649</v>
      </c>
      <c r="B10">
        <v>2014</v>
      </c>
      <c r="C10">
        <v>1</v>
      </c>
      <c r="D10" t="s">
        <v>491</v>
      </c>
      <c r="E10" t="s">
        <v>417</v>
      </c>
      <c r="F10">
        <v>5</v>
      </c>
      <c r="G10" t="s">
        <v>1439</v>
      </c>
      <c r="H10" t="s">
        <v>1440</v>
      </c>
      <c r="I10" s="30">
        <v>5</v>
      </c>
      <c r="J10" s="30">
        <v>2</v>
      </c>
      <c r="K10" s="30">
        <v>2</v>
      </c>
      <c r="L10" s="30">
        <v>53.3</v>
      </c>
      <c r="M10" s="30">
        <v>15</v>
      </c>
      <c r="N10" s="30">
        <v>2</v>
      </c>
      <c r="O10" s="30">
        <v>0</v>
      </c>
      <c r="P10" s="30">
        <v>2</v>
      </c>
      <c r="Q10" s="30">
        <f t="shared" si="0"/>
        <v>5</v>
      </c>
      <c r="R10" s="30">
        <f t="shared" si="1"/>
        <v>2</v>
      </c>
      <c r="S10" s="30">
        <f t="shared" si="2"/>
        <v>2</v>
      </c>
      <c r="T10" s="30">
        <f t="shared" si="3"/>
        <v>53.3</v>
      </c>
      <c r="U10" s="30">
        <f t="shared" si="4"/>
        <v>15</v>
      </c>
      <c r="V10" s="30">
        <f t="shared" si="5"/>
        <v>2</v>
      </c>
      <c r="W10" s="30">
        <f t="shared" si="6"/>
        <v>0</v>
      </c>
      <c r="X10" s="30">
        <f t="shared" si="7"/>
        <v>2</v>
      </c>
      <c r="Y10" s="30">
        <f t="shared" si="8"/>
        <v>81.3</v>
      </c>
    </row>
    <row r="11" spans="1:27" x14ac:dyDescent="0.2">
      <c r="A11" s="28">
        <v>41650</v>
      </c>
      <c r="B11">
        <v>2014</v>
      </c>
      <c r="C11">
        <v>1</v>
      </c>
      <c r="D11" t="s">
        <v>491</v>
      </c>
      <c r="E11" t="s">
        <v>419</v>
      </c>
      <c r="F11">
        <v>6</v>
      </c>
      <c r="G11" t="s">
        <v>1439</v>
      </c>
      <c r="H11" t="s">
        <v>1440</v>
      </c>
      <c r="I11" s="30">
        <v>5</v>
      </c>
      <c r="J11" s="30">
        <v>4.34</v>
      </c>
      <c r="K11" s="30">
        <v>10.4</v>
      </c>
      <c r="L11" s="30">
        <v>52.3</v>
      </c>
      <c r="M11" s="30">
        <v>14</v>
      </c>
      <c r="N11" s="30">
        <v>0</v>
      </c>
      <c r="O11" s="30">
        <v>1</v>
      </c>
      <c r="P11" s="30">
        <v>0.2</v>
      </c>
      <c r="Q11" s="30">
        <f t="shared" si="0"/>
        <v>5</v>
      </c>
      <c r="R11" s="30">
        <f t="shared" si="1"/>
        <v>4.34</v>
      </c>
      <c r="S11" s="30">
        <f t="shared" si="2"/>
        <v>10.4</v>
      </c>
      <c r="T11" s="30">
        <f t="shared" si="3"/>
        <v>52.3</v>
      </c>
      <c r="U11" s="30">
        <f t="shared" si="4"/>
        <v>14</v>
      </c>
      <c r="V11" s="30">
        <f t="shared" si="5"/>
        <v>0</v>
      </c>
      <c r="W11" s="30">
        <f t="shared" si="6"/>
        <v>1</v>
      </c>
      <c r="X11" s="30">
        <f t="shared" si="7"/>
        <v>0.2</v>
      </c>
      <c r="Y11" s="30">
        <f t="shared" si="8"/>
        <v>87.24</v>
      </c>
    </row>
    <row r="12" spans="1:27" x14ac:dyDescent="0.2">
      <c r="A12" s="28">
        <v>41651</v>
      </c>
      <c r="B12">
        <v>2014</v>
      </c>
      <c r="C12">
        <v>1</v>
      </c>
      <c r="D12" t="s">
        <v>491</v>
      </c>
      <c r="E12" t="s">
        <v>421</v>
      </c>
      <c r="F12">
        <v>7</v>
      </c>
      <c r="G12" t="s">
        <v>1439</v>
      </c>
      <c r="H12" t="s">
        <v>1440</v>
      </c>
      <c r="I12" s="30">
        <v>2</v>
      </c>
      <c r="J12" s="30">
        <v>0.66</v>
      </c>
      <c r="K12" s="30">
        <v>2.5</v>
      </c>
      <c r="L12" s="30">
        <v>12</v>
      </c>
      <c r="M12" s="30">
        <v>8</v>
      </c>
      <c r="N12" s="30">
        <v>0</v>
      </c>
      <c r="O12" s="30">
        <v>1</v>
      </c>
      <c r="P12" s="30">
        <v>1</v>
      </c>
      <c r="Q12" s="30">
        <f t="shared" si="0"/>
        <v>2</v>
      </c>
      <c r="R12" s="30">
        <f t="shared" si="1"/>
        <v>0.66</v>
      </c>
      <c r="S12" s="30">
        <f t="shared" si="2"/>
        <v>2.5</v>
      </c>
      <c r="T12" s="30">
        <f t="shared" si="3"/>
        <v>12</v>
      </c>
      <c r="U12" s="30">
        <f t="shared" si="4"/>
        <v>8</v>
      </c>
      <c r="V12" s="30">
        <f t="shared" si="5"/>
        <v>0</v>
      </c>
      <c r="W12" s="30">
        <f t="shared" si="6"/>
        <v>1</v>
      </c>
      <c r="X12" s="30">
        <f t="shared" si="7"/>
        <v>1</v>
      </c>
      <c r="Y12" s="30">
        <f t="shared" si="8"/>
        <v>27.16</v>
      </c>
    </row>
    <row r="13" spans="1:27" x14ac:dyDescent="0.2">
      <c r="A13" s="28">
        <v>41652</v>
      </c>
      <c r="B13">
        <v>2014</v>
      </c>
      <c r="C13">
        <v>1</v>
      </c>
      <c r="D13" t="s">
        <v>491</v>
      </c>
      <c r="E13" t="s">
        <v>62</v>
      </c>
      <c r="F13">
        <v>1</v>
      </c>
      <c r="G13" t="s">
        <v>1439</v>
      </c>
      <c r="H13" t="s">
        <v>1440</v>
      </c>
      <c r="I13" s="30">
        <v>7.34</v>
      </c>
      <c r="J13" s="30">
        <v>7.66</v>
      </c>
      <c r="K13" s="30">
        <v>6.2</v>
      </c>
      <c r="L13" s="30">
        <v>52</v>
      </c>
      <c r="M13" s="30">
        <v>9</v>
      </c>
      <c r="N13" s="30">
        <v>0</v>
      </c>
      <c r="O13" s="30">
        <v>7</v>
      </c>
      <c r="P13" s="30">
        <v>1</v>
      </c>
      <c r="Q13" s="30">
        <f t="shared" si="0"/>
        <v>7.34</v>
      </c>
      <c r="R13" s="30">
        <f t="shared" si="1"/>
        <v>7.66</v>
      </c>
      <c r="S13" s="30">
        <f t="shared" si="2"/>
        <v>6.2</v>
      </c>
      <c r="T13" s="30">
        <f t="shared" si="3"/>
        <v>52</v>
      </c>
      <c r="U13" s="30">
        <f t="shared" si="4"/>
        <v>9</v>
      </c>
      <c r="V13" s="30">
        <f t="shared" si="5"/>
        <v>0</v>
      </c>
      <c r="W13" s="30">
        <f t="shared" si="6"/>
        <v>7</v>
      </c>
      <c r="X13" s="30">
        <f t="shared" si="7"/>
        <v>1</v>
      </c>
      <c r="Y13" s="30">
        <f t="shared" si="8"/>
        <v>90.2</v>
      </c>
    </row>
    <row r="14" spans="1:27" x14ac:dyDescent="0.2">
      <c r="A14" s="28">
        <v>41653</v>
      </c>
      <c r="B14">
        <v>2014</v>
      </c>
      <c r="C14">
        <v>1</v>
      </c>
      <c r="D14" t="s">
        <v>491</v>
      </c>
      <c r="E14" t="s">
        <v>411</v>
      </c>
      <c r="F14">
        <v>2</v>
      </c>
      <c r="G14" t="s">
        <v>1439</v>
      </c>
      <c r="H14" t="s">
        <v>1440</v>
      </c>
      <c r="I14" s="30">
        <v>6</v>
      </c>
      <c r="J14" s="30">
        <v>1.33</v>
      </c>
      <c r="K14" s="30">
        <v>12.3</v>
      </c>
      <c r="L14" s="30">
        <v>33.700000000000003</v>
      </c>
      <c r="M14" s="30">
        <v>6</v>
      </c>
      <c r="N14" s="30">
        <v>1</v>
      </c>
      <c r="O14" s="30">
        <v>0</v>
      </c>
      <c r="P14" s="30">
        <v>2</v>
      </c>
      <c r="Q14" s="30">
        <f t="shared" si="0"/>
        <v>6</v>
      </c>
      <c r="R14" s="30">
        <f t="shared" si="1"/>
        <v>1.33</v>
      </c>
      <c r="S14" s="30">
        <f t="shared" si="2"/>
        <v>12.3</v>
      </c>
      <c r="T14" s="30">
        <f t="shared" si="3"/>
        <v>33.700000000000003</v>
      </c>
      <c r="U14" s="30">
        <f t="shared" si="4"/>
        <v>6</v>
      </c>
      <c r="V14" s="30">
        <f t="shared" si="5"/>
        <v>1</v>
      </c>
      <c r="W14" s="30">
        <f t="shared" si="6"/>
        <v>0</v>
      </c>
      <c r="X14" s="30">
        <f t="shared" si="7"/>
        <v>2</v>
      </c>
      <c r="Y14" s="30">
        <f t="shared" si="8"/>
        <v>62.330000000000005</v>
      </c>
    </row>
    <row r="15" spans="1:27" x14ac:dyDescent="0.2">
      <c r="A15" s="28">
        <v>41654</v>
      </c>
      <c r="B15">
        <v>2014</v>
      </c>
      <c r="C15">
        <v>1</v>
      </c>
      <c r="D15" t="s">
        <v>491</v>
      </c>
      <c r="E15" t="s">
        <v>413</v>
      </c>
      <c r="F15">
        <v>3</v>
      </c>
      <c r="G15" t="s">
        <v>1439</v>
      </c>
      <c r="H15" t="s">
        <v>1440</v>
      </c>
      <c r="I15" s="30">
        <v>4</v>
      </c>
      <c r="J15" s="30">
        <v>2.34</v>
      </c>
      <c r="K15" s="30">
        <v>5</v>
      </c>
      <c r="L15" s="30">
        <v>26.7</v>
      </c>
      <c r="M15" s="30">
        <v>12</v>
      </c>
      <c r="N15" s="30">
        <v>2</v>
      </c>
      <c r="O15" s="30">
        <v>3</v>
      </c>
      <c r="P15" s="30">
        <v>3</v>
      </c>
      <c r="Q15" s="30">
        <f t="shared" si="0"/>
        <v>4</v>
      </c>
      <c r="R15" s="30">
        <f t="shared" si="1"/>
        <v>2.34</v>
      </c>
      <c r="S15" s="30">
        <f t="shared" si="2"/>
        <v>5</v>
      </c>
      <c r="T15" s="30">
        <f t="shared" si="3"/>
        <v>26.7</v>
      </c>
      <c r="U15" s="30">
        <f t="shared" si="4"/>
        <v>12</v>
      </c>
      <c r="V15" s="30">
        <f t="shared" si="5"/>
        <v>2</v>
      </c>
      <c r="W15" s="30">
        <f t="shared" si="6"/>
        <v>3</v>
      </c>
      <c r="X15" s="30">
        <f t="shared" si="7"/>
        <v>3</v>
      </c>
      <c r="Y15" s="30">
        <f t="shared" si="8"/>
        <v>58.04</v>
      </c>
    </row>
    <row r="16" spans="1:27" x14ac:dyDescent="0.2">
      <c r="A16" s="28">
        <v>41655</v>
      </c>
      <c r="B16">
        <v>2014</v>
      </c>
      <c r="C16">
        <v>1</v>
      </c>
      <c r="D16" t="s">
        <v>491</v>
      </c>
      <c r="E16" t="s">
        <v>415</v>
      </c>
      <c r="F16">
        <v>4</v>
      </c>
      <c r="G16" t="s">
        <v>1439</v>
      </c>
      <c r="H16" t="s">
        <v>1440</v>
      </c>
      <c r="I16" s="30">
        <v>6</v>
      </c>
      <c r="J16" s="30">
        <v>2</v>
      </c>
      <c r="K16" s="30">
        <v>4.3</v>
      </c>
      <c r="L16" s="30">
        <v>28.3</v>
      </c>
      <c r="M16" s="30">
        <v>19</v>
      </c>
      <c r="N16" s="30">
        <v>1</v>
      </c>
      <c r="O16" s="30">
        <v>5</v>
      </c>
      <c r="P16" s="30">
        <v>0</v>
      </c>
      <c r="Q16" s="30">
        <f t="shared" si="0"/>
        <v>6</v>
      </c>
      <c r="R16" s="30">
        <f t="shared" si="1"/>
        <v>2</v>
      </c>
      <c r="S16" s="30">
        <f t="shared" si="2"/>
        <v>4.3</v>
      </c>
      <c r="T16" s="30">
        <f t="shared" si="3"/>
        <v>28.3</v>
      </c>
      <c r="U16" s="30">
        <f t="shared" si="4"/>
        <v>19</v>
      </c>
      <c r="V16" s="30">
        <f t="shared" si="5"/>
        <v>1</v>
      </c>
      <c r="W16" s="30">
        <f t="shared" si="6"/>
        <v>5</v>
      </c>
      <c r="X16" s="30">
        <f t="shared" si="7"/>
        <v>0</v>
      </c>
      <c r="Y16" s="30">
        <f t="shared" si="8"/>
        <v>65.599999999999994</v>
      </c>
    </row>
    <row r="17" spans="1:25" x14ac:dyDescent="0.2">
      <c r="A17" s="28">
        <v>41656</v>
      </c>
      <c r="B17">
        <v>2014</v>
      </c>
      <c r="C17">
        <v>1</v>
      </c>
      <c r="D17" t="s">
        <v>491</v>
      </c>
      <c r="E17" t="s">
        <v>417</v>
      </c>
      <c r="F17">
        <v>5</v>
      </c>
      <c r="G17" t="s">
        <v>1439</v>
      </c>
      <c r="H17" t="s">
        <v>1440</v>
      </c>
      <c r="I17" s="30">
        <v>2</v>
      </c>
      <c r="J17" s="30">
        <v>3.68</v>
      </c>
      <c r="K17" s="30">
        <v>8.3000000000000007</v>
      </c>
      <c r="L17" s="30">
        <v>20.399999999999999</v>
      </c>
      <c r="M17" s="30">
        <v>15</v>
      </c>
      <c r="N17" s="30">
        <v>0</v>
      </c>
      <c r="O17" s="30">
        <v>6</v>
      </c>
      <c r="P17" s="30">
        <v>3</v>
      </c>
      <c r="Q17" s="30">
        <f t="shared" si="0"/>
        <v>2</v>
      </c>
      <c r="R17" s="30">
        <f t="shared" si="1"/>
        <v>3.68</v>
      </c>
      <c r="S17" s="30">
        <f t="shared" si="2"/>
        <v>8.3000000000000007</v>
      </c>
      <c r="T17" s="30">
        <f t="shared" si="3"/>
        <v>20.399999999999999</v>
      </c>
      <c r="U17" s="30">
        <f t="shared" si="4"/>
        <v>15</v>
      </c>
      <c r="V17" s="30">
        <f t="shared" si="5"/>
        <v>0</v>
      </c>
      <c r="W17" s="30">
        <f t="shared" si="6"/>
        <v>6</v>
      </c>
      <c r="X17" s="30">
        <f t="shared" si="7"/>
        <v>3</v>
      </c>
      <c r="Y17" s="30">
        <f t="shared" si="8"/>
        <v>58.379999999999995</v>
      </c>
    </row>
    <row r="18" spans="1:25" x14ac:dyDescent="0.2">
      <c r="A18" s="28">
        <v>41657</v>
      </c>
      <c r="B18">
        <v>2014</v>
      </c>
      <c r="C18">
        <v>1</v>
      </c>
      <c r="D18" t="s">
        <v>491</v>
      </c>
      <c r="E18" t="s">
        <v>419</v>
      </c>
      <c r="F18">
        <v>6</v>
      </c>
      <c r="G18" t="s">
        <v>1439</v>
      </c>
      <c r="H18" t="s">
        <v>1440</v>
      </c>
      <c r="I18" s="30">
        <v>1</v>
      </c>
      <c r="J18" s="30">
        <v>5.33</v>
      </c>
      <c r="K18" s="30">
        <v>5.8</v>
      </c>
      <c r="L18" s="30">
        <v>43.2</v>
      </c>
      <c r="M18" s="30">
        <v>15</v>
      </c>
      <c r="N18" s="30">
        <v>4</v>
      </c>
      <c r="O18" s="30">
        <v>7</v>
      </c>
      <c r="P18" s="30">
        <v>2</v>
      </c>
      <c r="Q18" s="30">
        <f t="shared" si="0"/>
        <v>1</v>
      </c>
      <c r="R18" s="30">
        <f t="shared" si="1"/>
        <v>5.33</v>
      </c>
      <c r="S18" s="30">
        <f t="shared" si="2"/>
        <v>5.8</v>
      </c>
      <c r="T18" s="30">
        <f t="shared" si="3"/>
        <v>43.2</v>
      </c>
      <c r="U18" s="30">
        <f t="shared" si="4"/>
        <v>15</v>
      </c>
      <c r="V18" s="30">
        <f t="shared" si="5"/>
        <v>4</v>
      </c>
      <c r="W18" s="30">
        <f t="shared" si="6"/>
        <v>7</v>
      </c>
      <c r="X18" s="30">
        <f t="shared" si="7"/>
        <v>2</v>
      </c>
      <c r="Y18" s="30">
        <f t="shared" si="8"/>
        <v>83.33</v>
      </c>
    </row>
    <row r="19" spans="1:25" x14ac:dyDescent="0.2">
      <c r="A19" s="28">
        <v>41658</v>
      </c>
      <c r="B19">
        <v>2014</v>
      </c>
      <c r="C19">
        <v>1</v>
      </c>
      <c r="D19" t="s">
        <v>491</v>
      </c>
      <c r="E19" t="s">
        <v>421</v>
      </c>
      <c r="F19">
        <v>7</v>
      </c>
      <c r="G19" t="s">
        <v>1439</v>
      </c>
      <c r="H19" t="s">
        <v>1440</v>
      </c>
      <c r="I19" s="30">
        <v>4.33</v>
      </c>
      <c r="J19" s="30">
        <v>4</v>
      </c>
      <c r="K19" s="30">
        <v>4</v>
      </c>
      <c r="L19" s="30">
        <v>14.1</v>
      </c>
      <c r="M19" s="30">
        <v>4</v>
      </c>
      <c r="N19" s="30">
        <v>0</v>
      </c>
      <c r="O19" s="30">
        <v>1</v>
      </c>
      <c r="P19" s="30">
        <v>1</v>
      </c>
      <c r="Q19" s="30">
        <f t="shared" si="0"/>
        <v>4.33</v>
      </c>
      <c r="R19" s="30">
        <f t="shared" si="1"/>
        <v>4</v>
      </c>
      <c r="S19" s="30">
        <f t="shared" si="2"/>
        <v>4</v>
      </c>
      <c r="T19" s="30">
        <f t="shared" si="3"/>
        <v>14.1</v>
      </c>
      <c r="U19" s="30">
        <f t="shared" si="4"/>
        <v>4</v>
      </c>
      <c r="V19" s="30">
        <f t="shared" si="5"/>
        <v>0</v>
      </c>
      <c r="W19" s="30">
        <f t="shared" si="6"/>
        <v>1</v>
      </c>
      <c r="X19" s="30">
        <f t="shared" si="7"/>
        <v>1</v>
      </c>
      <c r="Y19" s="30">
        <f t="shared" si="8"/>
        <v>32.43</v>
      </c>
    </row>
    <row r="20" spans="1:25" x14ac:dyDescent="0.2">
      <c r="A20" s="28">
        <v>41659</v>
      </c>
      <c r="B20">
        <v>2014</v>
      </c>
      <c r="C20">
        <v>1</v>
      </c>
      <c r="D20" t="s">
        <v>491</v>
      </c>
      <c r="E20" t="s">
        <v>62</v>
      </c>
      <c r="F20">
        <v>1</v>
      </c>
      <c r="G20" t="s">
        <v>1439</v>
      </c>
      <c r="H20" t="s">
        <v>1440</v>
      </c>
      <c r="I20" s="30">
        <v>6</v>
      </c>
      <c r="J20" s="30">
        <v>3.34</v>
      </c>
      <c r="K20" s="30">
        <v>3.3</v>
      </c>
      <c r="L20" s="30">
        <v>11.9</v>
      </c>
      <c r="M20" s="30">
        <v>18</v>
      </c>
      <c r="N20" s="30">
        <v>2</v>
      </c>
      <c r="O20" s="30">
        <v>12</v>
      </c>
      <c r="P20" s="30">
        <v>3</v>
      </c>
      <c r="Q20" s="30">
        <f t="shared" si="0"/>
        <v>6</v>
      </c>
      <c r="R20" s="30">
        <f t="shared" si="1"/>
        <v>3.34</v>
      </c>
      <c r="S20" s="30">
        <f t="shared" si="2"/>
        <v>3.3</v>
      </c>
      <c r="T20" s="30">
        <f t="shared" si="3"/>
        <v>11.9</v>
      </c>
      <c r="U20" s="30">
        <f t="shared" si="4"/>
        <v>18</v>
      </c>
      <c r="V20" s="30">
        <f t="shared" si="5"/>
        <v>2</v>
      </c>
      <c r="W20" s="30">
        <f t="shared" si="6"/>
        <v>12</v>
      </c>
      <c r="X20" s="30">
        <f t="shared" si="7"/>
        <v>3</v>
      </c>
      <c r="Y20" s="30">
        <f t="shared" si="8"/>
        <v>59.54</v>
      </c>
    </row>
    <row r="21" spans="1:25" x14ac:dyDescent="0.2">
      <c r="A21" s="28">
        <v>41660</v>
      </c>
      <c r="B21">
        <v>2014</v>
      </c>
      <c r="C21">
        <v>1</v>
      </c>
      <c r="D21" t="s">
        <v>491</v>
      </c>
      <c r="E21" t="s">
        <v>411</v>
      </c>
      <c r="F21">
        <v>2</v>
      </c>
      <c r="G21" t="s">
        <v>1439</v>
      </c>
      <c r="H21" t="s">
        <v>1440</v>
      </c>
      <c r="I21" s="30">
        <v>2</v>
      </c>
      <c r="J21" s="30">
        <v>3.34</v>
      </c>
      <c r="K21" s="30">
        <v>4</v>
      </c>
      <c r="L21" s="30">
        <v>42</v>
      </c>
      <c r="M21" s="30">
        <v>15</v>
      </c>
      <c r="N21" s="30">
        <v>2</v>
      </c>
      <c r="O21" s="30">
        <v>0</v>
      </c>
      <c r="P21" s="30">
        <v>1</v>
      </c>
      <c r="Q21" s="30">
        <f t="shared" si="0"/>
        <v>2</v>
      </c>
      <c r="R21" s="30">
        <f t="shared" si="1"/>
        <v>3.34</v>
      </c>
      <c r="S21" s="30">
        <f t="shared" si="2"/>
        <v>4</v>
      </c>
      <c r="T21" s="30">
        <f t="shared" si="3"/>
        <v>42</v>
      </c>
      <c r="U21" s="30">
        <f t="shared" si="4"/>
        <v>15</v>
      </c>
      <c r="V21" s="30">
        <f t="shared" si="5"/>
        <v>2</v>
      </c>
      <c r="W21" s="30">
        <f t="shared" si="6"/>
        <v>0</v>
      </c>
      <c r="X21" s="30">
        <f t="shared" si="7"/>
        <v>1</v>
      </c>
      <c r="Y21" s="30">
        <f t="shared" si="8"/>
        <v>69.34</v>
      </c>
    </row>
    <row r="22" spans="1:25" x14ac:dyDescent="0.2">
      <c r="A22" s="28">
        <v>41661</v>
      </c>
      <c r="B22">
        <v>2014</v>
      </c>
      <c r="C22">
        <v>1</v>
      </c>
      <c r="D22" t="s">
        <v>491</v>
      </c>
      <c r="E22" t="s">
        <v>413</v>
      </c>
      <c r="F22">
        <v>3</v>
      </c>
      <c r="G22" t="s">
        <v>1439</v>
      </c>
      <c r="H22" t="s">
        <v>1440</v>
      </c>
      <c r="I22" s="30">
        <v>7</v>
      </c>
      <c r="J22" s="30">
        <v>3</v>
      </c>
      <c r="K22" s="30">
        <v>7</v>
      </c>
      <c r="L22" s="30">
        <v>18.100000000000001</v>
      </c>
      <c r="M22" s="30">
        <v>10</v>
      </c>
      <c r="N22" s="30">
        <v>0</v>
      </c>
      <c r="O22" s="30">
        <v>5</v>
      </c>
      <c r="P22" s="30">
        <v>2</v>
      </c>
      <c r="Q22" s="30">
        <f t="shared" si="0"/>
        <v>7</v>
      </c>
      <c r="R22" s="30">
        <f t="shared" si="1"/>
        <v>3</v>
      </c>
      <c r="S22" s="30">
        <f t="shared" si="2"/>
        <v>7</v>
      </c>
      <c r="T22" s="30">
        <f t="shared" si="3"/>
        <v>18.100000000000001</v>
      </c>
      <c r="U22" s="30">
        <f t="shared" si="4"/>
        <v>10</v>
      </c>
      <c r="V22" s="30">
        <f t="shared" si="5"/>
        <v>0</v>
      </c>
      <c r="W22" s="30">
        <f t="shared" si="6"/>
        <v>5</v>
      </c>
      <c r="X22" s="30">
        <f t="shared" si="7"/>
        <v>2</v>
      </c>
      <c r="Y22" s="30">
        <f t="shared" si="8"/>
        <v>52.1</v>
      </c>
    </row>
    <row r="23" spans="1:25" x14ac:dyDescent="0.2">
      <c r="A23" s="28">
        <v>41662</v>
      </c>
      <c r="B23">
        <v>2014</v>
      </c>
      <c r="C23">
        <v>1</v>
      </c>
      <c r="D23" t="s">
        <v>491</v>
      </c>
      <c r="E23" t="s">
        <v>415</v>
      </c>
      <c r="F23">
        <v>4</v>
      </c>
      <c r="G23" t="s">
        <v>1439</v>
      </c>
      <c r="H23" t="s">
        <v>1440</v>
      </c>
      <c r="I23" s="30">
        <v>4</v>
      </c>
      <c r="J23" s="30">
        <v>4.67</v>
      </c>
      <c r="K23" s="30">
        <v>5.2</v>
      </c>
      <c r="L23" s="30">
        <v>26.2</v>
      </c>
      <c r="M23" s="30">
        <v>2</v>
      </c>
      <c r="N23" s="30">
        <v>3</v>
      </c>
      <c r="O23" s="30">
        <v>1</v>
      </c>
      <c r="P23" s="30">
        <v>3</v>
      </c>
      <c r="Q23" s="30">
        <f t="shared" si="0"/>
        <v>4</v>
      </c>
      <c r="R23" s="30">
        <f t="shared" si="1"/>
        <v>4.67</v>
      </c>
      <c r="S23" s="30">
        <f t="shared" si="2"/>
        <v>5.2</v>
      </c>
      <c r="T23" s="30">
        <f t="shared" si="3"/>
        <v>26.2</v>
      </c>
      <c r="U23" s="30">
        <f t="shared" si="4"/>
        <v>2</v>
      </c>
      <c r="V23" s="30">
        <f t="shared" si="5"/>
        <v>3</v>
      </c>
      <c r="W23" s="30">
        <f t="shared" si="6"/>
        <v>1</v>
      </c>
      <c r="X23" s="30">
        <f t="shared" si="7"/>
        <v>3</v>
      </c>
      <c r="Y23" s="30">
        <f t="shared" si="8"/>
        <v>49.07</v>
      </c>
    </row>
    <row r="24" spans="1:25" x14ac:dyDescent="0.2">
      <c r="A24" s="28">
        <v>41663</v>
      </c>
      <c r="B24">
        <v>2014</v>
      </c>
      <c r="C24">
        <v>1</v>
      </c>
      <c r="D24" t="s">
        <v>491</v>
      </c>
      <c r="E24" t="s">
        <v>417</v>
      </c>
      <c r="F24">
        <v>5</v>
      </c>
      <c r="G24" t="s">
        <v>1439</v>
      </c>
      <c r="H24" t="s">
        <v>1440</v>
      </c>
      <c r="I24" s="30">
        <v>4.67</v>
      </c>
      <c r="J24" s="30">
        <v>7.34</v>
      </c>
      <c r="K24" s="30">
        <v>7</v>
      </c>
      <c r="L24" s="30">
        <v>19.600000000000001</v>
      </c>
      <c r="M24" s="30">
        <v>13</v>
      </c>
      <c r="N24" s="30">
        <v>1</v>
      </c>
      <c r="O24" s="30">
        <v>0</v>
      </c>
      <c r="P24" s="30">
        <v>0</v>
      </c>
      <c r="Q24" s="30">
        <f t="shared" si="0"/>
        <v>4.67</v>
      </c>
      <c r="R24" s="30">
        <f t="shared" si="1"/>
        <v>7.34</v>
      </c>
      <c r="S24" s="30">
        <f t="shared" si="2"/>
        <v>7</v>
      </c>
      <c r="T24" s="30">
        <f t="shared" si="3"/>
        <v>19.600000000000001</v>
      </c>
      <c r="U24" s="30">
        <f t="shared" si="4"/>
        <v>13</v>
      </c>
      <c r="V24" s="30">
        <f t="shared" si="5"/>
        <v>1</v>
      </c>
      <c r="W24" s="30">
        <f t="shared" si="6"/>
        <v>0</v>
      </c>
      <c r="X24" s="30">
        <f t="shared" si="7"/>
        <v>0</v>
      </c>
      <c r="Y24" s="30">
        <f t="shared" si="8"/>
        <v>52.61</v>
      </c>
    </row>
    <row r="25" spans="1:25" x14ac:dyDescent="0.2">
      <c r="A25" s="28">
        <v>41664</v>
      </c>
      <c r="B25">
        <v>2014</v>
      </c>
      <c r="C25">
        <v>1</v>
      </c>
      <c r="D25" t="s">
        <v>491</v>
      </c>
      <c r="E25" t="s">
        <v>419</v>
      </c>
      <c r="F25">
        <v>6</v>
      </c>
      <c r="G25" t="s">
        <v>1439</v>
      </c>
      <c r="H25" t="s">
        <v>1440</v>
      </c>
      <c r="I25" s="30">
        <v>6</v>
      </c>
      <c r="J25" s="30">
        <v>9</v>
      </c>
      <c r="K25" s="30">
        <v>5</v>
      </c>
      <c r="L25" s="30">
        <v>37.799999999999997</v>
      </c>
      <c r="M25" s="30">
        <v>18</v>
      </c>
      <c r="N25" s="30">
        <v>0</v>
      </c>
      <c r="O25" s="30">
        <v>5</v>
      </c>
      <c r="P25" s="30">
        <v>1</v>
      </c>
      <c r="Q25" s="30">
        <f t="shared" si="0"/>
        <v>6</v>
      </c>
      <c r="R25" s="30">
        <f t="shared" si="1"/>
        <v>9</v>
      </c>
      <c r="S25" s="30">
        <f t="shared" si="2"/>
        <v>5</v>
      </c>
      <c r="T25" s="30">
        <f t="shared" si="3"/>
        <v>37.799999999999997</v>
      </c>
      <c r="U25" s="30">
        <f t="shared" si="4"/>
        <v>18</v>
      </c>
      <c r="V25" s="30">
        <f t="shared" si="5"/>
        <v>0</v>
      </c>
      <c r="W25" s="30">
        <f t="shared" si="6"/>
        <v>5</v>
      </c>
      <c r="X25" s="30">
        <f t="shared" si="7"/>
        <v>1</v>
      </c>
      <c r="Y25" s="30">
        <f t="shared" si="8"/>
        <v>81.8</v>
      </c>
    </row>
    <row r="26" spans="1:25" x14ac:dyDescent="0.2">
      <c r="A26" s="28">
        <v>41665</v>
      </c>
      <c r="B26">
        <v>2014</v>
      </c>
      <c r="C26">
        <v>1</v>
      </c>
      <c r="D26" t="s">
        <v>491</v>
      </c>
      <c r="E26" t="s">
        <v>421</v>
      </c>
      <c r="F26">
        <v>7</v>
      </c>
      <c r="G26" t="s">
        <v>1439</v>
      </c>
      <c r="H26" t="s">
        <v>1440</v>
      </c>
      <c r="I26" s="30">
        <v>4.33</v>
      </c>
      <c r="J26" s="30">
        <v>1.68</v>
      </c>
      <c r="K26" s="30">
        <v>0</v>
      </c>
      <c r="L26" s="30">
        <v>24</v>
      </c>
      <c r="M26" s="30">
        <v>4</v>
      </c>
      <c r="N26" s="30">
        <v>0</v>
      </c>
      <c r="O26" s="30">
        <v>0</v>
      </c>
      <c r="P26" s="30">
        <v>0</v>
      </c>
      <c r="Q26" s="30">
        <f t="shared" si="0"/>
        <v>4.33</v>
      </c>
      <c r="R26" s="30">
        <f t="shared" si="1"/>
        <v>1.68</v>
      </c>
      <c r="S26" s="30">
        <f t="shared" si="2"/>
        <v>0</v>
      </c>
      <c r="T26" s="30">
        <f t="shared" si="3"/>
        <v>24</v>
      </c>
      <c r="U26" s="30">
        <f t="shared" si="4"/>
        <v>4</v>
      </c>
      <c r="V26" s="30">
        <f t="shared" si="5"/>
        <v>0</v>
      </c>
      <c r="W26" s="30">
        <f t="shared" si="6"/>
        <v>0</v>
      </c>
      <c r="X26" s="30">
        <f t="shared" si="7"/>
        <v>0</v>
      </c>
      <c r="Y26" s="30">
        <f t="shared" si="8"/>
        <v>34.01</v>
      </c>
    </row>
    <row r="27" spans="1:25" x14ac:dyDescent="0.2">
      <c r="A27" s="28">
        <v>41666</v>
      </c>
      <c r="B27">
        <v>2014</v>
      </c>
      <c r="C27">
        <v>1</v>
      </c>
      <c r="D27" t="s">
        <v>491</v>
      </c>
      <c r="E27" t="s">
        <v>62</v>
      </c>
      <c r="F27">
        <v>1</v>
      </c>
      <c r="G27" t="s">
        <v>1439</v>
      </c>
      <c r="H27" t="s">
        <v>1440</v>
      </c>
      <c r="I27" s="30">
        <v>4.34</v>
      </c>
      <c r="J27" s="30">
        <v>4.67</v>
      </c>
      <c r="K27" s="30">
        <v>1.2</v>
      </c>
      <c r="L27" s="30">
        <v>23.6</v>
      </c>
      <c r="M27" s="30">
        <v>17</v>
      </c>
      <c r="N27" s="30">
        <v>2</v>
      </c>
      <c r="O27" s="30">
        <v>1</v>
      </c>
      <c r="P27" s="30">
        <v>3</v>
      </c>
      <c r="Q27" s="30">
        <f t="shared" si="0"/>
        <v>4.34</v>
      </c>
      <c r="R27" s="30">
        <f t="shared" si="1"/>
        <v>4.67</v>
      </c>
      <c r="S27" s="30">
        <f t="shared" si="2"/>
        <v>1.2</v>
      </c>
      <c r="T27" s="30">
        <f t="shared" si="3"/>
        <v>23.6</v>
      </c>
      <c r="U27" s="30">
        <f t="shared" si="4"/>
        <v>17</v>
      </c>
      <c r="V27" s="30">
        <f t="shared" si="5"/>
        <v>2</v>
      </c>
      <c r="W27" s="30">
        <f t="shared" si="6"/>
        <v>1</v>
      </c>
      <c r="X27" s="30">
        <f t="shared" si="7"/>
        <v>3</v>
      </c>
      <c r="Y27" s="30">
        <f t="shared" si="8"/>
        <v>56.81</v>
      </c>
    </row>
    <row r="28" spans="1:25" x14ac:dyDescent="0.2">
      <c r="A28" s="28">
        <v>41667</v>
      </c>
      <c r="B28">
        <v>2014</v>
      </c>
      <c r="C28">
        <v>1</v>
      </c>
      <c r="D28" t="s">
        <v>491</v>
      </c>
      <c r="E28" t="s">
        <v>411</v>
      </c>
      <c r="F28">
        <v>2</v>
      </c>
      <c r="G28" t="s">
        <v>1439</v>
      </c>
      <c r="H28" t="s">
        <v>1440</v>
      </c>
      <c r="I28" s="30">
        <v>6</v>
      </c>
      <c r="J28" s="30">
        <v>3.34</v>
      </c>
      <c r="K28" s="30">
        <v>2.8</v>
      </c>
      <c r="L28" s="30">
        <v>13.38</v>
      </c>
      <c r="M28" s="30">
        <v>22</v>
      </c>
      <c r="N28" s="30">
        <v>5</v>
      </c>
      <c r="O28" s="30">
        <v>1</v>
      </c>
      <c r="P28" s="30">
        <v>5</v>
      </c>
      <c r="Q28" s="30">
        <f t="shared" si="0"/>
        <v>6</v>
      </c>
      <c r="R28" s="30">
        <f t="shared" si="1"/>
        <v>3.34</v>
      </c>
      <c r="S28" s="30">
        <f t="shared" si="2"/>
        <v>2.8</v>
      </c>
      <c r="T28" s="30">
        <f t="shared" si="3"/>
        <v>13.38</v>
      </c>
      <c r="U28" s="30">
        <f t="shared" si="4"/>
        <v>22</v>
      </c>
      <c r="V28" s="30">
        <f t="shared" si="5"/>
        <v>5</v>
      </c>
      <c r="W28" s="30">
        <f t="shared" si="6"/>
        <v>1</v>
      </c>
      <c r="X28" s="30">
        <f t="shared" si="7"/>
        <v>5</v>
      </c>
      <c r="Y28" s="30">
        <f t="shared" si="8"/>
        <v>58.52</v>
      </c>
    </row>
    <row r="29" spans="1:25" x14ac:dyDescent="0.2">
      <c r="A29" s="28">
        <v>41668</v>
      </c>
      <c r="B29">
        <v>2014</v>
      </c>
      <c r="C29">
        <v>1</v>
      </c>
      <c r="D29" t="s">
        <v>491</v>
      </c>
      <c r="E29" t="s">
        <v>413</v>
      </c>
      <c r="F29">
        <v>3</v>
      </c>
      <c r="G29" t="s">
        <v>1439</v>
      </c>
      <c r="H29" t="s">
        <v>1440</v>
      </c>
      <c r="I29" s="30">
        <v>5.33</v>
      </c>
      <c r="J29" s="30">
        <v>4</v>
      </c>
      <c r="K29" s="30">
        <v>2</v>
      </c>
      <c r="L29" s="30">
        <v>14</v>
      </c>
      <c r="M29" s="30">
        <v>10</v>
      </c>
      <c r="N29" s="30">
        <v>1</v>
      </c>
      <c r="O29" s="30">
        <v>1</v>
      </c>
      <c r="P29" s="30">
        <v>2</v>
      </c>
      <c r="Q29" s="30">
        <f t="shared" si="0"/>
        <v>5.33</v>
      </c>
      <c r="R29" s="30">
        <f t="shared" si="1"/>
        <v>4</v>
      </c>
      <c r="S29" s="30">
        <f t="shared" si="2"/>
        <v>2</v>
      </c>
      <c r="T29" s="30">
        <f t="shared" si="3"/>
        <v>14</v>
      </c>
      <c r="U29" s="30">
        <f t="shared" si="4"/>
        <v>10</v>
      </c>
      <c r="V29" s="30">
        <f t="shared" si="5"/>
        <v>1</v>
      </c>
      <c r="W29" s="30">
        <f t="shared" si="6"/>
        <v>1</v>
      </c>
      <c r="X29" s="30">
        <f t="shared" si="7"/>
        <v>2</v>
      </c>
      <c r="Y29" s="30">
        <f t="shared" si="8"/>
        <v>39.33</v>
      </c>
    </row>
    <row r="30" spans="1:25" x14ac:dyDescent="0.2">
      <c r="A30" s="28">
        <v>41669</v>
      </c>
      <c r="B30">
        <v>2014</v>
      </c>
      <c r="C30">
        <v>1</v>
      </c>
      <c r="D30" t="s">
        <v>491</v>
      </c>
      <c r="E30" t="s">
        <v>415</v>
      </c>
      <c r="F30">
        <v>4</v>
      </c>
      <c r="G30" t="s">
        <v>1439</v>
      </c>
      <c r="H30" t="s">
        <v>1440</v>
      </c>
      <c r="I30" s="30">
        <v>3.02</v>
      </c>
      <c r="J30" s="30">
        <v>1.34</v>
      </c>
      <c r="K30" s="30">
        <v>2.4</v>
      </c>
      <c r="L30" s="30">
        <v>25.5</v>
      </c>
      <c r="M30" s="30">
        <v>7</v>
      </c>
      <c r="N30" s="30">
        <v>1</v>
      </c>
      <c r="O30" s="30">
        <v>3</v>
      </c>
      <c r="P30" s="30">
        <v>2</v>
      </c>
      <c r="Q30" s="30">
        <f t="shared" si="0"/>
        <v>3.02</v>
      </c>
      <c r="R30" s="30">
        <f t="shared" si="1"/>
        <v>1.34</v>
      </c>
      <c r="S30" s="30">
        <f t="shared" si="2"/>
        <v>2.4</v>
      </c>
      <c r="T30" s="30">
        <f t="shared" si="3"/>
        <v>25.5</v>
      </c>
      <c r="U30" s="30">
        <f t="shared" si="4"/>
        <v>7</v>
      </c>
      <c r="V30" s="30">
        <f t="shared" si="5"/>
        <v>1</v>
      </c>
      <c r="W30" s="30">
        <f t="shared" si="6"/>
        <v>3</v>
      </c>
      <c r="X30" s="30">
        <f t="shared" si="7"/>
        <v>2</v>
      </c>
      <c r="Y30" s="30">
        <f t="shared" si="8"/>
        <v>45.26</v>
      </c>
    </row>
    <row r="31" spans="1:25" x14ac:dyDescent="0.2">
      <c r="A31" s="28">
        <v>41670</v>
      </c>
      <c r="B31">
        <v>2014</v>
      </c>
      <c r="C31">
        <v>1</v>
      </c>
      <c r="D31" t="s">
        <v>491</v>
      </c>
      <c r="E31" t="s">
        <v>417</v>
      </c>
      <c r="F31">
        <v>5</v>
      </c>
      <c r="G31" t="s">
        <v>1439</v>
      </c>
      <c r="H31" t="s">
        <v>1440</v>
      </c>
      <c r="I31" s="30">
        <v>1</v>
      </c>
      <c r="J31" s="30">
        <v>2.68</v>
      </c>
      <c r="K31" s="30">
        <v>7.1</v>
      </c>
      <c r="L31" s="30">
        <v>26.9</v>
      </c>
      <c r="M31" s="30">
        <v>9</v>
      </c>
      <c r="N31" s="30">
        <v>0</v>
      </c>
      <c r="O31" s="30">
        <v>1</v>
      </c>
      <c r="P31" s="30">
        <v>0</v>
      </c>
      <c r="Q31" s="30">
        <f t="shared" si="0"/>
        <v>1</v>
      </c>
      <c r="R31" s="30">
        <f t="shared" si="1"/>
        <v>2.68</v>
      </c>
      <c r="S31" s="30">
        <f t="shared" si="2"/>
        <v>7.1</v>
      </c>
      <c r="T31" s="30">
        <f t="shared" si="3"/>
        <v>26.9</v>
      </c>
      <c r="U31" s="30">
        <f t="shared" si="4"/>
        <v>9</v>
      </c>
      <c r="V31" s="30">
        <f t="shared" si="5"/>
        <v>0</v>
      </c>
      <c r="W31" s="30">
        <f t="shared" si="6"/>
        <v>1</v>
      </c>
      <c r="X31" s="30">
        <f t="shared" si="7"/>
        <v>0</v>
      </c>
      <c r="Y31" s="30">
        <f t="shared" si="8"/>
        <v>47.68</v>
      </c>
    </row>
    <row r="32" spans="1:25" x14ac:dyDescent="0.2">
      <c r="A32" s="28">
        <v>41671</v>
      </c>
      <c r="B32">
        <v>2014</v>
      </c>
      <c r="C32">
        <v>2</v>
      </c>
      <c r="D32" t="s">
        <v>545</v>
      </c>
      <c r="E32" t="s">
        <v>419</v>
      </c>
      <c r="F32">
        <v>6</v>
      </c>
      <c r="G32" t="s">
        <v>1440</v>
      </c>
      <c r="H32" t="s">
        <v>1440</v>
      </c>
      <c r="I32" s="30">
        <v>4.33</v>
      </c>
      <c r="J32" s="30">
        <v>4.32</v>
      </c>
      <c r="K32" s="30">
        <v>5</v>
      </c>
      <c r="L32" s="30">
        <v>43</v>
      </c>
      <c r="M32" s="30">
        <v>13</v>
      </c>
      <c r="N32" s="30">
        <v>1</v>
      </c>
      <c r="O32" s="30">
        <v>14</v>
      </c>
      <c r="P32" s="30">
        <v>0</v>
      </c>
      <c r="Q32" s="30">
        <f t="shared" si="0"/>
        <v>4.33</v>
      </c>
      <c r="R32" s="30">
        <f t="shared" si="1"/>
        <v>4.32</v>
      </c>
      <c r="S32" s="30">
        <f t="shared" si="2"/>
        <v>5</v>
      </c>
      <c r="T32" s="30">
        <f t="shared" si="3"/>
        <v>43</v>
      </c>
      <c r="U32" s="30">
        <f t="shared" si="4"/>
        <v>13</v>
      </c>
      <c r="V32" s="30">
        <f t="shared" si="5"/>
        <v>1</v>
      </c>
      <c r="W32" s="30">
        <f t="shared" si="6"/>
        <v>14</v>
      </c>
      <c r="X32" s="30">
        <f t="shared" si="7"/>
        <v>0</v>
      </c>
      <c r="Y32" s="30">
        <f t="shared" si="8"/>
        <v>84.65</v>
      </c>
    </row>
    <row r="33" spans="1:25" x14ac:dyDescent="0.2">
      <c r="A33" s="28">
        <v>41672</v>
      </c>
      <c r="B33">
        <v>2014</v>
      </c>
      <c r="C33">
        <v>2</v>
      </c>
      <c r="D33" t="s">
        <v>545</v>
      </c>
      <c r="E33" t="s">
        <v>421</v>
      </c>
      <c r="F33">
        <v>7</v>
      </c>
      <c r="G33" t="s">
        <v>1440</v>
      </c>
      <c r="H33" t="s">
        <v>1440</v>
      </c>
      <c r="I33" s="30">
        <v>7</v>
      </c>
      <c r="J33" s="30">
        <v>3</v>
      </c>
      <c r="K33" s="30">
        <v>0.2</v>
      </c>
      <c r="L33" s="30">
        <v>13.5</v>
      </c>
      <c r="M33" s="30">
        <v>6</v>
      </c>
      <c r="N33" s="30">
        <v>2</v>
      </c>
      <c r="O33" s="30">
        <v>8</v>
      </c>
      <c r="P33" s="30">
        <v>0</v>
      </c>
      <c r="Q33" s="30">
        <f t="shared" si="0"/>
        <v>7</v>
      </c>
      <c r="R33" s="30">
        <f t="shared" si="1"/>
        <v>3</v>
      </c>
      <c r="S33" s="30">
        <f t="shared" si="2"/>
        <v>0.2</v>
      </c>
      <c r="T33" s="30">
        <f t="shared" si="3"/>
        <v>13.5</v>
      </c>
      <c r="U33" s="30">
        <f t="shared" si="4"/>
        <v>6</v>
      </c>
      <c r="V33" s="30">
        <f t="shared" si="5"/>
        <v>2</v>
      </c>
      <c r="W33" s="30">
        <f t="shared" si="6"/>
        <v>8</v>
      </c>
      <c r="X33" s="30">
        <f t="shared" si="7"/>
        <v>0</v>
      </c>
      <c r="Y33" s="30">
        <f t="shared" si="8"/>
        <v>39.700000000000003</v>
      </c>
    </row>
    <row r="34" spans="1:25" x14ac:dyDescent="0.2">
      <c r="A34" s="28">
        <v>41673</v>
      </c>
      <c r="B34">
        <v>2014</v>
      </c>
      <c r="C34">
        <v>2</v>
      </c>
      <c r="D34" t="s">
        <v>545</v>
      </c>
      <c r="E34" t="s">
        <v>62</v>
      </c>
      <c r="F34">
        <v>1</v>
      </c>
      <c r="G34" t="s">
        <v>1440</v>
      </c>
      <c r="H34" t="s">
        <v>1440</v>
      </c>
      <c r="I34" s="30">
        <v>5</v>
      </c>
      <c r="J34" s="30">
        <v>1</v>
      </c>
      <c r="K34" s="30">
        <v>8.5</v>
      </c>
      <c r="L34" s="30">
        <v>32.4</v>
      </c>
      <c r="M34" s="30">
        <v>16</v>
      </c>
      <c r="N34" s="30">
        <v>1</v>
      </c>
      <c r="O34" s="30">
        <v>1</v>
      </c>
      <c r="P34" s="30">
        <v>0</v>
      </c>
      <c r="Q34" s="30">
        <f t="shared" si="0"/>
        <v>5</v>
      </c>
      <c r="R34" s="30">
        <f t="shared" si="1"/>
        <v>1</v>
      </c>
      <c r="S34" s="30">
        <f t="shared" si="2"/>
        <v>8.5</v>
      </c>
      <c r="T34" s="30">
        <f t="shared" si="3"/>
        <v>32.4</v>
      </c>
      <c r="U34" s="30">
        <f t="shared" si="4"/>
        <v>16</v>
      </c>
      <c r="V34" s="30">
        <f t="shared" si="5"/>
        <v>1</v>
      </c>
      <c r="W34" s="30">
        <f t="shared" si="6"/>
        <v>1</v>
      </c>
      <c r="X34" s="30">
        <f t="shared" si="7"/>
        <v>0</v>
      </c>
      <c r="Y34" s="30">
        <f t="shared" si="8"/>
        <v>64.900000000000006</v>
      </c>
    </row>
    <row r="35" spans="1:25" x14ac:dyDescent="0.2">
      <c r="A35" s="28">
        <v>41674</v>
      </c>
      <c r="B35">
        <v>2014</v>
      </c>
      <c r="C35">
        <v>2</v>
      </c>
      <c r="D35" t="s">
        <v>545</v>
      </c>
      <c r="E35" t="s">
        <v>411</v>
      </c>
      <c r="F35">
        <v>2</v>
      </c>
      <c r="G35" t="s">
        <v>1440</v>
      </c>
      <c r="H35" t="s">
        <v>1440</v>
      </c>
      <c r="I35" s="30">
        <v>1.33</v>
      </c>
      <c r="J35" s="30">
        <v>3</v>
      </c>
      <c r="K35" s="30">
        <v>7</v>
      </c>
      <c r="L35" s="30">
        <v>30.6</v>
      </c>
      <c r="M35" s="30">
        <v>8</v>
      </c>
      <c r="N35" s="30">
        <v>1</v>
      </c>
      <c r="O35" s="30">
        <v>17</v>
      </c>
      <c r="P35" s="30">
        <v>2</v>
      </c>
      <c r="Q35" s="30">
        <f t="shared" si="0"/>
        <v>1.33</v>
      </c>
      <c r="R35" s="30">
        <f t="shared" si="1"/>
        <v>3</v>
      </c>
      <c r="S35" s="30">
        <f t="shared" si="2"/>
        <v>7</v>
      </c>
      <c r="T35" s="30">
        <f t="shared" si="3"/>
        <v>30.6</v>
      </c>
      <c r="U35" s="30">
        <f t="shared" si="4"/>
        <v>8</v>
      </c>
      <c r="V35" s="30">
        <f t="shared" si="5"/>
        <v>1</v>
      </c>
      <c r="W35" s="30">
        <f t="shared" si="6"/>
        <v>17</v>
      </c>
      <c r="X35" s="30">
        <f t="shared" si="7"/>
        <v>2</v>
      </c>
      <c r="Y35" s="30">
        <f t="shared" si="8"/>
        <v>69.930000000000007</v>
      </c>
    </row>
    <row r="36" spans="1:25" x14ac:dyDescent="0.2">
      <c r="A36" s="28">
        <v>41675</v>
      </c>
      <c r="B36">
        <v>2014</v>
      </c>
      <c r="C36">
        <v>2</v>
      </c>
      <c r="D36" t="s">
        <v>545</v>
      </c>
      <c r="E36" t="s">
        <v>413</v>
      </c>
      <c r="F36">
        <v>3</v>
      </c>
      <c r="G36" t="s">
        <v>1440</v>
      </c>
      <c r="H36" t="s">
        <v>1440</v>
      </c>
      <c r="I36" s="30">
        <v>3</v>
      </c>
      <c r="J36" s="30">
        <v>4.0199999999999996</v>
      </c>
      <c r="K36" s="30">
        <v>6.2</v>
      </c>
      <c r="L36" s="30">
        <v>32.4</v>
      </c>
      <c r="M36" s="30">
        <v>15</v>
      </c>
      <c r="N36" s="30">
        <v>1</v>
      </c>
      <c r="O36" s="30">
        <v>1</v>
      </c>
      <c r="P36" s="30">
        <v>1</v>
      </c>
      <c r="Q36" s="30">
        <f t="shared" si="0"/>
        <v>3</v>
      </c>
      <c r="R36" s="30">
        <f t="shared" si="1"/>
        <v>4.0199999999999996</v>
      </c>
      <c r="S36" s="30">
        <f t="shared" si="2"/>
        <v>6.2</v>
      </c>
      <c r="T36" s="30">
        <f t="shared" si="3"/>
        <v>32.4</v>
      </c>
      <c r="U36" s="30">
        <f t="shared" si="4"/>
        <v>15</v>
      </c>
      <c r="V36" s="30">
        <f t="shared" si="5"/>
        <v>1</v>
      </c>
      <c r="W36" s="30">
        <f t="shared" si="6"/>
        <v>1</v>
      </c>
      <c r="X36" s="30">
        <f t="shared" si="7"/>
        <v>1</v>
      </c>
      <c r="Y36" s="30">
        <f t="shared" si="8"/>
        <v>63.62</v>
      </c>
    </row>
    <row r="37" spans="1:25" x14ac:dyDescent="0.2">
      <c r="A37" s="28">
        <v>41676</v>
      </c>
      <c r="B37">
        <v>2014</v>
      </c>
      <c r="C37">
        <v>2</v>
      </c>
      <c r="D37" t="s">
        <v>545</v>
      </c>
      <c r="E37" t="s">
        <v>415</v>
      </c>
      <c r="F37">
        <v>4</v>
      </c>
      <c r="G37" t="s">
        <v>1440</v>
      </c>
      <c r="H37" t="s">
        <v>1440</v>
      </c>
      <c r="I37" s="30">
        <v>3.33</v>
      </c>
      <c r="J37" s="30">
        <v>6.68</v>
      </c>
      <c r="K37" s="30">
        <v>3.5</v>
      </c>
      <c r="L37" s="30">
        <v>41.4</v>
      </c>
      <c r="M37" s="30">
        <v>17</v>
      </c>
      <c r="N37" s="30">
        <v>2</v>
      </c>
      <c r="O37" s="30">
        <v>5</v>
      </c>
      <c r="P37" s="30">
        <v>2</v>
      </c>
      <c r="Q37" s="30">
        <f t="shared" si="0"/>
        <v>3.33</v>
      </c>
      <c r="R37" s="30">
        <f t="shared" si="1"/>
        <v>6.68</v>
      </c>
      <c r="S37" s="30">
        <f t="shared" si="2"/>
        <v>3.5</v>
      </c>
      <c r="T37" s="30">
        <f t="shared" si="3"/>
        <v>41.4</v>
      </c>
      <c r="U37" s="30">
        <f t="shared" si="4"/>
        <v>17</v>
      </c>
      <c r="V37" s="30">
        <f t="shared" si="5"/>
        <v>2</v>
      </c>
      <c r="W37" s="30">
        <f t="shared" si="6"/>
        <v>5</v>
      </c>
      <c r="X37" s="30">
        <f t="shared" si="7"/>
        <v>2</v>
      </c>
      <c r="Y37" s="30">
        <f t="shared" si="8"/>
        <v>80.91</v>
      </c>
    </row>
    <row r="38" spans="1:25" x14ac:dyDescent="0.2">
      <c r="A38" s="28">
        <v>41677</v>
      </c>
      <c r="B38">
        <v>2014</v>
      </c>
      <c r="C38">
        <v>2</v>
      </c>
      <c r="D38" t="s">
        <v>545</v>
      </c>
      <c r="E38" t="s">
        <v>417</v>
      </c>
      <c r="F38">
        <v>5</v>
      </c>
      <c r="G38" t="s">
        <v>1440</v>
      </c>
      <c r="H38" t="s">
        <v>1440</v>
      </c>
      <c r="I38" s="30">
        <v>2.66</v>
      </c>
      <c r="J38" s="30">
        <v>8.67</v>
      </c>
      <c r="K38" s="30">
        <v>11.7</v>
      </c>
      <c r="L38" s="30">
        <v>21.4</v>
      </c>
      <c r="M38" s="30">
        <v>19</v>
      </c>
      <c r="N38" s="30">
        <v>1</v>
      </c>
      <c r="O38" s="30">
        <v>0</v>
      </c>
      <c r="P38" s="30">
        <v>0</v>
      </c>
      <c r="Q38" s="30">
        <f t="shared" si="0"/>
        <v>2.66</v>
      </c>
      <c r="R38" s="30">
        <f t="shared" si="1"/>
        <v>8.67</v>
      </c>
      <c r="S38" s="30">
        <f t="shared" si="2"/>
        <v>11.7</v>
      </c>
      <c r="T38" s="30">
        <f t="shared" si="3"/>
        <v>21.4</v>
      </c>
      <c r="U38" s="30">
        <f t="shared" si="4"/>
        <v>19</v>
      </c>
      <c r="V38" s="30">
        <f t="shared" si="5"/>
        <v>1</v>
      </c>
      <c r="W38" s="30">
        <f t="shared" si="6"/>
        <v>0</v>
      </c>
      <c r="X38" s="30">
        <f t="shared" si="7"/>
        <v>0</v>
      </c>
      <c r="Y38" s="30">
        <f t="shared" si="8"/>
        <v>64.430000000000007</v>
      </c>
    </row>
    <row r="39" spans="1:25" x14ac:dyDescent="0.2">
      <c r="A39" s="28">
        <v>41678</v>
      </c>
      <c r="B39">
        <v>2014</v>
      </c>
      <c r="C39">
        <v>2</v>
      </c>
      <c r="D39" t="s">
        <v>545</v>
      </c>
      <c r="E39" t="s">
        <v>419</v>
      </c>
      <c r="F39">
        <v>6</v>
      </c>
      <c r="G39" t="s">
        <v>1440</v>
      </c>
      <c r="H39" t="s">
        <v>1440</v>
      </c>
      <c r="I39" s="30">
        <v>3.33</v>
      </c>
      <c r="J39" s="30">
        <v>3.35</v>
      </c>
      <c r="K39" s="30">
        <v>14.4</v>
      </c>
      <c r="L39" s="30">
        <v>37.1</v>
      </c>
      <c r="M39" s="30">
        <v>13</v>
      </c>
      <c r="N39" s="30">
        <v>1</v>
      </c>
      <c r="O39" s="30">
        <v>1</v>
      </c>
      <c r="P39" s="30">
        <v>1</v>
      </c>
      <c r="Q39" s="30">
        <f t="shared" si="0"/>
        <v>3.33</v>
      </c>
      <c r="R39" s="30">
        <f t="shared" si="1"/>
        <v>3.35</v>
      </c>
      <c r="S39" s="30">
        <f t="shared" si="2"/>
        <v>14.4</v>
      </c>
      <c r="T39" s="30">
        <f t="shared" si="3"/>
        <v>37.1</v>
      </c>
      <c r="U39" s="30">
        <f t="shared" si="4"/>
        <v>13</v>
      </c>
      <c r="V39" s="30">
        <f t="shared" si="5"/>
        <v>1</v>
      </c>
      <c r="W39" s="30">
        <f t="shared" si="6"/>
        <v>1</v>
      </c>
      <c r="X39" s="30">
        <f t="shared" si="7"/>
        <v>1</v>
      </c>
      <c r="Y39" s="30">
        <f t="shared" si="8"/>
        <v>74.180000000000007</v>
      </c>
    </row>
    <row r="40" spans="1:25" x14ac:dyDescent="0.2">
      <c r="A40" s="28">
        <v>41679</v>
      </c>
      <c r="B40">
        <v>2014</v>
      </c>
      <c r="C40">
        <v>2</v>
      </c>
      <c r="D40" t="s">
        <v>545</v>
      </c>
      <c r="E40" t="s">
        <v>421</v>
      </c>
      <c r="F40">
        <v>7</v>
      </c>
      <c r="G40" t="s">
        <v>1440</v>
      </c>
      <c r="H40" t="s">
        <v>1440</v>
      </c>
      <c r="I40" s="30">
        <v>4</v>
      </c>
      <c r="J40" s="30">
        <v>3</v>
      </c>
      <c r="K40" s="30">
        <v>2</v>
      </c>
      <c r="L40" s="30">
        <v>31.5</v>
      </c>
      <c r="M40" s="30">
        <v>10</v>
      </c>
      <c r="N40" s="30">
        <v>0</v>
      </c>
      <c r="O40" s="30">
        <v>6</v>
      </c>
      <c r="P40" s="30">
        <v>0</v>
      </c>
      <c r="Q40" s="30">
        <f t="shared" si="0"/>
        <v>4</v>
      </c>
      <c r="R40" s="30">
        <f t="shared" si="1"/>
        <v>3</v>
      </c>
      <c r="S40" s="30">
        <f t="shared" si="2"/>
        <v>2</v>
      </c>
      <c r="T40" s="30">
        <f t="shared" si="3"/>
        <v>31.5</v>
      </c>
      <c r="U40" s="30">
        <f t="shared" si="4"/>
        <v>10</v>
      </c>
      <c r="V40" s="30">
        <f t="shared" si="5"/>
        <v>0</v>
      </c>
      <c r="W40" s="30">
        <f t="shared" si="6"/>
        <v>6</v>
      </c>
      <c r="X40" s="30">
        <f t="shared" si="7"/>
        <v>0</v>
      </c>
      <c r="Y40" s="30">
        <f t="shared" si="8"/>
        <v>56.5</v>
      </c>
    </row>
    <row r="41" spans="1:25" x14ac:dyDescent="0.2">
      <c r="A41" s="28">
        <v>41680</v>
      </c>
      <c r="B41">
        <v>2014</v>
      </c>
      <c r="C41">
        <v>2</v>
      </c>
      <c r="D41" t="s">
        <v>545</v>
      </c>
      <c r="E41" t="s">
        <v>62</v>
      </c>
      <c r="F41">
        <v>1</v>
      </c>
      <c r="G41" t="s">
        <v>1440</v>
      </c>
      <c r="H41" t="s">
        <v>1440</v>
      </c>
      <c r="I41" s="30">
        <v>5</v>
      </c>
      <c r="J41" s="30">
        <v>10.33</v>
      </c>
      <c r="K41" s="30">
        <v>8.5</v>
      </c>
      <c r="L41" s="30">
        <v>40.1</v>
      </c>
      <c r="M41" s="30">
        <v>20</v>
      </c>
      <c r="N41" s="30">
        <v>3</v>
      </c>
      <c r="O41" s="30">
        <v>3</v>
      </c>
      <c r="P41" s="30">
        <v>1</v>
      </c>
      <c r="Q41" s="30">
        <f t="shared" si="0"/>
        <v>5</v>
      </c>
      <c r="R41" s="30">
        <f t="shared" si="1"/>
        <v>10.33</v>
      </c>
      <c r="S41" s="30">
        <f t="shared" si="2"/>
        <v>8.5</v>
      </c>
      <c r="T41" s="30">
        <f t="shared" si="3"/>
        <v>40.1</v>
      </c>
      <c r="U41" s="30">
        <f t="shared" si="4"/>
        <v>20</v>
      </c>
      <c r="V41" s="30">
        <f t="shared" si="5"/>
        <v>3</v>
      </c>
      <c r="W41" s="30">
        <f t="shared" si="6"/>
        <v>3</v>
      </c>
      <c r="X41" s="30">
        <f t="shared" si="7"/>
        <v>1</v>
      </c>
      <c r="Y41" s="30">
        <f t="shared" si="8"/>
        <v>90.93</v>
      </c>
    </row>
    <row r="42" spans="1:25" x14ac:dyDescent="0.2">
      <c r="A42" s="28">
        <v>41681</v>
      </c>
      <c r="B42">
        <v>2014</v>
      </c>
      <c r="C42">
        <v>2</v>
      </c>
      <c r="D42" t="s">
        <v>545</v>
      </c>
      <c r="E42" t="s">
        <v>411</v>
      </c>
      <c r="F42">
        <v>2</v>
      </c>
      <c r="G42" t="s">
        <v>1440</v>
      </c>
      <c r="H42" t="s">
        <v>1440</v>
      </c>
      <c r="I42" s="30">
        <v>10</v>
      </c>
      <c r="J42" s="30">
        <v>6.99</v>
      </c>
      <c r="K42" s="30">
        <v>13.3</v>
      </c>
      <c r="L42" s="30">
        <v>44.6</v>
      </c>
      <c r="M42" s="30">
        <v>20</v>
      </c>
      <c r="N42" s="30">
        <v>2</v>
      </c>
      <c r="O42" s="30">
        <v>6</v>
      </c>
      <c r="P42" s="30">
        <v>2.2000000000000002</v>
      </c>
      <c r="Q42" s="30">
        <f t="shared" si="0"/>
        <v>10</v>
      </c>
      <c r="R42" s="30">
        <f t="shared" si="1"/>
        <v>6.99</v>
      </c>
      <c r="S42" s="30">
        <f t="shared" si="2"/>
        <v>13.3</v>
      </c>
      <c r="T42" s="30">
        <f t="shared" si="3"/>
        <v>44.6</v>
      </c>
      <c r="U42" s="30">
        <f t="shared" si="4"/>
        <v>20</v>
      </c>
      <c r="V42" s="30">
        <f t="shared" si="5"/>
        <v>2</v>
      </c>
      <c r="W42" s="30">
        <f t="shared" si="6"/>
        <v>6</v>
      </c>
      <c r="X42" s="30">
        <f t="shared" si="7"/>
        <v>2.2000000000000002</v>
      </c>
      <c r="Y42" s="30">
        <f t="shared" si="8"/>
        <v>105.09</v>
      </c>
    </row>
    <row r="43" spans="1:25" x14ac:dyDescent="0.2">
      <c r="A43" s="28">
        <v>41682</v>
      </c>
      <c r="B43">
        <v>2014</v>
      </c>
      <c r="C43">
        <v>2</v>
      </c>
      <c r="D43" t="s">
        <v>545</v>
      </c>
      <c r="E43" t="s">
        <v>413</v>
      </c>
      <c r="F43">
        <v>3</v>
      </c>
      <c r="G43" t="s">
        <v>1440</v>
      </c>
      <c r="H43" t="s">
        <v>1440</v>
      </c>
      <c r="I43" s="30">
        <v>9</v>
      </c>
      <c r="J43" s="30">
        <v>1.67</v>
      </c>
      <c r="K43" s="30">
        <v>9.1</v>
      </c>
      <c r="L43" s="30">
        <v>73.599999999999994</v>
      </c>
      <c r="M43" s="30">
        <v>9</v>
      </c>
      <c r="N43" s="30">
        <v>0</v>
      </c>
      <c r="O43" s="30">
        <v>5</v>
      </c>
      <c r="P43" s="30">
        <v>0</v>
      </c>
      <c r="Q43" s="30">
        <f t="shared" si="0"/>
        <v>9</v>
      </c>
      <c r="R43" s="30">
        <f t="shared" si="1"/>
        <v>1.67</v>
      </c>
      <c r="S43" s="30">
        <f t="shared" si="2"/>
        <v>9.1</v>
      </c>
      <c r="T43" s="30">
        <f t="shared" si="3"/>
        <v>73.599999999999994</v>
      </c>
      <c r="U43" s="30">
        <f t="shared" si="4"/>
        <v>9</v>
      </c>
      <c r="V43" s="30">
        <f t="shared" si="5"/>
        <v>0</v>
      </c>
      <c r="W43" s="30">
        <f t="shared" si="6"/>
        <v>5</v>
      </c>
      <c r="X43" s="30">
        <f t="shared" si="7"/>
        <v>0</v>
      </c>
      <c r="Y43" s="30">
        <f t="shared" si="8"/>
        <v>107.36999999999999</v>
      </c>
    </row>
    <row r="44" spans="1:25" x14ac:dyDescent="0.2">
      <c r="A44" s="28">
        <v>41683</v>
      </c>
      <c r="B44">
        <v>2014</v>
      </c>
      <c r="C44">
        <v>2</v>
      </c>
      <c r="D44" t="s">
        <v>545</v>
      </c>
      <c r="E44" t="s">
        <v>415</v>
      </c>
      <c r="F44">
        <v>4</v>
      </c>
      <c r="G44" t="s">
        <v>1440</v>
      </c>
      <c r="H44" t="s">
        <v>1440</v>
      </c>
      <c r="I44" s="30">
        <v>4.33</v>
      </c>
      <c r="J44" s="30">
        <v>3.67</v>
      </c>
      <c r="K44" s="30">
        <v>10</v>
      </c>
      <c r="L44" s="30">
        <v>49.1</v>
      </c>
      <c r="M44" s="30">
        <v>13</v>
      </c>
      <c r="N44" s="30">
        <v>3</v>
      </c>
      <c r="O44" s="30">
        <v>0</v>
      </c>
      <c r="P44" s="30">
        <v>1</v>
      </c>
      <c r="Q44" s="30">
        <f t="shared" si="0"/>
        <v>4.33</v>
      </c>
      <c r="R44" s="30">
        <f t="shared" si="1"/>
        <v>3.67</v>
      </c>
      <c r="S44" s="30">
        <f t="shared" si="2"/>
        <v>10</v>
      </c>
      <c r="T44" s="30">
        <f t="shared" si="3"/>
        <v>49.1</v>
      </c>
      <c r="U44" s="30">
        <f t="shared" si="4"/>
        <v>13</v>
      </c>
      <c r="V44" s="30">
        <f t="shared" si="5"/>
        <v>3</v>
      </c>
      <c r="W44" s="30">
        <f t="shared" si="6"/>
        <v>0</v>
      </c>
      <c r="X44" s="30">
        <f t="shared" si="7"/>
        <v>1</v>
      </c>
      <c r="Y44" s="30">
        <f t="shared" si="8"/>
        <v>84.1</v>
      </c>
    </row>
    <row r="45" spans="1:25" x14ac:dyDescent="0.2">
      <c r="A45" s="28">
        <v>41684</v>
      </c>
      <c r="B45">
        <v>2014</v>
      </c>
      <c r="C45">
        <v>2</v>
      </c>
      <c r="D45" t="s">
        <v>545</v>
      </c>
      <c r="E45" t="s">
        <v>417</v>
      </c>
      <c r="F45">
        <v>5</v>
      </c>
      <c r="G45" t="s">
        <v>1440</v>
      </c>
      <c r="H45" t="s">
        <v>1440</v>
      </c>
      <c r="I45" s="30">
        <v>4</v>
      </c>
      <c r="J45" s="30">
        <v>4.01</v>
      </c>
      <c r="K45" s="30">
        <v>3.2</v>
      </c>
      <c r="L45" s="30">
        <v>42.3</v>
      </c>
      <c r="M45" s="30">
        <v>13</v>
      </c>
      <c r="N45" s="30">
        <v>4</v>
      </c>
      <c r="O45" s="30">
        <v>0</v>
      </c>
      <c r="P45" s="30">
        <v>6</v>
      </c>
      <c r="Q45" s="30">
        <f t="shared" si="0"/>
        <v>4</v>
      </c>
      <c r="R45" s="30">
        <f t="shared" si="1"/>
        <v>4.01</v>
      </c>
      <c r="S45" s="30">
        <f t="shared" si="2"/>
        <v>3.2</v>
      </c>
      <c r="T45" s="30">
        <f t="shared" si="3"/>
        <v>42.3</v>
      </c>
      <c r="U45" s="30">
        <f t="shared" si="4"/>
        <v>13</v>
      </c>
      <c r="V45" s="30">
        <f t="shared" si="5"/>
        <v>4</v>
      </c>
      <c r="W45" s="30">
        <f t="shared" si="6"/>
        <v>0</v>
      </c>
      <c r="X45" s="30">
        <f t="shared" si="7"/>
        <v>6</v>
      </c>
      <c r="Y45" s="30">
        <f t="shared" si="8"/>
        <v>76.509999999999991</v>
      </c>
    </row>
    <row r="46" spans="1:25" x14ac:dyDescent="0.2">
      <c r="A46" s="28">
        <v>41685</v>
      </c>
      <c r="B46">
        <v>2014</v>
      </c>
      <c r="C46">
        <v>2</v>
      </c>
      <c r="D46" t="s">
        <v>545</v>
      </c>
      <c r="E46" t="s">
        <v>419</v>
      </c>
      <c r="F46">
        <v>6</v>
      </c>
      <c r="G46" t="s">
        <v>1440</v>
      </c>
      <c r="H46" t="s">
        <v>1440</v>
      </c>
      <c r="I46" s="30">
        <v>1</v>
      </c>
      <c r="J46" s="30">
        <v>2.34</v>
      </c>
      <c r="K46" s="30">
        <v>2</v>
      </c>
      <c r="L46" s="30">
        <v>37</v>
      </c>
      <c r="M46" s="30">
        <v>9</v>
      </c>
      <c r="N46" s="30">
        <v>0</v>
      </c>
      <c r="O46" s="30">
        <v>1</v>
      </c>
      <c r="P46" s="30">
        <v>5</v>
      </c>
      <c r="Q46" s="30">
        <f t="shared" si="0"/>
        <v>1</v>
      </c>
      <c r="R46" s="30">
        <f t="shared" si="1"/>
        <v>2.34</v>
      </c>
      <c r="S46" s="30">
        <f t="shared" si="2"/>
        <v>2</v>
      </c>
      <c r="T46" s="30">
        <f t="shared" si="3"/>
        <v>37</v>
      </c>
      <c r="U46" s="30">
        <f t="shared" si="4"/>
        <v>9</v>
      </c>
      <c r="V46" s="30">
        <f t="shared" si="5"/>
        <v>0</v>
      </c>
      <c r="W46" s="30">
        <f t="shared" si="6"/>
        <v>1</v>
      </c>
      <c r="X46" s="30">
        <f t="shared" si="7"/>
        <v>5</v>
      </c>
      <c r="Y46" s="30">
        <f t="shared" si="8"/>
        <v>57.34</v>
      </c>
    </row>
    <row r="47" spans="1:25" x14ac:dyDescent="0.2">
      <c r="A47" s="28">
        <v>41686</v>
      </c>
      <c r="B47">
        <v>2014</v>
      </c>
      <c r="C47">
        <v>2</v>
      </c>
      <c r="D47" t="s">
        <v>545</v>
      </c>
      <c r="E47" t="s">
        <v>421</v>
      </c>
      <c r="F47">
        <v>7</v>
      </c>
      <c r="G47" t="s">
        <v>1440</v>
      </c>
      <c r="H47" t="s">
        <v>1440</v>
      </c>
      <c r="I47" s="30">
        <v>0</v>
      </c>
      <c r="J47" s="30">
        <v>1.68</v>
      </c>
      <c r="K47" s="30">
        <v>1.2</v>
      </c>
      <c r="L47" s="30">
        <v>34</v>
      </c>
      <c r="M47" s="30">
        <v>5</v>
      </c>
      <c r="N47" s="30">
        <v>2</v>
      </c>
      <c r="O47" s="30">
        <v>3</v>
      </c>
      <c r="P47" s="30">
        <v>1</v>
      </c>
      <c r="Q47" s="30">
        <f t="shared" si="0"/>
        <v>0</v>
      </c>
      <c r="R47" s="30">
        <f t="shared" si="1"/>
        <v>1.68</v>
      </c>
      <c r="S47" s="30">
        <f t="shared" si="2"/>
        <v>1.2</v>
      </c>
      <c r="T47" s="30">
        <f t="shared" si="3"/>
        <v>34</v>
      </c>
      <c r="U47" s="30">
        <f t="shared" si="4"/>
        <v>5</v>
      </c>
      <c r="V47" s="30">
        <f t="shared" si="5"/>
        <v>2</v>
      </c>
      <c r="W47" s="30">
        <f t="shared" si="6"/>
        <v>3</v>
      </c>
      <c r="X47" s="30">
        <f t="shared" si="7"/>
        <v>1</v>
      </c>
      <c r="Y47" s="30">
        <f t="shared" si="8"/>
        <v>47.88</v>
      </c>
    </row>
    <row r="48" spans="1:25" x14ac:dyDescent="0.2">
      <c r="A48" s="28">
        <v>41687</v>
      </c>
      <c r="B48">
        <v>2014</v>
      </c>
      <c r="C48">
        <v>2</v>
      </c>
      <c r="D48" t="s">
        <v>545</v>
      </c>
      <c r="E48" t="s">
        <v>62</v>
      </c>
      <c r="F48">
        <v>1</v>
      </c>
      <c r="G48" t="s">
        <v>1440</v>
      </c>
      <c r="H48" t="s">
        <v>1440</v>
      </c>
      <c r="I48" s="30">
        <v>7.34</v>
      </c>
      <c r="J48" s="30">
        <v>4</v>
      </c>
      <c r="K48" s="30">
        <v>12.7</v>
      </c>
      <c r="L48" s="30">
        <v>27</v>
      </c>
      <c r="M48" s="30">
        <v>13</v>
      </c>
      <c r="N48" s="30">
        <v>1</v>
      </c>
      <c r="O48" s="30">
        <v>7</v>
      </c>
      <c r="P48" s="30">
        <v>0</v>
      </c>
      <c r="Q48" s="30">
        <f t="shared" si="0"/>
        <v>7.34</v>
      </c>
      <c r="R48" s="30">
        <f t="shared" si="1"/>
        <v>4</v>
      </c>
      <c r="S48" s="30">
        <f t="shared" si="2"/>
        <v>12.7</v>
      </c>
      <c r="T48" s="30">
        <f t="shared" si="3"/>
        <v>27</v>
      </c>
      <c r="U48" s="30">
        <f t="shared" si="4"/>
        <v>13</v>
      </c>
      <c r="V48" s="30">
        <f t="shared" si="5"/>
        <v>1</v>
      </c>
      <c r="W48" s="30">
        <f t="shared" si="6"/>
        <v>7</v>
      </c>
      <c r="X48" s="30">
        <f t="shared" si="7"/>
        <v>0</v>
      </c>
      <c r="Y48" s="30">
        <f t="shared" si="8"/>
        <v>72.039999999999992</v>
      </c>
    </row>
    <row r="49" spans="1:25" x14ac:dyDescent="0.2">
      <c r="A49" s="28">
        <v>41688</v>
      </c>
      <c r="B49">
        <v>2014</v>
      </c>
      <c r="C49">
        <v>2</v>
      </c>
      <c r="D49" t="s">
        <v>545</v>
      </c>
      <c r="E49" t="s">
        <v>411</v>
      </c>
      <c r="F49">
        <v>2</v>
      </c>
      <c r="G49" t="s">
        <v>1440</v>
      </c>
      <c r="H49" t="s">
        <v>1440</v>
      </c>
      <c r="I49" s="30">
        <v>7.34</v>
      </c>
      <c r="J49" s="30">
        <v>7.36</v>
      </c>
      <c r="K49" s="30">
        <v>6.1</v>
      </c>
      <c r="L49" s="30">
        <v>45</v>
      </c>
      <c r="M49" s="30">
        <v>14</v>
      </c>
      <c r="N49" s="30">
        <v>0</v>
      </c>
      <c r="O49" s="30">
        <v>13</v>
      </c>
      <c r="P49" s="30">
        <v>5</v>
      </c>
      <c r="Q49" s="30">
        <f t="shared" si="0"/>
        <v>7.34</v>
      </c>
      <c r="R49" s="30">
        <f t="shared" si="1"/>
        <v>7.36</v>
      </c>
      <c r="S49" s="30">
        <f t="shared" si="2"/>
        <v>6.1</v>
      </c>
      <c r="T49" s="30">
        <f t="shared" si="3"/>
        <v>45</v>
      </c>
      <c r="U49" s="30">
        <f t="shared" si="4"/>
        <v>14</v>
      </c>
      <c r="V49" s="30">
        <f t="shared" si="5"/>
        <v>0</v>
      </c>
      <c r="W49" s="30">
        <f t="shared" si="6"/>
        <v>13</v>
      </c>
      <c r="X49" s="30">
        <f t="shared" si="7"/>
        <v>5</v>
      </c>
      <c r="Y49" s="30">
        <f t="shared" si="8"/>
        <v>97.8</v>
      </c>
    </row>
    <row r="50" spans="1:25" x14ac:dyDescent="0.2">
      <c r="A50" s="28">
        <v>41689</v>
      </c>
      <c r="B50">
        <v>2014</v>
      </c>
      <c r="C50">
        <v>2</v>
      </c>
      <c r="D50" t="s">
        <v>545</v>
      </c>
      <c r="E50" t="s">
        <v>413</v>
      </c>
      <c r="F50">
        <v>3</v>
      </c>
      <c r="G50" t="s">
        <v>1440</v>
      </c>
      <c r="H50" t="s">
        <v>1440</v>
      </c>
      <c r="I50" s="30">
        <v>3.33</v>
      </c>
      <c r="J50" s="30">
        <v>5.0199999999999996</v>
      </c>
      <c r="K50" s="30">
        <v>5.5</v>
      </c>
      <c r="L50" s="30">
        <v>66.8</v>
      </c>
      <c r="M50" s="30">
        <v>17</v>
      </c>
      <c r="N50" s="30">
        <v>1</v>
      </c>
      <c r="O50" s="30">
        <v>6</v>
      </c>
      <c r="P50" s="30">
        <v>1</v>
      </c>
      <c r="Q50" s="30">
        <f t="shared" si="0"/>
        <v>3.33</v>
      </c>
      <c r="R50" s="30">
        <f t="shared" si="1"/>
        <v>5.0199999999999996</v>
      </c>
      <c r="S50" s="30">
        <f t="shared" si="2"/>
        <v>5.5</v>
      </c>
      <c r="T50" s="30">
        <f t="shared" si="3"/>
        <v>66.8</v>
      </c>
      <c r="U50" s="30">
        <f t="shared" si="4"/>
        <v>17</v>
      </c>
      <c r="V50" s="30">
        <f t="shared" si="5"/>
        <v>1</v>
      </c>
      <c r="W50" s="30">
        <f t="shared" si="6"/>
        <v>6</v>
      </c>
      <c r="X50" s="30">
        <f t="shared" si="7"/>
        <v>1</v>
      </c>
      <c r="Y50" s="30">
        <f t="shared" si="8"/>
        <v>105.64999999999999</v>
      </c>
    </row>
    <row r="51" spans="1:25" x14ac:dyDescent="0.2">
      <c r="A51" s="28">
        <v>41690</v>
      </c>
      <c r="B51">
        <v>2014</v>
      </c>
      <c r="C51">
        <v>2</v>
      </c>
      <c r="D51" t="s">
        <v>545</v>
      </c>
      <c r="E51" t="s">
        <v>415</v>
      </c>
      <c r="F51">
        <v>4</v>
      </c>
      <c r="G51" t="s">
        <v>1440</v>
      </c>
      <c r="H51" t="s">
        <v>1440</v>
      </c>
      <c r="I51" s="30">
        <v>7</v>
      </c>
      <c r="J51" s="30">
        <v>7.02</v>
      </c>
      <c r="K51" s="30">
        <v>3.2</v>
      </c>
      <c r="L51" s="30">
        <v>21.5</v>
      </c>
      <c r="M51" s="30">
        <v>16</v>
      </c>
      <c r="N51" s="30">
        <v>3</v>
      </c>
      <c r="O51" s="30">
        <v>8</v>
      </c>
      <c r="P51" s="30">
        <v>1</v>
      </c>
      <c r="Q51" s="30">
        <f t="shared" si="0"/>
        <v>7</v>
      </c>
      <c r="R51" s="30">
        <f t="shared" si="1"/>
        <v>7.02</v>
      </c>
      <c r="S51" s="30">
        <f t="shared" si="2"/>
        <v>3.2</v>
      </c>
      <c r="T51" s="30">
        <f t="shared" si="3"/>
        <v>21.5</v>
      </c>
      <c r="U51" s="30">
        <f t="shared" si="4"/>
        <v>16</v>
      </c>
      <c r="V51" s="30">
        <f t="shared" si="5"/>
        <v>3</v>
      </c>
      <c r="W51" s="30">
        <f t="shared" si="6"/>
        <v>8</v>
      </c>
      <c r="X51" s="30">
        <f t="shared" si="7"/>
        <v>1</v>
      </c>
      <c r="Y51" s="30">
        <f t="shared" si="8"/>
        <v>66.72</v>
      </c>
    </row>
    <row r="52" spans="1:25" x14ac:dyDescent="0.2">
      <c r="A52" s="28">
        <v>41691</v>
      </c>
      <c r="B52">
        <v>2014</v>
      </c>
      <c r="C52">
        <v>2</v>
      </c>
      <c r="D52" t="s">
        <v>545</v>
      </c>
      <c r="E52" t="s">
        <v>417</v>
      </c>
      <c r="F52">
        <v>5</v>
      </c>
      <c r="G52" t="s">
        <v>1440</v>
      </c>
      <c r="H52" t="s">
        <v>1440</v>
      </c>
      <c r="I52" s="30">
        <v>6</v>
      </c>
      <c r="J52" s="30">
        <v>4.34</v>
      </c>
      <c r="K52" s="30">
        <v>9</v>
      </c>
      <c r="L52" s="30">
        <v>25.4</v>
      </c>
      <c r="M52" s="30">
        <v>17</v>
      </c>
      <c r="N52" s="30">
        <v>0</v>
      </c>
      <c r="O52" s="30">
        <v>0</v>
      </c>
      <c r="P52" s="30">
        <v>0</v>
      </c>
      <c r="Q52" s="30">
        <f t="shared" si="0"/>
        <v>6</v>
      </c>
      <c r="R52" s="30">
        <f t="shared" si="1"/>
        <v>4.34</v>
      </c>
      <c r="S52" s="30">
        <f t="shared" si="2"/>
        <v>9</v>
      </c>
      <c r="T52" s="30">
        <f t="shared" si="3"/>
        <v>25.4</v>
      </c>
      <c r="U52" s="30">
        <f t="shared" si="4"/>
        <v>17</v>
      </c>
      <c r="V52" s="30">
        <f t="shared" si="5"/>
        <v>0</v>
      </c>
      <c r="W52" s="30">
        <f t="shared" si="6"/>
        <v>0</v>
      </c>
      <c r="X52" s="30">
        <f t="shared" si="7"/>
        <v>0</v>
      </c>
      <c r="Y52" s="30">
        <f t="shared" si="8"/>
        <v>61.739999999999995</v>
      </c>
    </row>
    <row r="53" spans="1:25" x14ac:dyDescent="0.2">
      <c r="A53" s="28">
        <v>41692</v>
      </c>
      <c r="B53">
        <v>2014</v>
      </c>
      <c r="C53">
        <v>2</v>
      </c>
      <c r="D53" t="s">
        <v>545</v>
      </c>
      <c r="E53" t="s">
        <v>419</v>
      </c>
      <c r="F53">
        <v>6</v>
      </c>
      <c r="G53" t="s">
        <v>1440</v>
      </c>
      <c r="H53" t="s">
        <v>1440</v>
      </c>
      <c r="I53" s="30">
        <v>7</v>
      </c>
      <c r="J53" s="30">
        <v>3.17</v>
      </c>
      <c r="K53" s="30">
        <v>5.7</v>
      </c>
      <c r="L53" s="30">
        <v>26</v>
      </c>
      <c r="M53" s="30">
        <v>12</v>
      </c>
      <c r="N53" s="30">
        <v>0</v>
      </c>
      <c r="O53" s="30">
        <v>1</v>
      </c>
      <c r="P53" s="30">
        <v>0</v>
      </c>
      <c r="Q53" s="30">
        <f t="shared" si="0"/>
        <v>7</v>
      </c>
      <c r="R53" s="30">
        <f t="shared" si="1"/>
        <v>3.17</v>
      </c>
      <c r="S53" s="30">
        <f t="shared" si="2"/>
        <v>5.7</v>
      </c>
      <c r="T53" s="30">
        <f t="shared" si="3"/>
        <v>26</v>
      </c>
      <c r="U53" s="30">
        <f t="shared" si="4"/>
        <v>12</v>
      </c>
      <c r="V53" s="30">
        <f t="shared" si="5"/>
        <v>0</v>
      </c>
      <c r="W53" s="30">
        <f t="shared" si="6"/>
        <v>1</v>
      </c>
      <c r="X53" s="30">
        <f t="shared" si="7"/>
        <v>0</v>
      </c>
      <c r="Y53" s="30">
        <f t="shared" si="8"/>
        <v>54.870000000000005</v>
      </c>
    </row>
    <row r="54" spans="1:25" x14ac:dyDescent="0.2">
      <c r="A54" s="28">
        <v>41693</v>
      </c>
      <c r="B54">
        <v>2014</v>
      </c>
      <c r="C54">
        <v>2</v>
      </c>
      <c r="D54" t="s">
        <v>545</v>
      </c>
      <c r="E54" t="s">
        <v>421</v>
      </c>
      <c r="F54">
        <v>7</v>
      </c>
      <c r="G54" t="s">
        <v>1440</v>
      </c>
      <c r="H54" t="s">
        <v>1440</v>
      </c>
      <c r="I54" s="30">
        <v>1</v>
      </c>
      <c r="J54" s="30">
        <v>3.34</v>
      </c>
      <c r="K54" s="30">
        <v>2</v>
      </c>
      <c r="L54" s="30">
        <v>21</v>
      </c>
      <c r="M54" s="30">
        <v>10</v>
      </c>
      <c r="N54" s="30">
        <v>0</v>
      </c>
      <c r="O54" s="30">
        <v>0</v>
      </c>
      <c r="P54" s="30">
        <v>0</v>
      </c>
      <c r="Q54" s="30">
        <f t="shared" si="0"/>
        <v>1</v>
      </c>
      <c r="R54" s="30">
        <f t="shared" si="1"/>
        <v>3.34</v>
      </c>
      <c r="S54" s="30">
        <f t="shared" si="2"/>
        <v>2</v>
      </c>
      <c r="T54" s="30">
        <f t="shared" si="3"/>
        <v>21</v>
      </c>
      <c r="U54" s="30">
        <f t="shared" si="4"/>
        <v>10</v>
      </c>
      <c r="V54" s="30">
        <f t="shared" si="5"/>
        <v>0</v>
      </c>
      <c r="W54" s="30">
        <f t="shared" si="6"/>
        <v>0</v>
      </c>
      <c r="X54" s="30">
        <f t="shared" si="7"/>
        <v>0</v>
      </c>
      <c r="Y54" s="30">
        <f t="shared" si="8"/>
        <v>37.340000000000003</v>
      </c>
    </row>
    <row r="55" spans="1:25" x14ac:dyDescent="0.2">
      <c r="A55" s="28">
        <v>41694</v>
      </c>
      <c r="B55">
        <v>2014</v>
      </c>
      <c r="C55">
        <v>2</v>
      </c>
      <c r="D55" t="s">
        <v>545</v>
      </c>
      <c r="E55" t="s">
        <v>62</v>
      </c>
      <c r="F55">
        <v>1</v>
      </c>
      <c r="G55" t="s">
        <v>1440</v>
      </c>
      <c r="H55" t="s">
        <v>1440</v>
      </c>
      <c r="I55" s="30">
        <v>7</v>
      </c>
      <c r="J55" s="30">
        <v>4.68</v>
      </c>
      <c r="K55" s="30">
        <v>5.5</v>
      </c>
      <c r="L55" s="30">
        <v>26.5</v>
      </c>
      <c r="M55" s="30">
        <v>4</v>
      </c>
      <c r="N55" s="30">
        <v>0</v>
      </c>
      <c r="O55" s="30">
        <v>0</v>
      </c>
      <c r="P55" s="30">
        <v>3</v>
      </c>
      <c r="Q55" s="30">
        <f t="shared" si="0"/>
        <v>7</v>
      </c>
      <c r="R55" s="30">
        <f t="shared" si="1"/>
        <v>4.68</v>
      </c>
      <c r="S55" s="30">
        <f t="shared" si="2"/>
        <v>5.5</v>
      </c>
      <c r="T55" s="30">
        <f t="shared" si="3"/>
        <v>26.5</v>
      </c>
      <c r="U55" s="30">
        <f t="shared" si="4"/>
        <v>4</v>
      </c>
      <c r="V55" s="30">
        <f t="shared" si="5"/>
        <v>0</v>
      </c>
      <c r="W55" s="30">
        <f t="shared" si="6"/>
        <v>0</v>
      </c>
      <c r="X55" s="30">
        <f t="shared" si="7"/>
        <v>3</v>
      </c>
      <c r="Y55" s="30">
        <f t="shared" si="8"/>
        <v>50.68</v>
      </c>
    </row>
    <row r="56" spans="1:25" x14ac:dyDescent="0.2">
      <c r="A56" s="28">
        <v>41695</v>
      </c>
      <c r="B56">
        <v>2014</v>
      </c>
      <c r="C56">
        <v>2</v>
      </c>
      <c r="D56" t="s">
        <v>545</v>
      </c>
      <c r="E56" t="s">
        <v>411</v>
      </c>
      <c r="F56">
        <v>2</v>
      </c>
      <c r="G56" t="s">
        <v>1440</v>
      </c>
      <c r="H56" t="s">
        <v>1440</v>
      </c>
      <c r="I56" s="30">
        <v>5</v>
      </c>
      <c r="J56" s="30">
        <v>1.68</v>
      </c>
      <c r="K56" s="30">
        <v>11.2</v>
      </c>
      <c r="L56" s="30">
        <v>34.5</v>
      </c>
      <c r="M56" s="30">
        <v>13</v>
      </c>
      <c r="N56" s="30">
        <v>0</v>
      </c>
      <c r="O56" s="30">
        <v>0</v>
      </c>
      <c r="P56" s="30">
        <v>2</v>
      </c>
      <c r="Q56" s="30">
        <f t="shared" si="0"/>
        <v>5</v>
      </c>
      <c r="R56" s="30">
        <f t="shared" si="1"/>
        <v>1.68</v>
      </c>
      <c r="S56" s="30">
        <f t="shared" si="2"/>
        <v>11.2</v>
      </c>
      <c r="T56" s="30">
        <f t="shared" si="3"/>
        <v>34.5</v>
      </c>
      <c r="U56" s="30">
        <f t="shared" si="4"/>
        <v>13</v>
      </c>
      <c r="V56" s="30">
        <f t="shared" si="5"/>
        <v>0</v>
      </c>
      <c r="W56" s="30">
        <f t="shared" si="6"/>
        <v>0</v>
      </c>
      <c r="X56" s="30">
        <f t="shared" si="7"/>
        <v>2</v>
      </c>
      <c r="Y56" s="30">
        <f t="shared" si="8"/>
        <v>67.38</v>
      </c>
    </row>
    <row r="57" spans="1:25" x14ac:dyDescent="0.2">
      <c r="A57" s="28">
        <v>41696</v>
      </c>
      <c r="B57">
        <v>2014</v>
      </c>
      <c r="C57">
        <v>2</v>
      </c>
      <c r="D57" t="s">
        <v>545</v>
      </c>
      <c r="E57" t="s">
        <v>413</v>
      </c>
      <c r="F57">
        <v>3</v>
      </c>
      <c r="G57" t="s">
        <v>1440</v>
      </c>
      <c r="H57" t="s">
        <v>1440</v>
      </c>
      <c r="I57" s="30">
        <v>5</v>
      </c>
      <c r="J57" s="30">
        <v>4.01</v>
      </c>
      <c r="K57" s="30">
        <v>1</v>
      </c>
      <c r="L57" s="30">
        <v>34</v>
      </c>
      <c r="M57" s="30">
        <v>5</v>
      </c>
      <c r="N57" s="30">
        <v>0</v>
      </c>
      <c r="O57" s="30">
        <v>12</v>
      </c>
      <c r="P57" s="30">
        <v>1</v>
      </c>
      <c r="Q57" s="30">
        <f t="shared" si="0"/>
        <v>5</v>
      </c>
      <c r="R57" s="30">
        <f t="shared" si="1"/>
        <v>4.01</v>
      </c>
      <c r="S57" s="30">
        <f t="shared" si="2"/>
        <v>1</v>
      </c>
      <c r="T57" s="30">
        <f t="shared" si="3"/>
        <v>34</v>
      </c>
      <c r="U57" s="30">
        <f t="shared" si="4"/>
        <v>5</v>
      </c>
      <c r="V57" s="30">
        <f t="shared" si="5"/>
        <v>0</v>
      </c>
      <c r="W57" s="30">
        <f t="shared" si="6"/>
        <v>12</v>
      </c>
      <c r="X57" s="30">
        <f t="shared" si="7"/>
        <v>1</v>
      </c>
      <c r="Y57" s="30">
        <f t="shared" si="8"/>
        <v>62.01</v>
      </c>
    </row>
    <row r="58" spans="1:25" x14ac:dyDescent="0.2">
      <c r="A58" s="28">
        <v>41697</v>
      </c>
      <c r="B58">
        <v>2014</v>
      </c>
      <c r="C58">
        <v>2</v>
      </c>
      <c r="D58" t="s">
        <v>545</v>
      </c>
      <c r="E58" t="s">
        <v>415</v>
      </c>
      <c r="F58">
        <v>4</v>
      </c>
      <c r="G58" t="s">
        <v>1440</v>
      </c>
      <c r="H58" t="s">
        <v>1440</v>
      </c>
      <c r="I58" s="30">
        <v>3</v>
      </c>
      <c r="J58" s="30">
        <v>6.34</v>
      </c>
      <c r="K58" s="30">
        <v>4</v>
      </c>
      <c r="L58" s="30">
        <v>33.200000000000003</v>
      </c>
      <c r="M58" s="30">
        <v>8</v>
      </c>
      <c r="N58" s="30">
        <v>1</v>
      </c>
      <c r="O58" s="30">
        <v>2</v>
      </c>
      <c r="P58" s="30">
        <v>1</v>
      </c>
      <c r="Q58" s="30">
        <f t="shared" si="0"/>
        <v>3</v>
      </c>
      <c r="R58" s="30">
        <f t="shared" si="1"/>
        <v>6.34</v>
      </c>
      <c r="S58" s="30">
        <f t="shared" si="2"/>
        <v>4</v>
      </c>
      <c r="T58" s="30">
        <f t="shared" si="3"/>
        <v>33.200000000000003</v>
      </c>
      <c r="U58" s="30">
        <f t="shared" si="4"/>
        <v>8</v>
      </c>
      <c r="V58" s="30">
        <f t="shared" si="5"/>
        <v>1</v>
      </c>
      <c r="W58" s="30">
        <f t="shared" si="6"/>
        <v>2</v>
      </c>
      <c r="X58" s="30">
        <f t="shared" si="7"/>
        <v>1</v>
      </c>
      <c r="Y58" s="30">
        <f t="shared" si="8"/>
        <v>58.540000000000006</v>
      </c>
    </row>
    <row r="59" spans="1:25" x14ac:dyDescent="0.2">
      <c r="A59" s="28">
        <v>41698</v>
      </c>
      <c r="B59">
        <v>2014</v>
      </c>
      <c r="C59">
        <v>2</v>
      </c>
      <c r="D59" t="s">
        <v>545</v>
      </c>
      <c r="E59" t="s">
        <v>417</v>
      </c>
      <c r="F59">
        <v>5</v>
      </c>
      <c r="G59" t="s">
        <v>1440</v>
      </c>
      <c r="H59" t="s">
        <v>1440</v>
      </c>
      <c r="I59" s="30">
        <v>7</v>
      </c>
      <c r="J59" s="30">
        <v>7.36</v>
      </c>
      <c r="K59" s="30">
        <v>5.3</v>
      </c>
      <c r="L59" s="30">
        <v>37</v>
      </c>
      <c r="M59" s="30">
        <v>12</v>
      </c>
      <c r="N59" s="30">
        <v>1</v>
      </c>
      <c r="O59" s="30">
        <v>2</v>
      </c>
      <c r="P59" s="30">
        <v>0</v>
      </c>
      <c r="Q59" s="30">
        <f t="shared" si="0"/>
        <v>7</v>
      </c>
      <c r="R59" s="30">
        <f t="shared" si="1"/>
        <v>7.36</v>
      </c>
      <c r="S59" s="30">
        <f t="shared" si="2"/>
        <v>5.3</v>
      </c>
      <c r="T59" s="30">
        <f t="shared" si="3"/>
        <v>37</v>
      </c>
      <c r="U59" s="30">
        <f t="shared" si="4"/>
        <v>12</v>
      </c>
      <c r="V59" s="30">
        <f t="shared" si="5"/>
        <v>1</v>
      </c>
      <c r="W59" s="30">
        <f t="shared" si="6"/>
        <v>2</v>
      </c>
      <c r="X59" s="30">
        <f t="shared" si="7"/>
        <v>0</v>
      </c>
      <c r="Y59" s="30">
        <f t="shared" si="8"/>
        <v>71.66</v>
      </c>
    </row>
    <row r="60" spans="1:25" x14ac:dyDescent="0.2">
      <c r="A60" s="28">
        <v>41699</v>
      </c>
      <c r="B60">
        <v>2014</v>
      </c>
      <c r="C60">
        <v>3</v>
      </c>
      <c r="D60" t="s">
        <v>546</v>
      </c>
      <c r="E60" t="s">
        <v>419</v>
      </c>
      <c r="F60">
        <v>6</v>
      </c>
      <c r="G60" t="s">
        <v>1440</v>
      </c>
      <c r="H60" t="s">
        <v>1440</v>
      </c>
      <c r="I60" s="30">
        <v>6.34</v>
      </c>
      <c r="J60" s="30">
        <v>3.68</v>
      </c>
      <c r="K60" s="30">
        <v>11.355</v>
      </c>
      <c r="L60" s="30">
        <v>50.7</v>
      </c>
      <c r="M60" s="30">
        <v>8</v>
      </c>
      <c r="N60" s="30">
        <v>0</v>
      </c>
      <c r="O60" s="30">
        <v>0</v>
      </c>
      <c r="P60" s="30">
        <v>2.1</v>
      </c>
      <c r="Q60" s="30">
        <f t="shared" si="0"/>
        <v>6.34</v>
      </c>
      <c r="R60" s="30">
        <f t="shared" si="1"/>
        <v>3.68</v>
      </c>
      <c r="S60" s="30">
        <f t="shared" si="2"/>
        <v>11.355</v>
      </c>
      <c r="T60" s="30">
        <f t="shared" si="3"/>
        <v>50.7</v>
      </c>
      <c r="U60" s="30">
        <f t="shared" si="4"/>
        <v>8</v>
      </c>
      <c r="V60" s="30">
        <f t="shared" si="5"/>
        <v>0</v>
      </c>
      <c r="W60" s="30">
        <f t="shared" si="6"/>
        <v>0</v>
      </c>
      <c r="X60" s="30">
        <f t="shared" si="7"/>
        <v>2.1</v>
      </c>
      <c r="Y60" s="30">
        <f t="shared" si="8"/>
        <v>82.174999999999997</v>
      </c>
    </row>
    <row r="61" spans="1:25" x14ac:dyDescent="0.2">
      <c r="A61" s="28">
        <v>41700</v>
      </c>
      <c r="B61">
        <v>2014</v>
      </c>
      <c r="C61">
        <v>3</v>
      </c>
      <c r="D61" t="s">
        <v>546</v>
      </c>
      <c r="E61" t="s">
        <v>421</v>
      </c>
      <c r="F61">
        <v>7</v>
      </c>
      <c r="G61" t="s">
        <v>1440</v>
      </c>
      <c r="H61" t="s">
        <v>1440</v>
      </c>
      <c r="I61" s="30">
        <v>3.34</v>
      </c>
      <c r="J61" s="30">
        <v>1</v>
      </c>
      <c r="K61" s="30">
        <v>2</v>
      </c>
      <c r="L61" s="30">
        <v>6.6</v>
      </c>
      <c r="M61" s="30">
        <v>2</v>
      </c>
      <c r="N61" s="30">
        <v>0</v>
      </c>
      <c r="O61" s="30">
        <v>0</v>
      </c>
      <c r="P61" s="30">
        <v>1</v>
      </c>
      <c r="Q61" s="30">
        <f t="shared" si="0"/>
        <v>3.34</v>
      </c>
      <c r="R61" s="30">
        <f t="shared" si="1"/>
        <v>1</v>
      </c>
      <c r="S61" s="30">
        <f t="shared" si="2"/>
        <v>2</v>
      </c>
      <c r="T61" s="30">
        <f t="shared" si="3"/>
        <v>6.6</v>
      </c>
      <c r="U61" s="30">
        <f t="shared" si="4"/>
        <v>2</v>
      </c>
      <c r="V61" s="30">
        <f t="shared" si="5"/>
        <v>0</v>
      </c>
      <c r="W61" s="30">
        <f t="shared" si="6"/>
        <v>0</v>
      </c>
      <c r="X61" s="30">
        <f t="shared" si="7"/>
        <v>1</v>
      </c>
      <c r="Y61" s="30">
        <f t="shared" si="8"/>
        <v>15.94</v>
      </c>
    </row>
    <row r="62" spans="1:25" x14ac:dyDescent="0.2">
      <c r="A62" s="28">
        <v>41701</v>
      </c>
      <c r="B62">
        <v>2014</v>
      </c>
      <c r="C62">
        <v>3</v>
      </c>
      <c r="D62" t="s">
        <v>546</v>
      </c>
      <c r="E62" t="s">
        <v>62</v>
      </c>
      <c r="F62">
        <v>1</v>
      </c>
      <c r="G62" t="s">
        <v>1440</v>
      </c>
      <c r="H62" t="s">
        <v>1440</v>
      </c>
      <c r="I62" s="30">
        <v>4</v>
      </c>
      <c r="J62" s="30">
        <v>3.68</v>
      </c>
      <c r="K62" s="30">
        <v>1.6</v>
      </c>
      <c r="L62" s="30">
        <v>22.1</v>
      </c>
      <c r="M62" s="30">
        <v>1</v>
      </c>
      <c r="N62" s="30">
        <v>2</v>
      </c>
      <c r="O62" s="30">
        <v>0</v>
      </c>
      <c r="P62" s="30">
        <v>2.2000000000000002</v>
      </c>
      <c r="Q62" s="30">
        <f t="shared" si="0"/>
        <v>4</v>
      </c>
      <c r="R62" s="30">
        <f t="shared" si="1"/>
        <v>3.68</v>
      </c>
      <c r="S62" s="30">
        <f t="shared" si="2"/>
        <v>1.6</v>
      </c>
      <c r="T62" s="30">
        <f t="shared" si="3"/>
        <v>22.1</v>
      </c>
      <c r="U62" s="30">
        <f t="shared" si="4"/>
        <v>1</v>
      </c>
      <c r="V62" s="30">
        <f t="shared" si="5"/>
        <v>2</v>
      </c>
      <c r="W62" s="30">
        <f t="shared" si="6"/>
        <v>0</v>
      </c>
      <c r="X62" s="30">
        <f t="shared" si="7"/>
        <v>2.2000000000000002</v>
      </c>
      <c r="Y62" s="30">
        <f t="shared" si="8"/>
        <v>36.580000000000005</v>
      </c>
    </row>
    <row r="63" spans="1:25" x14ac:dyDescent="0.2">
      <c r="A63" s="28">
        <v>41702</v>
      </c>
      <c r="B63">
        <v>2014</v>
      </c>
      <c r="C63">
        <v>3</v>
      </c>
      <c r="D63" t="s">
        <v>546</v>
      </c>
      <c r="E63" t="s">
        <v>411</v>
      </c>
      <c r="F63">
        <v>2</v>
      </c>
      <c r="G63" t="s">
        <v>1440</v>
      </c>
      <c r="H63" t="s">
        <v>1440</v>
      </c>
      <c r="I63" s="30">
        <v>5.34</v>
      </c>
      <c r="J63" s="30">
        <v>7.02</v>
      </c>
      <c r="K63" s="30">
        <v>7.2</v>
      </c>
      <c r="L63" s="30">
        <v>47.274999999999999</v>
      </c>
      <c r="M63" s="30">
        <v>9</v>
      </c>
      <c r="N63" s="30">
        <v>0</v>
      </c>
      <c r="O63" s="30">
        <v>5</v>
      </c>
      <c r="P63" s="30">
        <v>4</v>
      </c>
      <c r="Q63" s="30">
        <f t="shared" si="0"/>
        <v>5.34</v>
      </c>
      <c r="R63" s="30">
        <f t="shared" si="1"/>
        <v>7.02</v>
      </c>
      <c r="S63" s="30">
        <f t="shared" si="2"/>
        <v>7.2</v>
      </c>
      <c r="T63" s="30">
        <f t="shared" si="3"/>
        <v>47.274999999999999</v>
      </c>
      <c r="U63" s="30">
        <f t="shared" si="4"/>
        <v>9</v>
      </c>
      <c r="V63" s="30">
        <f t="shared" si="5"/>
        <v>0</v>
      </c>
      <c r="W63" s="30">
        <f t="shared" si="6"/>
        <v>5</v>
      </c>
      <c r="X63" s="30">
        <f t="shared" si="7"/>
        <v>4</v>
      </c>
      <c r="Y63" s="30">
        <f t="shared" si="8"/>
        <v>84.834999999999994</v>
      </c>
    </row>
    <row r="64" spans="1:25" x14ac:dyDescent="0.2">
      <c r="A64" s="28">
        <v>41703</v>
      </c>
      <c r="B64">
        <v>2014</v>
      </c>
      <c r="C64">
        <v>3</v>
      </c>
      <c r="D64" t="s">
        <v>546</v>
      </c>
      <c r="E64" t="s">
        <v>413</v>
      </c>
      <c r="F64">
        <v>3</v>
      </c>
      <c r="G64" t="s">
        <v>1440</v>
      </c>
      <c r="H64" t="s">
        <v>1440</v>
      </c>
      <c r="I64" s="30">
        <v>3.34</v>
      </c>
      <c r="J64" s="30">
        <v>1</v>
      </c>
      <c r="K64" s="30">
        <v>3</v>
      </c>
      <c r="L64" s="30">
        <v>25</v>
      </c>
      <c r="M64" s="30">
        <v>4</v>
      </c>
      <c r="N64" s="30">
        <v>0</v>
      </c>
      <c r="O64" s="30">
        <v>1</v>
      </c>
      <c r="P64" s="30">
        <v>0</v>
      </c>
      <c r="Q64" s="30">
        <f t="shared" si="0"/>
        <v>3.34</v>
      </c>
      <c r="R64" s="30">
        <f t="shared" si="1"/>
        <v>1</v>
      </c>
      <c r="S64" s="30">
        <f t="shared" si="2"/>
        <v>3</v>
      </c>
      <c r="T64" s="30">
        <f t="shared" si="3"/>
        <v>25</v>
      </c>
      <c r="U64" s="30">
        <f t="shared" si="4"/>
        <v>4</v>
      </c>
      <c r="V64" s="30">
        <f t="shared" si="5"/>
        <v>0</v>
      </c>
      <c r="W64" s="30">
        <f t="shared" si="6"/>
        <v>1</v>
      </c>
      <c r="X64" s="30">
        <f t="shared" si="7"/>
        <v>0</v>
      </c>
      <c r="Y64" s="30">
        <f t="shared" si="8"/>
        <v>37.340000000000003</v>
      </c>
    </row>
    <row r="65" spans="1:25" x14ac:dyDescent="0.2">
      <c r="A65" s="28">
        <v>41704</v>
      </c>
      <c r="B65">
        <v>2014</v>
      </c>
      <c r="C65">
        <v>3</v>
      </c>
      <c r="D65" t="s">
        <v>546</v>
      </c>
      <c r="E65" t="s">
        <v>415</v>
      </c>
      <c r="F65">
        <v>4</v>
      </c>
      <c r="G65" t="s">
        <v>1440</v>
      </c>
      <c r="H65" t="s">
        <v>1440</v>
      </c>
      <c r="I65" s="30">
        <v>3</v>
      </c>
      <c r="J65" s="30">
        <v>2</v>
      </c>
      <c r="K65" s="30">
        <v>5.5</v>
      </c>
      <c r="L65" s="30">
        <v>44.1</v>
      </c>
      <c r="M65" s="30">
        <v>17</v>
      </c>
      <c r="N65" s="30">
        <v>1</v>
      </c>
      <c r="O65" s="30">
        <v>5</v>
      </c>
      <c r="P65" s="30">
        <v>1</v>
      </c>
      <c r="Q65" s="30">
        <f t="shared" si="0"/>
        <v>3</v>
      </c>
      <c r="R65" s="30">
        <f t="shared" si="1"/>
        <v>2</v>
      </c>
      <c r="S65" s="30">
        <f t="shared" si="2"/>
        <v>5.5</v>
      </c>
      <c r="T65" s="30">
        <f t="shared" si="3"/>
        <v>44.1</v>
      </c>
      <c r="U65" s="30">
        <f t="shared" si="4"/>
        <v>17</v>
      </c>
      <c r="V65" s="30">
        <f t="shared" si="5"/>
        <v>1</v>
      </c>
      <c r="W65" s="30">
        <f t="shared" si="6"/>
        <v>5</v>
      </c>
      <c r="X65" s="30">
        <f t="shared" si="7"/>
        <v>1</v>
      </c>
      <c r="Y65" s="30">
        <f t="shared" si="8"/>
        <v>78.599999999999994</v>
      </c>
    </row>
    <row r="66" spans="1:25" x14ac:dyDescent="0.2">
      <c r="A66" s="28">
        <v>41705</v>
      </c>
      <c r="B66">
        <v>2014</v>
      </c>
      <c r="C66">
        <v>3</v>
      </c>
      <c r="D66" t="s">
        <v>546</v>
      </c>
      <c r="E66" t="s">
        <v>417</v>
      </c>
      <c r="F66">
        <v>5</v>
      </c>
      <c r="G66" t="s">
        <v>1440</v>
      </c>
      <c r="H66" t="s">
        <v>1440</v>
      </c>
      <c r="I66" s="30">
        <v>4</v>
      </c>
      <c r="J66" s="30">
        <v>4.34</v>
      </c>
      <c r="K66" s="30">
        <v>9.5</v>
      </c>
      <c r="L66" s="30">
        <v>25</v>
      </c>
      <c r="M66" s="30">
        <v>3</v>
      </c>
      <c r="N66" s="30">
        <v>1</v>
      </c>
      <c r="O66" s="30">
        <v>0</v>
      </c>
      <c r="P66" s="30">
        <v>2</v>
      </c>
      <c r="Q66" s="30">
        <f t="shared" ref="Q66:Q129" si="9">IF($H66="Oui",I66,"")</f>
        <v>4</v>
      </c>
      <c r="R66" s="30">
        <f t="shared" ref="R66:R129" si="10">IF($H66="Oui",J66,"")</f>
        <v>4.34</v>
      </c>
      <c r="S66" s="30">
        <f t="shared" ref="S66:S129" si="11">IF($H66="Oui",K66,"")</f>
        <v>9.5</v>
      </c>
      <c r="T66" s="30">
        <f t="shared" ref="T66:T129" si="12">IF($H66="Oui",L66,"")</f>
        <v>25</v>
      </c>
      <c r="U66" s="30">
        <f t="shared" ref="U66:U129" si="13">IF($H66="Oui",M66,"")</f>
        <v>3</v>
      </c>
      <c r="V66" s="30">
        <f t="shared" ref="V66:V129" si="14">IF($H66="Oui",N66,"")</f>
        <v>1</v>
      </c>
      <c r="W66" s="30">
        <f t="shared" ref="W66:W129" si="15">IF($H66="Oui",O66,"")</f>
        <v>0</v>
      </c>
      <c r="X66" s="30">
        <f t="shared" ref="X66:X129" si="16">IF($H66="Oui",P66,"")</f>
        <v>2</v>
      </c>
      <c r="Y66" s="30">
        <f t="shared" ref="Y66:Y129" si="17">SUM(I66:P66)</f>
        <v>48.84</v>
      </c>
    </row>
    <row r="67" spans="1:25" x14ac:dyDescent="0.2">
      <c r="A67" s="28">
        <v>41706</v>
      </c>
      <c r="B67">
        <v>2014</v>
      </c>
      <c r="C67">
        <v>3</v>
      </c>
      <c r="D67" t="s">
        <v>546</v>
      </c>
      <c r="E67" t="s">
        <v>419</v>
      </c>
      <c r="F67">
        <v>6</v>
      </c>
      <c r="G67" t="s">
        <v>1440</v>
      </c>
      <c r="H67" t="s">
        <v>1440</v>
      </c>
      <c r="I67" s="30">
        <v>4.34</v>
      </c>
      <c r="J67" s="30">
        <v>3.07</v>
      </c>
      <c r="K67" s="30">
        <v>1</v>
      </c>
      <c r="L67" s="30">
        <v>27.6</v>
      </c>
      <c r="M67" s="30">
        <v>11</v>
      </c>
      <c r="N67" s="30">
        <v>0</v>
      </c>
      <c r="O67" s="30">
        <v>0</v>
      </c>
      <c r="P67" s="30">
        <v>0</v>
      </c>
      <c r="Q67" s="30">
        <f t="shared" si="9"/>
        <v>4.34</v>
      </c>
      <c r="R67" s="30">
        <f t="shared" si="10"/>
        <v>3.07</v>
      </c>
      <c r="S67" s="30">
        <f t="shared" si="11"/>
        <v>1</v>
      </c>
      <c r="T67" s="30">
        <f t="shared" si="12"/>
        <v>27.6</v>
      </c>
      <c r="U67" s="30">
        <f t="shared" si="13"/>
        <v>11</v>
      </c>
      <c r="V67" s="30">
        <f t="shared" si="14"/>
        <v>0</v>
      </c>
      <c r="W67" s="30">
        <f t="shared" si="15"/>
        <v>0</v>
      </c>
      <c r="X67" s="30">
        <f t="shared" si="16"/>
        <v>0</v>
      </c>
      <c r="Y67" s="30">
        <f t="shared" si="17"/>
        <v>47.010000000000005</v>
      </c>
    </row>
    <row r="68" spans="1:25" x14ac:dyDescent="0.2">
      <c r="A68" s="28">
        <v>41707</v>
      </c>
      <c r="B68">
        <v>2014</v>
      </c>
      <c r="C68">
        <v>3</v>
      </c>
      <c r="D68" t="s">
        <v>546</v>
      </c>
      <c r="E68" t="s">
        <v>421</v>
      </c>
      <c r="F68">
        <v>7</v>
      </c>
      <c r="G68" t="s">
        <v>1440</v>
      </c>
      <c r="H68" t="s">
        <v>1440</v>
      </c>
      <c r="I68" s="30">
        <v>1</v>
      </c>
      <c r="J68" s="30">
        <v>0</v>
      </c>
      <c r="K68" s="30">
        <v>4</v>
      </c>
      <c r="L68" s="30">
        <v>11.3</v>
      </c>
      <c r="M68" s="30">
        <v>3</v>
      </c>
      <c r="N68" s="30">
        <v>0</v>
      </c>
      <c r="O68" s="30">
        <v>5</v>
      </c>
      <c r="P68" s="30">
        <v>0</v>
      </c>
      <c r="Q68" s="30">
        <f t="shared" si="9"/>
        <v>1</v>
      </c>
      <c r="R68" s="30">
        <f t="shared" si="10"/>
        <v>0</v>
      </c>
      <c r="S68" s="30">
        <f t="shared" si="11"/>
        <v>4</v>
      </c>
      <c r="T68" s="30">
        <f t="shared" si="12"/>
        <v>11.3</v>
      </c>
      <c r="U68" s="30">
        <f t="shared" si="13"/>
        <v>3</v>
      </c>
      <c r="V68" s="30">
        <f t="shared" si="14"/>
        <v>0</v>
      </c>
      <c r="W68" s="30">
        <f t="shared" si="15"/>
        <v>5</v>
      </c>
      <c r="X68" s="30">
        <f t="shared" si="16"/>
        <v>0</v>
      </c>
      <c r="Y68" s="30">
        <f t="shared" si="17"/>
        <v>24.3</v>
      </c>
    </row>
    <row r="69" spans="1:25" x14ac:dyDescent="0.2">
      <c r="A69" s="28">
        <v>41708</v>
      </c>
      <c r="B69">
        <v>2014</v>
      </c>
      <c r="C69">
        <v>3</v>
      </c>
      <c r="D69" t="s">
        <v>546</v>
      </c>
      <c r="E69" t="s">
        <v>62</v>
      </c>
      <c r="F69">
        <v>1</v>
      </c>
      <c r="G69" t="s">
        <v>1440</v>
      </c>
      <c r="H69" t="s">
        <v>1440</v>
      </c>
      <c r="I69" s="30">
        <v>6.68</v>
      </c>
      <c r="J69" s="30">
        <v>5.35</v>
      </c>
      <c r="K69" s="30">
        <v>3.8</v>
      </c>
      <c r="L69" s="30">
        <v>47</v>
      </c>
      <c r="M69" s="30">
        <v>11</v>
      </c>
      <c r="N69" s="30">
        <v>0</v>
      </c>
      <c r="O69" s="30">
        <v>0</v>
      </c>
      <c r="P69" s="30">
        <v>2</v>
      </c>
      <c r="Q69" s="30">
        <f t="shared" si="9"/>
        <v>6.68</v>
      </c>
      <c r="R69" s="30">
        <f t="shared" si="10"/>
        <v>5.35</v>
      </c>
      <c r="S69" s="30">
        <f t="shared" si="11"/>
        <v>3.8</v>
      </c>
      <c r="T69" s="30">
        <f t="shared" si="12"/>
        <v>47</v>
      </c>
      <c r="U69" s="30">
        <f t="shared" si="13"/>
        <v>11</v>
      </c>
      <c r="V69" s="30">
        <f t="shared" si="14"/>
        <v>0</v>
      </c>
      <c r="W69" s="30">
        <f t="shared" si="15"/>
        <v>0</v>
      </c>
      <c r="X69" s="30">
        <f t="shared" si="16"/>
        <v>2</v>
      </c>
      <c r="Y69" s="30">
        <f t="shared" si="17"/>
        <v>75.83</v>
      </c>
    </row>
    <row r="70" spans="1:25" x14ac:dyDescent="0.2">
      <c r="A70" s="28">
        <v>41709</v>
      </c>
      <c r="B70">
        <v>2014</v>
      </c>
      <c r="C70">
        <v>3</v>
      </c>
      <c r="D70" t="s">
        <v>546</v>
      </c>
      <c r="E70" t="s">
        <v>411</v>
      </c>
      <c r="F70">
        <v>2</v>
      </c>
      <c r="G70" t="s">
        <v>1440</v>
      </c>
      <c r="H70" t="s">
        <v>1440</v>
      </c>
      <c r="I70" s="30">
        <v>6</v>
      </c>
      <c r="J70" s="30">
        <v>5.7</v>
      </c>
      <c r="K70" s="30">
        <v>7</v>
      </c>
      <c r="L70" s="30">
        <v>30.4</v>
      </c>
      <c r="M70" s="30">
        <v>12</v>
      </c>
      <c r="N70" s="30">
        <v>1</v>
      </c>
      <c r="O70" s="30">
        <v>1</v>
      </c>
      <c r="P70" s="30">
        <v>5</v>
      </c>
      <c r="Q70" s="30">
        <f t="shared" si="9"/>
        <v>6</v>
      </c>
      <c r="R70" s="30">
        <f t="shared" si="10"/>
        <v>5.7</v>
      </c>
      <c r="S70" s="30">
        <f t="shared" si="11"/>
        <v>7</v>
      </c>
      <c r="T70" s="30">
        <f t="shared" si="12"/>
        <v>30.4</v>
      </c>
      <c r="U70" s="30">
        <f t="shared" si="13"/>
        <v>12</v>
      </c>
      <c r="V70" s="30">
        <f t="shared" si="14"/>
        <v>1</v>
      </c>
      <c r="W70" s="30">
        <f t="shared" si="15"/>
        <v>1</v>
      </c>
      <c r="X70" s="30">
        <f t="shared" si="16"/>
        <v>5</v>
      </c>
      <c r="Y70" s="30">
        <f t="shared" si="17"/>
        <v>68.099999999999994</v>
      </c>
    </row>
    <row r="71" spans="1:25" x14ac:dyDescent="0.2">
      <c r="A71" s="28">
        <v>41710</v>
      </c>
      <c r="B71">
        <v>2014</v>
      </c>
      <c r="C71">
        <v>3</v>
      </c>
      <c r="D71" t="s">
        <v>546</v>
      </c>
      <c r="E71" t="s">
        <v>413</v>
      </c>
      <c r="F71">
        <v>3</v>
      </c>
      <c r="G71" t="s">
        <v>1440</v>
      </c>
      <c r="H71" t="s">
        <v>1440</v>
      </c>
      <c r="I71" s="30">
        <v>6.34</v>
      </c>
      <c r="J71" s="30">
        <v>2.68</v>
      </c>
      <c r="K71" s="30">
        <v>6.5</v>
      </c>
      <c r="L71" s="30">
        <v>19.600000000000001</v>
      </c>
      <c r="M71" s="30">
        <v>22</v>
      </c>
      <c r="N71" s="30">
        <v>3</v>
      </c>
      <c r="O71" s="30">
        <v>2</v>
      </c>
      <c r="P71" s="30">
        <v>2</v>
      </c>
      <c r="Q71" s="30">
        <f t="shared" si="9"/>
        <v>6.34</v>
      </c>
      <c r="R71" s="30">
        <f t="shared" si="10"/>
        <v>2.68</v>
      </c>
      <c r="S71" s="30">
        <f t="shared" si="11"/>
        <v>6.5</v>
      </c>
      <c r="T71" s="30">
        <f t="shared" si="12"/>
        <v>19.600000000000001</v>
      </c>
      <c r="U71" s="30">
        <f t="shared" si="13"/>
        <v>22</v>
      </c>
      <c r="V71" s="30">
        <f t="shared" si="14"/>
        <v>3</v>
      </c>
      <c r="W71" s="30">
        <f t="shared" si="15"/>
        <v>2</v>
      </c>
      <c r="X71" s="30">
        <f t="shared" si="16"/>
        <v>2</v>
      </c>
      <c r="Y71" s="30">
        <f t="shared" si="17"/>
        <v>64.12</v>
      </c>
    </row>
    <row r="72" spans="1:25" x14ac:dyDescent="0.2">
      <c r="A72" s="28">
        <v>41711</v>
      </c>
      <c r="B72">
        <v>2014</v>
      </c>
      <c r="C72">
        <v>3</v>
      </c>
      <c r="D72" t="s">
        <v>546</v>
      </c>
      <c r="E72" t="s">
        <v>415</v>
      </c>
      <c r="F72">
        <v>4</v>
      </c>
      <c r="G72" t="s">
        <v>1440</v>
      </c>
      <c r="H72" t="s">
        <v>1440</v>
      </c>
      <c r="I72" s="30">
        <v>2.31</v>
      </c>
      <c r="J72" s="30">
        <v>4.3600000000000003</v>
      </c>
      <c r="K72" s="30">
        <v>5.3</v>
      </c>
      <c r="L72" s="30">
        <v>15.5</v>
      </c>
      <c r="M72" s="30">
        <v>10</v>
      </c>
      <c r="N72" s="30">
        <v>0</v>
      </c>
      <c r="O72" s="30">
        <v>26</v>
      </c>
      <c r="P72" s="30">
        <v>2</v>
      </c>
      <c r="Q72" s="30">
        <f t="shared" si="9"/>
        <v>2.31</v>
      </c>
      <c r="R72" s="30">
        <f t="shared" si="10"/>
        <v>4.3600000000000003</v>
      </c>
      <c r="S72" s="30">
        <f t="shared" si="11"/>
        <v>5.3</v>
      </c>
      <c r="T72" s="30">
        <f t="shared" si="12"/>
        <v>15.5</v>
      </c>
      <c r="U72" s="30">
        <f t="shared" si="13"/>
        <v>10</v>
      </c>
      <c r="V72" s="30">
        <f t="shared" si="14"/>
        <v>0</v>
      </c>
      <c r="W72" s="30">
        <f t="shared" si="15"/>
        <v>26</v>
      </c>
      <c r="X72" s="30">
        <f t="shared" si="16"/>
        <v>2</v>
      </c>
      <c r="Y72" s="30">
        <f t="shared" si="17"/>
        <v>65.47</v>
      </c>
    </row>
    <row r="73" spans="1:25" x14ac:dyDescent="0.2">
      <c r="A73" s="28">
        <v>41712</v>
      </c>
      <c r="B73">
        <v>2014</v>
      </c>
      <c r="C73">
        <v>3</v>
      </c>
      <c r="D73" t="s">
        <v>546</v>
      </c>
      <c r="E73" t="s">
        <v>417</v>
      </c>
      <c r="F73">
        <v>5</v>
      </c>
      <c r="G73" t="s">
        <v>1440</v>
      </c>
      <c r="H73" t="s">
        <v>1440</v>
      </c>
      <c r="I73" s="30">
        <v>4.34</v>
      </c>
      <c r="J73" s="30">
        <v>1.68</v>
      </c>
      <c r="K73" s="30">
        <v>1.2</v>
      </c>
      <c r="L73" s="30">
        <v>16</v>
      </c>
      <c r="M73" s="30">
        <v>11</v>
      </c>
      <c r="N73" s="30">
        <v>0</v>
      </c>
      <c r="O73" s="30">
        <v>1</v>
      </c>
      <c r="P73" s="30">
        <v>2</v>
      </c>
      <c r="Q73" s="30">
        <f t="shared" si="9"/>
        <v>4.34</v>
      </c>
      <c r="R73" s="30">
        <f t="shared" si="10"/>
        <v>1.68</v>
      </c>
      <c r="S73" s="30">
        <f t="shared" si="11"/>
        <v>1.2</v>
      </c>
      <c r="T73" s="30">
        <f t="shared" si="12"/>
        <v>16</v>
      </c>
      <c r="U73" s="30">
        <f t="shared" si="13"/>
        <v>11</v>
      </c>
      <c r="V73" s="30">
        <f t="shared" si="14"/>
        <v>0</v>
      </c>
      <c r="W73" s="30">
        <f t="shared" si="15"/>
        <v>1</v>
      </c>
      <c r="X73" s="30">
        <f t="shared" si="16"/>
        <v>2</v>
      </c>
      <c r="Y73" s="30">
        <f t="shared" si="17"/>
        <v>37.22</v>
      </c>
    </row>
    <row r="74" spans="1:25" x14ac:dyDescent="0.2">
      <c r="A74" s="28">
        <v>41713</v>
      </c>
      <c r="B74">
        <v>2014</v>
      </c>
      <c r="C74">
        <v>3</v>
      </c>
      <c r="D74" t="s">
        <v>546</v>
      </c>
      <c r="E74" t="s">
        <v>419</v>
      </c>
      <c r="F74">
        <v>6</v>
      </c>
      <c r="G74" t="s">
        <v>1440</v>
      </c>
      <c r="H74" t="s">
        <v>1440</v>
      </c>
      <c r="I74" s="30">
        <v>4</v>
      </c>
      <c r="J74" s="30">
        <v>2</v>
      </c>
      <c r="K74" s="30">
        <v>11</v>
      </c>
      <c r="L74" s="30">
        <v>23.3</v>
      </c>
      <c r="M74" s="30">
        <v>18</v>
      </c>
      <c r="N74" s="30">
        <v>1</v>
      </c>
      <c r="O74" s="30">
        <v>6</v>
      </c>
      <c r="P74" s="30">
        <v>2</v>
      </c>
      <c r="Q74" s="30">
        <f t="shared" si="9"/>
        <v>4</v>
      </c>
      <c r="R74" s="30">
        <f t="shared" si="10"/>
        <v>2</v>
      </c>
      <c r="S74" s="30">
        <f t="shared" si="11"/>
        <v>11</v>
      </c>
      <c r="T74" s="30">
        <f t="shared" si="12"/>
        <v>23.3</v>
      </c>
      <c r="U74" s="30">
        <f t="shared" si="13"/>
        <v>18</v>
      </c>
      <c r="V74" s="30">
        <f t="shared" si="14"/>
        <v>1</v>
      </c>
      <c r="W74" s="30">
        <f t="shared" si="15"/>
        <v>6</v>
      </c>
      <c r="X74" s="30">
        <f t="shared" si="16"/>
        <v>2</v>
      </c>
      <c r="Y74" s="30">
        <f t="shared" si="17"/>
        <v>67.3</v>
      </c>
    </row>
    <row r="75" spans="1:25" x14ac:dyDescent="0.2">
      <c r="A75" s="28">
        <v>41714</v>
      </c>
      <c r="B75">
        <v>2014</v>
      </c>
      <c r="C75">
        <v>3</v>
      </c>
      <c r="D75" t="s">
        <v>546</v>
      </c>
      <c r="E75" t="s">
        <v>421</v>
      </c>
      <c r="F75">
        <v>7</v>
      </c>
      <c r="G75" t="s">
        <v>1440</v>
      </c>
      <c r="H75" t="s">
        <v>1440</v>
      </c>
      <c r="I75" s="30">
        <v>2.68</v>
      </c>
      <c r="J75" s="30">
        <v>2</v>
      </c>
      <c r="K75" s="30">
        <v>1.4</v>
      </c>
      <c r="L75" s="30">
        <v>13</v>
      </c>
      <c r="M75" s="30">
        <v>6</v>
      </c>
      <c r="N75" s="30">
        <v>0</v>
      </c>
      <c r="O75" s="30">
        <v>0</v>
      </c>
      <c r="P75" s="30">
        <v>4</v>
      </c>
      <c r="Q75" s="30">
        <f t="shared" si="9"/>
        <v>2.68</v>
      </c>
      <c r="R75" s="30">
        <f t="shared" si="10"/>
        <v>2</v>
      </c>
      <c r="S75" s="30">
        <f t="shared" si="11"/>
        <v>1.4</v>
      </c>
      <c r="T75" s="30">
        <f t="shared" si="12"/>
        <v>13</v>
      </c>
      <c r="U75" s="30">
        <f t="shared" si="13"/>
        <v>6</v>
      </c>
      <c r="V75" s="30">
        <f t="shared" si="14"/>
        <v>0</v>
      </c>
      <c r="W75" s="30">
        <f t="shared" si="15"/>
        <v>0</v>
      </c>
      <c r="X75" s="30">
        <f t="shared" si="16"/>
        <v>4</v>
      </c>
      <c r="Y75" s="30">
        <f t="shared" si="17"/>
        <v>29.08</v>
      </c>
    </row>
    <row r="76" spans="1:25" x14ac:dyDescent="0.2">
      <c r="A76" s="28">
        <v>41715</v>
      </c>
      <c r="B76">
        <v>2014</v>
      </c>
      <c r="C76">
        <v>3</v>
      </c>
      <c r="D76" t="s">
        <v>546</v>
      </c>
      <c r="E76" t="s">
        <v>62</v>
      </c>
      <c r="F76">
        <v>1</v>
      </c>
      <c r="G76" t="s">
        <v>1440</v>
      </c>
      <c r="H76" t="s">
        <v>1440</v>
      </c>
      <c r="I76" s="30">
        <v>8.68</v>
      </c>
      <c r="J76" s="30">
        <v>3.34</v>
      </c>
      <c r="K76" s="30">
        <v>7</v>
      </c>
      <c r="L76" s="30">
        <v>37</v>
      </c>
      <c r="M76" s="30">
        <v>6</v>
      </c>
      <c r="N76" s="30">
        <v>1</v>
      </c>
      <c r="O76" s="30">
        <v>0</v>
      </c>
      <c r="P76" s="30">
        <v>1</v>
      </c>
      <c r="Q76" s="30">
        <f t="shared" si="9"/>
        <v>8.68</v>
      </c>
      <c r="R76" s="30">
        <f t="shared" si="10"/>
        <v>3.34</v>
      </c>
      <c r="S76" s="30">
        <f t="shared" si="11"/>
        <v>7</v>
      </c>
      <c r="T76" s="30">
        <f t="shared" si="12"/>
        <v>37</v>
      </c>
      <c r="U76" s="30">
        <f t="shared" si="13"/>
        <v>6</v>
      </c>
      <c r="V76" s="30">
        <f t="shared" si="14"/>
        <v>1</v>
      </c>
      <c r="W76" s="30">
        <f t="shared" si="15"/>
        <v>0</v>
      </c>
      <c r="X76" s="30">
        <f t="shared" si="16"/>
        <v>1</v>
      </c>
      <c r="Y76" s="30">
        <f t="shared" si="17"/>
        <v>64.02</v>
      </c>
    </row>
    <row r="77" spans="1:25" x14ac:dyDescent="0.2">
      <c r="A77" s="28">
        <v>41716</v>
      </c>
      <c r="B77">
        <v>2014</v>
      </c>
      <c r="C77">
        <v>3</v>
      </c>
      <c r="D77" t="s">
        <v>546</v>
      </c>
      <c r="E77" t="s">
        <v>411</v>
      </c>
      <c r="F77">
        <v>2</v>
      </c>
      <c r="G77" t="s">
        <v>1440</v>
      </c>
      <c r="H77" t="s">
        <v>1440</v>
      </c>
      <c r="I77" s="30">
        <v>8</v>
      </c>
      <c r="J77" s="30">
        <v>4</v>
      </c>
      <c r="K77" s="30">
        <v>5</v>
      </c>
      <c r="L77" s="30">
        <v>20.100000000000001</v>
      </c>
      <c r="M77" s="30">
        <v>9</v>
      </c>
      <c r="N77" s="30">
        <v>0</v>
      </c>
      <c r="O77" s="30">
        <v>0</v>
      </c>
      <c r="P77" s="30">
        <v>4</v>
      </c>
      <c r="Q77" s="30">
        <f t="shared" si="9"/>
        <v>8</v>
      </c>
      <c r="R77" s="30">
        <f t="shared" si="10"/>
        <v>4</v>
      </c>
      <c r="S77" s="30">
        <f t="shared" si="11"/>
        <v>5</v>
      </c>
      <c r="T77" s="30">
        <f t="shared" si="12"/>
        <v>20.100000000000001</v>
      </c>
      <c r="U77" s="30">
        <f t="shared" si="13"/>
        <v>9</v>
      </c>
      <c r="V77" s="30">
        <f t="shared" si="14"/>
        <v>0</v>
      </c>
      <c r="W77" s="30">
        <f t="shared" si="15"/>
        <v>0</v>
      </c>
      <c r="X77" s="30">
        <f t="shared" si="16"/>
        <v>4</v>
      </c>
      <c r="Y77" s="30">
        <f t="shared" si="17"/>
        <v>50.1</v>
      </c>
    </row>
    <row r="78" spans="1:25" x14ac:dyDescent="0.2">
      <c r="A78" s="28">
        <v>41717</v>
      </c>
      <c r="B78">
        <v>2014</v>
      </c>
      <c r="C78">
        <v>3</v>
      </c>
      <c r="D78" t="s">
        <v>546</v>
      </c>
      <c r="E78" t="s">
        <v>413</v>
      </c>
      <c r="F78">
        <v>3</v>
      </c>
      <c r="G78" t="s">
        <v>1440</v>
      </c>
      <c r="H78" t="s">
        <v>1440</v>
      </c>
      <c r="I78" s="30">
        <v>4</v>
      </c>
      <c r="J78" s="30">
        <v>3.02</v>
      </c>
      <c r="K78" s="30">
        <v>4</v>
      </c>
      <c r="L78" s="30">
        <v>21.8</v>
      </c>
      <c r="M78" s="30">
        <v>2</v>
      </c>
      <c r="N78" s="30">
        <v>0</v>
      </c>
      <c r="O78" s="30">
        <v>0</v>
      </c>
      <c r="P78" s="30">
        <v>2</v>
      </c>
      <c r="Q78" s="30">
        <f t="shared" si="9"/>
        <v>4</v>
      </c>
      <c r="R78" s="30">
        <f t="shared" si="10"/>
        <v>3.02</v>
      </c>
      <c r="S78" s="30">
        <f t="shared" si="11"/>
        <v>4</v>
      </c>
      <c r="T78" s="30">
        <f t="shared" si="12"/>
        <v>21.8</v>
      </c>
      <c r="U78" s="30">
        <f t="shared" si="13"/>
        <v>2</v>
      </c>
      <c r="V78" s="30">
        <f t="shared" si="14"/>
        <v>0</v>
      </c>
      <c r="W78" s="30">
        <f t="shared" si="15"/>
        <v>0</v>
      </c>
      <c r="X78" s="30">
        <f t="shared" si="16"/>
        <v>2</v>
      </c>
      <c r="Y78" s="30">
        <f t="shared" si="17"/>
        <v>36.82</v>
      </c>
    </row>
    <row r="79" spans="1:25" x14ac:dyDescent="0.2">
      <c r="A79" s="28">
        <v>41718</v>
      </c>
      <c r="B79">
        <v>2014</v>
      </c>
      <c r="C79">
        <v>3</v>
      </c>
      <c r="D79" t="s">
        <v>546</v>
      </c>
      <c r="E79" t="s">
        <v>415</v>
      </c>
      <c r="F79">
        <v>4</v>
      </c>
      <c r="G79" t="s">
        <v>1440</v>
      </c>
      <c r="H79" t="s">
        <v>1440</v>
      </c>
      <c r="I79" s="30">
        <v>3</v>
      </c>
      <c r="J79" s="30">
        <v>5.34</v>
      </c>
      <c r="K79" s="30">
        <v>1.6</v>
      </c>
      <c r="L79" s="30">
        <v>38.200000000000003</v>
      </c>
      <c r="M79" s="30">
        <v>5</v>
      </c>
      <c r="N79" s="30">
        <v>0</v>
      </c>
      <c r="O79" s="30">
        <v>7</v>
      </c>
      <c r="P79" s="30">
        <v>4.2</v>
      </c>
      <c r="Q79" s="30">
        <f t="shared" si="9"/>
        <v>3</v>
      </c>
      <c r="R79" s="30">
        <f t="shared" si="10"/>
        <v>5.34</v>
      </c>
      <c r="S79" s="30">
        <f t="shared" si="11"/>
        <v>1.6</v>
      </c>
      <c r="T79" s="30">
        <f t="shared" si="12"/>
        <v>38.200000000000003</v>
      </c>
      <c r="U79" s="30">
        <f t="shared" si="13"/>
        <v>5</v>
      </c>
      <c r="V79" s="30">
        <f t="shared" si="14"/>
        <v>0</v>
      </c>
      <c r="W79" s="30">
        <f t="shared" si="15"/>
        <v>7</v>
      </c>
      <c r="X79" s="30">
        <f t="shared" si="16"/>
        <v>4.2</v>
      </c>
      <c r="Y79" s="30">
        <f t="shared" si="17"/>
        <v>64.34</v>
      </c>
    </row>
    <row r="80" spans="1:25" x14ac:dyDescent="0.2">
      <c r="A80" s="28">
        <v>41719</v>
      </c>
      <c r="B80">
        <v>2014</v>
      </c>
      <c r="C80">
        <v>3</v>
      </c>
      <c r="D80" t="s">
        <v>546</v>
      </c>
      <c r="E80" t="s">
        <v>417</v>
      </c>
      <c r="F80">
        <v>5</v>
      </c>
      <c r="G80" t="s">
        <v>1440</v>
      </c>
      <c r="H80" t="s">
        <v>1440</v>
      </c>
      <c r="I80" s="30">
        <v>6</v>
      </c>
      <c r="J80" s="30">
        <v>3.68</v>
      </c>
      <c r="K80" s="30">
        <v>4.5</v>
      </c>
      <c r="L80" s="30">
        <v>40</v>
      </c>
      <c r="M80" s="30">
        <v>4</v>
      </c>
      <c r="N80" s="30">
        <v>0</v>
      </c>
      <c r="O80" s="30">
        <v>2</v>
      </c>
      <c r="P80" s="30">
        <v>1</v>
      </c>
      <c r="Q80" s="30">
        <f t="shared" si="9"/>
        <v>6</v>
      </c>
      <c r="R80" s="30">
        <f t="shared" si="10"/>
        <v>3.68</v>
      </c>
      <c r="S80" s="30">
        <f t="shared" si="11"/>
        <v>4.5</v>
      </c>
      <c r="T80" s="30">
        <f t="shared" si="12"/>
        <v>40</v>
      </c>
      <c r="U80" s="30">
        <f t="shared" si="13"/>
        <v>4</v>
      </c>
      <c r="V80" s="30">
        <f t="shared" si="14"/>
        <v>0</v>
      </c>
      <c r="W80" s="30">
        <f t="shared" si="15"/>
        <v>2</v>
      </c>
      <c r="X80" s="30">
        <f t="shared" si="16"/>
        <v>1</v>
      </c>
      <c r="Y80" s="30">
        <f t="shared" si="17"/>
        <v>61.18</v>
      </c>
    </row>
    <row r="81" spans="1:25" x14ac:dyDescent="0.2">
      <c r="A81" s="28">
        <v>41720</v>
      </c>
      <c r="B81">
        <v>2014</v>
      </c>
      <c r="C81">
        <v>3</v>
      </c>
      <c r="D81" t="s">
        <v>546</v>
      </c>
      <c r="E81" t="s">
        <v>419</v>
      </c>
      <c r="F81">
        <v>6</v>
      </c>
      <c r="G81" t="s">
        <v>1440</v>
      </c>
      <c r="H81" t="s">
        <v>1440</v>
      </c>
      <c r="I81" s="30">
        <v>3.34</v>
      </c>
      <c r="J81" s="30">
        <v>2.34</v>
      </c>
      <c r="K81" s="30">
        <v>0</v>
      </c>
      <c r="L81" s="30">
        <v>26.3</v>
      </c>
      <c r="M81" s="30">
        <v>10</v>
      </c>
      <c r="N81" s="30">
        <v>2</v>
      </c>
      <c r="O81" s="30">
        <v>18</v>
      </c>
      <c r="P81" s="30">
        <v>8.4</v>
      </c>
      <c r="Q81" s="30">
        <f t="shared" si="9"/>
        <v>3.34</v>
      </c>
      <c r="R81" s="30">
        <f t="shared" si="10"/>
        <v>2.34</v>
      </c>
      <c r="S81" s="30">
        <f t="shared" si="11"/>
        <v>0</v>
      </c>
      <c r="T81" s="30">
        <f t="shared" si="12"/>
        <v>26.3</v>
      </c>
      <c r="U81" s="30">
        <f t="shared" si="13"/>
        <v>10</v>
      </c>
      <c r="V81" s="30">
        <f t="shared" si="14"/>
        <v>2</v>
      </c>
      <c r="W81" s="30">
        <f t="shared" si="15"/>
        <v>18</v>
      </c>
      <c r="X81" s="30">
        <f t="shared" si="16"/>
        <v>8.4</v>
      </c>
      <c r="Y81" s="30">
        <f t="shared" si="17"/>
        <v>70.38000000000001</v>
      </c>
    </row>
    <row r="82" spans="1:25" x14ac:dyDescent="0.2">
      <c r="A82" s="28">
        <v>41721</v>
      </c>
      <c r="B82">
        <v>2014</v>
      </c>
      <c r="C82">
        <v>3</v>
      </c>
      <c r="D82" t="s">
        <v>546</v>
      </c>
      <c r="E82" t="s">
        <v>421</v>
      </c>
      <c r="F82">
        <v>7</v>
      </c>
      <c r="G82" t="s">
        <v>1440</v>
      </c>
      <c r="H82" t="s">
        <v>1440</v>
      </c>
      <c r="I82" s="30">
        <v>6.34</v>
      </c>
      <c r="J82" s="30">
        <v>2</v>
      </c>
      <c r="K82" s="30">
        <v>4</v>
      </c>
      <c r="L82" s="30">
        <v>19.399999999999999</v>
      </c>
      <c r="M82" s="30">
        <v>0</v>
      </c>
      <c r="N82" s="30">
        <v>1</v>
      </c>
      <c r="O82" s="30">
        <v>0</v>
      </c>
      <c r="P82" s="30">
        <v>3</v>
      </c>
      <c r="Q82" s="30">
        <f t="shared" si="9"/>
        <v>6.34</v>
      </c>
      <c r="R82" s="30">
        <f t="shared" si="10"/>
        <v>2</v>
      </c>
      <c r="S82" s="30">
        <f t="shared" si="11"/>
        <v>4</v>
      </c>
      <c r="T82" s="30">
        <f t="shared" si="12"/>
        <v>19.399999999999999</v>
      </c>
      <c r="U82" s="30">
        <f t="shared" si="13"/>
        <v>0</v>
      </c>
      <c r="V82" s="30">
        <f t="shared" si="14"/>
        <v>1</v>
      </c>
      <c r="W82" s="30">
        <f t="shared" si="15"/>
        <v>0</v>
      </c>
      <c r="X82" s="30">
        <f t="shared" si="16"/>
        <v>3</v>
      </c>
      <c r="Y82" s="30">
        <f t="shared" si="17"/>
        <v>35.739999999999995</v>
      </c>
    </row>
    <row r="83" spans="1:25" x14ac:dyDescent="0.2">
      <c r="A83" s="28">
        <v>41722</v>
      </c>
      <c r="B83">
        <v>2014</v>
      </c>
      <c r="C83">
        <v>3</v>
      </c>
      <c r="D83" t="s">
        <v>546</v>
      </c>
      <c r="E83" t="s">
        <v>62</v>
      </c>
      <c r="F83">
        <v>1</v>
      </c>
      <c r="G83" t="s">
        <v>1440</v>
      </c>
      <c r="H83" t="s">
        <v>1440</v>
      </c>
      <c r="I83" s="30">
        <v>5.68</v>
      </c>
      <c r="J83" s="30">
        <v>1</v>
      </c>
      <c r="K83" s="30">
        <v>4</v>
      </c>
      <c r="L83" s="30">
        <v>23.6</v>
      </c>
      <c r="M83" s="30">
        <v>7</v>
      </c>
      <c r="N83" s="30">
        <v>0</v>
      </c>
      <c r="O83" s="30">
        <v>6</v>
      </c>
      <c r="P83" s="30">
        <v>3.5</v>
      </c>
      <c r="Q83" s="30">
        <f t="shared" si="9"/>
        <v>5.68</v>
      </c>
      <c r="R83" s="30">
        <f t="shared" si="10"/>
        <v>1</v>
      </c>
      <c r="S83" s="30">
        <f t="shared" si="11"/>
        <v>4</v>
      </c>
      <c r="T83" s="30">
        <f t="shared" si="12"/>
        <v>23.6</v>
      </c>
      <c r="U83" s="30">
        <f t="shared" si="13"/>
        <v>7</v>
      </c>
      <c r="V83" s="30">
        <f t="shared" si="14"/>
        <v>0</v>
      </c>
      <c r="W83" s="30">
        <f t="shared" si="15"/>
        <v>6</v>
      </c>
      <c r="X83" s="30">
        <f t="shared" si="16"/>
        <v>3.5</v>
      </c>
      <c r="Y83" s="30">
        <f t="shared" si="17"/>
        <v>50.78</v>
      </c>
    </row>
    <row r="84" spans="1:25" x14ac:dyDescent="0.2">
      <c r="A84" s="28">
        <v>41723</v>
      </c>
      <c r="B84">
        <v>2014</v>
      </c>
      <c r="C84">
        <v>3</v>
      </c>
      <c r="D84" t="s">
        <v>546</v>
      </c>
      <c r="E84" t="s">
        <v>411</v>
      </c>
      <c r="F84">
        <v>2</v>
      </c>
      <c r="G84" t="s">
        <v>1440</v>
      </c>
      <c r="H84" t="s">
        <v>1440</v>
      </c>
      <c r="I84" s="30">
        <v>4</v>
      </c>
      <c r="J84" s="30">
        <v>1.34</v>
      </c>
      <c r="K84" s="30">
        <v>9</v>
      </c>
      <c r="L84" s="30">
        <v>38.6</v>
      </c>
      <c r="M84" s="30">
        <v>7</v>
      </c>
      <c r="N84" s="30">
        <v>0</v>
      </c>
      <c r="O84" s="30">
        <v>1</v>
      </c>
      <c r="P84" s="30">
        <v>1</v>
      </c>
      <c r="Q84" s="30">
        <f t="shared" si="9"/>
        <v>4</v>
      </c>
      <c r="R84" s="30">
        <f t="shared" si="10"/>
        <v>1.34</v>
      </c>
      <c r="S84" s="30">
        <f t="shared" si="11"/>
        <v>9</v>
      </c>
      <c r="T84" s="30">
        <f t="shared" si="12"/>
        <v>38.6</v>
      </c>
      <c r="U84" s="30">
        <f t="shared" si="13"/>
        <v>7</v>
      </c>
      <c r="V84" s="30">
        <f t="shared" si="14"/>
        <v>0</v>
      </c>
      <c r="W84" s="30">
        <f t="shared" si="15"/>
        <v>1</v>
      </c>
      <c r="X84" s="30">
        <f t="shared" si="16"/>
        <v>1</v>
      </c>
      <c r="Y84" s="30">
        <f t="shared" si="17"/>
        <v>61.94</v>
      </c>
    </row>
    <row r="85" spans="1:25" x14ac:dyDescent="0.2">
      <c r="A85" s="28">
        <v>41724</v>
      </c>
      <c r="B85">
        <v>2014</v>
      </c>
      <c r="C85">
        <v>3</v>
      </c>
      <c r="D85" t="s">
        <v>546</v>
      </c>
      <c r="E85" t="s">
        <v>413</v>
      </c>
      <c r="F85">
        <v>3</v>
      </c>
      <c r="G85" t="s">
        <v>1440</v>
      </c>
      <c r="H85" t="s">
        <v>1440</v>
      </c>
      <c r="I85" s="30">
        <v>2.34</v>
      </c>
      <c r="J85" s="30">
        <v>3.99</v>
      </c>
      <c r="K85" s="30">
        <v>9</v>
      </c>
      <c r="L85" s="30">
        <v>6.7</v>
      </c>
      <c r="M85" s="30">
        <v>7</v>
      </c>
      <c r="N85" s="30">
        <v>3</v>
      </c>
      <c r="O85" s="30">
        <v>3</v>
      </c>
      <c r="P85" s="30">
        <v>0</v>
      </c>
      <c r="Q85" s="30">
        <f t="shared" si="9"/>
        <v>2.34</v>
      </c>
      <c r="R85" s="30">
        <f t="shared" si="10"/>
        <v>3.99</v>
      </c>
      <c r="S85" s="30">
        <f t="shared" si="11"/>
        <v>9</v>
      </c>
      <c r="T85" s="30">
        <f t="shared" si="12"/>
        <v>6.7</v>
      </c>
      <c r="U85" s="30">
        <f t="shared" si="13"/>
        <v>7</v>
      </c>
      <c r="V85" s="30">
        <f t="shared" si="14"/>
        <v>3</v>
      </c>
      <c r="W85" s="30">
        <f t="shared" si="15"/>
        <v>3</v>
      </c>
      <c r="X85" s="30">
        <f t="shared" si="16"/>
        <v>0</v>
      </c>
      <c r="Y85" s="30">
        <f t="shared" si="17"/>
        <v>35.03</v>
      </c>
    </row>
    <row r="86" spans="1:25" x14ac:dyDescent="0.2">
      <c r="A86" s="28">
        <v>41725</v>
      </c>
      <c r="B86">
        <v>2014</v>
      </c>
      <c r="C86">
        <v>3</v>
      </c>
      <c r="D86" t="s">
        <v>546</v>
      </c>
      <c r="E86" t="s">
        <v>415</v>
      </c>
      <c r="F86">
        <v>4</v>
      </c>
      <c r="G86" t="s">
        <v>1440</v>
      </c>
      <c r="H86" t="s">
        <v>1440</v>
      </c>
      <c r="I86" s="30">
        <v>4</v>
      </c>
      <c r="J86" s="30">
        <v>0.33</v>
      </c>
      <c r="K86" s="30">
        <v>2</v>
      </c>
      <c r="L86" s="30">
        <v>20.7</v>
      </c>
      <c r="M86" s="30">
        <v>6</v>
      </c>
      <c r="N86" s="30">
        <v>1</v>
      </c>
      <c r="O86" s="30">
        <v>1</v>
      </c>
      <c r="P86" s="30">
        <v>5</v>
      </c>
      <c r="Q86" s="30">
        <f t="shared" si="9"/>
        <v>4</v>
      </c>
      <c r="R86" s="30">
        <f t="shared" si="10"/>
        <v>0.33</v>
      </c>
      <c r="S86" s="30">
        <f t="shared" si="11"/>
        <v>2</v>
      </c>
      <c r="T86" s="30">
        <f t="shared" si="12"/>
        <v>20.7</v>
      </c>
      <c r="U86" s="30">
        <f t="shared" si="13"/>
        <v>6</v>
      </c>
      <c r="V86" s="30">
        <f t="shared" si="14"/>
        <v>1</v>
      </c>
      <c r="W86" s="30">
        <f t="shared" si="15"/>
        <v>1</v>
      </c>
      <c r="X86" s="30">
        <f t="shared" si="16"/>
        <v>5</v>
      </c>
      <c r="Y86" s="30">
        <f t="shared" si="17"/>
        <v>40.03</v>
      </c>
    </row>
    <row r="87" spans="1:25" x14ac:dyDescent="0.2">
      <c r="A87" s="28">
        <v>41726</v>
      </c>
      <c r="B87">
        <v>2014</v>
      </c>
      <c r="C87">
        <v>3</v>
      </c>
      <c r="D87" t="s">
        <v>546</v>
      </c>
      <c r="E87" t="s">
        <v>417</v>
      </c>
      <c r="F87">
        <v>5</v>
      </c>
      <c r="G87" t="s">
        <v>1440</v>
      </c>
      <c r="H87" t="s">
        <v>1440</v>
      </c>
      <c r="I87" s="30">
        <v>2.67</v>
      </c>
      <c r="J87" s="30">
        <v>2</v>
      </c>
      <c r="K87" s="30">
        <v>8</v>
      </c>
      <c r="L87" s="30">
        <v>11</v>
      </c>
      <c r="M87" s="30">
        <v>3</v>
      </c>
      <c r="N87" s="30">
        <v>0</v>
      </c>
      <c r="O87" s="30">
        <v>9</v>
      </c>
      <c r="P87" s="30">
        <v>5</v>
      </c>
      <c r="Q87" s="30">
        <f t="shared" si="9"/>
        <v>2.67</v>
      </c>
      <c r="R87" s="30">
        <f t="shared" si="10"/>
        <v>2</v>
      </c>
      <c r="S87" s="30">
        <f t="shared" si="11"/>
        <v>8</v>
      </c>
      <c r="T87" s="30">
        <f t="shared" si="12"/>
        <v>11</v>
      </c>
      <c r="U87" s="30">
        <f t="shared" si="13"/>
        <v>3</v>
      </c>
      <c r="V87" s="30">
        <f t="shared" si="14"/>
        <v>0</v>
      </c>
      <c r="W87" s="30">
        <f t="shared" si="15"/>
        <v>9</v>
      </c>
      <c r="X87" s="30">
        <f t="shared" si="16"/>
        <v>5</v>
      </c>
      <c r="Y87" s="30">
        <f t="shared" si="17"/>
        <v>40.67</v>
      </c>
    </row>
    <row r="88" spans="1:25" x14ac:dyDescent="0.2">
      <c r="A88" s="28">
        <v>41727</v>
      </c>
      <c r="B88">
        <v>2014</v>
      </c>
      <c r="C88">
        <v>3</v>
      </c>
      <c r="D88" t="s">
        <v>546</v>
      </c>
      <c r="E88" t="s">
        <v>419</v>
      </c>
      <c r="F88">
        <v>6</v>
      </c>
      <c r="G88" t="s">
        <v>1440</v>
      </c>
      <c r="H88" t="s">
        <v>1440</v>
      </c>
      <c r="I88" s="30">
        <v>4</v>
      </c>
      <c r="J88" s="30">
        <v>6.33</v>
      </c>
      <c r="K88" s="30">
        <v>4.2</v>
      </c>
      <c r="L88" s="30">
        <v>24</v>
      </c>
      <c r="M88" s="30">
        <v>8</v>
      </c>
      <c r="N88" s="30">
        <v>2</v>
      </c>
      <c r="O88" s="30">
        <v>9</v>
      </c>
      <c r="P88" s="30">
        <v>3</v>
      </c>
      <c r="Q88" s="30">
        <f t="shared" si="9"/>
        <v>4</v>
      </c>
      <c r="R88" s="30">
        <f t="shared" si="10"/>
        <v>6.33</v>
      </c>
      <c r="S88" s="30">
        <f t="shared" si="11"/>
        <v>4.2</v>
      </c>
      <c r="T88" s="30">
        <f t="shared" si="12"/>
        <v>24</v>
      </c>
      <c r="U88" s="30">
        <f t="shared" si="13"/>
        <v>8</v>
      </c>
      <c r="V88" s="30">
        <f t="shared" si="14"/>
        <v>2</v>
      </c>
      <c r="W88" s="30">
        <f t="shared" si="15"/>
        <v>9</v>
      </c>
      <c r="X88" s="30">
        <f t="shared" si="16"/>
        <v>3</v>
      </c>
      <c r="Y88" s="30">
        <f t="shared" si="17"/>
        <v>60.53</v>
      </c>
    </row>
    <row r="89" spans="1:25" x14ac:dyDescent="0.2">
      <c r="A89" s="28">
        <v>41728</v>
      </c>
      <c r="B89">
        <v>2014</v>
      </c>
      <c r="C89">
        <v>3</v>
      </c>
      <c r="D89" t="s">
        <v>546</v>
      </c>
      <c r="E89" t="s">
        <v>421</v>
      </c>
      <c r="F89">
        <v>7</v>
      </c>
      <c r="G89" t="s">
        <v>1440</v>
      </c>
      <c r="H89" t="s">
        <v>1440</v>
      </c>
      <c r="I89" s="30">
        <v>3</v>
      </c>
      <c r="J89" s="30">
        <v>2.34</v>
      </c>
      <c r="K89" s="30">
        <v>0</v>
      </c>
      <c r="L89" s="30">
        <v>12</v>
      </c>
      <c r="M89" s="30">
        <v>4</v>
      </c>
      <c r="N89" s="30">
        <v>0</v>
      </c>
      <c r="O89" s="30">
        <v>0</v>
      </c>
      <c r="P89" s="30">
        <v>7</v>
      </c>
      <c r="Q89" s="30">
        <f t="shared" si="9"/>
        <v>3</v>
      </c>
      <c r="R89" s="30">
        <f t="shared" si="10"/>
        <v>2.34</v>
      </c>
      <c r="S89" s="30">
        <f t="shared" si="11"/>
        <v>0</v>
      </c>
      <c r="T89" s="30">
        <f t="shared" si="12"/>
        <v>12</v>
      </c>
      <c r="U89" s="30">
        <f t="shared" si="13"/>
        <v>4</v>
      </c>
      <c r="V89" s="30">
        <f t="shared" si="14"/>
        <v>0</v>
      </c>
      <c r="W89" s="30">
        <f t="shared" si="15"/>
        <v>0</v>
      </c>
      <c r="X89" s="30">
        <f t="shared" si="16"/>
        <v>7</v>
      </c>
      <c r="Y89" s="30">
        <f t="shared" si="17"/>
        <v>28.34</v>
      </c>
    </row>
    <row r="90" spans="1:25" x14ac:dyDescent="0.2">
      <c r="A90" s="28">
        <v>41729</v>
      </c>
      <c r="B90">
        <v>2014</v>
      </c>
      <c r="C90">
        <v>3</v>
      </c>
      <c r="D90" t="s">
        <v>546</v>
      </c>
      <c r="E90" t="s">
        <v>62</v>
      </c>
      <c r="F90">
        <v>1</v>
      </c>
      <c r="G90" t="s">
        <v>1440</v>
      </c>
      <c r="H90" t="s">
        <v>1440</v>
      </c>
      <c r="I90" s="30">
        <v>5.34</v>
      </c>
      <c r="J90" s="30">
        <v>2.34</v>
      </c>
      <c r="K90" s="30">
        <v>4</v>
      </c>
      <c r="L90" s="30">
        <v>15.4</v>
      </c>
      <c r="M90" s="30">
        <v>6</v>
      </c>
      <c r="N90" s="30">
        <v>1</v>
      </c>
      <c r="O90" s="30">
        <v>4</v>
      </c>
      <c r="P90" s="30">
        <v>6</v>
      </c>
      <c r="Q90" s="30">
        <f t="shared" si="9"/>
        <v>5.34</v>
      </c>
      <c r="R90" s="30">
        <f t="shared" si="10"/>
        <v>2.34</v>
      </c>
      <c r="S90" s="30">
        <f t="shared" si="11"/>
        <v>4</v>
      </c>
      <c r="T90" s="30">
        <f t="shared" si="12"/>
        <v>15.4</v>
      </c>
      <c r="U90" s="30">
        <f t="shared" si="13"/>
        <v>6</v>
      </c>
      <c r="V90" s="30">
        <f t="shared" si="14"/>
        <v>1</v>
      </c>
      <c r="W90" s="30">
        <f t="shared" si="15"/>
        <v>4</v>
      </c>
      <c r="X90" s="30">
        <f t="shared" si="16"/>
        <v>6</v>
      </c>
      <c r="Y90" s="30">
        <f t="shared" si="17"/>
        <v>44.08</v>
      </c>
    </row>
    <row r="91" spans="1:25" x14ac:dyDescent="0.2">
      <c r="A91" s="28">
        <v>41730</v>
      </c>
      <c r="B91">
        <v>2014</v>
      </c>
      <c r="C91">
        <v>4</v>
      </c>
      <c r="D91" t="s">
        <v>492</v>
      </c>
      <c r="E91" t="s">
        <v>411</v>
      </c>
      <c r="F91">
        <v>2</v>
      </c>
      <c r="G91" t="s">
        <v>1440</v>
      </c>
      <c r="H91" t="s">
        <v>1440</v>
      </c>
      <c r="I91" s="30">
        <v>4.34</v>
      </c>
      <c r="J91" s="30">
        <v>1.34</v>
      </c>
      <c r="K91" s="30">
        <v>6.5</v>
      </c>
      <c r="L91" s="30">
        <v>27.5</v>
      </c>
      <c r="M91" s="30">
        <v>5</v>
      </c>
      <c r="N91" s="30">
        <v>3</v>
      </c>
      <c r="O91" s="30">
        <v>3</v>
      </c>
      <c r="P91" s="30">
        <v>1</v>
      </c>
      <c r="Q91" s="30">
        <f t="shared" si="9"/>
        <v>4.34</v>
      </c>
      <c r="R91" s="30">
        <f t="shared" si="10"/>
        <v>1.34</v>
      </c>
      <c r="S91" s="30">
        <f t="shared" si="11"/>
        <v>6.5</v>
      </c>
      <c r="T91" s="30">
        <f t="shared" si="12"/>
        <v>27.5</v>
      </c>
      <c r="U91" s="30">
        <f t="shared" si="13"/>
        <v>5</v>
      </c>
      <c r="V91" s="30">
        <f t="shared" si="14"/>
        <v>3</v>
      </c>
      <c r="W91" s="30">
        <f t="shared" si="15"/>
        <v>3</v>
      </c>
      <c r="X91" s="30">
        <f t="shared" si="16"/>
        <v>1</v>
      </c>
      <c r="Y91" s="30">
        <f t="shared" si="17"/>
        <v>51.68</v>
      </c>
    </row>
    <row r="92" spans="1:25" x14ac:dyDescent="0.2">
      <c r="A92" s="28">
        <v>41731</v>
      </c>
      <c r="B92">
        <v>2014</v>
      </c>
      <c r="C92">
        <v>4</v>
      </c>
      <c r="D92" t="s">
        <v>492</v>
      </c>
      <c r="E92" t="s">
        <v>413</v>
      </c>
      <c r="F92">
        <v>3</v>
      </c>
      <c r="G92" t="s">
        <v>1440</v>
      </c>
      <c r="H92" t="s">
        <v>1440</v>
      </c>
      <c r="I92" s="30">
        <v>2</v>
      </c>
      <c r="J92" s="30">
        <v>4.68</v>
      </c>
      <c r="K92" s="30">
        <v>8.9</v>
      </c>
      <c r="L92" s="30">
        <v>23</v>
      </c>
      <c r="M92" s="30">
        <v>1</v>
      </c>
      <c r="N92" s="30">
        <v>0</v>
      </c>
      <c r="O92" s="30">
        <v>7</v>
      </c>
      <c r="P92" s="30">
        <v>3</v>
      </c>
      <c r="Q92" s="30">
        <f t="shared" si="9"/>
        <v>2</v>
      </c>
      <c r="R92" s="30">
        <f t="shared" si="10"/>
        <v>4.68</v>
      </c>
      <c r="S92" s="30">
        <f t="shared" si="11"/>
        <v>8.9</v>
      </c>
      <c r="T92" s="30">
        <f t="shared" si="12"/>
        <v>23</v>
      </c>
      <c r="U92" s="30">
        <f t="shared" si="13"/>
        <v>1</v>
      </c>
      <c r="V92" s="30">
        <f t="shared" si="14"/>
        <v>0</v>
      </c>
      <c r="W92" s="30">
        <f t="shared" si="15"/>
        <v>7</v>
      </c>
      <c r="X92" s="30">
        <f t="shared" si="16"/>
        <v>3</v>
      </c>
      <c r="Y92" s="30">
        <f t="shared" si="17"/>
        <v>49.58</v>
      </c>
    </row>
    <row r="93" spans="1:25" x14ac:dyDescent="0.2">
      <c r="A93" s="28">
        <v>41732</v>
      </c>
      <c r="B93">
        <v>2014</v>
      </c>
      <c r="C93">
        <v>4</v>
      </c>
      <c r="D93" t="s">
        <v>492</v>
      </c>
      <c r="E93" t="s">
        <v>415</v>
      </c>
      <c r="F93">
        <v>4</v>
      </c>
      <c r="G93" t="s">
        <v>1440</v>
      </c>
      <c r="H93" t="s">
        <v>1440</v>
      </c>
      <c r="I93" s="30">
        <v>1</v>
      </c>
      <c r="J93" s="30">
        <v>1.34</v>
      </c>
      <c r="K93" s="30">
        <v>3</v>
      </c>
      <c r="L93" s="30">
        <v>19.2</v>
      </c>
      <c r="M93" s="30">
        <v>4</v>
      </c>
      <c r="N93" s="30">
        <v>0</v>
      </c>
      <c r="O93" s="30">
        <v>0</v>
      </c>
      <c r="P93" s="30">
        <v>4</v>
      </c>
      <c r="Q93" s="30">
        <f t="shared" si="9"/>
        <v>1</v>
      </c>
      <c r="R93" s="30">
        <f t="shared" si="10"/>
        <v>1.34</v>
      </c>
      <c r="S93" s="30">
        <f t="shared" si="11"/>
        <v>3</v>
      </c>
      <c r="T93" s="30">
        <f t="shared" si="12"/>
        <v>19.2</v>
      </c>
      <c r="U93" s="30">
        <f t="shared" si="13"/>
        <v>4</v>
      </c>
      <c r="V93" s="30">
        <f t="shared" si="14"/>
        <v>0</v>
      </c>
      <c r="W93" s="30">
        <f t="shared" si="15"/>
        <v>0</v>
      </c>
      <c r="X93" s="30">
        <f t="shared" si="16"/>
        <v>4</v>
      </c>
      <c r="Y93" s="30">
        <f t="shared" si="17"/>
        <v>32.54</v>
      </c>
    </row>
    <row r="94" spans="1:25" x14ac:dyDescent="0.2">
      <c r="A94" s="28">
        <v>41733</v>
      </c>
      <c r="B94">
        <v>2014</v>
      </c>
      <c r="C94">
        <v>4</v>
      </c>
      <c r="D94" t="s">
        <v>492</v>
      </c>
      <c r="E94" t="s">
        <v>417</v>
      </c>
      <c r="F94">
        <v>5</v>
      </c>
      <c r="G94" t="s">
        <v>1440</v>
      </c>
      <c r="H94" t="s">
        <v>1440</v>
      </c>
      <c r="I94" s="30">
        <v>3</v>
      </c>
      <c r="J94" s="30">
        <v>3.67</v>
      </c>
      <c r="K94" s="30">
        <v>3</v>
      </c>
      <c r="L94" s="30">
        <v>24</v>
      </c>
      <c r="M94" s="30">
        <v>9</v>
      </c>
      <c r="N94" s="30">
        <v>3</v>
      </c>
      <c r="O94" s="30">
        <v>8</v>
      </c>
      <c r="P94" s="30">
        <v>2</v>
      </c>
      <c r="Q94" s="30">
        <f t="shared" si="9"/>
        <v>3</v>
      </c>
      <c r="R94" s="30">
        <f t="shared" si="10"/>
        <v>3.67</v>
      </c>
      <c r="S94" s="30">
        <f t="shared" si="11"/>
        <v>3</v>
      </c>
      <c r="T94" s="30">
        <f t="shared" si="12"/>
        <v>24</v>
      </c>
      <c r="U94" s="30">
        <f t="shared" si="13"/>
        <v>9</v>
      </c>
      <c r="V94" s="30">
        <f t="shared" si="14"/>
        <v>3</v>
      </c>
      <c r="W94" s="30">
        <f t="shared" si="15"/>
        <v>8</v>
      </c>
      <c r="X94" s="30">
        <f t="shared" si="16"/>
        <v>2</v>
      </c>
      <c r="Y94" s="30">
        <f t="shared" si="17"/>
        <v>55.67</v>
      </c>
    </row>
    <row r="95" spans="1:25" x14ac:dyDescent="0.2">
      <c r="A95" s="28">
        <v>41734</v>
      </c>
      <c r="B95">
        <v>2014</v>
      </c>
      <c r="C95">
        <v>4</v>
      </c>
      <c r="D95" t="s">
        <v>492</v>
      </c>
      <c r="E95" t="s">
        <v>419</v>
      </c>
      <c r="F95">
        <v>6</v>
      </c>
      <c r="G95" t="s">
        <v>1440</v>
      </c>
      <c r="H95" t="s">
        <v>1440</v>
      </c>
      <c r="I95" s="30">
        <v>2</v>
      </c>
      <c r="J95" s="30">
        <v>7.68</v>
      </c>
      <c r="K95" s="30">
        <v>10</v>
      </c>
      <c r="L95" s="30">
        <v>25.6</v>
      </c>
      <c r="M95" s="30">
        <v>5</v>
      </c>
      <c r="N95" s="30">
        <v>0</v>
      </c>
      <c r="O95" s="30">
        <v>5</v>
      </c>
      <c r="P95" s="30">
        <v>3</v>
      </c>
      <c r="Q95" s="30">
        <f t="shared" si="9"/>
        <v>2</v>
      </c>
      <c r="R95" s="30">
        <f t="shared" si="10"/>
        <v>7.68</v>
      </c>
      <c r="S95" s="30">
        <f t="shared" si="11"/>
        <v>10</v>
      </c>
      <c r="T95" s="30">
        <f t="shared" si="12"/>
        <v>25.6</v>
      </c>
      <c r="U95" s="30">
        <f t="shared" si="13"/>
        <v>5</v>
      </c>
      <c r="V95" s="30">
        <f t="shared" si="14"/>
        <v>0</v>
      </c>
      <c r="W95" s="30">
        <f t="shared" si="15"/>
        <v>5</v>
      </c>
      <c r="X95" s="30">
        <f t="shared" si="16"/>
        <v>3</v>
      </c>
      <c r="Y95" s="30">
        <f t="shared" si="17"/>
        <v>58.28</v>
      </c>
    </row>
    <row r="96" spans="1:25" x14ac:dyDescent="0.2">
      <c r="A96" s="28">
        <v>41735</v>
      </c>
      <c r="B96">
        <v>2014</v>
      </c>
      <c r="C96">
        <v>4</v>
      </c>
      <c r="D96" t="s">
        <v>492</v>
      </c>
      <c r="E96" t="s">
        <v>421</v>
      </c>
      <c r="F96">
        <v>7</v>
      </c>
      <c r="G96" t="s">
        <v>1440</v>
      </c>
      <c r="H96" t="s">
        <v>1440</v>
      </c>
      <c r="I96" s="30">
        <v>2</v>
      </c>
      <c r="J96" s="30">
        <v>1</v>
      </c>
      <c r="K96" s="30">
        <v>1</v>
      </c>
      <c r="L96" s="30">
        <v>19</v>
      </c>
      <c r="M96" s="30">
        <v>1</v>
      </c>
      <c r="N96" s="30">
        <v>0</v>
      </c>
      <c r="O96" s="30">
        <v>0</v>
      </c>
      <c r="P96" s="30">
        <v>1</v>
      </c>
      <c r="Q96" s="30">
        <f t="shared" si="9"/>
        <v>2</v>
      </c>
      <c r="R96" s="30">
        <f t="shared" si="10"/>
        <v>1</v>
      </c>
      <c r="S96" s="30">
        <f t="shared" si="11"/>
        <v>1</v>
      </c>
      <c r="T96" s="30">
        <f t="shared" si="12"/>
        <v>19</v>
      </c>
      <c r="U96" s="30">
        <f t="shared" si="13"/>
        <v>1</v>
      </c>
      <c r="V96" s="30">
        <f t="shared" si="14"/>
        <v>0</v>
      </c>
      <c r="W96" s="30">
        <f t="shared" si="15"/>
        <v>0</v>
      </c>
      <c r="X96" s="30">
        <f t="shared" si="16"/>
        <v>1</v>
      </c>
      <c r="Y96" s="30">
        <f t="shared" si="17"/>
        <v>25</v>
      </c>
    </row>
    <row r="97" spans="1:25" x14ac:dyDescent="0.2">
      <c r="A97" s="28">
        <v>41736</v>
      </c>
      <c r="B97">
        <v>2014</v>
      </c>
      <c r="C97">
        <v>4</v>
      </c>
      <c r="D97" t="s">
        <v>492</v>
      </c>
      <c r="E97" t="s">
        <v>62</v>
      </c>
      <c r="F97">
        <v>1</v>
      </c>
      <c r="G97" t="s">
        <v>1440</v>
      </c>
      <c r="H97" t="s">
        <v>1440</v>
      </c>
      <c r="I97" s="30">
        <v>6.34</v>
      </c>
      <c r="J97" s="30">
        <v>6</v>
      </c>
      <c r="K97" s="30">
        <v>6.5</v>
      </c>
      <c r="L97" s="30">
        <v>31.5</v>
      </c>
      <c r="M97" s="30">
        <v>4</v>
      </c>
      <c r="N97" s="30">
        <v>0</v>
      </c>
      <c r="O97" s="30">
        <v>0</v>
      </c>
      <c r="P97" s="30">
        <v>1</v>
      </c>
      <c r="Q97" s="30">
        <f t="shared" si="9"/>
        <v>6.34</v>
      </c>
      <c r="R97" s="30">
        <f t="shared" si="10"/>
        <v>6</v>
      </c>
      <c r="S97" s="30">
        <f t="shared" si="11"/>
        <v>6.5</v>
      </c>
      <c r="T97" s="30">
        <f t="shared" si="12"/>
        <v>31.5</v>
      </c>
      <c r="U97" s="30">
        <f t="shared" si="13"/>
        <v>4</v>
      </c>
      <c r="V97" s="30">
        <f t="shared" si="14"/>
        <v>0</v>
      </c>
      <c r="W97" s="30">
        <f t="shared" si="15"/>
        <v>0</v>
      </c>
      <c r="X97" s="30">
        <f t="shared" si="16"/>
        <v>1</v>
      </c>
      <c r="Y97" s="30">
        <f t="shared" si="17"/>
        <v>55.34</v>
      </c>
    </row>
    <row r="98" spans="1:25" x14ac:dyDescent="0.2">
      <c r="A98" s="28">
        <v>41737</v>
      </c>
      <c r="B98">
        <v>2014</v>
      </c>
      <c r="C98">
        <v>4</v>
      </c>
      <c r="D98" t="s">
        <v>492</v>
      </c>
      <c r="E98" t="s">
        <v>411</v>
      </c>
      <c r="F98">
        <v>2</v>
      </c>
      <c r="G98" t="s">
        <v>1440</v>
      </c>
      <c r="H98" t="s">
        <v>1440</v>
      </c>
      <c r="I98" s="30">
        <v>4.34</v>
      </c>
      <c r="J98" s="30">
        <v>2.34</v>
      </c>
      <c r="K98" s="30">
        <v>1.7</v>
      </c>
      <c r="L98" s="30">
        <v>19</v>
      </c>
      <c r="M98" s="30">
        <v>6</v>
      </c>
      <c r="N98" s="30">
        <v>1</v>
      </c>
      <c r="O98" s="30">
        <v>0</v>
      </c>
      <c r="P98" s="30">
        <v>4.7</v>
      </c>
      <c r="Q98" s="30">
        <f t="shared" si="9"/>
        <v>4.34</v>
      </c>
      <c r="R98" s="30">
        <f t="shared" si="10"/>
        <v>2.34</v>
      </c>
      <c r="S98" s="30">
        <f t="shared" si="11"/>
        <v>1.7</v>
      </c>
      <c r="T98" s="30">
        <f t="shared" si="12"/>
        <v>19</v>
      </c>
      <c r="U98" s="30">
        <f t="shared" si="13"/>
        <v>6</v>
      </c>
      <c r="V98" s="30">
        <f t="shared" si="14"/>
        <v>1</v>
      </c>
      <c r="W98" s="30">
        <f t="shared" si="15"/>
        <v>0</v>
      </c>
      <c r="X98" s="30">
        <f t="shared" si="16"/>
        <v>4.7</v>
      </c>
      <c r="Y98" s="30">
        <f t="shared" si="17"/>
        <v>39.08</v>
      </c>
    </row>
    <row r="99" spans="1:25" x14ac:dyDescent="0.2">
      <c r="A99" s="28">
        <v>41738</v>
      </c>
      <c r="B99">
        <v>2014</v>
      </c>
      <c r="C99">
        <v>4</v>
      </c>
      <c r="D99" t="s">
        <v>492</v>
      </c>
      <c r="E99" t="s">
        <v>413</v>
      </c>
      <c r="F99">
        <v>3</v>
      </c>
      <c r="G99" t="s">
        <v>1440</v>
      </c>
      <c r="H99" t="s">
        <v>1440</v>
      </c>
      <c r="I99" s="30">
        <v>6</v>
      </c>
      <c r="J99" s="30">
        <v>1.02</v>
      </c>
      <c r="K99" s="30">
        <v>1</v>
      </c>
      <c r="L99" s="30">
        <v>18</v>
      </c>
      <c r="M99" s="30">
        <v>2</v>
      </c>
      <c r="N99" s="30">
        <v>1</v>
      </c>
      <c r="O99" s="30">
        <v>2</v>
      </c>
      <c r="P99" s="30">
        <v>2.6</v>
      </c>
      <c r="Q99" s="30">
        <f t="shared" si="9"/>
        <v>6</v>
      </c>
      <c r="R99" s="30">
        <f t="shared" si="10"/>
        <v>1.02</v>
      </c>
      <c r="S99" s="30">
        <f t="shared" si="11"/>
        <v>1</v>
      </c>
      <c r="T99" s="30">
        <f t="shared" si="12"/>
        <v>18</v>
      </c>
      <c r="U99" s="30">
        <f t="shared" si="13"/>
        <v>2</v>
      </c>
      <c r="V99" s="30">
        <f t="shared" si="14"/>
        <v>1</v>
      </c>
      <c r="W99" s="30">
        <f t="shared" si="15"/>
        <v>2</v>
      </c>
      <c r="X99" s="30">
        <f t="shared" si="16"/>
        <v>2.6</v>
      </c>
      <c r="Y99" s="30">
        <f t="shared" si="17"/>
        <v>33.619999999999997</v>
      </c>
    </row>
    <row r="100" spans="1:25" x14ac:dyDescent="0.2">
      <c r="A100" s="28">
        <v>41739</v>
      </c>
      <c r="B100">
        <v>2014</v>
      </c>
      <c r="C100">
        <v>4</v>
      </c>
      <c r="D100" t="s">
        <v>492</v>
      </c>
      <c r="E100" t="s">
        <v>415</v>
      </c>
      <c r="F100">
        <v>4</v>
      </c>
      <c r="G100" t="s">
        <v>1440</v>
      </c>
      <c r="H100" t="s">
        <v>1440</v>
      </c>
      <c r="I100" s="30">
        <v>3.33</v>
      </c>
      <c r="J100" s="30">
        <v>1.68</v>
      </c>
      <c r="K100" s="30">
        <v>1</v>
      </c>
      <c r="L100" s="30">
        <v>18</v>
      </c>
      <c r="M100" s="30">
        <v>10</v>
      </c>
      <c r="N100" s="30">
        <v>0</v>
      </c>
      <c r="O100" s="30">
        <v>4</v>
      </c>
      <c r="P100" s="30">
        <v>4</v>
      </c>
      <c r="Q100" s="30">
        <f t="shared" si="9"/>
        <v>3.33</v>
      </c>
      <c r="R100" s="30">
        <f t="shared" si="10"/>
        <v>1.68</v>
      </c>
      <c r="S100" s="30">
        <f t="shared" si="11"/>
        <v>1</v>
      </c>
      <c r="T100" s="30">
        <f t="shared" si="12"/>
        <v>18</v>
      </c>
      <c r="U100" s="30">
        <f t="shared" si="13"/>
        <v>10</v>
      </c>
      <c r="V100" s="30">
        <f t="shared" si="14"/>
        <v>0</v>
      </c>
      <c r="W100" s="30">
        <f t="shared" si="15"/>
        <v>4</v>
      </c>
      <c r="X100" s="30">
        <f t="shared" si="16"/>
        <v>4</v>
      </c>
      <c r="Y100" s="30">
        <f t="shared" si="17"/>
        <v>42.01</v>
      </c>
    </row>
    <row r="101" spans="1:25" x14ac:dyDescent="0.2">
      <c r="A101" s="28">
        <v>41740</v>
      </c>
      <c r="B101">
        <v>2014</v>
      </c>
      <c r="C101">
        <v>4</v>
      </c>
      <c r="D101" t="s">
        <v>492</v>
      </c>
      <c r="E101" t="s">
        <v>417</v>
      </c>
      <c r="F101">
        <v>5</v>
      </c>
      <c r="G101" t="s">
        <v>1440</v>
      </c>
      <c r="H101" t="s">
        <v>1440</v>
      </c>
      <c r="I101" s="30">
        <v>6</v>
      </c>
      <c r="J101" s="30">
        <v>4</v>
      </c>
      <c r="K101" s="30">
        <v>3</v>
      </c>
      <c r="L101" s="30">
        <v>25</v>
      </c>
      <c r="M101" s="30">
        <v>2</v>
      </c>
      <c r="N101" s="30">
        <v>2</v>
      </c>
      <c r="O101" s="30">
        <v>0</v>
      </c>
      <c r="P101" s="30">
        <v>2</v>
      </c>
      <c r="Q101" s="30">
        <f t="shared" si="9"/>
        <v>6</v>
      </c>
      <c r="R101" s="30">
        <f t="shared" si="10"/>
        <v>4</v>
      </c>
      <c r="S101" s="30">
        <f t="shared" si="11"/>
        <v>3</v>
      </c>
      <c r="T101" s="30">
        <f t="shared" si="12"/>
        <v>25</v>
      </c>
      <c r="U101" s="30">
        <f t="shared" si="13"/>
        <v>2</v>
      </c>
      <c r="V101" s="30">
        <f t="shared" si="14"/>
        <v>2</v>
      </c>
      <c r="W101" s="30">
        <f t="shared" si="15"/>
        <v>0</v>
      </c>
      <c r="X101" s="30">
        <f t="shared" si="16"/>
        <v>2</v>
      </c>
      <c r="Y101" s="30">
        <f t="shared" si="17"/>
        <v>44</v>
      </c>
    </row>
    <row r="102" spans="1:25" x14ac:dyDescent="0.2">
      <c r="A102" s="28">
        <v>41741</v>
      </c>
      <c r="B102">
        <v>2014</v>
      </c>
      <c r="C102">
        <v>4</v>
      </c>
      <c r="D102" t="s">
        <v>492</v>
      </c>
      <c r="E102" t="s">
        <v>419</v>
      </c>
      <c r="F102">
        <v>6</v>
      </c>
      <c r="G102" t="s">
        <v>1440</v>
      </c>
      <c r="H102" t="s">
        <v>1440</v>
      </c>
      <c r="I102" s="30">
        <v>7.02</v>
      </c>
      <c r="J102" s="30">
        <v>3.34</v>
      </c>
      <c r="K102" s="30">
        <v>6</v>
      </c>
      <c r="L102" s="30">
        <v>23.5</v>
      </c>
      <c r="M102" s="30">
        <v>19</v>
      </c>
      <c r="N102" s="30">
        <v>0</v>
      </c>
      <c r="O102" s="30">
        <v>11</v>
      </c>
      <c r="P102" s="30">
        <v>4</v>
      </c>
      <c r="Q102" s="30">
        <f t="shared" si="9"/>
        <v>7.02</v>
      </c>
      <c r="R102" s="30">
        <f t="shared" si="10"/>
        <v>3.34</v>
      </c>
      <c r="S102" s="30">
        <f t="shared" si="11"/>
        <v>6</v>
      </c>
      <c r="T102" s="30">
        <f t="shared" si="12"/>
        <v>23.5</v>
      </c>
      <c r="U102" s="30">
        <f t="shared" si="13"/>
        <v>19</v>
      </c>
      <c r="V102" s="30">
        <f t="shared" si="14"/>
        <v>0</v>
      </c>
      <c r="W102" s="30">
        <f t="shared" si="15"/>
        <v>11</v>
      </c>
      <c r="X102" s="30">
        <f t="shared" si="16"/>
        <v>4</v>
      </c>
      <c r="Y102" s="30">
        <f t="shared" si="17"/>
        <v>73.86</v>
      </c>
    </row>
    <row r="103" spans="1:25" x14ac:dyDescent="0.2">
      <c r="A103" s="28">
        <v>41742</v>
      </c>
      <c r="B103">
        <v>2014</v>
      </c>
      <c r="C103">
        <v>4</v>
      </c>
      <c r="D103" t="s">
        <v>492</v>
      </c>
      <c r="E103" t="s">
        <v>421</v>
      </c>
      <c r="F103">
        <v>7</v>
      </c>
      <c r="G103" t="s">
        <v>1440</v>
      </c>
      <c r="H103" t="s">
        <v>1440</v>
      </c>
      <c r="I103" s="30">
        <v>3</v>
      </c>
      <c r="J103" s="30">
        <v>2</v>
      </c>
      <c r="K103" s="30">
        <v>2</v>
      </c>
      <c r="L103" s="30">
        <v>6</v>
      </c>
      <c r="M103" s="30">
        <v>3</v>
      </c>
      <c r="N103" s="30">
        <v>0</v>
      </c>
      <c r="O103" s="30">
        <v>5</v>
      </c>
      <c r="P103" s="30">
        <v>2</v>
      </c>
      <c r="Q103" s="30">
        <f t="shared" si="9"/>
        <v>3</v>
      </c>
      <c r="R103" s="30">
        <f t="shared" si="10"/>
        <v>2</v>
      </c>
      <c r="S103" s="30">
        <f t="shared" si="11"/>
        <v>2</v>
      </c>
      <c r="T103" s="30">
        <f t="shared" si="12"/>
        <v>6</v>
      </c>
      <c r="U103" s="30">
        <f t="shared" si="13"/>
        <v>3</v>
      </c>
      <c r="V103" s="30">
        <f t="shared" si="14"/>
        <v>0</v>
      </c>
      <c r="W103" s="30">
        <f t="shared" si="15"/>
        <v>5</v>
      </c>
      <c r="X103" s="30">
        <f t="shared" si="16"/>
        <v>2</v>
      </c>
      <c r="Y103" s="30">
        <f t="shared" si="17"/>
        <v>23</v>
      </c>
    </row>
    <row r="104" spans="1:25" x14ac:dyDescent="0.2">
      <c r="A104" s="28">
        <v>41743</v>
      </c>
      <c r="B104">
        <v>2014</v>
      </c>
      <c r="C104">
        <v>4</v>
      </c>
      <c r="D104" t="s">
        <v>492</v>
      </c>
      <c r="E104" t="s">
        <v>62</v>
      </c>
      <c r="F104">
        <v>1</v>
      </c>
      <c r="G104" t="s">
        <v>1440</v>
      </c>
      <c r="H104" t="s">
        <v>1440</v>
      </c>
      <c r="I104" s="30">
        <v>1.34</v>
      </c>
      <c r="J104" s="30">
        <v>4.68</v>
      </c>
      <c r="K104" s="30">
        <v>5.35</v>
      </c>
      <c r="L104" s="30">
        <v>28.28</v>
      </c>
      <c r="M104" s="30">
        <v>10</v>
      </c>
      <c r="N104" s="30">
        <v>0</v>
      </c>
      <c r="O104" s="30">
        <v>5</v>
      </c>
      <c r="P104" s="30">
        <v>5</v>
      </c>
      <c r="Q104" s="30">
        <f t="shared" si="9"/>
        <v>1.34</v>
      </c>
      <c r="R104" s="30">
        <f t="shared" si="10"/>
        <v>4.68</v>
      </c>
      <c r="S104" s="30">
        <f t="shared" si="11"/>
        <v>5.35</v>
      </c>
      <c r="T104" s="30">
        <f t="shared" si="12"/>
        <v>28.28</v>
      </c>
      <c r="U104" s="30">
        <f t="shared" si="13"/>
        <v>10</v>
      </c>
      <c r="V104" s="30">
        <f t="shared" si="14"/>
        <v>0</v>
      </c>
      <c r="W104" s="30">
        <f t="shared" si="15"/>
        <v>5</v>
      </c>
      <c r="X104" s="30">
        <f t="shared" si="16"/>
        <v>5</v>
      </c>
      <c r="Y104" s="30">
        <f t="shared" si="17"/>
        <v>59.65</v>
      </c>
    </row>
    <row r="105" spans="1:25" x14ac:dyDescent="0.2">
      <c r="A105" s="28">
        <v>41744</v>
      </c>
      <c r="B105">
        <v>2014</v>
      </c>
      <c r="C105">
        <v>4</v>
      </c>
      <c r="D105" t="s">
        <v>492</v>
      </c>
      <c r="E105" t="s">
        <v>411</v>
      </c>
      <c r="F105">
        <v>2</v>
      </c>
      <c r="G105" t="s">
        <v>1440</v>
      </c>
      <c r="H105" t="s">
        <v>1440</v>
      </c>
      <c r="I105" s="30">
        <v>4.34</v>
      </c>
      <c r="J105" s="30">
        <v>3</v>
      </c>
      <c r="K105" s="30">
        <v>6.4</v>
      </c>
      <c r="L105" s="30">
        <v>18.7</v>
      </c>
      <c r="M105" s="30">
        <v>12</v>
      </c>
      <c r="N105" s="30">
        <v>0</v>
      </c>
      <c r="O105" s="30">
        <v>10</v>
      </c>
      <c r="P105" s="30">
        <v>1</v>
      </c>
      <c r="Q105" s="30">
        <f t="shared" si="9"/>
        <v>4.34</v>
      </c>
      <c r="R105" s="30">
        <f t="shared" si="10"/>
        <v>3</v>
      </c>
      <c r="S105" s="30">
        <f t="shared" si="11"/>
        <v>6.4</v>
      </c>
      <c r="T105" s="30">
        <f t="shared" si="12"/>
        <v>18.7</v>
      </c>
      <c r="U105" s="30">
        <f t="shared" si="13"/>
        <v>12</v>
      </c>
      <c r="V105" s="30">
        <f t="shared" si="14"/>
        <v>0</v>
      </c>
      <c r="W105" s="30">
        <f t="shared" si="15"/>
        <v>10</v>
      </c>
      <c r="X105" s="30">
        <f t="shared" si="16"/>
        <v>1</v>
      </c>
      <c r="Y105" s="30">
        <f t="shared" si="17"/>
        <v>55.44</v>
      </c>
    </row>
    <row r="106" spans="1:25" x14ac:dyDescent="0.2">
      <c r="A106" s="28">
        <v>41745</v>
      </c>
      <c r="B106">
        <v>2014</v>
      </c>
      <c r="C106">
        <v>4</v>
      </c>
      <c r="D106" t="s">
        <v>492</v>
      </c>
      <c r="E106" t="s">
        <v>413</v>
      </c>
      <c r="F106">
        <v>3</v>
      </c>
      <c r="G106" t="s">
        <v>1440</v>
      </c>
      <c r="H106" t="s">
        <v>1440</v>
      </c>
      <c r="I106" s="30">
        <v>2</v>
      </c>
      <c r="J106" s="30">
        <v>1.01</v>
      </c>
      <c r="K106" s="30">
        <v>4.2</v>
      </c>
      <c r="L106" s="30">
        <v>25.62</v>
      </c>
      <c r="M106" s="30">
        <v>1</v>
      </c>
      <c r="N106" s="30">
        <v>0</v>
      </c>
      <c r="O106" s="30">
        <v>6</v>
      </c>
      <c r="P106" s="30">
        <v>4</v>
      </c>
      <c r="Q106" s="30">
        <f t="shared" si="9"/>
        <v>2</v>
      </c>
      <c r="R106" s="30">
        <f t="shared" si="10"/>
        <v>1.01</v>
      </c>
      <c r="S106" s="30">
        <f t="shared" si="11"/>
        <v>4.2</v>
      </c>
      <c r="T106" s="30">
        <f t="shared" si="12"/>
        <v>25.62</v>
      </c>
      <c r="U106" s="30">
        <f t="shared" si="13"/>
        <v>1</v>
      </c>
      <c r="V106" s="30">
        <f t="shared" si="14"/>
        <v>0</v>
      </c>
      <c r="W106" s="30">
        <f t="shared" si="15"/>
        <v>6</v>
      </c>
      <c r="X106" s="30">
        <f t="shared" si="16"/>
        <v>4</v>
      </c>
      <c r="Y106" s="30">
        <f t="shared" si="17"/>
        <v>43.83</v>
      </c>
    </row>
    <row r="107" spans="1:25" x14ac:dyDescent="0.2">
      <c r="A107" s="28">
        <v>41746</v>
      </c>
      <c r="B107">
        <v>2014</v>
      </c>
      <c r="C107">
        <v>4</v>
      </c>
      <c r="D107" t="s">
        <v>492</v>
      </c>
      <c r="E107" t="s">
        <v>415</v>
      </c>
      <c r="F107">
        <v>4</v>
      </c>
      <c r="G107" t="s">
        <v>1440</v>
      </c>
      <c r="H107" t="s">
        <v>1440</v>
      </c>
      <c r="I107" s="30">
        <v>5.34</v>
      </c>
      <c r="J107" s="30">
        <v>0.34</v>
      </c>
      <c r="K107" s="30">
        <v>7.2</v>
      </c>
      <c r="L107" s="30">
        <v>16</v>
      </c>
      <c r="M107" s="30">
        <v>19</v>
      </c>
      <c r="N107" s="30">
        <v>0</v>
      </c>
      <c r="O107" s="30">
        <v>0</v>
      </c>
      <c r="P107" s="30">
        <v>0</v>
      </c>
      <c r="Q107" s="30">
        <f t="shared" si="9"/>
        <v>5.34</v>
      </c>
      <c r="R107" s="30">
        <f t="shared" si="10"/>
        <v>0.34</v>
      </c>
      <c r="S107" s="30">
        <f t="shared" si="11"/>
        <v>7.2</v>
      </c>
      <c r="T107" s="30">
        <f t="shared" si="12"/>
        <v>16</v>
      </c>
      <c r="U107" s="30">
        <f t="shared" si="13"/>
        <v>19</v>
      </c>
      <c r="V107" s="30">
        <f t="shared" si="14"/>
        <v>0</v>
      </c>
      <c r="W107" s="30">
        <f t="shared" si="15"/>
        <v>0</v>
      </c>
      <c r="X107" s="30">
        <f t="shared" si="16"/>
        <v>0</v>
      </c>
      <c r="Y107" s="30">
        <f t="shared" si="17"/>
        <v>47.879999999999995</v>
      </c>
    </row>
    <row r="108" spans="1:25" x14ac:dyDescent="0.2">
      <c r="A108" s="28">
        <v>41747</v>
      </c>
      <c r="B108">
        <v>2014</v>
      </c>
      <c r="C108">
        <v>4</v>
      </c>
      <c r="D108" t="s">
        <v>492</v>
      </c>
      <c r="E108" t="s">
        <v>417</v>
      </c>
      <c r="F108">
        <v>5</v>
      </c>
      <c r="G108" t="s">
        <v>1440</v>
      </c>
      <c r="H108" t="s">
        <v>1440</v>
      </c>
      <c r="I108" s="30">
        <v>7</v>
      </c>
      <c r="J108" s="30">
        <v>7</v>
      </c>
      <c r="K108" s="30">
        <v>8</v>
      </c>
      <c r="L108" s="30">
        <v>23.3</v>
      </c>
      <c r="M108" s="30">
        <v>10</v>
      </c>
      <c r="N108" s="30">
        <v>1</v>
      </c>
      <c r="O108" s="30">
        <v>0</v>
      </c>
      <c r="P108" s="30">
        <v>5</v>
      </c>
      <c r="Q108" s="30">
        <f t="shared" si="9"/>
        <v>7</v>
      </c>
      <c r="R108" s="30">
        <f t="shared" si="10"/>
        <v>7</v>
      </c>
      <c r="S108" s="30">
        <f t="shared" si="11"/>
        <v>8</v>
      </c>
      <c r="T108" s="30">
        <f t="shared" si="12"/>
        <v>23.3</v>
      </c>
      <c r="U108" s="30">
        <f t="shared" si="13"/>
        <v>10</v>
      </c>
      <c r="V108" s="30">
        <f t="shared" si="14"/>
        <v>1</v>
      </c>
      <c r="W108" s="30">
        <f t="shared" si="15"/>
        <v>0</v>
      </c>
      <c r="X108" s="30">
        <f t="shared" si="16"/>
        <v>5</v>
      </c>
      <c r="Y108" s="30">
        <f t="shared" si="17"/>
        <v>61.3</v>
      </c>
    </row>
    <row r="109" spans="1:25" x14ac:dyDescent="0.2">
      <c r="A109" s="28">
        <v>41748</v>
      </c>
      <c r="B109">
        <v>2014</v>
      </c>
      <c r="C109">
        <v>4</v>
      </c>
      <c r="D109" t="s">
        <v>492</v>
      </c>
      <c r="E109" t="s">
        <v>419</v>
      </c>
      <c r="F109">
        <v>6</v>
      </c>
      <c r="G109" t="s">
        <v>1440</v>
      </c>
      <c r="H109" t="s">
        <v>1440</v>
      </c>
      <c r="I109" s="30">
        <v>7.34</v>
      </c>
      <c r="J109" s="30">
        <v>3.35</v>
      </c>
      <c r="K109" s="30">
        <v>4</v>
      </c>
      <c r="L109" s="30">
        <v>22.3</v>
      </c>
      <c r="M109" s="30">
        <v>7</v>
      </c>
      <c r="N109" s="30">
        <v>0</v>
      </c>
      <c r="O109" s="30">
        <v>3</v>
      </c>
      <c r="P109" s="30">
        <v>5</v>
      </c>
      <c r="Q109" s="30">
        <f t="shared" si="9"/>
        <v>7.34</v>
      </c>
      <c r="R109" s="30">
        <f t="shared" si="10"/>
        <v>3.35</v>
      </c>
      <c r="S109" s="30">
        <f t="shared" si="11"/>
        <v>4</v>
      </c>
      <c r="T109" s="30">
        <f t="shared" si="12"/>
        <v>22.3</v>
      </c>
      <c r="U109" s="30">
        <f t="shared" si="13"/>
        <v>7</v>
      </c>
      <c r="V109" s="30">
        <f t="shared" si="14"/>
        <v>0</v>
      </c>
      <c r="W109" s="30">
        <f t="shared" si="15"/>
        <v>3</v>
      </c>
      <c r="X109" s="30">
        <f t="shared" si="16"/>
        <v>5</v>
      </c>
      <c r="Y109" s="30">
        <f t="shared" si="17"/>
        <v>51.99</v>
      </c>
    </row>
    <row r="110" spans="1:25" x14ac:dyDescent="0.2">
      <c r="A110" s="28">
        <v>41749</v>
      </c>
      <c r="B110">
        <v>2014</v>
      </c>
      <c r="C110">
        <v>4</v>
      </c>
      <c r="D110" t="s">
        <v>492</v>
      </c>
      <c r="E110" t="s">
        <v>421</v>
      </c>
      <c r="F110">
        <v>7</v>
      </c>
      <c r="G110" t="s">
        <v>1440</v>
      </c>
      <c r="H110" t="s">
        <v>1440</v>
      </c>
      <c r="I110" s="30">
        <v>6.34</v>
      </c>
      <c r="J110" s="30">
        <v>2</v>
      </c>
      <c r="K110" s="30">
        <v>2</v>
      </c>
      <c r="L110" s="30">
        <v>20</v>
      </c>
      <c r="M110" s="30">
        <v>7</v>
      </c>
      <c r="N110" s="30">
        <v>0</v>
      </c>
      <c r="O110" s="30">
        <v>0</v>
      </c>
      <c r="P110" s="30">
        <v>4</v>
      </c>
      <c r="Q110" s="30">
        <f t="shared" si="9"/>
        <v>6.34</v>
      </c>
      <c r="R110" s="30">
        <f t="shared" si="10"/>
        <v>2</v>
      </c>
      <c r="S110" s="30">
        <f t="shared" si="11"/>
        <v>2</v>
      </c>
      <c r="T110" s="30">
        <f t="shared" si="12"/>
        <v>20</v>
      </c>
      <c r="U110" s="30">
        <f t="shared" si="13"/>
        <v>7</v>
      </c>
      <c r="V110" s="30">
        <f t="shared" si="14"/>
        <v>0</v>
      </c>
      <c r="W110" s="30">
        <f t="shared" si="15"/>
        <v>0</v>
      </c>
      <c r="X110" s="30">
        <f t="shared" si="16"/>
        <v>4</v>
      </c>
      <c r="Y110" s="30">
        <f t="shared" si="17"/>
        <v>41.34</v>
      </c>
    </row>
    <row r="111" spans="1:25" x14ac:dyDescent="0.2">
      <c r="A111" s="28">
        <v>41750</v>
      </c>
      <c r="B111">
        <v>2014</v>
      </c>
      <c r="C111">
        <v>4</v>
      </c>
      <c r="D111" t="s">
        <v>492</v>
      </c>
      <c r="E111" t="s">
        <v>62</v>
      </c>
      <c r="F111">
        <v>1</v>
      </c>
      <c r="G111" t="s">
        <v>1440</v>
      </c>
      <c r="H111" t="s">
        <v>1440</v>
      </c>
      <c r="I111" s="30">
        <v>1.34</v>
      </c>
      <c r="J111" s="30">
        <v>1.68</v>
      </c>
      <c r="K111" s="30">
        <v>2.1</v>
      </c>
      <c r="L111" s="30">
        <v>13.5</v>
      </c>
      <c r="M111" s="30">
        <v>8</v>
      </c>
      <c r="N111" s="30">
        <v>0</v>
      </c>
      <c r="O111" s="30">
        <v>0</v>
      </c>
      <c r="P111" s="30">
        <v>1</v>
      </c>
      <c r="Q111" s="30">
        <f t="shared" si="9"/>
        <v>1.34</v>
      </c>
      <c r="R111" s="30">
        <f t="shared" si="10"/>
        <v>1.68</v>
      </c>
      <c r="S111" s="30">
        <f t="shared" si="11"/>
        <v>2.1</v>
      </c>
      <c r="T111" s="30">
        <f t="shared" si="12"/>
        <v>13.5</v>
      </c>
      <c r="U111" s="30">
        <f t="shared" si="13"/>
        <v>8</v>
      </c>
      <c r="V111" s="30">
        <f t="shared" si="14"/>
        <v>0</v>
      </c>
      <c r="W111" s="30">
        <f t="shared" si="15"/>
        <v>0</v>
      </c>
      <c r="X111" s="30">
        <f t="shared" si="16"/>
        <v>1</v>
      </c>
      <c r="Y111" s="30">
        <f t="shared" si="17"/>
        <v>27.62</v>
      </c>
    </row>
    <row r="112" spans="1:25" x14ac:dyDescent="0.2">
      <c r="A112" s="28">
        <v>41751</v>
      </c>
      <c r="B112">
        <v>2014</v>
      </c>
      <c r="C112">
        <v>4</v>
      </c>
      <c r="D112" t="s">
        <v>492</v>
      </c>
      <c r="E112" t="s">
        <v>411</v>
      </c>
      <c r="F112">
        <v>2</v>
      </c>
      <c r="G112" t="s">
        <v>1440</v>
      </c>
      <c r="H112" t="s">
        <v>1440</v>
      </c>
      <c r="I112" s="30">
        <v>5.34</v>
      </c>
      <c r="J112" s="30">
        <v>7.165</v>
      </c>
      <c r="K112" s="30">
        <v>3.3</v>
      </c>
      <c r="L112" s="30">
        <v>32</v>
      </c>
      <c r="M112" s="30">
        <v>8</v>
      </c>
      <c r="N112" s="30">
        <v>1</v>
      </c>
      <c r="O112" s="30">
        <v>0</v>
      </c>
      <c r="P112" s="30">
        <v>1</v>
      </c>
      <c r="Q112" s="30">
        <f t="shared" si="9"/>
        <v>5.34</v>
      </c>
      <c r="R112" s="30">
        <f t="shared" si="10"/>
        <v>7.165</v>
      </c>
      <c r="S112" s="30">
        <f t="shared" si="11"/>
        <v>3.3</v>
      </c>
      <c r="T112" s="30">
        <f t="shared" si="12"/>
        <v>32</v>
      </c>
      <c r="U112" s="30">
        <f t="shared" si="13"/>
        <v>8</v>
      </c>
      <c r="V112" s="30">
        <f t="shared" si="14"/>
        <v>1</v>
      </c>
      <c r="W112" s="30">
        <f t="shared" si="15"/>
        <v>0</v>
      </c>
      <c r="X112" s="30">
        <f t="shared" si="16"/>
        <v>1</v>
      </c>
      <c r="Y112" s="30">
        <f t="shared" si="17"/>
        <v>57.805</v>
      </c>
    </row>
    <row r="113" spans="1:25" x14ac:dyDescent="0.2">
      <c r="A113" s="28">
        <v>41752</v>
      </c>
      <c r="B113">
        <v>2014</v>
      </c>
      <c r="C113">
        <v>4</v>
      </c>
      <c r="D113" t="s">
        <v>492</v>
      </c>
      <c r="E113" t="s">
        <v>413</v>
      </c>
      <c r="F113">
        <v>3</v>
      </c>
      <c r="G113" t="s">
        <v>1440</v>
      </c>
      <c r="H113" t="s">
        <v>1440</v>
      </c>
      <c r="I113" s="30">
        <v>6.34</v>
      </c>
      <c r="J113" s="30">
        <v>2.34</v>
      </c>
      <c r="K113" s="30">
        <v>3</v>
      </c>
      <c r="L113" s="30">
        <v>24.9</v>
      </c>
      <c r="M113" s="30">
        <v>8</v>
      </c>
      <c r="N113" s="30">
        <v>1</v>
      </c>
      <c r="O113" s="30">
        <v>2</v>
      </c>
      <c r="P113" s="30">
        <v>1</v>
      </c>
      <c r="Q113" s="30">
        <f t="shared" si="9"/>
        <v>6.34</v>
      </c>
      <c r="R113" s="30">
        <f t="shared" si="10"/>
        <v>2.34</v>
      </c>
      <c r="S113" s="30">
        <f t="shared" si="11"/>
        <v>3</v>
      </c>
      <c r="T113" s="30">
        <f t="shared" si="12"/>
        <v>24.9</v>
      </c>
      <c r="U113" s="30">
        <f t="shared" si="13"/>
        <v>8</v>
      </c>
      <c r="V113" s="30">
        <f t="shared" si="14"/>
        <v>1</v>
      </c>
      <c r="W113" s="30">
        <f t="shared" si="15"/>
        <v>2</v>
      </c>
      <c r="X113" s="30">
        <f t="shared" si="16"/>
        <v>1</v>
      </c>
      <c r="Y113" s="30">
        <f t="shared" si="17"/>
        <v>48.58</v>
      </c>
    </row>
    <row r="114" spans="1:25" x14ac:dyDescent="0.2">
      <c r="A114" s="28">
        <v>41753</v>
      </c>
      <c r="B114">
        <v>2014</v>
      </c>
      <c r="C114">
        <v>4</v>
      </c>
      <c r="D114" t="s">
        <v>492</v>
      </c>
      <c r="E114" t="s">
        <v>415</v>
      </c>
      <c r="F114">
        <v>4</v>
      </c>
      <c r="G114" t="s">
        <v>1440</v>
      </c>
      <c r="H114" t="s">
        <v>1440</v>
      </c>
      <c r="I114" s="30">
        <v>2</v>
      </c>
      <c r="J114" s="30">
        <v>2</v>
      </c>
      <c r="K114" s="30">
        <v>1.1000000000000001</v>
      </c>
      <c r="L114" s="30">
        <v>26</v>
      </c>
      <c r="M114" s="30">
        <v>6</v>
      </c>
      <c r="N114" s="30">
        <v>0</v>
      </c>
      <c r="O114" s="30">
        <v>6</v>
      </c>
      <c r="P114" s="30">
        <v>2</v>
      </c>
      <c r="Q114" s="30">
        <f t="shared" si="9"/>
        <v>2</v>
      </c>
      <c r="R114" s="30">
        <f t="shared" si="10"/>
        <v>2</v>
      </c>
      <c r="S114" s="30">
        <f t="shared" si="11"/>
        <v>1.1000000000000001</v>
      </c>
      <c r="T114" s="30">
        <f t="shared" si="12"/>
        <v>26</v>
      </c>
      <c r="U114" s="30">
        <f t="shared" si="13"/>
        <v>6</v>
      </c>
      <c r="V114" s="30">
        <f t="shared" si="14"/>
        <v>0</v>
      </c>
      <c r="W114" s="30">
        <f t="shared" si="15"/>
        <v>6</v>
      </c>
      <c r="X114" s="30">
        <f t="shared" si="16"/>
        <v>2</v>
      </c>
      <c r="Y114" s="30">
        <f t="shared" si="17"/>
        <v>45.1</v>
      </c>
    </row>
    <row r="115" spans="1:25" x14ac:dyDescent="0.2">
      <c r="A115" s="28">
        <v>41754</v>
      </c>
      <c r="B115">
        <v>2014</v>
      </c>
      <c r="C115">
        <v>4</v>
      </c>
      <c r="D115" t="s">
        <v>492</v>
      </c>
      <c r="E115" t="s">
        <v>417</v>
      </c>
      <c r="F115">
        <v>5</v>
      </c>
      <c r="G115" t="s">
        <v>1440</v>
      </c>
      <c r="H115" t="s">
        <v>1440</v>
      </c>
      <c r="I115" s="30">
        <v>3</v>
      </c>
      <c r="J115" s="30">
        <v>2.02</v>
      </c>
      <c r="K115" s="30">
        <v>5</v>
      </c>
      <c r="L115" s="30">
        <v>24.9</v>
      </c>
      <c r="M115" s="30">
        <v>10</v>
      </c>
      <c r="N115" s="30">
        <v>1</v>
      </c>
      <c r="O115" s="30">
        <v>1</v>
      </c>
      <c r="P115" s="30">
        <v>3</v>
      </c>
      <c r="Q115" s="30">
        <f t="shared" si="9"/>
        <v>3</v>
      </c>
      <c r="R115" s="30">
        <f t="shared" si="10"/>
        <v>2.02</v>
      </c>
      <c r="S115" s="30">
        <f t="shared" si="11"/>
        <v>5</v>
      </c>
      <c r="T115" s="30">
        <f t="shared" si="12"/>
        <v>24.9</v>
      </c>
      <c r="U115" s="30">
        <f t="shared" si="13"/>
        <v>10</v>
      </c>
      <c r="V115" s="30">
        <f t="shared" si="14"/>
        <v>1</v>
      </c>
      <c r="W115" s="30">
        <f t="shared" si="15"/>
        <v>1</v>
      </c>
      <c r="X115" s="30">
        <f t="shared" si="16"/>
        <v>3</v>
      </c>
      <c r="Y115" s="30">
        <f t="shared" si="17"/>
        <v>49.92</v>
      </c>
    </row>
    <row r="116" spans="1:25" x14ac:dyDescent="0.2">
      <c r="A116" s="28">
        <v>41755</v>
      </c>
      <c r="B116">
        <v>2014</v>
      </c>
      <c r="C116">
        <v>4</v>
      </c>
      <c r="D116" t="s">
        <v>492</v>
      </c>
      <c r="E116" t="s">
        <v>419</v>
      </c>
      <c r="F116">
        <v>6</v>
      </c>
      <c r="G116" t="s">
        <v>1440</v>
      </c>
      <c r="H116" t="s">
        <v>1440</v>
      </c>
      <c r="I116" s="30">
        <v>4.34</v>
      </c>
      <c r="J116" s="30">
        <v>2.67</v>
      </c>
      <c r="K116" s="30">
        <v>5.5</v>
      </c>
      <c r="L116" s="30">
        <v>35</v>
      </c>
      <c r="M116" s="30">
        <v>12</v>
      </c>
      <c r="N116" s="30">
        <v>1</v>
      </c>
      <c r="O116" s="30">
        <v>6</v>
      </c>
      <c r="P116" s="30">
        <v>4</v>
      </c>
      <c r="Q116" s="30">
        <f t="shared" si="9"/>
        <v>4.34</v>
      </c>
      <c r="R116" s="30">
        <f t="shared" si="10"/>
        <v>2.67</v>
      </c>
      <c r="S116" s="30">
        <f t="shared" si="11"/>
        <v>5.5</v>
      </c>
      <c r="T116" s="30">
        <f t="shared" si="12"/>
        <v>35</v>
      </c>
      <c r="U116" s="30">
        <f t="shared" si="13"/>
        <v>12</v>
      </c>
      <c r="V116" s="30">
        <f t="shared" si="14"/>
        <v>1</v>
      </c>
      <c r="W116" s="30">
        <f t="shared" si="15"/>
        <v>6</v>
      </c>
      <c r="X116" s="30">
        <f t="shared" si="16"/>
        <v>4</v>
      </c>
      <c r="Y116" s="30">
        <f t="shared" si="17"/>
        <v>70.509999999999991</v>
      </c>
    </row>
    <row r="117" spans="1:25" x14ac:dyDescent="0.2">
      <c r="A117" s="28">
        <v>41756</v>
      </c>
      <c r="B117">
        <v>2014</v>
      </c>
      <c r="C117">
        <v>4</v>
      </c>
      <c r="D117" t="s">
        <v>492</v>
      </c>
      <c r="E117" t="s">
        <v>421</v>
      </c>
      <c r="F117">
        <v>7</v>
      </c>
      <c r="G117" t="s">
        <v>1440</v>
      </c>
      <c r="H117" t="s">
        <v>1440</v>
      </c>
      <c r="I117" s="30">
        <v>4</v>
      </c>
      <c r="J117" s="30">
        <v>2.34</v>
      </c>
      <c r="K117" s="30">
        <v>2</v>
      </c>
      <c r="L117" s="30">
        <v>26.2</v>
      </c>
      <c r="M117" s="30">
        <v>2</v>
      </c>
      <c r="N117" s="30">
        <v>0</v>
      </c>
      <c r="O117" s="30">
        <v>1</v>
      </c>
      <c r="P117" s="30">
        <v>1</v>
      </c>
      <c r="Q117" s="30">
        <f t="shared" si="9"/>
        <v>4</v>
      </c>
      <c r="R117" s="30">
        <f t="shared" si="10"/>
        <v>2.34</v>
      </c>
      <c r="S117" s="30">
        <f t="shared" si="11"/>
        <v>2</v>
      </c>
      <c r="T117" s="30">
        <f t="shared" si="12"/>
        <v>26.2</v>
      </c>
      <c r="U117" s="30">
        <f t="shared" si="13"/>
        <v>2</v>
      </c>
      <c r="V117" s="30">
        <f t="shared" si="14"/>
        <v>0</v>
      </c>
      <c r="W117" s="30">
        <f t="shared" si="15"/>
        <v>1</v>
      </c>
      <c r="X117" s="30">
        <f t="shared" si="16"/>
        <v>1</v>
      </c>
      <c r="Y117" s="30">
        <f t="shared" si="17"/>
        <v>38.54</v>
      </c>
    </row>
    <row r="118" spans="1:25" x14ac:dyDescent="0.2">
      <c r="A118" s="28">
        <v>41757</v>
      </c>
      <c r="B118">
        <v>2014</v>
      </c>
      <c r="C118">
        <v>4</v>
      </c>
      <c r="D118" t="s">
        <v>492</v>
      </c>
      <c r="E118" t="s">
        <v>62</v>
      </c>
      <c r="F118">
        <v>1</v>
      </c>
      <c r="G118" t="s">
        <v>1440</v>
      </c>
      <c r="H118" t="s">
        <v>1440</v>
      </c>
      <c r="I118" s="30">
        <v>1.34</v>
      </c>
      <c r="J118" s="30">
        <v>3.09</v>
      </c>
      <c r="K118" s="30">
        <v>3</v>
      </c>
      <c r="L118" s="30">
        <v>29.1</v>
      </c>
      <c r="M118" s="30">
        <v>8</v>
      </c>
      <c r="N118" s="30">
        <v>2</v>
      </c>
      <c r="O118" s="30">
        <v>0</v>
      </c>
      <c r="P118" s="30">
        <v>2</v>
      </c>
      <c r="Q118" s="30">
        <f t="shared" si="9"/>
        <v>1.34</v>
      </c>
      <c r="R118" s="30">
        <f t="shared" si="10"/>
        <v>3.09</v>
      </c>
      <c r="S118" s="30">
        <f t="shared" si="11"/>
        <v>3</v>
      </c>
      <c r="T118" s="30">
        <f t="shared" si="12"/>
        <v>29.1</v>
      </c>
      <c r="U118" s="30">
        <f t="shared" si="13"/>
        <v>8</v>
      </c>
      <c r="V118" s="30">
        <f t="shared" si="14"/>
        <v>2</v>
      </c>
      <c r="W118" s="30">
        <f t="shared" si="15"/>
        <v>0</v>
      </c>
      <c r="X118" s="30">
        <f t="shared" si="16"/>
        <v>2</v>
      </c>
      <c r="Y118" s="30">
        <f t="shared" si="17"/>
        <v>48.53</v>
      </c>
    </row>
    <row r="119" spans="1:25" x14ac:dyDescent="0.2">
      <c r="A119" s="28">
        <v>41758</v>
      </c>
      <c r="B119">
        <v>2014</v>
      </c>
      <c r="C119">
        <v>4</v>
      </c>
      <c r="D119" t="s">
        <v>492</v>
      </c>
      <c r="E119" t="s">
        <v>411</v>
      </c>
      <c r="F119">
        <v>2</v>
      </c>
      <c r="G119" t="s">
        <v>1440</v>
      </c>
      <c r="H119" t="s">
        <v>1440</v>
      </c>
      <c r="I119" s="30">
        <v>3.33</v>
      </c>
      <c r="J119" s="30">
        <v>4.0199999999999996</v>
      </c>
      <c r="K119" s="30">
        <v>4.4000000000000004</v>
      </c>
      <c r="L119" s="30">
        <v>30.3</v>
      </c>
      <c r="M119" s="30">
        <v>6</v>
      </c>
      <c r="N119" s="30">
        <v>1</v>
      </c>
      <c r="O119" s="30">
        <v>5</v>
      </c>
      <c r="P119" s="30">
        <v>0.4</v>
      </c>
      <c r="Q119" s="30">
        <f t="shared" si="9"/>
        <v>3.33</v>
      </c>
      <c r="R119" s="30">
        <f t="shared" si="10"/>
        <v>4.0199999999999996</v>
      </c>
      <c r="S119" s="30">
        <f t="shared" si="11"/>
        <v>4.4000000000000004</v>
      </c>
      <c r="T119" s="30">
        <f t="shared" si="12"/>
        <v>30.3</v>
      </c>
      <c r="U119" s="30">
        <f t="shared" si="13"/>
        <v>6</v>
      </c>
      <c r="V119" s="30">
        <f t="shared" si="14"/>
        <v>1</v>
      </c>
      <c r="W119" s="30">
        <f t="shared" si="15"/>
        <v>5</v>
      </c>
      <c r="X119" s="30">
        <f t="shared" si="16"/>
        <v>0.4</v>
      </c>
      <c r="Y119" s="30">
        <f t="shared" si="17"/>
        <v>54.449999999999996</v>
      </c>
    </row>
    <row r="120" spans="1:25" x14ac:dyDescent="0.2">
      <c r="A120" s="28">
        <v>41759</v>
      </c>
      <c r="B120">
        <v>2014</v>
      </c>
      <c r="C120">
        <v>4</v>
      </c>
      <c r="D120" t="s">
        <v>492</v>
      </c>
      <c r="E120" t="s">
        <v>413</v>
      </c>
      <c r="F120">
        <v>3</v>
      </c>
      <c r="G120" t="s">
        <v>1440</v>
      </c>
      <c r="H120" t="s">
        <v>1440</v>
      </c>
      <c r="I120" s="30">
        <v>4.34</v>
      </c>
      <c r="J120" s="30">
        <v>2.68</v>
      </c>
      <c r="K120" s="30">
        <v>7</v>
      </c>
      <c r="L120" s="30">
        <v>43.1</v>
      </c>
      <c r="M120" s="30">
        <v>11</v>
      </c>
      <c r="N120" s="30">
        <v>0</v>
      </c>
      <c r="O120" s="30">
        <v>7</v>
      </c>
      <c r="P120" s="30">
        <v>4</v>
      </c>
      <c r="Q120" s="30">
        <f t="shared" si="9"/>
        <v>4.34</v>
      </c>
      <c r="R120" s="30">
        <f t="shared" si="10"/>
        <v>2.68</v>
      </c>
      <c r="S120" s="30">
        <f t="shared" si="11"/>
        <v>7</v>
      </c>
      <c r="T120" s="30">
        <f t="shared" si="12"/>
        <v>43.1</v>
      </c>
      <c r="U120" s="30">
        <f t="shared" si="13"/>
        <v>11</v>
      </c>
      <c r="V120" s="30">
        <f t="shared" si="14"/>
        <v>0</v>
      </c>
      <c r="W120" s="30">
        <f t="shared" si="15"/>
        <v>7</v>
      </c>
      <c r="X120" s="30">
        <f t="shared" si="16"/>
        <v>4</v>
      </c>
      <c r="Y120" s="30">
        <f t="shared" si="17"/>
        <v>79.12</v>
      </c>
    </row>
    <row r="121" spans="1:25" x14ac:dyDescent="0.2">
      <c r="A121" s="28">
        <v>41760</v>
      </c>
      <c r="B121">
        <v>2014</v>
      </c>
      <c r="C121">
        <v>5</v>
      </c>
      <c r="D121" t="s">
        <v>547</v>
      </c>
      <c r="E121" t="s">
        <v>415</v>
      </c>
      <c r="F121">
        <v>4</v>
      </c>
      <c r="G121" t="s">
        <v>1440</v>
      </c>
      <c r="H121" t="s">
        <v>1440</v>
      </c>
      <c r="I121" s="30">
        <v>1.67</v>
      </c>
      <c r="J121" s="30">
        <v>6</v>
      </c>
      <c r="K121" s="30">
        <v>3</v>
      </c>
      <c r="L121" s="30">
        <v>12</v>
      </c>
      <c r="M121" s="30">
        <v>3</v>
      </c>
      <c r="N121" s="30">
        <v>0</v>
      </c>
      <c r="O121" s="30">
        <v>1</v>
      </c>
      <c r="P121" s="30">
        <v>4</v>
      </c>
      <c r="Q121" s="30">
        <f t="shared" si="9"/>
        <v>1.67</v>
      </c>
      <c r="R121" s="30">
        <f t="shared" si="10"/>
        <v>6</v>
      </c>
      <c r="S121" s="30">
        <f t="shared" si="11"/>
        <v>3</v>
      </c>
      <c r="T121" s="30">
        <f t="shared" si="12"/>
        <v>12</v>
      </c>
      <c r="U121" s="30">
        <f t="shared" si="13"/>
        <v>3</v>
      </c>
      <c r="V121" s="30">
        <f t="shared" si="14"/>
        <v>0</v>
      </c>
      <c r="W121" s="30">
        <f t="shared" si="15"/>
        <v>1</v>
      </c>
      <c r="X121" s="30">
        <f t="shared" si="16"/>
        <v>4</v>
      </c>
      <c r="Y121" s="30">
        <f t="shared" si="17"/>
        <v>30.67</v>
      </c>
    </row>
    <row r="122" spans="1:25" x14ac:dyDescent="0.2">
      <c r="A122" s="28">
        <v>41761</v>
      </c>
      <c r="B122">
        <v>2014</v>
      </c>
      <c r="C122">
        <v>5</v>
      </c>
      <c r="D122" t="s">
        <v>547</v>
      </c>
      <c r="E122" t="s">
        <v>417</v>
      </c>
      <c r="F122">
        <v>5</v>
      </c>
      <c r="G122" t="s">
        <v>1440</v>
      </c>
      <c r="H122" t="s">
        <v>1440</v>
      </c>
      <c r="I122" s="30">
        <v>7.34</v>
      </c>
      <c r="J122" s="30">
        <v>7.34</v>
      </c>
      <c r="K122" s="30">
        <v>6.3</v>
      </c>
      <c r="L122" s="30">
        <v>39.5</v>
      </c>
      <c r="M122" s="30">
        <v>16</v>
      </c>
      <c r="N122" s="30">
        <v>1</v>
      </c>
      <c r="O122" s="30">
        <v>12</v>
      </c>
      <c r="P122" s="30">
        <v>2</v>
      </c>
      <c r="Q122" s="30">
        <f t="shared" si="9"/>
        <v>7.34</v>
      </c>
      <c r="R122" s="30">
        <f t="shared" si="10"/>
        <v>7.34</v>
      </c>
      <c r="S122" s="30">
        <f t="shared" si="11"/>
        <v>6.3</v>
      </c>
      <c r="T122" s="30">
        <f t="shared" si="12"/>
        <v>39.5</v>
      </c>
      <c r="U122" s="30">
        <f t="shared" si="13"/>
        <v>16</v>
      </c>
      <c r="V122" s="30">
        <f t="shared" si="14"/>
        <v>1</v>
      </c>
      <c r="W122" s="30">
        <f t="shared" si="15"/>
        <v>12</v>
      </c>
      <c r="X122" s="30">
        <f t="shared" si="16"/>
        <v>2</v>
      </c>
      <c r="Y122" s="30">
        <f t="shared" si="17"/>
        <v>91.48</v>
      </c>
    </row>
    <row r="123" spans="1:25" x14ac:dyDescent="0.2">
      <c r="A123" s="28">
        <v>41762</v>
      </c>
      <c r="B123">
        <v>2014</v>
      </c>
      <c r="C123">
        <v>5</v>
      </c>
      <c r="D123" t="s">
        <v>547</v>
      </c>
      <c r="E123" t="s">
        <v>419</v>
      </c>
      <c r="F123">
        <v>6</v>
      </c>
      <c r="G123" t="s">
        <v>1440</v>
      </c>
      <c r="H123" t="s">
        <v>1440</v>
      </c>
      <c r="I123" s="30">
        <v>4</v>
      </c>
      <c r="J123" s="30">
        <v>5.34</v>
      </c>
      <c r="K123" s="30">
        <v>2</v>
      </c>
      <c r="L123" s="30">
        <v>14.6</v>
      </c>
      <c r="M123" s="30">
        <v>5</v>
      </c>
      <c r="N123" s="30">
        <v>2</v>
      </c>
      <c r="O123" s="30">
        <v>0</v>
      </c>
      <c r="P123" s="30">
        <v>2.5</v>
      </c>
      <c r="Q123" s="30">
        <f t="shared" si="9"/>
        <v>4</v>
      </c>
      <c r="R123" s="30">
        <f t="shared" si="10"/>
        <v>5.34</v>
      </c>
      <c r="S123" s="30">
        <f t="shared" si="11"/>
        <v>2</v>
      </c>
      <c r="T123" s="30">
        <f t="shared" si="12"/>
        <v>14.6</v>
      </c>
      <c r="U123" s="30">
        <f t="shared" si="13"/>
        <v>5</v>
      </c>
      <c r="V123" s="30">
        <f t="shared" si="14"/>
        <v>2</v>
      </c>
      <c r="W123" s="30">
        <f t="shared" si="15"/>
        <v>0</v>
      </c>
      <c r="X123" s="30">
        <f t="shared" si="16"/>
        <v>2.5</v>
      </c>
      <c r="Y123" s="30">
        <f t="shared" si="17"/>
        <v>35.44</v>
      </c>
    </row>
    <row r="124" spans="1:25" x14ac:dyDescent="0.2">
      <c r="A124" s="28">
        <v>41763</v>
      </c>
      <c r="B124">
        <v>2014</v>
      </c>
      <c r="C124">
        <v>5</v>
      </c>
      <c r="D124" t="s">
        <v>547</v>
      </c>
      <c r="E124" t="s">
        <v>421</v>
      </c>
      <c r="F124">
        <v>7</v>
      </c>
      <c r="G124" t="s">
        <v>1440</v>
      </c>
      <c r="H124" t="s">
        <v>1440</v>
      </c>
      <c r="I124" s="30">
        <v>1.67</v>
      </c>
      <c r="J124" s="30">
        <v>4.6900000000000004</v>
      </c>
      <c r="K124" s="30">
        <v>1.2</v>
      </c>
      <c r="L124" s="30">
        <v>20</v>
      </c>
      <c r="M124" s="30">
        <v>3</v>
      </c>
      <c r="N124" s="30">
        <v>0</v>
      </c>
      <c r="O124" s="30">
        <v>0</v>
      </c>
      <c r="P124" s="30">
        <v>3</v>
      </c>
      <c r="Q124" s="30">
        <f t="shared" si="9"/>
        <v>1.67</v>
      </c>
      <c r="R124" s="30">
        <f t="shared" si="10"/>
        <v>4.6900000000000004</v>
      </c>
      <c r="S124" s="30">
        <f t="shared" si="11"/>
        <v>1.2</v>
      </c>
      <c r="T124" s="30">
        <f t="shared" si="12"/>
        <v>20</v>
      </c>
      <c r="U124" s="30">
        <f t="shared" si="13"/>
        <v>3</v>
      </c>
      <c r="V124" s="30">
        <f t="shared" si="14"/>
        <v>0</v>
      </c>
      <c r="W124" s="30">
        <f t="shared" si="15"/>
        <v>0</v>
      </c>
      <c r="X124" s="30">
        <f t="shared" si="16"/>
        <v>3</v>
      </c>
      <c r="Y124" s="30">
        <f t="shared" si="17"/>
        <v>33.56</v>
      </c>
    </row>
    <row r="125" spans="1:25" x14ac:dyDescent="0.2">
      <c r="A125" s="28">
        <v>41764</v>
      </c>
      <c r="B125">
        <v>2014</v>
      </c>
      <c r="C125">
        <v>5</v>
      </c>
      <c r="D125" t="s">
        <v>547</v>
      </c>
      <c r="E125" t="s">
        <v>62</v>
      </c>
      <c r="F125">
        <v>1</v>
      </c>
      <c r="G125" t="s">
        <v>1440</v>
      </c>
      <c r="H125" t="s">
        <v>1440</v>
      </c>
      <c r="I125" s="30">
        <v>3</v>
      </c>
      <c r="J125" s="30">
        <v>5.7850000000000001</v>
      </c>
      <c r="K125" s="30">
        <v>5</v>
      </c>
      <c r="L125" s="30">
        <v>20</v>
      </c>
      <c r="M125" s="30">
        <v>7</v>
      </c>
      <c r="N125" s="30">
        <v>0</v>
      </c>
      <c r="O125" s="30">
        <v>3</v>
      </c>
      <c r="P125" s="30">
        <v>4</v>
      </c>
      <c r="Q125" s="30">
        <f t="shared" si="9"/>
        <v>3</v>
      </c>
      <c r="R125" s="30">
        <f t="shared" si="10"/>
        <v>5.7850000000000001</v>
      </c>
      <c r="S125" s="30">
        <f t="shared" si="11"/>
        <v>5</v>
      </c>
      <c r="T125" s="30">
        <f t="shared" si="12"/>
        <v>20</v>
      </c>
      <c r="U125" s="30">
        <f t="shared" si="13"/>
        <v>7</v>
      </c>
      <c r="V125" s="30">
        <f t="shared" si="14"/>
        <v>0</v>
      </c>
      <c r="W125" s="30">
        <f t="shared" si="15"/>
        <v>3</v>
      </c>
      <c r="X125" s="30">
        <f t="shared" si="16"/>
        <v>4</v>
      </c>
      <c r="Y125" s="30">
        <f t="shared" si="17"/>
        <v>47.784999999999997</v>
      </c>
    </row>
    <row r="126" spans="1:25" x14ac:dyDescent="0.2">
      <c r="A126" s="28">
        <v>41765</v>
      </c>
      <c r="B126">
        <v>2014</v>
      </c>
      <c r="C126">
        <v>5</v>
      </c>
      <c r="D126" t="s">
        <v>547</v>
      </c>
      <c r="E126" t="s">
        <v>411</v>
      </c>
      <c r="F126">
        <v>2</v>
      </c>
      <c r="G126" t="s">
        <v>1440</v>
      </c>
      <c r="H126" t="s">
        <v>1440</v>
      </c>
      <c r="I126" s="30">
        <v>7.34</v>
      </c>
      <c r="J126" s="30">
        <v>4.3600000000000003</v>
      </c>
      <c r="K126" s="30">
        <v>4</v>
      </c>
      <c r="L126" s="30">
        <v>22</v>
      </c>
      <c r="M126" s="30">
        <v>10</v>
      </c>
      <c r="N126" s="30">
        <v>2</v>
      </c>
      <c r="O126" s="30">
        <v>6</v>
      </c>
      <c r="P126" s="30">
        <v>5</v>
      </c>
      <c r="Q126" s="30">
        <f t="shared" si="9"/>
        <v>7.34</v>
      </c>
      <c r="R126" s="30">
        <f t="shared" si="10"/>
        <v>4.3600000000000003</v>
      </c>
      <c r="S126" s="30">
        <f t="shared" si="11"/>
        <v>4</v>
      </c>
      <c r="T126" s="30">
        <f t="shared" si="12"/>
        <v>22</v>
      </c>
      <c r="U126" s="30">
        <f t="shared" si="13"/>
        <v>10</v>
      </c>
      <c r="V126" s="30">
        <f t="shared" si="14"/>
        <v>2</v>
      </c>
      <c r="W126" s="30">
        <f t="shared" si="15"/>
        <v>6</v>
      </c>
      <c r="X126" s="30">
        <f t="shared" si="16"/>
        <v>5</v>
      </c>
      <c r="Y126" s="30">
        <f t="shared" si="17"/>
        <v>60.7</v>
      </c>
    </row>
    <row r="127" spans="1:25" x14ac:dyDescent="0.2">
      <c r="A127" s="28">
        <v>41766</v>
      </c>
      <c r="B127">
        <v>2014</v>
      </c>
      <c r="C127">
        <v>5</v>
      </c>
      <c r="D127" t="s">
        <v>547</v>
      </c>
      <c r="E127" t="s">
        <v>413</v>
      </c>
      <c r="F127">
        <v>3</v>
      </c>
      <c r="G127" t="s">
        <v>1440</v>
      </c>
      <c r="H127" t="s">
        <v>1440</v>
      </c>
      <c r="I127" s="30">
        <v>3.33</v>
      </c>
      <c r="J127" s="30">
        <v>6.32</v>
      </c>
      <c r="K127" s="30">
        <v>3</v>
      </c>
      <c r="L127" s="30">
        <v>16.8</v>
      </c>
      <c r="M127" s="30">
        <v>8</v>
      </c>
      <c r="N127" s="30">
        <v>1</v>
      </c>
      <c r="O127" s="30">
        <v>3</v>
      </c>
      <c r="P127" s="30">
        <v>11</v>
      </c>
      <c r="Q127" s="30">
        <f t="shared" si="9"/>
        <v>3.33</v>
      </c>
      <c r="R127" s="30">
        <f t="shared" si="10"/>
        <v>6.32</v>
      </c>
      <c r="S127" s="30">
        <f t="shared" si="11"/>
        <v>3</v>
      </c>
      <c r="T127" s="30">
        <f t="shared" si="12"/>
        <v>16.8</v>
      </c>
      <c r="U127" s="30">
        <f t="shared" si="13"/>
        <v>8</v>
      </c>
      <c r="V127" s="30">
        <f t="shared" si="14"/>
        <v>1</v>
      </c>
      <c r="W127" s="30">
        <f t="shared" si="15"/>
        <v>3</v>
      </c>
      <c r="X127" s="30">
        <f t="shared" si="16"/>
        <v>11</v>
      </c>
      <c r="Y127" s="30">
        <f t="shared" si="17"/>
        <v>52.45</v>
      </c>
    </row>
    <row r="128" spans="1:25" x14ac:dyDescent="0.2">
      <c r="A128" s="28">
        <v>41767</v>
      </c>
      <c r="B128">
        <v>2014</v>
      </c>
      <c r="C128">
        <v>5</v>
      </c>
      <c r="D128" t="s">
        <v>547</v>
      </c>
      <c r="E128" t="s">
        <v>415</v>
      </c>
      <c r="F128">
        <v>4</v>
      </c>
      <c r="G128" t="s">
        <v>1440</v>
      </c>
      <c r="H128" t="s">
        <v>1440</v>
      </c>
      <c r="I128" s="30">
        <v>2</v>
      </c>
      <c r="J128" s="30">
        <v>2.34</v>
      </c>
      <c r="K128" s="30">
        <v>3.4</v>
      </c>
      <c r="L128" s="30">
        <v>20.399999999999999</v>
      </c>
      <c r="M128" s="30">
        <v>10</v>
      </c>
      <c r="N128" s="30">
        <v>3</v>
      </c>
      <c r="O128" s="30">
        <v>0</v>
      </c>
      <c r="P128" s="30">
        <v>5</v>
      </c>
      <c r="Q128" s="30">
        <f t="shared" si="9"/>
        <v>2</v>
      </c>
      <c r="R128" s="30">
        <f t="shared" si="10"/>
        <v>2.34</v>
      </c>
      <c r="S128" s="30">
        <f t="shared" si="11"/>
        <v>3.4</v>
      </c>
      <c r="T128" s="30">
        <f t="shared" si="12"/>
        <v>20.399999999999999</v>
      </c>
      <c r="U128" s="30">
        <f t="shared" si="13"/>
        <v>10</v>
      </c>
      <c r="V128" s="30">
        <f t="shared" si="14"/>
        <v>3</v>
      </c>
      <c r="W128" s="30">
        <f t="shared" si="15"/>
        <v>0</v>
      </c>
      <c r="X128" s="30">
        <f t="shared" si="16"/>
        <v>5</v>
      </c>
      <c r="Y128" s="30">
        <f t="shared" si="17"/>
        <v>46.14</v>
      </c>
    </row>
    <row r="129" spans="1:25" x14ac:dyDescent="0.2">
      <c r="A129" s="28">
        <v>41768</v>
      </c>
      <c r="B129">
        <v>2014</v>
      </c>
      <c r="C129">
        <v>5</v>
      </c>
      <c r="D129" t="s">
        <v>547</v>
      </c>
      <c r="E129" t="s">
        <v>417</v>
      </c>
      <c r="F129">
        <v>5</v>
      </c>
      <c r="G129" t="s">
        <v>1440</v>
      </c>
      <c r="H129" t="s">
        <v>1440</v>
      </c>
      <c r="I129" s="30">
        <v>2</v>
      </c>
      <c r="J129" s="30">
        <v>5</v>
      </c>
      <c r="K129" s="30">
        <v>4.2</v>
      </c>
      <c r="L129" s="30">
        <v>16</v>
      </c>
      <c r="M129" s="30">
        <v>12</v>
      </c>
      <c r="N129" s="30">
        <v>2</v>
      </c>
      <c r="O129" s="30">
        <v>1</v>
      </c>
      <c r="P129" s="30">
        <v>2</v>
      </c>
      <c r="Q129" s="30">
        <f t="shared" si="9"/>
        <v>2</v>
      </c>
      <c r="R129" s="30">
        <f t="shared" si="10"/>
        <v>5</v>
      </c>
      <c r="S129" s="30">
        <f t="shared" si="11"/>
        <v>4.2</v>
      </c>
      <c r="T129" s="30">
        <f t="shared" si="12"/>
        <v>16</v>
      </c>
      <c r="U129" s="30">
        <f t="shared" si="13"/>
        <v>12</v>
      </c>
      <c r="V129" s="30">
        <f t="shared" si="14"/>
        <v>2</v>
      </c>
      <c r="W129" s="30">
        <f t="shared" si="15"/>
        <v>1</v>
      </c>
      <c r="X129" s="30">
        <f t="shared" si="16"/>
        <v>2</v>
      </c>
      <c r="Y129" s="30">
        <f t="shared" si="17"/>
        <v>44.2</v>
      </c>
    </row>
    <row r="130" spans="1:25" x14ac:dyDescent="0.2">
      <c r="A130" s="28">
        <v>41769</v>
      </c>
      <c r="B130">
        <v>2014</v>
      </c>
      <c r="C130">
        <v>5</v>
      </c>
      <c r="D130" t="s">
        <v>547</v>
      </c>
      <c r="E130" t="s">
        <v>419</v>
      </c>
      <c r="F130">
        <v>6</v>
      </c>
      <c r="G130" t="s">
        <v>1440</v>
      </c>
      <c r="H130" t="s">
        <v>1440</v>
      </c>
      <c r="I130" s="30">
        <v>5</v>
      </c>
      <c r="J130" s="30">
        <v>6</v>
      </c>
      <c r="K130" s="30">
        <v>9</v>
      </c>
      <c r="L130" s="30">
        <v>39.4</v>
      </c>
      <c r="M130" s="30">
        <v>15</v>
      </c>
      <c r="N130" s="30">
        <v>3</v>
      </c>
      <c r="O130" s="30">
        <v>1</v>
      </c>
      <c r="P130" s="30">
        <v>5</v>
      </c>
      <c r="Q130" s="30">
        <f t="shared" ref="Q130:Q193" si="18">IF($H130="Oui",I130,"")</f>
        <v>5</v>
      </c>
      <c r="R130" s="30">
        <f t="shared" ref="R130:R193" si="19">IF($H130="Oui",J130,"")</f>
        <v>6</v>
      </c>
      <c r="S130" s="30">
        <f t="shared" ref="S130:S193" si="20">IF($H130="Oui",K130,"")</f>
        <v>9</v>
      </c>
      <c r="T130" s="30">
        <f t="shared" ref="T130:T193" si="21">IF($H130="Oui",L130,"")</f>
        <v>39.4</v>
      </c>
      <c r="U130" s="30">
        <f t="shared" ref="U130:U193" si="22">IF($H130="Oui",M130,"")</f>
        <v>15</v>
      </c>
      <c r="V130" s="30">
        <f t="shared" ref="V130:V193" si="23">IF($H130="Oui",N130,"")</f>
        <v>3</v>
      </c>
      <c r="W130" s="30">
        <f t="shared" ref="W130:W193" si="24">IF($H130="Oui",O130,"")</f>
        <v>1</v>
      </c>
      <c r="X130" s="30">
        <f t="shared" ref="X130:X193" si="25">IF($H130="Oui",P130,"")</f>
        <v>5</v>
      </c>
      <c r="Y130" s="30">
        <f t="shared" ref="Y130:Y193" si="26">SUM(I130:P130)</f>
        <v>83.4</v>
      </c>
    </row>
    <row r="131" spans="1:25" x14ac:dyDescent="0.2">
      <c r="A131" s="28">
        <v>41770</v>
      </c>
      <c r="B131">
        <v>2014</v>
      </c>
      <c r="C131">
        <v>5</v>
      </c>
      <c r="D131" t="s">
        <v>547</v>
      </c>
      <c r="E131" t="s">
        <v>421</v>
      </c>
      <c r="F131">
        <v>7</v>
      </c>
      <c r="G131" t="s">
        <v>1440</v>
      </c>
      <c r="H131" t="s">
        <v>1440</v>
      </c>
      <c r="I131" s="30">
        <v>2</v>
      </c>
      <c r="J131" s="30">
        <v>2.68</v>
      </c>
      <c r="K131" s="30">
        <v>1</v>
      </c>
      <c r="L131" s="30">
        <v>17</v>
      </c>
      <c r="M131" s="30">
        <v>7</v>
      </c>
      <c r="N131" s="30">
        <v>0</v>
      </c>
      <c r="O131" s="30">
        <v>1</v>
      </c>
      <c r="P131" s="30">
        <v>4</v>
      </c>
      <c r="Q131" s="30">
        <f t="shared" si="18"/>
        <v>2</v>
      </c>
      <c r="R131" s="30">
        <f t="shared" si="19"/>
        <v>2.68</v>
      </c>
      <c r="S131" s="30">
        <f t="shared" si="20"/>
        <v>1</v>
      </c>
      <c r="T131" s="30">
        <f t="shared" si="21"/>
        <v>17</v>
      </c>
      <c r="U131" s="30">
        <f t="shared" si="22"/>
        <v>7</v>
      </c>
      <c r="V131" s="30">
        <f t="shared" si="23"/>
        <v>0</v>
      </c>
      <c r="W131" s="30">
        <f t="shared" si="24"/>
        <v>1</v>
      </c>
      <c r="X131" s="30">
        <f t="shared" si="25"/>
        <v>4</v>
      </c>
      <c r="Y131" s="30">
        <f t="shared" si="26"/>
        <v>34.68</v>
      </c>
    </row>
    <row r="132" spans="1:25" x14ac:dyDescent="0.2">
      <c r="A132" s="28">
        <v>41771</v>
      </c>
      <c r="B132">
        <v>2014</v>
      </c>
      <c r="C132">
        <v>5</v>
      </c>
      <c r="D132" t="s">
        <v>547</v>
      </c>
      <c r="E132" t="s">
        <v>62</v>
      </c>
      <c r="F132">
        <v>1</v>
      </c>
      <c r="G132" t="s">
        <v>1440</v>
      </c>
      <c r="H132" t="s">
        <v>1440</v>
      </c>
      <c r="I132" s="30">
        <v>4.34</v>
      </c>
      <c r="J132" s="30">
        <v>3.34</v>
      </c>
      <c r="K132" s="30">
        <v>9</v>
      </c>
      <c r="L132" s="30">
        <v>12</v>
      </c>
      <c r="M132" s="30">
        <v>8</v>
      </c>
      <c r="N132" s="30">
        <v>0</v>
      </c>
      <c r="O132" s="30">
        <v>5</v>
      </c>
      <c r="P132" s="30">
        <v>2</v>
      </c>
      <c r="Q132" s="30">
        <f t="shared" si="18"/>
        <v>4.34</v>
      </c>
      <c r="R132" s="30">
        <f t="shared" si="19"/>
        <v>3.34</v>
      </c>
      <c r="S132" s="30">
        <f t="shared" si="20"/>
        <v>9</v>
      </c>
      <c r="T132" s="30">
        <f t="shared" si="21"/>
        <v>12</v>
      </c>
      <c r="U132" s="30">
        <f t="shared" si="22"/>
        <v>8</v>
      </c>
      <c r="V132" s="30">
        <f t="shared" si="23"/>
        <v>0</v>
      </c>
      <c r="W132" s="30">
        <f t="shared" si="24"/>
        <v>5</v>
      </c>
      <c r="X132" s="30">
        <f t="shared" si="25"/>
        <v>2</v>
      </c>
      <c r="Y132" s="30">
        <f t="shared" si="26"/>
        <v>43.68</v>
      </c>
    </row>
    <row r="133" spans="1:25" x14ac:dyDescent="0.2">
      <c r="A133" s="28">
        <v>41772</v>
      </c>
      <c r="B133">
        <v>2014</v>
      </c>
      <c r="C133">
        <v>5</v>
      </c>
      <c r="D133" t="s">
        <v>547</v>
      </c>
      <c r="E133" t="s">
        <v>411</v>
      </c>
      <c r="F133">
        <v>2</v>
      </c>
      <c r="G133" t="s">
        <v>1440</v>
      </c>
      <c r="H133" t="s">
        <v>1440</v>
      </c>
      <c r="I133" s="30">
        <v>3.68</v>
      </c>
      <c r="J133" s="30">
        <v>0.34</v>
      </c>
      <c r="K133" s="30">
        <v>6.2</v>
      </c>
      <c r="L133" s="30">
        <v>32</v>
      </c>
      <c r="M133" s="30">
        <v>7</v>
      </c>
      <c r="N133" s="30">
        <v>0</v>
      </c>
      <c r="O133" s="30">
        <v>25</v>
      </c>
      <c r="P133" s="30">
        <v>7.5</v>
      </c>
      <c r="Q133" s="30">
        <f t="shared" si="18"/>
        <v>3.68</v>
      </c>
      <c r="R133" s="30">
        <f t="shared" si="19"/>
        <v>0.34</v>
      </c>
      <c r="S133" s="30">
        <f t="shared" si="20"/>
        <v>6.2</v>
      </c>
      <c r="T133" s="30">
        <f t="shared" si="21"/>
        <v>32</v>
      </c>
      <c r="U133" s="30">
        <f t="shared" si="22"/>
        <v>7</v>
      </c>
      <c r="V133" s="30">
        <f t="shared" si="23"/>
        <v>0</v>
      </c>
      <c r="W133" s="30">
        <f t="shared" si="24"/>
        <v>25</v>
      </c>
      <c r="X133" s="30">
        <f t="shared" si="25"/>
        <v>7.5</v>
      </c>
      <c r="Y133" s="30">
        <f t="shared" si="26"/>
        <v>81.72</v>
      </c>
    </row>
    <row r="134" spans="1:25" x14ac:dyDescent="0.2">
      <c r="A134" s="28">
        <v>41773</v>
      </c>
      <c r="B134">
        <v>2014</v>
      </c>
      <c r="C134">
        <v>5</v>
      </c>
      <c r="D134" t="s">
        <v>547</v>
      </c>
      <c r="E134" t="s">
        <v>413</v>
      </c>
      <c r="F134">
        <v>3</v>
      </c>
      <c r="G134" t="s">
        <v>1440</v>
      </c>
      <c r="H134" t="s">
        <v>1440</v>
      </c>
      <c r="I134" s="30">
        <v>1</v>
      </c>
      <c r="J134" s="30">
        <v>4.0199999999999996</v>
      </c>
      <c r="K134" s="30">
        <v>6</v>
      </c>
      <c r="L134" s="30">
        <v>24.3</v>
      </c>
      <c r="M134" s="30">
        <v>4</v>
      </c>
      <c r="N134" s="30">
        <v>0</v>
      </c>
      <c r="O134" s="30">
        <v>0</v>
      </c>
      <c r="P134" s="30">
        <v>3</v>
      </c>
      <c r="Q134" s="30">
        <f t="shared" si="18"/>
        <v>1</v>
      </c>
      <c r="R134" s="30">
        <f t="shared" si="19"/>
        <v>4.0199999999999996</v>
      </c>
      <c r="S134" s="30">
        <f t="shared" si="20"/>
        <v>6</v>
      </c>
      <c r="T134" s="30">
        <f t="shared" si="21"/>
        <v>24.3</v>
      </c>
      <c r="U134" s="30">
        <f t="shared" si="22"/>
        <v>4</v>
      </c>
      <c r="V134" s="30">
        <f t="shared" si="23"/>
        <v>0</v>
      </c>
      <c r="W134" s="30">
        <f t="shared" si="24"/>
        <v>0</v>
      </c>
      <c r="X134" s="30">
        <f t="shared" si="25"/>
        <v>3</v>
      </c>
      <c r="Y134" s="30">
        <f t="shared" si="26"/>
        <v>42.32</v>
      </c>
    </row>
    <row r="135" spans="1:25" x14ac:dyDescent="0.2">
      <c r="A135" s="28">
        <v>41774</v>
      </c>
      <c r="B135">
        <v>2014</v>
      </c>
      <c r="C135">
        <v>5</v>
      </c>
      <c r="D135" t="s">
        <v>547</v>
      </c>
      <c r="E135" t="s">
        <v>415</v>
      </c>
      <c r="F135">
        <v>4</v>
      </c>
      <c r="G135" t="s">
        <v>1440</v>
      </c>
      <c r="H135" t="s">
        <v>1440</v>
      </c>
      <c r="I135" s="30">
        <v>2.34</v>
      </c>
      <c r="J135" s="30">
        <v>2.02</v>
      </c>
      <c r="K135" s="30">
        <v>3</v>
      </c>
      <c r="L135" s="30">
        <v>19.3</v>
      </c>
      <c r="M135" s="30">
        <v>7</v>
      </c>
      <c r="N135" s="30">
        <v>0</v>
      </c>
      <c r="O135" s="30">
        <v>1</v>
      </c>
      <c r="P135" s="30">
        <v>2</v>
      </c>
      <c r="Q135" s="30">
        <f t="shared" si="18"/>
        <v>2.34</v>
      </c>
      <c r="R135" s="30">
        <f t="shared" si="19"/>
        <v>2.02</v>
      </c>
      <c r="S135" s="30">
        <f t="shared" si="20"/>
        <v>3</v>
      </c>
      <c r="T135" s="30">
        <f t="shared" si="21"/>
        <v>19.3</v>
      </c>
      <c r="U135" s="30">
        <f t="shared" si="22"/>
        <v>7</v>
      </c>
      <c r="V135" s="30">
        <f t="shared" si="23"/>
        <v>0</v>
      </c>
      <c r="W135" s="30">
        <f t="shared" si="24"/>
        <v>1</v>
      </c>
      <c r="X135" s="30">
        <f t="shared" si="25"/>
        <v>2</v>
      </c>
      <c r="Y135" s="30">
        <f t="shared" si="26"/>
        <v>36.659999999999997</v>
      </c>
    </row>
    <row r="136" spans="1:25" x14ac:dyDescent="0.2">
      <c r="A136" s="28">
        <v>41775</v>
      </c>
      <c r="B136">
        <v>2014</v>
      </c>
      <c r="C136">
        <v>5</v>
      </c>
      <c r="D136" t="s">
        <v>547</v>
      </c>
      <c r="E136" t="s">
        <v>417</v>
      </c>
      <c r="F136">
        <v>5</v>
      </c>
      <c r="G136" t="s">
        <v>1440</v>
      </c>
      <c r="H136" t="s">
        <v>1440</v>
      </c>
      <c r="I136" s="30">
        <v>5.34</v>
      </c>
      <c r="J136" s="30">
        <v>7</v>
      </c>
      <c r="K136" s="30">
        <v>3</v>
      </c>
      <c r="L136" s="30">
        <v>22</v>
      </c>
      <c r="M136" s="30">
        <v>10</v>
      </c>
      <c r="N136" s="30">
        <v>1</v>
      </c>
      <c r="O136" s="30">
        <v>11</v>
      </c>
      <c r="P136" s="30">
        <v>1</v>
      </c>
      <c r="Q136" s="30">
        <f t="shared" si="18"/>
        <v>5.34</v>
      </c>
      <c r="R136" s="30">
        <f t="shared" si="19"/>
        <v>7</v>
      </c>
      <c r="S136" s="30">
        <f t="shared" si="20"/>
        <v>3</v>
      </c>
      <c r="T136" s="30">
        <f t="shared" si="21"/>
        <v>22</v>
      </c>
      <c r="U136" s="30">
        <f t="shared" si="22"/>
        <v>10</v>
      </c>
      <c r="V136" s="30">
        <f t="shared" si="23"/>
        <v>1</v>
      </c>
      <c r="W136" s="30">
        <f t="shared" si="24"/>
        <v>11</v>
      </c>
      <c r="X136" s="30">
        <f t="shared" si="25"/>
        <v>1</v>
      </c>
      <c r="Y136" s="30">
        <f t="shared" si="26"/>
        <v>60.34</v>
      </c>
    </row>
    <row r="137" spans="1:25" x14ac:dyDescent="0.2">
      <c r="A137" s="28">
        <v>41776</v>
      </c>
      <c r="B137">
        <v>2014</v>
      </c>
      <c r="C137">
        <v>5</v>
      </c>
      <c r="D137" t="s">
        <v>547</v>
      </c>
      <c r="E137" t="s">
        <v>419</v>
      </c>
      <c r="F137">
        <v>6</v>
      </c>
      <c r="G137" t="s">
        <v>1440</v>
      </c>
      <c r="H137" t="s">
        <v>1440</v>
      </c>
      <c r="I137" s="30">
        <v>2.34</v>
      </c>
      <c r="J137" s="30">
        <v>7.68</v>
      </c>
      <c r="K137" s="30">
        <v>3</v>
      </c>
      <c r="L137" s="30">
        <v>35</v>
      </c>
      <c r="M137" s="30">
        <v>14</v>
      </c>
      <c r="N137" s="30">
        <v>1</v>
      </c>
      <c r="O137" s="30">
        <v>0</v>
      </c>
      <c r="P137" s="30">
        <v>2</v>
      </c>
      <c r="Q137" s="30">
        <f t="shared" si="18"/>
        <v>2.34</v>
      </c>
      <c r="R137" s="30">
        <f t="shared" si="19"/>
        <v>7.68</v>
      </c>
      <c r="S137" s="30">
        <f t="shared" si="20"/>
        <v>3</v>
      </c>
      <c r="T137" s="30">
        <f t="shared" si="21"/>
        <v>35</v>
      </c>
      <c r="U137" s="30">
        <f t="shared" si="22"/>
        <v>14</v>
      </c>
      <c r="V137" s="30">
        <f t="shared" si="23"/>
        <v>1</v>
      </c>
      <c r="W137" s="30">
        <f t="shared" si="24"/>
        <v>0</v>
      </c>
      <c r="X137" s="30">
        <f t="shared" si="25"/>
        <v>2</v>
      </c>
      <c r="Y137" s="30">
        <f t="shared" si="26"/>
        <v>65.02</v>
      </c>
    </row>
    <row r="138" spans="1:25" x14ac:dyDescent="0.2">
      <c r="A138" s="28">
        <v>41777</v>
      </c>
      <c r="B138">
        <v>2014</v>
      </c>
      <c r="C138">
        <v>5</v>
      </c>
      <c r="D138" t="s">
        <v>547</v>
      </c>
      <c r="E138" t="s">
        <v>421</v>
      </c>
      <c r="F138">
        <v>7</v>
      </c>
      <c r="G138" t="s">
        <v>1440</v>
      </c>
      <c r="H138" t="s">
        <v>1440</v>
      </c>
      <c r="I138" s="30">
        <v>3.34</v>
      </c>
      <c r="J138" s="30">
        <v>2</v>
      </c>
      <c r="K138" s="30">
        <v>5</v>
      </c>
      <c r="L138" s="30">
        <v>9.4</v>
      </c>
      <c r="M138" s="30">
        <v>6</v>
      </c>
      <c r="N138" s="30">
        <v>0</v>
      </c>
      <c r="O138" s="30">
        <v>0</v>
      </c>
      <c r="P138" s="30">
        <v>1</v>
      </c>
      <c r="Q138" s="30">
        <f t="shared" si="18"/>
        <v>3.34</v>
      </c>
      <c r="R138" s="30">
        <f t="shared" si="19"/>
        <v>2</v>
      </c>
      <c r="S138" s="30">
        <f t="shared" si="20"/>
        <v>5</v>
      </c>
      <c r="T138" s="30">
        <f t="shared" si="21"/>
        <v>9.4</v>
      </c>
      <c r="U138" s="30">
        <f t="shared" si="22"/>
        <v>6</v>
      </c>
      <c r="V138" s="30">
        <f t="shared" si="23"/>
        <v>0</v>
      </c>
      <c r="W138" s="30">
        <f t="shared" si="24"/>
        <v>0</v>
      </c>
      <c r="X138" s="30">
        <f t="shared" si="25"/>
        <v>1</v>
      </c>
      <c r="Y138" s="30">
        <f t="shared" si="26"/>
        <v>26.740000000000002</v>
      </c>
    </row>
    <row r="139" spans="1:25" x14ac:dyDescent="0.2">
      <c r="A139" s="28">
        <v>41778</v>
      </c>
      <c r="B139">
        <v>2014</v>
      </c>
      <c r="C139">
        <v>5</v>
      </c>
      <c r="D139" t="s">
        <v>547</v>
      </c>
      <c r="E139" t="s">
        <v>62</v>
      </c>
      <c r="F139">
        <v>1</v>
      </c>
      <c r="G139" t="s">
        <v>1440</v>
      </c>
      <c r="H139" t="s">
        <v>1440</v>
      </c>
      <c r="I139" s="30">
        <v>8.34</v>
      </c>
      <c r="J139" s="30">
        <v>3.84</v>
      </c>
      <c r="K139" s="30">
        <v>6.1</v>
      </c>
      <c r="L139" s="30">
        <v>12.8</v>
      </c>
      <c r="M139" s="30">
        <v>5</v>
      </c>
      <c r="N139" s="30">
        <v>0</v>
      </c>
      <c r="O139" s="30">
        <v>3</v>
      </c>
      <c r="P139" s="30">
        <v>9</v>
      </c>
      <c r="Q139" s="30">
        <f t="shared" si="18"/>
        <v>8.34</v>
      </c>
      <c r="R139" s="30">
        <f t="shared" si="19"/>
        <v>3.84</v>
      </c>
      <c r="S139" s="30">
        <f t="shared" si="20"/>
        <v>6.1</v>
      </c>
      <c r="T139" s="30">
        <f t="shared" si="21"/>
        <v>12.8</v>
      </c>
      <c r="U139" s="30">
        <f t="shared" si="22"/>
        <v>5</v>
      </c>
      <c r="V139" s="30">
        <f t="shared" si="23"/>
        <v>0</v>
      </c>
      <c r="W139" s="30">
        <f t="shared" si="24"/>
        <v>3</v>
      </c>
      <c r="X139" s="30">
        <f t="shared" si="25"/>
        <v>9</v>
      </c>
      <c r="Y139" s="30">
        <f t="shared" si="26"/>
        <v>48.08</v>
      </c>
    </row>
    <row r="140" spans="1:25" x14ac:dyDescent="0.2">
      <c r="A140" s="28">
        <v>41779</v>
      </c>
      <c r="B140">
        <v>2014</v>
      </c>
      <c r="C140">
        <v>5</v>
      </c>
      <c r="D140" t="s">
        <v>547</v>
      </c>
      <c r="E140" t="s">
        <v>411</v>
      </c>
      <c r="F140">
        <v>2</v>
      </c>
      <c r="G140" t="s">
        <v>1440</v>
      </c>
      <c r="H140" t="s">
        <v>1440</v>
      </c>
      <c r="I140" s="30">
        <v>1</v>
      </c>
      <c r="J140" s="30">
        <v>2.375</v>
      </c>
      <c r="K140" s="30">
        <v>7</v>
      </c>
      <c r="L140" s="30">
        <v>27</v>
      </c>
      <c r="M140" s="30">
        <v>10</v>
      </c>
      <c r="N140" s="30">
        <v>1</v>
      </c>
      <c r="O140" s="30">
        <v>0</v>
      </c>
      <c r="P140" s="30">
        <v>3.6</v>
      </c>
      <c r="Q140" s="30">
        <f t="shared" si="18"/>
        <v>1</v>
      </c>
      <c r="R140" s="30">
        <f t="shared" si="19"/>
        <v>2.375</v>
      </c>
      <c r="S140" s="30">
        <f t="shared" si="20"/>
        <v>7</v>
      </c>
      <c r="T140" s="30">
        <f t="shared" si="21"/>
        <v>27</v>
      </c>
      <c r="U140" s="30">
        <f t="shared" si="22"/>
        <v>10</v>
      </c>
      <c r="V140" s="30">
        <f t="shared" si="23"/>
        <v>1</v>
      </c>
      <c r="W140" s="30">
        <f t="shared" si="24"/>
        <v>0</v>
      </c>
      <c r="X140" s="30">
        <f t="shared" si="25"/>
        <v>3.6</v>
      </c>
      <c r="Y140" s="30">
        <f t="shared" si="26"/>
        <v>51.975000000000001</v>
      </c>
    </row>
    <row r="141" spans="1:25" x14ac:dyDescent="0.2">
      <c r="A141" s="28">
        <v>41780</v>
      </c>
      <c r="B141">
        <v>2014</v>
      </c>
      <c r="C141">
        <v>5</v>
      </c>
      <c r="D141" t="s">
        <v>547</v>
      </c>
      <c r="E141" t="s">
        <v>413</v>
      </c>
      <c r="F141">
        <v>3</v>
      </c>
      <c r="G141" t="s">
        <v>1440</v>
      </c>
      <c r="H141" t="s">
        <v>1440</v>
      </c>
      <c r="I141" s="30">
        <v>2</v>
      </c>
      <c r="J141" s="30">
        <v>4.68</v>
      </c>
      <c r="K141" s="30">
        <v>9.5</v>
      </c>
      <c r="L141" s="30">
        <v>15.4</v>
      </c>
      <c r="M141" s="30">
        <v>6</v>
      </c>
      <c r="N141" s="30">
        <v>1</v>
      </c>
      <c r="O141" s="30">
        <v>0</v>
      </c>
      <c r="P141" s="30">
        <v>3</v>
      </c>
      <c r="Q141" s="30">
        <f t="shared" si="18"/>
        <v>2</v>
      </c>
      <c r="R141" s="30">
        <f t="shared" si="19"/>
        <v>4.68</v>
      </c>
      <c r="S141" s="30">
        <f t="shared" si="20"/>
        <v>9.5</v>
      </c>
      <c r="T141" s="30">
        <f t="shared" si="21"/>
        <v>15.4</v>
      </c>
      <c r="U141" s="30">
        <f t="shared" si="22"/>
        <v>6</v>
      </c>
      <c r="V141" s="30">
        <f t="shared" si="23"/>
        <v>1</v>
      </c>
      <c r="W141" s="30">
        <f t="shared" si="24"/>
        <v>0</v>
      </c>
      <c r="X141" s="30">
        <f t="shared" si="25"/>
        <v>3</v>
      </c>
      <c r="Y141" s="30">
        <f t="shared" si="26"/>
        <v>41.58</v>
      </c>
    </row>
    <row r="142" spans="1:25" x14ac:dyDescent="0.2">
      <c r="A142" s="28">
        <v>41781</v>
      </c>
      <c r="B142">
        <v>2014</v>
      </c>
      <c r="C142">
        <v>5</v>
      </c>
      <c r="D142" t="s">
        <v>547</v>
      </c>
      <c r="E142" t="s">
        <v>415</v>
      </c>
      <c r="F142">
        <v>4</v>
      </c>
      <c r="G142" t="s">
        <v>1440</v>
      </c>
      <c r="H142" t="s">
        <v>1440</v>
      </c>
      <c r="I142" s="30">
        <v>3.68</v>
      </c>
      <c r="J142" s="30">
        <v>1.33</v>
      </c>
      <c r="K142" s="30">
        <v>1.2</v>
      </c>
      <c r="L142" s="30">
        <v>8</v>
      </c>
      <c r="M142" s="30">
        <v>8</v>
      </c>
      <c r="N142" s="30">
        <v>0</v>
      </c>
      <c r="O142" s="30">
        <v>2</v>
      </c>
      <c r="P142" s="30">
        <v>4</v>
      </c>
      <c r="Q142" s="30">
        <f t="shared" si="18"/>
        <v>3.68</v>
      </c>
      <c r="R142" s="30">
        <f t="shared" si="19"/>
        <v>1.33</v>
      </c>
      <c r="S142" s="30">
        <f t="shared" si="20"/>
        <v>1.2</v>
      </c>
      <c r="T142" s="30">
        <f t="shared" si="21"/>
        <v>8</v>
      </c>
      <c r="U142" s="30">
        <f t="shared" si="22"/>
        <v>8</v>
      </c>
      <c r="V142" s="30">
        <f t="shared" si="23"/>
        <v>0</v>
      </c>
      <c r="W142" s="30">
        <f t="shared" si="24"/>
        <v>2</v>
      </c>
      <c r="X142" s="30">
        <f t="shared" si="25"/>
        <v>4</v>
      </c>
      <c r="Y142" s="30">
        <f t="shared" si="26"/>
        <v>28.21</v>
      </c>
    </row>
    <row r="143" spans="1:25" x14ac:dyDescent="0.2">
      <c r="A143" s="28">
        <v>41782</v>
      </c>
      <c r="B143">
        <v>2014</v>
      </c>
      <c r="C143">
        <v>5</v>
      </c>
      <c r="D143" t="s">
        <v>547</v>
      </c>
      <c r="E143" t="s">
        <v>417</v>
      </c>
      <c r="F143">
        <v>5</v>
      </c>
      <c r="G143" t="s">
        <v>1440</v>
      </c>
      <c r="H143" t="s">
        <v>1440</v>
      </c>
      <c r="I143" s="30">
        <v>5</v>
      </c>
      <c r="J143" s="30">
        <v>2.34</v>
      </c>
      <c r="K143" s="30">
        <v>3.9</v>
      </c>
      <c r="L143" s="30">
        <v>17.5</v>
      </c>
      <c r="M143" s="30">
        <v>8</v>
      </c>
      <c r="N143" s="30">
        <v>2</v>
      </c>
      <c r="O143" s="30">
        <v>10</v>
      </c>
      <c r="P143" s="30">
        <v>7</v>
      </c>
      <c r="Q143" s="30">
        <f t="shared" si="18"/>
        <v>5</v>
      </c>
      <c r="R143" s="30">
        <f t="shared" si="19"/>
        <v>2.34</v>
      </c>
      <c r="S143" s="30">
        <f t="shared" si="20"/>
        <v>3.9</v>
      </c>
      <c r="T143" s="30">
        <f t="shared" si="21"/>
        <v>17.5</v>
      </c>
      <c r="U143" s="30">
        <f t="shared" si="22"/>
        <v>8</v>
      </c>
      <c r="V143" s="30">
        <f t="shared" si="23"/>
        <v>2</v>
      </c>
      <c r="W143" s="30">
        <f t="shared" si="24"/>
        <v>10</v>
      </c>
      <c r="X143" s="30">
        <f t="shared" si="25"/>
        <v>7</v>
      </c>
      <c r="Y143" s="30">
        <f t="shared" si="26"/>
        <v>55.74</v>
      </c>
    </row>
    <row r="144" spans="1:25" x14ac:dyDescent="0.2">
      <c r="A144" s="28">
        <v>41783</v>
      </c>
      <c r="B144">
        <v>2014</v>
      </c>
      <c r="C144">
        <v>5</v>
      </c>
      <c r="D144" t="s">
        <v>547</v>
      </c>
      <c r="E144" t="s">
        <v>419</v>
      </c>
      <c r="F144">
        <v>6</v>
      </c>
      <c r="G144" t="s">
        <v>1440</v>
      </c>
      <c r="H144" t="s">
        <v>1440</v>
      </c>
      <c r="I144" s="30">
        <v>3</v>
      </c>
      <c r="J144" s="30">
        <v>4.7130000000000001</v>
      </c>
      <c r="K144" s="30">
        <v>5</v>
      </c>
      <c r="L144" s="30">
        <v>28</v>
      </c>
      <c r="M144" s="30">
        <v>11</v>
      </c>
      <c r="N144" s="30">
        <v>1</v>
      </c>
      <c r="O144" s="30">
        <v>0</v>
      </c>
      <c r="P144" s="30">
        <v>9</v>
      </c>
      <c r="Q144" s="30">
        <f t="shared" si="18"/>
        <v>3</v>
      </c>
      <c r="R144" s="30">
        <f t="shared" si="19"/>
        <v>4.7130000000000001</v>
      </c>
      <c r="S144" s="30">
        <f t="shared" si="20"/>
        <v>5</v>
      </c>
      <c r="T144" s="30">
        <f t="shared" si="21"/>
        <v>28</v>
      </c>
      <c r="U144" s="30">
        <f t="shared" si="22"/>
        <v>11</v>
      </c>
      <c r="V144" s="30">
        <f t="shared" si="23"/>
        <v>1</v>
      </c>
      <c r="W144" s="30">
        <f t="shared" si="24"/>
        <v>0</v>
      </c>
      <c r="X144" s="30">
        <f t="shared" si="25"/>
        <v>9</v>
      </c>
      <c r="Y144" s="30">
        <f t="shared" si="26"/>
        <v>61.713000000000001</v>
      </c>
    </row>
    <row r="145" spans="1:25" x14ac:dyDescent="0.2">
      <c r="A145" s="28">
        <v>41784</v>
      </c>
      <c r="B145">
        <v>2014</v>
      </c>
      <c r="C145">
        <v>5</v>
      </c>
      <c r="D145" t="s">
        <v>547</v>
      </c>
      <c r="E145" t="s">
        <v>421</v>
      </c>
      <c r="F145">
        <v>7</v>
      </c>
      <c r="G145" t="s">
        <v>1440</v>
      </c>
      <c r="H145" t="s">
        <v>1440</v>
      </c>
      <c r="I145" s="30">
        <v>2</v>
      </c>
      <c r="J145" s="30">
        <v>3</v>
      </c>
      <c r="K145" s="30">
        <v>1</v>
      </c>
      <c r="L145" s="30">
        <v>7</v>
      </c>
      <c r="M145" s="30">
        <v>8</v>
      </c>
      <c r="N145" s="30">
        <v>0</v>
      </c>
      <c r="O145" s="30">
        <v>5</v>
      </c>
      <c r="P145" s="30">
        <v>1</v>
      </c>
      <c r="Q145" s="30">
        <f t="shared" si="18"/>
        <v>2</v>
      </c>
      <c r="R145" s="30">
        <f t="shared" si="19"/>
        <v>3</v>
      </c>
      <c r="S145" s="30">
        <f t="shared" si="20"/>
        <v>1</v>
      </c>
      <c r="T145" s="30">
        <f t="shared" si="21"/>
        <v>7</v>
      </c>
      <c r="U145" s="30">
        <f t="shared" si="22"/>
        <v>8</v>
      </c>
      <c r="V145" s="30">
        <f t="shared" si="23"/>
        <v>0</v>
      </c>
      <c r="W145" s="30">
        <f t="shared" si="24"/>
        <v>5</v>
      </c>
      <c r="X145" s="30">
        <f t="shared" si="25"/>
        <v>1</v>
      </c>
      <c r="Y145" s="30">
        <f t="shared" si="26"/>
        <v>27</v>
      </c>
    </row>
    <row r="146" spans="1:25" x14ac:dyDescent="0.2">
      <c r="A146" s="28">
        <v>41785</v>
      </c>
      <c r="B146">
        <v>2014</v>
      </c>
      <c r="C146">
        <v>5</v>
      </c>
      <c r="D146" t="s">
        <v>547</v>
      </c>
      <c r="E146" t="s">
        <v>62</v>
      </c>
      <c r="F146">
        <v>1</v>
      </c>
      <c r="G146" t="s">
        <v>1440</v>
      </c>
      <c r="H146" t="s">
        <v>1440</v>
      </c>
      <c r="I146" s="30">
        <v>2.68</v>
      </c>
      <c r="J146" s="30">
        <v>3.34</v>
      </c>
      <c r="K146" s="30">
        <v>7.4</v>
      </c>
      <c r="L146" s="30">
        <v>18</v>
      </c>
      <c r="M146" s="30">
        <v>7</v>
      </c>
      <c r="N146" s="30">
        <v>1</v>
      </c>
      <c r="O146" s="30">
        <v>0</v>
      </c>
      <c r="P146" s="30">
        <v>5</v>
      </c>
      <c r="Q146" s="30">
        <f t="shared" si="18"/>
        <v>2.68</v>
      </c>
      <c r="R146" s="30">
        <f t="shared" si="19"/>
        <v>3.34</v>
      </c>
      <c r="S146" s="30">
        <f t="shared" si="20"/>
        <v>7.4</v>
      </c>
      <c r="T146" s="30">
        <f t="shared" si="21"/>
        <v>18</v>
      </c>
      <c r="U146" s="30">
        <f t="shared" si="22"/>
        <v>7</v>
      </c>
      <c r="V146" s="30">
        <f t="shared" si="23"/>
        <v>1</v>
      </c>
      <c r="W146" s="30">
        <f t="shared" si="24"/>
        <v>0</v>
      </c>
      <c r="X146" s="30">
        <f t="shared" si="25"/>
        <v>5</v>
      </c>
      <c r="Y146" s="30">
        <f t="shared" si="26"/>
        <v>44.42</v>
      </c>
    </row>
    <row r="147" spans="1:25" x14ac:dyDescent="0.2">
      <c r="A147" s="28">
        <v>41786</v>
      </c>
      <c r="B147">
        <v>2014</v>
      </c>
      <c r="C147">
        <v>5</v>
      </c>
      <c r="D147" t="s">
        <v>547</v>
      </c>
      <c r="E147" t="s">
        <v>411</v>
      </c>
      <c r="F147">
        <v>2</v>
      </c>
      <c r="G147" t="s">
        <v>1440</v>
      </c>
      <c r="H147" t="s">
        <v>1440</v>
      </c>
      <c r="I147" s="30">
        <v>0</v>
      </c>
      <c r="J147" s="30">
        <v>2.34</v>
      </c>
      <c r="K147" s="30">
        <v>5</v>
      </c>
      <c r="L147" s="30">
        <v>28.6</v>
      </c>
      <c r="M147" s="30">
        <v>12</v>
      </c>
      <c r="N147" s="30">
        <v>1</v>
      </c>
      <c r="O147" s="30">
        <v>1</v>
      </c>
      <c r="P147" s="30">
        <v>6</v>
      </c>
      <c r="Q147" s="30">
        <f t="shared" si="18"/>
        <v>0</v>
      </c>
      <c r="R147" s="30">
        <f t="shared" si="19"/>
        <v>2.34</v>
      </c>
      <c r="S147" s="30">
        <f t="shared" si="20"/>
        <v>5</v>
      </c>
      <c r="T147" s="30">
        <f t="shared" si="21"/>
        <v>28.6</v>
      </c>
      <c r="U147" s="30">
        <f t="shared" si="22"/>
        <v>12</v>
      </c>
      <c r="V147" s="30">
        <f t="shared" si="23"/>
        <v>1</v>
      </c>
      <c r="W147" s="30">
        <f t="shared" si="24"/>
        <v>1</v>
      </c>
      <c r="X147" s="30">
        <f t="shared" si="25"/>
        <v>6</v>
      </c>
      <c r="Y147" s="30">
        <f t="shared" si="26"/>
        <v>55.94</v>
      </c>
    </row>
    <row r="148" spans="1:25" x14ac:dyDescent="0.2">
      <c r="A148" s="28">
        <v>41787</v>
      </c>
      <c r="B148">
        <v>2014</v>
      </c>
      <c r="C148">
        <v>5</v>
      </c>
      <c r="D148" t="s">
        <v>547</v>
      </c>
      <c r="E148" t="s">
        <v>413</v>
      </c>
      <c r="F148">
        <v>3</v>
      </c>
      <c r="G148" t="s">
        <v>1440</v>
      </c>
      <c r="H148" t="s">
        <v>1440</v>
      </c>
      <c r="I148" s="30">
        <v>1.34</v>
      </c>
      <c r="J148" s="30">
        <v>5.0199999999999996</v>
      </c>
      <c r="K148" s="30">
        <v>1.4</v>
      </c>
      <c r="L148" s="30">
        <v>10.28</v>
      </c>
      <c r="M148" s="30">
        <v>9</v>
      </c>
      <c r="N148" s="30">
        <v>0</v>
      </c>
      <c r="O148" s="30">
        <v>2</v>
      </c>
      <c r="P148" s="30">
        <v>5.0999999999999996</v>
      </c>
      <c r="Q148" s="30">
        <f t="shared" si="18"/>
        <v>1.34</v>
      </c>
      <c r="R148" s="30">
        <f t="shared" si="19"/>
        <v>5.0199999999999996</v>
      </c>
      <c r="S148" s="30">
        <f t="shared" si="20"/>
        <v>1.4</v>
      </c>
      <c r="T148" s="30">
        <f t="shared" si="21"/>
        <v>10.28</v>
      </c>
      <c r="U148" s="30">
        <f t="shared" si="22"/>
        <v>9</v>
      </c>
      <c r="V148" s="30">
        <f t="shared" si="23"/>
        <v>0</v>
      </c>
      <c r="W148" s="30">
        <f t="shared" si="24"/>
        <v>2</v>
      </c>
      <c r="X148" s="30">
        <f t="shared" si="25"/>
        <v>5.0999999999999996</v>
      </c>
      <c r="Y148" s="30">
        <f t="shared" si="26"/>
        <v>34.14</v>
      </c>
    </row>
    <row r="149" spans="1:25" x14ac:dyDescent="0.2">
      <c r="A149" s="28">
        <v>41788</v>
      </c>
      <c r="B149">
        <v>2014</v>
      </c>
      <c r="C149">
        <v>5</v>
      </c>
      <c r="D149" t="s">
        <v>547</v>
      </c>
      <c r="E149" t="s">
        <v>415</v>
      </c>
      <c r="F149">
        <v>4</v>
      </c>
      <c r="G149" t="s">
        <v>1440</v>
      </c>
      <c r="H149" t="s">
        <v>1440</v>
      </c>
      <c r="I149" s="30">
        <v>4</v>
      </c>
      <c r="J149" s="30">
        <v>5.34</v>
      </c>
      <c r="K149" s="30">
        <v>6.3</v>
      </c>
      <c r="L149" s="30">
        <v>27</v>
      </c>
      <c r="M149" s="30">
        <v>13</v>
      </c>
      <c r="N149" s="30">
        <v>0</v>
      </c>
      <c r="O149" s="30">
        <v>0</v>
      </c>
      <c r="P149" s="30">
        <v>2</v>
      </c>
      <c r="Q149" s="30">
        <f t="shared" si="18"/>
        <v>4</v>
      </c>
      <c r="R149" s="30">
        <f t="shared" si="19"/>
        <v>5.34</v>
      </c>
      <c r="S149" s="30">
        <f t="shared" si="20"/>
        <v>6.3</v>
      </c>
      <c r="T149" s="30">
        <f t="shared" si="21"/>
        <v>27</v>
      </c>
      <c r="U149" s="30">
        <f t="shared" si="22"/>
        <v>13</v>
      </c>
      <c r="V149" s="30">
        <f t="shared" si="23"/>
        <v>0</v>
      </c>
      <c r="W149" s="30">
        <f t="shared" si="24"/>
        <v>0</v>
      </c>
      <c r="X149" s="30">
        <f t="shared" si="25"/>
        <v>2</v>
      </c>
      <c r="Y149" s="30">
        <f t="shared" si="26"/>
        <v>57.64</v>
      </c>
    </row>
    <row r="150" spans="1:25" x14ac:dyDescent="0.2">
      <c r="A150" s="28">
        <v>41789</v>
      </c>
      <c r="B150">
        <v>2014</v>
      </c>
      <c r="C150">
        <v>5</v>
      </c>
      <c r="D150" t="s">
        <v>547</v>
      </c>
      <c r="E150" t="s">
        <v>417</v>
      </c>
      <c r="F150">
        <v>5</v>
      </c>
      <c r="G150" t="s">
        <v>1440</v>
      </c>
      <c r="H150" t="s">
        <v>1440</v>
      </c>
      <c r="I150" s="30">
        <v>3.02</v>
      </c>
      <c r="J150" s="30">
        <v>2.02</v>
      </c>
      <c r="K150" s="30">
        <v>2</v>
      </c>
      <c r="L150" s="30">
        <v>21.5</v>
      </c>
      <c r="M150" s="30">
        <v>14</v>
      </c>
      <c r="N150" s="30">
        <v>0</v>
      </c>
      <c r="O150" s="30">
        <v>0</v>
      </c>
      <c r="P150" s="30">
        <v>5</v>
      </c>
      <c r="Q150" s="30">
        <f t="shared" si="18"/>
        <v>3.02</v>
      </c>
      <c r="R150" s="30">
        <f t="shared" si="19"/>
        <v>2.02</v>
      </c>
      <c r="S150" s="30">
        <f t="shared" si="20"/>
        <v>2</v>
      </c>
      <c r="T150" s="30">
        <f t="shared" si="21"/>
        <v>21.5</v>
      </c>
      <c r="U150" s="30">
        <f t="shared" si="22"/>
        <v>14</v>
      </c>
      <c r="V150" s="30">
        <f t="shared" si="23"/>
        <v>0</v>
      </c>
      <c r="W150" s="30">
        <f t="shared" si="24"/>
        <v>0</v>
      </c>
      <c r="X150" s="30">
        <f t="shared" si="25"/>
        <v>5</v>
      </c>
      <c r="Y150" s="30">
        <f t="shared" si="26"/>
        <v>47.54</v>
      </c>
    </row>
    <row r="151" spans="1:25" x14ac:dyDescent="0.2">
      <c r="A151" s="28">
        <v>41790</v>
      </c>
      <c r="B151">
        <v>2014</v>
      </c>
      <c r="C151">
        <v>5</v>
      </c>
      <c r="D151" t="s">
        <v>547</v>
      </c>
      <c r="E151" t="s">
        <v>419</v>
      </c>
      <c r="F151">
        <v>6</v>
      </c>
      <c r="G151" t="s">
        <v>1440</v>
      </c>
      <c r="H151" t="s">
        <v>1440</v>
      </c>
      <c r="I151" s="30">
        <v>5.67</v>
      </c>
      <c r="J151" s="30">
        <v>3.34</v>
      </c>
      <c r="K151" s="30">
        <v>2</v>
      </c>
      <c r="L151" s="30">
        <v>28</v>
      </c>
      <c r="M151" s="30">
        <v>10</v>
      </c>
      <c r="N151" s="30">
        <v>0</v>
      </c>
      <c r="O151" s="30">
        <v>15</v>
      </c>
      <c r="P151" s="30">
        <v>2</v>
      </c>
      <c r="Q151" s="30">
        <f t="shared" si="18"/>
        <v>5.67</v>
      </c>
      <c r="R151" s="30">
        <f t="shared" si="19"/>
        <v>3.34</v>
      </c>
      <c r="S151" s="30">
        <f t="shared" si="20"/>
        <v>2</v>
      </c>
      <c r="T151" s="30">
        <f t="shared" si="21"/>
        <v>28</v>
      </c>
      <c r="U151" s="30">
        <f t="shared" si="22"/>
        <v>10</v>
      </c>
      <c r="V151" s="30">
        <f t="shared" si="23"/>
        <v>0</v>
      </c>
      <c r="W151" s="30">
        <f t="shared" si="24"/>
        <v>15</v>
      </c>
      <c r="X151" s="30">
        <f t="shared" si="25"/>
        <v>2</v>
      </c>
      <c r="Y151" s="30">
        <f t="shared" si="26"/>
        <v>66.009999999999991</v>
      </c>
    </row>
    <row r="152" spans="1:25" x14ac:dyDescent="0.2">
      <c r="A152" s="28">
        <v>41791</v>
      </c>
      <c r="B152">
        <v>2014</v>
      </c>
      <c r="C152">
        <v>6</v>
      </c>
      <c r="D152" t="s">
        <v>548</v>
      </c>
      <c r="E152" t="s">
        <v>421</v>
      </c>
      <c r="F152">
        <v>7</v>
      </c>
      <c r="G152" t="s">
        <v>1440</v>
      </c>
      <c r="H152" t="s">
        <v>1440</v>
      </c>
      <c r="I152" s="30">
        <v>1</v>
      </c>
      <c r="J152" s="30">
        <v>0.68</v>
      </c>
      <c r="K152" s="30">
        <v>1</v>
      </c>
      <c r="L152" s="30">
        <v>10</v>
      </c>
      <c r="M152" s="30">
        <v>4</v>
      </c>
      <c r="N152" s="30">
        <v>1</v>
      </c>
      <c r="O152" s="30">
        <v>1</v>
      </c>
      <c r="P152" s="30">
        <v>3</v>
      </c>
      <c r="Q152" s="30">
        <f t="shared" si="18"/>
        <v>1</v>
      </c>
      <c r="R152" s="30">
        <f t="shared" si="19"/>
        <v>0.68</v>
      </c>
      <c r="S152" s="30">
        <f t="shared" si="20"/>
        <v>1</v>
      </c>
      <c r="T152" s="30">
        <f t="shared" si="21"/>
        <v>10</v>
      </c>
      <c r="U152" s="30">
        <f t="shared" si="22"/>
        <v>4</v>
      </c>
      <c r="V152" s="30">
        <f t="shared" si="23"/>
        <v>1</v>
      </c>
      <c r="W152" s="30">
        <f t="shared" si="24"/>
        <v>1</v>
      </c>
      <c r="X152" s="30">
        <f t="shared" si="25"/>
        <v>3</v>
      </c>
      <c r="Y152" s="30">
        <f t="shared" si="26"/>
        <v>21.68</v>
      </c>
    </row>
    <row r="153" spans="1:25" x14ac:dyDescent="0.2">
      <c r="A153" s="28">
        <v>41792</v>
      </c>
      <c r="B153">
        <v>2014</v>
      </c>
      <c r="C153">
        <v>6</v>
      </c>
      <c r="D153" t="s">
        <v>548</v>
      </c>
      <c r="E153" t="s">
        <v>62</v>
      </c>
      <c r="F153">
        <v>1</v>
      </c>
      <c r="G153" t="s">
        <v>1440</v>
      </c>
      <c r="H153" t="s">
        <v>1440</v>
      </c>
      <c r="I153" s="30">
        <v>4</v>
      </c>
      <c r="J153" s="30">
        <v>4.34</v>
      </c>
      <c r="K153" s="30">
        <v>10</v>
      </c>
      <c r="L153" s="30">
        <v>23.3</v>
      </c>
      <c r="M153" s="30">
        <v>16</v>
      </c>
      <c r="N153" s="30">
        <v>3</v>
      </c>
      <c r="O153" s="30">
        <v>0</v>
      </c>
      <c r="P153" s="30">
        <v>3</v>
      </c>
      <c r="Q153" s="30">
        <f t="shared" si="18"/>
        <v>4</v>
      </c>
      <c r="R153" s="30">
        <f t="shared" si="19"/>
        <v>4.34</v>
      </c>
      <c r="S153" s="30">
        <f t="shared" si="20"/>
        <v>10</v>
      </c>
      <c r="T153" s="30">
        <f t="shared" si="21"/>
        <v>23.3</v>
      </c>
      <c r="U153" s="30">
        <f t="shared" si="22"/>
        <v>16</v>
      </c>
      <c r="V153" s="30">
        <f t="shared" si="23"/>
        <v>3</v>
      </c>
      <c r="W153" s="30">
        <f t="shared" si="24"/>
        <v>0</v>
      </c>
      <c r="X153" s="30">
        <f t="shared" si="25"/>
        <v>3</v>
      </c>
      <c r="Y153" s="30">
        <f t="shared" si="26"/>
        <v>63.64</v>
      </c>
    </row>
    <row r="154" spans="1:25" x14ac:dyDescent="0.2">
      <c r="A154" s="28">
        <v>41793</v>
      </c>
      <c r="B154">
        <v>2014</v>
      </c>
      <c r="C154">
        <v>6</v>
      </c>
      <c r="D154" t="s">
        <v>548</v>
      </c>
      <c r="E154" t="s">
        <v>411</v>
      </c>
      <c r="F154">
        <v>2</v>
      </c>
      <c r="G154" t="s">
        <v>1440</v>
      </c>
      <c r="H154" t="s">
        <v>1440</v>
      </c>
      <c r="I154" s="30">
        <v>3</v>
      </c>
      <c r="J154" s="30">
        <v>2</v>
      </c>
      <c r="K154" s="30">
        <v>2.4</v>
      </c>
      <c r="L154" s="30">
        <v>24</v>
      </c>
      <c r="M154" s="30">
        <v>7</v>
      </c>
      <c r="N154" s="30">
        <v>2</v>
      </c>
      <c r="O154" s="30">
        <v>5</v>
      </c>
      <c r="P154" s="30">
        <v>3</v>
      </c>
      <c r="Q154" s="30">
        <f t="shared" si="18"/>
        <v>3</v>
      </c>
      <c r="R154" s="30">
        <f t="shared" si="19"/>
        <v>2</v>
      </c>
      <c r="S154" s="30">
        <f t="shared" si="20"/>
        <v>2.4</v>
      </c>
      <c r="T154" s="30">
        <f t="shared" si="21"/>
        <v>24</v>
      </c>
      <c r="U154" s="30">
        <f t="shared" si="22"/>
        <v>7</v>
      </c>
      <c r="V154" s="30">
        <f t="shared" si="23"/>
        <v>2</v>
      </c>
      <c r="W154" s="30">
        <f t="shared" si="24"/>
        <v>5</v>
      </c>
      <c r="X154" s="30">
        <f t="shared" si="25"/>
        <v>3</v>
      </c>
      <c r="Y154" s="30">
        <f t="shared" si="26"/>
        <v>48.4</v>
      </c>
    </row>
    <row r="155" spans="1:25" x14ac:dyDescent="0.2">
      <c r="A155" s="28">
        <v>41794</v>
      </c>
      <c r="B155">
        <v>2014</v>
      </c>
      <c r="C155">
        <v>6</v>
      </c>
      <c r="D155" t="s">
        <v>548</v>
      </c>
      <c r="E155" t="s">
        <v>413</v>
      </c>
      <c r="F155">
        <v>3</v>
      </c>
      <c r="G155" t="s">
        <v>1440</v>
      </c>
      <c r="H155" t="s">
        <v>1440</v>
      </c>
      <c r="I155" s="30">
        <v>1</v>
      </c>
      <c r="J155" s="30">
        <v>4.68</v>
      </c>
      <c r="K155" s="30">
        <v>3.5</v>
      </c>
      <c r="L155" s="30">
        <v>24</v>
      </c>
      <c r="M155" s="30">
        <v>6</v>
      </c>
      <c r="N155" s="30">
        <v>0</v>
      </c>
      <c r="O155" s="30">
        <v>1</v>
      </c>
      <c r="P155" s="30">
        <v>2.5</v>
      </c>
      <c r="Q155" s="30">
        <f t="shared" si="18"/>
        <v>1</v>
      </c>
      <c r="R155" s="30">
        <f t="shared" si="19"/>
        <v>4.68</v>
      </c>
      <c r="S155" s="30">
        <f t="shared" si="20"/>
        <v>3.5</v>
      </c>
      <c r="T155" s="30">
        <f t="shared" si="21"/>
        <v>24</v>
      </c>
      <c r="U155" s="30">
        <f t="shared" si="22"/>
        <v>6</v>
      </c>
      <c r="V155" s="30">
        <f t="shared" si="23"/>
        <v>0</v>
      </c>
      <c r="W155" s="30">
        <f t="shared" si="24"/>
        <v>1</v>
      </c>
      <c r="X155" s="30">
        <f t="shared" si="25"/>
        <v>2.5</v>
      </c>
      <c r="Y155" s="30">
        <f t="shared" si="26"/>
        <v>42.68</v>
      </c>
    </row>
    <row r="156" spans="1:25" x14ac:dyDescent="0.2">
      <c r="A156" s="28">
        <v>41795</v>
      </c>
      <c r="B156">
        <v>2014</v>
      </c>
      <c r="C156">
        <v>6</v>
      </c>
      <c r="D156" t="s">
        <v>548</v>
      </c>
      <c r="E156" t="s">
        <v>415</v>
      </c>
      <c r="F156">
        <v>4</v>
      </c>
      <c r="G156" t="s">
        <v>1440</v>
      </c>
      <c r="H156" t="s">
        <v>1440</v>
      </c>
      <c r="I156" s="30">
        <v>0.34</v>
      </c>
      <c r="J156" s="30">
        <v>4.68</v>
      </c>
      <c r="K156" s="30">
        <v>4.5</v>
      </c>
      <c r="L156" s="30">
        <v>22.5</v>
      </c>
      <c r="M156" s="30">
        <v>4</v>
      </c>
      <c r="N156" s="30">
        <v>0</v>
      </c>
      <c r="O156" s="30">
        <v>0</v>
      </c>
      <c r="P156" s="30">
        <v>5</v>
      </c>
      <c r="Q156" s="30">
        <f t="shared" si="18"/>
        <v>0.34</v>
      </c>
      <c r="R156" s="30">
        <f t="shared" si="19"/>
        <v>4.68</v>
      </c>
      <c r="S156" s="30">
        <f t="shared" si="20"/>
        <v>4.5</v>
      </c>
      <c r="T156" s="30">
        <f t="shared" si="21"/>
        <v>22.5</v>
      </c>
      <c r="U156" s="30">
        <f t="shared" si="22"/>
        <v>4</v>
      </c>
      <c r="V156" s="30">
        <f t="shared" si="23"/>
        <v>0</v>
      </c>
      <c r="W156" s="30">
        <f t="shared" si="24"/>
        <v>0</v>
      </c>
      <c r="X156" s="30">
        <f t="shared" si="25"/>
        <v>5</v>
      </c>
      <c r="Y156" s="30">
        <f t="shared" si="26"/>
        <v>41.019999999999996</v>
      </c>
    </row>
    <row r="157" spans="1:25" x14ac:dyDescent="0.2">
      <c r="A157" s="28">
        <v>41796</v>
      </c>
      <c r="B157">
        <v>2014</v>
      </c>
      <c r="C157">
        <v>6</v>
      </c>
      <c r="D157" t="s">
        <v>548</v>
      </c>
      <c r="E157" t="s">
        <v>417</v>
      </c>
      <c r="F157">
        <v>5</v>
      </c>
      <c r="G157" t="s">
        <v>1440</v>
      </c>
      <c r="H157" t="s">
        <v>1440</v>
      </c>
      <c r="I157" s="30">
        <v>5</v>
      </c>
      <c r="J157" s="30">
        <v>1.68</v>
      </c>
      <c r="K157" s="30">
        <v>3</v>
      </c>
      <c r="L157" s="30">
        <v>16.625</v>
      </c>
      <c r="M157" s="30">
        <v>15</v>
      </c>
      <c r="N157" s="30">
        <v>2</v>
      </c>
      <c r="O157" s="30">
        <v>1</v>
      </c>
      <c r="P157" s="30">
        <v>5</v>
      </c>
      <c r="Q157" s="30">
        <f t="shared" si="18"/>
        <v>5</v>
      </c>
      <c r="R157" s="30">
        <f t="shared" si="19"/>
        <v>1.68</v>
      </c>
      <c r="S157" s="30">
        <f t="shared" si="20"/>
        <v>3</v>
      </c>
      <c r="T157" s="30">
        <f t="shared" si="21"/>
        <v>16.625</v>
      </c>
      <c r="U157" s="30">
        <f t="shared" si="22"/>
        <v>15</v>
      </c>
      <c r="V157" s="30">
        <f t="shared" si="23"/>
        <v>2</v>
      </c>
      <c r="W157" s="30">
        <f t="shared" si="24"/>
        <v>1</v>
      </c>
      <c r="X157" s="30">
        <f t="shared" si="25"/>
        <v>5</v>
      </c>
      <c r="Y157" s="30">
        <f t="shared" si="26"/>
        <v>49.305</v>
      </c>
    </row>
    <row r="158" spans="1:25" x14ac:dyDescent="0.2">
      <c r="A158" s="28">
        <v>41797</v>
      </c>
      <c r="B158">
        <v>2014</v>
      </c>
      <c r="C158">
        <v>6</v>
      </c>
      <c r="D158" t="s">
        <v>548</v>
      </c>
      <c r="E158" t="s">
        <v>419</v>
      </c>
      <c r="F158">
        <v>6</v>
      </c>
      <c r="G158" t="s">
        <v>1440</v>
      </c>
      <c r="H158" t="s">
        <v>1440</v>
      </c>
      <c r="I158" s="30">
        <v>9</v>
      </c>
      <c r="J158" s="30">
        <v>3.68</v>
      </c>
      <c r="K158" s="30">
        <v>7.5</v>
      </c>
      <c r="L158" s="30">
        <v>33</v>
      </c>
      <c r="M158" s="30">
        <v>8</v>
      </c>
      <c r="N158" s="30">
        <v>1</v>
      </c>
      <c r="O158" s="30">
        <v>6</v>
      </c>
      <c r="P158" s="30">
        <v>7</v>
      </c>
      <c r="Q158" s="30">
        <f t="shared" si="18"/>
        <v>9</v>
      </c>
      <c r="R158" s="30">
        <f t="shared" si="19"/>
        <v>3.68</v>
      </c>
      <c r="S158" s="30">
        <f t="shared" si="20"/>
        <v>7.5</v>
      </c>
      <c r="T158" s="30">
        <f t="shared" si="21"/>
        <v>33</v>
      </c>
      <c r="U158" s="30">
        <f t="shared" si="22"/>
        <v>8</v>
      </c>
      <c r="V158" s="30">
        <f t="shared" si="23"/>
        <v>1</v>
      </c>
      <c r="W158" s="30">
        <f t="shared" si="24"/>
        <v>6</v>
      </c>
      <c r="X158" s="30">
        <f t="shared" si="25"/>
        <v>7</v>
      </c>
      <c r="Y158" s="30">
        <f t="shared" si="26"/>
        <v>75.180000000000007</v>
      </c>
    </row>
    <row r="159" spans="1:25" x14ac:dyDescent="0.2">
      <c r="A159" s="28">
        <v>41798</v>
      </c>
      <c r="B159">
        <v>2014</v>
      </c>
      <c r="C159">
        <v>6</v>
      </c>
      <c r="D159" t="s">
        <v>548</v>
      </c>
      <c r="E159" t="s">
        <v>421</v>
      </c>
      <c r="F159">
        <v>7</v>
      </c>
      <c r="G159" t="s">
        <v>1440</v>
      </c>
      <c r="H159" t="s">
        <v>1440</v>
      </c>
      <c r="I159" s="30">
        <v>1</v>
      </c>
      <c r="J159" s="30">
        <v>2</v>
      </c>
      <c r="K159" s="30">
        <v>3</v>
      </c>
      <c r="L159" s="30">
        <v>11</v>
      </c>
      <c r="M159" s="30">
        <v>8</v>
      </c>
      <c r="N159" s="30">
        <v>0</v>
      </c>
      <c r="O159" s="30">
        <v>6</v>
      </c>
      <c r="P159" s="30">
        <v>2</v>
      </c>
      <c r="Q159" s="30">
        <f t="shared" si="18"/>
        <v>1</v>
      </c>
      <c r="R159" s="30">
        <f t="shared" si="19"/>
        <v>2</v>
      </c>
      <c r="S159" s="30">
        <f t="shared" si="20"/>
        <v>3</v>
      </c>
      <c r="T159" s="30">
        <f t="shared" si="21"/>
        <v>11</v>
      </c>
      <c r="U159" s="30">
        <f t="shared" si="22"/>
        <v>8</v>
      </c>
      <c r="V159" s="30">
        <f t="shared" si="23"/>
        <v>0</v>
      </c>
      <c r="W159" s="30">
        <f t="shared" si="24"/>
        <v>6</v>
      </c>
      <c r="X159" s="30">
        <f t="shared" si="25"/>
        <v>2</v>
      </c>
      <c r="Y159" s="30">
        <f t="shared" si="26"/>
        <v>33</v>
      </c>
    </row>
    <row r="160" spans="1:25" x14ac:dyDescent="0.2">
      <c r="A160" s="28">
        <v>41799</v>
      </c>
      <c r="B160">
        <v>2014</v>
      </c>
      <c r="C160">
        <v>6</v>
      </c>
      <c r="D160" t="s">
        <v>548</v>
      </c>
      <c r="E160" t="s">
        <v>62</v>
      </c>
      <c r="F160">
        <v>1</v>
      </c>
      <c r="G160" t="s">
        <v>1440</v>
      </c>
      <c r="H160" t="s">
        <v>1440</v>
      </c>
      <c r="I160" s="30">
        <v>6.33</v>
      </c>
      <c r="J160" s="30">
        <v>1.34</v>
      </c>
      <c r="K160" s="30">
        <v>5</v>
      </c>
      <c r="L160" s="30">
        <v>18</v>
      </c>
      <c r="M160" s="30">
        <v>17</v>
      </c>
      <c r="N160" s="30">
        <v>4</v>
      </c>
      <c r="O160" s="30">
        <v>0</v>
      </c>
      <c r="P160" s="30">
        <v>11</v>
      </c>
      <c r="Q160" s="30">
        <f t="shared" si="18"/>
        <v>6.33</v>
      </c>
      <c r="R160" s="30">
        <f t="shared" si="19"/>
        <v>1.34</v>
      </c>
      <c r="S160" s="30">
        <f t="shared" si="20"/>
        <v>5</v>
      </c>
      <c r="T160" s="30">
        <f t="shared" si="21"/>
        <v>18</v>
      </c>
      <c r="U160" s="30">
        <f t="shared" si="22"/>
        <v>17</v>
      </c>
      <c r="V160" s="30">
        <f t="shared" si="23"/>
        <v>4</v>
      </c>
      <c r="W160" s="30">
        <f t="shared" si="24"/>
        <v>0</v>
      </c>
      <c r="X160" s="30">
        <f t="shared" si="25"/>
        <v>11</v>
      </c>
      <c r="Y160" s="30">
        <f t="shared" si="26"/>
        <v>62.67</v>
      </c>
    </row>
    <row r="161" spans="1:25" x14ac:dyDescent="0.2">
      <c r="A161" s="28">
        <v>41800</v>
      </c>
      <c r="B161">
        <v>2014</v>
      </c>
      <c r="C161">
        <v>6</v>
      </c>
      <c r="D161" t="s">
        <v>548</v>
      </c>
      <c r="E161" t="s">
        <v>411</v>
      </c>
      <c r="F161">
        <v>2</v>
      </c>
      <c r="G161" t="s">
        <v>1440</v>
      </c>
      <c r="H161" t="s">
        <v>1440</v>
      </c>
      <c r="I161" s="30">
        <v>8.68</v>
      </c>
      <c r="J161" s="30">
        <v>2.68</v>
      </c>
      <c r="K161" s="30">
        <v>4.3</v>
      </c>
      <c r="L161" s="30">
        <v>23</v>
      </c>
      <c r="M161" s="30">
        <v>16</v>
      </c>
      <c r="N161" s="30">
        <v>2</v>
      </c>
      <c r="O161" s="30">
        <v>2</v>
      </c>
      <c r="P161" s="30">
        <v>6.5</v>
      </c>
      <c r="Q161" s="30">
        <f t="shared" si="18"/>
        <v>8.68</v>
      </c>
      <c r="R161" s="30">
        <f t="shared" si="19"/>
        <v>2.68</v>
      </c>
      <c r="S161" s="30">
        <f t="shared" si="20"/>
        <v>4.3</v>
      </c>
      <c r="T161" s="30">
        <f t="shared" si="21"/>
        <v>23</v>
      </c>
      <c r="U161" s="30">
        <f t="shared" si="22"/>
        <v>16</v>
      </c>
      <c r="V161" s="30">
        <f t="shared" si="23"/>
        <v>2</v>
      </c>
      <c r="W161" s="30">
        <f t="shared" si="24"/>
        <v>2</v>
      </c>
      <c r="X161" s="30">
        <f t="shared" si="25"/>
        <v>6.5</v>
      </c>
      <c r="Y161" s="30">
        <f t="shared" si="26"/>
        <v>65.16</v>
      </c>
    </row>
    <row r="162" spans="1:25" x14ac:dyDescent="0.2">
      <c r="A162" s="28">
        <v>41801</v>
      </c>
      <c r="B162">
        <v>2014</v>
      </c>
      <c r="C162">
        <v>6</v>
      </c>
      <c r="D162" t="s">
        <v>548</v>
      </c>
      <c r="E162" t="s">
        <v>413</v>
      </c>
      <c r="F162">
        <v>3</v>
      </c>
      <c r="G162" t="s">
        <v>1440</v>
      </c>
      <c r="H162" t="s">
        <v>1440</v>
      </c>
      <c r="I162" s="30">
        <v>4.34</v>
      </c>
      <c r="J162" s="30">
        <v>0.68</v>
      </c>
      <c r="K162" s="30">
        <v>2.2999999999999998</v>
      </c>
      <c r="L162" s="30">
        <v>12.5</v>
      </c>
      <c r="M162" s="30">
        <v>16</v>
      </c>
      <c r="N162" s="30">
        <v>2</v>
      </c>
      <c r="O162" s="30">
        <v>12</v>
      </c>
      <c r="P162" s="30">
        <v>9</v>
      </c>
      <c r="Q162" s="30">
        <f t="shared" si="18"/>
        <v>4.34</v>
      </c>
      <c r="R162" s="30">
        <f t="shared" si="19"/>
        <v>0.68</v>
      </c>
      <c r="S162" s="30">
        <f t="shared" si="20"/>
        <v>2.2999999999999998</v>
      </c>
      <c r="T162" s="30">
        <f t="shared" si="21"/>
        <v>12.5</v>
      </c>
      <c r="U162" s="30">
        <f t="shared" si="22"/>
        <v>16</v>
      </c>
      <c r="V162" s="30">
        <f t="shared" si="23"/>
        <v>2</v>
      </c>
      <c r="W162" s="30">
        <f t="shared" si="24"/>
        <v>12</v>
      </c>
      <c r="X162" s="30">
        <f t="shared" si="25"/>
        <v>9</v>
      </c>
      <c r="Y162" s="30">
        <f t="shared" si="26"/>
        <v>58.82</v>
      </c>
    </row>
    <row r="163" spans="1:25" x14ac:dyDescent="0.2">
      <c r="A163" s="28">
        <v>41802</v>
      </c>
      <c r="B163">
        <v>2014</v>
      </c>
      <c r="C163">
        <v>6</v>
      </c>
      <c r="D163" t="s">
        <v>548</v>
      </c>
      <c r="E163" t="s">
        <v>415</v>
      </c>
      <c r="F163">
        <v>4</v>
      </c>
      <c r="G163" t="s">
        <v>1440</v>
      </c>
      <c r="H163" t="s">
        <v>1440</v>
      </c>
      <c r="I163" s="30">
        <v>4.34</v>
      </c>
      <c r="J163" s="30">
        <v>3</v>
      </c>
      <c r="K163" s="30">
        <v>1</v>
      </c>
      <c r="L163" s="30">
        <v>15.8</v>
      </c>
      <c r="M163" s="30">
        <v>12</v>
      </c>
      <c r="N163" s="30">
        <v>0</v>
      </c>
      <c r="O163" s="30">
        <v>2</v>
      </c>
      <c r="P163" s="30">
        <v>3</v>
      </c>
      <c r="Q163" s="30">
        <f t="shared" si="18"/>
        <v>4.34</v>
      </c>
      <c r="R163" s="30">
        <f t="shared" si="19"/>
        <v>3</v>
      </c>
      <c r="S163" s="30">
        <f t="shared" si="20"/>
        <v>1</v>
      </c>
      <c r="T163" s="30">
        <f t="shared" si="21"/>
        <v>15.8</v>
      </c>
      <c r="U163" s="30">
        <f t="shared" si="22"/>
        <v>12</v>
      </c>
      <c r="V163" s="30">
        <f t="shared" si="23"/>
        <v>0</v>
      </c>
      <c r="W163" s="30">
        <f t="shared" si="24"/>
        <v>2</v>
      </c>
      <c r="X163" s="30">
        <f t="shared" si="25"/>
        <v>3</v>
      </c>
      <c r="Y163" s="30">
        <f t="shared" si="26"/>
        <v>41.14</v>
      </c>
    </row>
    <row r="164" spans="1:25" x14ac:dyDescent="0.2">
      <c r="A164" s="28">
        <v>41803</v>
      </c>
      <c r="B164">
        <v>2014</v>
      </c>
      <c r="C164">
        <v>6</v>
      </c>
      <c r="D164" t="s">
        <v>548</v>
      </c>
      <c r="E164" t="s">
        <v>417</v>
      </c>
      <c r="F164">
        <v>5</v>
      </c>
      <c r="G164" t="s">
        <v>1440</v>
      </c>
      <c r="H164" t="s">
        <v>1440</v>
      </c>
      <c r="I164" s="30">
        <v>1</v>
      </c>
      <c r="J164" s="30">
        <v>2.68</v>
      </c>
      <c r="K164" s="30">
        <v>5</v>
      </c>
      <c r="L164" s="30">
        <v>10</v>
      </c>
      <c r="M164" s="30">
        <v>11</v>
      </c>
      <c r="N164" s="30">
        <v>0</v>
      </c>
      <c r="O164" s="30">
        <v>3</v>
      </c>
      <c r="P164" s="30">
        <v>1</v>
      </c>
      <c r="Q164" s="30">
        <f t="shared" si="18"/>
        <v>1</v>
      </c>
      <c r="R164" s="30">
        <f t="shared" si="19"/>
        <v>2.68</v>
      </c>
      <c r="S164" s="30">
        <f t="shared" si="20"/>
        <v>5</v>
      </c>
      <c r="T164" s="30">
        <f t="shared" si="21"/>
        <v>10</v>
      </c>
      <c r="U164" s="30">
        <f t="shared" si="22"/>
        <v>11</v>
      </c>
      <c r="V164" s="30">
        <f t="shared" si="23"/>
        <v>0</v>
      </c>
      <c r="W164" s="30">
        <f t="shared" si="24"/>
        <v>3</v>
      </c>
      <c r="X164" s="30">
        <f t="shared" si="25"/>
        <v>1</v>
      </c>
      <c r="Y164" s="30">
        <f t="shared" si="26"/>
        <v>33.68</v>
      </c>
    </row>
    <row r="165" spans="1:25" x14ac:dyDescent="0.2">
      <c r="A165" s="28">
        <v>41804</v>
      </c>
      <c r="B165">
        <v>2014</v>
      </c>
      <c r="C165">
        <v>6</v>
      </c>
      <c r="D165" t="s">
        <v>548</v>
      </c>
      <c r="E165" t="s">
        <v>419</v>
      </c>
      <c r="F165">
        <v>6</v>
      </c>
      <c r="G165" t="s">
        <v>1440</v>
      </c>
      <c r="H165" t="s">
        <v>1440</v>
      </c>
      <c r="I165" s="30">
        <v>4</v>
      </c>
      <c r="J165" s="30">
        <v>5.0199999999999996</v>
      </c>
      <c r="K165" s="30">
        <v>6</v>
      </c>
      <c r="L165" s="30">
        <v>8</v>
      </c>
      <c r="M165" s="30">
        <v>10</v>
      </c>
      <c r="N165" s="30">
        <v>0</v>
      </c>
      <c r="O165" s="30">
        <v>1</v>
      </c>
      <c r="P165" s="30">
        <v>3</v>
      </c>
      <c r="Q165" s="30">
        <f t="shared" si="18"/>
        <v>4</v>
      </c>
      <c r="R165" s="30">
        <f t="shared" si="19"/>
        <v>5.0199999999999996</v>
      </c>
      <c r="S165" s="30">
        <f t="shared" si="20"/>
        <v>6</v>
      </c>
      <c r="T165" s="30">
        <f t="shared" si="21"/>
        <v>8</v>
      </c>
      <c r="U165" s="30">
        <f t="shared" si="22"/>
        <v>10</v>
      </c>
      <c r="V165" s="30">
        <f t="shared" si="23"/>
        <v>0</v>
      </c>
      <c r="W165" s="30">
        <f t="shared" si="24"/>
        <v>1</v>
      </c>
      <c r="X165" s="30">
        <f t="shared" si="25"/>
        <v>3</v>
      </c>
      <c r="Y165" s="30">
        <f t="shared" si="26"/>
        <v>37.019999999999996</v>
      </c>
    </row>
    <row r="166" spans="1:25" x14ac:dyDescent="0.2">
      <c r="A166" s="28">
        <v>41805</v>
      </c>
      <c r="B166">
        <v>2014</v>
      </c>
      <c r="C166">
        <v>6</v>
      </c>
      <c r="D166" t="s">
        <v>548</v>
      </c>
      <c r="E166" t="s">
        <v>421</v>
      </c>
      <c r="F166">
        <v>7</v>
      </c>
      <c r="G166" t="s">
        <v>1440</v>
      </c>
      <c r="H166" t="s">
        <v>1440</v>
      </c>
      <c r="I166" s="30">
        <v>0.34</v>
      </c>
      <c r="J166" s="30">
        <v>2</v>
      </c>
      <c r="K166" s="30">
        <v>0</v>
      </c>
      <c r="L166" s="30">
        <v>8</v>
      </c>
      <c r="M166" s="30">
        <v>5</v>
      </c>
      <c r="N166" s="30">
        <v>0</v>
      </c>
      <c r="O166" s="30">
        <v>0</v>
      </c>
      <c r="P166" s="30">
        <v>3.3</v>
      </c>
      <c r="Q166" s="30">
        <f t="shared" si="18"/>
        <v>0.34</v>
      </c>
      <c r="R166" s="30">
        <f t="shared" si="19"/>
        <v>2</v>
      </c>
      <c r="S166" s="30">
        <f t="shared" si="20"/>
        <v>0</v>
      </c>
      <c r="T166" s="30">
        <f t="shared" si="21"/>
        <v>8</v>
      </c>
      <c r="U166" s="30">
        <f t="shared" si="22"/>
        <v>5</v>
      </c>
      <c r="V166" s="30">
        <f t="shared" si="23"/>
        <v>0</v>
      </c>
      <c r="W166" s="30">
        <f t="shared" si="24"/>
        <v>0</v>
      </c>
      <c r="X166" s="30">
        <f t="shared" si="25"/>
        <v>3.3</v>
      </c>
      <c r="Y166" s="30">
        <f t="shared" si="26"/>
        <v>18.64</v>
      </c>
    </row>
    <row r="167" spans="1:25" x14ac:dyDescent="0.2">
      <c r="A167" s="28">
        <v>41806</v>
      </c>
      <c r="B167">
        <v>2014</v>
      </c>
      <c r="C167">
        <v>6</v>
      </c>
      <c r="D167" t="s">
        <v>548</v>
      </c>
      <c r="E167" t="s">
        <v>62</v>
      </c>
      <c r="F167">
        <v>1</v>
      </c>
      <c r="G167" t="s">
        <v>1440</v>
      </c>
      <c r="H167" t="s">
        <v>1440</v>
      </c>
      <c r="I167" s="30">
        <v>4.34</v>
      </c>
      <c r="J167" s="30">
        <v>4.34</v>
      </c>
      <c r="K167" s="30">
        <v>7.4</v>
      </c>
      <c r="L167" s="30">
        <v>12.2</v>
      </c>
      <c r="M167" s="30">
        <v>11</v>
      </c>
      <c r="N167" s="30">
        <v>0</v>
      </c>
      <c r="O167" s="30">
        <v>5</v>
      </c>
      <c r="P167" s="30">
        <v>5</v>
      </c>
      <c r="Q167" s="30">
        <f t="shared" si="18"/>
        <v>4.34</v>
      </c>
      <c r="R167" s="30">
        <f t="shared" si="19"/>
        <v>4.34</v>
      </c>
      <c r="S167" s="30">
        <f t="shared" si="20"/>
        <v>7.4</v>
      </c>
      <c r="T167" s="30">
        <f t="shared" si="21"/>
        <v>12.2</v>
      </c>
      <c r="U167" s="30">
        <f t="shared" si="22"/>
        <v>11</v>
      </c>
      <c r="V167" s="30">
        <f t="shared" si="23"/>
        <v>0</v>
      </c>
      <c r="W167" s="30">
        <f t="shared" si="24"/>
        <v>5</v>
      </c>
      <c r="X167" s="30">
        <f t="shared" si="25"/>
        <v>5</v>
      </c>
      <c r="Y167" s="30">
        <f t="shared" si="26"/>
        <v>49.28</v>
      </c>
    </row>
    <row r="168" spans="1:25" x14ac:dyDescent="0.2">
      <c r="A168" s="28">
        <v>41807</v>
      </c>
      <c r="B168">
        <v>2014</v>
      </c>
      <c r="C168">
        <v>6</v>
      </c>
      <c r="D168" t="s">
        <v>548</v>
      </c>
      <c r="E168" t="s">
        <v>411</v>
      </c>
      <c r="F168">
        <v>2</v>
      </c>
      <c r="G168" t="s">
        <v>1440</v>
      </c>
      <c r="H168" t="s">
        <v>1440</v>
      </c>
      <c r="I168" s="30">
        <v>5</v>
      </c>
      <c r="J168" s="30">
        <v>2.34</v>
      </c>
      <c r="K168" s="30">
        <v>4</v>
      </c>
      <c r="L168" s="30">
        <v>14</v>
      </c>
      <c r="M168" s="30">
        <v>12</v>
      </c>
      <c r="N168" s="30">
        <v>2</v>
      </c>
      <c r="O168" s="30">
        <v>0</v>
      </c>
      <c r="P168" s="30">
        <v>3</v>
      </c>
      <c r="Q168" s="30">
        <f t="shared" si="18"/>
        <v>5</v>
      </c>
      <c r="R168" s="30">
        <f t="shared" si="19"/>
        <v>2.34</v>
      </c>
      <c r="S168" s="30">
        <f t="shared" si="20"/>
        <v>4</v>
      </c>
      <c r="T168" s="30">
        <f t="shared" si="21"/>
        <v>14</v>
      </c>
      <c r="U168" s="30">
        <f t="shared" si="22"/>
        <v>12</v>
      </c>
      <c r="V168" s="30">
        <f t="shared" si="23"/>
        <v>2</v>
      </c>
      <c r="W168" s="30">
        <f t="shared" si="24"/>
        <v>0</v>
      </c>
      <c r="X168" s="30">
        <f t="shared" si="25"/>
        <v>3</v>
      </c>
      <c r="Y168" s="30">
        <f t="shared" si="26"/>
        <v>42.34</v>
      </c>
    </row>
    <row r="169" spans="1:25" x14ac:dyDescent="0.2">
      <c r="A169" s="28">
        <v>41808</v>
      </c>
      <c r="B169">
        <v>2014</v>
      </c>
      <c r="C169">
        <v>6</v>
      </c>
      <c r="D169" t="s">
        <v>548</v>
      </c>
      <c r="E169" t="s">
        <v>413</v>
      </c>
      <c r="F169">
        <v>3</v>
      </c>
      <c r="G169" t="s">
        <v>1440</v>
      </c>
      <c r="H169" t="s">
        <v>1440</v>
      </c>
      <c r="I169" s="30">
        <v>2</v>
      </c>
      <c r="J169" s="30">
        <v>2</v>
      </c>
      <c r="K169" s="30">
        <v>4.7</v>
      </c>
      <c r="L169" s="30">
        <v>18</v>
      </c>
      <c r="M169" s="30">
        <v>6</v>
      </c>
      <c r="N169" s="30">
        <v>0</v>
      </c>
      <c r="O169" s="30">
        <v>1</v>
      </c>
      <c r="P169" s="30">
        <v>3</v>
      </c>
      <c r="Q169" s="30">
        <f t="shared" si="18"/>
        <v>2</v>
      </c>
      <c r="R169" s="30">
        <f t="shared" si="19"/>
        <v>2</v>
      </c>
      <c r="S169" s="30">
        <f t="shared" si="20"/>
        <v>4.7</v>
      </c>
      <c r="T169" s="30">
        <f t="shared" si="21"/>
        <v>18</v>
      </c>
      <c r="U169" s="30">
        <f t="shared" si="22"/>
        <v>6</v>
      </c>
      <c r="V169" s="30">
        <f t="shared" si="23"/>
        <v>0</v>
      </c>
      <c r="W169" s="30">
        <f t="shared" si="24"/>
        <v>1</v>
      </c>
      <c r="X169" s="30">
        <f t="shared" si="25"/>
        <v>3</v>
      </c>
      <c r="Y169" s="30">
        <f t="shared" si="26"/>
        <v>36.700000000000003</v>
      </c>
    </row>
    <row r="170" spans="1:25" x14ac:dyDescent="0.2">
      <c r="A170" s="28">
        <v>41809</v>
      </c>
      <c r="B170">
        <v>2014</v>
      </c>
      <c r="C170">
        <v>6</v>
      </c>
      <c r="D170" t="s">
        <v>548</v>
      </c>
      <c r="E170" t="s">
        <v>415</v>
      </c>
      <c r="F170">
        <v>4</v>
      </c>
      <c r="G170" t="s">
        <v>1440</v>
      </c>
      <c r="H170" t="s">
        <v>1440</v>
      </c>
      <c r="I170" s="30">
        <v>3</v>
      </c>
      <c r="J170" s="30">
        <v>3.33</v>
      </c>
      <c r="K170" s="30">
        <v>1</v>
      </c>
      <c r="L170" s="30">
        <v>14</v>
      </c>
      <c r="M170" s="30">
        <v>8</v>
      </c>
      <c r="N170" s="30">
        <v>0</v>
      </c>
      <c r="O170" s="30">
        <v>0</v>
      </c>
      <c r="P170" s="30">
        <v>1</v>
      </c>
      <c r="Q170" s="30">
        <f t="shared" si="18"/>
        <v>3</v>
      </c>
      <c r="R170" s="30">
        <f t="shared" si="19"/>
        <v>3.33</v>
      </c>
      <c r="S170" s="30">
        <f t="shared" si="20"/>
        <v>1</v>
      </c>
      <c r="T170" s="30">
        <f t="shared" si="21"/>
        <v>14</v>
      </c>
      <c r="U170" s="30">
        <f t="shared" si="22"/>
        <v>8</v>
      </c>
      <c r="V170" s="30">
        <f t="shared" si="23"/>
        <v>0</v>
      </c>
      <c r="W170" s="30">
        <f t="shared" si="24"/>
        <v>0</v>
      </c>
      <c r="X170" s="30">
        <f t="shared" si="25"/>
        <v>1</v>
      </c>
      <c r="Y170" s="30">
        <f t="shared" si="26"/>
        <v>30.33</v>
      </c>
    </row>
    <row r="171" spans="1:25" x14ac:dyDescent="0.2">
      <c r="A171" s="28">
        <v>41810</v>
      </c>
      <c r="B171">
        <v>2014</v>
      </c>
      <c r="C171">
        <v>6</v>
      </c>
      <c r="D171" t="s">
        <v>548</v>
      </c>
      <c r="E171" t="s">
        <v>417</v>
      </c>
      <c r="F171">
        <v>5</v>
      </c>
      <c r="G171" t="s">
        <v>1440</v>
      </c>
      <c r="H171" t="s">
        <v>1440</v>
      </c>
      <c r="I171" s="30">
        <v>7.34</v>
      </c>
      <c r="J171" s="30">
        <v>2.02</v>
      </c>
      <c r="K171" s="30">
        <v>3</v>
      </c>
      <c r="L171" s="30">
        <v>14.5</v>
      </c>
      <c r="M171" s="30">
        <v>9</v>
      </c>
      <c r="N171" s="30">
        <v>0</v>
      </c>
      <c r="O171" s="30">
        <v>3</v>
      </c>
      <c r="P171" s="30">
        <v>6</v>
      </c>
      <c r="Q171" s="30">
        <f t="shared" si="18"/>
        <v>7.34</v>
      </c>
      <c r="R171" s="30">
        <f t="shared" si="19"/>
        <v>2.02</v>
      </c>
      <c r="S171" s="30">
        <f t="shared" si="20"/>
        <v>3</v>
      </c>
      <c r="T171" s="30">
        <f t="shared" si="21"/>
        <v>14.5</v>
      </c>
      <c r="U171" s="30">
        <f t="shared" si="22"/>
        <v>9</v>
      </c>
      <c r="V171" s="30">
        <f t="shared" si="23"/>
        <v>0</v>
      </c>
      <c r="W171" s="30">
        <f t="shared" si="24"/>
        <v>3</v>
      </c>
      <c r="X171" s="30">
        <f t="shared" si="25"/>
        <v>6</v>
      </c>
      <c r="Y171" s="30">
        <f t="shared" si="26"/>
        <v>44.86</v>
      </c>
    </row>
    <row r="172" spans="1:25" x14ac:dyDescent="0.2">
      <c r="A172" s="28">
        <v>41811</v>
      </c>
      <c r="B172">
        <v>2014</v>
      </c>
      <c r="C172">
        <v>6</v>
      </c>
      <c r="D172" t="s">
        <v>548</v>
      </c>
      <c r="E172" t="s">
        <v>419</v>
      </c>
      <c r="F172">
        <v>6</v>
      </c>
      <c r="G172" t="s">
        <v>1440</v>
      </c>
      <c r="H172" t="s">
        <v>1440</v>
      </c>
      <c r="I172" s="30">
        <v>6</v>
      </c>
      <c r="J172" s="30">
        <v>5.68</v>
      </c>
      <c r="K172" s="30">
        <v>2</v>
      </c>
      <c r="L172" s="30">
        <v>16</v>
      </c>
      <c r="M172" s="30">
        <v>12</v>
      </c>
      <c r="N172" s="30">
        <v>3</v>
      </c>
      <c r="O172" s="30">
        <v>0</v>
      </c>
      <c r="P172" s="30">
        <v>3</v>
      </c>
      <c r="Q172" s="30">
        <f t="shared" si="18"/>
        <v>6</v>
      </c>
      <c r="R172" s="30">
        <f t="shared" si="19"/>
        <v>5.68</v>
      </c>
      <c r="S172" s="30">
        <f t="shared" si="20"/>
        <v>2</v>
      </c>
      <c r="T172" s="30">
        <f t="shared" si="21"/>
        <v>16</v>
      </c>
      <c r="U172" s="30">
        <f t="shared" si="22"/>
        <v>12</v>
      </c>
      <c r="V172" s="30">
        <f t="shared" si="23"/>
        <v>3</v>
      </c>
      <c r="W172" s="30">
        <f t="shared" si="24"/>
        <v>0</v>
      </c>
      <c r="X172" s="30">
        <f t="shared" si="25"/>
        <v>3</v>
      </c>
      <c r="Y172" s="30">
        <f t="shared" si="26"/>
        <v>47.68</v>
      </c>
    </row>
    <row r="173" spans="1:25" x14ac:dyDescent="0.2">
      <c r="A173" s="28">
        <v>41812</v>
      </c>
      <c r="B173">
        <v>2014</v>
      </c>
      <c r="C173">
        <v>6</v>
      </c>
      <c r="D173" t="s">
        <v>548</v>
      </c>
      <c r="E173" t="s">
        <v>421</v>
      </c>
      <c r="F173">
        <v>7</v>
      </c>
      <c r="G173" t="s">
        <v>1440</v>
      </c>
      <c r="H173" t="s">
        <v>1440</v>
      </c>
      <c r="I173" s="30">
        <v>4</v>
      </c>
      <c r="J173" s="30">
        <v>1.02</v>
      </c>
      <c r="K173" s="30">
        <v>4</v>
      </c>
      <c r="L173" s="30">
        <v>18</v>
      </c>
      <c r="M173" s="30">
        <v>8</v>
      </c>
      <c r="N173" s="30">
        <v>0</v>
      </c>
      <c r="O173" s="30">
        <v>2</v>
      </c>
      <c r="P173" s="30">
        <v>3</v>
      </c>
      <c r="Q173" s="30">
        <f t="shared" si="18"/>
        <v>4</v>
      </c>
      <c r="R173" s="30">
        <f t="shared" si="19"/>
        <v>1.02</v>
      </c>
      <c r="S173" s="30">
        <f t="shared" si="20"/>
        <v>4</v>
      </c>
      <c r="T173" s="30">
        <f t="shared" si="21"/>
        <v>18</v>
      </c>
      <c r="U173" s="30">
        <f t="shared" si="22"/>
        <v>8</v>
      </c>
      <c r="V173" s="30">
        <f t="shared" si="23"/>
        <v>0</v>
      </c>
      <c r="W173" s="30">
        <f t="shared" si="24"/>
        <v>2</v>
      </c>
      <c r="X173" s="30">
        <f t="shared" si="25"/>
        <v>3</v>
      </c>
      <c r="Y173" s="30">
        <f t="shared" si="26"/>
        <v>40.019999999999996</v>
      </c>
    </row>
    <row r="174" spans="1:25" x14ac:dyDescent="0.2">
      <c r="A174" s="28">
        <v>41813</v>
      </c>
      <c r="B174">
        <v>2014</v>
      </c>
      <c r="C174">
        <v>6</v>
      </c>
      <c r="D174" t="s">
        <v>548</v>
      </c>
      <c r="E174" t="s">
        <v>62</v>
      </c>
      <c r="F174">
        <v>1</v>
      </c>
      <c r="G174" t="s">
        <v>1440</v>
      </c>
      <c r="H174" t="s">
        <v>1440</v>
      </c>
      <c r="I174" s="30">
        <v>2.34</v>
      </c>
      <c r="J174" s="30">
        <v>7.68</v>
      </c>
      <c r="K174" s="30">
        <v>3</v>
      </c>
      <c r="L174" s="30">
        <v>25.2</v>
      </c>
      <c r="M174" s="30">
        <v>12</v>
      </c>
      <c r="N174" s="30">
        <v>0</v>
      </c>
      <c r="O174" s="30">
        <v>2</v>
      </c>
      <c r="P174" s="30">
        <v>3</v>
      </c>
      <c r="Q174" s="30">
        <f t="shared" si="18"/>
        <v>2.34</v>
      </c>
      <c r="R174" s="30">
        <f t="shared" si="19"/>
        <v>7.68</v>
      </c>
      <c r="S174" s="30">
        <f t="shared" si="20"/>
        <v>3</v>
      </c>
      <c r="T174" s="30">
        <f t="shared" si="21"/>
        <v>25.2</v>
      </c>
      <c r="U174" s="30">
        <f t="shared" si="22"/>
        <v>12</v>
      </c>
      <c r="V174" s="30">
        <f t="shared" si="23"/>
        <v>0</v>
      </c>
      <c r="W174" s="30">
        <f t="shared" si="24"/>
        <v>2</v>
      </c>
      <c r="X174" s="30">
        <f t="shared" si="25"/>
        <v>3</v>
      </c>
      <c r="Y174" s="30">
        <f t="shared" si="26"/>
        <v>55.22</v>
      </c>
    </row>
    <row r="175" spans="1:25" x14ac:dyDescent="0.2">
      <c r="A175" s="28">
        <v>41814</v>
      </c>
      <c r="B175">
        <v>2014</v>
      </c>
      <c r="C175">
        <v>6</v>
      </c>
      <c r="D175" t="s">
        <v>548</v>
      </c>
      <c r="E175" t="s">
        <v>411</v>
      </c>
      <c r="F175">
        <v>2</v>
      </c>
      <c r="G175" t="s">
        <v>1440</v>
      </c>
      <c r="H175" t="s">
        <v>1440</v>
      </c>
      <c r="I175" s="30">
        <v>3</v>
      </c>
      <c r="J175" s="30">
        <v>5.14</v>
      </c>
      <c r="K175" s="30">
        <v>4</v>
      </c>
      <c r="L175" s="30">
        <v>16.2</v>
      </c>
      <c r="M175" s="30">
        <v>23</v>
      </c>
      <c r="N175" s="30">
        <v>0</v>
      </c>
      <c r="O175" s="30">
        <v>2</v>
      </c>
      <c r="P175" s="30">
        <v>4</v>
      </c>
      <c r="Q175" s="30">
        <f t="shared" si="18"/>
        <v>3</v>
      </c>
      <c r="R175" s="30">
        <f t="shared" si="19"/>
        <v>5.14</v>
      </c>
      <c r="S175" s="30">
        <f t="shared" si="20"/>
        <v>4</v>
      </c>
      <c r="T175" s="30">
        <f t="shared" si="21"/>
        <v>16.2</v>
      </c>
      <c r="U175" s="30">
        <f t="shared" si="22"/>
        <v>23</v>
      </c>
      <c r="V175" s="30">
        <f t="shared" si="23"/>
        <v>0</v>
      </c>
      <c r="W175" s="30">
        <f t="shared" si="24"/>
        <v>2</v>
      </c>
      <c r="X175" s="30">
        <f t="shared" si="25"/>
        <v>4</v>
      </c>
      <c r="Y175" s="30">
        <f t="shared" si="26"/>
        <v>57.34</v>
      </c>
    </row>
    <row r="176" spans="1:25" x14ac:dyDescent="0.2">
      <c r="A176" s="28">
        <v>41815</v>
      </c>
      <c r="B176">
        <v>2014</v>
      </c>
      <c r="C176">
        <v>6</v>
      </c>
      <c r="D176" t="s">
        <v>548</v>
      </c>
      <c r="E176" t="s">
        <v>413</v>
      </c>
      <c r="F176">
        <v>3</v>
      </c>
      <c r="G176" t="s">
        <v>1440</v>
      </c>
      <c r="H176" t="s">
        <v>1440</v>
      </c>
      <c r="I176" s="30">
        <v>8</v>
      </c>
      <c r="J176" s="30">
        <v>5.34</v>
      </c>
      <c r="K176" s="30">
        <v>7</v>
      </c>
      <c r="L176" s="30">
        <v>33.799999999999997</v>
      </c>
      <c r="M176" s="30">
        <v>19</v>
      </c>
      <c r="N176" s="30">
        <v>0</v>
      </c>
      <c r="O176" s="30">
        <v>0</v>
      </c>
      <c r="P176" s="30">
        <v>1</v>
      </c>
      <c r="Q176" s="30">
        <f t="shared" si="18"/>
        <v>8</v>
      </c>
      <c r="R176" s="30">
        <f t="shared" si="19"/>
        <v>5.34</v>
      </c>
      <c r="S176" s="30">
        <f t="shared" si="20"/>
        <v>7</v>
      </c>
      <c r="T176" s="30">
        <f t="shared" si="21"/>
        <v>33.799999999999997</v>
      </c>
      <c r="U176" s="30">
        <f t="shared" si="22"/>
        <v>19</v>
      </c>
      <c r="V176" s="30">
        <f t="shared" si="23"/>
        <v>0</v>
      </c>
      <c r="W176" s="30">
        <f t="shared" si="24"/>
        <v>0</v>
      </c>
      <c r="X176" s="30">
        <f t="shared" si="25"/>
        <v>1</v>
      </c>
      <c r="Y176" s="30">
        <f t="shared" si="26"/>
        <v>74.14</v>
      </c>
    </row>
    <row r="177" spans="1:25" x14ac:dyDescent="0.2">
      <c r="A177" s="28">
        <v>41816</v>
      </c>
      <c r="B177">
        <v>2014</v>
      </c>
      <c r="C177">
        <v>6</v>
      </c>
      <c r="D177" t="s">
        <v>548</v>
      </c>
      <c r="E177" t="s">
        <v>415</v>
      </c>
      <c r="F177">
        <v>4</v>
      </c>
      <c r="G177" t="s">
        <v>1440</v>
      </c>
      <c r="H177" t="s">
        <v>1440</v>
      </c>
      <c r="I177" s="30">
        <v>3</v>
      </c>
      <c r="J177" s="30">
        <v>2</v>
      </c>
      <c r="K177" s="30">
        <v>11.3</v>
      </c>
      <c r="L177" s="30">
        <v>19.3</v>
      </c>
      <c r="M177" s="30">
        <v>14</v>
      </c>
      <c r="N177" s="30">
        <v>0</v>
      </c>
      <c r="O177" s="30">
        <v>0</v>
      </c>
      <c r="P177" s="30">
        <v>1</v>
      </c>
      <c r="Q177" s="30">
        <f t="shared" si="18"/>
        <v>3</v>
      </c>
      <c r="R177" s="30">
        <f t="shared" si="19"/>
        <v>2</v>
      </c>
      <c r="S177" s="30">
        <f t="shared" si="20"/>
        <v>11.3</v>
      </c>
      <c r="T177" s="30">
        <f t="shared" si="21"/>
        <v>19.3</v>
      </c>
      <c r="U177" s="30">
        <f t="shared" si="22"/>
        <v>14</v>
      </c>
      <c r="V177" s="30">
        <f t="shared" si="23"/>
        <v>0</v>
      </c>
      <c r="W177" s="30">
        <f t="shared" si="24"/>
        <v>0</v>
      </c>
      <c r="X177" s="30">
        <f t="shared" si="25"/>
        <v>1</v>
      </c>
      <c r="Y177" s="30">
        <f t="shared" si="26"/>
        <v>50.6</v>
      </c>
    </row>
    <row r="178" spans="1:25" x14ac:dyDescent="0.2">
      <c r="A178" s="28">
        <v>41817</v>
      </c>
      <c r="B178">
        <v>2014</v>
      </c>
      <c r="C178">
        <v>6</v>
      </c>
      <c r="D178" t="s">
        <v>548</v>
      </c>
      <c r="E178" t="s">
        <v>417</v>
      </c>
      <c r="F178">
        <v>5</v>
      </c>
      <c r="G178" t="s">
        <v>1440</v>
      </c>
      <c r="H178" t="s">
        <v>1440</v>
      </c>
      <c r="I178" s="30">
        <v>4.34</v>
      </c>
      <c r="J178" s="30">
        <v>1</v>
      </c>
      <c r="K178" s="30">
        <v>6</v>
      </c>
      <c r="L178" s="30">
        <v>32.299999999999997</v>
      </c>
      <c r="M178" s="30">
        <v>13</v>
      </c>
      <c r="N178" s="30">
        <v>0</v>
      </c>
      <c r="O178" s="30">
        <v>1</v>
      </c>
      <c r="P178" s="30">
        <v>3</v>
      </c>
      <c r="Q178" s="30">
        <f t="shared" si="18"/>
        <v>4.34</v>
      </c>
      <c r="R178" s="30">
        <f t="shared" si="19"/>
        <v>1</v>
      </c>
      <c r="S178" s="30">
        <f t="shared" si="20"/>
        <v>6</v>
      </c>
      <c r="T178" s="30">
        <f t="shared" si="21"/>
        <v>32.299999999999997</v>
      </c>
      <c r="U178" s="30">
        <f t="shared" si="22"/>
        <v>13</v>
      </c>
      <c r="V178" s="30">
        <f t="shared" si="23"/>
        <v>0</v>
      </c>
      <c r="W178" s="30">
        <f t="shared" si="24"/>
        <v>1</v>
      </c>
      <c r="X178" s="30">
        <f t="shared" si="25"/>
        <v>3</v>
      </c>
      <c r="Y178" s="30">
        <f t="shared" si="26"/>
        <v>60.64</v>
      </c>
    </row>
    <row r="179" spans="1:25" x14ac:dyDescent="0.2">
      <c r="A179" s="28">
        <v>41818</v>
      </c>
      <c r="B179">
        <v>2014</v>
      </c>
      <c r="C179">
        <v>6</v>
      </c>
      <c r="D179" t="s">
        <v>548</v>
      </c>
      <c r="E179" t="s">
        <v>419</v>
      </c>
      <c r="F179">
        <v>6</v>
      </c>
      <c r="G179" t="s">
        <v>1440</v>
      </c>
      <c r="H179" t="s">
        <v>1440</v>
      </c>
      <c r="I179" s="30">
        <v>0.34</v>
      </c>
      <c r="J179" s="30">
        <v>5.34</v>
      </c>
      <c r="K179" s="30">
        <v>5</v>
      </c>
      <c r="L179" s="30">
        <v>20</v>
      </c>
      <c r="M179" s="30">
        <v>14</v>
      </c>
      <c r="N179" s="30">
        <v>1</v>
      </c>
      <c r="O179" s="30">
        <v>1</v>
      </c>
      <c r="P179" s="30">
        <v>5</v>
      </c>
      <c r="Q179" s="30">
        <f t="shared" si="18"/>
        <v>0.34</v>
      </c>
      <c r="R179" s="30">
        <f t="shared" si="19"/>
        <v>5.34</v>
      </c>
      <c r="S179" s="30">
        <f t="shared" si="20"/>
        <v>5</v>
      </c>
      <c r="T179" s="30">
        <f t="shared" si="21"/>
        <v>20</v>
      </c>
      <c r="U179" s="30">
        <f t="shared" si="22"/>
        <v>14</v>
      </c>
      <c r="V179" s="30">
        <f t="shared" si="23"/>
        <v>1</v>
      </c>
      <c r="W179" s="30">
        <f t="shared" si="24"/>
        <v>1</v>
      </c>
      <c r="X179" s="30">
        <f t="shared" si="25"/>
        <v>5</v>
      </c>
      <c r="Y179" s="30">
        <f t="shared" si="26"/>
        <v>51.68</v>
      </c>
    </row>
    <row r="180" spans="1:25" x14ac:dyDescent="0.2">
      <c r="A180" s="28">
        <v>41819</v>
      </c>
      <c r="B180">
        <v>2014</v>
      </c>
      <c r="C180">
        <v>6</v>
      </c>
      <c r="D180" t="s">
        <v>548</v>
      </c>
      <c r="E180" t="s">
        <v>421</v>
      </c>
      <c r="F180">
        <v>7</v>
      </c>
      <c r="G180" t="s">
        <v>1440</v>
      </c>
      <c r="H180" t="s">
        <v>1440</v>
      </c>
      <c r="I180" s="30">
        <v>0</v>
      </c>
      <c r="J180" s="30">
        <v>1</v>
      </c>
      <c r="K180" s="30">
        <v>1</v>
      </c>
      <c r="L180" s="30">
        <v>10</v>
      </c>
      <c r="M180" s="30">
        <v>1</v>
      </c>
      <c r="N180" s="30">
        <v>0</v>
      </c>
      <c r="O180" s="30">
        <v>0</v>
      </c>
      <c r="P180" s="30">
        <v>1</v>
      </c>
      <c r="Q180" s="30">
        <f t="shared" si="18"/>
        <v>0</v>
      </c>
      <c r="R180" s="30">
        <f t="shared" si="19"/>
        <v>1</v>
      </c>
      <c r="S180" s="30">
        <f t="shared" si="20"/>
        <v>1</v>
      </c>
      <c r="T180" s="30">
        <f t="shared" si="21"/>
        <v>10</v>
      </c>
      <c r="U180" s="30">
        <f t="shared" si="22"/>
        <v>1</v>
      </c>
      <c r="V180" s="30">
        <f t="shared" si="23"/>
        <v>0</v>
      </c>
      <c r="W180" s="30">
        <f t="shared" si="24"/>
        <v>0</v>
      </c>
      <c r="X180" s="30">
        <f t="shared" si="25"/>
        <v>1</v>
      </c>
      <c r="Y180" s="30">
        <f t="shared" si="26"/>
        <v>14</v>
      </c>
    </row>
    <row r="181" spans="1:25" x14ac:dyDescent="0.2">
      <c r="A181" s="28">
        <v>41820</v>
      </c>
      <c r="B181">
        <v>2014</v>
      </c>
      <c r="C181">
        <v>6</v>
      </c>
      <c r="D181" t="s">
        <v>548</v>
      </c>
      <c r="E181" t="s">
        <v>62</v>
      </c>
      <c r="F181">
        <v>1</v>
      </c>
      <c r="G181" t="s">
        <v>1440</v>
      </c>
      <c r="H181" t="s">
        <v>1440</v>
      </c>
      <c r="I181" s="30">
        <v>6</v>
      </c>
      <c r="J181" s="30">
        <v>5.34</v>
      </c>
      <c r="K181" s="30">
        <v>1</v>
      </c>
      <c r="L181" s="30">
        <v>25</v>
      </c>
      <c r="M181" s="30">
        <v>6</v>
      </c>
      <c r="N181" s="30">
        <v>0</v>
      </c>
      <c r="O181" s="30">
        <v>0</v>
      </c>
      <c r="P181" s="30">
        <v>0</v>
      </c>
      <c r="Q181" s="30">
        <f t="shared" si="18"/>
        <v>6</v>
      </c>
      <c r="R181" s="30">
        <f t="shared" si="19"/>
        <v>5.34</v>
      </c>
      <c r="S181" s="30">
        <f t="shared" si="20"/>
        <v>1</v>
      </c>
      <c r="T181" s="30">
        <f t="shared" si="21"/>
        <v>25</v>
      </c>
      <c r="U181" s="30">
        <f t="shared" si="22"/>
        <v>6</v>
      </c>
      <c r="V181" s="30">
        <f t="shared" si="23"/>
        <v>0</v>
      </c>
      <c r="W181" s="30">
        <f t="shared" si="24"/>
        <v>0</v>
      </c>
      <c r="X181" s="30">
        <f t="shared" si="25"/>
        <v>0</v>
      </c>
      <c r="Y181" s="30">
        <f t="shared" si="26"/>
        <v>43.34</v>
      </c>
    </row>
    <row r="182" spans="1:25" x14ac:dyDescent="0.2">
      <c r="A182" s="28">
        <v>41821</v>
      </c>
      <c r="B182">
        <v>2014</v>
      </c>
      <c r="C182">
        <v>7</v>
      </c>
      <c r="D182" t="s">
        <v>549</v>
      </c>
      <c r="E182" t="s">
        <v>411</v>
      </c>
      <c r="F182">
        <v>2</v>
      </c>
      <c r="G182" t="s">
        <v>1440</v>
      </c>
      <c r="H182" t="s">
        <v>1440</v>
      </c>
      <c r="I182" s="30">
        <v>4.34</v>
      </c>
      <c r="J182" s="30">
        <v>2.34</v>
      </c>
      <c r="K182" s="30">
        <v>2</v>
      </c>
      <c r="L182" s="30">
        <v>19</v>
      </c>
      <c r="M182" s="30">
        <v>10</v>
      </c>
      <c r="N182" s="30">
        <v>0</v>
      </c>
      <c r="O182" s="30">
        <v>0</v>
      </c>
      <c r="P182" s="30">
        <v>2</v>
      </c>
      <c r="Q182" s="30">
        <f t="shared" si="18"/>
        <v>4.34</v>
      </c>
      <c r="R182" s="30">
        <f t="shared" si="19"/>
        <v>2.34</v>
      </c>
      <c r="S182" s="30">
        <f t="shared" si="20"/>
        <v>2</v>
      </c>
      <c r="T182" s="30">
        <f t="shared" si="21"/>
        <v>19</v>
      </c>
      <c r="U182" s="30">
        <f t="shared" si="22"/>
        <v>10</v>
      </c>
      <c r="V182" s="30">
        <f t="shared" si="23"/>
        <v>0</v>
      </c>
      <c r="W182" s="30">
        <f t="shared" si="24"/>
        <v>0</v>
      </c>
      <c r="X182" s="30">
        <f t="shared" si="25"/>
        <v>2</v>
      </c>
      <c r="Y182" s="30">
        <f t="shared" si="26"/>
        <v>39.68</v>
      </c>
    </row>
    <row r="183" spans="1:25" x14ac:dyDescent="0.2">
      <c r="A183" s="28">
        <v>41822</v>
      </c>
      <c r="B183">
        <v>2014</v>
      </c>
      <c r="C183">
        <v>7</v>
      </c>
      <c r="D183" t="s">
        <v>549</v>
      </c>
      <c r="E183" t="s">
        <v>413</v>
      </c>
      <c r="F183">
        <v>3</v>
      </c>
      <c r="G183" t="s">
        <v>1440</v>
      </c>
      <c r="H183" t="s">
        <v>1440</v>
      </c>
      <c r="I183" s="30">
        <v>3</v>
      </c>
      <c r="J183" s="30">
        <v>0.34</v>
      </c>
      <c r="K183" s="30">
        <v>4</v>
      </c>
      <c r="L183" s="30">
        <v>21.6</v>
      </c>
      <c r="M183" s="30">
        <v>7</v>
      </c>
      <c r="N183" s="30">
        <v>0</v>
      </c>
      <c r="O183" s="30">
        <v>6</v>
      </c>
      <c r="P183" s="30">
        <v>3</v>
      </c>
      <c r="Q183" s="30">
        <f t="shared" si="18"/>
        <v>3</v>
      </c>
      <c r="R183" s="30">
        <f t="shared" si="19"/>
        <v>0.34</v>
      </c>
      <c r="S183" s="30">
        <f t="shared" si="20"/>
        <v>4</v>
      </c>
      <c r="T183" s="30">
        <f t="shared" si="21"/>
        <v>21.6</v>
      </c>
      <c r="U183" s="30">
        <f t="shared" si="22"/>
        <v>7</v>
      </c>
      <c r="V183" s="30">
        <f t="shared" si="23"/>
        <v>0</v>
      </c>
      <c r="W183" s="30">
        <f t="shared" si="24"/>
        <v>6</v>
      </c>
      <c r="X183" s="30">
        <f t="shared" si="25"/>
        <v>3</v>
      </c>
      <c r="Y183" s="30">
        <f t="shared" si="26"/>
        <v>44.94</v>
      </c>
    </row>
    <row r="184" spans="1:25" x14ac:dyDescent="0.2">
      <c r="A184" s="28">
        <v>41823</v>
      </c>
      <c r="B184">
        <v>2014</v>
      </c>
      <c r="C184">
        <v>7</v>
      </c>
      <c r="D184" t="s">
        <v>549</v>
      </c>
      <c r="E184" t="s">
        <v>415</v>
      </c>
      <c r="F184">
        <v>4</v>
      </c>
      <c r="G184" t="s">
        <v>1440</v>
      </c>
      <c r="H184" t="s">
        <v>1440</v>
      </c>
      <c r="I184" s="30">
        <v>2.33</v>
      </c>
      <c r="J184" s="30">
        <v>5.68</v>
      </c>
      <c r="K184" s="30">
        <v>7</v>
      </c>
      <c r="L184" s="30">
        <v>12.5</v>
      </c>
      <c r="M184" s="30">
        <v>7</v>
      </c>
      <c r="N184" s="30">
        <v>2</v>
      </c>
      <c r="O184" s="30">
        <v>0</v>
      </c>
      <c r="P184" s="30">
        <v>2</v>
      </c>
      <c r="Q184" s="30">
        <f t="shared" si="18"/>
        <v>2.33</v>
      </c>
      <c r="R184" s="30">
        <f t="shared" si="19"/>
        <v>5.68</v>
      </c>
      <c r="S184" s="30">
        <f t="shared" si="20"/>
        <v>7</v>
      </c>
      <c r="T184" s="30">
        <f t="shared" si="21"/>
        <v>12.5</v>
      </c>
      <c r="U184" s="30">
        <f t="shared" si="22"/>
        <v>7</v>
      </c>
      <c r="V184" s="30">
        <f t="shared" si="23"/>
        <v>2</v>
      </c>
      <c r="W184" s="30">
        <f t="shared" si="24"/>
        <v>0</v>
      </c>
      <c r="X184" s="30">
        <f t="shared" si="25"/>
        <v>2</v>
      </c>
      <c r="Y184" s="30">
        <f t="shared" si="26"/>
        <v>38.51</v>
      </c>
    </row>
    <row r="185" spans="1:25" x14ac:dyDescent="0.2">
      <c r="A185" s="28">
        <v>41824</v>
      </c>
      <c r="B185">
        <v>2014</v>
      </c>
      <c r="C185">
        <v>7</v>
      </c>
      <c r="D185" t="s">
        <v>549</v>
      </c>
      <c r="E185" t="s">
        <v>417</v>
      </c>
      <c r="F185">
        <v>5</v>
      </c>
      <c r="G185" t="s">
        <v>1440</v>
      </c>
      <c r="H185" t="s">
        <v>1440</v>
      </c>
      <c r="I185" s="30">
        <v>4.34</v>
      </c>
      <c r="J185" s="30">
        <v>4.7</v>
      </c>
      <c r="K185" s="30">
        <v>7</v>
      </c>
      <c r="L185" s="30">
        <v>10.5</v>
      </c>
      <c r="M185" s="30">
        <v>14</v>
      </c>
      <c r="N185" s="30">
        <v>0</v>
      </c>
      <c r="O185" s="30">
        <v>2</v>
      </c>
      <c r="P185" s="30">
        <v>3</v>
      </c>
      <c r="Q185" s="30">
        <f t="shared" si="18"/>
        <v>4.34</v>
      </c>
      <c r="R185" s="30">
        <f t="shared" si="19"/>
        <v>4.7</v>
      </c>
      <c r="S185" s="30">
        <f t="shared" si="20"/>
        <v>7</v>
      </c>
      <c r="T185" s="30">
        <f t="shared" si="21"/>
        <v>10.5</v>
      </c>
      <c r="U185" s="30">
        <f t="shared" si="22"/>
        <v>14</v>
      </c>
      <c r="V185" s="30">
        <f t="shared" si="23"/>
        <v>0</v>
      </c>
      <c r="W185" s="30">
        <f t="shared" si="24"/>
        <v>2</v>
      </c>
      <c r="X185" s="30">
        <f t="shared" si="25"/>
        <v>3</v>
      </c>
      <c r="Y185" s="30">
        <f t="shared" si="26"/>
        <v>45.54</v>
      </c>
    </row>
    <row r="186" spans="1:25" x14ac:dyDescent="0.2">
      <c r="A186" s="28">
        <v>41825</v>
      </c>
      <c r="B186">
        <v>2014</v>
      </c>
      <c r="C186">
        <v>7</v>
      </c>
      <c r="D186" t="s">
        <v>549</v>
      </c>
      <c r="E186" t="s">
        <v>419</v>
      </c>
      <c r="F186">
        <v>6</v>
      </c>
      <c r="G186" t="s">
        <v>1440</v>
      </c>
      <c r="H186" t="s">
        <v>1440</v>
      </c>
      <c r="I186" s="30">
        <v>3.34</v>
      </c>
      <c r="J186" s="30">
        <v>4.34</v>
      </c>
      <c r="K186" s="30">
        <v>6</v>
      </c>
      <c r="L186" s="30">
        <v>37</v>
      </c>
      <c r="M186" s="30">
        <v>11</v>
      </c>
      <c r="N186" s="30">
        <v>1</v>
      </c>
      <c r="O186" s="30">
        <v>0</v>
      </c>
      <c r="P186" s="30">
        <v>0</v>
      </c>
      <c r="Q186" s="30">
        <f t="shared" si="18"/>
        <v>3.34</v>
      </c>
      <c r="R186" s="30">
        <f t="shared" si="19"/>
        <v>4.34</v>
      </c>
      <c r="S186" s="30">
        <f t="shared" si="20"/>
        <v>6</v>
      </c>
      <c r="T186" s="30">
        <f t="shared" si="21"/>
        <v>37</v>
      </c>
      <c r="U186" s="30">
        <f t="shared" si="22"/>
        <v>11</v>
      </c>
      <c r="V186" s="30">
        <f t="shared" si="23"/>
        <v>1</v>
      </c>
      <c r="W186" s="30">
        <f t="shared" si="24"/>
        <v>0</v>
      </c>
      <c r="X186" s="30">
        <f t="shared" si="25"/>
        <v>0</v>
      </c>
      <c r="Y186" s="30">
        <f t="shared" si="26"/>
        <v>62.68</v>
      </c>
    </row>
    <row r="187" spans="1:25" x14ac:dyDescent="0.2">
      <c r="A187" s="28">
        <v>41826</v>
      </c>
      <c r="B187">
        <v>2014</v>
      </c>
      <c r="C187">
        <v>7</v>
      </c>
      <c r="D187" t="s">
        <v>549</v>
      </c>
      <c r="E187" t="s">
        <v>421</v>
      </c>
      <c r="F187">
        <v>7</v>
      </c>
      <c r="G187" t="s">
        <v>1440</v>
      </c>
      <c r="H187" t="s">
        <v>1440</v>
      </c>
      <c r="I187" s="30">
        <v>4</v>
      </c>
      <c r="J187" s="30">
        <v>2</v>
      </c>
      <c r="K187" s="30">
        <v>3</v>
      </c>
      <c r="L187" s="30">
        <v>10.199999999999999</v>
      </c>
      <c r="M187" s="30">
        <v>9</v>
      </c>
      <c r="N187" s="30">
        <v>0</v>
      </c>
      <c r="O187" s="30">
        <v>0</v>
      </c>
      <c r="P187" s="30">
        <v>0</v>
      </c>
      <c r="Q187" s="30">
        <f t="shared" si="18"/>
        <v>4</v>
      </c>
      <c r="R187" s="30">
        <f t="shared" si="19"/>
        <v>2</v>
      </c>
      <c r="S187" s="30">
        <f t="shared" si="20"/>
        <v>3</v>
      </c>
      <c r="T187" s="30">
        <f t="shared" si="21"/>
        <v>10.199999999999999</v>
      </c>
      <c r="U187" s="30">
        <f t="shared" si="22"/>
        <v>9</v>
      </c>
      <c r="V187" s="30">
        <f t="shared" si="23"/>
        <v>0</v>
      </c>
      <c r="W187" s="30">
        <f t="shared" si="24"/>
        <v>0</v>
      </c>
      <c r="X187" s="30">
        <f t="shared" si="25"/>
        <v>0</v>
      </c>
      <c r="Y187" s="30">
        <f t="shared" si="26"/>
        <v>28.2</v>
      </c>
    </row>
    <row r="188" spans="1:25" x14ac:dyDescent="0.2">
      <c r="A188" s="28">
        <v>41827</v>
      </c>
      <c r="B188">
        <v>2014</v>
      </c>
      <c r="C188">
        <v>7</v>
      </c>
      <c r="D188" t="s">
        <v>549</v>
      </c>
      <c r="E188" t="s">
        <v>62</v>
      </c>
      <c r="F188">
        <v>1</v>
      </c>
      <c r="G188" t="s">
        <v>1440</v>
      </c>
      <c r="H188" t="s">
        <v>1440</v>
      </c>
      <c r="I188" s="30">
        <v>2</v>
      </c>
      <c r="J188" s="30">
        <v>3.34</v>
      </c>
      <c r="K188" s="30">
        <v>4</v>
      </c>
      <c r="L188" s="30">
        <v>13</v>
      </c>
      <c r="M188" s="30">
        <v>11</v>
      </c>
      <c r="N188" s="30">
        <v>0</v>
      </c>
      <c r="O188" s="30">
        <v>0</v>
      </c>
      <c r="P188" s="30">
        <v>4</v>
      </c>
      <c r="Q188" s="30">
        <f t="shared" si="18"/>
        <v>2</v>
      </c>
      <c r="R188" s="30">
        <f t="shared" si="19"/>
        <v>3.34</v>
      </c>
      <c r="S188" s="30">
        <f t="shared" si="20"/>
        <v>4</v>
      </c>
      <c r="T188" s="30">
        <f t="shared" si="21"/>
        <v>13</v>
      </c>
      <c r="U188" s="30">
        <f t="shared" si="22"/>
        <v>11</v>
      </c>
      <c r="V188" s="30">
        <f t="shared" si="23"/>
        <v>0</v>
      </c>
      <c r="W188" s="30">
        <f t="shared" si="24"/>
        <v>0</v>
      </c>
      <c r="X188" s="30">
        <f t="shared" si="25"/>
        <v>4</v>
      </c>
      <c r="Y188" s="30">
        <f t="shared" si="26"/>
        <v>37.340000000000003</v>
      </c>
    </row>
    <row r="189" spans="1:25" x14ac:dyDescent="0.2">
      <c r="A189" s="28">
        <v>41828</v>
      </c>
      <c r="B189">
        <v>2014</v>
      </c>
      <c r="C189">
        <v>7</v>
      </c>
      <c r="D189" t="s">
        <v>549</v>
      </c>
      <c r="E189" t="s">
        <v>411</v>
      </c>
      <c r="F189">
        <v>2</v>
      </c>
      <c r="G189" t="s">
        <v>1440</v>
      </c>
      <c r="H189" t="s">
        <v>1440</v>
      </c>
      <c r="I189" s="30">
        <v>6.34</v>
      </c>
      <c r="J189" s="30">
        <v>2.34</v>
      </c>
      <c r="K189" s="30">
        <v>3</v>
      </c>
      <c r="L189" s="30">
        <v>14</v>
      </c>
      <c r="M189" s="30">
        <v>3</v>
      </c>
      <c r="N189" s="30">
        <v>0</v>
      </c>
      <c r="O189" s="30">
        <v>5</v>
      </c>
      <c r="P189" s="30">
        <v>1</v>
      </c>
      <c r="Q189" s="30">
        <f t="shared" si="18"/>
        <v>6.34</v>
      </c>
      <c r="R189" s="30">
        <f t="shared" si="19"/>
        <v>2.34</v>
      </c>
      <c r="S189" s="30">
        <f t="shared" si="20"/>
        <v>3</v>
      </c>
      <c r="T189" s="30">
        <f t="shared" si="21"/>
        <v>14</v>
      </c>
      <c r="U189" s="30">
        <f t="shared" si="22"/>
        <v>3</v>
      </c>
      <c r="V189" s="30">
        <f t="shared" si="23"/>
        <v>0</v>
      </c>
      <c r="W189" s="30">
        <f t="shared" si="24"/>
        <v>5</v>
      </c>
      <c r="X189" s="30">
        <f t="shared" si="25"/>
        <v>1</v>
      </c>
      <c r="Y189" s="30">
        <f t="shared" si="26"/>
        <v>34.68</v>
      </c>
    </row>
    <row r="190" spans="1:25" x14ac:dyDescent="0.2">
      <c r="A190" s="28">
        <v>41829</v>
      </c>
      <c r="B190">
        <v>2014</v>
      </c>
      <c r="C190">
        <v>7</v>
      </c>
      <c r="D190" t="s">
        <v>549</v>
      </c>
      <c r="E190" t="s">
        <v>413</v>
      </c>
      <c r="F190">
        <v>3</v>
      </c>
      <c r="G190" t="s">
        <v>1440</v>
      </c>
      <c r="H190" t="s">
        <v>1440</v>
      </c>
      <c r="I190" s="30">
        <v>3</v>
      </c>
      <c r="J190" s="30">
        <v>6.34</v>
      </c>
      <c r="K190" s="30">
        <v>5</v>
      </c>
      <c r="L190" s="30">
        <v>13</v>
      </c>
      <c r="M190" s="30">
        <v>6</v>
      </c>
      <c r="N190" s="30">
        <v>4</v>
      </c>
      <c r="O190" s="30">
        <v>0</v>
      </c>
      <c r="P190" s="30">
        <v>2.2000000000000002</v>
      </c>
      <c r="Q190" s="30">
        <f t="shared" si="18"/>
        <v>3</v>
      </c>
      <c r="R190" s="30">
        <f t="shared" si="19"/>
        <v>6.34</v>
      </c>
      <c r="S190" s="30">
        <f t="shared" si="20"/>
        <v>5</v>
      </c>
      <c r="T190" s="30">
        <f t="shared" si="21"/>
        <v>13</v>
      </c>
      <c r="U190" s="30">
        <f t="shared" si="22"/>
        <v>6</v>
      </c>
      <c r="V190" s="30">
        <f t="shared" si="23"/>
        <v>4</v>
      </c>
      <c r="W190" s="30">
        <f t="shared" si="24"/>
        <v>0</v>
      </c>
      <c r="X190" s="30">
        <f t="shared" si="25"/>
        <v>2.2000000000000002</v>
      </c>
      <c r="Y190" s="30">
        <f t="shared" si="26"/>
        <v>39.540000000000006</v>
      </c>
    </row>
    <row r="191" spans="1:25" x14ac:dyDescent="0.2">
      <c r="A191" s="28">
        <v>41830</v>
      </c>
      <c r="B191">
        <v>2014</v>
      </c>
      <c r="C191">
        <v>7</v>
      </c>
      <c r="D191" t="s">
        <v>549</v>
      </c>
      <c r="E191" t="s">
        <v>415</v>
      </c>
      <c r="F191">
        <v>4</v>
      </c>
      <c r="G191" t="s">
        <v>1440</v>
      </c>
      <c r="H191" t="s">
        <v>1440</v>
      </c>
      <c r="I191" s="30">
        <v>2.33</v>
      </c>
      <c r="J191" s="30">
        <v>4.66</v>
      </c>
      <c r="K191" s="30">
        <v>8</v>
      </c>
      <c r="L191" s="30">
        <v>21.2</v>
      </c>
      <c r="M191" s="30">
        <v>32</v>
      </c>
      <c r="N191" s="30">
        <v>0</v>
      </c>
      <c r="O191" s="30">
        <v>5</v>
      </c>
      <c r="P191" s="30">
        <v>4</v>
      </c>
      <c r="Q191" s="30">
        <f t="shared" si="18"/>
        <v>2.33</v>
      </c>
      <c r="R191" s="30">
        <f t="shared" si="19"/>
        <v>4.66</v>
      </c>
      <c r="S191" s="30">
        <f t="shared" si="20"/>
        <v>8</v>
      </c>
      <c r="T191" s="30">
        <f t="shared" si="21"/>
        <v>21.2</v>
      </c>
      <c r="U191" s="30">
        <f t="shared" si="22"/>
        <v>32</v>
      </c>
      <c r="V191" s="30">
        <f t="shared" si="23"/>
        <v>0</v>
      </c>
      <c r="W191" s="30">
        <f t="shared" si="24"/>
        <v>5</v>
      </c>
      <c r="X191" s="30">
        <f t="shared" si="25"/>
        <v>4</v>
      </c>
      <c r="Y191" s="30">
        <f t="shared" si="26"/>
        <v>77.19</v>
      </c>
    </row>
    <row r="192" spans="1:25" x14ac:dyDescent="0.2">
      <c r="A192" s="28">
        <v>41831</v>
      </c>
      <c r="B192">
        <v>2014</v>
      </c>
      <c r="C192">
        <v>7</v>
      </c>
      <c r="D192" t="s">
        <v>549</v>
      </c>
      <c r="E192" t="s">
        <v>417</v>
      </c>
      <c r="F192">
        <v>5</v>
      </c>
      <c r="G192" t="s">
        <v>1440</v>
      </c>
      <c r="H192" t="s">
        <v>1440</v>
      </c>
      <c r="I192" s="30">
        <v>2</v>
      </c>
      <c r="J192" s="30">
        <v>1.68</v>
      </c>
      <c r="K192" s="30">
        <v>3.2</v>
      </c>
      <c r="L192" s="30">
        <v>16.5</v>
      </c>
      <c r="M192" s="30">
        <v>17</v>
      </c>
      <c r="N192" s="30">
        <v>0</v>
      </c>
      <c r="O192" s="30">
        <v>5</v>
      </c>
      <c r="P192" s="30">
        <v>1</v>
      </c>
      <c r="Q192" s="30">
        <f t="shared" si="18"/>
        <v>2</v>
      </c>
      <c r="R192" s="30">
        <f t="shared" si="19"/>
        <v>1.68</v>
      </c>
      <c r="S192" s="30">
        <f t="shared" si="20"/>
        <v>3.2</v>
      </c>
      <c r="T192" s="30">
        <f t="shared" si="21"/>
        <v>16.5</v>
      </c>
      <c r="U192" s="30">
        <f t="shared" si="22"/>
        <v>17</v>
      </c>
      <c r="V192" s="30">
        <f t="shared" si="23"/>
        <v>0</v>
      </c>
      <c r="W192" s="30">
        <f t="shared" si="24"/>
        <v>5</v>
      </c>
      <c r="X192" s="30">
        <f t="shared" si="25"/>
        <v>1</v>
      </c>
      <c r="Y192" s="30">
        <f t="shared" si="26"/>
        <v>46.379999999999995</v>
      </c>
    </row>
    <row r="193" spans="1:25" x14ac:dyDescent="0.2">
      <c r="A193" s="28">
        <v>41832</v>
      </c>
      <c r="B193">
        <v>2014</v>
      </c>
      <c r="C193">
        <v>7</v>
      </c>
      <c r="D193" t="s">
        <v>549</v>
      </c>
      <c r="E193" t="s">
        <v>419</v>
      </c>
      <c r="F193">
        <v>6</v>
      </c>
      <c r="G193" t="s">
        <v>1440</v>
      </c>
      <c r="H193" t="s">
        <v>1440</v>
      </c>
      <c r="I193" s="30">
        <v>8.34</v>
      </c>
      <c r="J193" s="30">
        <v>2.68</v>
      </c>
      <c r="K193" s="30">
        <v>10.5</v>
      </c>
      <c r="L193" s="30">
        <v>28.1</v>
      </c>
      <c r="M193" s="30">
        <v>12</v>
      </c>
      <c r="N193" s="30">
        <v>3</v>
      </c>
      <c r="O193" s="30">
        <v>12</v>
      </c>
      <c r="P193" s="30">
        <v>4</v>
      </c>
      <c r="Q193" s="30">
        <f t="shared" si="18"/>
        <v>8.34</v>
      </c>
      <c r="R193" s="30">
        <f t="shared" si="19"/>
        <v>2.68</v>
      </c>
      <c r="S193" s="30">
        <f t="shared" si="20"/>
        <v>10.5</v>
      </c>
      <c r="T193" s="30">
        <f t="shared" si="21"/>
        <v>28.1</v>
      </c>
      <c r="U193" s="30">
        <f t="shared" si="22"/>
        <v>12</v>
      </c>
      <c r="V193" s="30">
        <f t="shared" si="23"/>
        <v>3</v>
      </c>
      <c r="W193" s="30">
        <f t="shared" si="24"/>
        <v>12</v>
      </c>
      <c r="X193" s="30">
        <f t="shared" si="25"/>
        <v>4</v>
      </c>
      <c r="Y193" s="30">
        <f t="shared" si="26"/>
        <v>80.62</v>
      </c>
    </row>
    <row r="194" spans="1:25" x14ac:dyDescent="0.2">
      <c r="A194" s="28">
        <v>41833</v>
      </c>
      <c r="B194">
        <v>2014</v>
      </c>
      <c r="C194">
        <v>7</v>
      </c>
      <c r="D194" t="s">
        <v>549</v>
      </c>
      <c r="E194" t="s">
        <v>421</v>
      </c>
      <c r="F194">
        <v>7</v>
      </c>
      <c r="G194" t="s">
        <v>1440</v>
      </c>
      <c r="H194" t="s">
        <v>1440</v>
      </c>
      <c r="I194" s="30">
        <v>2</v>
      </c>
      <c r="J194" s="30">
        <v>1.34</v>
      </c>
      <c r="K194" s="30">
        <v>1</v>
      </c>
      <c r="L194" s="30">
        <v>17</v>
      </c>
      <c r="M194" s="30">
        <v>2</v>
      </c>
      <c r="N194" s="30">
        <v>0</v>
      </c>
      <c r="O194" s="30">
        <v>0</v>
      </c>
      <c r="P194" s="30">
        <v>0</v>
      </c>
      <c r="Q194" s="30">
        <f t="shared" ref="Q194:Q257" si="27">IF($H194="Oui",I194,"")</f>
        <v>2</v>
      </c>
      <c r="R194" s="30">
        <f t="shared" ref="R194:R257" si="28">IF($H194="Oui",J194,"")</f>
        <v>1.34</v>
      </c>
      <c r="S194" s="30">
        <f t="shared" ref="S194:S257" si="29">IF($H194="Oui",K194,"")</f>
        <v>1</v>
      </c>
      <c r="T194" s="30">
        <f t="shared" ref="T194:T257" si="30">IF($H194="Oui",L194,"")</f>
        <v>17</v>
      </c>
      <c r="U194" s="30">
        <f t="shared" ref="U194:U257" si="31">IF($H194="Oui",M194,"")</f>
        <v>2</v>
      </c>
      <c r="V194" s="30">
        <f t="shared" ref="V194:V257" si="32">IF($H194="Oui",N194,"")</f>
        <v>0</v>
      </c>
      <c r="W194" s="30">
        <f t="shared" ref="W194:W257" si="33">IF($H194="Oui",O194,"")</f>
        <v>0</v>
      </c>
      <c r="X194" s="30">
        <f t="shared" ref="X194:X257" si="34">IF($H194="Oui",P194,"")</f>
        <v>0</v>
      </c>
      <c r="Y194" s="30">
        <f t="shared" ref="Y194:Y257" si="35">SUM(I194:P194)</f>
        <v>23.34</v>
      </c>
    </row>
    <row r="195" spans="1:25" x14ac:dyDescent="0.2">
      <c r="A195" s="28">
        <v>41834</v>
      </c>
      <c r="B195">
        <v>2014</v>
      </c>
      <c r="C195">
        <v>7</v>
      </c>
      <c r="D195" t="s">
        <v>549</v>
      </c>
      <c r="E195" t="s">
        <v>62</v>
      </c>
      <c r="F195">
        <v>1</v>
      </c>
      <c r="G195" t="s">
        <v>1440</v>
      </c>
      <c r="H195" t="s">
        <v>1440</v>
      </c>
      <c r="I195" s="30">
        <v>5</v>
      </c>
      <c r="J195" s="30">
        <v>3.04</v>
      </c>
      <c r="K195" s="30">
        <v>3</v>
      </c>
      <c r="L195" s="30">
        <v>11.8</v>
      </c>
      <c r="M195" s="30">
        <v>19</v>
      </c>
      <c r="N195" s="30">
        <v>1</v>
      </c>
      <c r="O195" s="30">
        <v>2</v>
      </c>
      <c r="P195" s="30">
        <v>2</v>
      </c>
      <c r="Q195" s="30">
        <f t="shared" si="27"/>
        <v>5</v>
      </c>
      <c r="R195" s="30">
        <f t="shared" si="28"/>
        <v>3.04</v>
      </c>
      <c r="S195" s="30">
        <f t="shared" si="29"/>
        <v>3</v>
      </c>
      <c r="T195" s="30">
        <f t="shared" si="30"/>
        <v>11.8</v>
      </c>
      <c r="U195" s="30">
        <f t="shared" si="31"/>
        <v>19</v>
      </c>
      <c r="V195" s="30">
        <f t="shared" si="32"/>
        <v>1</v>
      </c>
      <c r="W195" s="30">
        <f t="shared" si="33"/>
        <v>2</v>
      </c>
      <c r="X195" s="30">
        <f t="shared" si="34"/>
        <v>2</v>
      </c>
      <c r="Y195" s="30">
        <f t="shared" si="35"/>
        <v>46.84</v>
      </c>
    </row>
    <row r="196" spans="1:25" x14ac:dyDescent="0.2">
      <c r="A196" s="28">
        <v>41835</v>
      </c>
      <c r="B196">
        <v>2014</v>
      </c>
      <c r="C196">
        <v>7</v>
      </c>
      <c r="D196" t="s">
        <v>549</v>
      </c>
      <c r="E196" t="s">
        <v>411</v>
      </c>
      <c r="F196">
        <v>2</v>
      </c>
      <c r="G196" t="s">
        <v>1440</v>
      </c>
      <c r="H196" t="s">
        <v>1440</v>
      </c>
      <c r="I196" s="30">
        <v>3.34</v>
      </c>
      <c r="J196" s="30">
        <v>1.68</v>
      </c>
      <c r="K196" s="30">
        <v>1</v>
      </c>
      <c r="L196" s="30">
        <v>15.6</v>
      </c>
      <c r="M196" s="30">
        <v>18</v>
      </c>
      <c r="N196" s="30">
        <v>0</v>
      </c>
      <c r="O196" s="30">
        <v>0</v>
      </c>
      <c r="P196" s="30">
        <v>1.3</v>
      </c>
      <c r="Q196" s="30">
        <f t="shared" si="27"/>
        <v>3.34</v>
      </c>
      <c r="R196" s="30">
        <f t="shared" si="28"/>
        <v>1.68</v>
      </c>
      <c r="S196" s="30">
        <f t="shared" si="29"/>
        <v>1</v>
      </c>
      <c r="T196" s="30">
        <f t="shared" si="30"/>
        <v>15.6</v>
      </c>
      <c r="U196" s="30">
        <f t="shared" si="31"/>
        <v>18</v>
      </c>
      <c r="V196" s="30">
        <f t="shared" si="32"/>
        <v>0</v>
      </c>
      <c r="W196" s="30">
        <f t="shared" si="33"/>
        <v>0</v>
      </c>
      <c r="X196" s="30">
        <f t="shared" si="34"/>
        <v>1.3</v>
      </c>
      <c r="Y196" s="30">
        <f t="shared" si="35"/>
        <v>40.919999999999995</v>
      </c>
    </row>
    <row r="197" spans="1:25" x14ac:dyDescent="0.2">
      <c r="A197" s="28">
        <v>41836</v>
      </c>
      <c r="B197">
        <v>2014</v>
      </c>
      <c r="C197">
        <v>7</v>
      </c>
      <c r="D197" t="s">
        <v>549</v>
      </c>
      <c r="E197" t="s">
        <v>413</v>
      </c>
      <c r="F197">
        <v>3</v>
      </c>
      <c r="G197" t="s">
        <v>1440</v>
      </c>
      <c r="H197" t="s">
        <v>1440</v>
      </c>
      <c r="I197" s="30">
        <v>4</v>
      </c>
      <c r="J197" s="30">
        <v>3.34</v>
      </c>
      <c r="K197" s="30">
        <v>3</v>
      </c>
      <c r="L197" s="30">
        <v>13</v>
      </c>
      <c r="M197" s="30">
        <v>12</v>
      </c>
      <c r="N197" s="30">
        <v>1</v>
      </c>
      <c r="O197" s="30">
        <v>4</v>
      </c>
      <c r="P197" s="30">
        <v>0</v>
      </c>
      <c r="Q197" s="30">
        <f t="shared" si="27"/>
        <v>4</v>
      </c>
      <c r="R197" s="30">
        <f t="shared" si="28"/>
        <v>3.34</v>
      </c>
      <c r="S197" s="30">
        <f t="shared" si="29"/>
        <v>3</v>
      </c>
      <c r="T197" s="30">
        <f t="shared" si="30"/>
        <v>13</v>
      </c>
      <c r="U197" s="30">
        <f t="shared" si="31"/>
        <v>12</v>
      </c>
      <c r="V197" s="30">
        <f t="shared" si="32"/>
        <v>1</v>
      </c>
      <c r="W197" s="30">
        <f t="shared" si="33"/>
        <v>4</v>
      </c>
      <c r="X197" s="30">
        <f t="shared" si="34"/>
        <v>0</v>
      </c>
      <c r="Y197" s="30">
        <f t="shared" si="35"/>
        <v>40.340000000000003</v>
      </c>
    </row>
    <row r="198" spans="1:25" x14ac:dyDescent="0.2">
      <c r="A198" s="28">
        <v>41837</v>
      </c>
      <c r="B198">
        <v>2014</v>
      </c>
      <c r="C198">
        <v>7</v>
      </c>
      <c r="D198" t="s">
        <v>549</v>
      </c>
      <c r="E198" t="s">
        <v>415</v>
      </c>
      <c r="F198">
        <v>4</v>
      </c>
      <c r="G198" t="s">
        <v>1440</v>
      </c>
      <c r="H198" t="s">
        <v>1440</v>
      </c>
      <c r="I198" s="30">
        <v>2</v>
      </c>
      <c r="J198" s="30">
        <v>3</v>
      </c>
      <c r="K198" s="30">
        <v>5</v>
      </c>
      <c r="L198" s="30">
        <v>25</v>
      </c>
      <c r="M198" s="30">
        <v>14</v>
      </c>
      <c r="N198" s="30">
        <v>1</v>
      </c>
      <c r="O198" s="30">
        <v>0</v>
      </c>
      <c r="P198" s="30">
        <v>1</v>
      </c>
      <c r="Q198" s="30">
        <f t="shared" si="27"/>
        <v>2</v>
      </c>
      <c r="R198" s="30">
        <f t="shared" si="28"/>
        <v>3</v>
      </c>
      <c r="S198" s="30">
        <f t="shared" si="29"/>
        <v>5</v>
      </c>
      <c r="T198" s="30">
        <f t="shared" si="30"/>
        <v>25</v>
      </c>
      <c r="U198" s="30">
        <f t="shared" si="31"/>
        <v>14</v>
      </c>
      <c r="V198" s="30">
        <f t="shared" si="32"/>
        <v>1</v>
      </c>
      <c r="W198" s="30">
        <f t="shared" si="33"/>
        <v>0</v>
      </c>
      <c r="X198" s="30">
        <f t="shared" si="34"/>
        <v>1</v>
      </c>
      <c r="Y198" s="30">
        <f t="shared" si="35"/>
        <v>51</v>
      </c>
    </row>
    <row r="199" spans="1:25" x14ac:dyDescent="0.2">
      <c r="A199" s="28">
        <v>41838</v>
      </c>
      <c r="B199">
        <v>2014</v>
      </c>
      <c r="C199">
        <v>7</v>
      </c>
      <c r="D199" t="s">
        <v>549</v>
      </c>
      <c r="E199" t="s">
        <v>417</v>
      </c>
      <c r="F199">
        <v>5</v>
      </c>
      <c r="G199" t="s">
        <v>1440</v>
      </c>
      <c r="H199" t="s">
        <v>1440</v>
      </c>
      <c r="I199" s="30">
        <v>9</v>
      </c>
      <c r="J199" s="30">
        <v>2.34</v>
      </c>
      <c r="K199" s="30">
        <v>1.5</v>
      </c>
      <c r="L199" s="30">
        <v>14.2</v>
      </c>
      <c r="M199" s="30">
        <v>6</v>
      </c>
      <c r="N199" s="30">
        <v>3</v>
      </c>
      <c r="O199" s="30">
        <v>0</v>
      </c>
      <c r="P199" s="30">
        <v>4</v>
      </c>
      <c r="Q199" s="30">
        <f t="shared" si="27"/>
        <v>9</v>
      </c>
      <c r="R199" s="30">
        <f t="shared" si="28"/>
        <v>2.34</v>
      </c>
      <c r="S199" s="30">
        <f t="shared" si="29"/>
        <v>1.5</v>
      </c>
      <c r="T199" s="30">
        <f t="shared" si="30"/>
        <v>14.2</v>
      </c>
      <c r="U199" s="30">
        <f t="shared" si="31"/>
        <v>6</v>
      </c>
      <c r="V199" s="30">
        <f t="shared" si="32"/>
        <v>3</v>
      </c>
      <c r="W199" s="30">
        <f t="shared" si="33"/>
        <v>0</v>
      </c>
      <c r="X199" s="30">
        <f t="shared" si="34"/>
        <v>4</v>
      </c>
      <c r="Y199" s="30">
        <f t="shared" si="35"/>
        <v>40.04</v>
      </c>
    </row>
    <row r="200" spans="1:25" x14ac:dyDescent="0.2">
      <c r="A200" s="28">
        <v>41839</v>
      </c>
      <c r="B200">
        <v>2014</v>
      </c>
      <c r="C200">
        <v>7</v>
      </c>
      <c r="D200" t="s">
        <v>549</v>
      </c>
      <c r="E200" t="s">
        <v>419</v>
      </c>
      <c r="F200">
        <v>6</v>
      </c>
      <c r="G200" t="s">
        <v>1440</v>
      </c>
      <c r="H200" t="s">
        <v>1440</v>
      </c>
      <c r="I200" s="30">
        <v>7.33</v>
      </c>
      <c r="J200" s="30">
        <v>7.02</v>
      </c>
      <c r="K200" s="30">
        <v>6</v>
      </c>
      <c r="L200" s="30">
        <v>8.4</v>
      </c>
      <c r="M200" s="30">
        <v>10</v>
      </c>
      <c r="N200" s="30">
        <v>0</v>
      </c>
      <c r="O200" s="30">
        <v>6</v>
      </c>
      <c r="P200" s="30">
        <v>6</v>
      </c>
      <c r="Q200" s="30">
        <f t="shared" si="27"/>
        <v>7.33</v>
      </c>
      <c r="R200" s="30">
        <f t="shared" si="28"/>
        <v>7.02</v>
      </c>
      <c r="S200" s="30">
        <f t="shared" si="29"/>
        <v>6</v>
      </c>
      <c r="T200" s="30">
        <f t="shared" si="30"/>
        <v>8.4</v>
      </c>
      <c r="U200" s="30">
        <f t="shared" si="31"/>
        <v>10</v>
      </c>
      <c r="V200" s="30">
        <f t="shared" si="32"/>
        <v>0</v>
      </c>
      <c r="W200" s="30">
        <f t="shared" si="33"/>
        <v>6</v>
      </c>
      <c r="X200" s="30">
        <f t="shared" si="34"/>
        <v>6</v>
      </c>
      <c r="Y200" s="30">
        <f t="shared" si="35"/>
        <v>50.75</v>
      </c>
    </row>
    <row r="201" spans="1:25" x14ac:dyDescent="0.2">
      <c r="A201" s="28">
        <v>41840</v>
      </c>
      <c r="B201">
        <v>2014</v>
      </c>
      <c r="C201">
        <v>7</v>
      </c>
      <c r="D201" t="s">
        <v>549</v>
      </c>
      <c r="E201" t="s">
        <v>421</v>
      </c>
      <c r="F201">
        <v>7</v>
      </c>
      <c r="G201" t="s">
        <v>1440</v>
      </c>
      <c r="H201" t="s">
        <v>1440</v>
      </c>
      <c r="I201" s="30">
        <v>3</v>
      </c>
      <c r="J201" s="30">
        <v>0.34</v>
      </c>
      <c r="K201" s="30">
        <v>1</v>
      </c>
      <c r="L201" s="30">
        <v>8</v>
      </c>
      <c r="M201" s="30">
        <v>5</v>
      </c>
      <c r="N201" s="30">
        <v>0</v>
      </c>
      <c r="O201" s="30">
        <v>0</v>
      </c>
      <c r="P201" s="30">
        <v>0.1</v>
      </c>
      <c r="Q201" s="30">
        <f t="shared" si="27"/>
        <v>3</v>
      </c>
      <c r="R201" s="30">
        <f t="shared" si="28"/>
        <v>0.34</v>
      </c>
      <c r="S201" s="30">
        <f t="shared" si="29"/>
        <v>1</v>
      </c>
      <c r="T201" s="30">
        <f t="shared" si="30"/>
        <v>8</v>
      </c>
      <c r="U201" s="30">
        <f t="shared" si="31"/>
        <v>5</v>
      </c>
      <c r="V201" s="30">
        <f t="shared" si="32"/>
        <v>0</v>
      </c>
      <c r="W201" s="30">
        <f t="shared" si="33"/>
        <v>0</v>
      </c>
      <c r="X201" s="30">
        <f t="shared" si="34"/>
        <v>0.1</v>
      </c>
      <c r="Y201" s="30">
        <f t="shared" si="35"/>
        <v>17.440000000000001</v>
      </c>
    </row>
    <row r="202" spans="1:25" x14ac:dyDescent="0.2">
      <c r="A202" s="28">
        <v>41841</v>
      </c>
      <c r="B202">
        <v>2014</v>
      </c>
      <c r="C202">
        <v>7</v>
      </c>
      <c r="D202" t="s">
        <v>549</v>
      </c>
      <c r="E202" t="s">
        <v>62</v>
      </c>
      <c r="F202">
        <v>1</v>
      </c>
      <c r="G202" t="s">
        <v>1440</v>
      </c>
      <c r="H202" t="s">
        <v>1440</v>
      </c>
      <c r="I202" s="30">
        <v>3</v>
      </c>
      <c r="J202" s="30">
        <v>4.68</v>
      </c>
      <c r="K202" s="30">
        <v>8</v>
      </c>
      <c r="L202" s="30">
        <v>20</v>
      </c>
      <c r="M202" s="30">
        <v>13</v>
      </c>
      <c r="N202" s="30">
        <v>1</v>
      </c>
      <c r="O202" s="30">
        <v>0</v>
      </c>
      <c r="P202" s="30">
        <v>2</v>
      </c>
      <c r="Q202" s="30">
        <f t="shared" si="27"/>
        <v>3</v>
      </c>
      <c r="R202" s="30">
        <f t="shared" si="28"/>
        <v>4.68</v>
      </c>
      <c r="S202" s="30">
        <f t="shared" si="29"/>
        <v>8</v>
      </c>
      <c r="T202" s="30">
        <f t="shared" si="30"/>
        <v>20</v>
      </c>
      <c r="U202" s="30">
        <f t="shared" si="31"/>
        <v>13</v>
      </c>
      <c r="V202" s="30">
        <f t="shared" si="32"/>
        <v>1</v>
      </c>
      <c r="W202" s="30">
        <f t="shared" si="33"/>
        <v>0</v>
      </c>
      <c r="X202" s="30">
        <f t="shared" si="34"/>
        <v>2</v>
      </c>
      <c r="Y202" s="30">
        <f t="shared" si="35"/>
        <v>51.68</v>
      </c>
    </row>
    <row r="203" spans="1:25" x14ac:dyDescent="0.2">
      <c r="A203" s="28">
        <v>41842</v>
      </c>
      <c r="B203">
        <v>2014</v>
      </c>
      <c r="C203">
        <v>7</v>
      </c>
      <c r="D203" t="s">
        <v>549</v>
      </c>
      <c r="E203" t="s">
        <v>411</v>
      </c>
      <c r="F203">
        <v>2</v>
      </c>
      <c r="G203" t="s">
        <v>1440</v>
      </c>
      <c r="H203" t="s">
        <v>1440</v>
      </c>
      <c r="I203" s="30">
        <v>5</v>
      </c>
      <c r="J203" s="30">
        <v>5.68</v>
      </c>
      <c r="K203" s="30">
        <v>3</v>
      </c>
      <c r="L203" s="30">
        <v>9</v>
      </c>
      <c r="M203" s="30">
        <v>7</v>
      </c>
      <c r="N203" s="30">
        <v>0</v>
      </c>
      <c r="O203" s="30">
        <v>1</v>
      </c>
      <c r="P203" s="30">
        <v>2</v>
      </c>
      <c r="Q203" s="30">
        <f t="shared" si="27"/>
        <v>5</v>
      </c>
      <c r="R203" s="30">
        <f t="shared" si="28"/>
        <v>5.68</v>
      </c>
      <c r="S203" s="30">
        <f t="shared" si="29"/>
        <v>3</v>
      </c>
      <c r="T203" s="30">
        <f t="shared" si="30"/>
        <v>9</v>
      </c>
      <c r="U203" s="30">
        <f t="shared" si="31"/>
        <v>7</v>
      </c>
      <c r="V203" s="30">
        <f t="shared" si="32"/>
        <v>0</v>
      </c>
      <c r="W203" s="30">
        <f t="shared" si="33"/>
        <v>1</v>
      </c>
      <c r="X203" s="30">
        <f t="shared" si="34"/>
        <v>2</v>
      </c>
      <c r="Y203" s="30">
        <f t="shared" si="35"/>
        <v>32.68</v>
      </c>
    </row>
    <row r="204" spans="1:25" x14ac:dyDescent="0.2">
      <c r="A204" s="28">
        <v>41843</v>
      </c>
      <c r="B204">
        <v>2014</v>
      </c>
      <c r="C204">
        <v>7</v>
      </c>
      <c r="D204" t="s">
        <v>549</v>
      </c>
      <c r="E204" t="s">
        <v>413</v>
      </c>
      <c r="F204">
        <v>3</v>
      </c>
      <c r="G204" t="s">
        <v>1440</v>
      </c>
      <c r="H204" t="s">
        <v>1440</v>
      </c>
      <c r="I204" s="30">
        <v>2.67</v>
      </c>
      <c r="J204" s="30">
        <v>6.37</v>
      </c>
      <c r="K204" s="30">
        <v>2</v>
      </c>
      <c r="L204" s="30">
        <v>8</v>
      </c>
      <c r="M204" s="30">
        <v>19</v>
      </c>
      <c r="N204" s="30">
        <v>0</v>
      </c>
      <c r="O204" s="30">
        <v>0</v>
      </c>
      <c r="P204" s="30">
        <v>3</v>
      </c>
      <c r="Q204" s="30">
        <f t="shared" si="27"/>
        <v>2.67</v>
      </c>
      <c r="R204" s="30">
        <f t="shared" si="28"/>
        <v>6.37</v>
      </c>
      <c r="S204" s="30">
        <f t="shared" si="29"/>
        <v>2</v>
      </c>
      <c r="T204" s="30">
        <f t="shared" si="30"/>
        <v>8</v>
      </c>
      <c r="U204" s="30">
        <f t="shared" si="31"/>
        <v>19</v>
      </c>
      <c r="V204" s="30">
        <f t="shared" si="32"/>
        <v>0</v>
      </c>
      <c r="W204" s="30">
        <f t="shared" si="33"/>
        <v>0</v>
      </c>
      <c r="X204" s="30">
        <f t="shared" si="34"/>
        <v>3</v>
      </c>
      <c r="Y204" s="30">
        <f t="shared" si="35"/>
        <v>41.04</v>
      </c>
    </row>
    <row r="205" spans="1:25" x14ac:dyDescent="0.2">
      <c r="A205" s="28">
        <v>41844</v>
      </c>
      <c r="B205">
        <v>2014</v>
      </c>
      <c r="C205">
        <v>7</v>
      </c>
      <c r="D205" t="s">
        <v>549</v>
      </c>
      <c r="E205" t="s">
        <v>415</v>
      </c>
      <c r="F205">
        <v>4</v>
      </c>
      <c r="G205" t="s">
        <v>1440</v>
      </c>
      <c r="H205" t="s">
        <v>1440</v>
      </c>
      <c r="I205" s="30">
        <v>5.34</v>
      </c>
      <c r="J205" s="30">
        <v>2</v>
      </c>
      <c r="K205" s="30">
        <v>4.4000000000000004</v>
      </c>
      <c r="L205" s="30">
        <v>23</v>
      </c>
      <c r="M205" s="30">
        <v>5</v>
      </c>
      <c r="N205" s="30">
        <v>0</v>
      </c>
      <c r="O205" s="30">
        <v>0</v>
      </c>
      <c r="P205" s="30">
        <v>2</v>
      </c>
      <c r="Q205" s="30">
        <f t="shared" si="27"/>
        <v>5.34</v>
      </c>
      <c r="R205" s="30">
        <f t="shared" si="28"/>
        <v>2</v>
      </c>
      <c r="S205" s="30">
        <f t="shared" si="29"/>
        <v>4.4000000000000004</v>
      </c>
      <c r="T205" s="30">
        <f t="shared" si="30"/>
        <v>23</v>
      </c>
      <c r="U205" s="30">
        <f t="shared" si="31"/>
        <v>5</v>
      </c>
      <c r="V205" s="30">
        <f t="shared" si="32"/>
        <v>0</v>
      </c>
      <c r="W205" s="30">
        <f t="shared" si="33"/>
        <v>0</v>
      </c>
      <c r="X205" s="30">
        <f t="shared" si="34"/>
        <v>2</v>
      </c>
      <c r="Y205" s="30">
        <f t="shared" si="35"/>
        <v>41.74</v>
      </c>
    </row>
    <row r="206" spans="1:25" x14ac:dyDescent="0.2">
      <c r="A206" s="28">
        <v>41845</v>
      </c>
      <c r="B206">
        <v>2014</v>
      </c>
      <c r="C206">
        <v>7</v>
      </c>
      <c r="D206" t="s">
        <v>549</v>
      </c>
      <c r="E206" t="s">
        <v>417</v>
      </c>
      <c r="F206">
        <v>5</v>
      </c>
      <c r="G206" t="s">
        <v>1440</v>
      </c>
      <c r="H206" t="s">
        <v>1440</v>
      </c>
      <c r="I206" s="30">
        <v>5</v>
      </c>
      <c r="J206" s="30">
        <v>2.02</v>
      </c>
      <c r="K206" s="30">
        <v>7.5</v>
      </c>
      <c r="L206" s="30">
        <v>10</v>
      </c>
      <c r="M206" s="30">
        <v>15</v>
      </c>
      <c r="N206" s="30">
        <v>1</v>
      </c>
      <c r="O206" s="30">
        <v>1</v>
      </c>
      <c r="P206" s="30">
        <v>2</v>
      </c>
      <c r="Q206" s="30">
        <f t="shared" si="27"/>
        <v>5</v>
      </c>
      <c r="R206" s="30">
        <f t="shared" si="28"/>
        <v>2.02</v>
      </c>
      <c r="S206" s="30">
        <f t="shared" si="29"/>
        <v>7.5</v>
      </c>
      <c r="T206" s="30">
        <f t="shared" si="30"/>
        <v>10</v>
      </c>
      <c r="U206" s="30">
        <f t="shared" si="31"/>
        <v>15</v>
      </c>
      <c r="V206" s="30">
        <f t="shared" si="32"/>
        <v>1</v>
      </c>
      <c r="W206" s="30">
        <f t="shared" si="33"/>
        <v>1</v>
      </c>
      <c r="X206" s="30">
        <f t="shared" si="34"/>
        <v>2</v>
      </c>
      <c r="Y206" s="30">
        <f t="shared" si="35"/>
        <v>43.519999999999996</v>
      </c>
    </row>
    <row r="207" spans="1:25" x14ac:dyDescent="0.2">
      <c r="A207" s="28">
        <v>41846</v>
      </c>
      <c r="B207">
        <v>2014</v>
      </c>
      <c r="C207">
        <v>7</v>
      </c>
      <c r="D207" t="s">
        <v>549</v>
      </c>
      <c r="E207" t="s">
        <v>419</v>
      </c>
      <c r="F207">
        <v>6</v>
      </c>
      <c r="G207" t="s">
        <v>1440</v>
      </c>
      <c r="H207" t="s">
        <v>1440</v>
      </c>
      <c r="I207" s="30">
        <v>4</v>
      </c>
      <c r="J207" s="30">
        <v>6.68</v>
      </c>
      <c r="K207" s="30">
        <v>6.2</v>
      </c>
      <c r="L207" s="30">
        <v>36.200000000000003</v>
      </c>
      <c r="M207" s="30">
        <v>13</v>
      </c>
      <c r="N207" s="30">
        <v>0</v>
      </c>
      <c r="O207" s="30">
        <v>0</v>
      </c>
      <c r="P207" s="30">
        <v>4</v>
      </c>
      <c r="Q207" s="30">
        <f t="shared" si="27"/>
        <v>4</v>
      </c>
      <c r="R207" s="30">
        <f t="shared" si="28"/>
        <v>6.68</v>
      </c>
      <c r="S207" s="30">
        <f t="shared" si="29"/>
        <v>6.2</v>
      </c>
      <c r="T207" s="30">
        <f t="shared" si="30"/>
        <v>36.200000000000003</v>
      </c>
      <c r="U207" s="30">
        <f t="shared" si="31"/>
        <v>13</v>
      </c>
      <c r="V207" s="30">
        <f t="shared" si="32"/>
        <v>0</v>
      </c>
      <c r="W207" s="30">
        <f t="shared" si="33"/>
        <v>0</v>
      </c>
      <c r="X207" s="30">
        <f t="shared" si="34"/>
        <v>4</v>
      </c>
      <c r="Y207" s="30">
        <f t="shared" si="35"/>
        <v>70.08</v>
      </c>
    </row>
    <row r="208" spans="1:25" x14ac:dyDescent="0.2">
      <c r="A208" s="28">
        <v>41847</v>
      </c>
      <c r="B208">
        <v>2014</v>
      </c>
      <c r="C208">
        <v>7</v>
      </c>
      <c r="D208" t="s">
        <v>549</v>
      </c>
      <c r="E208" t="s">
        <v>421</v>
      </c>
      <c r="F208">
        <v>7</v>
      </c>
      <c r="G208" t="s">
        <v>1440</v>
      </c>
      <c r="H208" t="s">
        <v>1440</v>
      </c>
      <c r="I208" s="30">
        <v>3</v>
      </c>
      <c r="J208" s="30">
        <v>1.34</v>
      </c>
      <c r="K208" s="30">
        <v>2</v>
      </c>
      <c r="L208" s="30">
        <v>10</v>
      </c>
      <c r="M208" s="30">
        <v>5</v>
      </c>
      <c r="N208" s="30">
        <v>0</v>
      </c>
      <c r="O208" s="30">
        <v>6</v>
      </c>
      <c r="P208" s="30">
        <v>1</v>
      </c>
      <c r="Q208" s="30">
        <f t="shared" si="27"/>
        <v>3</v>
      </c>
      <c r="R208" s="30">
        <f t="shared" si="28"/>
        <v>1.34</v>
      </c>
      <c r="S208" s="30">
        <f t="shared" si="29"/>
        <v>2</v>
      </c>
      <c r="T208" s="30">
        <f t="shared" si="30"/>
        <v>10</v>
      </c>
      <c r="U208" s="30">
        <f t="shared" si="31"/>
        <v>5</v>
      </c>
      <c r="V208" s="30">
        <f t="shared" si="32"/>
        <v>0</v>
      </c>
      <c r="W208" s="30">
        <f t="shared" si="33"/>
        <v>6</v>
      </c>
      <c r="X208" s="30">
        <f t="shared" si="34"/>
        <v>1</v>
      </c>
      <c r="Y208" s="30">
        <f t="shared" si="35"/>
        <v>28.34</v>
      </c>
    </row>
    <row r="209" spans="1:25" x14ac:dyDescent="0.2">
      <c r="A209" s="28">
        <v>41848</v>
      </c>
      <c r="B209">
        <v>2014</v>
      </c>
      <c r="C209">
        <v>7</v>
      </c>
      <c r="D209" t="s">
        <v>549</v>
      </c>
      <c r="E209" t="s">
        <v>62</v>
      </c>
      <c r="F209">
        <v>1</v>
      </c>
      <c r="G209" t="s">
        <v>1440</v>
      </c>
      <c r="H209" t="s">
        <v>1440</v>
      </c>
      <c r="I209" s="30">
        <v>2</v>
      </c>
      <c r="J209" s="30">
        <v>1.34</v>
      </c>
      <c r="K209" s="30">
        <v>2</v>
      </c>
      <c r="L209" s="30">
        <v>9.1</v>
      </c>
      <c r="M209" s="30">
        <v>9</v>
      </c>
      <c r="N209" s="30">
        <v>0</v>
      </c>
      <c r="O209" s="30">
        <v>0</v>
      </c>
      <c r="P209" s="30">
        <v>2</v>
      </c>
      <c r="Q209" s="30">
        <f t="shared" si="27"/>
        <v>2</v>
      </c>
      <c r="R209" s="30">
        <f t="shared" si="28"/>
        <v>1.34</v>
      </c>
      <c r="S209" s="30">
        <f t="shared" si="29"/>
        <v>2</v>
      </c>
      <c r="T209" s="30">
        <f t="shared" si="30"/>
        <v>9.1</v>
      </c>
      <c r="U209" s="30">
        <f t="shared" si="31"/>
        <v>9</v>
      </c>
      <c r="V209" s="30">
        <f t="shared" si="32"/>
        <v>0</v>
      </c>
      <c r="W209" s="30">
        <f t="shared" si="33"/>
        <v>0</v>
      </c>
      <c r="X209" s="30">
        <f t="shared" si="34"/>
        <v>2</v>
      </c>
      <c r="Y209" s="30">
        <f t="shared" si="35"/>
        <v>25.439999999999998</v>
      </c>
    </row>
    <row r="210" spans="1:25" x14ac:dyDescent="0.2">
      <c r="A210" s="28">
        <v>41849</v>
      </c>
      <c r="B210">
        <v>2014</v>
      </c>
      <c r="C210">
        <v>7</v>
      </c>
      <c r="D210" t="s">
        <v>549</v>
      </c>
      <c r="E210" t="s">
        <v>411</v>
      </c>
      <c r="F210">
        <v>2</v>
      </c>
      <c r="G210" t="s">
        <v>1440</v>
      </c>
      <c r="H210" t="s">
        <v>1440</v>
      </c>
      <c r="I210" s="30">
        <v>2.34</v>
      </c>
      <c r="J210" s="30">
        <v>0.68</v>
      </c>
      <c r="K210" s="30">
        <v>1</v>
      </c>
      <c r="L210" s="30">
        <v>13</v>
      </c>
      <c r="M210" s="30">
        <v>15</v>
      </c>
      <c r="N210" s="30">
        <v>3</v>
      </c>
      <c r="O210" s="30">
        <v>0</v>
      </c>
      <c r="P210" s="30">
        <v>5</v>
      </c>
      <c r="Q210" s="30">
        <f t="shared" si="27"/>
        <v>2.34</v>
      </c>
      <c r="R210" s="30">
        <f t="shared" si="28"/>
        <v>0.68</v>
      </c>
      <c r="S210" s="30">
        <f t="shared" si="29"/>
        <v>1</v>
      </c>
      <c r="T210" s="30">
        <f t="shared" si="30"/>
        <v>13</v>
      </c>
      <c r="U210" s="30">
        <f t="shared" si="31"/>
        <v>15</v>
      </c>
      <c r="V210" s="30">
        <f t="shared" si="32"/>
        <v>3</v>
      </c>
      <c r="W210" s="30">
        <f t="shared" si="33"/>
        <v>0</v>
      </c>
      <c r="X210" s="30">
        <f t="shared" si="34"/>
        <v>5</v>
      </c>
      <c r="Y210" s="30">
        <f t="shared" si="35"/>
        <v>40.019999999999996</v>
      </c>
    </row>
    <row r="211" spans="1:25" x14ac:dyDescent="0.2">
      <c r="A211" s="28">
        <v>41850</v>
      </c>
      <c r="B211">
        <v>2014</v>
      </c>
      <c r="C211">
        <v>7</v>
      </c>
      <c r="D211" t="s">
        <v>549</v>
      </c>
      <c r="E211" t="s">
        <v>413</v>
      </c>
      <c r="F211">
        <v>3</v>
      </c>
      <c r="G211" t="s">
        <v>1440</v>
      </c>
      <c r="H211" t="s">
        <v>1440</v>
      </c>
      <c r="I211" s="30">
        <v>0.68</v>
      </c>
      <c r="J211" s="30">
        <v>1.34</v>
      </c>
      <c r="K211" s="30">
        <v>5</v>
      </c>
      <c r="L211" s="30">
        <v>13.5</v>
      </c>
      <c r="M211" s="30">
        <v>14</v>
      </c>
      <c r="N211" s="30">
        <v>0</v>
      </c>
      <c r="O211" s="30">
        <v>6</v>
      </c>
      <c r="P211" s="30">
        <v>4.5</v>
      </c>
      <c r="Q211" s="30">
        <f t="shared" si="27"/>
        <v>0.68</v>
      </c>
      <c r="R211" s="30">
        <f t="shared" si="28"/>
        <v>1.34</v>
      </c>
      <c r="S211" s="30">
        <f t="shared" si="29"/>
        <v>5</v>
      </c>
      <c r="T211" s="30">
        <f t="shared" si="30"/>
        <v>13.5</v>
      </c>
      <c r="U211" s="30">
        <f t="shared" si="31"/>
        <v>14</v>
      </c>
      <c r="V211" s="30">
        <f t="shared" si="32"/>
        <v>0</v>
      </c>
      <c r="W211" s="30">
        <f t="shared" si="33"/>
        <v>6</v>
      </c>
      <c r="X211" s="30">
        <f t="shared" si="34"/>
        <v>4.5</v>
      </c>
      <c r="Y211" s="30">
        <f t="shared" si="35"/>
        <v>45.019999999999996</v>
      </c>
    </row>
    <row r="212" spans="1:25" x14ac:dyDescent="0.2">
      <c r="A212" s="28">
        <v>41851</v>
      </c>
      <c r="B212">
        <v>2014</v>
      </c>
      <c r="C212">
        <v>7</v>
      </c>
      <c r="D212" t="s">
        <v>549</v>
      </c>
      <c r="E212" t="s">
        <v>415</v>
      </c>
      <c r="F212">
        <v>4</v>
      </c>
      <c r="G212" t="s">
        <v>1440</v>
      </c>
      <c r="H212" t="s">
        <v>1440</v>
      </c>
      <c r="I212" s="30">
        <v>3</v>
      </c>
      <c r="J212" s="30">
        <v>0.34</v>
      </c>
      <c r="K212" s="30">
        <v>4</v>
      </c>
      <c r="L212" s="30">
        <v>10.5</v>
      </c>
      <c r="M212" s="30">
        <v>8</v>
      </c>
      <c r="N212" s="30">
        <v>0</v>
      </c>
      <c r="O212" s="30">
        <v>0</v>
      </c>
      <c r="P212" s="30">
        <v>1</v>
      </c>
      <c r="Q212" s="30">
        <f t="shared" si="27"/>
        <v>3</v>
      </c>
      <c r="R212" s="30">
        <f t="shared" si="28"/>
        <v>0.34</v>
      </c>
      <c r="S212" s="30">
        <f t="shared" si="29"/>
        <v>4</v>
      </c>
      <c r="T212" s="30">
        <f t="shared" si="30"/>
        <v>10.5</v>
      </c>
      <c r="U212" s="30">
        <f t="shared" si="31"/>
        <v>8</v>
      </c>
      <c r="V212" s="30">
        <f t="shared" si="32"/>
        <v>0</v>
      </c>
      <c r="W212" s="30">
        <f t="shared" si="33"/>
        <v>0</v>
      </c>
      <c r="X212" s="30">
        <f t="shared" si="34"/>
        <v>1</v>
      </c>
      <c r="Y212" s="30">
        <f t="shared" si="35"/>
        <v>26.84</v>
      </c>
    </row>
    <row r="213" spans="1:25" x14ac:dyDescent="0.2">
      <c r="A213" s="28">
        <v>41852</v>
      </c>
      <c r="B213">
        <v>2014</v>
      </c>
      <c r="C213">
        <v>8</v>
      </c>
      <c r="D213" t="s">
        <v>493</v>
      </c>
      <c r="E213" t="s">
        <v>417</v>
      </c>
      <c r="F213">
        <v>5</v>
      </c>
      <c r="G213" t="s">
        <v>1440</v>
      </c>
      <c r="H213" t="s">
        <v>1440</v>
      </c>
      <c r="I213" s="30">
        <v>2</v>
      </c>
      <c r="J213" s="30">
        <v>1</v>
      </c>
      <c r="K213" s="30">
        <v>2.2000000000000002</v>
      </c>
      <c r="L213" s="30">
        <v>14</v>
      </c>
      <c r="M213" s="30">
        <v>17</v>
      </c>
      <c r="N213" s="30">
        <v>1</v>
      </c>
      <c r="O213" s="30">
        <v>0</v>
      </c>
      <c r="P213" s="30">
        <v>1</v>
      </c>
      <c r="Q213" s="30">
        <f t="shared" si="27"/>
        <v>2</v>
      </c>
      <c r="R213" s="30">
        <f t="shared" si="28"/>
        <v>1</v>
      </c>
      <c r="S213" s="30">
        <f t="shared" si="29"/>
        <v>2.2000000000000002</v>
      </c>
      <c r="T213" s="30">
        <f t="shared" si="30"/>
        <v>14</v>
      </c>
      <c r="U213" s="30">
        <f t="shared" si="31"/>
        <v>17</v>
      </c>
      <c r="V213" s="30">
        <f t="shared" si="32"/>
        <v>1</v>
      </c>
      <c r="W213" s="30">
        <f t="shared" si="33"/>
        <v>0</v>
      </c>
      <c r="X213" s="30">
        <f t="shared" si="34"/>
        <v>1</v>
      </c>
      <c r="Y213" s="30">
        <f t="shared" si="35"/>
        <v>38.200000000000003</v>
      </c>
    </row>
    <row r="214" spans="1:25" x14ac:dyDescent="0.2">
      <c r="A214" s="28">
        <v>41853</v>
      </c>
      <c r="B214">
        <v>2014</v>
      </c>
      <c r="C214">
        <v>8</v>
      </c>
      <c r="D214" t="s">
        <v>493</v>
      </c>
      <c r="E214" t="s">
        <v>419</v>
      </c>
      <c r="F214">
        <v>6</v>
      </c>
      <c r="G214" t="s">
        <v>1440</v>
      </c>
      <c r="H214" t="s">
        <v>1440</v>
      </c>
      <c r="I214" s="30">
        <v>5</v>
      </c>
      <c r="J214" s="30">
        <v>2.0099999999999998</v>
      </c>
      <c r="K214" s="30">
        <v>6</v>
      </c>
      <c r="L214" s="30">
        <v>29</v>
      </c>
      <c r="M214" s="30">
        <v>12</v>
      </c>
      <c r="N214" s="30">
        <v>0</v>
      </c>
      <c r="O214" s="30">
        <v>5</v>
      </c>
      <c r="P214" s="30">
        <v>3</v>
      </c>
      <c r="Q214" s="30">
        <f t="shared" si="27"/>
        <v>5</v>
      </c>
      <c r="R214" s="30">
        <f t="shared" si="28"/>
        <v>2.0099999999999998</v>
      </c>
      <c r="S214" s="30">
        <f t="shared" si="29"/>
        <v>6</v>
      </c>
      <c r="T214" s="30">
        <f t="shared" si="30"/>
        <v>29</v>
      </c>
      <c r="U214" s="30">
        <f t="shared" si="31"/>
        <v>12</v>
      </c>
      <c r="V214" s="30">
        <f t="shared" si="32"/>
        <v>0</v>
      </c>
      <c r="W214" s="30">
        <f t="shared" si="33"/>
        <v>5</v>
      </c>
      <c r="X214" s="30">
        <f t="shared" si="34"/>
        <v>3</v>
      </c>
      <c r="Y214" s="30">
        <f t="shared" si="35"/>
        <v>62.01</v>
      </c>
    </row>
    <row r="215" spans="1:25" x14ac:dyDescent="0.2">
      <c r="A215" s="28">
        <v>41854</v>
      </c>
      <c r="B215">
        <v>2014</v>
      </c>
      <c r="C215">
        <v>8</v>
      </c>
      <c r="D215" t="s">
        <v>493</v>
      </c>
      <c r="E215" t="s">
        <v>421</v>
      </c>
      <c r="F215">
        <v>7</v>
      </c>
      <c r="G215" t="s">
        <v>1440</v>
      </c>
      <c r="H215" t="s">
        <v>1440</v>
      </c>
      <c r="I215" s="30">
        <v>5</v>
      </c>
      <c r="J215" s="30">
        <v>1</v>
      </c>
      <c r="K215" s="30">
        <v>3</v>
      </c>
      <c r="L215" s="30">
        <v>6</v>
      </c>
      <c r="M215" s="30">
        <v>5</v>
      </c>
      <c r="N215" s="30">
        <v>5</v>
      </c>
      <c r="O215" s="30">
        <v>0</v>
      </c>
      <c r="P215" s="30">
        <v>0</v>
      </c>
      <c r="Q215" s="30">
        <f t="shared" si="27"/>
        <v>5</v>
      </c>
      <c r="R215" s="30">
        <f t="shared" si="28"/>
        <v>1</v>
      </c>
      <c r="S215" s="30">
        <f t="shared" si="29"/>
        <v>3</v>
      </c>
      <c r="T215" s="30">
        <f t="shared" si="30"/>
        <v>6</v>
      </c>
      <c r="U215" s="30">
        <f t="shared" si="31"/>
        <v>5</v>
      </c>
      <c r="V215" s="30">
        <f t="shared" si="32"/>
        <v>5</v>
      </c>
      <c r="W215" s="30">
        <f t="shared" si="33"/>
        <v>0</v>
      </c>
      <c r="X215" s="30">
        <f t="shared" si="34"/>
        <v>0</v>
      </c>
      <c r="Y215" s="30">
        <f t="shared" si="35"/>
        <v>25</v>
      </c>
    </row>
    <row r="216" spans="1:25" x14ac:dyDescent="0.2">
      <c r="A216" s="28">
        <v>41855</v>
      </c>
      <c r="B216">
        <v>2014</v>
      </c>
      <c r="C216">
        <v>8</v>
      </c>
      <c r="D216" t="s">
        <v>493</v>
      </c>
      <c r="E216" t="s">
        <v>62</v>
      </c>
      <c r="F216">
        <v>1</v>
      </c>
      <c r="G216" t="s">
        <v>1440</v>
      </c>
      <c r="H216" t="s">
        <v>1440</v>
      </c>
      <c r="I216" s="30">
        <v>4</v>
      </c>
      <c r="J216" s="30">
        <v>5.0199999999999996</v>
      </c>
      <c r="K216" s="30">
        <v>6</v>
      </c>
      <c r="L216" s="30">
        <v>21.5</v>
      </c>
      <c r="M216" s="30">
        <v>14</v>
      </c>
      <c r="N216" s="30">
        <v>0</v>
      </c>
      <c r="O216" s="30">
        <v>0</v>
      </c>
      <c r="P216" s="30">
        <v>4</v>
      </c>
      <c r="Q216" s="30">
        <f t="shared" si="27"/>
        <v>4</v>
      </c>
      <c r="R216" s="30">
        <f t="shared" si="28"/>
        <v>5.0199999999999996</v>
      </c>
      <c r="S216" s="30">
        <f t="shared" si="29"/>
        <v>6</v>
      </c>
      <c r="T216" s="30">
        <f t="shared" si="30"/>
        <v>21.5</v>
      </c>
      <c r="U216" s="30">
        <f t="shared" si="31"/>
        <v>14</v>
      </c>
      <c r="V216" s="30">
        <f t="shared" si="32"/>
        <v>0</v>
      </c>
      <c r="W216" s="30">
        <f t="shared" si="33"/>
        <v>0</v>
      </c>
      <c r="X216" s="30">
        <f t="shared" si="34"/>
        <v>4</v>
      </c>
      <c r="Y216" s="30">
        <f t="shared" si="35"/>
        <v>54.519999999999996</v>
      </c>
    </row>
    <row r="217" spans="1:25" x14ac:dyDescent="0.2">
      <c r="A217" s="28">
        <v>41856</v>
      </c>
      <c r="B217">
        <v>2014</v>
      </c>
      <c r="C217">
        <v>8</v>
      </c>
      <c r="D217" t="s">
        <v>493</v>
      </c>
      <c r="E217" t="s">
        <v>411</v>
      </c>
      <c r="F217">
        <v>2</v>
      </c>
      <c r="G217" t="s">
        <v>1440</v>
      </c>
      <c r="H217" t="s">
        <v>1440</v>
      </c>
      <c r="I217" s="30">
        <v>2</v>
      </c>
      <c r="J217" s="30">
        <v>1.34</v>
      </c>
      <c r="K217" s="30">
        <v>3</v>
      </c>
      <c r="L217" s="30">
        <v>17.100000000000001</v>
      </c>
      <c r="M217" s="30">
        <v>9</v>
      </c>
      <c r="N217" s="30">
        <v>0</v>
      </c>
      <c r="O217" s="30">
        <v>0</v>
      </c>
      <c r="P217" s="30">
        <v>0</v>
      </c>
      <c r="Q217" s="30">
        <f t="shared" si="27"/>
        <v>2</v>
      </c>
      <c r="R217" s="30">
        <f t="shared" si="28"/>
        <v>1.34</v>
      </c>
      <c r="S217" s="30">
        <f t="shared" si="29"/>
        <v>3</v>
      </c>
      <c r="T217" s="30">
        <f t="shared" si="30"/>
        <v>17.100000000000001</v>
      </c>
      <c r="U217" s="30">
        <f t="shared" si="31"/>
        <v>9</v>
      </c>
      <c r="V217" s="30">
        <f t="shared" si="32"/>
        <v>0</v>
      </c>
      <c r="W217" s="30">
        <f t="shared" si="33"/>
        <v>0</v>
      </c>
      <c r="X217" s="30">
        <f t="shared" si="34"/>
        <v>0</v>
      </c>
      <c r="Y217" s="30">
        <f t="shared" si="35"/>
        <v>32.44</v>
      </c>
    </row>
    <row r="218" spans="1:25" x14ac:dyDescent="0.2">
      <c r="A218" s="28">
        <v>41857</v>
      </c>
      <c r="B218">
        <v>2014</v>
      </c>
      <c r="C218">
        <v>8</v>
      </c>
      <c r="D218" t="s">
        <v>493</v>
      </c>
      <c r="E218" t="s">
        <v>413</v>
      </c>
      <c r="F218">
        <v>3</v>
      </c>
      <c r="G218" t="s">
        <v>1440</v>
      </c>
      <c r="H218" t="s">
        <v>1440</v>
      </c>
      <c r="I218" s="30">
        <v>6</v>
      </c>
      <c r="J218" s="30">
        <v>5</v>
      </c>
      <c r="K218" s="30">
        <v>1.4</v>
      </c>
      <c r="L218" s="30">
        <v>17</v>
      </c>
      <c r="M218" s="30">
        <v>7</v>
      </c>
      <c r="N218" s="30">
        <v>1</v>
      </c>
      <c r="O218" s="30">
        <v>1</v>
      </c>
      <c r="P218" s="30">
        <v>1</v>
      </c>
      <c r="Q218" s="30">
        <f t="shared" si="27"/>
        <v>6</v>
      </c>
      <c r="R218" s="30">
        <f t="shared" si="28"/>
        <v>5</v>
      </c>
      <c r="S218" s="30">
        <f t="shared" si="29"/>
        <v>1.4</v>
      </c>
      <c r="T218" s="30">
        <f t="shared" si="30"/>
        <v>17</v>
      </c>
      <c r="U218" s="30">
        <f t="shared" si="31"/>
        <v>7</v>
      </c>
      <c r="V218" s="30">
        <f t="shared" si="32"/>
        <v>1</v>
      </c>
      <c r="W218" s="30">
        <f t="shared" si="33"/>
        <v>1</v>
      </c>
      <c r="X218" s="30">
        <f t="shared" si="34"/>
        <v>1</v>
      </c>
      <c r="Y218" s="30">
        <f t="shared" si="35"/>
        <v>39.4</v>
      </c>
    </row>
    <row r="219" spans="1:25" x14ac:dyDescent="0.2">
      <c r="A219" s="28">
        <v>41858</v>
      </c>
      <c r="B219">
        <v>2014</v>
      </c>
      <c r="C219">
        <v>8</v>
      </c>
      <c r="D219" t="s">
        <v>493</v>
      </c>
      <c r="E219" t="s">
        <v>415</v>
      </c>
      <c r="F219">
        <v>4</v>
      </c>
      <c r="G219" t="s">
        <v>1440</v>
      </c>
      <c r="H219" t="s">
        <v>1440</v>
      </c>
      <c r="I219" s="30">
        <v>3.34</v>
      </c>
      <c r="J219" s="30">
        <v>2.68</v>
      </c>
      <c r="K219" s="30">
        <v>3</v>
      </c>
      <c r="L219" s="30">
        <v>33</v>
      </c>
      <c r="M219" s="30">
        <v>13</v>
      </c>
      <c r="N219" s="30">
        <v>1</v>
      </c>
      <c r="O219" s="30">
        <v>0</v>
      </c>
      <c r="P219" s="30">
        <v>2</v>
      </c>
      <c r="Q219" s="30">
        <f t="shared" si="27"/>
        <v>3.34</v>
      </c>
      <c r="R219" s="30">
        <f t="shared" si="28"/>
        <v>2.68</v>
      </c>
      <c r="S219" s="30">
        <f t="shared" si="29"/>
        <v>3</v>
      </c>
      <c r="T219" s="30">
        <f t="shared" si="30"/>
        <v>33</v>
      </c>
      <c r="U219" s="30">
        <f t="shared" si="31"/>
        <v>13</v>
      </c>
      <c r="V219" s="30">
        <f t="shared" si="32"/>
        <v>1</v>
      </c>
      <c r="W219" s="30">
        <f t="shared" si="33"/>
        <v>0</v>
      </c>
      <c r="X219" s="30">
        <f t="shared" si="34"/>
        <v>2</v>
      </c>
      <c r="Y219" s="30">
        <f t="shared" si="35"/>
        <v>58.019999999999996</v>
      </c>
    </row>
    <row r="220" spans="1:25" x14ac:dyDescent="0.2">
      <c r="A220" s="28">
        <v>41859</v>
      </c>
      <c r="B220">
        <v>2014</v>
      </c>
      <c r="C220">
        <v>8</v>
      </c>
      <c r="D220" t="s">
        <v>493</v>
      </c>
      <c r="E220" t="s">
        <v>417</v>
      </c>
      <c r="F220">
        <v>5</v>
      </c>
      <c r="G220" t="s">
        <v>1440</v>
      </c>
      <c r="H220" t="s">
        <v>1440</v>
      </c>
      <c r="I220" s="30">
        <v>5.0199999999999996</v>
      </c>
      <c r="J220" s="30">
        <v>4.0199999999999996</v>
      </c>
      <c r="K220" s="30">
        <v>5</v>
      </c>
      <c r="L220" s="30">
        <v>13</v>
      </c>
      <c r="M220" s="30">
        <v>12</v>
      </c>
      <c r="N220" s="30">
        <v>3</v>
      </c>
      <c r="O220" s="30">
        <v>2</v>
      </c>
      <c r="P220" s="30">
        <v>2</v>
      </c>
      <c r="Q220" s="30">
        <f t="shared" si="27"/>
        <v>5.0199999999999996</v>
      </c>
      <c r="R220" s="30">
        <f t="shared" si="28"/>
        <v>4.0199999999999996</v>
      </c>
      <c r="S220" s="30">
        <f t="shared" si="29"/>
        <v>5</v>
      </c>
      <c r="T220" s="30">
        <f t="shared" si="30"/>
        <v>13</v>
      </c>
      <c r="U220" s="30">
        <f t="shared" si="31"/>
        <v>12</v>
      </c>
      <c r="V220" s="30">
        <f t="shared" si="32"/>
        <v>3</v>
      </c>
      <c r="W220" s="30">
        <f t="shared" si="33"/>
        <v>2</v>
      </c>
      <c r="X220" s="30">
        <f t="shared" si="34"/>
        <v>2</v>
      </c>
      <c r="Y220" s="30">
        <f t="shared" si="35"/>
        <v>46.04</v>
      </c>
    </row>
    <row r="221" spans="1:25" x14ac:dyDescent="0.2">
      <c r="A221" s="28">
        <v>41860</v>
      </c>
      <c r="B221">
        <v>2014</v>
      </c>
      <c r="C221">
        <v>8</v>
      </c>
      <c r="D221" t="s">
        <v>493</v>
      </c>
      <c r="E221" t="s">
        <v>419</v>
      </c>
      <c r="F221">
        <v>6</v>
      </c>
      <c r="G221" t="s">
        <v>1440</v>
      </c>
      <c r="H221" t="s">
        <v>1440</v>
      </c>
      <c r="I221" s="30">
        <v>4</v>
      </c>
      <c r="J221" s="30">
        <v>1.34</v>
      </c>
      <c r="K221" s="30">
        <v>6</v>
      </c>
      <c r="L221" s="30">
        <v>19</v>
      </c>
      <c r="M221" s="30">
        <v>24</v>
      </c>
      <c r="N221" s="30">
        <v>3</v>
      </c>
      <c r="O221" s="30">
        <v>0</v>
      </c>
      <c r="P221" s="30">
        <v>5.9</v>
      </c>
      <c r="Q221" s="30">
        <f t="shared" si="27"/>
        <v>4</v>
      </c>
      <c r="R221" s="30">
        <f t="shared" si="28"/>
        <v>1.34</v>
      </c>
      <c r="S221" s="30">
        <f t="shared" si="29"/>
        <v>6</v>
      </c>
      <c r="T221" s="30">
        <f t="shared" si="30"/>
        <v>19</v>
      </c>
      <c r="U221" s="30">
        <f t="shared" si="31"/>
        <v>24</v>
      </c>
      <c r="V221" s="30">
        <f t="shared" si="32"/>
        <v>3</v>
      </c>
      <c r="W221" s="30">
        <f t="shared" si="33"/>
        <v>0</v>
      </c>
      <c r="X221" s="30">
        <f t="shared" si="34"/>
        <v>5.9</v>
      </c>
      <c r="Y221" s="30">
        <f t="shared" si="35"/>
        <v>63.24</v>
      </c>
    </row>
    <row r="222" spans="1:25" x14ac:dyDescent="0.2">
      <c r="A222" s="28">
        <v>41861</v>
      </c>
      <c r="B222">
        <v>2014</v>
      </c>
      <c r="C222">
        <v>8</v>
      </c>
      <c r="D222" t="s">
        <v>493</v>
      </c>
      <c r="E222" t="s">
        <v>421</v>
      </c>
      <c r="F222">
        <v>7</v>
      </c>
      <c r="G222" t="s">
        <v>1440</v>
      </c>
      <c r="H222" t="s">
        <v>1440</v>
      </c>
      <c r="I222" s="30">
        <v>4</v>
      </c>
      <c r="J222" s="30">
        <v>0.34</v>
      </c>
      <c r="K222" s="30">
        <v>4</v>
      </c>
      <c r="L222" s="30">
        <v>3</v>
      </c>
      <c r="M222" s="30">
        <v>4</v>
      </c>
      <c r="N222" s="30">
        <v>0</v>
      </c>
      <c r="O222" s="30">
        <v>0</v>
      </c>
      <c r="P222" s="30">
        <v>2</v>
      </c>
      <c r="Q222" s="30">
        <f t="shared" si="27"/>
        <v>4</v>
      </c>
      <c r="R222" s="30">
        <f t="shared" si="28"/>
        <v>0.34</v>
      </c>
      <c r="S222" s="30">
        <f t="shared" si="29"/>
        <v>4</v>
      </c>
      <c r="T222" s="30">
        <f t="shared" si="30"/>
        <v>3</v>
      </c>
      <c r="U222" s="30">
        <f t="shared" si="31"/>
        <v>4</v>
      </c>
      <c r="V222" s="30">
        <f t="shared" si="32"/>
        <v>0</v>
      </c>
      <c r="W222" s="30">
        <f t="shared" si="33"/>
        <v>0</v>
      </c>
      <c r="X222" s="30">
        <f t="shared" si="34"/>
        <v>2</v>
      </c>
      <c r="Y222" s="30">
        <f t="shared" si="35"/>
        <v>17.34</v>
      </c>
    </row>
    <row r="223" spans="1:25" x14ac:dyDescent="0.2">
      <c r="A223" s="28">
        <v>41862</v>
      </c>
      <c r="B223">
        <v>2014</v>
      </c>
      <c r="C223">
        <v>8</v>
      </c>
      <c r="D223" t="s">
        <v>493</v>
      </c>
      <c r="E223" t="s">
        <v>62</v>
      </c>
      <c r="F223">
        <v>1</v>
      </c>
      <c r="G223" t="s">
        <v>1440</v>
      </c>
      <c r="H223" t="s">
        <v>1440</v>
      </c>
      <c r="I223" s="30">
        <v>8</v>
      </c>
      <c r="J223" s="30">
        <v>5.36</v>
      </c>
      <c r="K223" s="30">
        <v>9.1999999999999993</v>
      </c>
      <c r="L223" s="30">
        <v>20</v>
      </c>
      <c r="M223" s="30">
        <v>18</v>
      </c>
      <c r="N223" s="30">
        <v>0</v>
      </c>
      <c r="O223" s="30">
        <v>0</v>
      </c>
      <c r="P223" s="30">
        <v>2</v>
      </c>
      <c r="Q223" s="30">
        <f t="shared" si="27"/>
        <v>8</v>
      </c>
      <c r="R223" s="30">
        <f t="shared" si="28"/>
        <v>5.36</v>
      </c>
      <c r="S223" s="30">
        <f t="shared" si="29"/>
        <v>9.1999999999999993</v>
      </c>
      <c r="T223" s="30">
        <f t="shared" si="30"/>
        <v>20</v>
      </c>
      <c r="U223" s="30">
        <f t="shared" si="31"/>
        <v>18</v>
      </c>
      <c r="V223" s="30">
        <f t="shared" si="32"/>
        <v>0</v>
      </c>
      <c r="W223" s="30">
        <f t="shared" si="33"/>
        <v>0</v>
      </c>
      <c r="X223" s="30">
        <f t="shared" si="34"/>
        <v>2</v>
      </c>
      <c r="Y223" s="30">
        <f t="shared" si="35"/>
        <v>62.56</v>
      </c>
    </row>
    <row r="224" spans="1:25" x14ac:dyDescent="0.2">
      <c r="A224" s="28">
        <v>41863</v>
      </c>
      <c r="B224">
        <v>2014</v>
      </c>
      <c r="C224">
        <v>8</v>
      </c>
      <c r="D224" t="s">
        <v>493</v>
      </c>
      <c r="E224" t="s">
        <v>411</v>
      </c>
      <c r="F224">
        <v>2</v>
      </c>
      <c r="G224" t="s">
        <v>1440</v>
      </c>
      <c r="H224" t="s">
        <v>1440</v>
      </c>
      <c r="I224" s="30">
        <v>0</v>
      </c>
      <c r="J224" s="30">
        <v>1.36</v>
      </c>
      <c r="K224" s="30">
        <v>4.5</v>
      </c>
      <c r="L224" s="30">
        <v>10</v>
      </c>
      <c r="M224" s="30">
        <v>8</v>
      </c>
      <c r="N224" s="30">
        <v>1</v>
      </c>
      <c r="O224" s="30">
        <v>0</v>
      </c>
      <c r="P224" s="30">
        <v>4.5999999999999996</v>
      </c>
      <c r="Q224" s="30">
        <f t="shared" si="27"/>
        <v>0</v>
      </c>
      <c r="R224" s="30">
        <f t="shared" si="28"/>
        <v>1.36</v>
      </c>
      <c r="S224" s="30">
        <f t="shared" si="29"/>
        <v>4.5</v>
      </c>
      <c r="T224" s="30">
        <f t="shared" si="30"/>
        <v>10</v>
      </c>
      <c r="U224" s="30">
        <f t="shared" si="31"/>
        <v>8</v>
      </c>
      <c r="V224" s="30">
        <f t="shared" si="32"/>
        <v>1</v>
      </c>
      <c r="W224" s="30">
        <f t="shared" si="33"/>
        <v>0</v>
      </c>
      <c r="X224" s="30">
        <f t="shared" si="34"/>
        <v>4.5999999999999996</v>
      </c>
      <c r="Y224" s="30">
        <f t="shared" si="35"/>
        <v>29.46</v>
      </c>
    </row>
    <row r="225" spans="1:25" x14ac:dyDescent="0.2">
      <c r="A225" s="28">
        <v>41864</v>
      </c>
      <c r="B225">
        <v>2014</v>
      </c>
      <c r="C225">
        <v>8</v>
      </c>
      <c r="D225" t="s">
        <v>493</v>
      </c>
      <c r="E225" t="s">
        <v>413</v>
      </c>
      <c r="F225">
        <v>3</v>
      </c>
      <c r="G225" t="s">
        <v>1440</v>
      </c>
      <c r="H225" t="s">
        <v>1440</v>
      </c>
      <c r="I225" s="30">
        <v>1.34</v>
      </c>
      <c r="J225" s="30">
        <v>3.34</v>
      </c>
      <c r="K225" s="30">
        <v>1</v>
      </c>
      <c r="L225" s="30">
        <v>20.3</v>
      </c>
      <c r="M225" s="30">
        <v>11</v>
      </c>
      <c r="N225" s="30">
        <v>0</v>
      </c>
      <c r="O225" s="30">
        <v>0</v>
      </c>
      <c r="P225" s="30">
        <v>7</v>
      </c>
      <c r="Q225" s="30">
        <f t="shared" si="27"/>
        <v>1.34</v>
      </c>
      <c r="R225" s="30">
        <f t="shared" si="28"/>
        <v>3.34</v>
      </c>
      <c r="S225" s="30">
        <f t="shared" si="29"/>
        <v>1</v>
      </c>
      <c r="T225" s="30">
        <f t="shared" si="30"/>
        <v>20.3</v>
      </c>
      <c r="U225" s="30">
        <f t="shared" si="31"/>
        <v>11</v>
      </c>
      <c r="V225" s="30">
        <f t="shared" si="32"/>
        <v>0</v>
      </c>
      <c r="W225" s="30">
        <f t="shared" si="33"/>
        <v>0</v>
      </c>
      <c r="X225" s="30">
        <f t="shared" si="34"/>
        <v>7</v>
      </c>
      <c r="Y225" s="30">
        <f t="shared" si="35"/>
        <v>43.980000000000004</v>
      </c>
    </row>
    <row r="226" spans="1:25" x14ac:dyDescent="0.2">
      <c r="A226" s="28">
        <v>41865</v>
      </c>
      <c r="B226">
        <v>2014</v>
      </c>
      <c r="C226">
        <v>8</v>
      </c>
      <c r="D226" t="s">
        <v>493</v>
      </c>
      <c r="E226" t="s">
        <v>415</v>
      </c>
      <c r="F226">
        <v>4</v>
      </c>
      <c r="G226" t="s">
        <v>1440</v>
      </c>
      <c r="H226" t="s">
        <v>1440</v>
      </c>
      <c r="I226" s="30">
        <v>4</v>
      </c>
      <c r="J226" s="30">
        <v>2.34</v>
      </c>
      <c r="K226" s="30">
        <v>6</v>
      </c>
      <c r="L226" s="30">
        <v>14.4</v>
      </c>
      <c r="M226" s="30">
        <v>13</v>
      </c>
      <c r="N226" s="30">
        <v>0</v>
      </c>
      <c r="O226" s="30">
        <v>0</v>
      </c>
      <c r="P226" s="30">
        <v>6</v>
      </c>
      <c r="Q226" s="30">
        <f t="shared" si="27"/>
        <v>4</v>
      </c>
      <c r="R226" s="30">
        <f t="shared" si="28"/>
        <v>2.34</v>
      </c>
      <c r="S226" s="30">
        <f t="shared" si="29"/>
        <v>6</v>
      </c>
      <c r="T226" s="30">
        <f t="shared" si="30"/>
        <v>14.4</v>
      </c>
      <c r="U226" s="30">
        <f t="shared" si="31"/>
        <v>13</v>
      </c>
      <c r="V226" s="30">
        <f t="shared" si="32"/>
        <v>0</v>
      </c>
      <c r="W226" s="30">
        <f t="shared" si="33"/>
        <v>0</v>
      </c>
      <c r="X226" s="30">
        <f t="shared" si="34"/>
        <v>6</v>
      </c>
      <c r="Y226" s="30">
        <f t="shared" si="35"/>
        <v>45.74</v>
      </c>
    </row>
    <row r="227" spans="1:25" x14ac:dyDescent="0.2">
      <c r="A227" s="28">
        <v>41866</v>
      </c>
      <c r="B227">
        <v>2014</v>
      </c>
      <c r="C227">
        <v>8</v>
      </c>
      <c r="D227" t="s">
        <v>493</v>
      </c>
      <c r="E227" t="s">
        <v>417</v>
      </c>
      <c r="F227">
        <v>5</v>
      </c>
      <c r="G227" t="s">
        <v>1440</v>
      </c>
      <c r="H227" t="s">
        <v>1440</v>
      </c>
      <c r="I227" s="30">
        <v>4.34</v>
      </c>
      <c r="J227" s="30">
        <v>4.0199999999999996</v>
      </c>
      <c r="K227" s="30">
        <v>7</v>
      </c>
      <c r="L227" s="30">
        <v>13.2</v>
      </c>
      <c r="M227" s="30">
        <v>15</v>
      </c>
      <c r="N227" s="30">
        <v>2</v>
      </c>
      <c r="O227" s="30">
        <v>3</v>
      </c>
      <c r="P227" s="30">
        <v>2</v>
      </c>
      <c r="Q227" s="30">
        <f t="shared" si="27"/>
        <v>4.34</v>
      </c>
      <c r="R227" s="30">
        <f t="shared" si="28"/>
        <v>4.0199999999999996</v>
      </c>
      <c r="S227" s="30">
        <f t="shared" si="29"/>
        <v>7</v>
      </c>
      <c r="T227" s="30">
        <f t="shared" si="30"/>
        <v>13.2</v>
      </c>
      <c r="U227" s="30">
        <f t="shared" si="31"/>
        <v>15</v>
      </c>
      <c r="V227" s="30">
        <f t="shared" si="32"/>
        <v>2</v>
      </c>
      <c r="W227" s="30">
        <f t="shared" si="33"/>
        <v>3</v>
      </c>
      <c r="X227" s="30">
        <f t="shared" si="34"/>
        <v>2</v>
      </c>
      <c r="Y227" s="30">
        <f t="shared" si="35"/>
        <v>50.56</v>
      </c>
    </row>
    <row r="228" spans="1:25" x14ac:dyDescent="0.2">
      <c r="A228" s="28">
        <v>41867</v>
      </c>
      <c r="B228">
        <v>2014</v>
      </c>
      <c r="C228">
        <v>8</v>
      </c>
      <c r="D228" t="s">
        <v>493</v>
      </c>
      <c r="E228" t="s">
        <v>419</v>
      </c>
      <c r="F228">
        <v>6</v>
      </c>
      <c r="G228" t="s">
        <v>1440</v>
      </c>
      <c r="H228" t="s">
        <v>1440</v>
      </c>
      <c r="I228" s="30">
        <v>8</v>
      </c>
      <c r="J228" s="30">
        <v>2.4300000000000002</v>
      </c>
      <c r="K228" s="30">
        <v>5</v>
      </c>
      <c r="L228" s="30">
        <v>19</v>
      </c>
      <c r="M228" s="30">
        <v>27</v>
      </c>
      <c r="N228" s="30">
        <v>2</v>
      </c>
      <c r="O228" s="30">
        <v>0</v>
      </c>
      <c r="P228" s="30">
        <v>1</v>
      </c>
      <c r="Q228" s="30">
        <f t="shared" si="27"/>
        <v>8</v>
      </c>
      <c r="R228" s="30">
        <f t="shared" si="28"/>
        <v>2.4300000000000002</v>
      </c>
      <c r="S228" s="30">
        <f t="shared" si="29"/>
        <v>5</v>
      </c>
      <c r="T228" s="30">
        <f t="shared" si="30"/>
        <v>19</v>
      </c>
      <c r="U228" s="30">
        <f t="shared" si="31"/>
        <v>27</v>
      </c>
      <c r="V228" s="30">
        <f t="shared" si="32"/>
        <v>2</v>
      </c>
      <c r="W228" s="30">
        <f t="shared" si="33"/>
        <v>0</v>
      </c>
      <c r="X228" s="30">
        <f t="shared" si="34"/>
        <v>1</v>
      </c>
      <c r="Y228" s="30">
        <f t="shared" si="35"/>
        <v>64.430000000000007</v>
      </c>
    </row>
    <row r="229" spans="1:25" x14ac:dyDescent="0.2">
      <c r="A229" s="28">
        <v>41868</v>
      </c>
      <c r="B229">
        <v>2014</v>
      </c>
      <c r="C229">
        <v>8</v>
      </c>
      <c r="D229" t="s">
        <v>493</v>
      </c>
      <c r="E229" t="s">
        <v>421</v>
      </c>
      <c r="F229">
        <v>7</v>
      </c>
      <c r="G229" t="s">
        <v>1440</v>
      </c>
      <c r="H229" t="s">
        <v>1440</v>
      </c>
      <c r="I229" s="30">
        <v>0.34</v>
      </c>
      <c r="J229" s="30">
        <v>0.68</v>
      </c>
      <c r="K229" s="30">
        <v>2</v>
      </c>
      <c r="L229" s="30">
        <v>6.5</v>
      </c>
      <c r="M229" s="30">
        <v>7</v>
      </c>
      <c r="N229" s="30">
        <v>0</v>
      </c>
      <c r="O229" s="30">
        <v>0</v>
      </c>
      <c r="P229" s="30">
        <v>1</v>
      </c>
      <c r="Q229" s="30">
        <f t="shared" si="27"/>
        <v>0.34</v>
      </c>
      <c r="R229" s="30">
        <f t="shared" si="28"/>
        <v>0.68</v>
      </c>
      <c r="S229" s="30">
        <f t="shared" si="29"/>
        <v>2</v>
      </c>
      <c r="T229" s="30">
        <f t="shared" si="30"/>
        <v>6.5</v>
      </c>
      <c r="U229" s="30">
        <f t="shared" si="31"/>
        <v>7</v>
      </c>
      <c r="V229" s="30">
        <f t="shared" si="32"/>
        <v>0</v>
      </c>
      <c r="W229" s="30">
        <f t="shared" si="33"/>
        <v>0</v>
      </c>
      <c r="X229" s="30">
        <f t="shared" si="34"/>
        <v>1</v>
      </c>
      <c r="Y229" s="30">
        <f t="shared" si="35"/>
        <v>17.52</v>
      </c>
    </row>
    <row r="230" spans="1:25" x14ac:dyDescent="0.2">
      <c r="A230" s="28">
        <v>41869</v>
      </c>
      <c r="B230">
        <v>2014</v>
      </c>
      <c r="C230">
        <v>8</v>
      </c>
      <c r="D230" t="s">
        <v>493</v>
      </c>
      <c r="E230" t="s">
        <v>62</v>
      </c>
      <c r="F230">
        <v>1</v>
      </c>
      <c r="G230" t="s">
        <v>1440</v>
      </c>
      <c r="H230" t="s">
        <v>1440</v>
      </c>
      <c r="I230" s="30">
        <v>4.34</v>
      </c>
      <c r="J230" s="30">
        <v>6</v>
      </c>
      <c r="K230" s="30">
        <v>3.1</v>
      </c>
      <c r="L230" s="30">
        <v>16.5</v>
      </c>
      <c r="M230" s="30">
        <v>21</v>
      </c>
      <c r="N230" s="30">
        <v>3</v>
      </c>
      <c r="O230" s="30">
        <v>10</v>
      </c>
      <c r="P230" s="30">
        <v>2</v>
      </c>
      <c r="Q230" s="30">
        <f t="shared" si="27"/>
        <v>4.34</v>
      </c>
      <c r="R230" s="30">
        <f t="shared" si="28"/>
        <v>6</v>
      </c>
      <c r="S230" s="30">
        <f t="shared" si="29"/>
        <v>3.1</v>
      </c>
      <c r="T230" s="30">
        <f t="shared" si="30"/>
        <v>16.5</v>
      </c>
      <c r="U230" s="30">
        <f t="shared" si="31"/>
        <v>21</v>
      </c>
      <c r="V230" s="30">
        <f t="shared" si="32"/>
        <v>3</v>
      </c>
      <c r="W230" s="30">
        <f t="shared" si="33"/>
        <v>10</v>
      </c>
      <c r="X230" s="30">
        <f t="shared" si="34"/>
        <v>2</v>
      </c>
      <c r="Y230" s="30">
        <f t="shared" si="35"/>
        <v>65.94</v>
      </c>
    </row>
    <row r="231" spans="1:25" x14ac:dyDescent="0.2">
      <c r="A231" s="28">
        <v>41870</v>
      </c>
      <c r="B231">
        <v>2014</v>
      </c>
      <c r="C231">
        <v>8</v>
      </c>
      <c r="D231" t="s">
        <v>493</v>
      </c>
      <c r="E231" t="s">
        <v>411</v>
      </c>
      <c r="F231">
        <v>2</v>
      </c>
      <c r="G231" t="s">
        <v>1440</v>
      </c>
      <c r="H231" t="s">
        <v>1440</v>
      </c>
      <c r="I231" s="30">
        <v>11.34</v>
      </c>
      <c r="J231" s="30">
        <v>6.35</v>
      </c>
      <c r="K231" s="30">
        <v>5</v>
      </c>
      <c r="L231" s="30">
        <v>16.100000000000001</v>
      </c>
      <c r="M231" s="30">
        <v>13</v>
      </c>
      <c r="N231" s="30">
        <v>1</v>
      </c>
      <c r="O231" s="30">
        <v>3</v>
      </c>
      <c r="P231" s="30">
        <v>1.1000000000000001</v>
      </c>
      <c r="Q231" s="30">
        <f t="shared" si="27"/>
        <v>11.34</v>
      </c>
      <c r="R231" s="30">
        <f t="shared" si="28"/>
        <v>6.35</v>
      </c>
      <c r="S231" s="30">
        <f t="shared" si="29"/>
        <v>5</v>
      </c>
      <c r="T231" s="30">
        <f t="shared" si="30"/>
        <v>16.100000000000001</v>
      </c>
      <c r="U231" s="30">
        <f t="shared" si="31"/>
        <v>13</v>
      </c>
      <c r="V231" s="30">
        <f t="shared" si="32"/>
        <v>1</v>
      </c>
      <c r="W231" s="30">
        <f t="shared" si="33"/>
        <v>3</v>
      </c>
      <c r="X231" s="30">
        <f t="shared" si="34"/>
        <v>1.1000000000000001</v>
      </c>
      <c r="Y231" s="30">
        <f t="shared" si="35"/>
        <v>56.89</v>
      </c>
    </row>
    <row r="232" spans="1:25" x14ac:dyDescent="0.2">
      <c r="A232" s="28">
        <v>41871</v>
      </c>
      <c r="B232">
        <v>2014</v>
      </c>
      <c r="C232">
        <v>8</v>
      </c>
      <c r="D232" t="s">
        <v>493</v>
      </c>
      <c r="E232" t="s">
        <v>413</v>
      </c>
      <c r="F232">
        <v>3</v>
      </c>
      <c r="G232" t="s">
        <v>1440</v>
      </c>
      <c r="H232" t="s">
        <v>1440</v>
      </c>
      <c r="I232" s="30">
        <v>5.34</v>
      </c>
      <c r="J232" s="30">
        <v>5.34</v>
      </c>
      <c r="K232" s="30">
        <v>1.4</v>
      </c>
      <c r="L232" s="30">
        <v>9</v>
      </c>
      <c r="M232" s="30">
        <v>10</v>
      </c>
      <c r="N232" s="30">
        <v>2</v>
      </c>
      <c r="O232" s="30">
        <v>0</v>
      </c>
      <c r="P232" s="30">
        <v>1</v>
      </c>
      <c r="Q232" s="30">
        <f t="shared" si="27"/>
        <v>5.34</v>
      </c>
      <c r="R232" s="30">
        <f t="shared" si="28"/>
        <v>5.34</v>
      </c>
      <c r="S232" s="30">
        <f t="shared" si="29"/>
        <v>1.4</v>
      </c>
      <c r="T232" s="30">
        <f t="shared" si="30"/>
        <v>9</v>
      </c>
      <c r="U232" s="30">
        <f t="shared" si="31"/>
        <v>10</v>
      </c>
      <c r="V232" s="30">
        <f t="shared" si="32"/>
        <v>2</v>
      </c>
      <c r="W232" s="30">
        <f t="shared" si="33"/>
        <v>0</v>
      </c>
      <c r="X232" s="30">
        <f t="shared" si="34"/>
        <v>1</v>
      </c>
      <c r="Y232" s="30">
        <f t="shared" si="35"/>
        <v>34.08</v>
      </c>
    </row>
    <row r="233" spans="1:25" x14ac:dyDescent="0.2">
      <c r="A233" s="28">
        <v>41872</v>
      </c>
      <c r="B233">
        <v>2014</v>
      </c>
      <c r="C233">
        <v>8</v>
      </c>
      <c r="D233" t="s">
        <v>493</v>
      </c>
      <c r="E233" t="s">
        <v>415</v>
      </c>
      <c r="F233">
        <v>4</v>
      </c>
      <c r="G233" t="s">
        <v>1440</v>
      </c>
      <c r="H233" t="s">
        <v>1440</v>
      </c>
      <c r="I233" s="30">
        <v>3</v>
      </c>
      <c r="J233" s="30">
        <v>1</v>
      </c>
      <c r="K233" s="30">
        <v>2</v>
      </c>
      <c r="L233" s="30">
        <v>18</v>
      </c>
      <c r="M233" s="30">
        <v>16</v>
      </c>
      <c r="N233" s="30">
        <v>1</v>
      </c>
      <c r="O233" s="30">
        <v>0</v>
      </c>
      <c r="P233" s="30">
        <v>2.2000000000000002</v>
      </c>
      <c r="Q233" s="30">
        <f t="shared" si="27"/>
        <v>3</v>
      </c>
      <c r="R233" s="30">
        <f t="shared" si="28"/>
        <v>1</v>
      </c>
      <c r="S233" s="30">
        <f t="shared" si="29"/>
        <v>2</v>
      </c>
      <c r="T233" s="30">
        <f t="shared" si="30"/>
        <v>18</v>
      </c>
      <c r="U233" s="30">
        <f t="shared" si="31"/>
        <v>16</v>
      </c>
      <c r="V233" s="30">
        <f t="shared" si="32"/>
        <v>1</v>
      </c>
      <c r="W233" s="30">
        <f t="shared" si="33"/>
        <v>0</v>
      </c>
      <c r="X233" s="30">
        <f t="shared" si="34"/>
        <v>2.2000000000000002</v>
      </c>
      <c r="Y233" s="30">
        <f t="shared" si="35"/>
        <v>43.2</v>
      </c>
    </row>
    <row r="234" spans="1:25" x14ac:dyDescent="0.2">
      <c r="A234" s="28">
        <v>41873</v>
      </c>
      <c r="B234">
        <v>2014</v>
      </c>
      <c r="C234">
        <v>8</v>
      </c>
      <c r="D234" t="s">
        <v>493</v>
      </c>
      <c r="E234" t="s">
        <v>417</v>
      </c>
      <c r="F234">
        <v>5</v>
      </c>
      <c r="G234" t="s">
        <v>1440</v>
      </c>
      <c r="H234" t="s">
        <v>1440</v>
      </c>
      <c r="I234" s="30">
        <v>6.34</v>
      </c>
      <c r="J234" s="30">
        <v>1.34</v>
      </c>
      <c r="K234" s="30">
        <v>5</v>
      </c>
      <c r="L234" s="30">
        <v>19</v>
      </c>
      <c r="M234" s="30">
        <v>15</v>
      </c>
      <c r="N234" s="30">
        <v>0</v>
      </c>
      <c r="O234" s="30">
        <v>0</v>
      </c>
      <c r="P234" s="30">
        <v>1</v>
      </c>
      <c r="Q234" s="30">
        <f t="shared" si="27"/>
        <v>6.34</v>
      </c>
      <c r="R234" s="30">
        <f t="shared" si="28"/>
        <v>1.34</v>
      </c>
      <c r="S234" s="30">
        <f t="shared" si="29"/>
        <v>5</v>
      </c>
      <c r="T234" s="30">
        <f t="shared" si="30"/>
        <v>19</v>
      </c>
      <c r="U234" s="30">
        <f t="shared" si="31"/>
        <v>15</v>
      </c>
      <c r="V234" s="30">
        <f t="shared" si="32"/>
        <v>0</v>
      </c>
      <c r="W234" s="30">
        <f t="shared" si="33"/>
        <v>0</v>
      </c>
      <c r="X234" s="30">
        <f t="shared" si="34"/>
        <v>1</v>
      </c>
      <c r="Y234" s="30">
        <f t="shared" si="35"/>
        <v>47.68</v>
      </c>
    </row>
    <row r="235" spans="1:25" x14ac:dyDescent="0.2">
      <c r="A235" s="28">
        <v>41874</v>
      </c>
      <c r="B235">
        <v>2014</v>
      </c>
      <c r="C235">
        <v>8</v>
      </c>
      <c r="D235" t="s">
        <v>493</v>
      </c>
      <c r="E235" t="s">
        <v>419</v>
      </c>
      <c r="F235">
        <v>6</v>
      </c>
      <c r="G235" t="s">
        <v>1440</v>
      </c>
      <c r="H235" t="s">
        <v>1440</v>
      </c>
      <c r="I235" s="30">
        <v>3</v>
      </c>
      <c r="J235" s="30">
        <v>3.02</v>
      </c>
      <c r="K235" s="30">
        <v>1</v>
      </c>
      <c r="L235" s="30">
        <v>25.6</v>
      </c>
      <c r="M235" s="30">
        <v>5</v>
      </c>
      <c r="N235" s="30">
        <v>0</v>
      </c>
      <c r="O235" s="30">
        <v>0</v>
      </c>
      <c r="P235" s="30">
        <v>4</v>
      </c>
      <c r="Q235" s="30">
        <f t="shared" si="27"/>
        <v>3</v>
      </c>
      <c r="R235" s="30">
        <f t="shared" si="28"/>
        <v>3.02</v>
      </c>
      <c r="S235" s="30">
        <f t="shared" si="29"/>
        <v>1</v>
      </c>
      <c r="T235" s="30">
        <f t="shared" si="30"/>
        <v>25.6</v>
      </c>
      <c r="U235" s="30">
        <f t="shared" si="31"/>
        <v>5</v>
      </c>
      <c r="V235" s="30">
        <f t="shared" si="32"/>
        <v>0</v>
      </c>
      <c r="W235" s="30">
        <f t="shared" si="33"/>
        <v>0</v>
      </c>
      <c r="X235" s="30">
        <f t="shared" si="34"/>
        <v>4</v>
      </c>
      <c r="Y235" s="30">
        <f t="shared" si="35"/>
        <v>41.620000000000005</v>
      </c>
    </row>
    <row r="236" spans="1:25" x14ac:dyDescent="0.2">
      <c r="A236" s="28">
        <v>41875</v>
      </c>
      <c r="B236">
        <v>2014</v>
      </c>
      <c r="C236">
        <v>8</v>
      </c>
      <c r="D236" t="s">
        <v>493</v>
      </c>
      <c r="E236" t="s">
        <v>421</v>
      </c>
      <c r="F236">
        <v>7</v>
      </c>
      <c r="G236" t="s">
        <v>1440</v>
      </c>
      <c r="H236" t="s">
        <v>1440</v>
      </c>
      <c r="I236" s="30">
        <v>3</v>
      </c>
      <c r="J236" s="30">
        <v>2.1749999999999998</v>
      </c>
      <c r="K236" s="30">
        <v>3</v>
      </c>
      <c r="L236" s="30">
        <v>7</v>
      </c>
      <c r="M236" s="30">
        <v>12</v>
      </c>
      <c r="N236" s="30">
        <v>0</v>
      </c>
      <c r="O236" s="30">
        <v>1</v>
      </c>
      <c r="P236" s="30">
        <v>0</v>
      </c>
      <c r="Q236" s="30">
        <f t="shared" si="27"/>
        <v>3</v>
      </c>
      <c r="R236" s="30">
        <f t="shared" si="28"/>
        <v>2.1749999999999998</v>
      </c>
      <c r="S236" s="30">
        <f t="shared" si="29"/>
        <v>3</v>
      </c>
      <c r="T236" s="30">
        <f t="shared" si="30"/>
        <v>7</v>
      </c>
      <c r="U236" s="30">
        <f t="shared" si="31"/>
        <v>12</v>
      </c>
      <c r="V236" s="30">
        <f t="shared" si="32"/>
        <v>0</v>
      </c>
      <c r="W236" s="30">
        <f t="shared" si="33"/>
        <v>1</v>
      </c>
      <c r="X236" s="30">
        <f t="shared" si="34"/>
        <v>0</v>
      </c>
      <c r="Y236" s="30">
        <f t="shared" si="35"/>
        <v>28.175000000000001</v>
      </c>
    </row>
    <row r="237" spans="1:25" x14ac:dyDescent="0.2">
      <c r="A237" s="28">
        <v>41876</v>
      </c>
      <c r="B237">
        <v>2014</v>
      </c>
      <c r="C237">
        <v>8</v>
      </c>
      <c r="D237" t="s">
        <v>493</v>
      </c>
      <c r="E237" t="s">
        <v>62</v>
      </c>
      <c r="F237">
        <v>1</v>
      </c>
      <c r="G237" t="s">
        <v>1440</v>
      </c>
      <c r="H237" t="s">
        <v>1440</v>
      </c>
      <c r="I237" s="30">
        <v>4.01</v>
      </c>
      <c r="J237" s="30">
        <v>3.1749999999999998</v>
      </c>
      <c r="K237" s="30">
        <v>3</v>
      </c>
      <c r="L237" s="30">
        <v>21.2</v>
      </c>
      <c r="M237" s="30">
        <v>21</v>
      </c>
      <c r="N237" s="30">
        <v>0</v>
      </c>
      <c r="O237" s="30">
        <v>0</v>
      </c>
      <c r="P237" s="30">
        <v>0</v>
      </c>
      <c r="Q237" s="30">
        <f t="shared" si="27"/>
        <v>4.01</v>
      </c>
      <c r="R237" s="30">
        <f t="shared" si="28"/>
        <v>3.1749999999999998</v>
      </c>
      <c r="S237" s="30">
        <f t="shared" si="29"/>
        <v>3</v>
      </c>
      <c r="T237" s="30">
        <f t="shared" si="30"/>
        <v>21.2</v>
      </c>
      <c r="U237" s="30">
        <f t="shared" si="31"/>
        <v>21</v>
      </c>
      <c r="V237" s="30">
        <f t="shared" si="32"/>
        <v>0</v>
      </c>
      <c r="W237" s="30">
        <f t="shared" si="33"/>
        <v>0</v>
      </c>
      <c r="X237" s="30">
        <f t="shared" si="34"/>
        <v>0</v>
      </c>
      <c r="Y237" s="30">
        <f t="shared" si="35"/>
        <v>52.384999999999998</v>
      </c>
    </row>
    <row r="238" spans="1:25" x14ac:dyDescent="0.2">
      <c r="A238" s="28">
        <v>41877</v>
      </c>
      <c r="B238">
        <v>2014</v>
      </c>
      <c r="C238">
        <v>8</v>
      </c>
      <c r="D238" t="s">
        <v>493</v>
      </c>
      <c r="E238" t="s">
        <v>411</v>
      </c>
      <c r="F238">
        <v>2</v>
      </c>
      <c r="G238" t="s">
        <v>1440</v>
      </c>
      <c r="H238" t="s">
        <v>1440</v>
      </c>
      <c r="I238" s="30">
        <v>2.34</v>
      </c>
      <c r="J238" s="30">
        <v>5.34</v>
      </c>
      <c r="K238" s="30">
        <v>3</v>
      </c>
      <c r="L238" s="30">
        <v>31</v>
      </c>
      <c r="M238" s="30">
        <v>14</v>
      </c>
      <c r="N238" s="30">
        <v>1</v>
      </c>
      <c r="O238" s="30">
        <v>1</v>
      </c>
      <c r="P238" s="30">
        <v>3</v>
      </c>
      <c r="Q238" s="30">
        <f t="shared" si="27"/>
        <v>2.34</v>
      </c>
      <c r="R238" s="30">
        <f t="shared" si="28"/>
        <v>5.34</v>
      </c>
      <c r="S238" s="30">
        <f t="shared" si="29"/>
        <v>3</v>
      </c>
      <c r="T238" s="30">
        <f t="shared" si="30"/>
        <v>31</v>
      </c>
      <c r="U238" s="30">
        <f t="shared" si="31"/>
        <v>14</v>
      </c>
      <c r="V238" s="30">
        <f t="shared" si="32"/>
        <v>1</v>
      </c>
      <c r="W238" s="30">
        <f t="shared" si="33"/>
        <v>1</v>
      </c>
      <c r="X238" s="30">
        <f t="shared" si="34"/>
        <v>3</v>
      </c>
      <c r="Y238" s="30">
        <f t="shared" si="35"/>
        <v>60.68</v>
      </c>
    </row>
    <row r="239" spans="1:25" x14ac:dyDescent="0.2">
      <c r="A239" s="28">
        <v>41878</v>
      </c>
      <c r="B239">
        <v>2014</v>
      </c>
      <c r="C239">
        <v>8</v>
      </c>
      <c r="D239" t="s">
        <v>493</v>
      </c>
      <c r="E239" t="s">
        <v>413</v>
      </c>
      <c r="F239">
        <v>3</v>
      </c>
      <c r="G239" t="s">
        <v>1440</v>
      </c>
      <c r="H239" t="s">
        <v>1440</v>
      </c>
      <c r="I239" s="30">
        <v>3.34</v>
      </c>
      <c r="J239" s="30">
        <v>8.02</v>
      </c>
      <c r="K239" s="30">
        <v>4</v>
      </c>
      <c r="L239" s="30">
        <v>21</v>
      </c>
      <c r="M239" s="30">
        <v>14</v>
      </c>
      <c r="N239" s="30">
        <v>0</v>
      </c>
      <c r="O239" s="30">
        <v>0</v>
      </c>
      <c r="P239" s="30">
        <v>3</v>
      </c>
      <c r="Q239" s="30">
        <f t="shared" si="27"/>
        <v>3.34</v>
      </c>
      <c r="R239" s="30">
        <f t="shared" si="28"/>
        <v>8.02</v>
      </c>
      <c r="S239" s="30">
        <f t="shared" si="29"/>
        <v>4</v>
      </c>
      <c r="T239" s="30">
        <f t="shared" si="30"/>
        <v>21</v>
      </c>
      <c r="U239" s="30">
        <f t="shared" si="31"/>
        <v>14</v>
      </c>
      <c r="V239" s="30">
        <f t="shared" si="32"/>
        <v>0</v>
      </c>
      <c r="W239" s="30">
        <f t="shared" si="33"/>
        <v>0</v>
      </c>
      <c r="X239" s="30">
        <f t="shared" si="34"/>
        <v>3</v>
      </c>
      <c r="Y239" s="30">
        <f t="shared" si="35"/>
        <v>53.36</v>
      </c>
    </row>
    <row r="240" spans="1:25" x14ac:dyDescent="0.2">
      <c r="A240" s="28">
        <v>41879</v>
      </c>
      <c r="B240">
        <v>2014</v>
      </c>
      <c r="C240">
        <v>8</v>
      </c>
      <c r="D240" t="s">
        <v>493</v>
      </c>
      <c r="E240" t="s">
        <v>415</v>
      </c>
      <c r="F240">
        <v>4</v>
      </c>
      <c r="G240" t="s">
        <v>1440</v>
      </c>
      <c r="H240" t="s">
        <v>1440</v>
      </c>
      <c r="I240" s="30">
        <v>2.34</v>
      </c>
      <c r="J240" s="30">
        <v>5.36</v>
      </c>
      <c r="K240" s="30">
        <v>6</v>
      </c>
      <c r="L240" s="30">
        <v>32.67</v>
      </c>
      <c r="M240" s="30">
        <v>19</v>
      </c>
      <c r="N240" s="30">
        <v>0</v>
      </c>
      <c r="O240" s="30">
        <v>4</v>
      </c>
      <c r="P240" s="30">
        <v>0</v>
      </c>
      <c r="Q240" s="30">
        <f t="shared" si="27"/>
        <v>2.34</v>
      </c>
      <c r="R240" s="30">
        <f t="shared" si="28"/>
        <v>5.36</v>
      </c>
      <c r="S240" s="30">
        <f t="shared" si="29"/>
        <v>6</v>
      </c>
      <c r="T240" s="30">
        <f t="shared" si="30"/>
        <v>32.67</v>
      </c>
      <c r="U240" s="30">
        <f t="shared" si="31"/>
        <v>19</v>
      </c>
      <c r="V240" s="30">
        <f t="shared" si="32"/>
        <v>0</v>
      </c>
      <c r="W240" s="30">
        <f t="shared" si="33"/>
        <v>4</v>
      </c>
      <c r="X240" s="30">
        <f t="shared" si="34"/>
        <v>0</v>
      </c>
      <c r="Y240" s="30">
        <f t="shared" si="35"/>
        <v>69.37</v>
      </c>
    </row>
    <row r="241" spans="1:25" x14ac:dyDescent="0.2">
      <c r="A241" s="28">
        <v>41880</v>
      </c>
      <c r="B241">
        <v>2014</v>
      </c>
      <c r="C241">
        <v>8</v>
      </c>
      <c r="D241" t="s">
        <v>493</v>
      </c>
      <c r="E241" t="s">
        <v>417</v>
      </c>
      <c r="F241">
        <v>5</v>
      </c>
      <c r="G241" t="s">
        <v>1440</v>
      </c>
      <c r="H241" t="s">
        <v>1440</v>
      </c>
      <c r="I241" s="30">
        <v>6.34</v>
      </c>
      <c r="J241" s="30">
        <v>3.68</v>
      </c>
      <c r="K241" s="30">
        <v>5</v>
      </c>
      <c r="L241" s="30">
        <v>26.28</v>
      </c>
      <c r="M241" s="30">
        <v>18</v>
      </c>
      <c r="N241" s="30">
        <v>1</v>
      </c>
      <c r="O241" s="30">
        <v>0</v>
      </c>
      <c r="P241" s="30">
        <v>3</v>
      </c>
      <c r="Q241" s="30">
        <f t="shared" si="27"/>
        <v>6.34</v>
      </c>
      <c r="R241" s="30">
        <f t="shared" si="28"/>
        <v>3.68</v>
      </c>
      <c r="S241" s="30">
        <f t="shared" si="29"/>
        <v>5</v>
      </c>
      <c r="T241" s="30">
        <f t="shared" si="30"/>
        <v>26.28</v>
      </c>
      <c r="U241" s="30">
        <f t="shared" si="31"/>
        <v>18</v>
      </c>
      <c r="V241" s="30">
        <f t="shared" si="32"/>
        <v>1</v>
      </c>
      <c r="W241" s="30">
        <f t="shared" si="33"/>
        <v>0</v>
      </c>
      <c r="X241" s="30">
        <f t="shared" si="34"/>
        <v>3</v>
      </c>
      <c r="Y241" s="30">
        <f t="shared" si="35"/>
        <v>63.3</v>
      </c>
    </row>
    <row r="242" spans="1:25" x14ac:dyDescent="0.2">
      <c r="A242" s="28">
        <v>41881</v>
      </c>
      <c r="B242">
        <v>2014</v>
      </c>
      <c r="C242">
        <v>8</v>
      </c>
      <c r="D242" t="s">
        <v>493</v>
      </c>
      <c r="E242" t="s">
        <v>419</v>
      </c>
      <c r="F242">
        <v>6</v>
      </c>
      <c r="G242" t="s">
        <v>1440</v>
      </c>
      <c r="H242" t="s">
        <v>1440</v>
      </c>
      <c r="I242" s="30">
        <v>3.68</v>
      </c>
      <c r="J242" s="30">
        <v>3.02</v>
      </c>
      <c r="K242" s="30">
        <v>7</v>
      </c>
      <c r="L242" s="30">
        <v>13</v>
      </c>
      <c r="M242" s="30">
        <v>13</v>
      </c>
      <c r="N242" s="30">
        <v>1</v>
      </c>
      <c r="O242" s="30">
        <v>0</v>
      </c>
      <c r="P242" s="30">
        <v>4</v>
      </c>
      <c r="Q242" s="30">
        <f t="shared" si="27"/>
        <v>3.68</v>
      </c>
      <c r="R242" s="30">
        <f t="shared" si="28"/>
        <v>3.02</v>
      </c>
      <c r="S242" s="30">
        <f t="shared" si="29"/>
        <v>7</v>
      </c>
      <c r="T242" s="30">
        <f t="shared" si="30"/>
        <v>13</v>
      </c>
      <c r="U242" s="30">
        <f t="shared" si="31"/>
        <v>13</v>
      </c>
      <c r="V242" s="30">
        <f t="shared" si="32"/>
        <v>1</v>
      </c>
      <c r="W242" s="30">
        <f t="shared" si="33"/>
        <v>0</v>
      </c>
      <c r="X242" s="30">
        <f t="shared" si="34"/>
        <v>4</v>
      </c>
      <c r="Y242" s="30">
        <f t="shared" si="35"/>
        <v>44.7</v>
      </c>
    </row>
    <row r="243" spans="1:25" x14ac:dyDescent="0.2">
      <c r="A243" s="28">
        <v>41882</v>
      </c>
      <c r="B243">
        <v>2014</v>
      </c>
      <c r="C243">
        <v>8</v>
      </c>
      <c r="D243" t="s">
        <v>493</v>
      </c>
      <c r="E243" t="s">
        <v>421</v>
      </c>
      <c r="F243">
        <v>7</v>
      </c>
      <c r="G243" t="s">
        <v>1440</v>
      </c>
      <c r="H243" t="s">
        <v>1440</v>
      </c>
      <c r="I243" s="30">
        <v>0</v>
      </c>
      <c r="J243" s="30">
        <v>2.68</v>
      </c>
      <c r="K243" s="30">
        <v>1</v>
      </c>
      <c r="L243" s="30">
        <v>15</v>
      </c>
      <c r="M243" s="30">
        <v>13</v>
      </c>
      <c r="N243" s="30">
        <v>0</v>
      </c>
      <c r="O243" s="30">
        <v>7</v>
      </c>
      <c r="P243" s="30">
        <v>2</v>
      </c>
      <c r="Q243" s="30">
        <f t="shared" si="27"/>
        <v>0</v>
      </c>
      <c r="R243" s="30">
        <f t="shared" si="28"/>
        <v>2.68</v>
      </c>
      <c r="S243" s="30">
        <f t="shared" si="29"/>
        <v>1</v>
      </c>
      <c r="T243" s="30">
        <f t="shared" si="30"/>
        <v>15</v>
      </c>
      <c r="U243" s="30">
        <f t="shared" si="31"/>
        <v>13</v>
      </c>
      <c r="V243" s="30">
        <f t="shared" si="32"/>
        <v>0</v>
      </c>
      <c r="W243" s="30">
        <f t="shared" si="33"/>
        <v>7</v>
      </c>
      <c r="X243" s="30">
        <f t="shared" si="34"/>
        <v>2</v>
      </c>
      <c r="Y243" s="30">
        <f t="shared" si="35"/>
        <v>40.68</v>
      </c>
    </row>
    <row r="244" spans="1:25" x14ac:dyDescent="0.2">
      <c r="A244" s="28">
        <v>41883</v>
      </c>
      <c r="B244">
        <v>2014</v>
      </c>
      <c r="C244">
        <v>9</v>
      </c>
      <c r="D244" t="s">
        <v>494</v>
      </c>
      <c r="E244" t="s">
        <v>62</v>
      </c>
      <c r="F244">
        <v>1</v>
      </c>
      <c r="G244" t="s">
        <v>1440</v>
      </c>
      <c r="H244" t="s">
        <v>1440</v>
      </c>
      <c r="I244" s="30">
        <v>3.34</v>
      </c>
      <c r="J244" s="30">
        <v>1.7150000000000001</v>
      </c>
      <c r="K244" s="30">
        <v>1</v>
      </c>
      <c r="L244" s="30">
        <v>15.5</v>
      </c>
      <c r="M244" s="30">
        <v>15</v>
      </c>
      <c r="N244" s="30">
        <v>0</v>
      </c>
      <c r="O244" s="30">
        <v>0</v>
      </c>
      <c r="P244" s="30">
        <v>5.5</v>
      </c>
      <c r="Q244" s="30">
        <f t="shared" si="27"/>
        <v>3.34</v>
      </c>
      <c r="R244" s="30">
        <f t="shared" si="28"/>
        <v>1.7150000000000001</v>
      </c>
      <c r="S244" s="30">
        <f t="shared" si="29"/>
        <v>1</v>
      </c>
      <c r="T244" s="30">
        <f t="shared" si="30"/>
        <v>15.5</v>
      </c>
      <c r="U244" s="30">
        <f t="shared" si="31"/>
        <v>15</v>
      </c>
      <c r="V244" s="30">
        <f t="shared" si="32"/>
        <v>0</v>
      </c>
      <c r="W244" s="30">
        <f t="shared" si="33"/>
        <v>0</v>
      </c>
      <c r="X244" s="30">
        <f t="shared" si="34"/>
        <v>5.5</v>
      </c>
      <c r="Y244" s="30">
        <f t="shared" si="35"/>
        <v>42.055</v>
      </c>
    </row>
    <row r="245" spans="1:25" x14ac:dyDescent="0.2">
      <c r="A245" s="28">
        <v>41884</v>
      </c>
      <c r="B245">
        <v>2014</v>
      </c>
      <c r="C245">
        <v>9</v>
      </c>
      <c r="D245" t="s">
        <v>494</v>
      </c>
      <c r="E245" t="s">
        <v>411</v>
      </c>
      <c r="F245">
        <v>2</v>
      </c>
      <c r="G245" t="s">
        <v>1440</v>
      </c>
      <c r="H245" t="s">
        <v>1440</v>
      </c>
      <c r="I245" s="30">
        <v>2.34</v>
      </c>
      <c r="J245" s="30">
        <v>4.68</v>
      </c>
      <c r="K245" s="30">
        <v>5.2</v>
      </c>
      <c r="L245" s="30">
        <v>20.14</v>
      </c>
      <c r="M245" s="30">
        <v>7</v>
      </c>
      <c r="N245" s="30">
        <v>0</v>
      </c>
      <c r="O245" s="30">
        <v>2</v>
      </c>
      <c r="P245" s="30">
        <v>3</v>
      </c>
      <c r="Q245" s="30">
        <f t="shared" si="27"/>
        <v>2.34</v>
      </c>
      <c r="R245" s="30">
        <f t="shared" si="28"/>
        <v>4.68</v>
      </c>
      <c r="S245" s="30">
        <f t="shared" si="29"/>
        <v>5.2</v>
      </c>
      <c r="T245" s="30">
        <f t="shared" si="30"/>
        <v>20.14</v>
      </c>
      <c r="U245" s="30">
        <f t="shared" si="31"/>
        <v>7</v>
      </c>
      <c r="V245" s="30">
        <f t="shared" si="32"/>
        <v>0</v>
      </c>
      <c r="W245" s="30">
        <f t="shared" si="33"/>
        <v>2</v>
      </c>
      <c r="X245" s="30">
        <f t="shared" si="34"/>
        <v>3</v>
      </c>
      <c r="Y245" s="30">
        <f t="shared" si="35"/>
        <v>44.36</v>
      </c>
    </row>
    <row r="246" spans="1:25" x14ac:dyDescent="0.2">
      <c r="A246" s="28">
        <v>41885</v>
      </c>
      <c r="B246">
        <v>2014</v>
      </c>
      <c r="C246">
        <v>9</v>
      </c>
      <c r="D246" t="s">
        <v>494</v>
      </c>
      <c r="E246" t="s">
        <v>413</v>
      </c>
      <c r="F246">
        <v>3</v>
      </c>
      <c r="G246" t="s">
        <v>1440</v>
      </c>
      <c r="H246" t="s">
        <v>1440</v>
      </c>
      <c r="I246" s="30">
        <v>7</v>
      </c>
      <c r="J246" s="30">
        <v>6.34</v>
      </c>
      <c r="K246" s="30">
        <v>4</v>
      </c>
      <c r="L246" s="30">
        <v>22.18</v>
      </c>
      <c r="M246" s="30">
        <v>12</v>
      </c>
      <c r="N246" s="30">
        <v>0</v>
      </c>
      <c r="O246" s="30">
        <v>2</v>
      </c>
      <c r="P246" s="30">
        <v>3</v>
      </c>
      <c r="Q246" s="30">
        <f t="shared" si="27"/>
        <v>7</v>
      </c>
      <c r="R246" s="30">
        <f t="shared" si="28"/>
        <v>6.34</v>
      </c>
      <c r="S246" s="30">
        <f t="shared" si="29"/>
        <v>4</v>
      </c>
      <c r="T246" s="30">
        <f t="shared" si="30"/>
        <v>22.18</v>
      </c>
      <c r="U246" s="30">
        <f t="shared" si="31"/>
        <v>12</v>
      </c>
      <c r="V246" s="30">
        <f t="shared" si="32"/>
        <v>0</v>
      </c>
      <c r="W246" s="30">
        <f t="shared" si="33"/>
        <v>2</v>
      </c>
      <c r="X246" s="30">
        <f t="shared" si="34"/>
        <v>3</v>
      </c>
      <c r="Y246" s="30">
        <f t="shared" si="35"/>
        <v>56.519999999999996</v>
      </c>
    </row>
    <row r="247" spans="1:25" x14ac:dyDescent="0.2">
      <c r="A247" s="28">
        <v>41886</v>
      </c>
      <c r="B247">
        <v>2014</v>
      </c>
      <c r="C247">
        <v>9</v>
      </c>
      <c r="D247" t="s">
        <v>494</v>
      </c>
      <c r="E247" t="s">
        <v>415</v>
      </c>
      <c r="F247">
        <v>4</v>
      </c>
      <c r="G247" t="s">
        <v>1440</v>
      </c>
      <c r="H247" t="s">
        <v>1440</v>
      </c>
      <c r="I247" s="30">
        <v>5.68</v>
      </c>
      <c r="J247" s="30">
        <v>5.34</v>
      </c>
      <c r="K247" s="30">
        <v>3</v>
      </c>
      <c r="L247" s="30">
        <v>17.600000000000001</v>
      </c>
      <c r="M247" s="30">
        <v>21</v>
      </c>
      <c r="N247" s="30">
        <v>1</v>
      </c>
      <c r="O247" s="30">
        <v>0</v>
      </c>
      <c r="P247" s="30">
        <v>1</v>
      </c>
      <c r="Q247" s="30">
        <f t="shared" si="27"/>
        <v>5.68</v>
      </c>
      <c r="R247" s="30">
        <f t="shared" si="28"/>
        <v>5.34</v>
      </c>
      <c r="S247" s="30">
        <f t="shared" si="29"/>
        <v>3</v>
      </c>
      <c r="T247" s="30">
        <f t="shared" si="30"/>
        <v>17.600000000000001</v>
      </c>
      <c r="U247" s="30">
        <f t="shared" si="31"/>
        <v>21</v>
      </c>
      <c r="V247" s="30">
        <f t="shared" si="32"/>
        <v>1</v>
      </c>
      <c r="W247" s="30">
        <f t="shared" si="33"/>
        <v>0</v>
      </c>
      <c r="X247" s="30">
        <f t="shared" si="34"/>
        <v>1</v>
      </c>
      <c r="Y247" s="30">
        <f t="shared" si="35"/>
        <v>54.620000000000005</v>
      </c>
    </row>
    <row r="248" spans="1:25" x14ac:dyDescent="0.2">
      <c r="A248" s="28">
        <v>41887</v>
      </c>
      <c r="B248">
        <v>2014</v>
      </c>
      <c r="C248">
        <v>9</v>
      </c>
      <c r="D248" t="s">
        <v>494</v>
      </c>
      <c r="E248" t="s">
        <v>417</v>
      </c>
      <c r="F248">
        <v>5</v>
      </c>
      <c r="G248" t="s">
        <v>1440</v>
      </c>
      <c r="H248" t="s">
        <v>1440</v>
      </c>
      <c r="I248" s="30">
        <v>4</v>
      </c>
      <c r="J248" s="30">
        <v>0.77900000000000003</v>
      </c>
      <c r="K248" s="30">
        <v>3</v>
      </c>
      <c r="L248" s="30">
        <v>15.6</v>
      </c>
      <c r="M248" s="30">
        <v>15</v>
      </c>
      <c r="N248" s="30">
        <v>2</v>
      </c>
      <c r="O248" s="30">
        <v>0</v>
      </c>
      <c r="P248" s="30">
        <v>2</v>
      </c>
      <c r="Q248" s="30">
        <f t="shared" si="27"/>
        <v>4</v>
      </c>
      <c r="R248" s="30">
        <f t="shared" si="28"/>
        <v>0.77900000000000003</v>
      </c>
      <c r="S248" s="30">
        <f t="shared" si="29"/>
        <v>3</v>
      </c>
      <c r="T248" s="30">
        <f t="shared" si="30"/>
        <v>15.6</v>
      </c>
      <c r="U248" s="30">
        <f t="shared" si="31"/>
        <v>15</v>
      </c>
      <c r="V248" s="30">
        <f t="shared" si="32"/>
        <v>2</v>
      </c>
      <c r="W248" s="30">
        <f t="shared" si="33"/>
        <v>0</v>
      </c>
      <c r="X248" s="30">
        <f t="shared" si="34"/>
        <v>2</v>
      </c>
      <c r="Y248" s="30">
        <f t="shared" si="35"/>
        <v>42.378999999999998</v>
      </c>
    </row>
    <row r="249" spans="1:25" x14ac:dyDescent="0.2">
      <c r="A249" s="28">
        <v>41888</v>
      </c>
      <c r="B249">
        <v>2014</v>
      </c>
      <c r="C249">
        <v>9</v>
      </c>
      <c r="D249" t="s">
        <v>494</v>
      </c>
      <c r="E249" t="s">
        <v>419</v>
      </c>
      <c r="F249">
        <v>6</v>
      </c>
      <c r="G249" t="s">
        <v>1440</v>
      </c>
      <c r="H249" t="s">
        <v>1440</v>
      </c>
      <c r="I249" s="30">
        <v>5.34</v>
      </c>
      <c r="J249" s="30">
        <v>5</v>
      </c>
      <c r="K249" s="30">
        <v>2.4</v>
      </c>
      <c r="L249" s="30">
        <v>15.7</v>
      </c>
      <c r="M249" s="30">
        <v>30</v>
      </c>
      <c r="N249" s="30">
        <v>2</v>
      </c>
      <c r="O249" s="30">
        <v>5</v>
      </c>
      <c r="P249" s="30">
        <v>3.1</v>
      </c>
      <c r="Q249" s="30">
        <f t="shared" si="27"/>
        <v>5.34</v>
      </c>
      <c r="R249" s="30">
        <f t="shared" si="28"/>
        <v>5</v>
      </c>
      <c r="S249" s="30">
        <f t="shared" si="29"/>
        <v>2.4</v>
      </c>
      <c r="T249" s="30">
        <f t="shared" si="30"/>
        <v>15.7</v>
      </c>
      <c r="U249" s="30">
        <f t="shared" si="31"/>
        <v>30</v>
      </c>
      <c r="V249" s="30">
        <f t="shared" si="32"/>
        <v>2</v>
      </c>
      <c r="W249" s="30">
        <f t="shared" si="33"/>
        <v>5</v>
      </c>
      <c r="X249" s="30">
        <f t="shared" si="34"/>
        <v>3.1</v>
      </c>
      <c r="Y249" s="30">
        <f t="shared" si="35"/>
        <v>68.539999999999992</v>
      </c>
    </row>
    <row r="250" spans="1:25" x14ac:dyDescent="0.2">
      <c r="A250" s="28">
        <v>41889</v>
      </c>
      <c r="B250">
        <v>2014</v>
      </c>
      <c r="C250">
        <v>9</v>
      </c>
      <c r="D250" t="s">
        <v>494</v>
      </c>
      <c r="E250" t="s">
        <v>421</v>
      </c>
      <c r="F250">
        <v>7</v>
      </c>
      <c r="G250" t="s">
        <v>1440</v>
      </c>
      <c r="H250" t="s">
        <v>1440</v>
      </c>
      <c r="I250" s="30">
        <v>2</v>
      </c>
      <c r="J250" s="30">
        <v>5.5149999999999997</v>
      </c>
      <c r="K250" s="30">
        <v>5</v>
      </c>
      <c r="L250" s="30">
        <v>7</v>
      </c>
      <c r="M250" s="30">
        <v>9</v>
      </c>
      <c r="N250" s="30">
        <v>0</v>
      </c>
      <c r="O250" s="30">
        <v>0</v>
      </c>
      <c r="P250" s="30">
        <v>1</v>
      </c>
      <c r="Q250" s="30">
        <f t="shared" si="27"/>
        <v>2</v>
      </c>
      <c r="R250" s="30">
        <f t="shared" si="28"/>
        <v>5.5149999999999997</v>
      </c>
      <c r="S250" s="30">
        <f t="shared" si="29"/>
        <v>5</v>
      </c>
      <c r="T250" s="30">
        <f t="shared" si="30"/>
        <v>7</v>
      </c>
      <c r="U250" s="30">
        <f t="shared" si="31"/>
        <v>9</v>
      </c>
      <c r="V250" s="30">
        <f t="shared" si="32"/>
        <v>0</v>
      </c>
      <c r="W250" s="30">
        <f t="shared" si="33"/>
        <v>0</v>
      </c>
      <c r="X250" s="30">
        <f t="shared" si="34"/>
        <v>1</v>
      </c>
      <c r="Y250" s="30">
        <f t="shared" si="35"/>
        <v>29.515000000000001</v>
      </c>
    </row>
    <row r="251" spans="1:25" x14ac:dyDescent="0.2">
      <c r="A251" s="28">
        <v>41890</v>
      </c>
      <c r="B251">
        <v>2014</v>
      </c>
      <c r="C251">
        <v>9</v>
      </c>
      <c r="D251" t="s">
        <v>494</v>
      </c>
      <c r="E251" t="s">
        <v>62</v>
      </c>
      <c r="F251">
        <v>1</v>
      </c>
      <c r="G251" t="s">
        <v>1440</v>
      </c>
      <c r="H251" t="s">
        <v>1440</v>
      </c>
      <c r="I251" s="30">
        <v>1</v>
      </c>
      <c r="J251" s="30">
        <v>5.36</v>
      </c>
      <c r="K251" s="30">
        <v>3.5</v>
      </c>
      <c r="L251" s="30">
        <v>20.8</v>
      </c>
      <c r="M251" s="30">
        <v>15</v>
      </c>
      <c r="N251" s="30">
        <v>0</v>
      </c>
      <c r="O251" s="30">
        <v>1</v>
      </c>
      <c r="P251" s="30">
        <v>4</v>
      </c>
      <c r="Q251" s="30">
        <f t="shared" si="27"/>
        <v>1</v>
      </c>
      <c r="R251" s="30">
        <f t="shared" si="28"/>
        <v>5.36</v>
      </c>
      <c r="S251" s="30">
        <f t="shared" si="29"/>
        <v>3.5</v>
      </c>
      <c r="T251" s="30">
        <f t="shared" si="30"/>
        <v>20.8</v>
      </c>
      <c r="U251" s="30">
        <f t="shared" si="31"/>
        <v>15</v>
      </c>
      <c r="V251" s="30">
        <f t="shared" si="32"/>
        <v>0</v>
      </c>
      <c r="W251" s="30">
        <f t="shared" si="33"/>
        <v>1</v>
      </c>
      <c r="X251" s="30">
        <f t="shared" si="34"/>
        <v>4</v>
      </c>
      <c r="Y251" s="30">
        <f t="shared" si="35"/>
        <v>50.66</v>
      </c>
    </row>
    <row r="252" spans="1:25" x14ac:dyDescent="0.2">
      <c r="A252" s="28">
        <v>41891</v>
      </c>
      <c r="B252">
        <v>2014</v>
      </c>
      <c r="C252">
        <v>9</v>
      </c>
      <c r="D252" t="s">
        <v>494</v>
      </c>
      <c r="E252" t="s">
        <v>411</v>
      </c>
      <c r="F252">
        <v>2</v>
      </c>
      <c r="G252" t="s">
        <v>1440</v>
      </c>
      <c r="H252" t="s">
        <v>1440</v>
      </c>
      <c r="I252" s="30">
        <v>6.34</v>
      </c>
      <c r="J252" s="30">
        <v>2.34</v>
      </c>
      <c r="K252" s="30">
        <v>4</v>
      </c>
      <c r="L252" s="30">
        <v>29.2</v>
      </c>
      <c r="M252" s="30">
        <v>17</v>
      </c>
      <c r="N252" s="30">
        <v>0</v>
      </c>
      <c r="O252" s="30">
        <v>2</v>
      </c>
      <c r="P252" s="30">
        <v>1.2</v>
      </c>
      <c r="Q252" s="30">
        <f t="shared" si="27"/>
        <v>6.34</v>
      </c>
      <c r="R252" s="30">
        <f t="shared" si="28"/>
        <v>2.34</v>
      </c>
      <c r="S252" s="30">
        <f t="shared" si="29"/>
        <v>4</v>
      </c>
      <c r="T252" s="30">
        <f t="shared" si="30"/>
        <v>29.2</v>
      </c>
      <c r="U252" s="30">
        <f t="shared" si="31"/>
        <v>17</v>
      </c>
      <c r="V252" s="30">
        <f t="shared" si="32"/>
        <v>0</v>
      </c>
      <c r="W252" s="30">
        <f t="shared" si="33"/>
        <v>2</v>
      </c>
      <c r="X252" s="30">
        <f t="shared" si="34"/>
        <v>1.2</v>
      </c>
      <c r="Y252" s="30">
        <f t="shared" si="35"/>
        <v>62.08</v>
      </c>
    </row>
    <row r="253" spans="1:25" x14ac:dyDescent="0.2">
      <c r="A253" s="28">
        <v>41892</v>
      </c>
      <c r="B253">
        <v>2014</v>
      </c>
      <c r="C253">
        <v>9</v>
      </c>
      <c r="D253" t="s">
        <v>494</v>
      </c>
      <c r="E253" t="s">
        <v>413</v>
      </c>
      <c r="F253">
        <v>3</v>
      </c>
      <c r="G253" t="s">
        <v>1440</v>
      </c>
      <c r="H253" t="s">
        <v>1440</v>
      </c>
      <c r="I253" s="30">
        <v>4.34</v>
      </c>
      <c r="J253" s="30">
        <v>3.34</v>
      </c>
      <c r="K253" s="30">
        <v>3.5</v>
      </c>
      <c r="L253" s="30">
        <v>37.799999999999997</v>
      </c>
      <c r="M253" s="30">
        <v>12</v>
      </c>
      <c r="N253" s="30">
        <v>0</v>
      </c>
      <c r="O253" s="30">
        <v>0</v>
      </c>
      <c r="P253" s="30">
        <v>1</v>
      </c>
      <c r="Q253" s="30">
        <f t="shared" si="27"/>
        <v>4.34</v>
      </c>
      <c r="R253" s="30">
        <f t="shared" si="28"/>
        <v>3.34</v>
      </c>
      <c r="S253" s="30">
        <f t="shared" si="29"/>
        <v>3.5</v>
      </c>
      <c r="T253" s="30">
        <f t="shared" si="30"/>
        <v>37.799999999999997</v>
      </c>
      <c r="U253" s="30">
        <f t="shared" si="31"/>
        <v>12</v>
      </c>
      <c r="V253" s="30">
        <f t="shared" si="32"/>
        <v>0</v>
      </c>
      <c r="W253" s="30">
        <f t="shared" si="33"/>
        <v>0</v>
      </c>
      <c r="X253" s="30">
        <f t="shared" si="34"/>
        <v>1</v>
      </c>
      <c r="Y253" s="30">
        <f t="shared" si="35"/>
        <v>61.98</v>
      </c>
    </row>
    <row r="254" spans="1:25" x14ac:dyDescent="0.2">
      <c r="A254" s="28">
        <v>41893</v>
      </c>
      <c r="B254">
        <v>2014</v>
      </c>
      <c r="C254">
        <v>9</v>
      </c>
      <c r="D254" t="s">
        <v>494</v>
      </c>
      <c r="E254" t="s">
        <v>415</v>
      </c>
      <c r="F254">
        <v>4</v>
      </c>
      <c r="G254" t="s">
        <v>1440</v>
      </c>
      <c r="H254" t="s">
        <v>1440</v>
      </c>
      <c r="I254" s="30">
        <v>0</v>
      </c>
      <c r="J254" s="30">
        <v>1.34</v>
      </c>
      <c r="K254" s="30">
        <v>4</v>
      </c>
      <c r="L254" s="30">
        <v>32.200000000000003</v>
      </c>
      <c r="M254" s="30">
        <v>15</v>
      </c>
      <c r="N254" s="30">
        <v>0</v>
      </c>
      <c r="O254" s="30">
        <v>10</v>
      </c>
      <c r="P254" s="30">
        <v>0</v>
      </c>
      <c r="Q254" s="30">
        <f t="shared" si="27"/>
        <v>0</v>
      </c>
      <c r="R254" s="30">
        <f t="shared" si="28"/>
        <v>1.34</v>
      </c>
      <c r="S254" s="30">
        <f t="shared" si="29"/>
        <v>4</v>
      </c>
      <c r="T254" s="30">
        <f t="shared" si="30"/>
        <v>32.200000000000003</v>
      </c>
      <c r="U254" s="30">
        <f t="shared" si="31"/>
        <v>15</v>
      </c>
      <c r="V254" s="30">
        <f t="shared" si="32"/>
        <v>0</v>
      </c>
      <c r="W254" s="30">
        <f t="shared" si="33"/>
        <v>10</v>
      </c>
      <c r="X254" s="30">
        <f t="shared" si="34"/>
        <v>0</v>
      </c>
      <c r="Y254" s="30">
        <f t="shared" si="35"/>
        <v>62.540000000000006</v>
      </c>
    </row>
    <row r="255" spans="1:25" x14ac:dyDescent="0.2">
      <c r="A255" s="28">
        <v>41894</v>
      </c>
      <c r="B255">
        <v>2014</v>
      </c>
      <c r="C255">
        <v>9</v>
      </c>
      <c r="D255" t="s">
        <v>494</v>
      </c>
      <c r="E255" t="s">
        <v>417</v>
      </c>
      <c r="F255">
        <v>5</v>
      </c>
      <c r="G255" t="s">
        <v>1440</v>
      </c>
      <c r="H255" t="s">
        <v>1440</v>
      </c>
      <c r="I255" s="30">
        <v>2.68</v>
      </c>
      <c r="J255" s="30">
        <v>2.67</v>
      </c>
      <c r="K255" s="30">
        <v>1</v>
      </c>
      <c r="L255" s="30">
        <v>20</v>
      </c>
      <c r="M255" s="30">
        <v>19</v>
      </c>
      <c r="N255" s="30">
        <v>0</v>
      </c>
      <c r="O255" s="30">
        <v>8</v>
      </c>
      <c r="P255" s="30">
        <v>1</v>
      </c>
      <c r="Q255" s="30">
        <f t="shared" si="27"/>
        <v>2.68</v>
      </c>
      <c r="R255" s="30">
        <f t="shared" si="28"/>
        <v>2.67</v>
      </c>
      <c r="S255" s="30">
        <f t="shared" si="29"/>
        <v>1</v>
      </c>
      <c r="T255" s="30">
        <f t="shared" si="30"/>
        <v>20</v>
      </c>
      <c r="U255" s="30">
        <f t="shared" si="31"/>
        <v>19</v>
      </c>
      <c r="V255" s="30">
        <f t="shared" si="32"/>
        <v>0</v>
      </c>
      <c r="W255" s="30">
        <f t="shared" si="33"/>
        <v>8</v>
      </c>
      <c r="X255" s="30">
        <f t="shared" si="34"/>
        <v>1</v>
      </c>
      <c r="Y255" s="30">
        <f t="shared" si="35"/>
        <v>54.35</v>
      </c>
    </row>
    <row r="256" spans="1:25" x14ac:dyDescent="0.2">
      <c r="A256" s="28">
        <v>41895</v>
      </c>
      <c r="B256">
        <v>2014</v>
      </c>
      <c r="C256">
        <v>9</v>
      </c>
      <c r="D256" t="s">
        <v>494</v>
      </c>
      <c r="E256" t="s">
        <v>419</v>
      </c>
      <c r="F256">
        <v>6</v>
      </c>
      <c r="G256" t="s">
        <v>1440</v>
      </c>
      <c r="H256" t="s">
        <v>1440</v>
      </c>
      <c r="I256" s="30">
        <v>3</v>
      </c>
      <c r="J256" s="30">
        <v>5.36</v>
      </c>
      <c r="K256" s="30">
        <v>4.4000000000000004</v>
      </c>
      <c r="L256" s="30">
        <v>56.85</v>
      </c>
      <c r="M256" s="30">
        <v>20</v>
      </c>
      <c r="N256" s="30">
        <v>0</v>
      </c>
      <c r="O256" s="30">
        <v>1</v>
      </c>
      <c r="P256" s="30">
        <v>3</v>
      </c>
      <c r="Q256" s="30">
        <f t="shared" si="27"/>
        <v>3</v>
      </c>
      <c r="R256" s="30">
        <f t="shared" si="28"/>
        <v>5.36</v>
      </c>
      <c r="S256" s="30">
        <f t="shared" si="29"/>
        <v>4.4000000000000004</v>
      </c>
      <c r="T256" s="30">
        <f t="shared" si="30"/>
        <v>56.85</v>
      </c>
      <c r="U256" s="30">
        <f t="shared" si="31"/>
        <v>20</v>
      </c>
      <c r="V256" s="30">
        <f t="shared" si="32"/>
        <v>0</v>
      </c>
      <c r="W256" s="30">
        <f t="shared" si="33"/>
        <v>1</v>
      </c>
      <c r="X256" s="30">
        <f t="shared" si="34"/>
        <v>3</v>
      </c>
      <c r="Y256" s="30">
        <f t="shared" si="35"/>
        <v>93.61</v>
      </c>
    </row>
    <row r="257" spans="1:25" x14ac:dyDescent="0.2">
      <c r="A257" s="28">
        <v>41896</v>
      </c>
      <c r="B257">
        <v>2014</v>
      </c>
      <c r="C257">
        <v>9</v>
      </c>
      <c r="D257" t="s">
        <v>494</v>
      </c>
      <c r="E257" t="s">
        <v>421</v>
      </c>
      <c r="F257">
        <v>7</v>
      </c>
      <c r="G257" t="s">
        <v>1440</v>
      </c>
      <c r="H257" t="s">
        <v>1440</v>
      </c>
      <c r="I257" s="30">
        <v>1.34</v>
      </c>
      <c r="J257" s="30">
        <v>2</v>
      </c>
      <c r="K257" s="30">
        <v>2</v>
      </c>
      <c r="L257" s="30">
        <v>19.5</v>
      </c>
      <c r="M257" s="30">
        <v>6</v>
      </c>
      <c r="N257" s="30">
        <v>0</v>
      </c>
      <c r="O257" s="30">
        <v>6</v>
      </c>
      <c r="P257" s="30">
        <v>0</v>
      </c>
      <c r="Q257" s="30">
        <f t="shared" si="27"/>
        <v>1.34</v>
      </c>
      <c r="R257" s="30">
        <f t="shared" si="28"/>
        <v>2</v>
      </c>
      <c r="S257" s="30">
        <f t="shared" si="29"/>
        <v>2</v>
      </c>
      <c r="T257" s="30">
        <f t="shared" si="30"/>
        <v>19.5</v>
      </c>
      <c r="U257" s="30">
        <f t="shared" si="31"/>
        <v>6</v>
      </c>
      <c r="V257" s="30">
        <f t="shared" si="32"/>
        <v>0</v>
      </c>
      <c r="W257" s="30">
        <f t="shared" si="33"/>
        <v>6</v>
      </c>
      <c r="X257" s="30">
        <f t="shared" si="34"/>
        <v>0</v>
      </c>
      <c r="Y257" s="30">
        <f t="shared" si="35"/>
        <v>36.840000000000003</v>
      </c>
    </row>
    <row r="258" spans="1:25" x14ac:dyDescent="0.2">
      <c r="A258" s="28">
        <v>41897</v>
      </c>
      <c r="B258">
        <v>2014</v>
      </c>
      <c r="C258">
        <v>9</v>
      </c>
      <c r="D258" t="s">
        <v>494</v>
      </c>
      <c r="E258" t="s">
        <v>62</v>
      </c>
      <c r="F258">
        <v>1</v>
      </c>
      <c r="G258" t="s">
        <v>1440</v>
      </c>
      <c r="H258" t="s">
        <v>1440</v>
      </c>
      <c r="I258" s="30">
        <v>1.34</v>
      </c>
      <c r="J258" s="30">
        <v>3</v>
      </c>
      <c r="K258" s="30">
        <v>5.4</v>
      </c>
      <c r="L258" s="30">
        <v>28.2</v>
      </c>
      <c r="M258" s="30">
        <v>9</v>
      </c>
      <c r="N258" s="30">
        <v>0</v>
      </c>
      <c r="O258" s="30">
        <v>1</v>
      </c>
      <c r="P258" s="30">
        <v>0</v>
      </c>
      <c r="Q258" s="30">
        <f t="shared" ref="Q258:Q321" si="36">IF($H258="Oui",I258,"")</f>
        <v>1.34</v>
      </c>
      <c r="R258" s="30">
        <f t="shared" ref="R258:R321" si="37">IF($H258="Oui",J258,"")</f>
        <v>3</v>
      </c>
      <c r="S258" s="30">
        <f t="shared" ref="S258:S321" si="38">IF($H258="Oui",K258,"")</f>
        <v>5.4</v>
      </c>
      <c r="T258" s="30">
        <f t="shared" ref="T258:T321" si="39">IF($H258="Oui",L258,"")</f>
        <v>28.2</v>
      </c>
      <c r="U258" s="30">
        <f t="shared" ref="U258:U321" si="40">IF($H258="Oui",M258,"")</f>
        <v>9</v>
      </c>
      <c r="V258" s="30">
        <f t="shared" ref="V258:V321" si="41">IF($H258="Oui",N258,"")</f>
        <v>0</v>
      </c>
      <c r="W258" s="30">
        <f t="shared" ref="W258:W321" si="42">IF($H258="Oui",O258,"")</f>
        <v>1</v>
      </c>
      <c r="X258" s="30">
        <f t="shared" ref="X258:X321" si="43">IF($H258="Oui",P258,"")</f>
        <v>0</v>
      </c>
      <c r="Y258" s="30">
        <f t="shared" ref="Y258:Y321" si="44">SUM(I258:P258)</f>
        <v>47.94</v>
      </c>
    </row>
    <row r="259" spans="1:25" x14ac:dyDescent="0.2">
      <c r="A259" s="28">
        <v>41898</v>
      </c>
      <c r="B259">
        <v>2014</v>
      </c>
      <c r="C259">
        <v>9</v>
      </c>
      <c r="D259" t="s">
        <v>494</v>
      </c>
      <c r="E259" t="s">
        <v>411</v>
      </c>
      <c r="F259">
        <v>2</v>
      </c>
      <c r="G259" t="s">
        <v>1440</v>
      </c>
      <c r="H259" t="s">
        <v>1440</v>
      </c>
      <c r="I259" s="30">
        <v>4</v>
      </c>
      <c r="J259" s="30">
        <v>2.68</v>
      </c>
      <c r="K259" s="30">
        <v>0</v>
      </c>
      <c r="L259" s="30">
        <v>59.3</v>
      </c>
      <c r="M259" s="30">
        <v>13</v>
      </c>
      <c r="N259" s="30">
        <v>0</v>
      </c>
      <c r="O259" s="30">
        <v>0</v>
      </c>
      <c r="P259" s="30">
        <v>0</v>
      </c>
      <c r="Q259" s="30">
        <f t="shared" si="36"/>
        <v>4</v>
      </c>
      <c r="R259" s="30">
        <f t="shared" si="37"/>
        <v>2.68</v>
      </c>
      <c r="S259" s="30">
        <f t="shared" si="38"/>
        <v>0</v>
      </c>
      <c r="T259" s="30">
        <f t="shared" si="39"/>
        <v>59.3</v>
      </c>
      <c r="U259" s="30">
        <f t="shared" si="40"/>
        <v>13</v>
      </c>
      <c r="V259" s="30">
        <f t="shared" si="41"/>
        <v>0</v>
      </c>
      <c r="W259" s="30">
        <f t="shared" si="42"/>
        <v>0</v>
      </c>
      <c r="X259" s="30">
        <f t="shared" si="43"/>
        <v>0</v>
      </c>
      <c r="Y259" s="30">
        <f t="shared" si="44"/>
        <v>78.97999999999999</v>
      </c>
    </row>
    <row r="260" spans="1:25" x14ac:dyDescent="0.2">
      <c r="A260" s="28">
        <v>41899</v>
      </c>
      <c r="B260">
        <v>2014</v>
      </c>
      <c r="C260">
        <v>9</v>
      </c>
      <c r="D260" t="s">
        <v>494</v>
      </c>
      <c r="E260" t="s">
        <v>413</v>
      </c>
      <c r="F260">
        <v>3</v>
      </c>
      <c r="G260" t="s">
        <v>1440</v>
      </c>
      <c r="H260" t="s">
        <v>1440</v>
      </c>
      <c r="I260" s="30">
        <v>2.34</v>
      </c>
      <c r="J260" s="30">
        <v>6</v>
      </c>
      <c r="K260" s="30">
        <v>4</v>
      </c>
      <c r="L260" s="30">
        <v>39.6</v>
      </c>
      <c r="M260" s="30">
        <v>11</v>
      </c>
      <c r="N260" s="30">
        <v>2</v>
      </c>
      <c r="O260" s="30">
        <v>19</v>
      </c>
      <c r="P260" s="30">
        <v>4</v>
      </c>
      <c r="Q260" s="30">
        <f t="shared" si="36"/>
        <v>2.34</v>
      </c>
      <c r="R260" s="30">
        <f t="shared" si="37"/>
        <v>6</v>
      </c>
      <c r="S260" s="30">
        <f t="shared" si="38"/>
        <v>4</v>
      </c>
      <c r="T260" s="30">
        <f t="shared" si="39"/>
        <v>39.6</v>
      </c>
      <c r="U260" s="30">
        <f t="shared" si="40"/>
        <v>11</v>
      </c>
      <c r="V260" s="30">
        <f t="shared" si="41"/>
        <v>2</v>
      </c>
      <c r="W260" s="30">
        <f t="shared" si="42"/>
        <v>19</v>
      </c>
      <c r="X260" s="30">
        <f t="shared" si="43"/>
        <v>4</v>
      </c>
      <c r="Y260" s="30">
        <f t="shared" si="44"/>
        <v>87.94</v>
      </c>
    </row>
    <row r="261" spans="1:25" x14ac:dyDescent="0.2">
      <c r="A261" s="28">
        <v>41900</v>
      </c>
      <c r="B261">
        <v>2014</v>
      </c>
      <c r="C261">
        <v>9</v>
      </c>
      <c r="D261" t="s">
        <v>494</v>
      </c>
      <c r="E261" t="s">
        <v>415</v>
      </c>
      <c r="F261">
        <v>4</v>
      </c>
      <c r="G261" t="s">
        <v>1440</v>
      </c>
      <c r="H261" t="s">
        <v>1440</v>
      </c>
      <c r="I261" s="30">
        <v>3</v>
      </c>
      <c r="J261" s="30">
        <v>2.02</v>
      </c>
      <c r="K261" s="30">
        <v>1</v>
      </c>
      <c r="L261" s="30">
        <v>44</v>
      </c>
      <c r="M261" s="30">
        <v>7</v>
      </c>
      <c r="N261" s="30">
        <v>0</v>
      </c>
      <c r="O261" s="30">
        <v>0</v>
      </c>
      <c r="P261" s="30">
        <v>1</v>
      </c>
      <c r="Q261" s="30">
        <f t="shared" si="36"/>
        <v>3</v>
      </c>
      <c r="R261" s="30">
        <f t="shared" si="37"/>
        <v>2.02</v>
      </c>
      <c r="S261" s="30">
        <f t="shared" si="38"/>
        <v>1</v>
      </c>
      <c r="T261" s="30">
        <f t="shared" si="39"/>
        <v>44</v>
      </c>
      <c r="U261" s="30">
        <f t="shared" si="40"/>
        <v>7</v>
      </c>
      <c r="V261" s="30">
        <f t="shared" si="41"/>
        <v>0</v>
      </c>
      <c r="W261" s="30">
        <f t="shared" si="42"/>
        <v>0</v>
      </c>
      <c r="X261" s="30">
        <f t="shared" si="43"/>
        <v>1</v>
      </c>
      <c r="Y261" s="30">
        <f t="shared" si="44"/>
        <v>58.019999999999996</v>
      </c>
    </row>
    <row r="262" spans="1:25" x14ac:dyDescent="0.2">
      <c r="A262" s="28">
        <v>41901</v>
      </c>
      <c r="B262">
        <v>2014</v>
      </c>
      <c r="C262">
        <v>9</v>
      </c>
      <c r="D262" t="s">
        <v>494</v>
      </c>
      <c r="E262" t="s">
        <v>417</v>
      </c>
      <c r="F262">
        <v>5</v>
      </c>
      <c r="G262" t="s">
        <v>1440</v>
      </c>
      <c r="H262" t="s">
        <v>1440</v>
      </c>
      <c r="I262" s="30">
        <v>2</v>
      </c>
      <c r="J262" s="30">
        <v>4.34</v>
      </c>
      <c r="K262" s="30">
        <v>7.8</v>
      </c>
      <c r="L262" s="30">
        <v>23</v>
      </c>
      <c r="M262" s="30">
        <v>8</v>
      </c>
      <c r="N262" s="30">
        <v>0</v>
      </c>
      <c r="O262" s="30">
        <v>22</v>
      </c>
      <c r="P262" s="30">
        <v>0</v>
      </c>
      <c r="Q262" s="30">
        <f t="shared" si="36"/>
        <v>2</v>
      </c>
      <c r="R262" s="30">
        <f t="shared" si="37"/>
        <v>4.34</v>
      </c>
      <c r="S262" s="30">
        <f t="shared" si="38"/>
        <v>7.8</v>
      </c>
      <c r="T262" s="30">
        <f t="shared" si="39"/>
        <v>23</v>
      </c>
      <c r="U262" s="30">
        <f t="shared" si="40"/>
        <v>8</v>
      </c>
      <c r="V262" s="30">
        <f t="shared" si="41"/>
        <v>0</v>
      </c>
      <c r="W262" s="30">
        <f t="shared" si="42"/>
        <v>22</v>
      </c>
      <c r="X262" s="30">
        <f t="shared" si="43"/>
        <v>0</v>
      </c>
      <c r="Y262" s="30">
        <f t="shared" si="44"/>
        <v>67.14</v>
      </c>
    </row>
    <row r="263" spans="1:25" x14ac:dyDescent="0.2">
      <c r="A263" s="28">
        <v>41902</v>
      </c>
      <c r="B263">
        <v>2014</v>
      </c>
      <c r="C263">
        <v>9</v>
      </c>
      <c r="D263" t="s">
        <v>494</v>
      </c>
      <c r="E263" t="s">
        <v>419</v>
      </c>
      <c r="F263">
        <v>6</v>
      </c>
      <c r="G263" t="s">
        <v>1440</v>
      </c>
      <c r="H263" t="s">
        <v>1440</v>
      </c>
      <c r="I263" s="30">
        <v>4.34</v>
      </c>
      <c r="J263" s="30">
        <v>1.855</v>
      </c>
      <c r="K263" s="30">
        <v>4.5</v>
      </c>
      <c r="L263" s="30">
        <v>20.6</v>
      </c>
      <c r="M263" s="30">
        <v>14</v>
      </c>
      <c r="N263" s="30">
        <v>1</v>
      </c>
      <c r="O263" s="30">
        <v>2</v>
      </c>
      <c r="P263" s="30">
        <v>0</v>
      </c>
      <c r="Q263" s="30">
        <f t="shared" si="36"/>
        <v>4.34</v>
      </c>
      <c r="R263" s="30">
        <f t="shared" si="37"/>
        <v>1.855</v>
      </c>
      <c r="S263" s="30">
        <f t="shared" si="38"/>
        <v>4.5</v>
      </c>
      <c r="T263" s="30">
        <f t="shared" si="39"/>
        <v>20.6</v>
      </c>
      <c r="U263" s="30">
        <f t="shared" si="40"/>
        <v>14</v>
      </c>
      <c r="V263" s="30">
        <f t="shared" si="41"/>
        <v>1</v>
      </c>
      <c r="W263" s="30">
        <f t="shared" si="42"/>
        <v>2</v>
      </c>
      <c r="X263" s="30">
        <f t="shared" si="43"/>
        <v>0</v>
      </c>
      <c r="Y263" s="30">
        <f t="shared" si="44"/>
        <v>48.295000000000002</v>
      </c>
    </row>
    <row r="264" spans="1:25" x14ac:dyDescent="0.2">
      <c r="A264" s="28">
        <v>41903</v>
      </c>
      <c r="B264">
        <v>2014</v>
      </c>
      <c r="C264">
        <v>9</v>
      </c>
      <c r="D264" t="s">
        <v>494</v>
      </c>
      <c r="E264" t="s">
        <v>421</v>
      </c>
      <c r="F264">
        <v>7</v>
      </c>
      <c r="G264" t="s">
        <v>1440</v>
      </c>
      <c r="H264" t="s">
        <v>1440</v>
      </c>
      <c r="I264" s="30">
        <v>1</v>
      </c>
      <c r="J264" s="30">
        <v>3.02</v>
      </c>
      <c r="K264" s="30">
        <v>6</v>
      </c>
      <c r="L264" s="30">
        <v>12.4</v>
      </c>
      <c r="M264" s="30">
        <v>7</v>
      </c>
      <c r="N264" s="30">
        <v>0</v>
      </c>
      <c r="O264" s="30">
        <v>0</v>
      </c>
      <c r="P264" s="30">
        <v>3</v>
      </c>
      <c r="Q264" s="30">
        <f t="shared" si="36"/>
        <v>1</v>
      </c>
      <c r="R264" s="30">
        <f t="shared" si="37"/>
        <v>3.02</v>
      </c>
      <c r="S264" s="30">
        <f t="shared" si="38"/>
        <v>6</v>
      </c>
      <c r="T264" s="30">
        <f t="shared" si="39"/>
        <v>12.4</v>
      </c>
      <c r="U264" s="30">
        <f t="shared" si="40"/>
        <v>7</v>
      </c>
      <c r="V264" s="30">
        <f t="shared" si="41"/>
        <v>0</v>
      </c>
      <c r="W264" s="30">
        <f t="shared" si="42"/>
        <v>0</v>
      </c>
      <c r="X264" s="30">
        <f t="shared" si="43"/>
        <v>3</v>
      </c>
      <c r="Y264" s="30">
        <f t="shared" si="44"/>
        <v>32.42</v>
      </c>
    </row>
    <row r="265" spans="1:25" x14ac:dyDescent="0.2">
      <c r="A265" s="28">
        <v>41904</v>
      </c>
      <c r="B265">
        <v>2014</v>
      </c>
      <c r="C265">
        <v>9</v>
      </c>
      <c r="D265" t="s">
        <v>494</v>
      </c>
      <c r="E265" t="s">
        <v>62</v>
      </c>
      <c r="F265">
        <v>1</v>
      </c>
      <c r="G265" t="s">
        <v>1440</v>
      </c>
      <c r="H265" t="s">
        <v>1440</v>
      </c>
      <c r="I265" s="30">
        <v>3.34</v>
      </c>
      <c r="J265" s="30">
        <v>4</v>
      </c>
      <c r="K265" s="30">
        <v>5.5</v>
      </c>
      <c r="L265" s="30">
        <v>34.200000000000003</v>
      </c>
      <c r="M265" s="30">
        <v>10</v>
      </c>
      <c r="N265" s="30">
        <v>1</v>
      </c>
      <c r="O265" s="30">
        <v>0</v>
      </c>
      <c r="P265" s="30">
        <v>2</v>
      </c>
      <c r="Q265" s="30">
        <f t="shared" si="36"/>
        <v>3.34</v>
      </c>
      <c r="R265" s="30">
        <f t="shared" si="37"/>
        <v>4</v>
      </c>
      <c r="S265" s="30">
        <f t="shared" si="38"/>
        <v>5.5</v>
      </c>
      <c r="T265" s="30">
        <f t="shared" si="39"/>
        <v>34.200000000000003</v>
      </c>
      <c r="U265" s="30">
        <f t="shared" si="40"/>
        <v>10</v>
      </c>
      <c r="V265" s="30">
        <f t="shared" si="41"/>
        <v>1</v>
      </c>
      <c r="W265" s="30">
        <f t="shared" si="42"/>
        <v>0</v>
      </c>
      <c r="X265" s="30">
        <f t="shared" si="43"/>
        <v>2</v>
      </c>
      <c r="Y265" s="30">
        <f t="shared" si="44"/>
        <v>60.040000000000006</v>
      </c>
    </row>
    <row r="266" spans="1:25" x14ac:dyDescent="0.2">
      <c r="A266" s="28">
        <v>41905</v>
      </c>
      <c r="B266">
        <v>2014</v>
      </c>
      <c r="C266">
        <v>9</v>
      </c>
      <c r="D266" t="s">
        <v>494</v>
      </c>
      <c r="E266" t="s">
        <v>411</v>
      </c>
      <c r="F266">
        <v>2</v>
      </c>
      <c r="G266" t="s">
        <v>1440</v>
      </c>
      <c r="H266" t="s">
        <v>1440</v>
      </c>
      <c r="I266" s="30">
        <v>3</v>
      </c>
      <c r="J266" s="30">
        <v>3.34</v>
      </c>
      <c r="K266" s="30">
        <v>5.5</v>
      </c>
      <c r="L266" s="30">
        <v>26</v>
      </c>
      <c r="M266" s="30">
        <v>10</v>
      </c>
      <c r="N266" s="30">
        <v>0</v>
      </c>
      <c r="O266" s="30">
        <v>1</v>
      </c>
      <c r="P266" s="30">
        <v>2</v>
      </c>
      <c r="Q266" s="30">
        <f t="shared" si="36"/>
        <v>3</v>
      </c>
      <c r="R266" s="30">
        <f t="shared" si="37"/>
        <v>3.34</v>
      </c>
      <c r="S266" s="30">
        <f t="shared" si="38"/>
        <v>5.5</v>
      </c>
      <c r="T266" s="30">
        <f t="shared" si="39"/>
        <v>26</v>
      </c>
      <c r="U266" s="30">
        <f t="shared" si="40"/>
        <v>10</v>
      </c>
      <c r="V266" s="30">
        <f t="shared" si="41"/>
        <v>0</v>
      </c>
      <c r="W266" s="30">
        <f t="shared" si="42"/>
        <v>1</v>
      </c>
      <c r="X266" s="30">
        <f t="shared" si="43"/>
        <v>2</v>
      </c>
      <c r="Y266" s="30">
        <f t="shared" si="44"/>
        <v>50.84</v>
      </c>
    </row>
    <row r="267" spans="1:25" x14ac:dyDescent="0.2">
      <c r="A267" s="28">
        <v>41906</v>
      </c>
      <c r="B267">
        <v>2014</v>
      </c>
      <c r="C267">
        <v>9</v>
      </c>
      <c r="D267" t="s">
        <v>494</v>
      </c>
      <c r="E267" t="s">
        <v>413</v>
      </c>
      <c r="F267">
        <v>3</v>
      </c>
      <c r="G267" t="s">
        <v>1440</v>
      </c>
      <c r="H267" t="s">
        <v>1440</v>
      </c>
      <c r="I267" s="30">
        <v>6</v>
      </c>
      <c r="J267" s="30">
        <v>3.34</v>
      </c>
      <c r="K267" s="30">
        <v>1.4</v>
      </c>
      <c r="L267" s="30">
        <v>24.7</v>
      </c>
      <c r="M267" s="30">
        <v>14</v>
      </c>
      <c r="N267" s="30">
        <v>0</v>
      </c>
      <c r="O267" s="30">
        <v>0</v>
      </c>
      <c r="P267" s="30">
        <v>0</v>
      </c>
      <c r="Q267" s="30">
        <f t="shared" si="36"/>
        <v>6</v>
      </c>
      <c r="R267" s="30">
        <f t="shared" si="37"/>
        <v>3.34</v>
      </c>
      <c r="S267" s="30">
        <f t="shared" si="38"/>
        <v>1.4</v>
      </c>
      <c r="T267" s="30">
        <f t="shared" si="39"/>
        <v>24.7</v>
      </c>
      <c r="U267" s="30">
        <f t="shared" si="40"/>
        <v>14</v>
      </c>
      <c r="V267" s="30">
        <f t="shared" si="41"/>
        <v>0</v>
      </c>
      <c r="W267" s="30">
        <f t="shared" si="42"/>
        <v>0</v>
      </c>
      <c r="X267" s="30">
        <f t="shared" si="43"/>
        <v>0</v>
      </c>
      <c r="Y267" s="30">
        <f t="shared" si="44"/>
        <v>49.44</v>
      </c>
    </row>
    <row r="268" spans="1:25" x14ac:dyDescent="0.2">
      <c r="A268" s="28">
        <v>41907</v>
      </c>
      <c r="B268">
        <v>2014</v>
      </c>
      <c r="C268">
        <v>9</v>
      </c>
      <c r="D268" t="s">
        <v>494</v>
      </c>
      <c r="E268" t="s">
        <v>415</v>
      </c>
      <c r="F268">
        <v>4</v>
      </c>
      <c r="G268" t="s">
        <v>1440</v>
      </c>
      <c r="H268" t="s">
        <v>1440</v>
      </c>
      <c r="I268" s="30">
        <v>4.68</v>
      </c>
      <c r="J268" s="30">
        <v>6.34</v>
      </c>
      <c r="K268" s="30">
        <v>8.1999999999999993</v>
      </c>
      <c r="L268" s="30">
        <v>49.15</v>
      </c>
      <c r="M268" s="30">
        <v>15</v>
      </c>
      <c r="N268" s="30">
        <v>1</v>
      </c>
      <c r="O268" s="30">
        <v>1</v>
      </c>
      <c r="P268" s="30">
        <v>5</v>
      </c>
      <c r="Q268" s="30">
        <f t="shared" si="36"/>
        <v>4.68</v>
      </c>
      <c r="R268" s="30">
        <f t="shared" si="37"/>
        <v>6.34</v>
      </c>
      <c r="S268" s="30">
        <f t="shared" si="38"/>
        <v>8.1999999999999993</v>
      </c>
      <c r="T268" s="30">
        <f t="shared" si="39"/>
        <v>49.15</v>
      </c>
      <c r="U268" s="30">
        <f t="shared" si="40"/>
        <v>15</v>
      </c>
      <c r="V268" s="30">
        <f t="shared" si="41"/>
        <v>1</v>
      </c>
      <c r="W268" s="30">
        <f t="shared" si="42"/>
        <v>1</v>
      </c>
      <c r="X268" s="30">
        <f t="shared" si="43"/>
        <v>5</v>
      </c>
      <c r="Y268" s="30">
        <f t="shared" si="44"/>
        <v>90.37</v>
      </c>
    </row>
    <row r="269" spans="1:25" x14ac:dyDescent="0.2">
      <c r="A269" s="28">
        <v>41908</v>
      </c>
      <c r="B269">
        <v>2014</v>
      </c>
      <c r="C269">
        <v>9</v>
      </c>
      <c r="D269" t="s">
        <v>494</v>
      </c>
      <c r="E269" t="s">
        <v>417</v>
      </c>
      <c r="F269">
        <v>5</v>
      </c>
      <c r="G269" t="s">
        <v>1440</v>
      </c>
      <c r="H269" t="s">
        <v>1440</v>
      </c>
      <c r="I269" s="30">
        <v>4</v>
      </c>
      <c r="J269" s="30">
        <v>3.68</v>
      </c>
      <c r="K269" s="30">
        <v>3.5</v>
      </c>
      <c r="L269" s="30">
        <v>38</v>
      </c>
      <c r="M269" s="30">
        <v>22</v>
      </c>
      <c r="N269" s="30">
        <v>2</v>
      </c>
      <c r="O269" s="30">
        <v>0</v>
      </c>
      <c r="P269" s="30">
        <v>1</v>
      </c>
      <c r="Q269" s="30">
        <f t="shared" si="36"/>
        <v>4</v>
      </c>
      <c r="R269" s="30">
        <f t="shared" si="37"/>
        <v>3.68</v>
      </c>
      <c r="S269" s="30">
        <f t="shared" si="38"/>
        <v>3.5</v>
      </c>
      <c r="T269" s="30">
        <f t="shared" si="39"/>
        <v>38</v>
      </c>
      <c r="U269" s="30">
        <f t="shared" si="40"/>
        <v>22</v>
      </c>
      <c r="V269" s="30">
        <f t="shared" si="41"/>
        <v>2</v>
      </c>
      <c r="W269" s="30">
        <f t="shared" si="42"/>
        <v>0</v>
      </c>
      <c r="X269" s="30">
        <f t="shared" si="43"/>
        <v>1</v>
      </c>
      <c r="Y269" s="30">
        <f t="shared" si="44"/>
        <v>74.180000000000007</v>
      </c>
    </row>
    <row r="270" spans="1:25" x14ac:dyDescent="0.2">
      <c r="A270" s="28">
        <v>41909</v>
      </c>
      <c r="B270">
        <v>2014</v>
      </c>
      <c r="C270">
        <v>9</v>
      </c>
      <c r="D270" t="s">
        <v>494</v>
      </c>
      <c r="E270" t="s">
        <v>419</v>
      </c>
      <c r="F270">
        <v>6</v>
      </c>
      <c r="G270" t="s">
        <v>1440</v>
      </c>
      <c r="H270" t="s">
        <v>1440</v>
      </c>
      <c r="I270" s="30">
        <v>4</v>
      </c>
      <c r="J270" s="30">
        <v>2</v>
      </c>
      <c r="K270" s="30">
        <v>6</v>
      </c>
      <c r="L270" s="30">
        <v>46.3</v>
      </c>
      <c r="M270" s="30">
        <v>18</v>
      </c>
      <c r="N270" s="30">
        <v>0</v>
      </c>
      <c r="O270" s="30">
        <v>0</v>
      </c>
      <c r="P270" s="30">
        <v>4</v>
      </c>
      <c r="Q270" s="30">
        <f t="shared" si="36"/>
        <v>4</v>
      </c>
      <c r="R270" s="30">
        <f t="shared" si="37"/>
        <v>2</v>
      </c>
      <c r="S270" s="30">
        <f t="shared" si="38"/>
        <v>6</v>
      </c>
      <c r="T270" s="30">
        <f t="shared" si="39"/>
        <v>46.3</v>
      </c>
      <c r="U270" s="30">
        <f t="shared" si="40"/>
        <v>18</v>
      </c>
      <c r="V270" s="30">
        <f t="shared" si="41"/>
        <v>0</v>
      </c>
      <c r="W270" s="30">
        <f t="shared" si="42"/>
        <v>0</v>
      </c>
      <c r="X270" s="30">
        <f t="shared" si="43"/>
        <v>4</v>
      </c>
      <c r="Y270" s="30">
        <f t="shared" si="44"/>
        <v>80.3</v>
      </c>
    </row>
    <row r="271" spans="1:25" x14ac:dyDescent="0.2">
      <c r="A271" s="28">
        <v>41910</v>
      </c>
      <c r="B271">
        <v>2014</v>
      </c>
      <c r="C271">
        <v>9</v>
      </c>
      <c r="D271" t="s">
        <v>494</v>
      </c>
      <c r="E271" t="s">
        <v>421</v>
      </c>
      <c r="F271">
        <v>7</v>
      </c>
      <c r="G271" t="s">
        <v>1440</v>
      </c>
      <c r="H271" t="s">
        <v>1440</v>
      </c>
      <c r="I271" s="30">
        <v>0.34</v>
      </c>
      <c r="J271" s="30">
        <v>2.68</v>
      </c>
      <c r="K271" s="30">
        <v>1</v>
      </c>
      <c r="L271" s="30">
        <v>21.2</v>
      </c>
      <c r="M271" s="30">
        <v>6</v>
      </c>
      <c r="N271" s="30">
        <v>0</v>
      </c>
      <c r="O271" s="30">
        <v>0</v>
      </c>
      <c r="P271" s="30">
        <v>2</v>
      </c>
      <c r="Q271" s="30">
        <f t="shared" si="36"/>
        <v>0.34</v>
      </c>
      <c r="R271" s="30">
        <f t="shared" si="37"/>
        <v>2.68</v>
      </c>
      <c r="S271" s="30">
        <f t="shared" si="38"/>
        <v>1</v>
      </c>
      <c r="T271" s="30">
        <f t="shared" si="39"/>
        <v>21.2</v>
      </c>
      <c r="U271" s="30">
        <f t="shared" si="40"/>
        <v>6</v>
      </c>
      <c r="V271" s="30">
        <f t="shared" si="41"/>
        <v>0</v>
      </c>
      <c r="W271" s="30">
        <f t="shared" si="42"/>
        <v>0</v>
      </c>
      <c r="X271" s="30">
        <f t="shared" si="43"/>
        <v>2</v>
      </c>
      <c r="Y271" s="30">
        <f t="shared" si="44"/>
        <v>33.22</v>
      </c>
    </row>
    <row r="272" spans="1:25" x14ac:dyDescent="0.2">
      <c r="A272" s="28">
        <v>41911</v>
      </c>
      <c r="B272">
        <v>2014</v>
      </c>
      <c r="C272">
        <v>9</v>
      </c>
      <c r="D272" t="s">
        <v>494</v>
      </c>
      <c r="E272" t="s">
        <v>62</v>
      </c>
      <c r="F272">
        <v>1</v>
      </c>
      <c r="G272" t="s">
        <v>1440</v>
      </c>
      <c r="H272" t="s">
        <v>1440</v>
      </c>
      <c r="I272" s="30">
        <v>7</v>
      </c>
      <c r="J272" s="30">
        <v>3.68</v>
      </c>
      <c r="K272" s="30">
        <v>2.2999999999999998</v>
      </c>
      <c r="L272" s="30">
        <v>29.8</v>
      </c>
      <c r="M272" s="30">
        <v>12</v>
      </c>
      <c r="N272" s="30">
        <v>0</v>
      </c>
      <c r="O272" s="30">
        <v>10</v>
      </c>
      <c r="P272" s="30">
        <v>4</v>
      </c>
      <c r="Q272" s="30">
        <f t="shared" si="36"/>
        <v>7</v>
      </c>
      <c r="R272" s="30">
        <f t="shared" si="37"/>
        <v>3.68</v>
      </c>
      <c r="S272" s="30">
        <f t="shared" si="38"/>
        <v>2.2999999999999998</v>
      </c>
      <c r="T272" s="30">
        <f t="shared" si="39"/>
        <v>29.8</v>
      </c>
      <c r="U272" s="30">
        <f t="shared" si="40"/>
        <v>12</v>
      </c>
      <c r="V272" s="30">
        <f t="shared" si="41"/>
        <v>0</v>
      </c>
      <c r="W272" s="30">
        <f t="shared" si="42"/>
        <v>10</v>
      </c>
      <c r="X272" s="30">
        <f t="shared" si="43"/>
        <v>4</v>
      </c>
      <c r="Y272" s="30">
        <f t="shared" si="44"/>
        <v>68.78</v>
      </c>
    </row>
    <row r="273" spans="1:25" x14ac:dyDescent="0.2">
      <c r="A273" s="28">
        <v>41912</v>
      </c>
      <c r="B273">
        <v>2014</v>
      </c>
      <c r="C273">
        <v>9</v>
      </c>
      <c r="D273" t="s">
        <v>494</v>
      </c>
      <c r="E273" t="s">
        <v>411</v>
      </c>
      <c r="F273">
        <v>2</v>
      </c>
      <c r="G273" t="s">
        <v>1440</v>
      </c>
      <c r="H273" t="s">
        <v>1440</v>
      </c>
      <c r="I273" s="30">
        <v>10</v>
      </c>
      <c r="J273" s="30">
        <v>5.34</v>
      </c>
      <c r="K273" s="30">
        <v>4</v>
      </c>
      <c r="L273" s="30">
        <v>61.3</v>
      </c>
      <c r="M273" s="30">
        <v>10</v>
      </c>
      <c r="N273" s="30">
        <v>2</v>
      </c>
      <c r="O273" s="30">
        <v>22</v>
      </c>
      <c r="P273" s="30">
        <v>2</v>
      </c>
      <c r="Q273" s="30">
        <f t="shared" si="36"/>
        <v>10</v>
      </c>
      <c r="R273" s="30">
        <f t="shared" si="37"/>
        <v>5.34</v>
      </c>
      <c r="S273" s="30">
        <f t="shared" si="38"/>
        <v>4</v>
      </c>
      <c r="T273" s="30">
        <f t="shared" si="39"/>
        <v>61.3</v>
      </c>
      <c r="U273" s="30">
        <f t="shared" si="40"/>
        <v>10</v>
      </c>
      <c r="V273" s="30">
        <f t="shared" si="41"/>
        <v>2</v>
      </c>
      <c r="W273" s="30">
        <f t="shared" si="42"/>
        <v>22</v>
      </c>
      <c r="X273" s="30">
        <f t="shared" si="43"/>
        <v>2</v>
      </c>
      <c r="Y273" s="30">
        <f t="shared" si="44"/>
        <v>116.64</v>
      </c>
    </row>
    <row r="274" spans="1:25" x14ac:dyDescent="0.2">
      <c r="A274" s="28">
        <v>41913</v>
      </c>
      <c r="B274">
        <v>2014</v>
      </c>
      <c r="C274">
        <v>10</v>
      </c>
      <c r="D274" t="s">
        <v>495</v>
      </c>
      <c r="E274" t="s">
        <v>413</v>
      </c>
      <c r="F274">
        <v>3</v>
      </c>
      <c r="G274" t="s">
        <v>1440</v>
      </c>
      <c r="H274" t="s">
        <v>1440</v>
      </c>
      <c r="I274" s="30">
        <v>2.34</v>
      </c>
      <c r="J274" s="30">
        <v>0</v>
      </c>
      <c r="K274" s="30">
        <v>2.4</v>
      </c>
      <c r="L274" s="30">
        <v>44</v>
      </c>
      <c r="M274" s="30">
        <v>15</v>
      </c>
      <c r="N274" s="30">
        <v>0</v>
      </c>
      <c r="O274" s="30">
        <v>11</v>
      </c>
      <c r="P274" s="30">
        <v>2</v>
      </c>
      <c r="Q274" s="30">
        <f t="shared" si="36"/>
        <v>2.34</v>
      </c>
      <c r="R274" s="30">
        <f t="shared" si="37"/>
        <v>0</v>
      </c>
      <c r="S274" s="30">
        <f t="shared" si="38"/>
        <v>2.4</v>
      </c>
      <c r="T274" s="30">
        <f t="shared" si="39"/>
        <v>44</v>
      </c>
      <c r="U274" s="30">
        <f t="shared" si="40"/>
        <v>15</v>
      </c>
      <c r="V274" s="30">
        <f t="shared" si="41"/>
        <v>0</v>
      </c>
      <c r="W274" s="30">
        <f t="shared" si="42"/>
        <v>11</v>
      </c>
      <c r="X274" s="30">
        <f t="shared" si="43"/>
        <v>2</v>
      </c>
      <c r="Y274" s="30">
        <f t="shared" si="44"/>
        <v>76.740000000000009</v>
      </c>
    </row>
    <row r="275" spans="1:25" x14ac:dyDescent="0.2">
      <c r="A275" s="28">
        <v>41914</v>
      </c>
      <c r="B275">
        <v>2014</v>
      </c>
      <c r="C275">
        <v>10</v>
      </c>
      <c r="D275" t="s">
        <v>495</v>
      </c>
      <c r="E275" t="s">
        <v>415</v>
      </c>
      <c r="F275">
        <v>4</v>
      </c>
      <c r="G275" t="s">
        <v>1440</v>
      </c>
      <c r="H275" t="s">
        <v>1440</v>
      </c>
      <c r="I275" s="30">
        <v>2</v>
      </c>
      <c r="J275" s="30">
        <v>4.99</v>
      </c>
      <c r="K275" s="30">
        <v>5</v>
      </c>
      <c r="L275" s="30">
        <v>23.9</v>
      </c>
      <c r="M275" s="30">
        <v>11</v>
      </c>
      <c r="N275" s="30">
        <v>0</v>
      </c>
      <c r="O275" s="30">
        <v>2</v>
      </c>
      <c r="P275" s="30">
        <v>1</v>
      </c>
      <c r="Q275" s="30">
        <f t="shared" si="36"/>
        <v>2</v>
      </c>
      <c r="R275" s="30">
        <f t="shared" si="37"/>
        <v>4.99</v>
      </c>
      <c r="S275" s="30">
        <f t="shared" si="38"/>
        <v>5</v>
      </c>
      <c r="T275" s="30">
        <f t="shared" si="39"/>
        <v>23.9</v>
      </c>
      <c r="U275" s="30">
        <f t="shared" si="40"/>
        <v>11</v>
      </c>
      <c r="V275" s="30">
        <f t="shared" si="41"/>
        <v>0</v>
      </c>
      <c r="W275" s="30">
        <f t="shared" si="42"/>
        <v>2</v>
      </c>
      <c r="X275" s="30">
        <f t="shared" si="43"/>
        <v>1</v>
      </c>
      <c r="Y275" s="30">
        <f t="shared" si="44"/>
        <v>49.89</v>
      </c>
    </row>
    <row r="276" spans="1:25" x14ac:dyDescent="0.2">
      <c r="A276" s="28">
        <v>41915</v>
      </c>
      <c r="B276">
        <v>2014</v>
      </c>
      <c r="C276">
        <v>10</v>
      </c>
      <c r="D276" t="s">
        <v>495</v>
      </c>
      <c r="E276" t="s">
        <v>417</v>
      </c>
      <c r="F276">
        <v>5</v>
      </c>
      <c r="G276" t="s">
        <v>1440</v>
      </c>
      <c r="H276" t="s">
        <v>1440</v>
      </c>
      <c r="I276" s="30">
        <v>4.33</v>
      </c>
      <c r="J276" s="30">
        <v>1.34</v>
      </c>
      <c r="K276" s="30">
        <v>5.9</v>
      </c>
      <c r="L276" s="30">
        <v>44.14</v>
      </c>
      <c r="M276" s="30">
        <v>12</v>
      </c>
      <c r="N276" s="30">
        <v>0</v>
      </c>
      <c r="O276" s="30">
        <v>11</v>
      </c>
      <c r="P276" s="30">
        <v>2</v>
      </c>
      <c r="Q276" s="30">
        <f t="shared" si="36"/>
        <v>4.33</v>
      </c>
      <c r="R276" s="30">
        <f t="shared" si="37"/>
        <v>1.34</v>
      </c>
      <c r="S276" s="30">
        <f t="shared" si="38"/>
        <v>5.9</v>
      </c>
      <c r="T276" s="30">
        <f t="shared" si="39"/>
        <v>44.14</v>
      </c>
      <c r="U276" s="30">
        <f t="shared" si="40"/>
        <v>12</v>
      </c>
      <c r="V276" s="30">
        <f t="shared" si="41"/>
        <v>0</v>
      </c>
      <c r="W276" s="30">
        <f t="shared" si="42"/>
        <v>11</v>
      </c>
      <c r="X276" s="30">
        <f t="shared" si="43"/>
        <v>2</v>
      </c>
      <c r="Y276" s="30">
        <f t="shared" si="44"/>
        <v>80.710000000000008</v>
      </c>
    </row>
    <row r="277" spans="1:25" x14ac:dyDescent="0.2">
      <c r="A277" s="28">
        <v>41916</v>
      </c>
      <c r="B277">
        <v>2014</v>
      </c>
      <c r="C277">
        <v>10</v>
      </c>
      <c r="D277" t="s">
        <v>495</v>
      </c>
      <c r="E277" t="s">
        <v>419</v>
      </c>
      <c r="F277">
        <v>6</v>
      </c>
      <c r="G277" t="s">
        <v>1440</v>
      </c>
      <c r="H277" t="s">
        <v>1440</v>
      </c>
      <c r="I277" s="30">
        <v>4.68</v>
      </c>
      <c r="J277" s="30">
        <v>7.766</v>
      </c>
      <c r="K277" s="30">
        <v>8</v>
      </c>
      <c r="L277" s="30">
        <v>49.9</v>
      </c>
      <c r="M277" s="30">
        <v>12</v>
      </c>
      <c r="N277" s="30">
        <v>1</v>
      </c>
      <c r="O277" s="30">
        <v>25</v>
      </c>
      <c r="P277" s="30">
        <v>0</v>
      </c>
      <c r="Q277" s="30">
        <f t="shared" si="36"/>
        <v>4.68</v>
      </c>
      <c r="R277" s="30">
        <f t="shared" si="37"/>
        <v>7.766</v>
      </c>
      <c r="S277" s="30">
        <f t="shared" si="38"/>
        <v>8</v>
      </c>
      <c r="T277" s="30">
        <f t="shared" si="39"/>
        <v>49.9</v>
      </c>
      <c r="U277" s="30">
        <f t="shared" si="40"/>
        <v>12</v>
      </c>
      <c r="V277" s="30">
        <f t="shared" si="41"/>
        <v>1</v>
      </c>
      <c r="W277" s="30">
        <f t="shared" si="42"/>
        <v>25</v>
      </c>
      <c r="X277" s="30">
        <f t="shared" si="43"/>
        <v>0</v>
      </c>
      <c r="Y277" s="30">
        <f t="shared" si="44"/>
        <v>108.346</v>
      </c>
    </row>
    <row r="278" spans="1:25" x14ac:dyDescent="0.2">
      <c r="A278" s="28">
        <v>41917</v>
      </c>
      <c r="B278">
        <v>2014</v>
      </c>
      <c r="C278">
        <v>10</v>
      </c>
      <c r="D278" t="s">
        <v>495</v>
      </c>
      <c r="E278" t="s">
        <v>421</v>
      </c>
      <c r="F278">
        <v>7</v>
      </c>
      <c r="G278" t="s">
        <v>1440</v>
      </c>
      <c r="H278" t="s">
        <v>1440</v>
      </c>
      <c r="I278" s="30">
        <v>2</v>
      </c>
      <c r="J278" s="30">
        <v>3.34</v>
      </c>
      <c r="K278" s="30">
        <v>3</v>
      </c>
      <c r="L278" s="30">
        <v>19</v>
      </c>
      <c r="M278" s="30">
        <v>1</v>
      </c>
      <c r="N278" s="30">
        <v>0</v>
      </c>
      <c r="O278" s="30">
        <v>0</v>
      </c>
      <c r="P278" s="30">
        <v>3</v>
      </c>
      <c r="Q278" s="30">
        <f t="shared" si="36"/>
        <v>2</v>
      </c>
      <c r="R278" s="30">
        <f t="shared" si="37"/>
        <v>3.34</v>
      </c>
      <c r="S278" s="30">
        <f t="shared" si="38"/>
        <v>3</v>
      </c>
      <c r="T278" s="30">
        <f t="shared" si="39"/>
        <v>19</v>
      </c>
      <c r="U278" s="30">
        <f t="shared" si="40"/>
        <v>1</v>
      </c>
      <c r="V278" s="30">
        <f t="shared" si="41"/>
        <v>0</v>
      </c>
      <c r="W278" s="30">
        <f t="shared" si="42"/>
        <v>0</v>
      </c>
      <c r="X278" s="30">
        <f t="shared" si="43"/>
        <v>3</v>
      </c>
      <c r="Y278" s="30">
        <f t="shared" si="44"/>
        <v>31.34</v>
      </c>
    </row>
    <row r="279" spans="1:25" x14ac:dyDescent="0.2">
      <c r="A279" s="28">
        <v>41918</v>
      </c>
      <c r="B279">
        <v>2014</v>
      </c>
      <c r="C279">
        <v>10</v>
      </c>
      <c r="D279" t="s">
        <v>495</v>
      </c>
      <c r="E279" t="s">
        <v>62</v>
      </c>
      <c r="F279">
        <v>1</v>
      </c>
      <c r="G279" t="s">
        <v>1440</v>
      </c>
      <c r="H279" t="s">
        <v>1440</v>
      </c>
      <c r="I279" s="30">
        <v>5.34</v>
      </c>
      <c r="J279" s="30">
        <v>1.365</v>
      </c>
      <c r="K279" s="30">
        <v>2.4</v>
      </c>
      <c r="L279" s="30">
        <v>69.875</v>
      </c>
      <c r="M279" s="30">
        <v>13</v>
      </c>
      <c r="N279" s="30">
        <v>1</v>
      </c>
      <c r="O279" s="30">
        <v>0</v>
      </c>
      <c r="P279" s="30">
        <v>1</v>
      </c>
      <c r="Q279" s="30">
        <f t="shared" si="36"/>
        <v>5.34</v>
      </c>
      <c r="R279" s="30">
        <f t="shared" si="37"/>
        <v>1.365</v>
      </c>
      <c r="S279" s="30">
        <f t="shared" si="38"/>
        <v>2.4</v>
      </c>
      <c r="T279" s="30">
        <f t="shared" si="39"/>
        <v>69.875</v>
      </c>
      <c r="U279" s="30">
        <f t="shared" si="40"/>
        <v>13</v>
      </c>
      <c r="V279" s="30">
        <f t="shared" si="41"/>
        <v>1</v>
      </c>
      <c r="W279" s="30">
        <f t="shared" si="42"/>
        <v>0</v>
      </c>
      <c r="X279" s="30">
        <f t="shared" si="43"/>
        <v>1</v>
      </c>
      <c r="Y279" s="30">
        <f t="shared" si="44"/>
        <v>93.98</v>
      </c>
    </row>
    <row r="280" spans="1:25" x14ac:dyDescent="0.2">
      <c r="A280" s="28">
        <v>41919</v>
      </c>
      <c r="B280">
        <v>2014</v>
      </c>
      <c r="C280">
        <v>10</v>
      </c>
      <c r="D280" t="s">
        <v>495</v>
      </c>
      <c r="E280" t="s">
        <v>411</v>
      </c>
      <c r="F280">
        <v>2</v>
      </c>
      <c r="G280" t="s">
        <v>1440</v>
      </c>
      <c r="H280" t="s">
        <v>1440</v>
      </c>
      <c r="I280" s="30">
        <v>3</v>
      </c>
      <c r="J280" s="30">
        <v>4.34</v>
      </c>
      <c r="K280" s="30">
        <v>2.2000000000000002</v>
      </c>
      <c r="L280" s="30">
        <v>41.7</v>
      </c>
      <c r="M280" s="30">
        <v>17</v>
      </c>
      <c r="N280" s="30">
        <v>1</v>
      </c>
      <c r="O280" s="30">
        <v>5</v>
      </c>
      <c r="P280" s="30">
        <v>0</v>
      </c>
      <c r="Q280" s="30">
        <f t="shared" si="36"/>
        <v>3</v>
      </c>
      <c r="R280" s="30">
        <f t="shared" si="37"/>
        <v>4.34</v>
      </c>
      <c r="S280" s="30">
        <f t="shared" si="38"/>
        <v>2.2000000000000002</v>
      </c>
      <c r="T280" s="30">
        <f t="shared" si="39"/>
        <v>41.7</v>
      </c>
      <c r="U280" s="30">
        <f t="shared" si="40"/>
        <v>17</v>
      </c>
      <c r="V280" s="30">
        <f t="shared" si="41"/>
        <v>1</v>
      </c>
      <c r="W280" s="30">
        <f t="shared" si="42"/>
        <v>5</v>
      </c>
      <c r="X280" s="30">
        <f t="shared" si="43"/>
        <v>0</v>
      </c>
      <c r="Y280" s="30">
        <f t="shared" si="44"/>
        <v>74.240000000000009</v>
      </c>
    </row>
    <row r="281" spans="1:25" x14ac:dyDescent="0.2">
      <c r="A281" s="28">
        <v>41920</v>
      </c>
      <c r="B281">
        <v>2014</v>
      </c>
      <c r="C281">
        <v>10</v>
      </c>
      <c r="D281" t="s">
        <v>495</v>
      </c>
      <c r="E281" t="s">
        <v>413</v>
      </c>
      <c r="F281">
        <v>3</v>
      </c>
      <c r="G281" t="s">
        <v>1440</v>
      </c>
      <c r="H281" t="s">
        <v>1440</v>
      </c>
      <c r="I281" s="30">
        <v>3.68</v>
      </c>
      <c r="J281" s="30">
        <v>6</v>
      </c>
      <c r="K281" s="30">
        <v>7</v>
      </c>
      <c r="L281" s="30">
        <v>50</v>
      </c>
      <c r="M281" s="30">
        <v>17</v>
      </c>
      <c r="N281" s="30">
        <v>0</v>
      </c>
      <c r="O281" s="30">
        <v>0</v>
      </c>
      <c r="P281" s="30">
        <v>2</v>
      </c>
      <c r="Q281" s="30">
        <f t="shared" si="36"/>
        <v>3.68</v>
      </c>
      <c r="R281" s="30">
        <f t="shared" si="37"/>
        <v>6</v>
      </c>
      <c r="S281" s="30">
        <f t="shared" si="38"/>
        <v>7</v>
      </c>
      <c r="T281" s="30">
        <f t="shared" si="39"/>
        <v>50</v>
      </c>
      <c r="U281" s="30">
        <f t="shared" si="40"/>
        <v>17</v>
      </c>
      <c r="V281" s="30">
        <f t="shared" si="41"/>
        <v>0</v>
      </c>
      <c r="W281" s="30">
        <f t="shared" si="42"/>
        <v>0</v>
      </c>
      <c r="X281" s="30">
        <f t="shared" si="43"/>
        <v>2</v>
      </c>
      <c r="Y281" s="30">
        <f t="shared" si="44"/>
        <v>85.68</v>
      </c>
    </row>
    <row r="282" spans="1:25" x14ac:dyDescent="0.2">
      <c r="A282" s="28">
        <v>41921</v>
      </c>
      <c r="B282">
        <v>2014</v>
      </c>
      <c r="C282">
        <v>10</v>
      </c>
      <c r="D282" t="s">
        <v>495</v>
      </c>
      <c r="E282" t="s">
        <v>415</v>
      </c>
      <c r="F282">
        <v>4</v>
      </c>
      <c r="G282" t="s">
        <v>1440</v>
      </c>
      <c r="H282" t="s">
        <v>1440</v>
      </c>
      <c r="I282" s="30">
        <v>1</v>
      </c>
      <c r="J282" s="30">
        <v>4.6900000000000004</v>
      </c>
      <c r="K282" s="30">
        <v>6</v>
      </c>
      <c r="L282" s="30">
        <v>48.2</v>
      </c>
      <c r="M282" s="30">
        <v>10</v>
      </c>
      <c r="N282" s="30">
        <v>2</v>
      </c>
      <c r="O282" s="30">
        <v>5</v>
      </c>
      <c r="P282" s="30">
        <v>0</v>
      </c>
      <c r="Q282" s="30">
        <f t="shared" si="36"/>
        <v>1</v>
      </c>
      <c r="R282" s="30">
        <f t="shared" si="37"/>
        <v>4.6900000000000004</v>
      </c>
      <c r="S282" s="30">
        <f t="shared" si="38"/>
        <v>6</v>
      </c>
      <c r="T282" s="30">
        <f t="shared" si="39"/>
        <v>48.2</v>
      </c>
      <c r="U282" s="30">
        <f t="shared" si="40"/>
        <v>10</v>
      </c>
      <c r="V282" s="30">
        <f t="shared" si="41"/>
        <v>2</v>
      </c>
      <c r="W282" s="30">
        <f t="shared" si="42"/>
        <v>5</v>
      </c>
      <c r="X282" s="30">
        <f t="shared" si="43"/>
        <v>0</v>
      </c>
      <c r="Y282" s="30">
        <f t="shared" si="44"/>
        <v>76.89</v>
      </c>
    </row>
    <row r="283" spans="1:25" x14ac:dyDescent="0.2">
      <c r="A283" s="28">
        <v>41922</v>
      </c>
      <c r="B283">
        <v>2014</v>
      </c>
      <c r="C283">
        <v>10</v>
      </c>
      <c r="D283" t="s">
        <v>495</v>
      </c>
      <c r="E283" t="s">
        <v>417</v>
      </c>
      <c r="F283">
        <v>5</v>
      </c>
      <c r="G283" t="s">
        <v>1440</v>
      </c>
      <c r="H283" t="s">
        <v>1440</v>
      </c>
      <c r="I283" s="30">
        <v>4.34</v>
      </c>
      <c r="J283" s="30">
        <v>2.68</v>
      </c>
      <c r="K283" s="30">
        <v>9</v>
      </c>
      <c r="L283" s="30">
        <v>28.8</v>
      </c>
      <c r="M283" s="30">
        <v>24</v>
      </c>
      <c r="N283" s="30">
        <v>3</v>
      </c>
      <c r="O283" s="30">
        <v>6</v>
      </c>
      <c r="P283" s="30">
        <v>0.5</v>
      </c>
      <c r="Q283" s="30">
        <f t="shared" si="36"/>
        <v>4.34</v>
      </c>
      <c r="R283" s="30">
        <f t="shared" si="37"/>
        <v>2.68</v>
      </c>
      <c r="S283" s="30">
        <f t="shared" si="38"/>
        <v>9</v>
      </c>
      <c r="T283" s="30">
        <f t="shared" si="39"/>
        <v>28.8</v>
      </c>
      <c r="U283" s="30">
        <f t="shared" si="40"/>
        <v>24</v>
      </c>
      <c r="V283" s="30">
        <f t="shared" si="41"/>
        <v>3</v>
      </c>
      <c r="W283" s="30">
        <f t="shared" si="42"/>
        <v>6</v>
      </c>
      <c r="X283" s="30">
        <f t="shared" si="43"/>
        <v>0.5</v>
      </c>
      <c r="Y283" s="30">
        <f t="shared" si="44"/>
        <v>78.319999999999993</v>
      </c>
    </row>
    <row r="284" spans="1:25" x14ac:dyDescent="0.2">
      <c r="A284" s="28">
        <v>41923</v>
      </c>
      <c r="B284">
        <v>2014</v>
      </c>
      <c r="C284">
        <v>10</v>
      </c>
      <c r="D284" t="s">
        <v>495</v>
      </c>
      <c r="E284" t="s">
        <v>419</v>
      </c>
      <c r="F284">
        <v>6</v>
      </c>
      <c r="G284" t="s">
        <v>1440</v>
      </c>
      <c r="H284" t="s">
        <v>1440</v>
      </c>
      <c r="I284" s="30">
        <v>3.34</v>
      </c>
      <c r="J284" s="30">
        <v>3.68</v>
      </c>
      <c r="K284" s="30">
        <v>5</v>
      </c>
      <c r="L284" s="30">
        <v>35.9</v>
      </c>
      <c r="M284" s="30">
        <v>15</v>
      </c>
      <c r="N284" s="30">
        <v>0</v>
      </c>
      <c r="O284" s="30">
        <v>0</v>
      </c>
      <c r="P284" s="30">
        <v>5</v>
      </c>
      <c r="Q284" s="30">
        <f t="shared" si="36"/>
        <v>3.34</v>
      </c>
      <c r="R284" s="30">
        <f t="shared" si="37"/>
        <v>3.68</v>
      </c>
      <c r="S284" s="30">
        <f t="shared" si="38"/>
        <v>5</v>
      </c>
      <c r="T284" s="30">
        <f t="shared" si="39"/>
        <v>35.9</v>
      </c>
      <c r="U284" s="30">
        <f t="shared" si="40"/>
        <v>15</v>
      </c>
      <c r="V284" s="30">
        <f t="shared" si="41"/>
        <v>0</v>
      </c>
      <c r="W284" s="30">
        <f t="shared" si="42"/>
        <v>0</v>
      </c>
      <c r="X284" s="30">
        <f t="shared" si="43"/>
        <v>5</v>
      </c>
      <c r="Y284" s="30">
        <f t="shared" si="44"/>
        <v>67.92</v>
      </c>
    </row>
    <row r="285" spans="1:25" x14ac:dyDescent="0.2">
      <c r="A285" s="28">
        <v>41924</v>
      </c>
      <c r="B285">
        <v>2014</v>
      </c>
      <c r="C285">
        <v>10</v>
      </c>
      <c r="D285" t="s">
        <v>495</v>
      </c>
      <c r="E285" t="s">
        <v>421</v>
      </c>
      <c r="F285">
        <v>7</v>
      </c>
      <c r="G285" t="s">
        <v>1440</v>
      </c>
      <c r="H285" t="s">
        <v>1440</v>
      </c>
      <c r="I285" s="30">
        <v>3</v>
      </c>
      <c r="J285" s="30">
        <v>0.33</v>
      </c>
      <c r="K285" s="30">
        <v>1.5</v>
      </c>
      <c r="L285" s="30">
        <v>22.5</v>
      </c>
      <c r="M285" s="30">
        <v>7</v>
      </c>
      <c r="N285" s="30">
        <v>0</v>
      </c>
      <c r="O285" s="30">
        <v>5</v>
      </c>
      <c r="P285" s="30">
        <v>2</v>
      </c>
      <c r="Q285" s="30">
        <f t="shared" si="36"/>
        <v>3</v>
      </c>
      <c r="R285" s="30">
        <f t="shared" si="37"/>
        <v>0.33</v>
      </c>
      <c r="S285" s="30">
        <f t="shared" si="38"/>
        <v>1.5</v>
      </c>
      <c r="T285" s="30">
        <f t="shared" si="39"/>
        <v>22.5</v>
      </c>
      <c r="U285" s="30">
        <f t="shared" si="40"/>
        <v>7</v>
      </c>
      <c r="V285" s="30">
        <f t="shared" si="41"/>
        <v>0</v>
      </c>
      <c r="W285" s="30">
        <f t="shared" si="42"/>
        <v>5</v>
      </c>
      <c r="X285" s="30">
        <f t="shared" si="43"/>
        <v>2</v>
      </c>
      <c r="Y285" s="30">
        <f t="shared" si="44"/>
        <v>41.33</v>
      </c>
    </row>
    <row r="286" spans="1:25" x14ac:dyDescent="0.2">
      <c r="A286" s="28">
        <v>41925</v>
      </c>
      <c r="B286">
        <v>2014</v>
      </c>
      <c r="C286">
        <v>10</v>
      </c>
      <c r="D286" t="s">
        <v>495</v>
      </c>
      <c r="E286" t="s">
        <v>62</v>
      </c>
      <c r="F286">
        <v>1</v>
      </c>
      <c r="G286" t="s">
        <v>1440</v>
      </c>
      <c r="H286" t="s">
        <v>1440</v>
      </c>
      <c r="I286" s="30">
        <v>1.68</v>
      </c>
      <c r="J286" s="30">
        <v>4</v>
      </c>
      <c r="K286" s="30">
        <v>6.2</v>
      </c>
      <c r="L286" s="30">
        <v>31.9</v>
      </c>
      <c r="M286" s="30">
        <v>11</v>
      </c>
      <c r="N286" s="30">
        <v>0</v>
      </c>
      <c r="O286" s="30">
        <v>1</v>
      </c>
      <c r="P286" s="30">
        <v>2</v>
      </c>
      <c r="Q286" s="30">
        <f t="shared" si="36"/>
        <v>1.68</v>
      </c>
      <c r="R286" s="30">
        <f t="shared" si="37"/>
        <v>4</v>
      </c>
      <c r="S286" s="30">
        <f t="shared" si="38"/>
        <v>6.2</v>
      </c>
      <c r="T286" s="30">
        <f t="shared" si="39"/>
        <v>31.9</v>
      </c>
      <c r="U286" s="30">
        <f t="shared" si="40"/>
        <v>11</v>
      </c>
      <c r="V286" s="30">
        <f t="shared" si="41"/>
        <v>0</v>
      </c>
      <c r="W286" s="30">
        <f t="shared" si="42"/>
        <v>1</v>
      </c>
      <c r="X286" s="30">
        <f t="shared" si="43"/>
        <v>2</v>
      </c>
      <c r="Y286" s="30">
        <f t="shared" si="44"/>
        <v>57.78</v>
      </c>
    </row>
    <row r="287" spans="1:25" x14ac:dyDescent="0.2">
      <c r="A287" s="28">
        <v>41926</v>
      </c>
      <c r="B287">
        <v>2014</v>
      </c>
      <c r="C287">
        <v>10</v>
      </c>
      <c r="D287" t="s">
        <v>495</v>
      </c>
      <c r="E287" t="s">
        <v>411</v>
      </c>
      <c r="F287">
        <v>2</v>
      </c>
      <c r="G287" t="s">
        <v>1440</v>
      </c>
      <c r="H287" t="s">
        <v>1440</v>
      </c>
      <c r="I287" s="30">
        <v>3</v>
      </c>
      <c r="J287" s="30">
        <v>5.41</v>
      </c>
      <c r="K287" s="30">
        <v>4.8</v>
      </c>
      <c r="L287" s="30">
        <v>31.8</v>
      </c>
      <c r="M287" s="30">
        <v>7</v>
      </c>
      <c r="N287" s="30">
        <v>0</v>
      </c>
      <c r="O287" s="30">
        <v>11</v>
      </c>
      <c r="P287" s="30">
        <v>0</v>
      </c>
      <c r="Q287" s="30">
        <f t="shared" si="36"/>
        <v>3</v>
      </c>
      <c r="R287" s="30">
        <f t="shared" si="37"/>
        <v>5.41</v>
      </c>
      <c r="S287" s="30">
        <f t="shared" si="38"/>
        <v>4.8</v>
      </c>
      <c r="T287" s="30">
        <f t="shared" si="39"/>
        <v>31.8</v>
      </c>
      <c r="U287" s="30">
        <f t="shared" si="40"/>
        <v>7</v>
      </c>
      <c r="V287" s="30">
        <f t="shared" si="41"/>
        <v>0</v>
      </c>
      <c r="W287" s="30">
        <f t="shared" si="42"/>
        <v>11</v>
      </c>
      <c r="X287" s="30">
        <f t="shared" si="43"/>
        <v>0</v>
      </c>
      <c r="Y287" s="30">
        <f t="shared" si="44"/>
        <v>63.010000000000005</v>
      </c>
    </row>
    <row r="288" spans="1:25" x14ac:dyDescent="0.2">
      <c r="A288" s="28">
        <v>41927</v>
      </c>
      <c r="B288">
        <v>2014</v>
      </c>
      <c r="C288">
        <v>10</v>
      </c>
      <c r="D288" t="s">
        <v>495</v>
      </c>
      <c r="E288" t="s">
        <v>413</v>
      </c>
      <c r="F288">
        <v>3</v>
      </c>
      <c r="G288" t="s">
        <v>1440</v>
      </c>
      <c r="H288" t="s">
        <v>1440</v>
      </c>
      <c r="I288" s="30">
        <v>1.33</v>
      </c>
      <c r="J288" s="30">
        <v>6.35</v>
      </c>
      <c r="K288" s="30">
        <v>3.5</v>
      </c>
      <c r="L288" s="30">
        <v>23.7</v>
      </c>
      <c r="M288" s="30">
        <v>14</v>
      </c>
      <c r="N288" s="30">
        <v>1</v>
      </c>
      <c r="O288" s="30">
        <v>2</v>
      </c>
      <c r="P288" s="30">
        <v>4</v>
      </c>
      <c r="Q288" s="30">
        <f t="shared" si="36"/>
        <v>1.33</v>
      </c>
      <c r="R288" s="30">
        <f t="shared" si="37"/>
        <v>6.35</v>
      </c>
      <c r="S288" s="30">
        <f t="shared" si="38"/>
        <v>3.5</v>
      </c>
      <c r="T288" s="30">
        <f t="shared" si="39"/>
        <v>23.7</v>
      </c>
      <c r="U288" s="30">
        <f t="shared" si="40"/>
        <v>14</v>
      </c>
      <c r="V288" s="30">
        <f t="shared" si="41"/>
        <v>1</v>
      </c>
      <c r="W288" s="30">
        <f t="shared" si="42"/>
        <v>2</v>
      </c>
      <c r="X288" s="30">
        <f t="shared" si="43"/>
        <v>4</v>
      </c>
      <c r="Y288" s="30">
        <f t="shared" si="44"/>
        <v>55.879999999999995</v>
      </c>
    </row>
    <row r="289" spans="1:25" x14ac:dyDescent="0.2">
      <c r="A289" s="28">
        <v>41928</v>
      </c>
      <c r="B289">
        <v>2014</v>
      </c>
      <c r="C289">
        <v>10</v>
      </c>
      <c r="D289" t="s">
        <v>495</v>
      </c>
      <c r="E289" t="s">
        <v>415</v>
      </c>
      <c r="F289">
        <v>4</v>
      </c>
      <c r="G289" t="s">
        <v>1440</v>
      </c>
      <c r="H289" t="s">
        <v>1440</v>
      </c>
      <c r="I289" s="30">
        <v>4</v>
      </c>
      <c r="J289" s="30">
        <v>3.99</v>
      </c>
      <c r="K289" s="30">
        <v>5</v>
      </c>
      <c r="L289" s="30">
        <v>32.200000000000003</v>
      </c>
      <c r="M289" s="30">
        <v>7</v>
      </c>
      <c r="N289" s="30">
        <v>0</v>
      </c>
      <c r="O289" s="30">
        <v>2</v>
      </c>
      <c r="P289" s="30">
        <v>2.2999999999999998</v>
      </c>
      <c r="Q289" s="30">
        <f t="shared" si="36"/>
        <v>4</v>
      </c>
      <c r="R289" s="30">
        <f t="shared" si="37"/>
        <v>3.99</v>
      </c>
      <c r="S289" s="30">
        <f t="shared" si="38"/>
        <v>5</v>
      </c>
      <c r="T289" s="30">
        <f t="shared" si="39"/>
        <v>32.200000000000003</v>
      </c>
      <c r="U289" s="30">
        <f t="shared" si="40"/>
        <v>7</v>
      </c>
      <c r="V289" s="30">
        <f t="shared" si="41"/>
        <v>0</v>
      </c>
      <c r="W289" s="30">
        <f t="shared" si="42"/>
        <v>2</v>
      </c>
      <c r="X289" s="30">
        <f t="shared" si="43"/>
        <v>2.2999999999999998</v>
      </c>
      <c r="Y289" s="30">
        <f t="shared" si="44"/>
        <v>56.49</v>
      </c>
    </row>
    <row r="290" spans="1:25" x14ac:dyDescent="0.2">
      <c r="A290" s="28">
        <v>41929</v>
      </c>
      <c r="B290">
        <v>2014</v>
      </c>
      <c r="C290">
        <v>10</v>
      </c>
      <c r="D290" t="s">
        <v>495</v>
      </c>
      <c r="E290" t="s">
        <v>417</v>
      </c>
      <c r="F290">
        <v>5</v>
      </c>
      <c r="G290" t="s">
        <v>1440</v>
      </c>
      <c r="H290" t="s">
        <v>1440</v>
      </c>
      <c r="I290" s="30">
        <v>3</v>
      </c>
      <c r="J290" s="30">
        <v>2.34</v>
      </c>
      <c r="K290" s="30">
        <v>3.4</v>
      </c>
      <c r="L290" s="30">
        <v>42</v>
      </c>
      <c r="M290" s="30">
        <v>22</v>
      </c>
      <c r="N290" s="30">
        <v>3</v>
      </c>
      <c r="O290" s="30">
        <v>0</v>
      </c>
      <c r="P290" s="30">
        <v>2</v>
      </c>
      <c r="Q290" s="30">
        <f t="shared" si="36"/>
        <v>3</v>
      </c>
      <c r="R290" s="30">
        <f t="shared" si="37"/>
        <v>2.34</v>
      </c>
      <c r="S290" s="30">
        <f t="shared" si="38"/>
        <v>3.4</v>
      </c>
      <c r="T290" s="30">
        <f t="shared" si="39"/>
        <v>42</v>
      </c>
      <c r="U290" s="30">
        <f t="shared" si="40"/>
        <v>22</v>
      </c>
      <c r="V290" s="30">
        <f t="shared" si="41"/>
        <v>3</v>
      </c>
      <c r="W290" s="30">
        <f t="shared" si="42"/>
        <v>0</v>
      </c>
      <c r="X290" s="30">
        <f t="shared" si="43"/>
        <v>2</v>
      </c>
      <c r="Y290" s="30">
        <f t="shared" si="44"/>
        <v>77.740000000000009</v>
      </c>
    </row>
    <row r="291" spans="1:25" x14ac:dyDescent="0.2">
      <c r="A291" s="28">
        <v>41930</v>
      </c>
      <c r="B291">
        <v>2014</v>
      </c>
      <c r="C291">
        <v>10</v>
      </c>
      <c r="D291" t="s">
        <v>495</v>
      </c>
      <c r="E291" t="s">
        <v>419</v>
      </c>
      <c r="F291">
        <v>6</v>
      </c>
      <c r="G291" t="s">
        <v>1440</v>
      </c>
      <c r="H291" t="s">
        <v>1440</v>
      </c>
      <c r="I291" s="30">
        <v>4</v>
      </c>
      <c r="J291" s="30">
        <v>6</v>
      </c>
      <c r="K291" s="30">
        <v>5.5</v>
      </c>
      <c r="L291" s="30">
        <v>21.4</v>
      </c>
      <c r="M291" s="30">
        <v>24</v>
      </c>
      <c r="N291" s="30">
        <v>0</v>
      </c>
      <c r="O291" s="30">
        <v>3</v>
      </c>
      <c r="P291" s="30">
        <v>2</v>
      </c>
      <c r="Q291" s="30">
        <f t="shared" si="36"/>
        <v>4</v>
      </c>
      <c r="R291" s="30">
        <f t="shared" si="37"/>
        <v>6</v>
      </c>
      <c r="S291" s="30">
        <f t="shared" si="38"/>
        <v>5.5</v>
      </c>
      <c r="T291" s="30">
        <f t="shared" si="39"/>
        <v>21.4</v>
      </c>
      <c r="U291" s="30">
        <f t="shared" si="40"/>
        <v>24</v>
      </c>
      <c r="V291" s="30">
        <f t="shared" si="41"/>
        <v>0</v>
      </c>
      <c r="W291" s="30">
        <f t="shared" si="42"/>
        <v>3</v>
      </c>
      <c r="X291" s="30">
        <f t="shared" si="43"/>
        <v>2</v>
      </c>
      <c r="Y291" s="30">
        <f t="shared" si="44"/>
        <v>65.900000000000006</v>
      </c>
    </row>
    <row r="292" spans="1:25" x14ac:dyDescent="0.2">
      <c r="A292" s="28">
        <v>41931</v>
      </c>
      <c r="B292">
        <v>2014</v>
      </c>
      <c r="C292">
        <v>10</v>
      </c>
      <c r="D292" t="s">
        <v>495</v>
      </c>
      <c r="E292" t="s">
        <v>421</v>
      </c>
      <c r="F292">
        <v>7</v>
      </c>
      <c r="G292" t="s">
        <v>1440</v>
      </c>
      <c r="H292" t="s">
        <v>1440</v>
      </c>
      <c r="I292" s="30">
        <v>3.33</v>
      </c>
      <c r="J292" s="30">
        <v>3</v>
      </c>
      <c r="K292" s="30">
        <v>2</v>
      </c>
      <c r="L292" s="30">
        <v>13.9</v>
      </c>
      <c r="M292" s="30">
        <v>9</v>
      </c>
      <c r="N292" s="30">
        <v>0</v>
      </c>
      <c r="O292" s="30">
        <v>6</v>
      </c>
      <c r="P292" s="30">
        <v>1</v>
      </c>
      <c r="Q292" s="30">
        <f t="shared" si="36"/>
        <v>3.33</v>
      </c>
      <c r="R292" s="30">
        <f t="shared" si="37"/>
        <v>3</v>
      </c>
      <c r="S292" s="30">
        <f t="shared" si="38"/>
        <v>2</v>
      </c>
      <c r="T292" s="30">
        <f t="shared" si="39"/>
        <v>13.9</v>
      </c>
      <c r="U292" s="30">
        <f t="shared" si="40"/>
        <v>9</v>
      </c>
      <c r="V292" s="30">
        <f t="shared" si="41"/>
        <v>0</v>
      </c>
      <c r="W292" s="30">
        <f t="shared" si="42"/>
        <v>6</v>
      </c>
      <c r="X292" s="30">
        <f t="shared" si="43"/>
        <v>1</v>
      </c>
      <c r="Y292" s="30">
        <f t="shared" si="44"/>
        <v>38.230000000000004</v>
      </c>
    </row>
    <row r="293" spans="1:25" x14ac:dyDescent="0.2">
      <c r="A293" s="28">
        <v>41932</v>
      </c>
      <c r="B293">
        <v>2014</v>
      </c>
      <c r="C293">
        <v>10</v>
      </c>
      <c r="D293" t="s">
        <v>495</v>
      </c>
      <c r="E293" t="s">
        <v>62</v>
      </c>
      <c r="F293">
        <v>1</v>
      </c>
      <c r="G293" t="s">
        <v>1440</v>
      </c>
      <c r="H293" t="s">
        <v>1440</v>
      </c>
      <c r="I293" s="30">
        <v>3.34</v>
      </c>
      <c r="J293" s="30">
        <v>5.66</v>
      </c>
      <c r="K293" s="30">
        <v>7.3</v>
      </c>
      <c r="L293" s="30">
        <v>35.4</v>
      </c>
      <c r="M293" s="30">
        <v>25</v>
      </c>
      <c r="N293" s="30">
        <v>2</v>
      </c>
      <c r="O293" s="30">
        <v>0</v>
      </c>
      <c r="P293" s="30">
        <v>1</v>
      </c>
      <c r="Q293" s="30">
        <f t="shared" si="36"/>
        <v>3.34</v>
      </c>
      <c r="R293" s="30">
        <f t="shared" si="37"/>
        <v>5.66</v>
      </c>
      <c r="S293" s="30">
        <f t="shared" si="38"/>
        <v>7.3</v>
      </c>
      <c r="T293" s="30">
        <f t="shared" si="39"/>
        <v>35.4</v>
      </c>
      <c r="U293" s="30">
        <f t="shared" si="40"/>
        <v>25</v>
      </c>
      <c r="V293" s="30">
        <f t="shared" si="41"/>
        <v>2</v>
      </c>
      <c r="W293" s="30">
        <f t="shared" si="42"/>
        <v>0</v>
      </c>
      <c r="X293" s="30">
        <f t="shared" si="43"/>
        <v>1</v>
      </c>
      <c r="Y293" s="30">
        <f t="shared" si="44"/>
        <v>79.7</v>
      </c>
    </row>
    <row r="294" spans="1:25" x14ac:dyDescent="0.2">
      <c r="A294" s="28">
        <v>41933</v>
      </c>
      <c r="B294">
        <v>2014</v>
      </c>
      <c r="C294">
        <v>10</v>
      </c>
      <c r="D294" t="s">
        <v>495</v>
      </c>
      <c r="E294" t="s">
        <v>411</v>
      </c>
      <c r="F294">
        <v>2</v>
      </c>
      <c r="G294" t="s">
        <v>1440</v>
      </c>
      <c r="H294" t="s">
        <v>1440</v>
      </c>
      <c r="I294" s="30">
        <v>2.34</v>
      </c>
      <c r="J294" s="30">
        <v>4.34</v>
      </c>
      <c r="K294" s="30">
        <v>6.4</v>
      </c>
      <c r="L294" s="30">
        <v>14.3</v>
      </c>
      <c r="M294" s="30">
        <v>11</v>
      </c>
      <c r="N294" s="30">
        <v>0</v>
      </c>
      <c r="O294" s="30">
        <v>20</v>
      </c>
      <c r="P294" s="30">
        <v>1</v>
      </c>
      <c r="Q294" s="30">
        <f t="shared" si="36"/>
        <v>2.34</v>
      </c>
      <c r="R294" s="30">
        <f t="shared" si="37"/>
        <v>4.34</v>
      </c>
      <c r="S294" s="30">
        <f t="shared" si="38"/>
        <v>6.4</v>
      </c>
      <c r="T294" s="30">
        <f t="shared" si="39"/>
        <v>14.3</v>
      </c>
      <c r="U294" s="30">
        <f t="shared" si="40"/>
        <v>11</v>
      </c>
      <c r="V294" s="30">
        <f t="shared" si="41"/>
        <v>0</v>
      </c>
      <c r="W294" s="30">
        <f t="shared" si="42"/>
        <v>20</v>
      </c>
      <c r="X294" s="30">
        <f t="shared" si="43"/>
        <v>1</v>
      </c>
      <c r="Y294" s="30">
        <f t="shared" si="44"/>
        <v>59.38</v>
      </c>
    </row>
    <row r="295" spans="1:25" x14ac:dyDescent="0.2">
      <c r="A295" s="28">
        <v>41934</v>
      </c>
      <c r="B295">
        <v>2014</v>
      </c>
      <c r="C295">
        <v>10</v>
      </c>
      <c r="D295" t="s">
        <v>495</v>
      </c>
      <c r="E295" t="s">
        <v>413</v>
      </c>
      <c r="F295">
        <v>3</v>
      </c>
      <c r="G295" t="s">
        <v>1440</v>
      </c>
      <c r="H295" t="s">
        <v>1440</v>
      </c>
      <c r="I295" s="30">
        <v>3.33</v>
      </c>
      <c r="J295" s="30">
        <v>2</v>
      </c>
      <c r="K295" s="30">
        <v>2.6</v>
      </c>
      <c r="L295" s="30">
        <v>20.9</v>
      </c>
      <c r="M295" s="30">
        <v>7</v>
      </c>
      <c r="N295" s="30">
        <v>0</v>
      </c>
      <c r="O295" s="30">
        <v>2</v>
      </c>
      <c r="P295" s="30">
        <v>1</v>
      </c>
      <c r="Q295" s="30">
        <f t="shared" si="36"/>
        <v>3.33</v>
      </c>
      <c r="R295" s="30">
        <f t="shared" si="37"/>
        <v>2</v>
      </c>
      <c r="S295" s="30">
        <f t="shared" si="38"/>
        <v>2.6</v>
      </c>
      <c r="T295" s="30">
        <f t="shared" si="39"/>
        <v>20.9</v>
      </c>
      <c r="U295" s="30">
        <f t="shared" si="40"/>
        <v>7</v>
      </c>
      <c r="V295" s="30">
        <f t="shared" si="41"/>
        <v>0</v>
      </c>
      <c r="W295" s="30">
        <f t="shared" si="42"/>
        <v>2</v>
      </c>
      <c r="X295" s="30">
        <f t="shared" si="43"/>
        <v>1</v>
      </c>
      <c r="Y295" s="30">
        <f t="shared" si="44"/>
        <v>38.83</v>
      </c>
    </row>
    <row r="296" spans="1:25" x14ac:dyDescent="0.2">
      <c r="A296" s="28">
        <v>41935</v>
      </c>
      <c r="B296">
        <v>2014</v>
      </c>
      <c r="C296">
        <v>10</v>
      </c>
      <c r="D296" t="s">
        <v>495</v>
      </c>
      <c r="E296" t="s">
        <v>415</v>
      </c>
      <c r="F296">
        <v>4</v>
      </c>
      <c r="G296" t="s">
        <v>1440</v>
      </c>
      <c r="H296" t="s">
        <v>1440</v>
      </c>
      <c r="I296" s="30">
        <v>1.34</v>
      </c>
      <c r="J296" s="30">
        <v>4.33</v>
      </c>
      <c r="K296" s="30">
        <v>0</v>
      </c>
      <c r="L296" s="30">
        <v>32.200000000000003</v>
      </c>
      <c r="M296" s="30">
        <v>7</v>
      </c>
      <c r="N296" s="30">
        <v>1</v>
      </c>
      <c r="O296" s="30">
        <v>0</v>
      </c>
      <c r="P296" s="30">
        <v>0</v>
      </c>
      <c r="Q296" s="30">
        <f t="shared" si="36"/>
        <v>1.34</v>
      </c>
      <c r="R296" s="30">
        <f t="shared" si="37"/>
        <v>4.33</v>
      </c>
      <c r="S296" s="30">
        <f t="shared" si="38"/>
        <v>0</v>
      </c>
      <c r="T296" s="30">
        <f t="shared" si="39"/>
        <v>32.200000000000003</v>
      </c>
      <c r="U296" s="30">
        <f t="shared" si="40"/>
        <v>7</v>
      </c>
      <c r="V296" s="30">
        <f t="shared" si="41"/>
        <v>1</v>
      </c>
      <c r="W296" s="30">
        <f t="shared" si="42"/>
        <v>0</v>
      </c>
      <c r="X296" s="30">
        <f t="shared" si="43"/>
        <v>0</v>
      </c>
      <c r="Y296" s="30">
        <f t="shared" si="44"/>
        <v>45.870000000000005</v>
      </c>
    </row>
    <row r="297" spans="1:25" x14ac:dyDescent="0.2">
      <c r="A297" s="28">
        <v>41936</v>
      </c>
      <c r="B297">
        <v>2014</v>
      </c>
      <c r="C297">
        <v>10</v>
      </c>
      <c r="D297" t="s">
        <v>495</v>
      </c>
      <c r="E297" t="s">
        <v>417</v>
      </c>
      <c r="F297">
        <v>5</v>
      </c>
      <c r="G297" t="s">
        <v>1440</v>
      </c>
      <c r="H297" t="s">
        <v>1440</v>
      </c>
      <c r="I297" s="30">
        <v>3.67</v>
      </c>
      <c r="J297" s="30">
        <v>2.67</v>
      </c>
      <c r="K297" s="30">
        <v>6.3</v>
      </c>
      <c r="L297" s="30">
        <v>49.4</v>
      </c>
      <c r="M297" s="30">
        <v>18</v>
      </c>
      <c r="N297" s="30">
        <v>0</v>
      </c>
      <c r="O297" s="30">
        <v>5</v>
      </c>
      <c r="P297" s="30">
        <v>1</v>
      </c>
      <c r="Q297" s="30">
        <f t="shared" si="36"/>
        <v>3.67</v>
      </c>
      <c r="R297" s="30">
        <f t="shared" si="37"/>
        <v>2.67</v>
      </c>
      <c r="S297" s="30">
        <f t="shared" si="38"/>
        <v>6.3</v>
      </c>
      <c r="T297" s="30">
        <f t="shared" si="39"/>
        <v>49.4</v>
      </c>
      <c r="U297" s="30">
        <f t="shared" si="40"/>
        <v>18</v>
      </c>
      <c r="V297" s="30">
        <f t="shared" si="41"/>
        <v>0</v>
      </c>
      <c r="W297" s="30">
        <f t="shared" si="42"/>
        <v>5</v>
      </c>
      <c r="X297" s="30">
        <f t="shared" si="43"/>
        <v>1</v>
      </c>
      <c r="Y297" s="30">
        <f t="shared" si="44"/>
        <v>86.039999999999992</v>
      </c>
    </row>
    <row r="298" spans="1:25" x14ac:dyDescent="0.2">
      <c r="A298" s="28">
        <v>41937</v>
      </c>
      <c r="B298">
        <v>2014</v>
      </c>
      <c r="C298">
        <v>10</v>
      </c>
      <c r="D298" t="s">
        <v>495</v>
      </c>
      <c r="E298" t="s">
        <v>419</v>
      </c>
      <c r="F298">
        <v>6</v>
      </c>
      <c r="G298" t="s">
        <v>1440</v>
      </c>
      <c r="H298" t="s">
        <v>1440</v>
      </c>
      <c r="I298" s="30">
        <v>2.33</v>
      </c>
      <c r="J298" s="30">
        <v>5.14</v>
      </c>
      <c r="K298" s="30">
        <v>1</v>
      </c>
      <c r="L298" s="30">
        <v>31</v>
      </c>
      <c r="M298" s="30">
        <v>21</v>
      </c>
      <c r="N298" s="30">
        <v>0</v>
      </c>
      <c r="O298" s="30">
        <v>2</v>
      </c>
      <c r="P298" s="30">
        <v>5</v>
      </c>
      <c r="Q298" s="30">
        <f t="shared" si="36"/>
        <v>2.33</v>
      </c>
      <c r="R298" s="30">
        <f t="shared" si="37"/>
        <v>5.14</v>
      </c>
      <c r="S298" s="30">
        <f t="shared" si="38"/>
        <v>1</v>
      </c>
      <c r="T298" s="30">
        <f t="shared" si="39"/>
        <v>31</v>
      </c>
      <c r="U298" s="30">
        <f t="shared" si="40"/>
        <v>21</v>
      </c>
      <c r="V298" s="30">
        <f t="shared" si="41"/>
        <v>0</v>
      </c>
      <c r="W298" s="30">
        <f t="shared" si="42"/>
        <v>2</v>
      </c>
      <c r="X298" s="30">
        <f t="shared" si="43"/>
        <v>5</v>
      </c>
      <c r="Y298" s="30">
        <f t="shared" si="44"/>
        <v>67.47</v>
      </c>
    </row>
    <row r="299" spans="1:25" x14ac:dyDescent="0.2">
      <c r="A299" s="28">
        <v>41938</v>
      </c>
      <c r="B299">
        <v>2014</v>
      </c>
      <c r="C299">
        <v>10</v>
      </c>
      <c r="D299" t="s">
        <v>495</v>
      </c>
      <c r="E299" t="s">
        <v>421</v>
      </c>
      <c r="F299">
        <v>7</v>
      </c>
      <c r="G299" t="s">
        <v>1440</v>
      </c>
      <c r="H299" t="s">
        <v>1440</v>
      </c>
      <c r="I299" s="30">
        <v>3.34</v>
      </c>
      <c r="J299" s="30">
        <v>1</v>
      </c>
      <c r="K299" s="30">
        <v>1.6</v>
      </c>
      <c r="L299" s="30">
        <v>30.4</v>
      </c>
      <c r="M299" s="30">
        <v>6</v>
      </c>
      <c r="N299" s="30">
        <v>0</v>
      </c>
      <c r="O299" s="30">
        <v>1</v>
      </c>
      <c r="P299" s="30">
        <v>1</v>
      </c>
      <c r="Q299" s="30">
        <f t="shared" si="36"/>
        <v>3.34</v>
      </c>
      <c r="R299" s="30">
        <f t="shared" si="37"/>
        <v>1</v>
      </c>
      <c r="S299" s="30">
        <f t="shared" si="38"/>
        <v>1.6</v>
      </c>
      <c r="T299" s="30">
        <f t="shared" si="39"/>
        <v>30.4</v>
      </c>
      <c r="U299" s="30">
        <f t="shared" si="40"/>
        <v>6</v>
      </c>
      <c r="V299" s="30">
        <f t="shared" si="41"/>
        <v>0</v>
      </c>
      <c r="W299" s="30">
        <f t="shared" si="42"/>
        <v>1</v>
      </c>
      <c r="X299" s="30">
        <f t="shared" si="43"/>
        <v>1</v>
      </c>
      <c r="Y299" s="30">
        <f t="shared" si="44"/>
        <v>44.339999999999996</v>
      </c>
    </row>
    <row r="300" spans="1:25" x14ac:dyDescent="0.2">
      <c r="A300" s="28">
        <v>41939</v>
      </c>
      <c r="B300">
        <v>2014</v>
      </c>
      <c r="C300">
        <v>10</v>
      </c>
      <c r="D300" t="s">
        <v>495</v>
      </c>
      <c r="E300" t="s">
        <v>62</v>
      </c>
      <c r="F300">
        <v>1</v>
      </c>
      <c r="G300" t="s">
        <v>1440</v>
      </c>
      <c r="H300" t="s">
        <v>1440</v>
      </c>
      <c r="I300" s="30">
        <v>8.34</v>
      </c>
      <c r="J300" s="30">
        <v>4.55</v>
      </c>
      <c r="K300" s="30">
        <v>4</v>
      </c>
      <c r="L300" s="30">
        <v>25.3</v>
      </c>
      <c r="M300" s="30">
        <v>17</v>
      </c>
      <c r="N300" s="30">
        <v>1</v>
      </c>
      <c r="O300" s="30">
        <v>3</v>
      </c>
      <c r="P300" s="30">
        <v>0</v>
      </c>
      <c r="Q300" s="30">
        <f t="shared" si="36"/>
        <v>8.34</v>
      </c>
      <c r="R300" s="30">
        <f t="shared" si="37"/>
        <v>4.55</v>
      </c>
      <c r="S300" s="30">
        <f t="shared" si="38"/>
        <v>4</v>
      </c>
      <c r="T300" s="30">
        <f t="shared" si="39"/>
        <v>25.3</v>
      </c>
      <c r="U300" s="30">
        <f t="shared" si="40"/>
        <v>17</v>
      </c>
      <c r="V300" s="30">
        <f t="shared" si="41"/>
        <v>1</v>
      </c>
      <c r="W300" s="30">
        <f t="shared" si="42"/>
        <v>3</v>
      </c>
      <c r="X300" s="30">
        <f t="shared" si="43"/>
        <v>0</v>
      </c>
      <c r="Y300" s="30">
        <f t="shared" si="44"/>
        <v>63.19</v>
      </c>
    </row>
    <row r="301" spans="1:25" x14ac:dyDescent="0.2">
      <c r="A301" s="28">
        <v>41940</v>
      </c>
      <c r="B301">
        <v>2014</v>
      </c>
      <c r="C301">
        <v>10</v>
      </c>
      <c r="D301" t="s">
        <v>495</v>
      </c>
      <c r="E301" t="s">
        <v>411</v>
      </c>
      <c r="F301">
        <v>2</v>
      </c>
      <c r="G301" t="s">
        <v>1440</v>
      </c>
      <c r="H301" t="s">
        <v>1440</v>
      </c>
      <c r="I301" s="30">
        <v>4</v>
      </c>
      <c r="J301" s="30">
        <v>3.48</v>
      </c>
      <c r="K301" s="30">
        <v>10</v>
      </c>
      <c r="L301" s="30">
        <v>40.4</v>
      </c>
      <c r="M301" s="30">
        <v>23</v>
      </c>
      <c r="N301" s="30">
        <v>0</v>
      </c>
      <c r="O301" s="30">
        <v>0</v>
      </c>
      <c r="P301" s="30">
        <v>2</v>
      </c>
      <c r="Q301" s="30">
        <f t="shared" si="36"/>
        <v>4</v>
      </c>
      <c r="R301" s="30">
        <f t="shared" si="37"/>
        <v>3.48</v>
      </c>
      <c r="S301" s="30">
        <f t="shared" si="38"/>
        <v>10</v>
      </c>
      <c r="T301" s="30">
        <f t="shared" si="39"/>
        <v>40.4</v>
      </c>
      <c r="U301" s="30">
        <f t="shared" si="40"/>
        <v>23</v>
      </c>
      <c r="V301" s="30">
        <f t="shared" si="41"/>
        <v>0</v>
      </c>
      <c r="W301" s="30">
        <f t="shared" si="42"/>
        <v>0</v>
      </c>
      <c r="X301" s="30">
        <f t="shared" si="43"/>
        <v>2</v>
      </c>
      <c r="Y301" s="30">
        <f t="shared" si="44"/>
        <v>82.88</v>
      </c>
    </row>
    <row r="302" spans="1:25" x14ac:dyDescent="0.2">
      <c r="A302" s="28">
        <v>41941</v>
      </c>
      <c r="B302">
        <v>2014</v>
      </c>
      <c r="C302">
        <v>10</v>
      </c>
      <c r="D302" t="s">
        <v>495</v>
      </c>
      <c r="E302" t="s">
        <v>413</v>
      </c>
      <c r="F302">
        <v>3</v>
      </c>
      <c r="G302" t="s">
        <v>1440</v>
      </c>
      <c r="H302" t="s">
        <v>1440</v>
      </c>
      <c r="I302" s="30">
        <v>5</v>
      </c>
      <c r="J302" s="30">
        <v>1</v>
      </c>
      <c r="K302" s="30">
        <v>6.6</v>
      </c>
      <c r="L302" s="30">
        <v>41</v>
      </c>
      <c r="M302" s="30">
        <v>20</v>
      </c>
      <c r="N302" s="30">
        <v>2</v>
      </c>
      <c r="O302" s="30">
        <v>27</v>
      </c>
      <c r="P302" s="30">
        <v>1</v>
      </c>
      <c r="Q302" s="30">
        <f t="shared" si="36"/>
        <v>5</v>
      </c>
      <c r="R302" s="30">
        <f t="shared" si="37"/>
        <v>1</v>
      </c>
      <c r="S302" s="30">
        <f t="shared" si="38"/>
        <v>6.6</v>
      </c>
      <c r="T302" s="30">
        <f t="shared" si="39"/>
        <v>41</v>
      </c>
      <c r="U302" s="30">
        <f t="shared" si="40"/>
        <v>20</v>
      </c>
      <c r="V302" s="30">
        <f t="shared" si="41"/>
        <v>2</v>
      </c>
      <c r="W302" s="30">
        <f t="shared" si="42"/>
        <v>27</v>
      </c>
      <c r="X302" s="30">
        <f t="shared" si="43"/>
        <v>1</v>
      </c>
      <c r="Y302" s="30">
        <f t="shared" si="44"/>
        <v>103.6</v>
      </c>
    </row>
    <row r="303" spans="1:25" x14ac:dyDescent="0.2">
      <c r="A303" s="28">
        <v>41942</v>
      </c>
      <c r="B303">
        <v>2014</v>
      </c>
      <c r="C303">
        <v>10</v>
      </c>
      <c r="D303" t="s">
        <v>495</v>
      </c>
      <c r="E303" t="s">
        <v>415</v>
      </c>
      <c r="F303">
        <v>4</v>
      </c>
      <c r="G303" t="s">
        <v>1440</v>
      </c>
      <c r="H303" t="s">
        <v>1440</v>
      </c>
      <c r="I303" s="30">
        <v>0</v>
      </c>
      <c r="J303" s="30">
        <v>1</v>
      </c>
      <c r="K303" s="30">
        <v>5</v>
      </c>
      <c r="L303" s="30">
        <v>20.3</v>
      </c>
      <c r="M303" s="30">
        <v>11</v>
      </c>
      <c r="N303" s="30">
        <v>1</v>
      </c>
      <c r="O303" s="30">
        <v>2</v>
      </c>
      <c r="P303" s="30">
        <v>0</v>
      </c>
      <c r="Q303" s="30">
        <f t="shared" si="36"/>
        <v>0</v>
      </c>
      <c r="R303" s="30">
        <f t="shared" si="37"/>
        <v>1</v>
      </c>
      <c r="S303" s="30">
        <f t="shared" si="38"/>
        <v>5</v>
      </c>
      <c r="T303" s="30">
        <f t="shared" si="39"/>
        <v>20.3</v>
      </c>
      <c r="U303" s="30">
        <f t="shared" si="40"/>
        <v>11</v>
      </c>
      <c r="V303" s="30">
        <f t="shared" si="41"/>
        <v>1</v>
      </c>
      <c r="W303" s="30">
        <f t="shared" si="42"/>
        <v>2</v>
      </c>
      <c r="X303" s="30">
        <f t="shared" si="43"/>
        <v>0</v>
      </c>
      <c r="Y303" s="30">
        <f t="shared" si="44"/>
        <v>40.299999999999997</v>
      </c>
    </row>
    <row r="304" spans="1:25" x14ac:dyDescent="0.2">
      <c r="A304" s="28">
        <v>41943</v>
      </c>
      <c r="B304">
        <v>2014</v>
      </c>
      <c r="C304">
        <v>10</v>
      </c>
      <c r="D304" t="s">
        <v>495</v>
      </c>
      <c r="E304" t="s">
        <v>417</v>
      </c>
      <c r="F304">
        <v>5</v>
      </c>
      <c r="G304" t="s">
        <v>1440</v>
      </c>
      <c r="H304" t="s">
        <v>1440</v>
      </c>
      <c r="I304" s="30">
        <v>2</v>
      </c>
      <c r="J304" s="30">
        <v>2.4500000000000002</v>
      </c>
      <c r="K304" s="30">
        <v>4</v>
      </c>
      <c r="L304" s="30">
        <v>31</v>
      </c>
      <c r="M304" s="30">
        <v>16</v>
      </c>
      <c r="N304" s="30">
        <v>0</v>
      </c>
      <c r="O304" s="30">
        <v>0</v>
      </c>
      <c r="P304" s="30">
        <v>2</v>
      </c>
      <c r="Q304" s="30">
        <f t="shared" si="36"/>
        <v>2</v>
      </c>
      <c r="R304" s="30">
        <f t="shared" si="37"/>
        <v>2.4500000000000002</v>
      </c>
      <c r="S304" s="30">
        <f t="shared" si="38"/>
        <v>4</v>
      </c>
      <c r="T304" s="30">
        <f t="shared" si="39"/>
        <v>31</v>
      </c>
      <c r="U304" s="30">
        <f t="shared" si="40"/>
        <v>16</v>
      </c>
      <c r="V304" s="30">
        <f t="shared" si="41"/>
        <v>0</v>
      </c>
      <c r="W304" s="30">
        <f t="shared" si="42"/>
        <v>0</v>
      </c>
      <c r="X304" s="30">
        <f t="shared" si="43"/>
        <v>2</v>
      </c>
      <c r="Y304" s="30">
        <f t="shared" si="44"/>
        <v>57.45</v>
      </c>
    </row>
    <row r="305" spans="1:25" x14ac:dyDescent="0.2">
      <c r="A305" s="28">
        <v>41944</v>
      </c>
      <c r="B305">
        <v>2014</v>
      </c>
      <c r="C305">
        <v>11</v>
      </c>
      <c r="D305" t="s">
        <v>550</v>
      </c>
      <c r="E305" t="s">
        <v>419</v>
      </c>
      <c r="F305">
        <v>6</v>
      </c>
      <c r="G305" t="s">
        <v>1440</v>
      </c>
      <c r="H305" t="s">
        <v>1440</v>
      </c>
      <c r="I305" s="30">
        <v>2.33</v>
      </c>
      <c r="J305" s="30">
        <v>2.34</v>
      </c>
      <c r="K305" s="30">
        <v>3.5</v>
      </c>
      <c r="L305" s="30">
        <v>43.8</v>
      </c>
      <c r="M305" s="30">
        <v>22</v>
      </c>
      <c r="N305" s="30">
        <v>0</v>
      </c>
      <c r="O305" s="30">
        <v>7</v>
      </c>
      <c r="P305" s="30">
        <v>1</v>
      </c>
      <c r="Q305" s="30">
        <f t="shared" si="36"/>
        <v>2.33</v>
      </c>
      <c r="R305" s="30">
        <f t="shared" si="37"/>
        <v>2.34</v>
      </c>
      <c r="S305" s="30">
        <f t="shared" si="38"/>
        <v>3.5</v>
      </c>
      <c r="T305" s="30">
        <f t="shared" si="39"/>
        <v>43.8</v>
      </c>
      <c r="U305" s="30">
        <f t="shared" si="40"/>
        <v>22</v>
      </c>
      <c r="V305" s="30">
        <f t="shared" si="41"/>
        <v>0</v>
      </c>
      <c r="W305" s="30">
        <f t="shared" si="42"/>
        <v>7</v>
      </c>
      <c r="X305" s="30">
        <f t="shared" si="43"/>
        <v>1</v>
      </c>
      <c r="Y305" s="30">
        <f t="shared" si="44"/>
        <v>81.97</v>
      </c>
    </row>
    <row r="306" spans="1:25" x14ac:dyDescent="0.2">
      <c r="A306" s="28">
        <v>41945</v>
      </c>
      <c r="B306">
        <v>2014</v>
      </c>
      <c r="C306">
        <v>11</v>
      </c>
      <c r="D306" t="s">
        <v>550</v>
      </c>
      <c r="E306" t="s">
        <v>421</v>
      </c>
      <c r="F306">
        <v>7</v>
      </c>
      <c r="G306" t="s">
        <v>1440</v>
      </c>
      <c r="H306" t="s">
        <v>1440</v>
      </c>
      <c r="I306" s="30">
        <v>4</v>
      </c>
      <c r="J306" s="30">
        <v>0</v>
      </c>
      <c r="K306" s="30">
        <v>1</v>
      </c>
      <c r="L306" s="30">
        <v>2</v>
      </c>
      <c r="M306" s="30">
        <v>3.5</v>
      </c>
      <c r="N306" s="30">
        <v>0</v>
      </c>
      <c r="O306" s="30">
        <v>0</v>
      </c>
      <c r="P306" s="30">
        <v>1</v>
      </c>
      <c r="Q306" s="30">
        <f t="shared" si="36"/>
        <v>4</v>
      </c>
      <c r="R306" s="30">
        <f t="shared" si="37"/>
        <v>0</v>
      </c>
      <c r="S306" s="30">
        <f t="shared" si="38"/>
        <v>1</v>
      </c>
      <c r="T306" s="30">
        <f t="shared" si="39"/>
        <v>2</v>
      </c>
      <c r="U306" s="30">
        <f t="shared" si="40"/>
        <v>3.5</v>
      </c>
      <c r="V306" s="30">
        <f t="shared" si="41"/>
        <v>0</v>
      </c>
      <c r="W306" s="30">
        <f t="shared" si="42"/>
        <v>0</v>
      </c>
      <c r="X306" s="30">
        <f t="shared" si="43"/>
        <v>1</v>
      </c>
      <c r="Y306" s="30">
        <f t="shared" si="44"/>
        <v>11.5</v>
      </c>
    </row>
    <row r="307" spans="1:25" x14ac:dyDescent="0.2">
      <c r="A307" s="28">
        <v>41946</v>
      </c>
      <c r="B307">
        <v>2014</v>
      </c>
      <c r="C307">
        <v>11</v>
      </c>
      <c r="D307" t="s">
        <v>550</v>
      </c>
      <c r="E307" t="s">
        <v>62</v>
      </c>
      <c r="F307">
        <v>1</v>
      </c>
      <c r="G307" t="s">
        <v>1440</v>
      </c>
      <c r="H307" t="s">
        <v>1440</v>
      </c>
      <c r="I307" s="30">
        <v>7</v>
      </c>
      <c r="J307" s="30">
        <v>4.33</v>
      </c>
      <c r="K307" s="30">
        <v>1</v>
      </c>
      <c r="L307" s="30">
        <v>27.8</v>
      </c>
      <c r="M307" s="30">
        <v>19</v>
      </c>
      <c r="N307" s="30">
        <v>0</v>
      </c>
      <c r="O307" s="30">
        <v>5</v>
      </c>
      <c r="P307" s="30">
        <v>1</v>
      </c>
      <c r="Q307" s="30">
        <f t="shared" si="36"/>
        <v>7</v>
      </c>
      <c r="R307" s="30">
        <f t="shared" si="37"/>
        <v>4.33</v>
      </c>
      <c r="S307" s="30">
        <f t="shared" si="38"/>
        <v>1</v>
      </c>
      <c r="T307" s="30">
        <f t="shared" si="39"/>
        <v>27.8</v>
      </c>
      <c r="U307" s="30">
        <f t="shared" si="40"/>
        <v>19</v>
      </c>
      <c r="V307" s="30">
        <f t="shared" si="41"/>
        <v>0</v>
      </c>
      <c r="W307" s="30">
        <f t="shared" si="42"/>
        <v>5</v>
      </c>
      <c r="X307" s="30">
        <f t="shared" si="43"/>
        <v>1</v>
      </c>
      <c r="Y307" s="30">
        <f t="shared" si="44"/>
        <v>65.13</v>
      </c>
    </row>
    <row r="308" spans="1:25" x14ac:dyDescent="0.2">
      <c r="A308" s="28">
        <v>41947</v>
      </c>
      <c r="B308">
        <v>2014</v>
      </c>
      <c r="C308">
        <v>11</v>
      </c>
      <c r="D308" t="s">
        <v>550</v>
      </c>
      <c r="E308" t="s">
        <v>411</v>
      </c>
      <c r="F308">
        <v>2</v>
      </c>
      <c r="G308" t="s">
        <v>1440</v>
      </c>
      <c r="H308" t="s">
        <v>1440</v>
      </c>
      <c r="I308" s="30">
        <v>6.33</v>
      </c>
      <c r="J308" s="30">
        <v>1</v>
      </c>
      <c r="K308" s="30">
        <v>5.2</v>
      </c>
      <c r="L308" s="30">
        <v>26.5</v>
      </c>
      <c r="M308" s="30">
        <v>15</v>
      </c>
      <c r="N308" s="30">
        <v>0</v>
      </c>
      <c r="O308" s="30">
        <v>0</v>
      </c>
      <c r="P308" s="30">
        <v>1</v>
      </c>
      <c r="Q308" s="30">
        <f t="shared" si="36"/>
        <v>6.33</v>
      </c>
      <c r="R308" s="30">
        <f t="shared" si="37"/>
        <v>1</v>
      </c>
      <c r="S308" s="30">
        <f t="shared" si="38"/>
        <v>5.2</v>
      </c>
      <c r="T308" s="30">
        <f t="shared" si="39"/>
        <v>26.5</v>
      </c>
      <c r="U308" s="30">
        <f t="shared" si="40"/>
        <v>15</v>
      </c>
      <c r="V308" s="30">
        <f t="shared" si="41"/>
        <v>0</v>
      </c>
      <c r="W308" s="30">
        <f t="shared" si="42"/>
        <v>0</v>
      </c>
      <c r="X308" s="30">
        <f t="shared" si="43"/>
        <v>1</v>
      </c>
      <c r="Y308" s="30">
        <f t="shared" si="44"/>
        <v>55.03</v>
      </c>
    </row>
    <row r="309" spans="1:25" x14ac:dyDescent="0.2">
      <c r="A309" s="28">
        <v>41948</v>
      </c>
      <c r="B309">
        <v>2014</v>
      </c>
      <c r="C309">
        <v>11</v>
      </c>
      <c r="D309" t="s">
        <v>550</v>
      </c>
      <c r="E309" t="s">
        <v>413</v>
      </c>
      <c r="F309">
        <v>3</v>
      </c>
      <c r="G309" t="s">
        <v>1440</v>
      </c>
      <c r="H309" t="s">
        <v>1440</v>
      </c>
      <c r="I309" s="30">
        <v>0</v>
      </c>
      <c r="J309" s="30">
        <v>1.68</v>
      </c>
      <c r="K309" s="30">
        <v>4</v>
      </c>
      <c r="L309" s="30">
        <v>27</v>
      </c>
      <c r="M309" s="30">
        <v>19</v>
      </c>
      <c r="N309" s="30">
        <v>3</v>
      </c>
      <c r="O309" s="30">
        <v>1</v>
      </c>
      <c r="P309" s="30">
        <v>0</v>
      </c>
      <c r="Q309" s="30">
        <f t="shared" si="36"/>
        <v>0</v>
      </c>
      <c r="R309" s="30">
        <f t="shared" si="37"/>
        <v>1.68</v>
      </c>
      <c r="S309" s="30">
        <f t="shared" si="38"/>
        <v>4</v>
      </c>
      <c r="T309" s="30">
        <f t="shared" si="39"/>
        <v>27</v>
      </c>
      <c r="U309" s="30">
        <f t="shared" si="40"/>
        <v>19</v>
      </c>
      <c r="V309" s="30">
        <f t="shared" si="41"/>
        <v>3</v>
      </c>
      <c r="W309" s="30">
        <f t="shared" si="42"/>
        <v>1</v>
      </c>
      <c r="X309" s="30">
        <f t="shared" si="43"/>
        <v>0</v>
      </c>
      <c r="Y309" s="30">
        <f t="shared" si="44"/>
        <v>55.68</v>
      </c>
    </row>
    <row r="310" spans="1:25" x14ac:dyDescent="0.2">
      <c r="A310" s="28">
        <v>41949</v>
      </c>
      <c r="B310">
        <v>2014</v>
      </c>
      <c r="C310">
        <v>11</v>
      </c>
      <c r="D310" t="s">
        <v>550</v>
      </c>
      <c r="E310" t="s">
        <v>415</v>
      </c>
      <c r="F310">
        <v>4</v>
      </c>
      <c r="G310" t="s">
        <v>1440</v>
      </c>
      <c r="H310" t="s">
        <v>1440</v>
      </c>
      <c r="I310" s="30">
        <v>6</v>
      </c>
      <c r="J310" s="30">
        <v>2.34</v>
      </c>
      <c r="K310" s="30">
        <v>5.2</v>
      </c>
      <c r="L310" s="30">
        <v>23.4</v>
      </c>
      <c r="M310" s="30">
        <v>23</v>
      </c>
      <c r="N310" s="30">
        <v>1</v>
      </c>
      <c r="O310" s="30">
        <v>0</v>
      </c>
      <c r="P310" s="30">
        <v>0</v>
      </c>
      <c r="Q310" s="30">
        <f t="shared" si="36"/>
        <v>6</v>
      </c>
      <c r="R310" s="30">
        <f t="shared" si="37"/>
        <v>2.34</v>
      </c>
      <c r="S310" s="30">
        <f t="shared" si="38"/>
        <v>5.2</v>
      </c>
      <c r="T310" s="30">
        <f t="shared" si="39"/>
        <v>23.4</v>
      </c>
      <c r="U310" s="30">
        <f t="shared" si="40"/>
        <v>23</v>
      </c>
      <c r="V310" s="30">
        <f t="shared" si="41"/>
        <v>1</v>
      </c>
      <c r="W310" s="30">
        <f t="shared" si="42"/>
        <v>0</v>
      </c>
      <c r="X310" s="30">
        <f t="shared" si="43"/>
        <v>0</v>
      </c>
      <c r="Y310" s="30">
        <f t="shared" si="44"/>
        <v>60.94</v>
      </c>
    </row>
    <row r="311" spans="1:25" x14ac:dyDescent="0.2">
      <c r="A311" s="28">
        <v>41950</v>
      </c>
      <c r="B311">
        <v>2014</v>
      </c>
      <c r="C311">
        <v>11</v>
      </c>
      <c r="D311" t="s">
        <v>550</v>
      </c>
      <c r="E311" t="s">
        <v>417</v>
      </c>
      <c r="F311">
        <v>5</v>
      </c>
      <c r="G311" t="s">
        <v>1440</v>
      </c>
      <c r="H311" t="s">
        <v>1440</v>
      </c>
      <c r="I311" s="30">
        <v>6</v>
      </c>
      <c r="J311" s="30">
        <v>10.34</v>
      </c>
      <c r="K311" s="30">
        <v>5.5</v>
      </c>
      <c r="L311" s="30">
        <v>15.8</v>
      </c>
      <c r="M311" s="30">
        <v>32</v>
      </c>
      <c r="N311" s="30">
        <v>1</v>
      </c>
      <c r="O311" s="30">
        <v>0</v>
      </c>
      <c r="P311" s="30">
        <v>1</v>
      </c>
      <c r="Q311" s="30">
        <f t="shared" si="36"/>
        <v>6</v>
      </c>
      <c r="R311" s="30">
        <f t="shared" si="37"/>
        <v>10.34</v>
      </c>
      <c r="S311" s="30">
        <f t="shared" si="38"/>
        <v>5.5</v>
      </c>
      <c r="T311" s="30">
        <f t="shared" si="39"/>
        <v>15.8</v>
      </c>
      <c r="U311" s="30">
        <f t="shared" si="40"/>
        <v>32</v>
      </c>
      <c r="V311" s="30">
        <f t="shared" si="41"/>
        <v>1</v>
      </c>
      <c r="W311" s="30">
        <f t="shared" si="42"/>
        <v>0</v>
      </c>
      <c r="X311" s="30">
        <f t="shared" si="43"/>
        <v>1</v>
      </c>
      <c r="Y311" s="30">
        <f t="shared" si="44"/>
        <v>71.64</v>
      </c>
    </row>
    <row r="312" spans="1:25" x14ac:dyDescent="0.2">
      <c r="A312" s="28">
        <v>41951</v>
      </c>
      <c r="B312">
        <v>2014</v>
      </c>
      <c r="C312">
        <v>11</v>
      </c>
      <c r="D312" t="s">
        <v>550</v>
      </c>
      <c r="E312" t="s">
        <v>419</v>
      </c>
      <c r="F312">
        <v>6</v>
      </c>
      <c r="G312" t="s">
        <v>1440</v>
      </c>
      <c r="H312" t="s">
        <v>1440</v>
      </c>
      <c r="I312" s="30">
        <v>12</v>
      </c>
      <c r="J312" s="30">
        <v>7.02</v>
      </c>
      <c r="K312" s="30">
        <v>6</v>
      </c>
      <c r="L312" s="30">
        <v>34.4</v>
      </c>
      <c r="M312" s="30">
        <v>24</v>
      </c>
      <c r="N312" s="30">
        <v>0</v>
      </c>
      <c r="O312" s="30">
        <v>17</v>
      </c>
      <c r="P312" s="30">
        <v>2.2000000000000002</v>
      </c>
      <c r="Q312" s="30">
        <f t="shared" si="36"/>
        <v>12</v>
      </c>
      <c r="R312" s="30">
        <f t="shared" si="37"/>
        <v>7.02</v>
      </c>
      <c r="S312" s="30">
        <f t="shared" si="38"/>
        <v>6</v>
      </c>
      <c r="T312" s="30">
        <f t="shared" si="39"/>
        <v>34.4</v>
      </c>
      <c r="U312" s="30">
        <f t="shared" si="40"/>
        <v>24</v>
      </c>
      <c r="V312" s="30">
        <f t="shared" si="41"/>
        <v>0</v>
      </c>
      <c r="W312" s="30">
        <f t="shared" si="42"/>
        <v>17</v>
      </c>
      <c r="X312" s="30">
        <f t="shared" si="43"/>
        <v>2.2000000000000002</v>
      </c>
      <c r="Y312" s="30">
        <f t="shared" si="44"/>
        <v>102.62</v>
      </c>
    </row>
    <row r="313" spans="1:25" x14ac:dyDescent="0.2">
      <c r="A313" s="28">
        <v>41952</v>
      </c>
      <c r="B313">
        <v>2014</v>
      </c>
      <c r="C313">
        <v>11</v>
      </c>
      <c r="D313" t="s">
        <v>550</v>
      </c>
      <c r="E313" t="s">
        <v>421</v>
      </c>
      <c r="F313">
        <v>7</v>
      </c>
      <c r="G313" t="s">
        <v>1440</v>
      </c>
      <c r="H313" t="s">
        <v>1440</v>
      </c>
      <c r="I313" s="30">
        <v>3.34</v>
      </c>
      <c r="J313" s="30">
        <v>4.34</v>
      </c>
      <c r="K313" s="30">
        <v>2.9</v>
      </c>
      <c r="L313" s="30">
        <v>23</v>
      </c>
      <c r="M313" s="30">
        <v>20</v>
      </c>
      <c r="N313" s="30">
        <v>0</v>
      </c>
      <c r="O313" s="30">
        <v>2</v>
      </c>
      <c r="P313" s="30">
        <v>1</v>
      </c>
      <c r="Q313" s="30">
        <f t="shared" si="36"/>
        <v>3.34</v>
      </c>
      <c r="R313" s="30">
        <f t="shared" si="37"/>
        <v>4.34</v>
      </c>
      <c r="S313" s="30">
        <f t="shared" si="38"/>
        <v>2.9</v>
      </c>
      <c r="T313" s="30">
        <f t="shared" si="39"/>
        <v>23</v>
      </c>
      <c r="U313" s="30">
        <f t="shared" si="40"/>
        <v>20</v>
      </c>
      <c r="V313" s="30">
        <f t="shared" si="41"/>
        <v>0</v>
      </c>
      <c r="W313" s="30">
        <f t="shared" si="42"/>
        <v>2</v>
      </c>
      <c r="X313" s="30">
        <f t="shared" si="43"/>
        <v>1</v>
      </c>
      <c r="Y313" s="30">
        <f t="shared" si="44"/>
        <v>56.58</v>
      </c>
    </row>
    <row r="314" spans="1:25" x14ac:dyDescent="0.2">
      <c r="A314" s="28">
        <v>41953</v>
      </c>
      <c r="B314">
        <v>2014</v>
      </c>
      <c r="C314">
        <v>11</v>
      </c>
      <c r="D314" t="s">
        <v>550</v>
      </c>
      <c r="E314" t="s">
        <v>62</v>
      </c>
      <c r="F314">
        <v>1</v>
      </c>
      <c r="G314" t="s">
        <v>1440</v>
      </c>
      <c r="H314" t="s">
        <v>1440</v>
      </c>
      <c r="I314" s="30">
        <v>1</v>
      </c>
      <c r="J314" s="30">
        <v>5.32</v>
      </c>
      <c r="K314" s="30">
        <v>3.3</v>
      </c>
      <c r="L314" s="30">
        <v>24.3</v>
      </c>
      <c r="M314" s="30">
        <v>13</v>
      </c>
      <c r="N314" s="30">
        <v>0</v>
      </c>
      <c r="O314" s="30">
        <v>7</v>
      </c>
      <c r="P314" s="30">
        <v>1</v>
      </c>
      <c r="Q314" s="30">
        <f t="shared" si="36"/>
        <v>1</v>
      </c>
      <c r="R314" s="30">
        <f t="shared" si="37"/>
        <v>5.32</v>
      </c>
      <c r="S314" s="30">
        <f t="shared" si="38"/>
        <v>3.3</v>
      </c>
      <c r="T314" s="30">
        <f t="shared" si="39"/>
        <v>24.3</v>
      </c>
      <c r="U314" s="30">
        <f t="shared" si="40"/>
        <v>13</v>
      </c>
      <c r="V314" s="30">
        <f t="shared" si="41"/>
        <v>0</v>
      </c>
      <c r="W314" s="30">
        <f t="shared" si="42"/>
        <v>7</v>
      </c>
      <c r="X314" s="30">
        <f t="shared" si="43"/>
        <v>1</v>
      </c>
      <c r="Y314" s="30">
        <f t="shared" si="44"/>
        <v>54.92</v>
      </c>
    </row>
    <row r="315" spans="1:25" x14ac:dyDescent="0.2">
      <c r="A315" s="28">
        <v>41954</v>
      </c>
      <c r="B315">
        <v>2014</v>
      </c>
      <c r="C315">
        <v>11</v>
      </c>
      <c r="D315" t="s">
        <v>550</v>
      </c>
      <c r="E315" t="s">
        <v>411</v>
      </c>
      <c r="F315">
        <v>2</v>
      </c>
      <c r="G315" t="s">
        <v>1440</v>
      </c>
      <c r="H315" t="s">
        <v>1440</v>
      </c>
      <c r="I315" s="30">
        <v>8</v>
      </c>
      <c r="J315" s="30">
        <v>4</v>
      </c>
      <c r="K315" s="30">
        <v>2</v>
      </c>
      <c r="L315" s="30">
        <v>23</v>
      </c>
      <c r="M315" s="30">
        <v>18</v>
      </c>
      <c r="N315" s="30">
        <v>0</v>
      </c>
      <c r="O315" s="30">
        <v>8</v>
      </c>
      <c r="P315" s="30">
        <v>2</v>
      </c>
      <c r="Q315" s="30">
        <f t="shared" si="36"/>
        <v>8</v>
      </c>
      <c r="R315" s="30">
        <f t="shared" si="37"/>
        <v>4</v>
      </c>
      <c r="S315" s="30">
        <f t="shared" si="38"/>
        <v>2</v>
      </c>
      <c r="T315" s="30">
        <f t="shared" si="39"/>
        <v>23</v>
      </c>
      <c r="U315" s="30">
        <f t="shared" si="40"/>
        <v>18</v>
      </c>
      <c r="V315" s="30">
        <f t="shared" si="41"/>
        <v>0</v>
      </c>
      <c r="W315" s="30">
        <f t="shared" si="42"/>
        <v>8</v>
      </c>
      <c r="X315" s="30">
        <f t="shared" si="43"/>
        <v>2</v>
      </c>
      <c r="Y315" s="30">
        <f t="shared" si="44"/>
        <v>65</v>
      </c>
    </row>
    <row r="316" spans="1:25" x14ac:dyDescent="0.2">
      <c r="A316" s="28">
        <v>41955</v>
      </c>
      <c r="B316">
        <v>2014</v>
      </c>
      <c r="C316">
        <v>11</v>
      </c>
      <c r="D316" t="s">
        <v>550</v>
      </c>
      <c r="E316" t="s">
        <v>413</v>
      </c>
      <c r="F316">
        <v>3</v>
      </c>
      <c r="G316" t="s">
        <v>1440</v>
      </c>
      <c r="H316" t="s">
        <v>1440</v>
      </c>
      <c r="I316" s="30">
        <v>3</v>
      </c>
      <c r="J316" s="30">
        <v>5</v>
      </c>
      <c r="K316" s="30">
        <v>4</v>
      </c>
      <c r="L316" s="30">
        <v>25</v>
      </c>
      <c r="M316" s="30">
        <v>16</v>
      </c>
      <c r="N316" s="30">
        <v>0</v>
      </c>
      <c r="O316" s="30">
        <v>3</v>
      </c>
      <c r="P316" s="30">
        <v>0</v>
      </c>
      <c r="Q316" s="30">
        <f t="shared" si="36"/>
        <v>3</v>
      </c>
      <c r="R316" s="30">
        <f t="shared" si="37"/>
        <v>5</v>
      </c>
      <c r="S316" s="30">
        <f t="shared" si="38"/>
        <v>4</v>
      </c>
      <c r="T316" s="30">
        <f t="shared" si="39"/>
        <v>25</v>
      </c>
      <c r="U316" s="30">
        <f t="shared" si="40"/>
        <v>16</v>
      </c>
      <c r="V316" s="30">
        <f t="shared" si="41"/>
        <v>0</v>
      </c>
      <c r="W316" s="30">
        <f t="shared" si="42"/>
        <v>3</v>
      </c>
      <c r="X316" s="30">
        <f t="shared" si="43"/>
        <v>0</v>
      </c>
      <c r="Y316" s="30">
        <f t="shared" si="44"/>
        <v>56</v>
      </c>
    </row>
    <row r="317" spans="1:25" x14ac:dyDescent="0.2">
      <c r="A317" s="28">
        <v>41956</v>
      </c>
      <c r="B317">
        <v>2014</v>
      </c>
      <c r="C317">
        <v>11</v>
      </c>
      <c r="D317" t="s">
        <v>550</v>
      </c>
      <c r="E317" t="s">
        <v>415</v>
      </c>
      <c r="F317">
        <v>4</v>
      </c>
      <c r="G317" t="s">
        <v>1440</v>
      </c>
      <c r="H317" t="s">
        <v>1440</v>
      </c>
      <c r="I317" s="30">
        <v>8</v>
      </c>
      <c r="J317" s="30">
        <v>2</v>
      </c>
      <c r="K317" s="30">
        <v>5</v>
      </c>
      <c r="L317" s="30">
        <v>33.200000000000003</v>
      </c>
      <c r="M317" s="30">
        <v>10</v>
      </c>
      <c r="N317" s="30">
        <v>0</v>
      </c>
      <c r="O317" s="30">
        <v>0</v>
      </c>
      <c r="P317" s="30">
        <v>2.2000000000000002</v>
      </c>
      <c r="Q317" s="30">
        <f t="shared" si="36"/>
        <v>8</v>
      </c>
      <c r="R317" s="30">
        <f t="shared" si="37"/>
        <v>2</v>
      </c>
      <c r="S317" s="30">
        <f t="shared" si="38"/>
        <v>5</v>
      </c>
      <c r="T317" s="30">
        <f t="shared" si="39"/>
        <v>33.200000000000003</v>
      </c>
      <c r="U317" s="30">
        <f t="shared" si="40"/>
        <v>10</v>
      </c>
      <c r="V317" s="30">
        <f t="shared" si="41"/>
        <v>0</v>
      </c>
      <c r="W317" s="30">
        <f t="shared" si="42"/>
        <v>0</v>
      </c>
      <c r="X317" s="30">
        <f t="shared" si="43"/>
        <v>2.2000000000000002</v>
      </c>
      <c r="Y317" s="30">
        <f t="shared" si="44"/>
        <v>60.400000000000006</v>
      </c>
    </row>
    <row r="318" spans="1:25" x14ac:dyDescent="0.2">
      <c r="A318" s="28">
        <v>41957</v>
      </c>
      <c r="B318">
        <v>2014</v>
      </c>
      <c r="C318">
        <v>11</v>
      </c>
      <c r="D318" t="s">
        <v>550</v>
      </c>
      <c r="E318" t="s">
        <v>417</v>
      </c>
      <c r="F318">
        <v>5</v>
      </c>
      <c r="G318" t="s">
        <v>1440</v>
      </c>
      <c r="H318" t="s">
        <v>1440</v>
      </c>
      <c r="I318" s="30">
        <v>5.34</v>
      </c>
      <c r="J318" s="30">
        <v>0</v>
      </c>
      <c r="K318" s="30">
        <v>6</v>
      </c>
      <c r="L318" s="30">
        <v>29.4</v>
      </c>
      <c r="M318" s="30">
        <v>20</v>
      </c>
      <c r="N318" s="30">
        <v>1</v>
      </c>
      <c r="O318" s="30">
        <v>2</v>
      </c>
      <c r="P318" s="30">
        <v>3</v>
      </c>
      <c r="Q318" s="30">
        <f t="shared" si="36"/>
        <v>5.34</v>
      </c>
      <c r="R318" s="30">
        <f t="shared" si="37"/>
        <v>0</v>
      </c>
      <c r="S318" s="30">
        <f t="shared" si="38"/>
        <v>6</v>
      </c>
      <c r="T318" s="30">
        <f t="shared" si="39"/>
        <v>29.4</v>
      </c>
      <c r="U318" s="30">
        <f t="shared" si="40"/>
        <v>20</v>
      </c>
      <c r="V318" s="30">
        <f t="shared" si="41"/>
        <v>1</v>
      </c>
      <c r="W318" s="30">
        <f t="shared" si="42"/>
        <v>2</v>
      </c>
      <c r="X318" s="30">
        <f t="shared" si="43"/>
        <v>3</v>
      </c>
      <c r="Y318" s="30">
        <f t="shared" si="44"/>
        <v>66.739999999999995</v>
      </c>
    </row>
    <row r="319" spans="1:25" x14ac:dyDescent="0.2">
      <c r="A319" s="28">
        <v>41958</v>
      </c>
      <c r="B319">
        <v>2014</v>
      </c>
      <c r="C319">
        <v>11</v>
      </c>
      <c r="D319" t="s">
        <v>550</v>
      </c>
      <c r="E319" t="s">
        <v>419</v>
      </c>
      <c r="F319">
        <v>6</v>
      </c>
      <c r="G319" t="s">
        <v>1440</v>
      </c>
      <c r="H319" t="s">
        <v>1440</v>
      </c>
      <c r="I319" s="30">
        <v>4.33</v>
      </c>
      <c r="J319" s="30">
        <v>5.34</v>
      </c>
      <c r="K319" s="30">
        <v>5</v>
      </c>
      <c r="L319" s="30">
        <v>23.6</v>
      </c>
      <c r="M319" s="30">
        <v>20</v>
      </c>
      <c r="N319" s="30">
        <v>2</v>
      </c>
      <c r="O319" s="30">
        <v>2</v>
      </c>
      <c r="P319" s="30">
        <v>2</v>
      </c>
      <c r="Q319" s="30">
        <f t="shared" si="36"/>
        <v>4.33</v>
      </c>
      <c r="R319" s="30">
        <f t="shared" si="37"/>
        <v>5.34</v>
      </c>
      <c r="S319" s="30">
        <f t="shared" si="38"/>
        <v>5</v>
      </c>
      <c r="T319" s="30">
        <f t="shared" si="39"/>
        <v>23.6</v>
      </c>
      <c r="U319" s="30">
        <f t="shared" si="40"/>
        <v>20</v>
      </c>
      <c r="V319" s="30">
        <f t="shared" si="41"/>
        <v>2</v>
      </c>
      <c r="W319" s="30">
        <f t="shared" si="42"/>
        <v>2</v>
      </c>
      <c r="X319" s="30">
        <f t="shared" si="43"/>
        <v>2</v>
      </c>
      <c r="Y319" s="30">
        <f t="shared" si="44"/>
        <v>64.27000000000001</v>
      </c>
    </row>
    <row r="320" spans="1:25" x14ac:dyDescent="0.2">
      <c r="A320" s="28">
        <v>41959</v>
      </c>
      <c r="B320">
        <v>2014</v>
      </c>
      <c r="C320">
        <v>11</v>
      </c>
      <c r="D320" t="s">
        <v>550</v>
      </c>
      <c r="E320" t="s">
        <v>421</v>
      </c>
      <c r="F320">
        <v>7</v>
      </c>
      <c r="G320" t="s">
        <v>1440</v>
      </c>
      <c r="H320" t="s">
        <v>1440</v>
      </c>
      <c r="I320" s="30">
        <v>2</v>
      </c>
      <c r="J320" s="30">
        <v>2.68</v>
      </c>
      <c r="K320" s="30">
        <v>6</v>
      </c>
      <c r="L320" s="30">
        <v>18.600000000000001</v>
      </c>
      <c r="M320" s="30">
        <v>13</v>
      </c>
      <c r="N320" s="30">
        <v>1</v>
      </c>
      <c r="O320" s="30">
        <v>0</v>
      </c>
      <c r="P320" s="30">
        <v>0</v>
      </c>
      <c r="Q320" s="30">
        <f t="shared" si="36"/>
        <v>2</v>
      </c>
      <c r="R320" s="30">
        <f t="shared" si="37"/>
        <v>2.68</v>
      </c>
      <c r="S320" s="30">
        <f t="shared" si="38"/>
        <v>6</v>
      </c>
      <c r="T320" s="30">
        <f t="shared" si="39"/>
        <v>18.600000000000001</v>
      </c>
      <c r="U320" s="30">
        <f t="shared" si="40"/>
        <v>13</v>
      </c>
      <c r="V320" s="30">
        <f t="shared" si="41"/>
        <v>1</v>
      </c>
      <c r="W320" s="30">
        <f t="shared" si="42"/>
        <v>0</v>
      </c>
      <c r="X320" s="30">
        <f t="shared" si="43"/>
        <v>0</v>
      </c>
      <c r="Y320" s="30">
        <f t="shared" si="44"/>
        <v>43.28</v>
      </c>
    </row>
    <row r="321" spans="1:25" x14ac:dyDescent="0.2">
      <c r="A321" s="28">
        <v>41960</v>
      </c>
      <c r="B321">
        <v>2014</v>
      </c>
      <c r="C321">
        <v>11</v>
      </c>
      <c r="D321" t="s">
        <v>550</v>
      </c>
      <c r="E321" t="s">
        <v>62</v>
      </c>
      <c r="F321">
        <v>1</v>
      </c>
      <c r="G321" t="s">
        <v>1440</v>
      </c>
      <c r="H321" t="s">
        <v>1440</v>
      </c>
      <c r="I321" s="30">
        <v>9</v>
      </c>
      <c r="J321" s="30">
        <v>5.01</v>
      </c>
      <c r="K321" s="30">
        <v>5.5</v>
      </c>
      <c r="L321" s="30">
        <v>23</v>
      </c>
      <c r="M321" s="30">
        <v>23</v>
      </c>
      <c r="N321" s="30">
        <v>1</v>
      </c>
      <c r="O321" s="30">
        <v>10</v>
      </c>
      <c r="P321" s="30">
        <v>0.2</v>
      </c>
      <c r="Q321" s="30">
        <f t="shared" si="36"/>
        <v>9</v>
      </c>
      <c r="R321" s="30">
        <f t="shared" si="37"/>
        <v>5.01</v>
      </c>
      <c r="S321" s="30">
        <f t="shared" si="38"/>
        <v>5.5</v>
      </c>
      <c r="T321" s="30">
        <f t="shared" si="39"/>
        <v>23</v>
      </c>
      <c r="U321" s="30">
        <f t="shared" si="40"/>
        <v>23</v>
      </c>
      <c r="V321" s="30">
        <f t="shared" si="41"/>
        <v>1</v>
      </c>
      <c r="W321" s="30">
        <f t="shared" si="42"/>
        <v>10</v>
      </c>
      <c r="X321" s="30">
        <f t="shared" si="43"/>
        <v>0.2</v>
      </c>
      <c r="Y321" s="30">
        <f t="shared" si="44"/>
        <v>76.709999999999994</v>
      </c>
    </row>
    <row r="322" spans="1:25" x14ac:dyDescent="0.2">
      <c r="A322" s="28">
        <v>41961</v>
      </c>
      <c r="B322">
        <v>2014</v>
      </c>
      <c r="C322">
        <v>11</v>
      </c>
      <c r="D322" t="s">
        <v>550</v>
      </c>
      <c r="E322" t="s">
        <v>411</v>
      </c>
      <c r="F322">
        <v>2</v>
      </c>
      <c r="G322" t="s">
        <v>1440</v>
      </c>
      <c r="H322" t="s">
        <v>1440</v>
      </c>
      <c r="I322" s="30">
        <v>2.67</v>
      </c>
      <c r="J322" s="30">
        <v>2</v>
      </c>
      <c r="K322" s="30">
        <v>5</v>
      </c>
      <c r="L322" s="30">
        <v>19.3</v>
      </c>
      <c r="M322" s="30">
        <v>10.5</v>
      </c>
      <c r="N322" s="30">
        <v>1</v>
      </c>
      <c r="O322" s="30">
        <v>0</v>
      </c>
      <c r="P322" s="30">
        <v>1</v>
      </c>
      <c r="Q322" s="30">
        <f t="shared" ref="Q322:Q385" si="45">IF($H322="Oui",I322,"")</f>
        <v>2.67</v>
      </c>
      <c r="R322" s="30">
        <f t="shared" ref="R322:R385" si="46">IF($H322="Oui",J322,"")</f>
        <v>2</v>
      </c>
      <c r="S322" s="30">
        <f t="shared" ref="S322:S385" si="47">IF($H322="Oui",K322,"")</f>
        <v>5</v>
      </c>
      <c r="T322" s="30">
        <f t="shared" ref="T322:T385" si="48">IF($H322="Oui",L322,"")</f>
        <v>19.3</v>
      </c>
      <c r="U322" s="30">
        <f t="shared" ref="U322:U385" si="49">IF($H322="Oui",M322,"")</f>
        <v>10.5</v>
      </c>
      <c r="V322" s="30">
        <f t="shared" ref="V322:V385" si="50">IF($H322="Oui",N322,"")</f>
        <v>1</v>
      </c>
      <c r="W322" s="30">
        <f t="shared" ref="W322:W385" si="51">IF($H322="Oui",O322,"")</f>
        <v>0</v>
      </c>
      <c r="X322" s="30">
        <f t="shared" ref="X322:X385" si="52">IF($H322="Oui",P322,"")</f>
        <v>1</v>
      </c>
      <c r="Y322" s="30">
        <f t="shared" ref="Y322:Y385" si="53">SUM(I322:P322)</f>
        <v>41.47</v>
      </c>
    </row>
    <row r="323" spans="1:25" x14ac:dyDescent="0.2">
      <c r="A323" s="28">
        <v>41962</v>
      </c>
      <c r="B323">
        <v>2014</v>
      </c>
      <c r="C323">
        <v>11</v>
      </c>
      <c r="D323" t="s">
        <v>550</v>
      </c>
      <c r="E323" t="s">
        <v>413</v>
      </c>
      <c r="F323">
        <v>3</v>
      </c>
      <c r="G323" t="s">
        <v>1440</v>
      </c>
      <c r="H323" t="s">
        <v>1440</v>
      </c>
      <c r="I323" s="30">
        <v>1.34</v>
      </c>
      <c r="J323" s="30">
        <v>3.67</v>
      </c>
      <c r="K323" s="30">
        <v>10</v>
      </c>
      <c r="L323" s="30">
        <v>32</v>
      </c>
      <c r="M323" s="30">
        <v>17</v>
      </c>
      <c r="N323" s="30">
        <v>0</v>
      </c>
      <c r="O323" s="30">
        <v>10</v>
      </c>
      <c r="P323" s="30">
        <v>4</v>
      </c>
      <c r="Q323" s="30">
        <f t="shared" si="45"/>
        <v>1.34</v>
      </c>
      <c r="R323" s="30">
        <f t="shared" si="46"/>
        <v>3.67</v>
      </c>
      <c r="S323" s="30">
        <f t="shared" si="47"/>
        <v>10</v>
      </c>
      <c r="T323" s="30">
        <f t="shared" si="48"/>
        <v>32</v>
      </c>
      <c r="U323" s="30">
        <f t="shared" si="49"/>
        <v>17</v>
      </c>
      <c r="V323" s="30">
        <f t="shared" si="50"/>
        <v>0</v>
      </c>
      <c r="W323" s="30">
        <f t="shared" si="51"/>
        <v>10</v>
      </c>
      <c r="X323" s="30">
        <f t="shared" si="52"/>
        <v>4</v>
      </c>
      <c r="Y323" s="30">
        <f t="shared" si="53"/>
        <v>78.009999999999991</v>
      </c>
    </row>
    <row r="324" spans="1:25" x14ac:dyDescent="0.2">
      <c r="A324" s="28">
        <v>41963</v>
      </c>
      <c r="B324">
        <v>2014</v>
      </c>
      <c r="C324">
        <v>11</v>
      </c>
      <c r="D324" t="s">
        <v>550</v>
      </c>
      <c r="E324" t="s">
        <v>415</v>
      </c>
      <c r="F324">
        <v>4</v>
      </c>
      <c r="G324" t="s">
        <v>1440</v>
      </c>
      <c r="H324" t="s">
        <v>1440</v>
      </c>
      <c r="I324" s="30">
        <v>4</v>
      </c>
      <c r="J324" s="30">
        <v>7</v>
      </c>
      <c r="K324" s="30">
        <v>5</v>
      </c>
      <c r="L324" s="30">
        <v>18.8</v>
      </c>
      <c r="M324" s="30">
        <v>13</v>
      </c>
      <c r="N324" s="30">
        <v>0</v>
      </c>
      <c r="O324" s="30">
        <v>8</v>
      </c>
      <c r="P324" s="30">
        <v>0</v>
      </c>
      <c r="Q324" s="30">
        <f t="shared" si="45"/>
        <v>4</v>
      </c>
      <c r="R324" s="30">
        <f t="shared" si="46"/>
        <v>7</v>
      </c>
      <c r="S324" s="30">
        <f t="shared" si="47"/>
        <v>5</v>
      </c>
      <c r="T324" s="30">
        <f t="shared" si="48"/>
        <v>18.8</v>
      </c>
      <c r="U324" s="30">
        <f t="shared" si="49"/>
        <v>13</v>
      </c>
      <c r="V324" s="30">
        <f t="shared" si="50"/>
        <v>0</v>
      </c>
      <c r="W324" s="30">
        <f t="shared" si="51"/>
        <v>8</v>
      </c>
      <c r="X324" s="30">
        <f t="shared" si="52"/>
        <v>0</v>
      </c>
      <c r="Y324" s="30">
        <f t="shared" si="53"/>
        <v>55.8</v>
      </c>
    </row>
    <row r="325" spans="1:25" x14ac:dyDescent="0.2">
      <c r="A325" s="28">
        <v>41964</v>
      </c>
      <c r="B325">
        <v>2014</v>
      </c>
      <c r="C325">
        <v>11</v>
      </c>
      <c r="D325" t="s">
        <v>550</v>
      </c>
      <c r="E325" t="s">
        <v>417</v>
      </c>
      <c r="F325">
        <v>5</v>
      </c>
      <c r="G325" t="s">
        <v>1440</v>
      </c>
      <c r="H325" t="s">
        <v>1440</v>
      </c>
      <c r="I325" s="30">
        <v>1.34</v>
      </c>
      <c r="J325" s="30">
        <v>1.34</v>
      </c>
      <c r="K325" s="30">
        <v>3</v>
      </c>
      <c r="L325" s="30">
        <v>22.4</v>
      </c>
      <c r="M325" s="30">
        <v>16</v>
      </c>
      <c r="N325" s="30">
        <v>0</v>
      </c>
      <c r="O325" s="30">
        <v>2</v>
      </c>
      <c r="P325" s="30">
        <v>1</v>
      </c>
      <c r="Q325" s="30">
        <f t="shared" si="45"/>
        <v>1.34</v>
      </c>
      <c r="R325" s="30">
        <f t="shared" si="46"/>
        <v>1.34</v>
      </c>
      <c r="S325" s="30">
        <f t="shared" si="47"/>
        <v>3</v>
      </c>
      <c r="T325" s="30">
        <f t="shared" si="48"/>
        <v>22.4</v>
      </c>
      <c r="U325" s="30">
        <f t="shared" si="49"/>
        <v>16</v>
      </c>
      <c r="V325" s="30">
        <f t="shared" si="50"/>
        <v>0</v>
      </c>
      <c r="W325" s="30">
        <f t="shared" si="51"/>
        <v>2</v>
      </c>
      <c r="X325" s="30">
        <f t="shared" si="52"/>
        <v>1</v>
      </c>
      <c r="Y325" s="30">
        <f t="shared" si="53"/>
        <v>47.08</v>
      </c>
    </row>
    <row r="326" spans="1:25" x14ac:dyDescent="0.2">
      <c r="A326" s="28">
        <v>41965</v>
      </c>
      <c r="B326">
        <v>2014</v>
      </c>
      <c r="C326">
        <v>11</v>
      </c>
      <c r="D326" t="s">
        <v>550</v>
      </c>
      <c r="E326" t="s">
        <v>419</v>
      </c>
      <c r="F326">
        <v>6</v>
      </c>
      <c r="G326" t="s">
        <v>1440</v>
      </c>
      <c r="H326" t="s">
        <v>1440</v>
      </c>
      <c r="I326" s="30">
        <v>6</v>
      </c>
      <c r="J326" s="30">
        <v>2.34</v>
      </c>
      <c r="K326" s="30">
        <v>3</v>
      </c>
      <c r="L326" s="30">
        <v>23.7</v>
      </c>
      <c r="M326" s="30">
        <v>15</v>
      </c>
      <c r="N326" s="30">
        <v>1</v>
      </c>
      <c r="O326" s="30">
        <v>8</v>
      </c>
      <c r="P326" s="30">
        <v>1.4</v>
      </c>
      <c r="Q326" s="30">
        <f t="shared" si="45"/>
        <v>6</v>
      </c>
      <c r="R326" s="30">
        <f t="shared" si="46"/>
        <v>2.34</v>
      </c>
      <c r="S326" s="30">
        <f t="shared" si="47"/>
        <v>3</v>
      </c>
      <c r="T326" s="30">
        <f t="shared" si="48"/>
        <v>23.7</v>
      </c>
      <c r="U326" s="30">
        <f t="shared" si="49"/>
        <v>15</v>
      </c>
      <c r="V326" s="30">
        <f t="shared" si="50"/>
        <v>1</v>
      </c>
      <c r="W326" s="30">
        <f t="shared" si="51"/>
        <v>8</v>
      </c>
      <c r="X326" s="30">
        <f t="shared" si="52"/>
        <v>1.4</v>
      </c>
      <c r="Y326" s="30">
        <f t="shared" si="53"/>
        <v>60.44</v>
      </c>
    </row>
    <row r="327" spans="1:25" x14ac:dyDescent="0.2">
      <c r="A327" s="28">
        <v>41966</v>
      </c>
      <c r="B327">
        <v>2014</v>
      </c>
      <c r="C327">
        <v>11</v>
      </c>
      <c r="D327" t="s">
        <v>550</v>
      </c>
      <c r="E327" t="s">
        <v>421</v>
      </c>
      <c r="F327">
        <v>7</v>
      </c>
      <c r="G327" t="s">
        <v>1440</v>
      </c>
      <c r="H327" t="s">
        <v>1440</v>
      </c>
      <c r="I327" s="30">
        <v>4</v>
      </c>
      <c r="J327" s="30">
        <v>3.68</v>
      </c>
      <c r="K327" s="30">
        <v>6</v>
      </c>
      <c r="L327" s="30">
        <v>22.3</v>
      </c>
      <c r="M327" s="30">
        <v>11</v>
      </c>
      <c r="N327" s="30">
        <v>0</v>
      </c>
      <c r="O327" s="30">
        <v>0</v>
      </c>
      <c r="P327" s="30">
        <v>1.1000000000000001</v>
      </c>
      <c r="Q327" s="30">
        <f t="shared" si="45"/>
        <v>4</v>
      </c>
      <c r="R327" s="30">
        <f t="shared" si="46"/>
        <v>3.68</v>
      </c>
      <c r="S327" s="30">
        <f t="shared" si="47"/>
        <v>6</v>
      </c>
      <c r="T327" s="30">
        <f t="shared" si="48"/>
        <v>22.3</v>
      </c>
      <c r="U327" s="30">
        <f t="shared" si="49"/>
        <v>11</v>
      </c>
      <c r="V327" s="30">
        <f t="shared" si="50"/>
        <v>0</v>
      </c>
      <c r="W327" s="30">
        <f t="shared" si="51"/>
        <v>0</v>
      </c>
      <c r="X327" s="30">
        <f t="shared" si="52"/>
        <v>1.1000000000000001</v>
      </c>
      <c r="Y327" s="30">
        <f t="shared" si="53"/>
        <v>48.080000000000005</v>
      </c>
    </row>
    <row r="328" spans="1:25" x14ac:dyDescent="0.2">
      <c r="A328" s="28">
        <v>41967</v>
      </c>
      <c r="B328">
        <v>2014</v>
      </c>
      <c r="C328">
        <v>11</v>
      </c>
      <c r="D328" t="s">
        <v>550</v>
      </c>
      <c r="E328" t="s">
        <v>62</v>
      </c>
      <c r="F328">
        <v>1</v>
      </c>
      <c r="G328" t="s">
        <v>1440</v>
      </c>
      <c r="H328" t="s">
        <v>1440</v>
      </c>
      <c r="I328" s="30">
        <v>4</v>
      </c>
      <c r="J328" s="30">
        <v>3</v>
      </c>
      <c r="K328" s="30">
        <v>6</v>
      </c>
      <c r="L328" s="30">
        <v>30.6</v>
      </c>
      <c r="M328" s="30">
        <v>19</v>
      </c>
      <c r="N328" s="30">
        <v>1</v>
      </c>
      <c r="O328" s="30">
        <v>1</v>
      </c>
      <c r="P328" s="30">
        <v>2.1</v>
      </c>
      <c r="Q328" s="30">
        <f t="shared" si="45"/>
        <v>4</v>
      </c>
      <c r="R328" s="30">
        <f t="shared" si="46"/>
        <v>3</v>
      </c>
      <c r="S328" s="30">
        <f t="shared" si="47"/>
        <v>6</v>
      </c>
      <c r="T328" s="30">
        <f t="shared" si="48"/>
        <v>30.6</v>
      </c>
      <c r="U328" s="30">
        <f t="shared" si="49"/>
        <v>19</v>
      </c>
      <c r="V328" s="30">
        <f t="shared" si="50"/>
        <v>1</v>
      </c>
      <c r="W328" s="30">
        <f t="shared" si="51"/>
        <v>1</v>
      </c>
      <c r="X328" s="30">
        <f t="shared" si="52"/>
        <v>2.1</v>
      </c>
      <c r="Y328" s="30">
        <f t="shared" si="53"/>
        <v>66.699999999999989</v>
      </c>
    </row>
    <row r="329" spans="1:25" x14ac:dyDescent="0.2">
      <c r="A329" s="28">
        <v>41968</v>
      </c>
      <c r="B329">
        <v>2014</v>
      </c>
      <c r="C329">
        <v>11</v>
      </c>
      <c r="D329" t="s">
        <v>550</v>
      </c>
      <c r="E329" t="s">
        <v>411</v>
      </c>
      <c r="F329">
        <v>2</v>
      </c>
      <c r="G329" t="s">
        <v>1440</v>
      </c>
      <c r="H329" t="s">
        <v>1440</v>
      </c>
      <c r="I329" s="30">
        <v>5.36</v>
      </c>
      <c r="J329" s="30">
        <v>1.68</v>
      </c>
      <c r="K329" s="30">
        <v>2</v>
      </c>
      <c r="L329" s="30">
        <v>19.2</v>
      </c>
      <c r="M329" s="30">
        <v>18</v>
      </c>
      <c r="N329" s="30">
        <v>0</v>
      </c>
      <c r="O329" s="30">
        <v>2</v>
      </c>
      <c r="P329" s="30">
        <v>3</v>
      </c>
      <c r="Q329" s="30">
        <f t="shared" si="45"/>
        <v>5.36</v>
      </c>
      <c r="R329" s="30">
        <f t="shared" si="46"/>
        <v>1.68</v>
      </c>
      <c r="S329" s="30">
        <f t="shared" si="47"/>
        <v>2</v>
      </c>
      <c r="T329" s="30">
        <f t="shared" si="48"/>
        <v>19.2</v>
      </c>
      <c r="U329" s="30">
        <f t="shared" si="49"/>
        <v>18</v>
      </c>
      <c r="V329" s="30">
        <f t="shared" si="50"/>
        <v>0</v>
      </c>
      <c r="W329" s="30">
        <f t="shared" si="51"/>
        <v>2</v>
      </c>
      <c r="X329" s="30">
        <f t="shared" si="52"/>
        <v>3</v>
      </c>
      <c r="Y329" s="30">
        <f t="shared" si="53"/>
        <v>51.239999999999995</v>
      </c>
    </row>
    <row r="330" spans="1:25" x14ac:dyDescent="0.2">
      <c r="A330" s="28">
        <v>41969</v>
      </c>
      <c r="B330">
        <v>2014</v>
      </c>
      <c r="C330">
        <v>11</v>
      </c>
      <c r="D330" t="s">
        <v>550</v>
      </c>
      <c r="E330" t="s">
        <v>413</v>
      </c>
      <c r="F330">
        <v>3</v>
      </c>
      <c r="G330" t="s">
        <v>1440</v>
      </c>
      <c r="H330" t="s">
        <v>1440</v>
      </c>
      <c r="I330" s="30">
        <v>3</v>
      </c>
      <c r="J330" s="30">
        <v>5</v>
      </c>
      <c r="K330" s="30">
        <v>6</v>
      </c>
      <c r="L330" s="30">
        <v>21</v>
      </c>
      <c r="M330" s="30">
        <v>13</v>
      </c>
      <c r="N330" s="30">
        <v>3</v>
      </c>
      <c r="O330" s="30">
        <v>11</v>
      </c>
      <c r="P330" s="30">
        <v>2</v>
      </c>
      <c r="Q330" s="30">
        <f t="shared" si="45"/>
        <v>3</v>
      </c>
      <c r="R330" s="30">
        <f t="shared" si="46"/>
        <v>5</v>
      </c>
      <c r="S330" s="30">
        <f t="shared" si="47"/>
        <v>6</v>
      </c>
      <c r="T330" s="30">
        <f t="shared" si="48"/>
        <v>21</v>
      </c>
      <c r="U330" s="30">
        <f t="shared" si="49"/>
        <v>13</v>
      </c>
      <c r="V330" s="30">
        <f t="shared" si="50"/>
        <v>3</v>
      </c>
      <c r="W330" s="30">
        <f t="shared" si="51"/>
        <v>11</v>
      </c>
      <c r="X330" s="30">
        <f t="shared" si="52"/>
        <v>2</v>
      </c>
      <c r="Y330" s="30">
        <f t="shared" si="53"/>
        <v>64</v>
      </c>
    </row>
    <row r="331" spans="1:25" x14ac:dyDescent="0.2">
      <c r="A331" s="28">
        <v>41970</v>
      </c>
      <c r="B331">
        <v>2014</v>
      </c>
      <c r="C331">
        <v>11</v>
      </c>
      <c r="D331" t="s">
        <v>550</v>
      </c>
      <c r="E331" t="s">
        <v>415</v>
      </c>
      <c r="F331">
        <v>4</v>
      </c>
      <c r="G331" t="s">
        <v>1440</v>
      </c>
      <c r="H331" t="s">
        <v>1440</v>
      </c>
      <c r="I331" s="30">
        <v>7</v>
      </c>
      <c r="J331" s="30">
        <v>3.67</v>
      </c>
      <c r="K331" s="30">
        <v>2.2999999999999998</v>
      </c>
      <c r="L331" s="30">
        <v>21.2</v>
      </c>
      <c r="M331" s="30">
        <v>9</v>
      </c>
      <c r="N331" s="30">
        <v>1</v>
      </c>
      <c r="O331" s="30">
        <v>4</v>
      </c>
      <c r="P331" s="30">
        <v>3</v>
      </c>
      <c r="Q331" s="30">
        <f t="shared" si="45"/>
        <v>7</v>
      </c>
      <c r="R331" s="30">
        <f t="shared" si="46"/>
        <v>3.67</v>
      </c>
      <c r="S331" s="30">
        <f t="shared" si="47"/>
        <v>2.2999999999999998</v>
      </c>
      <c r="T331" s="30">
        <f t="shared" si="48"/>
        <v>21.2</v>
      </c>
      <c r="U331" s="30">
        <f t="shared" si="49"/>
        <v>9</v>
      </c>
      <c r="V331" s="30">
        <f t="shared" si="50"/>
        <v>1</v>
      </c>
      <c r="W331" s="30">
        <f t="shared" si="51"/>
        <v>4</v>
      </c>
      <c r="X331" s="30">
        <f t="shared" si="52"/>
        <v>3</v>
      </c>
      <c r="Y331" s="30">
        <f t="shared" si="53"/>
        <v>51.17</v>
      </c>
    </row>
    <row r="332" spans="1:25" x14ac:dyDescent="0.2">
      <c r="A332" s="28">
        <v>41971</v>
      </c>
      <c r="B332">
        <v>2014</v>
      </c>
      <c r="C332">
        <v>11</v>
      </c>
      <c r="D332" t="s">
        <v>550</v>
      </c>
      <c r="E332" t="s">
        <v>417</v>
      </c>
      <c r="F332">
        <v>5</v>
      </c>
      <c r="G332" t="s">
        <v>1440</v>
      </c>
      <c r="H332" t="s">
        <v>1440</v>
      </c>
      <c r="I332" s="30">
        <v>3.02</v>
      </c>
      <c r="J332" s="30">
        <v>1.4</v>
      </c>
      <c r="K332" s="30">
        <v>15</v>
      </c>
      <c r="L332" s="30">
        <v>15.9</v>
      </c>
      <c r="M332" s="30">
        <v>12</v>
      </c>
      <c r="N332" s="30">
        <v>1</v>
      </c>
      <c r="O332" s="30">
        <v>2</v>
      </c>
      <c r="P332" s="30">
        <v>1</v>
      </c>
      <c r="Q332" s="30">
        <f t="shared" si="45"/>
        <v>3.02</v>
      </c>
      <c r="R332" s="30">
        <f t="shared" si="46"/>
        <v>1.4</v>
      </c>
      <c r="S332" s="30">
        <f t="shared" si="47"/>
        <v>15</v>
      </c>
      <c r="T332" s="30">
        <f t="shared" si="48"/>
        <v>15.9</v>
      </c>
      <c r="U332" s="30">
        <f t="shared" si="49"/>
        <v>12</v>
      </c>
      <c r="V332" s="30">
        <f t="shared" si="50"/>
        <v>1</v>
      </c>
      <c r="W332" s="30">
        <f t="shared" si="51"/>
        <v>2</v>
      </c>
      <c r="X332" s="30">
        <f t="shared" si="52"/>
        <v>1</v>
      </c>
      <c r="Y332" s="30">
        <f t="shared" si="53"/>
        <v>51.32</v>
      </c>
    </row>
    <row r="333" spans="1:25" x14ac:dyDescent="0.2">
      <c r="A333" s="28">
        <v>41972</v>
      </c>
      <c r="B333">
        <v>2014</v>
      </c>
      <c r="C333">
        <v>11</v>
      </c>
      <c r="D333" t="s">
        <v>550</v>
      </c>
      <c r="E333" t="s">
        <v>419</v>
      </c>
      <c r="F333">
        <v>6</v>
      </c>
      <c r="G333" t="s">
        <v>1440</v>
      </c>
      <c r="H333" t="s">
        <v>1440</v>
      </c>
      <c r="I333" s="30">
        <v>3</v>
      </c>
      <c r="J333" s="30">
        <v>2.0099999999999998</v>
      </c>
      <c r="K333" s="30">
        <v>3.3</v>
      </c>
      <c r="L333" s="30">
        <v>31</v>
      </c>
      <c r="M333" s="30">
        <v>16</v>
      </c>
      <c r="N333" s="30">
        <v>0</v>
      </c>
      <c r="O333" s="30">
        <v>0</v>
      </c>
      <c r="P333" s="30">
        <v>5</v>
      </c>
      <c r="Q333" s="30">
        <f t="shared" si="45"/>
        <v>3</v>
      </c>
      <c r="R333" s="30">
        <f t="shared" si="46"/>
        <v>2.0099999999999998</v>
      </c>
      <c r="S333" s="30">
        <f t="shared" si="47"/>
        <v>3.3</v>
      </c>
      <c r="T333" s="30">
        <f t="shared" si="48"/>
        <v>31</v>
      </c>
      <c r="U333" s="30">
        <f t="shared" si="49"/>
        <v>16</v>
      </c>
      <c r="V333" s="30">
        <f t="shared" si="50"/>
        <v>0</v>
      </c>
      <c r="W333" s="30">
        <f t="shared" si="51"/>
        <v>0</v>
      </c>
      <c r="X333" s="30">
        <f t="shared" si="52"/>
        <v>5</v>
      </c>
      <c r="Y333" s="30">
        <f t="shared" si="53"/>
        <v>60.31</v>
      </c>
    </row>
    <row r="334" spans="1:25" x14ac:dyDescent="0.2">
      <c r="A334" s="28">
        <v>41973</v>
      </c>
      <c r="B334">
        <v>2014</v>
      </c>
      <c r="C334">
        <v>11</v>
      </c>
      <c r="D334" t="s">
        <v>550</v>
      </c>
      <c r="E334" t="s">
        <v>421</v>
      </c>
      <c r="F334">
        <v>7</v>
      </c>
      <c r="G334" t="s">
        <v>1440</v>
      </c>
      <c r="H334" t="s">
        <v>1440</v>
      </c>
      <c r="I334" s="30">
        <v>5.68</v>
      </c>
      <c r="J334" s="30">
        <v>1.33</v>
      </c>
      <c r="K334" s="30">
        <v>5</v>
      </c>
      <c r="L334" s="30">
        <v>22.6</v>
      </c>
      <c r="M334" s="30">
        <v>9</v>
      </c>
      <c r="N334" s="30">
        <v>1</v>
      </c>
      <c r="O334" s="30">
        <v>0</v>
      </c>
      <c r="P334" s="30">
        <v>2</v>
      </c>
      <c r="Q334" s="30">
        <f t="shared" si="45"/>
        <v>5.68</v>
      </c>
      <c r="R334" s="30">
        <f t="shared" si="46"/>
        <v>1.33</v>
      </c>
      <c r="S334" s="30">
        <f t="shared" si="47"/>
        <v>5</v>
      </c>
      <c r="T334" s="30">
        <f t="shared" si="48"/>
        <v>22.6</v>
      </c>
      <c r="U334" s="30">
        <f t="shared" si="49"/>
        <v>9</v>
      </c>
      <c r="V334" s="30">
        <f t="shared" si="50"/>
        <v>1</v>
      </c>
      <c r="W334" s="30">
        <f t="shared" si="51"/>
        <v>0</v>
      </c>
      <c r="X334" s="30">
        <f t="shared" si="52"/>
        <v>2</v>
      </c>
      <c r="Y334" s="30">
        <f t="shared" si="53"/>
        <v>46.61</v>
      </c>
    </row>
    <row r="335" spans="1:25" x14ac:dyDescent="0.2">
      <c r="A335" s="28">
        <v>41974</v>
      </c>
      <c r="B335">
        <v>2014</v>
      </c>
      <c r="C335">
        <v>12</v>
      </c>
      <c r="D335" t="s">
        <v>551</v>
      </c>
      <c r="E335" t="s">
        <v>62</v>
      </c>
      <c r="F335">
        <v>1</v>
      </c>
      <c r="G335" t="s">
        <v>1440</v>
      </c>
      <c r="H335" t="s">
        <v>1440</v>
      </c>
      <c r="I335" s="30">
        <v>4.34</v>
      </c>
      <c r="J335" s="30">
        <v>4.01</v>
      </c>
      <c r="K335" s="30">
        <v>0</v>
      </c>
      <c r="L335" s="30">
        <v>36.4</v>
      </c>
      <c r="M335" s="30">
        <v>19</v>
      </c>
      <c r="N335" s="30">
        <v>0</v>
      </c>
      <c r="O335" s="30">
        <v>2</v>
      </c>
      <c r="P335" s="30">
        <v>2</v>
      </c>
      <c r="Q335" s="30">
        <f t="shared" si="45"/>
        <v>4.34</v>
      </c>
      <c r="R335" s="30">
        <f t="shared" si="46"/>
        <v>4.01</v>
      </c>
      <c r="S335" s="30">
        <f t="shared" si="47"/>
        <v>0</v>
      </c>
      <c r="T335" s="30">
        <f t="shared" si="48"/>
        <v>36.4</v>
      </c>
      <c r="U335" s="30">
        <f t="shared" si="49"/>
        <v>19</v>
      </c>
      <c r="V335" s="30">
        <f t="shared" si="50"/>
        <v>0</v>
      </c>
      <c r="W335" s="30">
        <f t="shared" si="51"/>
        <v>2</v>
      </c>
      <c r="X335" s="30">
        <f t="shared" si="52"/>
        <v>2</v>
      </c>
      <c r="Y335" s="30">
        <f t="shared" si="53"/>
        <v>67.75</v>
      </c>
    </row>
    <row r="336" spans="1:25" x14ac:dyDescent="0.2">
      <c r="A336" s="28">
        <v>41975</v>
      </c>
      <c r="B336">
        <v>2014</v>
      </c>
      <c r="C336">
        <v>12</v>
      </c>
      <c r="D336" t="s">
        <v>551</v>
      </c>
      <c r="E336" t="s">
        <v>411</v>
      </c>
      <c r="F336">
        <v>2</v>
      </c>
      <c r="G336" t="s">
        <v>1440</v>
      </c>
      <c r="H336" t="s">
        <v>1440</v>
      </c>
      <c r="I336" s="30">
        <v>6.99</v>
      </c>
      <c r="J336" s="30">
        <v>4.33</v>
      </c>
      <c r="K336" s="30">
        <v>3.7</v>
      </c>
      <c r="L336" s="30">
        <v>7.8</v>
      </c>
      <c r="M336" s="30">
        <v>26</v>
      </c>
      <c r="N336" s="30">
        <v>0</v>
      </c>
      <c r="O336" s="30">
        <v>4</v>
      </c>
      <c r="P336" s="30">
        <v>1</v>
      </c>
      <c r="Q336" s="30">
        <f t="shared" si="45"/>
        <v>6.99</v>
      </c>
      <c r="R336" s="30">
        <f t="shared" si="46"/>
        <v>4.33</v>
      </c>
      <c r="S336" s="30">
        <f t="shared" si="47"/>
        <v>3.7</v>
      </c>
      <c r="T336" s="30">
        <f t="shared" si="48"/>
        <v>7.8</v>
      </c>
      <c r="U336" s="30">
        <f t="shared" si="49"/>
        <v>26</v>
      </c>
      <c r="V336" s="30">
        <f t="shared" si="50"/>
        <v>0</v>
      </c>
      <c r="W336" s="30">
        <f t="shared" si="51"/>
        <v>4</v>
      </c>
      <c r="X336" s="30">
        <f t="shared" si="52"/>
        <v>1</v>
      </c>
      <c r="Y336" s="30">
        <f t="shared" si="53"/>
        <v>53.82</v>
      </c>
    </row>
    <row r="337" spans="1:25" x14ac:dyDescent="0.2">
      <c r="A337" s="28">
        <v>41976</v>
      </c>
      <c r="B337">
        <v>2014</v>
      </c>
      <c r="C337">
        <v>12</v>
      </c>
      <c r="D337" t="s">
        <v>551</v>
      </c>
      <c r="E337" t="s">
        <v>413</v>
      </c>
      <c r="F337">
        <v>3</v>
      </c>
      <c r="G337" t="s">
        <v>1440</v>
      </c>
      <c r="H337" t="s">
        <v>1440</v>
      </c>
      <c r="I337" s="30">
        <v>4</v>
      </c>
      <c r="J337" s="30">
        <v>3.33</v>
      </c>
      <c r="K337" s="30">
        <v>5</v>
      </c>
      <c r="L337" s="30">
        <v>16.600000000000001</v>
      </c>
      <c r="M337" s="30">
        <v>23</v>
      </c>
      <c r="N337" s="30">
        <v>2</v>
      </c>
      <c r="O337" s="30">
        <v>13</v>
      </c>
      <c r="P337" s="30">
        <v>3.2</v>
      </c>
      <c r="Q337" s="30">
        <f t="shared" si="45"/>
        <v>4</v>
      </c>
      <c r="R337" s="30">
        <f t="shared" si="46"/>
        <v>3.33</v>
      </c>
      <c r="S337" s="30">
        <f t="shared" si="47"/>
        <v>5</v>
      </c>
      <c r="T337" s="30">
        <f t="shared" si="48"/>
        <v>16.600000000000001</v>
      </c>
      <c r="U337" s="30">
        <f t="shared" si="49"/>
        <v>23</v>
      </c>
      <c r="V337" s="30">
        <f t="shared" si="50"/>
        <v>2</v>
      </c>
      <c r="W337" s="30">
        <f t="shared" si="51"/>
        <v>13</v>
      </c>
      <c r="X337" s="30">
        <f t="shared" si="52"/>
        <v>3.2</v>
      </c>
      <c r="Y337" s="30">
        <f t="shared" si="53"/>
        <v>70.13000000000001</v>
      </c>
    </row>
    <row r="338" spans="1:25" x14ac:dyDescent="0.2">
      <c r="A338" s="28">
        <v>41977</v>
      </c>
      <c r="B338">
        <v>2014</v>
      </c>
      <c r="C338">
        <v>12</v>
      </c>
      <c r="D338" t="s">
        <v>551</v>
      </c>
      <c r="E338" t="s">
        <v>415</v>
      </c>
      <c r="F338">
        <v>4</v>
      </c>
      <c r="G338" t="s">
        <v>1440</v>
      </c>
      <c r="H338" t="s">
        <v>1440</v>
      </c>
      <c r="I338" s="30">
        <v>3</v>
      </c>
      <c r="J338" s="30">
        <v>4.34</v>
      </c>
      <c r="K338" s="30">
        <v>3.6</v>
      </c>
      <c r="L338" s="30">
        <v>28.7</v>
      </c>
      <c r="M338" s="30">
        <v>16</v>
      </c>
      <c r="N338" s="30">
        <v>1</v>
      </c>
      <c r="O338" s="30">
        <v>1</v>
      </c>
      <c r="P338" s="30">
        <v>0</v>
      </c>
      <c r="Q338" s="30">
        <f t="shared" si="45"/>
        <v>3</v>
      </c>
      <c r="R338" s="30">
        <f t="shared" si="46"/>
        <v>4.34</v>
      </c>
      <c r="S338" s="30">
        <f t="shared" si="47"/>
        <v>3.6</v>
      </c>
      <c r="T338" s="30">
        <f t="shared" si="48"/>
        <v>28.7</v>
      </c>
      <c r="U338" s="30">
        <f t="shared" si="49"/>
        <v>16</v>
      </c>
      <c r="V338" s="30">
        <f t="shared" si="50"/>
        <v>1</v>
      </c>
      <c r="W338" s="30">
        <f t="shared" si="51"/>
        <v>1</v>
      </c>
      <c r="X338" s="30">
        <f t="shared" si="52"/>
        <v>0</v>
      </c>
      <c r="Y338" s="30">
        <f t="shared" si="53"/>
        <v>57.64</v>
      </c>
    </row>
    <row r="339" spans="1:25" x14ac:dyDescent="0.2">
      <c r="A339" s="28">
        <v>41978</v>
      </c>
      <c r="B339">
        <v>2014</v>
      </c>
      <c r="C339">
        <v>12</v>
      </c>
      <c r="D339" t="s">
        <v>551</v>
      </c>
      <c r="E339" t="s">
        <v>417</v>
      </c>
      <c r="F339">
        <v>5</v>
      </c>
      <c r="G339" t="s">
        <v>1440</v>
      </c>
      <c r="H339" t="s">
        <v>1440</v>
      </c>
      <c r="I339" s="30">
        <v>2.02</v>
      </c>
      <c r="J339" s="30">
        <v>5.68</v>
      </c>
      <c r="K339" s="30">
        <v>1</v>
      </c>
      <c r="L339" s="30">
        <v>28.1</v>
      </c>
      <c r="M339" s="30">
        <v>15</v>
      </c>
      <c r="N339" s="30">
        <v>1</v>
      </c>
      <c r="O339" s="30">
        <v>1</v>
      </c>
      <c r="P339" s="30">
        <v>2.2000000000000002</v>
      </c>
      <c r="Q339" s="30">
        <f t="shared" si="45"/>
        <v>2.02</v>
      </c>
      <c r="R339" s="30">
        <f t="shared" si="46"/>
        <v>5.68</v>
      </c>
      <c r="S339" s="30">
        <f t="shared" si="47"/>
        <v>1</v>
      </c>
      <c r="T339" s="30">
        <f t="shared" si="48"/>
        <v>28.1</v>
      </c>
      <c r="U339" s="30">
        <f t="shared" si="49"/>
        <v>15</v>
      </c>
      <c r="V339" s="30">
        <f t="shared" si="50"/>
        <v>1</v>
      </c>
      <c r="W339" s="30">
        <f t="shared" si="51"/>
        <v>1</v>
      </c>
      <c r="X339" s="30">
        <f t="shared" si="52"/>
        <v>2.2000000000000002</v>
      </c>
      <c r="Y339" s="30">
        <f t="shared" si="53"/>
        <v>56</v>
      </c>
    </row>
    <row r="340" spans="1:25" x14ac:dyDescent="0.2">
      <c r="A340" s="28">
        <v>41979</v>
      </c>
      <c r="B340">
        <v>2014</v>
      </c>
      <c r="C340">
        <v>12</v>
      </c>
      <c r="D340" t="s">
        <v>551</v>
      </c>
      <c r="E340" t="s">
        <v>419</v>
      </c>
      <c r="F340">
        <v>6</v>
      </c>
      <c r="G340" t="s">
        <v>1440</v>
      </c>
      <c r="H340" t="s">
        <v>1440</v>
      </c>
      <c r="I340" s="30">
        <v>3.34</v>
      </c>
      <c r="J340" s="30">
        <v>3.68</v>
      </c>
      <c r="K340" s="30">
        <v>1</v>
      </c>
      <c r="L340" s="30">
        <v>12.4</v>
      </c>
      <c r="M340" s="30">
        <v>9</v>
      </c>
      <c r="N340" s="30">
        <v>0</v>
      </c>
      <c r="O340" s="30">
        <v>7</v>
      </c>
      <c r="P340" s="30">
        <v>1</v>
      </c>
      <c r="Q340" s="30">
        <f t="shared" si="45"/>
        <v>3.34</v>
      </c>
      <c r="R340" s="30">
        <f t="shared" si="46"/>
        <v>3.68</v>
      </c>
      <c r="S340" s="30">
        <f t="shared" si="47"/>
        <v>1</v>
      </c>
      <c r="T340" s="30">
        <f t="shared" si="48"/>
        <v>12.4</v>
      </c>
      <c r="U340" s="30">
        <f t="shared" si="49"/>
        <v>9</v>
      </c>
      <c r="V340" s="30">
        <f t="shared" si="50"/>
        <v>0</v>
      </c>
      <c r="W340" s="30">
        <f t="shared" si="51"/>
        <v>7</v>
      </c>
      <c r="X340" s="30">
        <f t="shared" si="52"/>
        <v>1</v>
      </c>
      <c r="Y340" s="30">
        <f t="shared" si="53"/>
        <v>37.42</v>
      </c>
    </row>
    <row r="341" spans="1:25" x14ac:dyDescent="0.2">
      <c r="A341" s="28">
        <v>41980</v>
      </c>
      <c r="B341">
        <v>2014</v>
      </c>
      <c r="C341">
        <v>12</v>
      </c>
      <c r="D341" t="s">
        <v>551</v>
      </c>
      <c r="E341" t="s">
        <v>421</v>
      </c>
      <c r="F341">
        <v>7</v>
      </c>
      <c r="G341" t="s">
        <v>1440</v>
      </c>
      <c r="H341" t="s">
        <v>1440</v>
      </c>
      <c r="I341" s="30">
        <v>5</v>
      </c>
      <c r="J341" s="30">
        <v>4.9109999999999996</v>
      </c>
      <c r="K341" s="30">
        <v>4</v>
      </c>
      <c r="L341" s="30">
        <v>45.7</v>
      </c>
      <c r="M341" s="30">
        <v>6</v>
      </c>
      <c r="N341" s="30">
        <v>0</v>
      </c>
      <c r="O341" s="30">
        <v>12</v>
      </c>
      <c r="P341" s="30">
        <v>0</v>
      </c>
      <c r="Q341" s="30">
        <f t="shared" si="45"/>
        <v>5</v>
      </c>
      <c r="R341" s="30">
        <f t="shared" si="46"/>
        <v>4.9109999999999996</v>
      </c>
      <c r="S341" s="30">
        <f t="shared" si="47"/>
        <v>4</v>
      </c>
      <c r="T341" s="30">
        <f t="shared" si="48"/>
        <v>45.7</v>
      </c>
      <c r="U341" s="30">
        <f t="shared" si="49"/>
        <v>6</v>
      </c>
      <c r="V341" s="30">
        <f t="shared" si="50"/>
        <v>0</v>
      </c>
      <c r="W341" s="30">
        <f t="shared" si="51"/>
        <v>12</v>
      </c>
      <c r="X341" s="30">
        <f t="shared" si="52"/>
        <v>0</v>
      </c>
      <c r="Y341" s="30">
        <f t="shared" si="53"/>
        <v>77.611000000000004</v>
      </c>
    </row>
    <row r="342" spans="1:25" x14ac:dyDescent="0.2">
      <c r="A342" s="28">
        <v>41981</v>
      </c>
      <c r="B342">
        <v>2014</v>
      </c>
      <c r="C342">
        <v>12</v>
      </c>
      <c r="D342" t="s">
        <v>551</v>
      </c>
      <c r="E342" t="s">
        <v>62</v>
      </c>
      <c r="F342">
        <v>1</v>
      </c>
      <c r="G342" t="s">
        <v>1440</v>
      </c>
      <c r="H342" t="s">
        <v>1440</v>
      </c>
      <c r="I342" s="30">
        <v>1</v>
      </c>
      <c r="J342" s="30">
        <v>3.33</v>
      </c>
      <c r="K342" s="30">
        <v>2</v>
      </c>
      <c r="L342" s="30">
        <v>20.3</v>
      </c>
      <c r="M342" s="30">
        <v>9</v>
      </c>
      <c r="N342" s="30">
        <v>0</v>
      </c>
      <c r="O342" s="30">
        <v>0</v>
      </c>
      <c r="P342" s="30">
        <v>0</v>
      </c>
      <c r="Q342" s="30">
        <f t="shared" si="45"/>
        <v>1</v>
      </c>
      <c r="R342" s="30">
        <f t="shared" si="46"/>
        <v>3.33</v>
      </c>
      <c r="S342" s="30">
        <f t="shared" si="47"/>
        <v>2</v>
      </c>
      <c r="T342" s="30">
        <f t="shared" si="48"/>
        <v>20.3</v>
      </c>
      <c r="U342" s="30">
        <f t="shared" si="49"/>
        <v>9</v>
      </c>
      <c r="V342" s="30">
        <f t="shared" si="50"/>
        <v>0</v>
      </c>
      <c r="W342" s="30">
        <f t="shared" si="51"/>
        <v>0</v>
      </c>
      <c r="X342" s="30">
        <f t="shared" si="52"/>
        <v>0</v>
      </c>
      <c r="Y342" s="30">
        <f t="shared" si="53"/>
        <v>35.630000000000003</v>
      </c>
    </row>
    <row r="343" spans="1:25" x14ac:dyDescent="0.2">
      <c r="A343" s="28">
        <v>41982</v>
      </c>
      <c r="B343">
        <v>2014</v>
      </c>
      <c r="C343">
        <v>12</v>
      </c>
      <c r="D343" t="s">
        <v>551</v>
      </c>
      <c r="E343" t="s">
        <v>411</v>
      </c>
      <c r="F343">
        <v>2</v>
      </c>
      <c r="G343" t="s">
        <v>1440</v>
      </c>
      <c r="H343" t="s">
        <v>1440</v>
      </c>
      <c r="I343" s="30">
        <v>1</v>
      </c>
      <c r="J343" s="30">
        <v>2.34</v>
      </c>
      <c r="K343" s="30">
        <v>7</v>
      </c>
      <c r="L343" s="30">
        <v>27.28</v>
      </c>
      <c r="M343" s="30">
        <v>12</v>
      </c>
      <c r="N343" s="30">
        <v>1</v>
      </c>
      <c r="O343" s="30">
        <v>0</v>
      </c>
      <c r="P343" s="30">
        <v>2</v>
      </c>
      <c r="Q343" s="30">
        <f t="shared" si="45"/>
        <v>1</v>
      </c>
      <c r="R343" s="30">
        <f t="shared" si="46"/>
        <v>2.34</v>
      </c>
      <c r="S343" s="30">
        <f t="shared" si="47"/>
        <v>7</v>
      </c>
      <c r="T343" s="30">
        <f t="shared" si="48"/>
        <v>27.28</v>
      </c>
      <c r="U343" s="30">
        <f t="shared" si="49"/>
        <v>12</v>
      </c>
      <c r="V343" s="30">
        <f t="shared" si="50"/>
        <v>1</v>
      </c>
      <c r="W343" s="30">
        <f t="shared" si="51"/>
        <v>0</v>
      </c>
      <c r="X343" s="30">
        <f t="shared" si="52"/>
        <v>2</v>
      </c>
      <c r="Y343" s="30">
        <f t="shared" si="53"/>
        <v>52.620000000000005</v>
      </c>
    </row>
    <row r="344" spans="1:25" x14ac:dyDescent="0.2">
      <c r="A344" s="28">
        <v>41983</v>
      </c>
      <c r="B344">
        <v>2014</v>
      </c>
      <c r="C344">
        <v>12</v>
      </c>
      <c r="D344" t="s">
        <v>551</v>
      </c>
      <c r="E344" t="s">
        <v>413</v>
      </c>
      <c r="F344">
        <v>3</v>
      </c>
      <c r="G344" t="s">
        <v>1440</v>
      </c>
      <c r="H344" t="s">
        <v>1440</v>
      </c>
      <c r="I344" s="30">
        <v>3.34</v>
      </c>
      <c r="J344" s="30">
        <v>3</v>
      </c>
      <c r="K344" s="30">
        <v>2</v>
      </c>
      <c r="L344" s="30">
        <v>51.2</v>
      </c>
      <c r="M344" s="30">
        <v>28</v>
      </c>
      <c r="N344" s="30">
        <v>3</v>
      </c>
      <c r="O344" s="30">
        <v>6</v>
      </c>
      <c r="P344" s="30">
        <v>0</v>
      </c>
      <c r="Q344" s="30">
        <f t="shared" si="45"/>
        <v>3.34</v>
      </c>
      <c r="R344" s="30">
        <f t="shared" si="46"/>
        <v>3</v>
      </c>
      <c r="S344" s="30">
        <f t="shared" si="47"/>
        <v>2</v>
      </c>
      <c r="T344" s="30">
        <f t="shared" si="48"/>
        <v>51.2</v>
      </c>
      <c r="U344" s="30">
        <f t="shared" si="49"/>
        <v>28</v>
      </c>
      <c r="V344" s="30">
        <f t="shared" si="50"/>
        <v>3</v>
      </c>
      <c r="W344" s="30">
        <f t="shared" si="51"/>
        <v>6</v>
      </c>
      <c r="X344" s="30">
        <f t="shared" si="52"/>
        <v>0</v>
      </c>
      <c r="Y344" s="30">
        <f t="shared" si="53"/>
        <v>96.54</v>
      </c>
    </row>
    <row r="345" spans="1:25" x14ac:dyDescent="0.2">
      <c r="A345" s="28">
        <v>41984</v>
      </c>
      <c r="B345">
        <v>2014</v>
      </c>
      <c r="C345">
        <v>12</v>
      </c>
      <c r="D345" t="s">
        <v>551</v>
      </c>
      <c r="E345" t="s">
        <v>415</v>
      </c>
      <c r="F345">
        <v>4</v>
      </c>
      <c r="G345" t="s">
        <v>1440</v>
      </c>
      <c r="H345" t="s">
        <v>1440</v>
      </c>
      <c r="I345" s="30">
        <v>2.34</v>
      </c>
      <c r="J345" s="30">
        <v>5.33</v>
      </c>
      <c r="K345" s="30">
        <v>7</v>
      </c>
      <c r="L345" s="30">
        <v>16.3</v>
      </c>
      <c r="M345" s="30">
        <v>21</v>
      </c>
      <c r="N345" s="30">
        <v>2</v>
      </c>
      <c r="O345" s="30">
        <v>0</v>
      </c>
      <c r="P345" s="30">
        <v>0</v>
      </c>
      <c r="Q345" s="30">
        <f t="shared" si="45"/>
        <v>2.34</v>
      </c>
      <c r="R345" s="30">
        <f t="shared" si="46"/>
        <v>5.33</v>
      </c>
      <c r="S345" s="30">
        <f t="shared" si="47"/>
        <v>7</v>
      </c>
      <c r="T345" s="30">
        <f t="shared" si="48"/>
        <v>16.3</v>
      </c>
      <c r="U345" s="30">
        <f t="shared" si="49"/>
        <v>21</v>
      </c>
      <c r="V345" s="30">
        <f t="shared" si="50"/>
        <v>2</v>
      </c>
      <c r="W345" s="30">
        <f t="shared" si="51"/>
        <v>0</v>
      </c>
      <c r="X345" s="30">
        <f t="shared" si="52"/>
        <v>0</v>
      </c>
      <c r="Y345" s="30">
        <f t="shared" si="53"/>
        <v>53.97</v>
      </c>
    </row>
    <row r="346" spans="1:25" x14ac:dyDescent="0.2">
      <c r="A346" s="28">
        <v>41985</v>
      </c>
      <c r="B346">
        <v>2014</v>
      </c>
      <c r="C346">
        <v>12</v>
      </c>
      <c r="D346" t="s">
        <v>551</v>
      </c>
      <c r="E346" t="s">
        <v>417</v>
      </c>
      <c r="F346">
        <v>5</v>
      </c>
      <c r="G346" t="s">
        <v>1440</v>
      </c>
      <c r="H346" t="s">
        <v>1440</v>
      </c>
      <c r="I346" s="30">
        <v>6.34</v>
      </c>
      <c r="J346" s="30">
        <v>2.34</v>
      </c>
      <c r="K346" s="30">
        <v>5.6</v>
      </c>
      <c r="L346" s="30">
        <v>41.4</v>
      </c>
      <c r="M346" s="30">
        <v>18</v>
      </c>
      <c r="N346" s="30">
        <v>0</v>
      </c>
      <c r="O346" s="30">
        <v>2</v>
      </c>
      <c r="P346" s="30">
        <v>0</v>
      </c>
      <c r="Q346" s="30">
        <f t="shared" si="45"/>
        <v>6.34</v>
      </c>
      <c r="R346" s="30">
        <f t="shared" si="46"/>
        <v>2.34</v>
      </c>
      <c r="S346" s="30">
        <f t="shared" si="47"/>
        <v>5.6</v>
      </c>
      <c r="T346" s="30">
        <f t="shared" si="48"/>
        <v>41.4</v>
      </c>
      <c r="U346" s="30">
        <f t="shared" si="49"/>
        <v>18</v>
      </c>
      <c r="V346" s="30">
        <f t="shared" si="50"/>
        <v>0</v>
      </c>
      <c r="W346" s="30">
        <f t="shared" si="51"/>
        <v>2</v>
      </c>
      <c r="X346" s="30">
        <f t="shared" si="52"/>
        <v>0</v>
      </c>
      <c r="Y346" s="30">
        <f t="shared" si="53"/>
        <v>75.680000000000007</v>
      </c>
    </row>
    <row r="347" spans="1:25" x14ac:dyDescent="0.2">
      <c r="A347" s="28">
        <v>41986</v>
      </c>
      <c r="B347">
        <v>2014</v>
      </c>
      <c r="C347">
        <v>12</v>
      </c>
      <c r="D347" t="s">
        <v>551</v>
      </c>
      <c r="E347" t="s">
        <v>419</v>
      </c>
      <c r="F347">
        <v>6</v>
      </c>
      <c r="G347" t="s">
        <v>1440</v>
      </c>
      <c r="H347" t="s">
        <v>1440</v>
      </c>
      <c r="I347" s="30">
        <v>1</v>
      </c>
      <c r="J347" s="30">
        <v>3.34</v>
      </c>
      <c r="K347" s="30">
        <v>2.4</v>
      </c>
      <c r="L347" s="30">
        <v>25.1</v>
      </c>
      <c r="M347" s="30">
        <v>11</v>
      </c>
      <c r="N347" s="30">
        <v>1</v>
      </c>
      <c r="O347" s="30">
        <v>7</v>
      </c>
      <c r="P347" s="30">
        <v>0</v>
      </c>
      <c r="Q347" s="30">
        <f t="shared" si="45"/>
        <v>1</v>
      </c>
      <c r="R347" s="30">
        <f t="shared" si="46"/>
        <v>3.34</v>
      </c>
      <c r="S347" s="30">
        <f t="shared" si="47"/>
        <v>2.4</v>
      </c>
      <c r="T347" s="30">
        <f t="shared" si="48"/>
        <v>25.1</v>
      </c>
      <c r="U347" s="30">
        <f t="shared" si="49"/>
        <v>11</v>
      </c>
      <c r="V347" s="30">
        <f t="shared" si="50"/>
        <v>1</v>
      </c>
      <c r="W347" s="30">
        <f t="shared" si="51"/>
        <v>7</v>
      </c>
      <c r="X347" s="30">
        <f t="shared" si="52"/>
        <v>0</v>
      </c>
      <c r="Y347" s="30">
        <f t="shared" si="53"/>
        <v>50.84</v>
      </c>
    </row>
    <row r="348" spans="1:25" x14ac:dyDescent="0.2">
      <c r="A348" s="28">
        <v>41987</v>
      </c>
      <c r="B348">
        <v>2014</v>
      </c>
      <c r="C348">
        <v>12</v>
      </c>
      <c r="D348" t="s">
        <v>551</v>
      </c>
      <c r="E348" t="s">
        <v>421</v>
      </c>
      <c r="F348">
        <v>7</v>
      </c>
      <c r="G348" t="s">
        <v>1440</v>
      </c>
      <c r="H348" t="s">
        <v>1440</v>
      </c>
      <c r="I348" s="30">
        <v>10</v>
      </c>
      <c r="J348" s="30">
        <v>2.34</v>
      </c>
      <c r="K348" s="30">
        <v>4.4000000000000004</v>
      </c>
      <c r="L348" s="30">
        <v>40</v>
      </c>
      <c r="M348" s="30">
        <v>10</v>
      </c>
      <c r="N348" s="30">
        <v>0</v>
      </c>
      <c r="O348" s="30">
        <v>6</v>
      </c>
      <c r="P348" s="30">
        <v>1</v>
      </c>
      <c r="Q348" s="30">
        <f t="shared" si="45"/>
        <v>10</v>
      </c>
      <c r="R348" s="30">
        <f t="shared" si="46"/>
        <v>2.34</v>
      </c>
      <c r="S348" s="30">
        <f t="shared" si="47"/>
        <v>4.4000000000000004</v>
      </c>
      <c r="T348" s="30">
        <f t="shared" si="48"/>
        <v>40</v>
      </c>
      <c r="U348" s="30">
        <f t="shared" si="49"/>
        <v>10</v>
      </c>
      <c r="V348" s="30">
        <f t="shared" si="50"/>
        <v>0</v>
      </c>
      <c r="W348" s="30">
        <f t="shared" si="51"/>
        <v>6</v>
      </c>
      <c r="X348" s="30">
        <f t="shared" si="52"/>
        <v>1</v>
      </c>
      <c r="Y348" s="30">
        <f t="shared" si="53"/>
        <v>73.740000000000009</v>
      </c>
    </row>
    <row r="349" spans="1:25" x14ac:dyDescent="0.2">
      <c r="A349" s="28">
        <v>41988</v>
      </c>
      <c r="B349">
        <v>2014</v>
      </c>
      <c r="C349">
        <v>12</v>
      </c>
      <c r="D349" t="s">
        <v>551</v>
      </c>
      <c r="E349" t="s">
        <v>62</v>
      </c>
      <c r="F349">
        <v>1</v>
      </c>
      <c r="G349" t="s">
        <v>1440</v>
      </c>
      <c r="H349" t="s">
        <v>1440</v>
      </c>
      <c r="I349" s="30">
        <v>5.34</v>
      </c>
      <c r="J349" s="30">
        <v>4.0199999999999996</v>
      </c>
      <c r="K349" s="30">
        <v>7.64</v>
      </c>
      <c r="L349" s="30">
        <v>42.2</v>
      </c>
      <c r="M349" s="30">
        <v>14</v>
      </c>
      <c r="N349" s="30">
        <v>1</v>
      </c>
      <c r="O349" s="30">
        <v>9</v>
      </c>
      <c r="P349" s="30">
        <v>1</v>
      </c>
      <c r="Q349" s="30">
        <f t="shared" si="45"/>
        <v>5.34</v>
      </c>
      <c r="R349" s="30">
        <f t="shared" si="46"/>
        <v>4.0199999999999996</v>
      </c>
      <c r="S349" s="30">
        <f t="shared" si="47"/>
        <v>7.64</v>
      </c>
      <c r="T349" s="30">
        <f t="shared" si="48"/>
        <v>42.2</v>
      </c>
      <c r="U349" s="30">
        <f t="shared" si="49"/>
        <v>14</v>
      </c>
      <c r="V349" s="30">
        <f t="shared" si="50"/>
        <v>1</v>
      </c>
      <c r="W349" s="30">
        <f t="shared" si="51"/>
        <v>9</v>
      </c>
      <c r="X349" s="30">
        <f t="shared" si="52"/>
        <v>1</v>
      </c>
      <c r="Y349" s="30">
        <f t="shared" si="53"/>
        <v>84.2</v>
      </c>
    </row>
    <row r="350" spans="1:25" x14ac:dyDescent="0.2">
      <c r="A350" s="28">
        <v>41989</v>
      </c>
      <c r="B350">
        <v>2014</v>
      </c>
      <c r="C350">
        <v>12</v>
      </c>
      <c r="D350" t="s">
        <v>551</v>
      </c>
      <c r="E350" t="s">
        <v>411</v>
      </c>
      <c r="F350">
        <v>2</v>
      </c>
      <c r="G350" t="s">
        <v>1440</v>
      </c>
      <c r="H350" t="s">
        <v>1440</v>
      </c>
      <c r="I350" s="30">
        <v>6.34</v>
      </c>
      <c r="J350" s="30">
        <v>1.34</v>
      </c>
      <c r="K350" s="30">
        <v>6.2</v>
      </c>
      <c r="L350" s="30">
        <v>23</v>
      </c>
      <c r="M350" s="30">
        <v>23</v>
      </c>
      <c r="N350" s="30">
        <v>3</v>
      </c>
      <c r="O350" s="30">
        <v>4</v>
      </c>
      <c r="P350" s="30">
        <v>1</v>
      </c>
      <c r="Q350" s="30">
        <f t="shared" si="45"/>
        <v>6.34</v>
      </c>
      <c r="R350" s="30">
        <f t="shared" si="46"/>
        <v>1.34</v>
      </c>
      <c r="S350" s="30">
        <f t="shared" si="47"/>
        <v>6.2</v>
      </c>
      <c r="T350" s="30">
        <f t="shared" si="48"/>
        <v>23</v>
      </c>
      <c r="U350" s="30">
        <f t="shared" si="49"/>
        <v>23</v>
      </c>
      <c r="V350" s="30">
        <f t="shared" si="50"/>
        <v>3</v>
      </c>
      <c r="W350" s="30">
        <f t="shared" si="51"/>
        <v>4</v>
      </c>
      <c r="X350" s="30">
        <f t="shared" si="52"/>
        <v>1</v>
      </c>
      <c r="Y350" s="30">
        <f t="shared" si="53"/>
        <v>67.88</v>
      </c>
    </row>
    <row r="351" spans="1:25" x14ac:dyDescent="0.2">
      <c r="A351" s="28">
        <v>41990</v>
      </c>
      <c r="B351">
        <v>2014</v>
      </c>
      <c r="C351">
        <v>12</v>
      </c>
      <c r="D351" t="s">
        <v>551</v>
      </c>
      <c r="E351" t="s">
        <v>413</v>
      </c>
      <c r="F351">
        <v>3</v>
      </c>
      <c r="G351" t="s">
        <v>1440</v>
      </c>
      <c r="H351" t="s">
        <v>1440</v>
      </c>
      <c r="I351" s="30">
        <v>3</v>
      </c>
      <c r="J351" s="30">
        <v>3.67</v>
      </c>
      <c r="K351" s="30">
        <v>3.5</v>
      </c>
      <c r="L351" s="30">
        <v>28</v>
      </c>
      <c r="M351" s="30">
        <v>17</v>
      </c>
      <c r="N351" s="30">
        <v>2</v>
      </c>
      <c r="O351" s="30">
        <v>8</v>
      </c>
      <c r="P351" s="30">
        <v>0</v>
      </c>
      <c r="Q351" s="30">
        <f t="shared" si="45"/>
        <v>3</v>
      </c>
      <c r="R351" s="30">
        <f t="shared" si="46"/>
        <v>3.67</v>
      </c>
      <c r="S351" s="30">
        <f t="shared" si="47"/>
        <v>3.5</v>
      </c>
      <c r="T351" s="30">
        <f t="shared" si="48"/>
        <v>28</v>
      </c>
      <c r="U351" s="30">
        <f t="shared" si="49"/>
        <v>17</v>
      </c>
      <c r="V351" s="30">
        <f t="shared" si="50"/>
        <v>2</v>
      </c>
      <c r="W351" s="30">
        <f t="shared" si="51"/>
        <v>8</v>
      </c>
      <c r="X351" s="30">
        <f t="shared" si="52"/>
        <v>0</v>
      </c>
      <c r="Y351" s="30">
        <f t="shared" si="53"/>
        <v>65.17</v>
      </c>
    </row>
    <row r="352" spans="1:25" x14ac:dyDescent="0.2">
      <c r="A352" s="28">
        <v>41991</v>
      </c>
      <c r="B352">
        <v>2014</v>
      </c>
      <c r="C352">
        <v>12</v>
      </c>
      <c r="D352" t="s">
        <v>551</v>
      </c>
      <c r="E352" t="s">
        <v>415</v>
      </c>
      <c r="F352">
        <v>4</v>
      </c>
      <c r="G352" t="s">
        <v>1440</v>
      </c>
      <c r="H352" t="s">
        <v>1440</v>
      </c>
      <c r="I352" s="30">
        <v>5</v>
      </c>
      <c r="J352" s="30">
        <v>3.67</v>
      </c>
      <c r="K352" s="30">
        <v>3</v>
      </c>
      <c r="L352" s="30">
        <v>26.6</v>
      </c>
      <c r="M352" s="30">
        <v>9</v>
      </c>
      <c r="N352" s="30">
        <v>0</v>
      </c>
      <c r="O352" s="30">
        <v>0</v>
      </c>
      <c r="P352" s="30">
        <v>0</v>
      </c>
      <c r="Q352" s="30">
        <f t="shared" si="45"/>
        <v>5</v>
      </c>
      <c r="R352" s="30">
        <f t="shared" si="46"/>
        <v>3.67</v>
      </c>
      <c r="S352" s="30">
        <f t="shared" si="47"/>
        <v>3</v>
      </c>
      <c r="T352" s="30">
        <f t="shared" si="48"/>
        <v>26.6</v>
      </c>
      <c r="U352" s="30">
        <f t="shared" si="49"/>
        <v>9</v>
      </c>
      <c r="V352" s="30">
        <f t="shared" si="50"/>
        <v>0</v>
      </c>
      <c r="W352" s="30">
        <f t="shared" si="51"/>
        <v>0</v>
      </c>
      <c r="X352" s="30">
        <f t="shared" si="52"/>
        <v>0</v>
      </c>
      <c r="Y352" s="30">
        <f t="shared" si="53"/>
        <v>47.27</v>
      </c>
    </row>
    <row r="353" spans="1:25" x14ac:dyDescent="0.2">
      <c r="A353" s="28">
        <v>41992</v>
      </c>
      <c r="B353">
        <v>2014</v>
      </c>
      <c r="C353">
        <v>12</v>
      </c>
      <c r="D353" t="s">
        <v>551</v>
      </c>
      <c r="E353" t="s">
        <v>417</v>
      </c>
      <c r="F353">
        <v>5</v>
      </c>
      <c r="G353" t="s">
        <v>1440</v>
      </c>
      <c r="H353" t="s">
        <v>1440</v>
      </c>
      <c r="I353" s="30">
        <v>12</v>
      </c>
      <c r="J353" s="30">
        <v>8.9009999999999998</v>
      </c>
      <c r="K353" s="30">
        <v>2.2000000000000002</v>
      </c>
      <c r="L353" s="30">
        <v>20.5</v>
      </c>
      <c r="M353" s="30">
        <v>33</v>
      </c>
      <c r="N353" s="30">
        <v>1</v>
      </c>
      <c r="O353" s="30">
        <v>0</v>
      </c>
      <c r="P353" s="30">
        <v>2</v>
      </c>
      <c r="Q353" s="30">
        <f t="shared" si="45"/>
        <v>12</v>
      </c>
      <c r="R353" s="30">
        <f t="shared" si="46"/>
        <v>8.9009999999999998</v>
      </c>
      <c r="S353" s="30">
        <f t="shared" si="47"/>
        <v>2.2000000000000002</v>
      </c>
      <c r="T353" s="30">
        <f t="shared" si="48"/>
        <v>20.5</v>
      </c>
      <c r="U353" s="30">
        <f t="shared" si="49"/>
        <v>33</v>
      </c>
      <c r="V353" s="30">
        <f t="shared" si="50"/>
        <v>1</v>
      </c>
      <c r="W353" s="30">
        <f t="shared" si="51"/>
        <v>0</v>
      </c>
      <c r="X353" s="30">
        <f t="shared" si="52"/>
        <v>2</v>
      </c>
      <c r="Y353" s="30">
        <f t="shared" si="53"/>
        <v>79.600999999999999</v>
      </c>
    </row>
    <row r="354" spans="1:25" x14ac:dyDescent="0.2">
      <c r="A354" s="28">
        <v>41993</v>
      </c>
      <c r="B354">
        <v>2014</v>
      </c>
      <c r="C354">
        <v>12</v>
      </c>
      <c r="D354" t="s">
        <v>551</v>
      </c>
      <c r="E354" t="s">
        <v>419</v>
      </c>
      <c r="F354">
        <v>6</v>
      </c>
      <c r="G354" t="s">
        <v>1440</v>
      </c>
      <c r="H354" t="s">
        <v>1440</v>
      </c>
      <c r="I354" s="30">
        <v>1</v>
      </c>
      <c r="J354" s="30">
        <v>3.66</v>
      </c>
      <c r="K354" s="30">
        <v>2</v>
      </c>
      <c r="L354" s="30">
        <v>31.3</v>
      </c>
      <c r="M354" s="30">
        <v>9</v>
      </c>
      <c r="N354" s="30">
        <v>0</v>
      </c>
      <c r="O354" s="30">
        <v>0</v>
      </c>
      <c r="P354" s="30">
        <v>3</v>
      </c>
      <c r="Q354" s="30">
        <f t="shared" si="45"/>
        <v>1</v>
      </c>
      <c r="R354" s="30">
        <f t="shared" si="46"/>
        <v>3.66</v>
      </c>
      <c r="S354" s="30">
        <f t="shared" si="47"/>
        <v>2</v>
      </c>
      <c r="T354" s="30">
        <f t="shared" si="48"/>
        <v>31.3</v>
      </c>
      <c r="U354" s="30">
        <f t="shared" si="49"/>
        <v>9</v>
      </c>
      <c r="V354" s="30">
        <f t="shared" si="50"/>
        <v>0</v>
      </c>
      <c r="W354" s="30">
        <f t="shared" si="51"/>
        <v>0</v>
      </c>
      <c r="X354" s="30">
        <f t="shared" si="52"/>
        <v>3</v>
      </c>
      <c r="Y354" s="30">
        <f t="shared" si="53"/>
        <v>49.96</v>
      </c>
    </row>
    <row r="355" spans="1:25" x14ac:dyDescent="0.2">
      <c r="A355" s="28">
        <v>41994</v>
      </c>
      <c r="B355">
        <v>2014</v>
      </c>
      <c r="C355">
        <v>12</v>
      </c>
      <c r="D355" t="s">
        <v>551</v>
      </c>
      <c r="E355" t="s">
        <v>421</v>
      </c>
      <c r="F355">
        <v>7</v>
      </c>
      <c r="G355" t="s">
        <v>1440</v>
      </c>
      <c r="H355" t="s">
        <v>1440</v>
      </c>
      <c r="I355" s="30">
        <v>4.33</v>
      </c>
      <c r="J355" s="30">
        <v>4.33</v>
      </c>
      <c r="K355" s="30">
        <v>2</v>
      </c>
      <c r="L355" s="30">
        <v>52.5</v>
      </c>
      <c r="M355" s="30">
        <v>6</v>
      </c>
      <c r="N355" s="30">
        <v>0</v>
      </c>
      <c r="O355" s="30">
        <v>10</v>
      </c>
      <c r="P355" s="30">
        <v>1</v>
      </c>
      <c r="Q355" s="30">
        <f t="shared" si="45"/>
        <v>4.33</v>
      </c>
      <c r="R355" s="30">
        <f t="shared" si="46"/>
        <v>4.33</v>
      </c>
      <c r="S355" s="30">
        <f t="shared" si="47"/>
        <v>2</v>
      </c>
      <c r="T355" s="30">
        <f t="shared" si="48"/>
        <v>52.5</v>
      </c>
      <c r="U355" s="30">
        <f t="shared" si="49"/>
        <v>6</v>
      </c>
      <c r="V355" s="30">
        <f t="shared" si="50"/>
        <v>0</v>
      </c>
      <c r="W355" s="30">
        <f t="shared" si="51"/>
        <v>10</v>
      </c>
      <c r="X355" s="30">
        <f t="shared" si="52"/>
        <v>1</v>
      </c>
      <c r="Y355" s="30">
        <f t="shared" si="53"/>
        <v>80.16</v>
      </c>
    </row>
    <row r="356" spans="1:25" x14ac:dyDescent="0.2">
      <c r="A356" s="28">
        <v>41995</v>
      </c>
      <c r="B356">
        <v>2014</v>
      </c>
      <c r="C356">
        <v>12</v>
      </c>
      <c r="D356" t="s">
        <v>551</v>
      </c>
      <c r="E356" t="s">
        <v>62</v>
      </c>
      <c r="F356">
        <v>1</v>
      </c>
      <c r="G356" t="s">
        <v>1440</v>
      </c>
      <c r="H356" t="s">
        <v>1440</v>
      </c>
      <c r="I356" s="30">
        <v>3.34</v>
      </c>
      <c r="J356" s="30">
        <v>4.68</v>
      </c>
      <c r="K356" s="30">
        <v>2.2839999999999998</v>
      </c>
      <c r="L356" s="30">
        <v>19.600000000000001</v>
      </c>
      <c r="M356" s="30">
        <v>43</v>
      </c>
      <c r="N356" s="30">
        <v>1</v>
      </c>
      <c r="O356" s="30">
        <v>13</v>
      </c>
      <c r="P356" s="30">
        <v>4</v>
      </c>
      <c r="Q356" s="30">
        <f t="shared" si="45"/>
        <v>3.34</v>
      </c>
      <c r="R356" s="30">
        <f t="shared" si="46"/>
        <v>4.68</v>
      </c>
      <c r="S356" s="30">
        <f t="shared" si="47"/>
        <v>2.2839999999999998</v>
      </c>
      <c r="T356" s="30">
        <f t="shared" si="48"/>
        <v>19.600000000000001</v>
      </c>
      <c r="U356" s="30">
        <f t="shared" si="49"/>
        <v>43</v>
      </c>
      <c r="V356" s="30">
        <f t="shared" si="50"/>
        <v>1</v>
      </c>
      <c r="W356" s="30">
        <f t="shared" si="51"/>
        <v>13</v>
      </c>
      <c r="X356" s="30">
        <f t="shared" si="52"/>
        <v>4</v>
      </c>
      <c r="Y356" s="30">
        <f t="shared" si="53"/>
        <v>90.903999999999996</v>
      </c>
    </row>
    <row r="357" spans="1:25" x14ac:dyDescent="0.2">
      <c r="A357" s="28">
        <v>41996</v>
      </c>
      <c r="B357">
        <v>2014</v>
      </c>
      <c r="C357">
        <v>12</v>
      </c>
      <c r="D357" t="s">
        <v>551</v>
      </c>
      <c r="E357" t="s">
        <v>411</v>
      </c>
      <c r="F357">
        <v>2</v>
      </c>
      <c r="G357" t="s">
        <v>1440</v>
      </c>
      <c r="H357" t="s">
        <v>1440</v>
      </c>
      <c r="I357" s="30">
        <v>10.5</v>
      </c>
      <c r="J357" s="30">
        <v>3</v>
      </c>
      <c r="K357" s="30">
        <v>4.5999999999999996</v>
      </c>
      <c r="L357" s="30">
        <v>40.4</v>
      </c>
      <c r="M357" s="30">
        <v>13</v>
      </c>
      <c r="N357" s="30">
        <v>2</v>
      </c>
      <c r="O357" s="30">
        <v>15</v>
      </c>
      <c r="P357" s="30">
        <v>0</v>
      </c>
      <c r="Q357" s="30">
        <f t="shared" si="45"/>
        <v>10.5</v>
      </c>
      <c r="R357" s="30">
        <f t="shared" si="46"/>
        <v>3</v>
      </c>
      <c r="S357" s="30">
        <f t="shared" si="47"/>
        <v>4.5999999999999996</v>
      </c>
      <c r="T357" s="30">
        <f t="shared" si="48"/>
        <v>40.4</v>
      </c>
      <c r="U357" s="30">
        <f t="shared" si="49"/>
        <v>13</v>
      </c>
      <c r="V357" s="30">
        <f t="shared" si="50"/>
        <v>2</v>
      </c>
      <c r="W357" s="30">
        <f t="shared" si="51"/>
        <v>15</v>
      </c>
      <c r="X357" s="30">
        <f t="shared" si="52"/>
        <v>0</v>
      </c>
      <c r="Y357" s="30">
        <f t="shared" si="53"/>
        <v>88.5</v>
      </c>
    </row>
    <row r="358" spans="1:25" x14ac:dyDescent="0.2">
      <c r="A358" s="28">
        <v>41997</v>
      </c>
      <c r="B358">
        <v>2014</v>
      </c>
      <c r="C358">
        <v>12</v>
      </c>
      <c r="D358" t="s">
        <v>551</v>
      </c>
      <c r="E358" t="s">
        <v>413</v>
      </c>
      <c r="F358">
        <v>3</v>
      </c>
      <c r="G358" t="s">
        <v>1440</v>
      </c>
      <c r="H358" t="s">
        <v>1440</v>
      </c>
      <c r="I358" s="30">
        <v>1</v>
      </c>
      <c r="J358" s="30">
        <v>3</v>
      </c>
      <c r="K358" s="30">
        <v>1</v>
      </c>
      <c r="L358" s="30">
        <v>41.6</v>
      </c>
      <c r="M358" s="30">
        <v>16</v>
      </c>
      <c r="N358" s="30">
        <v>0</v>
      </c>
      <c r="O358" s="30">
        <v>2</v>
      </c>
      <c r="P358" s="30">
        <v>2</v>
      </c>
      <c r="Q358" s="30">
        <f t="shared" si="45"/>
        <v>1</v>
      </c>
      <c r="R358" s="30">
        <f t="shared" si="46"/>
        <v>3</v>
      </c>
      <c r="S358" s="30">
        <f t="shared" si="47"/>
        <v>1</v>
      </c>
      <c r="T358" s="30">
        <f t="shared" si="48"/>
        <v>41.6</v>
      </c>
      <c r="U358" s="30">
        <f t="shared" si="49"/>
        <v>16</v>
      </c>
      <c r="V358" s="30">
        <f t="shared" si="50"/>
        <v>0</v>
      </c>
      <c r="W358" s="30">
        <f t="shared" si="51"/>
        <v>2</v>
      </c>
      <c r="X358" s="30">
        <f t="shared" si="52"/>
        <v>2</v>
      </c>
      <c r="Y358" s="30">
        <f t="shared" si="53"/>
        <v>66.599999999999994</v>
      </c>
    </row>
    <row r="359" spans="1:25" x14ac:dyDescent="0.2">
      <c r="A359" s="28">
        <v>41998</v>
      </c>
      <c r="B359">
        <v>2014</v>
      </c>
      <c r="C359">
        <v>12</v>
      </c>
      <c r="D359" t="s">
        <v>551</v>
      </c>
      <c r="E359" t="s">
        <v>415</v>
      </c>
      <c r="F359">
        <v>4</v>
      </c>
      <c r="G359" t="s">
        <v>1440</v>
      </c>
      <c r="H359" t="s">
        <v>1440</v>
      </c>
      <c r="I359" s="30">
        <v>8.34</v>
      </c>
      <c r="J359" s="30">
        <v>2</v>
      </c>
      <c r="K359" s="30">
        <v>9.5</v>
      </c>
      <c r="L359" s="30">
        <v>31</v>
      </c>
      <c r="M359" s="30">
        <v>16</v>
      </c>
      <c r="N359" s="30">
        <v>0</v>
      </c>
      <c r="O359" s="30">
        <v>2</v>
      </c>
      <c r="P359" s="30">
        <v>2</v>
      </c>
      <c r="Q359" s="30">
        <f t="shared" si="45"/>
        <v>8.34</v>
      </c>
      <c r="R359" s="30">
        <f t="shared" si="46"/>
        <v>2</v>
      </c>
      <c r="S359" s="30">
        <f t="shared" si="47"/>
        <v>9.5</v>
      </c>
      <c r="T359" s="30">
        <f t="shared" si="48"/>
        <v>31</v>
      </c>
      <c r="U359" s="30">
        <f t="shared" si="49"/>
        <v>16</v>
      </c>
      <c r="V359" s="30">
        <f t="shared" si="50"/>
        <v>0</v>
      </c>
      <c r="W359" s="30">
        <f t="shared" si="51"/>
        <v>2</v>
      </c>
      <c r="X359" s="30">
        <f t="shared" si="52"/>
        <v>2</v>
      </c>
      <c r="Y359" s="30">
        <f t="shared" si="53"/>
        <v>70.84</v>
      </c>
    </row>
    <row r="360" spans="1:25" x14ac:dyDescent="0.2">
      <c r="A360" s="28">
        <v>41999</v>
      </c>
      <c r="B360">
        <v>2014</v>
      </c>
      <c r="C360">
        <v>12</v>
      </c>
      <c r="D360" t="s">
        <v>551</v>
      </c>
      <c r="E360" t="s">
        <v>417</v>
      </c>
      <c r="F360">
        <v>5</v>
      </c>
      <c r="G360" t="s">
        <v>1440</v>
      </c>
      <c r="H360" t="s">
        <v>1440</v>
      </c>
      <c r="I360" s="30">
        <v>3.33</v>
      </c>
      <c r="J360" s="30">
        <v>4.01</v>
      </c>
      <c r="K360" s="30">
        <v>3</v>
      </c>
      <c r="L360" s="30">
        <v>30.7</v>
      </c>
      <c r="M360" s="30">
        <v>25</v>
      </c>
      <c r="N360" s="30">
        <v>1</v>
      </c>
      <c r="O360" s="30">
        <v>0</v>
      </c>
      <c r="P360" s="30">
        <v>0</v>
      </c>
      <c r="Q360" s="30">
        <f t="shared" si="45"/>
        <v>3.33</v>
      </c>
      <c r="R360" s="30">
        <f t="shared" si="46"/>
        <v>4.01</v>
      </c>
      <c r="S360" s="30">
        <f t="shared" si="47"/>
        <v>3</v>
      </c>
      <c r="T360" s="30">
        <f t="shared" si="48"/>
        <v>30.7</v>
      </c>
      <c r="U360" s="30">
        <f t="shared" si="49"/>
        <v>25</v>
      </c>
      <c r="V360" s="30">
        <f t="shared" si="50"/>
        <v>1</v>
      </c>
      <c r="W360" s="30">
        <f t="shared" si="51"/>
        <v>0</v>
      </c>
      <c r="X360" s="30">
        <f t="shared" si="52"/>
        <v>0</v>
      </c>
      <c r="Y360" s="30">
        <f t="shared" si="53"/>
        <v>67.039999999999992</v>
      </c>
    </row>
    <row r="361" spans="1:25" x14ac:dyDescent="0.2">
      <c r="A361" s="28">
        <v>42000</v>
      </c>
      <c r="B361">
        <v>2014</v>
      </c>
      <c r="C361">
        <v>12</v>
      </c>
      <c r="D361" t="s">
        <v>551</v>
      </c>
      <c r="E361" t="s">
        <v>419</v>
      </c>
      <c r="F361">
        <v>6</v>
      </c>
      <c r="G361" t="s">
        <v>1440</v>
      </c>
      <c r="H361" t="s">
        <v>1440</v>
      </c>
      <c r="I361" s="30">
        <v>7.33</v>
      </c>
      <c r="J361" s="30">
        <v>5.34</v>
      </c>
      <c r="K361" s="30">
        <v>4.4000000000000004</v>
      </c>
      <c r="L361" s="30">
        <v>39</v>
      </c>
      <c r="M361" s="30">
        <v>26</v>
      </c>
      <c r="N361" s="30">
        <v>0</v>
      </c>
      <c r="O361" s="30">
        <v>9</v>
      </c>
      <c r="P361" s="30">
        <v>3</v>
      </c>
      <c r="Q361" s="30">
        <f t="shared" si="45"/>
        <v>7.33</v>
      </c>
      <c r="R361" s="30">
        <f t="shared" si="46"/>
        <v>5.34</v>
      </c>
      <c r="S361" s="30">
        <f t="shared" si="47"/>
        <v>4.4000000000000004</v>
      </c>
      <c r="T361" s="30">
        <f t="shared" si="48"/>
        <v>39</v>
      </c>
      <c r="U361" s="30">
        <f t="shared" si="49"/>
        <v>26</v>
      </c>
      <c r="V361" s="30">
        <f t="shared" si="50"/>
        <v>0</v>
      </c>
      <c r="W361" s="30">
        <f t="shared" si="51"/>
        <v>9</v>
      </c>
      <c r="X361" s="30">
        <f t="shared" si="52"/>
        <v>3</v>
      </c>
      <c r="Y361" s="30">
        <f t="shared" si="53"/>
        <v>94.07</v>
      </c>
    </row>
    <row r="362" spans="1:25" x14ac:dyDescent="0.2">
      <c r="A362" s="28">
        <v>42001</v>
      </c>
      <c r="B362">
        <v>2014</v>
      </c>
      <c r="C362">
        <v>12</v>
      </c>
      <c r="D362" t="s">
        <v>551</v>
      </c>
      <c r="E362" t="s">
        <v>421</v>
      </c>
      <c r="F362">
        <v>7</v>
      </c>
      <c r="G362" t="s">
        <v>1440</v>
      </c>
      <c r="H362" t="s">
        <v>1440</v>
      </c>
      <c r="I362" s="30">
        <v>2.34</v>
      </c>
      <c r="J362" s="30">
        <v>10.76</v>
      </c>
      <c r="K362" s="30">
        <v>3</v>
      </c>
      <c r="L362" s="30">
        <v>80.400000000000006</v>
      </c>
      <c r="M362" s="30">
        <v>15</v>
      </c>
      <c r="N362" s="30">
        <v>0</v>
      </c>
      <c r="O362" s="30">
        <v>13</v>
      </c>
      <c r="P362" s="30">
        <v>1</v>
      </c>
      <c r="Q362" s="30">
        <f t="shared" si="45"/>
        <v>2.34</v>
      </c>
      <c r="R362" s="30">
        <f t="shared" si="46"/>
        <v>10.76</v>
      </c>
      <c r="S362" s="30">
        <f t="shared" si="47"/>
        <v>3</v>
      </c>
      <c r="T362" s="30">
        <f t="shared" si="48"/>
        <v>80.400000000000006</v>
      </c>
      <c r="U362" s="30">
        <f t="shared" si="49"/>
        <v>15</v>
      </c>
      <c r="V362" s="30">
        <f t="shared" si="50"/>
        <v>0</v>
      </c>
      <c r="W362" s="30">
        <f t="shared" si="51"/>
        <v>13</v>
      </c>
      <c r="X362" s="30">
        <f t="shared" si="52"/>
        <v>1</v>
      </c>
      <c r="Y362" s="30">
        <f t="shared" si="53"/>
        <v>125.5</v>
      </c>
    </row>
    <row r="363" spans="1:25" x14ac:dyDescent="0.2">
      <c r="A363" s="28">
        <v>42002</v>
      </c>
      <c r="B363">
        <v>2014</v>
      </c>
      <c r="C363">
        <v>12</v>
      </c>
      <c r="D363" t="s">
        <v>551</v>
      </c>
      <c r="E363" t="s">
        <v>62</v>
      </c>
      <c r="F363">
        <v>1</v>
      </c>
      <c r="G363" t="s">
        <v>1440</v>
      </c>
      <c r="H363" t="s">
        <v>1440</v>
      </c>
      <c r="I363" s="30">
        <v>2.33</v>
      </c>
      <c r="J363" s="30">
        <v>3.66</v>
      </c>
      <c r="K363" s="30">
        <v>4</v>
      </c>
      <c r="L363" s="30">
        <v>40</v>
      </c>
      <c r="M363" s="30">
        <v>5</v>
      </c>
      <c r="N363" s="30">
        <v>1</v>
      </c>
      <c r="O363" s="30">
        <v>2</v>
      </c>
      <c r="P363" s="30">
        <v>0</v>
      </c>
      <c r="Q363" s="30">
        <f t="shared" si="45"/>
        <v>2.33</v>
      </c>
      <c r="R363" s="30">
        <f t="shared" si="46"/>
        <v>3.66</v>
      </c>
      <c r="S363" s="30">
        <f t="shared" si="47"/>
        <v>4</v>
      </c>
      <c r="T363" s="30">
        <f t="shared" si="48"/>
        <v>40</v>
      </c>
      <c r="U363" s="30">
        <f t="shared" si="49"/>
        <v>5</v>
      </c>
      <c r="V363" s="30">
        <f t="shared" si="50"/>
        <v>1</v>
      </c>
      <c r="W363" s="30">
        <f t="shared" si="51"/>
        <v>2</v>
      </c>
      <c r="X363" s="30">
        <f t="shared" si="52"/>
        <v>0</v>
      </c>
      <c r="Y363" s="30">
        <f t="shared" si="53"/>
        <v>57.99</v>
      </c>
    </row>
    <row r="364" spans="1:25" x14ac:dyDescent="0.2">
      <c r="A364" s="28">
        <v>42003</v>
      </c>
      <c r="B364">
        <v>2014</v>
      </c>
      <c r="C364">
        <v>12</v>
      </c>
      <c r="D364" t="s">
        <v>551</v>
      </c>
      <c r="E364" t="s">
        <v>411</v>
      </c>
      <c r="F364">
        <v>2</v>
      </c>
      <c r="G364" t="s">
        <v>1440</v>
      </c>
      <c r="H364" t="s">
        <v>1440</v>
      </c>
      <c r="I364" s="30">
        <v>9</v>
      </c>
      <c r="J364" s="30">
        <v>5.63</v>
      </c>
      <c r="K364" s="30">
        <v>3.8</v>
      </c>
      <c r="L364" s="30">
        <v>51</v>
      </c>
      <c r="M364" s="30">
        <v>18</v>
      </c>
      <c r="N364" s="30">
        <v>0</v>
      </c>
      <c r="O364" s="30">
        <v>5</v>
      </c>
      <c r="P364" s="30">
        <v>2</v>
      </c>
      <c r="Q364" s="30">
        <f t="shared" si="45"/>
        <v>9</v>
      </c>
      <c r="R364" s="30">
        <f t="shared" si="46"/>
        <v>5.63</v>
      </c>
      <c r="S364" s="30">
        <f t="shared" si="47"/>
        <v>3.8</v>
      </c>
      <c r="T364" s="30">
        <f t="shared" si="48"/>
        <v>51</v>
      </c>
      <c r="U364" s="30">
        <f t="shared" si="49"/>
        <v>18</v>
      </c>
      <c r="V364" s="30">
        <f t="shared" si="50"/>
        <v>0</v>
      </c>
      <c r="W364" s="30">
        <f t="shared" si="51"/>
        <v>5</v>
      </c>
      <c r="X364" s="30">
        <f t="shared" si="52"/>
        <v>2</v>
      </c>
      <c r="Y364" s="30">
        <f t="shared" si="53"/>
        <v>94.43</v>
      </c>
    </row>
    <row r="365" spans="1:25" x14ac:dyDescent="0.2">
      <c r="A365" s="28">
        <v>42004</v>
      </c>
      <c r="B365">
        <v>2014</v>
      </c>
      <c r="C365">
        <v>12</v>
      </c>
      <c r="D365" t="s">
        <v>551</v>
      </c>
      <c r="E365" t="s">
        <v>413</v>
      </c>
      <c r="F365">
        <v>3</v>
      </c>
      <c r="G365" t="s">
        <v>1440</v>
      </c>
      <c r="H365" t="s">
        <v>1440</v>
      </c>
      <c r="I365" s="30">
        <v>5.67</v>
      </c>
      <c r="J365" s="30">
        <v>6.33</v>
      </c>
      <c r="K365" s="30">
        <v>2.5</v>
      </c>
      <c r="L365" s="30">
        <v>41.08</v>
      </c>
      <c r="M365" s="30">
        <v>14</v>
      </c>
      <c r="N365" s="30">
        <v>3</v>
      </c>
      <c r="O365" s="30">
        <v>10</v>
      </c>
      <c r="P365" s="30">
        <v>1</v>
      </c>
      <c r="Q365" s="30">
        <f t="shared" si="45"/>
        <v>5.67</v>
      </c>
      <c r="R365" s="30">
        <f t="shared" si="46"/>
        <v>6.33</v>
      </c>
      <c r="S365" s="30">
        <f t="shared" si="47"/>
        <v>2.5</v>
      </c>
      <c r="T365" s="30">
        <f t="shared" si="48"/>
        <v>41.08</v>
      </c>
      <c r="U365" s="30">
        <f t="shared" si="49"/>
        <v>14</v>
      </c>
      <c r="V365" s="30">
        <f t="shared" si="50"/>
        <v>3</v>
      </c>
      <c r="W365" s="30">
        <f t="shared" si="51"/>
        <v>10</v>
      </c>
      <c r="X365" s="30">
        <f t="shared" si="52"/>
        <v>1</v>
      </c>
      <c r="Y365" s="30">
        <f t="shared" si="53"/>
        <v>83.58</v>
      </c>
    </row>
    <row r="366" spans="1:25" x14ac:dyDescent="0.2">
      <c r="A366" s="28">
        <v>42005</v>
      </c>
      <c r="B366">
        <v>2015</v>
      </c>
      <c r="C366">
        <v>1</v>
      </c>
      <c r="D366" t="s">
        <v>552</v>
      </c>
      <c r="E366" t="s">
        <v>415</v>
      </c>
      <c r="F366">
        <v>4</v>
      </c>
      <c r="G366" t="s">
        <v>1440</v>
      </c>
      <c r="H366" t="s">
        <v>1440</v>
      </c>
      <c r="I366" s="30">
        <v>4.33</v>
      </c>
      <c r="J366" s="30">
        <v>4.726</v>
      </c>
      <c r="K366" s="30">
        <v>2.2000000000000002</v>
      </c>
      <c r="L366" s="30">
        <v>14.1</v>
      </c>
      <c r="M366" s="30">
        <v>9</v>
      </c>
      <c r="N366" s="30">
        <v>0</v>
      </c>
      <c r="O366" s="30">
        <v>27</v>
      </c>
      <c r="P366" s="30">
        <v>1</v>
      </c>
      <c r="Q366" s="30">
        <f t="shared" si="45"/>
        <v>4.33</v>
      </c>
      <c r="R366" s="30">
        <f t="shared" si="46"/>
        <v>4.726</v>
      </c>
      <c r="S366" s="30">
        <f t="shared" si="47"/>
        <v>2.2000000000000002</v>
      </c>
      <c r="T366" s="30">
        <f t="shared" si="48"/>
        <v>14.1</v>
      </c>
      <c r="U366" s="30">
        <f t="shared" si="49"/>
        <v>9</v>
      </c>
      <c r="V366" s="30">
        <f t="shared" si="50"/>
        <v>0</v>
      </c>
      <c r="W366" s="30">
        <f t="shared" si="51"/>
        <v>27</v>
      </c>
      <c r="X366" s="30">
        <f t="shared" si="52"/>
        <v>1</v>
      </c>
      <c r="Y366" s="30">
        <f t="shared" si="53"/>
        <v>62.356000000000002</v>
      </c>
    </row>
    <row r="367" spans="1:25" x14ac:dyDescent="0.2">
      <c r="A367" s="28">
        <v>42006</v>
      </c>
      <c r="B367">
        <v>2015</v>
      </c>
      <c r="C367">
        <v>1</v>
      </c>
      <c r="D367" t="s">
        <v>552</v>
      </c>
      <c r="E367" t="s">
        <v>417</v>
      </c>
      <c r="F367">
        <v>5</v>
      </c>
      <c r="G367" t="s">
        <v>1440</v>
      </c>
      <c r="H367" t="s">
        <v>1440</v>
      </c>
      <c r="I367" s="30">
        <v>6</v>
      </c>
      <c r="J367" s="30">
        <v>5.33</v>
      </c>
      <c r="K367" s="30">
        <v>4.9000000000000004</v>
      </c>
      <c r="L367" s="30">
        <v>50.8</v>
      </c>
      <c r="M367" s="30">
        <v>13</v>
      </c>
      <c r="N367" s="30">
        <v>0</v>
      </c>
      <c r="O367" s="30">
        <v>6.25</v>
      </c>
      <c r="P367" s="30">
        <v>2</v>
      </c>
      <c r="Q367" s="30">
        <f t="shared" si="45"/>
        <v>6</v>
      </c>
      <c r="R367" s="30">
        <f t="shared" si="46"/>
        <v>5.33</v>
      </c>
      <c r="S367" s="30">
        <f t="shared" si="47"/>
        <v>4.9000000000000004</v>
      </c>
      <c r="T367" s="30">
        <f t="shared" si="48"/>
        <v>50.8</v>
      </c>
      <c r="U367" s="30">
        <f t="shared" si="49"/>
        <v>13</v>
      </c>
      <c r="V367" s="30">
        <f t="shared" si="50"/>
        <v>0</v>
      </c>
      <c r="W367" s="30">
        <f t="shared" si="51"/>
        <v>6.25</v>
      </c>
      <c r="X367" s="30">
        <f t="shared" si="52"/>
        <v>2</v>
      </c>
      <c r="Y367" s="30">
        <f t="shared" si="53"/>
        <v>88.28</v>
      </c>
    </row>
    <row r="368" spans="1:25" x14ac:dyDescent="0.2">
      <c r="A368" s="28">
        <v>42007</v>
      </c>
      <c r="B368">
        <v>2015</v>
      </c>
      <c r="C368">
        <v>1</v>
      </c>
      <c r="D368" t="s">
        <v>552</v>
      </c>
      <c r="E368" t="s">
        <v>419</v>
      </c>
      <c r="F368">
        <v>6</v>
      </c>
      <c r="G368" t="s">
        <v>1440</v>
      </c>
      <c r="H368" t="s">
        <v>1440</v>
      </c>
      <c r="I368" s="30">
        <v>9</v>
      </c>
      <c r="J368" s="30">
        <v>4.67</v>
      </c>
      <c r="K368" s="30">
        <v>6</v>
      </c>
      <c r="L368" s="30">
        <v>57.24</v>
      </c>
      <c r="M368" s="30">
        <v>11</v>
      </c>
      <c r="N368" s="30">
        <v>3</v>
      </c>
      <c r="O368" s="30">
        <v>0</v>
      </c>
      <c r="P368" s="30">
        <v>4</v>
      </c>
      <c r="Q368" s="30">
        <f t="shared" si="45"/>
        <v>9</v>
      </c>
      <c r="R368" s="30">
        <f t="shared" si="46"/>
        <v>4.67</v>
      </c>
      <c r="S368" s="30">
        <f t="shared" si="47"/>
        <v>6</v>
      </c>
      <c r="T368" s="30">
        <f t="shared" si="48"/>
        <v>57.24</v>
      </c>
      <c r="U368" s="30">
        <f t="shared" si="49"/>
        <v>11</v>
      </c>
      <c r="V368" s="30">
        <f t="shared" si="50"/>
        <v>3</v>
      </c>
      <c r="W368" s="30">
        <f t="shared" si="51"/>
        <v>0</v>
      </c>
      <c r="X368" s="30">
        <f t="shared" si="52"/>
        <v>4</v>
      </c>
      <c r="Y368" s="30">
        <f t="shared" si="53"/>
        <v>94.91</v>
      </c>
    </row>
    <row r="369" spans="1:25" x14ac:dyDescent="0.2">
      <c r="A369" s="28">
        <v>42008</v>
      </c>
      <c r="B369">
        <v>2015</v>
      </c>
      <c r="C369">
        <v>1</v>
      </c>
      <c r="D369" t="s">
        <v>552</v>
      </c>
      <c r="E369" t="s">
        <v>421</v>
      </c>
      <c r="F369">
        <v>7</v>
      </c>
      <c r="G369" t="s">
        <v>1440</v>
      </c>
      <c r="H369" t="s">
        <v>1440</v>
      </c>
      <c r="I369" s="30">
        <v>4.68</v>
      </c>
      <c r="J369" s="30">
        <v>8.92</v>
      </c>
      <c r="K369" s="30">
        <v>3.5</v>
      </c>
      <c r="L369" s="30">
        <v>60.1</v>
      </c>
      <c r="M369" s="30">
        <v>4</v>
      </c>
      <c r="N369" s="30">
        <v>0</v>
      </c>
      <c r="O369" s="30">
        <v>2</v>
      </c>
      <c r="P369" s="30">
        <v>1</v>
      </c>
      <c r="Q369" s="30">
        <f t="shared" si="45"/>
        <v>4.68</v>
      </c>
      <c r="R369" s="30">
        <f t="shared" si="46"/>
        <v>8.92</v>
      </c>
      <c r="S369" s="30">
        <f t="shared" si="47"/>
        <v>3.5</v>
      </c>
      <c r="T369" s="30">
        <f t="shared" si="48"/>
        <v>60.1</v>
      </c>
      <c r="U369" s="30">
        <f t="shared" si="49"/>
        <v>4</v>
      </c>
      <c r="V369" s="30">
        <f t="shared" si="50"/>
        <v>0</v>
      </c>
      <c r="W369" s="30">
        <f t="shared" si="51"/>
        <v>2</v>
      </c>
      <c r="X369" s="30">
        <f t="shared" si="52"/>
        <v>1</v>
      </c>
      <c r="Y369" s="30">
        <f t="shared" si="53"/>
        <v>84.2</v>
      </c>
    </row>
    <row r="370" spans="1:25" x14ac:dyDescent="0.2">
      <c r="A370" s="28">
        <v>42009</v>
      </c>
      <c r="B370">
        <v>2015</v>
      </c>
      <c r="C370">
        <v>1</v>
      </c>
      <c r="D370" t="s">
        <v>552</v>
      </c>
      <c r="E370" t="s">
        <v>62</v>
      </c>
      <c r="F370">
        <v>1</v>
      </c>
      <c r="G370" t="s">
        <v>1440</v>
      </c>
      <c r="H370" t="s">
        <v>1440</v>
      </c>
      <c r="I370" s="30">
        <v>2.34</v>
      </c>
      <c r="J370" s="30">
        <v>3.32</v>
      </c>
      <c r="K370" s="30">
        <v>1</v>
      </c>
      <c r="L370" s="30">
        <v>33.6</v>
      </c>
      <c r="M370" s="30">
        <v>14</v>
      </c>
      <c r="N370" s="30">
        <v>0</v>
      </c>
      <c r="O370" s="30">
        <v>16</v>
      </c>
      <c r="P370" s="30">
        <v>3</v>
      </c>
      <c r="Q370" s="30">
        <f t="shared" si="45"/>
        <v>2.34</v>
      </c>
      <c r="R370" s="30">
        <f t="shared" si="46"/>
        <v>3.32</v>
      </c>
      <c r="S370" s="30">
        <f t="shared" si="47"/>
        <v>1</v>
      </c>
      <c r="T370" s="30">
        <f t="shared" si="48"/>
        <v>33.6</v>
      </c>
      <c r="U370" s="30">
        <f t="shared" si="49"/>
        <v>14</v>
      </c>
      <c r="V370" s="30">
        <f t="shared" si="50"/>
        <v>0</v>
      </c>
      <c r="W370" s="30">
        <f t="shared" si="51"/>
        <v>16</v>
      </c>
      <c r="X370" s="30">
        <f t="shared" si="52"/>
        <v>3</v>
      </c>
      <c r="Y370" s="30">
        <f t="shared" si="53"/>
        <v>73.260000000000005</v>
      </c>
    </row>
    <row r="371" spans="1:25" x14ac:dyDescent="0.2">
      <c r="A371" s="28">
        <v>42010</v>
      </c>
      <c r="B371">
        <v>2015</v>
      </c>
      <c r="C371">
        <v>1</v>
      </c>
      <c r="D371" t="s">
        <v>552</v>
      </c>
      <c r="E371" t="s">
        <v>411</v>
      </c>
      <c r="F371">
        <v>2</v>
      </c>
      <c r="G371" t="s">
        <v>1440</v>
      </c>
      <c r="H371" t="s">
        <v>1440</v>
      </c>
      <c r="I371" s="30">
        <v>3</v>
      </c>
      <c r="J371" s="30">
        <v>9.3699999999999992</v>
      </c>
      <c r="K371" s="30">
        <v>7.3</v>
      </c>
      <c r="L371" s="30">
        <v>42</v>
      </c>
      <c r="M371" s="30">
        <v>13</v>
      </c>
      <c r="N371" s="30">
        <v>0</v>
      </c>
      <c r="O371" s="30">
        <v>3</v>
      </c>
      <c r="P371" s="30">
        <v>0</v>
      </c>
      <c r="Q371" s="30">
        <f t="shared" si="45"/>
        <v>3</v>
      </c>
      <c r="R371" s="30">
        <f t="shared" si="46"/>
        <v>9.3699999999999992</v>
      </c>
      <c r="S371" s="30">
        <f t="shared" si="47"/>
        <v>7.3</v>
      </c>
      <c r="T371" s="30">
        <f t="shared" si="48"/>
        <v>42</v>
      </c>
      <c r="U371" s="30">
        <f t="shared" si="49"/>
        <v>13</v>
      </c>
      <c r="V371" s="30">
        <f t="shared" si="50"/>
        <v>0</v>
      </c>
      <c r="W371" s="30">
        <f t="shared" si="51"/>
        <v>3</v>
      </c>
      <c r="X371" s="30">
        <f t="shared" si="52"/>
        <v>0</v>
      </c>
      <c r="Y371" s="30">
        <f t="shared" si="53"/>
        <v>77.67</v>
      </c>
    </row>
    <row r="372" spans="1:25" x14ac:dyDescent="0.2">
      <c r="A372" s="28">
        <v>42011</v>
      </c>
      <c r="B372">
        <v>2015</v>
      </c>
      <c r="C372">
        <v>1</v>
      </c>
      <c r="D372" t="s">
        <v>552</v>
      </c>
      <c r="E372" t="s">
        <v>413</v>
      </c>
      <c r="F372">
        <v>3</v>
      </c>
      <c r="G372" t="s">
        <v>1440</v>
      </c>
      <c r="H372" t="s">
        <v>1440</v>
      </c>
      <c r="I372" s="30">
        <v>2.34</v>
      </c>
      <c r="J372" s="30">
        <v>10.01</v>
      </c>
      <c r="K372" s="30">
        <v>5.7</v>
      </c>
      <c r="L372" s="30">
        <v>38</v>
      </c>
      <c r="M372" s="30">
        <v>6</v>
      </c>
      <c r="N372" s="30">
        <v>0</v>
      </c>
      <c r="O372" s="30">
        <v>12</v>
      </c>
      <c r="P372" s="30">
        <v>3.3</v>
      </c>
      <c r="Q372" s="30">
        <f t="shared" si="45"/>
        <v>2.34</v>
      </c>
      <c r="R372" s="30">
        <f t="shared" si="46"/>
        <v>10.01</v>
      </c>
      <c r="S372" s="30">
        <f t="shared" si="47"/>
        <v>5.7</v>
      </c>
      <c r="T372" s="30">
        <f t="shared" si="48"/>
        <v>38</v>
      </c>
      <c r="U372" s="30">
        <f t="shared" si="49"/>
        <v>6</v>
      </c>
      <c r="V372" s="30">
        <f t="shared" si="50"/>
        <v>0</v>
      </c>
      <c r="W372" s="30">
        <f t="shared" si="51"/>
        <v>12</v>
      </c>
      <c r="X372" s="30">
        <f t="shared" si="52"/>
        <v>3.3</v>
      </c>
      <c r="Y372" s="30">
        <f t="shared" si="53"/>
        <v>77.349999999999994</v>
      </c>
    </row>
    <row r="373" spans="1:25" x14ac:dyDescent="0.2">
      <c r="A373" s="28">
        <v>42012</v>
      </c>
      <c r="B373">
        <v>2015</v>
      </c>
      <c r="C373">
        <v>1</v>
      </c>
      <c r="D373" t="s">
        <v>552</v>
      </c>
      <c r="E373" t="s">
        <v>415</v>
      </c>
      <c r="F373">
        <v>4</v>
      </c>
      <c r="G373" t="s">
        <v>1440</v>
      </c>
      <c r="H373" t="s">
        <v>1440</v>
      </c>
      <c r="I373" s="30">
        <v>2</v>
      </c>
      <c r="J373" s="30">
        <v>7.077</v>
      </c>
      <c r="K373" s="30">
        <v>1.2</v>
      </c>
      <c r="L373" s="30">
        <v>46.4</v>
      </c>
      <c r="M373" s="30">
        <v>13</v>
      </c>
      <c r="N373" s="30">
        <v>1</v>
      </c>
      <c r="O373" s="30">
        <v>1</v>
      </c>
      <c r="P373" s="30">
        <v>2</v>
      </c>
      <c r="Q373" s="30">
        <f t="shared" si="45"/>
        <v>2</v>
      </c>
      <c r="R373" s="30">
        <f t="shared" si="46"/>
        <v>7.077</v>
      </c>
      <c r="S373" s="30">
        <f t="shared" si="47"/>
        <v>1.2</v>
      </c>
      <c r="T373" s="30">
        <f t="shared" si="48"/>
        <v>46.4</v>
      </c>
      <c r="U373" s="30">
        <f t="shared" si="49"/>
        <v>13</v>
      </c>
      <c r="V373" s="30">
        <f t="shared" si="50"/>
        <v>1</v>
      </c>
      <c r="W373" s="30">
        <f t="shared" si="51"/>
        <v>1</v>
      </c>
      <c r="X373" s="30">
        <f t="shared" si="52"/>
        <v>2</v>
      </c>
      <c r="Y373" s="30">
        <f t="shared" si="53"/>
        <v>73.676999999999992</v>
      </c>
    </row>
    <row r="374" spans="1:25" x14ac:dyDescent="0.2">
      <c r="A374" s="28">
        <v>42013</v>
      </c>
      <c r="B374">
        <v>2015</v>
      </c>
      <c r="C374">
        <v>1</v>
      </c>
      <c r="D374" t="s">
        <v>552</v>
      </c>
      <c r="E374" t="s">
        <v>417</v>
      </c>
      <c r="F374">
        <v>5</v>
      </c>
      <c r="G374" t="s">
        <v>1440</v>
      </c>
      <c r="H374" t="s">
        <v>1440</v>
      </c>
      <c r="I374" s="30">
        <v>3</v>
      </c>
      <c r="J374" s="30">
        <v>4.34</v>
      </c>
      <c r="K374" s="30">
        <v>9.4</v>
      </c>
      <c r="L374" s="30">
        <v>36.200000000000003</v>
      </c>
      <c r="M374" s="30">
        <v>33</v>
      </c>
      <c r="N374" s="30">
        <v>2</v>
      </c>
      <c r="O374" s="30">
        <v>7</v>
      </c>
      <c r="P374" s="30">
        <v>2</v>
      </c>
      <c r="Q374" s="30">
        <f t="shared" si="45"/>
        <v>3</v>
      </c>
      <c r="R374" s="30">
        <f t="shared" si="46"/>
        <v>4.34</v>
      </c>
      <c r="S374" s="30">
        <f t="shared" si="47"/>
        <v>9.4</v>
      </c>
      <c r="T374" s="30">
        <f t="shared" si="48"/>
        <v>36.200000000000003</v>
      </c>
      <c r="U374" s="30">
        <f t="shared" si="49"/>
        <v>33</v>
      </c>
      <c r="V374" s="30">
        <f t="shared" si="50"/>
        <v>2</v>
      </c>
      <c r="W374" s="30">
        <f t="shared" si="51"/>
        <v>7</v>
      </c>
      <c r="X374" s="30">
        <f t="shared" si="52"/>
        <v>2</v>
      </c>
      <c r="Y374" s="30">
        <f t="shared" si="53"/>
        <v>96.94</v>
      </c>
    </row>
    <row r="375" spans="1:25" x14ac:dyDescent="0.2">
      <c r="A375" s="28">
        <v>42014</v>
      </c>
      <c r="B375">
        <v>2015</v>
      </c>
      <c r="C375">
        <v>1</v>
      </c>
      <c r="D375" t="s">
        <v>552</v>
      </c>
      <c r="E375" t="s">
        <v>419</v>
      </c>
      <c r="F375">
        <v>6</v>
      </c>
      <c r="G375" t="s">
        <v>1440</v>
      </c>
      <c r="H375" t="s">
        <v>1440</v>
      </c>
      <c r="I375" s="30">
        <v>6</v>
      </c>
      <c r="J375" s="30">
        <v>5.8639999999999999</v>
      </c>
      <c r="K375" s="30">
        <v>7</v>
      </c>
      <c r="L375" s="30">
        <v>32.6</v>
      </c>
      <c r="M375" s="30">
        <v>14</v>
      </c>
      <c r="N375" s="30">
        <v>3</v>
      </c>
      <c r="O375" s="30">
        <v>1</v>
      </c>
      <c r="P375" s="30">
        <v>1</v>
      </c>
      <c r="Q375" s="30">
        <f t="shared" si="45"/>
        <v>6</v>
      </c>
      <c r="R375" s="30">
        <f t="shared" si="46"/>
        <v>5.8639999999999999</v>
      </c>
      <c r="S375" s="30">
        <f t="shared" si="47"/>
        <v>7</v>
      </c>
      <c r="T375" s="30">
        <f t="shared" si="48"/>
        <v>32.6</v>
      </c>
      <c r="U375" s="30">
        <f t="shared" si="49"/>
        <v>14</v>
      </c>
      <c r="V375" s="30">
        <f t="shared" si="50"/>
        <v>3</v>
      </c>
      <c r="W375" s="30">
        <f t="shared" si="51"/>
        <v>1</v>
      </c>
      <c r="X375" s="30">
        <f t="shared" si="52"/>
        <v>1</v>
      </c>
      <c r="Y375" s="30">
        <f t="shared" si="53"/>
        <v>70.463999999999999</v>
      </c>
    </row>
    <row r="376" spans="1:25" x14ac:dyDescent="0.2">
      <c r="A376" s="28">
        <v>42015</v>
      </c>
      <c r="B376">
        <v>2015</v>
      </c>
      <c r="C376">
        <v>1</v>
      </c>
      <c r="D376" t="s">
        <v>552</v>
      </c>
      <c r="E376" t="s">
        <v>421</v>
      </c>
      <c r="F376">
        <v>7</v>
      </c>
      <c r="G376" t="s">
        <v>1440</v>
      </c>
      <c r="H376" t="s">
        <v>1440</v>
      </c>
      <c r="I376" s="30">
        <v>3</v>
      </c>
      <c r="J376" s="30">
        <v>7.34</v>
      </c>
      <c r="K376" s="30">
        <v>7</v>
      </c>
      <c r="L376" s="30">
        <v>43.6</v>
      </c>
      <c r="M376" s="30">
        <v>11</v>
      </c>
      <c r="N376" s="30">
        <v>1</v>
      </c>
      <c r="O376" s="30">
        <v>11</v>
      </c>
      <c r="P376" s="30">
        <v>2</v>
      </c>
      <c r="Q376" s="30">
        <f t="shared" si="45"/>
        <v>3</v>
      </c>
      <c r="R376" s="30">
        <f t="shared" si="46"/>
        <v>7.34</v>
      </c>
      <c r="S376" s="30">
        <f t="shared" si="47"/>
        <v>7</v>
      </c>
      <c r="T376" s="30">
        <f t="shared" si="48"/>
        <v>43.6</v>
      </c>
      <c r="U376" s="30">
        <f t="shared" si="49"/>
        <v>11</v>
      </c>
      <c r="V376" s="30">
        <f t="shared" si="50"/>
        <v>1</v>
      </c>
      <c r="W376" s="30">
        <f t="shared" si="51"/>
        <v>11</v>
      </c>
      <c r="X376" s="30">
        <f t="shared" si="52"/>
        <v>2</v>
      </c>
      <c r="Y376" s="30">
        <f t="shared" si="53"/>
        <v>85.94</v>
      </c>
    </row>
    <row r="377" spans="1:25" x14ac:dyDescent="0.2">
      <c r="A377" s="28">
        <v>42016</v>
      </c>
      <c r="B377">
        <v>2015</v>
      </c>
      <c r="C377">
        <v>1</v>
      </c>
      <c r="D377" t="s">
        <v>552</v>
      </c>
      <c r="E377" t="s">
        <v>62</v>
      </c>
      <c r="F377">
        <v>1</v>
      </c>
      <c r="G377" t="s">
        <v>1440</v>
      </c>
      <c r="H377" t="s">
        <v>1440</v>
      </c>
      <c r="I377" s="30">
        <v>2.33</v>
      </c>
      <c r="J377" s="30">
        <v>3.34</v>
      </c>
      <c r="K377" s="30">
        <v>7.5</v>
      </c>
      <c r="L377" s="30">
        <v>36.6</v>
      </c>
      <c r="M377" s="30">
        <v>18</v>
      </c>
      <c r="N377" s="30">
        <v>0</v>
      </c>
      <c r="O377" s="30">
        <v>6</v>
      </c>
      <c r="P377" s="30">
        <v>1</v>
      </c>
      <c r="Q377" s="30">
        <f t="shared" si="45"/>
        <v>2.33</v>
      </c>
      <c r="R377" s="30">
        <f t="shared" si="46"/>
        <v>3.34</v>
      </c>
      <c r="S377" s="30">
        <f t="shared" si="47"/>
        <v>7.5</v>
      </c>
      <c r="T377" s="30">
        <f t="shared" si="48"/>
        <v>36.6</v>
      </c>
      <c r="U377" s="30">
        <f t="shared" si="49"/>
        <v>18</v>
      </c>
      <c r="V377" s="30">
        <f t="shared" si="50"/>
        <v>0</v>
      </c>
      <c r="W377" s="30">
        <f t="shared" si="51"/>
        <v>6</v>
      </c>
      <c r="X377" s="30">
        <f t="shared" si="52"/>
        <v>1</v>
      </c>
      <c r="Y377" s="30">
        <f t="shared" si="53"/>
        <v>74.77000000000001</v>
      </c>
    </row>
    <row r="378" spans="1:25" x14ac:dyDescent="0.2">
      <c r="A378" s="28">
        <v>42017</v>
      </c>
      <c r="B378">
        <v>2015</v>
      </c>
      <c r="C378">
        <v>1</v>
      </c>
      <c r="D378" t="s">
        <v>552</v>
      </c>
      <c r="E378" t="s">
        <v>411</v>
      </c>
      <c r="F378">
        <v>2</v>
      </c>
      <c r="G378" t="s">
        <v>1440</v>
      </c>
      <c r="H378" t="s">
        <v>1440</v>
      </c>
      <c r="I378" s="30">
        <v>10.34</v>
      </c>
      <c r="J378" s="30">
        <v>4.66</v>
      </c>
      <c r="K378" s="30">
        <v>10</v>
      </c>
      <c r="L378" s="30">
        <v>34</v>
      </c>
      <c r="M378" s="30">
        <v>14</v>
      </c>
      <c r="N378" s="30">
        <v>2</v>
      </c>
      <c r="O378" s="30">
        <v>4</v>
      </c>
      <c r="P378" s="30">
        <v>2</v>
      </c>
      <c r="Q378" s="30">
        <f t="shared" si="45"/>
        <v>10.34</v>
      </c>
      <c r="R378" s="30">
        <f t="shared" si="46"/>
        <v>4.66</v>
      </c>
      <c r="S378" s="30">
        <f t="shared" si="47"/>
        <v>10</v>
      </c>
      <c r="T378" s="30">
        <f t="shared" si="48"/>
        <v>34</v>
      </c>
      <c r="U378" s="30">
        <f t="shared" si="49"/>
        <v>14</v>
      </c>
      <c r="V378" s="30">
        <f t="shared" si="50"/>
        <v>2</v>
      </c>
      <c r="W378" s="30">
        <f t="shared" si="51"/>
        <v>4</v>
      </c>
      <c r="X378" s="30">
        <f t="shared" si="52"/>
        <v>2</v>
      </c>
      <c r="Y378" s="30">
        <f t="shared" si="53"/>
        <v>81</v>
      </c>
    </row>
    <row r="379" spans="1:25" x14ac:dyDescent="0.2">
      <c r="A379" s="28">
        <v>42018</v>
      </c>
      <c r="B379">
        <v>2015</v>
      </c>
      <c r="C379">
        <v>1</v>
      </c>
      <c r="D379" t="s">
        <v>552</v>
      </c>
      <c r="E379" t="s">
        <v>413</v>
      </c>
      <c r="F379">
        <v>3</v>
      </c>
      <c r="G379" t="s">
        <v>1440</v>
      </c>
      <c r="H379" t="s">
        <v>1440</v>
      </c>
      <c r="I379" s="30">
        <v>3</v>
      </c>
      <c r="J379" s="30">
        <v>3.34</v>
      </c>
      <c r="K379" s="30">
        <v>5</v>
      </c>
      <c r="L379" s="30">
        <v>23</v>
      </c>
      <c r="M379" s="30">
        <v>20</v>
      </c>
      <c r="N379" s="30">
        <v>0</v>
      </c>
      <c r="O379" s="30">
        <v>1</v>
      </c>
      <c r="P379" s="30">
        <v>0</v>
      </c>
      <c r="Q379" s="30">
        <f t="shared" si="45"/>
        <v>3</v>
      </c>
      <c r="R379" s="30">
        <f t="shared" si="46"/>
        <v>3.34</v>
      </c>
      <c r="S379" s="30">
        <f t="shared" si="47"/>
        <v>5</v>
      </c>
      <c r="T379" s="30">
        <f t="shared" si="48"/>
        <v>23</v>
      </c>
      <c r="U379" s="30">
        <f t="shared" si="49"/>
        <v>20</v>
      </c>
      <c r="V379" s="30">
        <f t="shared" si="50"/>
        <v>0</v>
      </c>
      <c r="W379" s="30">
        <f t="shared" si="51"/>
        <v>1</v>
      </c>
      <c r="X379" s="30">
        <f t="shared" si="52"/>
        <v>0</v>
      </c>
      <c r="Y379" s="30">
        <f t="shared" si="53"/>
        <v>55.34</v>
      </c>
    </row>
    <row r="380" spans="1:25" x14ac:dyDescent="0.2">
      <c r="A380" s="28">
        <v>42019</v>
      </c>
      <c r="B380">
        <v>2015</v>
      </c>
      <c r="C380">
        <v>1</v>
      </c>
      <c r="D380" t="s">
        <v>552</v>
      </c>
      <c r="E380" t="s">
        <v>415</v>
      </c>
      <c r="F380">
        <v>4</v>
      </c>
      <c r="G380" t="s">
        <v>1440</v>
      </c>
      <c r="H380" t="s">
        <v>1440</v>
      </c>
      <c r="I380" s="30">
        <v>6.67</v>
      </c>
      <c r="J380" s="30">
        <v>3</v>
      </c>
      <c r="K380" s="30">
        <v>1</v>
      </c>
      <c r="L380" s="30">
        <v>55.25</v>
      </c>
      <c r="M380" s="30">
        <v>13</v>
      </c>
      <c r="N380" s="30">
        <v>0</v>
      </c>
      <c r="O380" s="30">
        <v>15</v>
      </c>
      <c r="P380" s="30">
        <v>2</v>
      </c>
      <c r="Q380" s="30">
        <f t="shared" si="45"/>
        <v>6.67</v>
      </c>
      <c r="R380" s="30">
        <f t="shared" si="46"/>
        <v>3</v>
      </c>
      <c r="S380" s="30">
        <f t="shared" si="47"/>
        <v>1</v>
      </c>
      <c r="T380" s="30">
        <f t="shared" si="48"/>
        <v>55.25</v>
      </c>
      <c r="U380" s="30">
        <f t="shared" si="49"/>
        <v>13</v>
      </c>
      <c r="V380" s="30">
        <f t="shared" si="50"/>
        <v>0</v>
      </c>
      <c r="W380" s="30">
        <f t="shared" si="51"/>
        <v>15</v>
      </c>
      <c r="X380" s="30">
        <f t="shared" si="52"/>
        <v>2</v>
      </c>
      <c r="Y380" s="30">
        <f t="shared" si="53"/>
        <v>95.92</v>
      </c>
    </row>
    <row r="381" spans="1:25" x14ac:dyDescent="0.2">
      <c r="A381" s="28">
        <v>42020</v>
      </c>
      <c r="B381">
        <v>2015</v>
      </c>
      <c r="C381">
        <v>1</v>
      </c>
      <c r="D381" t="s">
        <v>552</v>
      </c>
      <c r="E381" t="s">
        <v>417</v>
      </c>
      <c r="F381">
        <v>5</v>
      </c>
      <c r="G381" t="s">
        <v>1440</v>
      </c>
      <c r="H381" t="s">
        <v>1440</v>
      </c>
      <c r="I381" s="30">
        <v>6.33</v>
      </c>
      <c r="J381" s="30">
        <v>5.99</v>
      </c>
      <c r="K381" s="30">
        <v>3.8</v>
      </c>
      <c r="L381" s="30">
        <v>43</v>
      </c>
      <c r="M381" s="30">
        <v>16</v>
      </c>
      <c r="N381" s="30">
        <v>2</v>
      </c>
      <c r="O381" s="30">
        <v>6</v>
      </c>
      <c r="P381" s="30">
        <v>2</v>
      </c>
      <c r="Q381" s="30">
        <f t="shared" si="45"/>
        <v>6.33</v>
      </c>
      <c r="R381" s="30">
        <f t="shared" si="46"/>
        <v>5.99</v>
      </c>
      <c r="S381" s="30">
        <f t="shared" si="47"/>
        <v>3.8</v>
      </c>
      <c r="T381" s="30">
        <f t="shared" si="48"/>
        <v>43</v>
      </c>
      <c r="U381" s="30">
        <f t="shared" si="49"/>
        <v>16</v>
      </c>
      <c r="V381" s="30">
        <f t="shared" si="50"/>
        <v>2</v>
      </c>
      <c r="W381" s="30">
        <f t="shared" si="51"/>
        <v>6</v>
      </c>
      <c r="X381" s="30">
        <f t="shared" si="52"/>
        <v>2</v>
      </c>
      <c r="Y381" s="30">
        <f t="shared" si="53"/>
        <v>85.12</v>
      </c>
    </row>
    <row r="382" spans="1:25" x14ac:dyDescent="0.2">
      <c r="A382" s="28">
        <v>42021</v>
      </c>
      <c r="B382">
        <v>2015</v>
      </c>
      <c r="C382">
        <v>1</v>
      </c>
      <c r="D382" t="s">
        <v>552</v>
      </c>
      <c r="E382" t="s">
        <v>419</v>
      </c>
      <c r="F382">
        <v>6</v>
      </c>
      <c r="G382" t="s">
        <v>1440</v>
      </c>
      <c r="H382" t="s">
        <v>1440</v>
      </c>
      <c r="I382" s="30">
        <v>6.68</v>
      </c>
      <c r="J382" s="30">
        <v>5.68</v>
      </c>
      <c r="K382" s="30">
        <v>7</v>
      </c>
      <c r="L382" s="30">
        <v>19.2</v>
      </c>
      <c r="M382" s="30">
        <v>18</v>
      </c>
      <c r="N382" s="30">
        <v>0</v>
      </c>
      <c r="O382" s="30">
        <v>0</v>
      </c>
      <c r="P382" s="30">
        <v>0</v>
      </c>
      <c r="Q382" s="30">
        <f t="shared" si="45"/>
        <v>6.68</v>
      </c>
      <c r="R382" s="30">
        <f t="shared" si="46"/>
        <v>5.68</v>
      </c>
      <c r="S382" s="30">
        <f t="shared" si="47"/>
        <v>7</v>
      </c>
      <c r="T382" s="30">
        <f t="shared" si="48"/>
        <v>19.2</v>
      </c>
      <c r="U382" s="30">
        <f t="shared" si="49"/>
        <v>18</v>
      </c>
      <c r="V382" s="30">
        <f t="shared" si="50"/>
        <v>0</v>
      </c>
      <c r="W382" s="30">
        <f t="shared" si="51"/>
        <v>0</v>
      </c>
      <c r="X382" s="30">
        <f t="shared" si="52"/>
        <v>0</v>
      </c>
      <c r="Y382" s="30">
        <f t="shared" si="53"/>
        <v>56.56</v>
      </c>
    </row>
    <row r="383" spans="1:25" x14ac:dyDescent="0.2">
      <c r="A383" s="28">
        <v>42022</v>
      </c>
      <c r="B383">
        <v>2015</v>
      </c>
      <c r="C383">
        <v>1</v>
      </c>
      <c r="D383" t="s">
        <v>552</v>
      </c>
      <c r="E383" t="s">
        <v>421</v>
      </c>
      <c r="F383">
        <v>7</v>
      </c>
      <c r="G383" t="s">
        <v>1440</v>
      </c>
      <c r="H383" t="s">
        <v>1440</v>
      </c>
      <c r="I383" s="30">
        <v>4</v>
      </c>
      <c r="J383" s="30">
        <v>4.34</v>
      </c>
      <c r="K383" s="30">
        <v>4.5</v>
      </c>
      <c r="L383" s="30">
        <v>20.399999999999999</v>
      </c>
      <c r="M383" s="30">
        <v>16</v>
      </c>
      <c r="N383" s="30">
        <v>0</v>
      </c>
      <c r="O383" s="30">
        <v>0</v>
      </c>
      <c r="P383" s="30">
        <v>2</v>
      </c>
      <c r="Q383" s="30">
        <f t="shared" si="45"/>
        <v>4</v>
      </c>
      <c r="R383" s="30">
        <f t="shared" si="46"/>
        <v>4.34</v>
      </c>
      <c r="S383" s="30">
        <f t="shared" si="47"/>
        <v>4.5</v>
      </c>
      <c r="T383" s="30">
        <f t="shared" si="48"/>
        <v>20.399999999999999</v>
      </c>
      <c r="U383" s="30">
        <f t="shared" si="49"/>
        <v>16</v>
      </c>
      <c r="V383" s="30">
        <f t="shared" si="50"/>
        <v>0</v>
      </c>
      <c r="W383" s="30">
        <f t="shared" si="51"/>
        <v>0</v>
      </c>
      <c r="X383" s="30">
        <f t="shared" si="52"/>
        <v>2</v>
      </c>
      <c r="Y383" s="30">
        <f t="shared" si="53"/>
        <v>51.239999999999995</v>
      </c>
    </row>
    <row r="384" spans="1:25" x14ac:dyDescent="0.2">
      <c r="A384" s="28">
        <v>42023</v>
      </c>
      <c r="B384">
        <v>2015</v>
      </c>
      <c r="C384">
        <v>1</v>
      </c>
      <c r="D384" t="s">
        <v>552</v>
      </c>
      <c r="E384" t="s">
        <v>62</v>
      </c>
      <c r="F384">
        <v>1</v>
      </c>
      <c r="G384" t="s">
        <v>1440</v>
      </c>
      <c r="H384" t="s">
        <v>1440</v>
      </c>
      <c r="I384" s="30">
        <v>5.34</v>
      </c>
      <c r="J384" s="30">
        <v>2.68</v>
      </c>
      <c r="K384" s="30">
        <v>1.1000000000000001</v>
      </c>
      <c r="L384" s="30">
        <v>32</v>
      </c>
      <c r="M384" s="30">
        <v>12</v>
      </c>
      <c r="N384" s="30">
        <v>0</v>
      </c>
      <c r="O384" s="30">
        <v>20</v>
      </c>
      <c r="P384" s="30">
        <v>2</v>
      </c>
      <c r="Q384" s="30">
        <f t="shared" si="45"/>
        <v>5.34</v>
      </c>
      <c r="R384" s="30">
        <f t="shared" si="46"/>
        <v>2.68</v>
      </c>
      <c r="S384" s="30">
        <f t="shared" si="47"/>
        <v>1.1000000000000001</v>
      </c>
      <c r="T384" s="30">
        <f t="shared" si="48"/>
        <v>32</v>
      </c>
      <c r="U384" s="30">
        <f t="shared" si="49"/>
        <v>12</v>
      </c>
      <c r="V384" s="30">
        <f t="shared" si="50"/>
        <v>0</v>
      </c>
      <c r="W384" s="30">
        <f t="shared" si="51"/>
        <v>20</v>
      </c>
      <c r="X384" s="30">
        <f t="shared" si="52"/>
        <v>2</v>
      </c>
      <c r="Y384" s="30">
        <f t="shared" si="53"/>
        <v>75.12</v>
      </c>
    </row>
    <row r="385" spans="1:25" x14ac:dyDescent="0.2">
      <c r="A385" s="28">
        <v>42024</v>
      </c>
      <c r="B385">
        <v>2015</v>
      </c>
      <c r="C385">
        <v>1</v>
      </c>
      <c r="D385" t="s">
        <v>552</v>
      </c>
      <c r="E385" t="s">
        <v>411</v>
      </c>
      <c r="F385">
        <v>2</v>
      </c>
      <c r="G385" t="s">
        <v>1440</v>
      </c>
      <c r="H385" t="s">
        <v>1440</v>
      </c>
      <c r="I385" s="30">
        <v>4.34</v>
      </c>
      <c r="J385" s="30">
        <v>0.33</v>
      </c>
      <c r="K385" s="30">
        <v>6</v>
      </c>
      <c r="L385" s="30">
        <v>38</v>
      </c>
      <c r="M385" s="30">
        <v>24</v>
      </c>
      <c r="N385" s="30">
        <v>1</v>
      </c>
      <c r="O385" s="30">
        <v>4</v>
      </c>
      <c r="P385" s="30">
        <v>1</v>
      </c>
      <c r="Q385" s="30">
        <f t="shared" si="45"/>
        <v>4.34</v>
      </c>
      <c r="R385" s="30">
        <f t="shared" si="46"/>
        <v>0.33</v>
      </c>
      <c r="S385" s="30">
        <f t="shared" si="47"/>
        <v>6</v>
      </c>
      <c r="T385" s="30">
        <f t="shared" si="48"/>
        <v>38</v>
      </c>
      <c r="U385" s="30">
        <f t="shared" si="49"/>
        <v>24</v>
      </c>
      <c r="V385" s="30">
        <f t="shared" si="50"/>
        <v>1</v>
      </c>
      <c r="W385" s="30">
        <f t="shared" si="51"/>
        <v>4</v>
      </c>
      <c r="X385" s="30">
        <f t="shared" si="52"/>
        <v>1</v>
      </c>
      <c r="Y385" s="30">
        <f t="shared" si="53"/>
        <v>78.67</v>
      </c>
    </row>
    <row r="386" spans="1:25" x14ac:dyDescent="0.2">
      <c r="A386" s="28">
        <v>42025</v>
      </c>
      <c r="B386">
        <v>2015</v>
      </c>
      <c r="C386">
        <v>1</v>
      </c>
      <c r="D386" t="s">
        <v>552</v>
      </c>
      <c r="E386" t="s">
        <v>413</v>
      </c>
      <c r="F386">
        <v>3</v>
      </c>
      <c r="G386" t="s">
        <v>1440</v>
      </c>
      <c r="H386" t="s">
        <v>1440</v>
      </c>
      <c r="I386" s="30">
        <v>4</v>
      </c>
      <c r="J386" s="30">
        <v>1</v>
      </c>
      <c r="K386" s="30">
        <v>2</v>
      </c>
      <c r="L386" s="30">
        <v>37.450000000000003</v>
      </c>
      <c r="M386" s="30">
        <v>17</v>
      </c>
      <c r="N386" s="30">
        <v>1</v>
      </c>
      <c r="O386" s="30">
        <v>0</v>
      </c>
      <c r="P386" s="30">
        <v>1</v>
      </c>
      <c r="Q386" s="30">
        <f t="shared" ref="Q386:Q449" si="54">IF($H386="Oui",I386,"")</f>
        <v>4</v>
      </c>
      <c r="R386" s="30">
        <f t="shared" ref="R386:R449" si="55">IF($H386="Oui",J386,"")</f>
        <v>1</v>
      </c>
      <c r="S386" s="30">
        <f t="shared" ref="S386:S449" si="56">IF($H386="Oui",K386,"")</f>
        <v>2</v>
      </c>
      <c r="T386" s="30">
        <f t="shared" ref="T386:T449" si="57">IF($H386="Oui",L386,"")</f>
        <v>37.450000000000003</v>
      </c>
      <c r="U386" s="30">
        <f t="shared" ref="U386:U449" si="58">IF($H386="Oui",M386,"")</f>
        <v>17</v>
      </c>
      <c r="V386" s="30">
        <f t="shared" ref="V386:V449" si="59">IF($H386="Oui",N386,"")</f>
        <v>1</v>
      </c>
      <c r="W386" s="30">
        <f t="shared" ref="W386:W449" si="60">IF($H386="Oui",O386,"")</f>
        <v>0</v>
      </c>
      <c r="X386" s="30">
        <f t="shared" ref="X386:X449" si="61">IF($H386="Oui",P386,"")</f>
        <v>1</v>
      </c>
      <c r="Y386" s="30">
        <f t="shared" ref="Y386:Y449" si="62">SUM(I386:P386)</f>
        <v>63.45</v>
      </c>
    </row>
    <row r="387" spans="1:25" x14ac:dyDescent="0.2">
      <c r="A387" s="28">
        <v>42026</v>
      </c>
      <c r="B387">
        <v>2015</v>
      </c>
      <c r="C387">
        <v>1</v>
      </c>
      <c r="D387" t="s">
        <v>552</v>
      </c>
      <c r="E387" t="s">
        <v>415</v>
      </c>
      <c r="F387">
        <v>4</v>
      </c>
      <c r="G387" t="s">
        <v>1440</v>
      </c>
      <c r="H387" t="s">
        <v>1440</v>
      </c>
      <c r="I387" s="30">
        <v>4</v>
      </c>
      <c r="J387" s="30">
        <v>1.34</v>
      </c>
      <c r="K387" s="30">
        <v>4</v>
      </c>
      <c r="L387" s="30">
        <v>21.4</v>
      </c>
      <c r="M387" s="30">
        <v>19</v>
      </c>
      <c r="N387" s="30">
        <v>0</v>
      </c>
      <c r="O387" s="30">
        <v>0</v>
      </c>
      <c r="P387" s="30">
        <v>1</v>
      </c>
      <c r="Q387" s="30">
        <f t="shared" si="54"/>
        <v>4</v>
      </c>
      <c r="R387" s="30">
        <f t="shared" si="55"/>
        <v>1.34</v>
      </c>
      <c r="S387" s="30">
        <f t="shared" si="56"/>
        <v>4</v>
      </c>
      <c r="T387" s="30">
        <f t="shared" si="57"/>
        <v>21.4</v>
      </c>
      <c r="U387" s="30">
        <f t="shared" si="58"/>
        <v>19</v>
      </c>
      <c r="V387" s="30">
        <f t="shared" si="59"/>
        <v>0</v>
      </c>
      <c r="W387" s="30">
        <f t="shared" si="60"/>
        <v>0</v>
      </c>
      <c r="X387" s="30">
        <f t="shared" si="61"/>
        <v>1</v>
      </c>
      <c r="Y387" s="30">
        <f t="shared" si="62"/>
        <v>50.739999999999995</v>
      </c>
    </row>
    <row r="388" spans="1:25" x14ac:dyDescent="0.2">
      <c r="A388" s="28">
        <v>42027</v>
      </c>
      <c r="B388">
        <v>2015</v>
      </c>
      <c r="C388">
        <v>1</v>
      </c>
      <c r="D388" t="s">
        <v>552</v>
      </c>
      <c r="E388" t="s">
        <v>417</v>
      </c>
      <c r="F388">
        <v>5</v>
      </c>
      <c r="G388" t="s">
        <v>1440</v>
      </c>
      <c r="H388" t="s">
        <v>1440</v>
      </c>
      <c r="I388" s="30">
        <v>3.67</v>
      </c>
      <c r="J388" s="30">
        <v>4.7279999999999998</v>
      </c>
      <c r="K388" s="30">
        <v>8</v>
      </c>
      <c r="L388" s="30">
        <v>30</v>
      </c>
      <c r="M388" s="30">
        <v>14</v>
      </c>
      <c r="N388" s="30">
        <v>0</v>
      </c>
      <c r="O388" s="30">
        <v>7</v>
      </c>
      <c r="P388" s="30">
        <v>2</v>
      </c>
      <c r="Q388" s="30">
        <f t="shared" si="54"/>
        <v>3.67</v>
      </c>
      <c r="R388" s="30">
        <f t="shared" si="55"/>
        <v>4.7279999999999998</v>
      </c>
      <c r="S388" s="30">
        <f t="shared" si="56"/>
        <v>8</v>
      </c>
      <c r="T388" s="30">
        <f t="shared" si="57"/>
        <v>30</v>
      </c>
      <c r="U388" s="30">
        <f t="shared" si="58"/>
        <v>14</v>
      </c>
      <c r="V388" s="30">
        <f t="shared" si="59"/>
        <v>0</v>
      </c>
      <c r="W388" s="30">
        <f t="shared" si="60"/>
        <v>7</v>
      </c>
      <c r="X388" s="30">
        <f t="shared" si="61"/>
        <v>2</v>
      </c>
      <c r="Y388" s="30">
        <f t="shared" si="62"/>
        <v>69.397999999999996</v>
      </c>
    </row>
    <row r="389" spans="1:25" x14ac:dyDescent="0.2">
      <c r="A389" s="28">
        <v>42028</v>
      </c>
      <c r="B389">
        <v>2015</v>
      </c>
      <c r="C389">
        <v>1</v>
      </c>
      <c r="D389" t="s">
        <v>552</v>
      </c>
      <c r="E389" t="s">
        <v>419</v>
      </c>
      <c r="F389">
        <v>6</v>
      </c>
      <c r="G389" t="s">
        <v>1440</v>
      </c>
      <c r="H389" t="s">
        <v>1440</v>
      </c>
      <c r="I389" s="30">
        <v>4.34</v>
      </c>
      <c r="J389" s="30">
        <v>3.33</v>
      </c>
      <c r="K389" s="30">
        <v>9.1999999999999993</v>
      </c>
      <c r="L389" s="30">
        <v>49.7</v>
      </c>
      <c r="M389" s="30">
        <v>31</v>
      </c>
      <c r="N389" s="30">
        <v>0</v>
      </c>
      <c r="O389" s="30">
        <v>22</v>
      </c>
      <c r="P389" s="30">
        <v>1</v>
      </c>
      <c r="Q389" s="30">
        <f t="shared" si="54"/>
        <v>4.34</v>
      </c>
      <c r="R389" s="30">
        <f t="shared" si="55"/>
        <v>3.33</v>
      </c>
      <c r="S389" s="30">
        <f t="shared" si="56"/>
        <v>9.1999999999999993</v>
      </c>
      <c r="T389" s="30">
        <f t="shared" si="57"/>
        <v>49.7</v>
      </c>
      <c r="U389" s="30">
        <f t="shared" si="58"/>
        <v>31</v>
      </c>
      <c r="V389" s="30">
        <f t="shared" si="59"/>
        <v>0</v>
      </c>
      <c r="W389" s="30">
        <f t="shared" si="60"/>
        <v>22</v>
      </c>
      <c r="X389" s="30">
        <f t="shared" si="61"/>
        <v>1</v>
      </c>
      <c r="Y389" s="30">
        <f t="shared" si="62"/>
        <v>120.57</v>
      </c>
    </row>
    <row r="390" spans="1:25" x14ac:dyDescent="0.2">
      <c r="A390" s="28">
        <v>42029</v>
      </c>
      <c r="B390">
        <v>2015</v>
      </c>
      <c r="C390">
        <v>1</v>
      </c>
      <c r="D390" t="s">
        <v>552</v>
      </c>
      <c r="E390" t="s">
        <v>421</v>
      </c>
      <c r="F390">
        <v>7</v>
      </c>
      <c r="G390" t="s">
        <v>1440</v>
      </c>
      <c r="H390" t="s">
        <v>1440</v>
      </c>
      <c r="I390" s="30">
        <v>4</v>
      </c>
      <c r="J390" s="30">
        <v>1.1299999999999999</v>
      </c>
      <c r="K390" s="30">
        <v>1.9</v>
      </c>
      <c r="L390" s="30">
        <v>38</v>
      </c>
      <c r="M390" s="30">
        <v>11</v>
      </c>
      <c r="N390" s="30">
        <v>1</v>
      </c>
      <c r="O390" s="30">
        <v>5</v>
      </c>
      <c r="P390" s="30">
        <v>0</v>
      </c>
      <c r="Q390" s="30">
        <f t="shared" si="54"/>
        <v>4</v>
      </c>
      <c r="R390" s="30">
        <f t="shared" si="55"/>
        <v>1.1299999999999999</v>
      </c>
      <c r="S390" s="30">
        <f t="shared" si="56"/>
        <v>1.9</v>
      </c>
      <c r="T390" s="30">
        <f t="shared" si="57"/>
        <v>38</v>
      </c>
      <c r="U390" s="30">
        <f t="shared" si="58"/>
        <v>11</v>
      </c>
      <c r="V390" s="30">
        <f t="shared" si="59"/>
        <v>1</v>
      </c>
      <c r="W390" s="30">
        <f t="shared" si="60"/>
        <v>5</v>
      </c>
      <c r="X390" s="30">
        <f t="shared" si="61"/>
        <v>0</v>
      </c>
      <c r="Y390" s="30">
        <f t="shared" si="62"/>
        <v>62.03</v>
      </c>
    </row>
    <row r="391" spans="1:25" x14ac:dyDescent="0.2">
      <c r="A391" s="28">
        <v>42030</v>
      </c>
      <c r="B391">
        <v>2015</v>
      </c>
      <c r="C391">
        <v>1</v>
      </c>
      <c r="D391" t="s">
        <v>552</v>
      </c>
      <c r="E391" t="s">
        <v>62</v>
      </c>
      <c r="F391">
        <v>1</v>
      </c>
      <c r="G391" t="s">
        <v>1440</v>
      </c>
      <c r="H391" t="s">
        <v>1440</v>
      </c>
      <c r="I391" s="30">
        <v>8.5</v>
      </c>
      <c r="J391" s="30">
        <v>4.67</v>
      </c>
      <c r="K391" s="30">
        <v>4</v>
      </c>
      <c r="L391" s="30">
        <v>34.4</v>
      </c>
      <c r="M391" s="30">
        <v>15</v>
      </c>
      <c r="N391" s="30">
        <v>0</v>
      </c>
      <c r="O391" s="30">
        <v>13</v>
      </c>
      <c r="P391" s="30">
        <v>0</v>
      </c>
      <c r="Q391" s="30">
        <f t="shared" si="54"/>
        <v>8.5</v>
      </c>
      <c r="R391" s="30">
        <f t="shared" si="55"/>
        <v>4.67</v>
      </c>
      <c r="S391" s="30">
        <f t="shared" si="56"/>
        <v>4</v>
      </c>
      <c r="T391" s="30">
        <f t="shared" si="57"/>
        <v>34.4</v>
      </c>
      <c r="U391" s="30">
        <f t="shared" si="58"/>
        <v>15</v>
      </c>
      <c r="V391" s="30">
        <f t="shared" si="59"/>
        <v>0</v>
      </c>
      <c r="W391" s="30">
        <f t="shared" si="60"/>
        <v>13</v>
      </c>
      <c r="X391" s="30">
        <f t="shared" si="61"/>
        <v>0</v>
      </c>
      <c r="Y391" s="30">
        <f t="shared" si="62"/>
        <v>79.569999999999993</v>
      </c>
    </row>
    <row r="392" spans="1:25" x14ac:dyDescent="0.2">
      <c r="A392" s="28">
        <v>42031</v>
      </c>
      <c r="B392">
        <v>2015</v>
      </c>
      <c r="C392">
        <v>1</v>
      </c>
      <c r="D392" t="s">
        <v>552</v>
      </c>
      <c r="E392" t="s">
        <v>411</v>
      </c>
      <c r="F392">
        <v>2</v>
      </c>
      <c r="G392" t="s">
        <v>1440</v>
      </c>
      <c r="H392" t="s">
        <v>1440</v>
      </c>
      <c r="I392" s="30">
        <v>2.67</v>
      </c>
      <c r="J392" s="30">
        <v>6.33</v>
      </c>
      <c r="K392" s="30">
        <v>1</v>
      </c>
      <c r="L392" s="30">
        <v>20</v>
      </c>
      <c r="M392" s="30">
        <v>14</v>
      </c>
      <c r="N392" s="30">
        <v>0</v>
      </c>
      <c r="O392" s="30">
        <v>0</v>
      </c>
      <c r="P392" s="30">
        <v>0</v>
      </c>
      <c r="Q392" s="30">
        <f t="shared" si="54"/>
        <v>2.67</v>
      </c>
      <c r="R392" s="30">
        <f t="shared" si="55"/>
        <v>6.33</v>
      </c>
      <c r="S392" s="30">
        <f t="shared" si="56"/>
        <v>1</v>
      </c>
      <c r="T392" s="30">
        <f t="shared" si="57"/>
        <v>20</v>
      </c>
      <c r="U392" s="30">
        <f t="shared" si="58"/>
        <v>14</v>
      </c>
      <c r="V392" s="30">
        <f t="shared" si="59"/>
        <v>0</v>
      </c>
      <c r="W392" s="30">
        <f t="shared" si="60"/>
        <v>0</v>
      </c>
      <c r="X392" s="30">
        <f t="shared" si="61"/>
        <v>0</v>
      </c>
      <c r="Y392" s="30">
        <f t="shared" si="62"/>
        <v>44</v>
      </c>
    </row>
    <row r="393" spans="1:25" x14ac:dyDescent="0.2">
      <c r="A393" s="28">
        <v>42032</v>
      </c>
      <c r="B393">
        <v>2015</v>
      </c>
      <c r="C393">
        <v>1</v>
      </c>
      <c r="D393" t="s">
        <v>552</v>
      </c>
      <c r="E393" t="s">
        <v>413</v>
      </c>
      <c r="F393">
        <v>3</v>
      </c>
      <c r="G393" t="s">
        <v>1440</v>
      </c>
      <c r="H393" t="s">
        <v>1440</v>
      </c>
      <c r="I393" s="30">
        <v>3</v>
      </c>
      <c r="J393" s="30">
        <v>5.34</v>
      </c>
      <c r="K393" s="30">
        <v>3</v>
      </c>
      <c r="L393" s="30">
        <v>32</v>
      </c>
      <c r="M393" s="30">
        <v>18</v>
      </c>
      <c r="N393" s="30">
        <v>3</v>
      </c>
      <c r="O393" s="30">
        <v>5</v>
      </c>
      <c r="P393" s="30">
        <v>3</v>
      </c>
      <c r="Q393" s="30">
        <f t="shared" si="54"/>
        <v>3</v>
      </c>
      <c r="R393" s="30">
        <f t="shared" si="55"/>
        <v>5.34</v>
      </c>
      <c r="S393" s="30">
        <f t="shared" si="56"/>
        <v>3</v>
      </c>
      <c r="T393" s="30">
        <f t="shared" si="57"/>
        <v>32</v>
      </c>
      <c r="U393" s="30">
        <f t="shared" si="58"/>
        <v>18</v>
      </c>
      <c r="V393" s="30">
        <f t="shared" si="59"/>
        <v>3</v>
      </c>
      <c r="W393" s="30">
        <f t="shared" si="60"/>
        <v>5</v>
      </c>
      <c r="X393" s="30">
        <f t="shared" si="61"/>
        <v>3</v>
      </c>
      <c r="Y393" s="30">
        <f t="shared" si="62"/>
        <v>72.34</v>
      </c>
    </row>
    <row r="394" spans="1:25" x14ac:dyDescent="0.2">
      <c r="A394" s="28">
        <v>42033</v>
      </c>
      <c r="B394">
        <v>2015</v>
      </c>
      <c r="C394">
        <v>1</v>
      </c>
      <c r="D394" t="s">
        <v>552</v>
      </c>
      <c r="E394" t="s">
        <v>415</v>
      </c>
      <c r="F394">
        <v>4</v>
      </c>
      <c r="G394" t="s">
        <v>1440</v>
      </c>
      <c r="H394" t="s">
        <v>1440</v>
      </c>
      <c r="I394" s="30">
        <v>4.34</v>
      </c>
      <c r="J394" s="30">
        <v>5.71</v>
      </c>
      <c r="K394" s="30">
        <v>8.6999999999999993</v>
      </c>
      <c r="L394" s="30">
        <v>24.4</v>
      </c>
      <c r="M394" s="30">
        <v>16</v>
      </c>
      <c r="N394" s="30">
        <v>3</v>
      </c>
      <c r="O394" s="30">
        <v>11</v>
      </c>
      <c r="P394" s="30">
        <v>3</v>
      </c>
      <c r="Q394" s="30">
        <f t="shared" si="54"/>
        <v>4.34</v>
      </c>
      <c r="R394" s="30">
        <f t="shared" si="55"/>
        <v>5.71</v>
      </c>
      <c r="S394" s="30">
        <f t="shared" si="56"/>
        <v>8.6999999999999993</v>
      </c>
      <c r="T394" s="30">
        <f t="shared" si="57"/>
        <v>24.4</v>
      </c>
      <c r="U394" s="30">
        <f t="shared" si="58"/>
        <v>16</v>
      </c>
      <c r="V394" s="30">
        <f t="shared" si="59"/>
        <v>3</v>
      </c>
      <c r="W394" s="30">
        <f t="shared" si="60"/>
        <v>11</v>
      </c>
      <c r="X394" s="30">
        <f t="shared" si="61"/>
        <v>3</v>
      </c>
      <c r="Y394" s="30">
        <f t="shared" si="62"/>
        <v>76.150000000000006</v>
      </c>
    </row>
    <row r="395" spans="1:25" x14ac:dyDescent="0.2">
      <c r="A395" s="28">
        <v>42034</v>
      </c>
      <c r="B395">
        <v>2015</v>
      </c>
      <c r="C395">
        <v>1</v>
      </c>
      <c r="D395" t="s">
        <v>552</v>
      </c>
      <c r="E395" t="s">
        <v>417</v>
      </c>
      <c r="F395">
        <v>5</v>
      </c>
      <c r="G395" t="s">
        <v>1440</v>
      </c>
      <c r="H395" t="s">
        <v>1440</v>
      </c>
      <c r="I395" s="30">
        <v>1</v>
      </c>
      <c r="J395" s="30">
        <v>1.0680000000000001</v>
      </c>
      <c r="K395" s="30">
        <v>1</v>
      </c>
      <c r="L395" s="30">
        <v>20.5</v>
      </c>
      <c r="M395" s="30">
        <v>19</v>
      </c>
      <c r="N395" s="30">
        <v>1</v>
      </c>
      <c r="O395" s="30">
        <v>0</v>
      </c>
      <c r="P395" s="30">
        <v>0</v>
      </c>
      <c r="Q395" s="30">
        <f t="shared" si="54"/>
        <v>1</v>
      </c>
      <c r="R395" s="30">
        <f t="shared" si="55"/>
        <v>1.0680000000000001</v>
      </c>
      <c r="S395" s="30">
        <f t="shared" si="56"/>
        <v>1</v>
      </c>
      <c r="T395" s="30">
        <f t="shared" si="57"/>
        <v>20.5</v>
      </c>
      <c r="U395" s="30">
        <f t="shared" si="58"/>
        <v>19</v>
      </c>
      <c r="V395" s="30">
        <f t="shared" si="59"/>
        <v>1</v>
      </c>
      <c r="W395" s="30">
        <f t="shared" si="60"/>
        <v>0</v>
      </c>
      <c r="X395" s="30">
        <f t="shared" si="61"/>
        <v>0</v>
      </c>
      <c r="Y395" s="30">
        <f t="shared" si="62"/>
        <v>43.567999999999998</v>
      </c>
    </row>
    <row r="396" spans="1:25" x14ac:dyDescent="0.2">
      <c r="A396" s="28">
        <v>42035</v>
      </c>
      <c r="B396">
        <v>2015</v>
      </c>
      <c r="C396">
        <v>1</v>
      </c>
      <c r="D396" t="s">
        <v>552</v>
      </c>
      <c r="E396" t="s">
        <v>419</v>
      </c>
      <c r="F396">
        <v>6</v>
      </c>
      <c r="G396" t="s">
        <v>1440</v>
      </c>
      <c r="H396" t="s">
        <v>1440</v>
      </c>
      <c r="I396" s="30">
        <v>8.34</v>
      </c>
      <c r="J396" s="30">
        <v>6.1120000000000001</v>
      </c>
      <c r="K396" s="30">
        <v>5</v>
      </c>
      <c r="L396" s="30">
        <v>32.4</v>
      </c>
      <c r="M396" s="30">
        <v>12</v>
      </c>
      <c r="N396" s="30">
        <v>0</v>
      </c>
      <c r="O396" s="30">
        <v>11</v>
      </c>
      <c r="P396" s="30">
        <v>2</v>
      </c>
      <c r="Q396" s="30">
        <f t="shared" si="54"/>
        <v>8.34</v>
      </c>
      <c r="R396" s="30">
        <f t="shared" si="55"/>
        <v>6.1120000000000001</v>
      </c>
      <c r="S396" s="30">
        <f t="shared" si="56"/>
        <v>5</v>
      </c>
      <c r="T396" s="30">
        <f t="shared" si="57"/>
        <v>32.4</v>
      </c>
      <c r="U396" s="30">
        <f t="shared" si="58"/>
        <v>12</v>
      </c>
      <c r="V396" s="30">
        <f t="shared" si="59"/>
        <v>0</v>
      </c>
      <c r="W396" s="30">
        <f t="shared" si="60"/>
        <v>11</v>
      </c>
      <c r="X396" s="30">
        <f t="shared" si="61"/>
        <v>2</v>
      </c>
      <c r="Y396" s="30">
        <f t="shared" si="62"/>
        <v>76.852000000000004</v>
      </c>
    </row>
    <row r="397" spans="1:25" x14ac:dyDescent="0.2">
      <c r="A397" s="28">
        <v>42036</v>
      </c>
      <c r="B397">
        <v>2015</v>
      </c>
      <c r="C397">
        <v>2</v>
      </c>
      <c r="D397" t="s">
        <v>553</v>
      </c>
      <c r="E397" t="s">
        <v>421</v>
      </c>
      <c r="F397">
        <v>7</v>
      </c>
      <c r="G397" t="s">
        <v>1440</v>
      </c>
      <c r="H397" t="s">
        <v>1440</v>
      </c>
      <c r="I397" s="30">
        <v>4.34</v>
      </c>
      <c r="J397" s="30">
        <v>7.35</v>
      </c>
      <c r="K397" s="30">
        <v>7</v>
      </c>
      <c r="L397" s="30">
        <v>35.6</v>
      </c>
      <c r="M397" s="30">
        <v>7</v>
      </c>
      <c r="N397" s="30">
        <v>1</v>
      </c>
      <c r="O397" s="30">
        <v>0</v>
      </c>
      <c r="P397" s="30">
        <v>1</v>
      </c>
      <c r="Q397" s="30">
        <f t="shared" si="54"/>
        <v>4.34</v>
      </c>
      <c r="R397" s="30">
        <f t="shared" si="55"/>
        <v>7.35</v>
      </c>
      <c r="S397" s="30">
        <f t="shared" si="56"/>
        <v>7</v>
      </c>
      <c r="T397" s="30">
        <f t="shared" si="57"/>
        <v>35.6</v>
      </c>
      <c r="U397" s="30">
        <f t="shared" si="58"/>
        <v>7</v>
      </c>
      <c r="V397" s="30">
        <f t="shared" si="59"/>
        <v>1</v>
      </c>
      <c r="W397" s="30">
        <f t="shared" si="60"/>
        <v>0</v>
      </c>
      <c r="X397" s="30">
        <f t="shared" si="61"/>
        <v>1</v>
      </c>
      <c r="Y397" s="30">
        <f t="shared" si="62"/>
        <v>63.29</v>
      </c>
    </row>
    <row r="398" spans="1:25" x14ac:dyDescent="0.2">
      <c r="A398" s="28">
        <v>42037</v>
      </c>
      <c r="B398">
        <v>2015</v>
      </c>
      <c r="C398">
        <v>2</v>
      </c>
      <c r="D398" t="s">
        <v>553</v>
      </c>
      <c r="E398" t="s">
        <v>62</v>
      </c>
      <c r="F398">
        <v>1</v>
      </c>
      <c r="G398" t="s">
        <v>1440</v>
      </c>
      <c r="H398" t="s">
        <v>1440</v>
      </c>
      <c r="I398" s="30">
        <v>6</v>
      </c>
      <c r="J398" s="30">
        <v>4</v>
      </c>
      <c r="K398" s="30">
        <v>5.0999999999999996</v>
      </c>
      <c r="L398" s="30">
        <v>20.9</v>
      </c>
      <c r="M398" s="30">
        <v>14</v>
      </c>
      <c r="N398" s="30">
        <v>0</v>
      </c>
      <c r="O398" s="30">
        <v>3</v>
      </c>
      <c r="P398" s="30">
        <v>2</v>
      </c>
      <c r="Q398" s="30">
        <f t="shared" si="54"/>
        <v>6</v>
      </c>
      <c r="R398" s="30">
        <f t="shared" si="55"/>
        <v>4</v>
      </c>
      <c r="S398" s="30">
        <f t="shared" si="56"/>
        <v>5.0999999999999996</v>
      </c>
      <c r="T398" s="30">
        <f t="shared" si="57"/>
        <v>20.9</v>
      </c>
      <c r="U398" s="30">
        <f t="shared" si="58"/>
        <v>14</v>
      </c>
      <c r="V398" s="30">
        <f t="shared" si="59"/>
        <v>0</v>
      </c>
      <c r="W398" s="30">
        <f t="shared" si="60"/>
        <v>3</v>
      </c>
      <c r="X398" s="30">
        <f t="shared" si="61"/>
        <v>2</v>
      </c>
      <c r="Y398" s="30">
        <f t="shared" si="62"/>
        <v>55</v>
      </c>
    </row>
    <row r="399" spans="1:25" x14ac:dyDescent="0.2">
      <c r="A399" s="28">
        <v>42038</v>
      </c>
      <c r="B399">
        <v>2015</v>
      </c>
      <c r="C399">
        <v>2</v>
      </c>
      <c r="D399" t="s">
        <v>553</v>
      </c>
      <c r="E399" t="s">
        <v>411</v>
      </c>
      <c r="F399">
        <v>2</v>
      </c>
      <c r="G399" t="s">
        <v>1440</v>
      </c>
      <c r="H399" t="s">
        <v>1440</v>
      </c>
      <c r="I399" s="30">
        <v>3.33</v>
      </c>
      <c r="J399" s="30">
        <v>3</v>
      </c>
      <c r="K399" s="30">
        <v>6.2</v>
      </c>
      <c r="L399" s="30">
        <v>24.2</v>
      </c>
      <c r="M399" s="30">
        <v>18</v>
      </c>
      <c r="N399" s="30">
        <v>0</v>
      </c>
      <c r="O399" s="30">
        <v>6</v>
      </c>
      <c r="P399" s="30">
        <v>5</v>
      </c>
      <c r="Q399" s="30">
        <f t="shared" si="54"/>
        <v>3.33</v>
      </c>
      <c r="R399" s="30">
        <f t="shared" si="55"/>
        <v>3</v>
      </c>
      <c r="S399" s="30">
        <f t="shared" si="56"/>
        <v>6.2</v>
      </c>
      <c r="T399" s="30">
        <f t="shared" si="57"/>
        <v>24.2</v>
      </c>
      <c r="U399" s="30">
        <f t="shared" si="58"/>
        <v>18</v>
      </c>
      <c r="V399" s="30">
        <f t="shared" si="59"/>
        <v>0</v>
      </c>
      <c r="W399" s="30">
        <f t="shared" si="60"/>
        <v>6</v>
      </c>
      <c r="X399" s="30">
        <f t="shared" si="61"/>
        <v>5</v>
      </c>
      <c r="Y399" s="30">
        <f t="shared" si="62"/>
        <v>65.73</v>
      </c>
    </row>
    <row r="400" spans="1:25" x14ac:dyDescent="0.2">
      <c r="A400" s="28">
        <v>42039</v>
      </c>
      <c r="B400">
        <v>2015</v>
      </c>
      <c r="C400">
        <v>2</v>
      </c>
      <c r="D400" t="s">
        <v>553</v>
      </c>
      <c r="E400" t="s">
        <v>413</v>
      </c>
      <c r="F400">
        <v>3</v>
      </c>
      <c r="G400" t="s">
        <v>1440</v>
      </c>
      <c r="H400" t="s">
        <v>1440</v>
      </c>
      <c r="I400" s="30">
        <v>2.34</v>
      </c>
      <c r="J400" s="30">
        <v>2.67</v>
      </c>
      <c r="K400" s="30">
        <v>2.4</v>
      </c>
      <c r="L400" s="30">
        <v>38.799999999999997</v>
      </c>
      <c r="M400" s="30">
        <v>6</v>
      </c>
      <c r="N400" s="30">
        <v>0</v>
      </c>
      <c r="O400" s="30">
        <v>12</v>
      </c>
      <c r="P400" s="30">
        <v>0</v>
      </c>
      <c r="Q400" s="30">
        <f t="shared" si="54"/>
        <v>2.34</v>
      </c>
      <c r="R400" s="30">
        <f t="shared" si="55"/>
        <v>2.67</v>
      </c>
      <c r="S400" s="30">
        <f t="shared" si="56"/>
        <v>2.4</v>
      </c>
      <c r="T400" s="30">
        <f t="shared" si="57"/>
        <v>38.799999999999997</v>
      </c>
      <c r="U400" s="30">
        <f t="shared" si="58"/>
        <v>6</v>
      </c>
      <c r="V400" s="30">
        <f t="shared" si="59"/>
        <v>0</v>
      </c>
      <c r="W400" s="30">
        <f t="shared" si="60"/>
        <v>12</v>
      </c>
      <c r="X400" s="30">
        <f t="shared" si="61"/>
        <v>0</v>
      </c>
      <c r="Y400" s="30">
        <f t="shared" si="62"/>
        <v>64.209999999999994</v>
      </c>
    </row>
    <row r="401" spans="1:25" x14ac:dyDescent="0.2">
      <c r="A401" s="28">
        <v>42040</v>
      </c>
      <c r="B401">
        <v>2015</v>
      </c>
      <c r="C401">
        <v>2</v>
      </c>
      <c r="D401" t="s">
        <v>553</v>
      </c>
      <c r="E401" t="s">
        <v>415</v>
      </c>
      <c r="F401">
        <v>4</v>
      </c>
      <c r="G401" t="s">
        <v>1440</v>
      </c>
      <c r="H401" t="s">
        <v>1440</v>
      </c>
      <c r="I401" s="30">
        <v>2</v>
      </c>
      <c r="J401" s="30">
        <v>5.57</v>
      </c>
      <c r="K401" s="30">
        <v>3</v>
      </c>
      <c r="L401" s="30">
        <v>24.85</v>
      </c>
      <c r="M401" s="30">
        <v>12</v>
      </c>
      <c r="N401" s="30">
        <v>0</v>
      </c>
      <c r="O401" s="30">
        <v>2</v>
      </c>
      <c r="P401" s="30">
        <v>1</v>
      </c>
      <c r="Q401" s="30">
        <f t="shared" si="54"/>
        <v>2</v>
      </c>
      <c r="R401" s="30">
        <f t="shared" si="55"/>
        <v>5.57</v>
      </c>
      <c r="S401" s="30">
        <f t="shared" si="56"/>
        <v>3</v>
      </c>
      <c r="T401" s="30">
        <f t="shared" si="57"/>
        <v>24.85</v>
      </c>
      <c r="U401" s="30">
        <f t="shared" si="58"/>
        <v>12</v>
      </c>
      <c r="V401" s="30">
        <f t="shared" si="59"/>
        <v>0</v>
      </c>
      <c r="W401" s="30">
        <f t="shared" si="60"/>
        <v>2</v>
      </c>
      <c r="X401" s="30">
        <f t="shared" si="61"/>
        <v>1</v>
      </c>
      <c r="Y401" s="30">
        <f t="shared" si="62"/>
        <v>50.42</v>
      </c>
    </row>
    <row r="402" spans="1:25" x14ac:dyDescent="0.2">
      <c r="A402" s="28">
        <v>42041</v>
      </c>
      <c r="B402">
        <v>2015</v>
      </c>
      <c r="C402">
        <v>2</v>
      </c>
      <c r="D402" t="s">
        <v>553</v>
      </c>
      <c r="E402" t="s">
        <v>417</v>
      </c>
      <c r="F402">
        <v>5</v>
      </c>
      <c r="G402" t="s">
        <v>1440</v>
      </c>
      <c r="H402" t="s">
        <v>1440</v>
      </c>
      <c r="I402" s="30">
        <v>3.33</v>
      </c>
      <c r="J402" s="30">
        <v>3.33</v>
      </c>
      <c r="K402" s="30">
        <v>7.3</v>
      </c>
      <c r="L402" s="30">
        <v>23</v>
      </c>
      <c r="M402" s="30">
        <v>7</v>
      </c>
      <c r="N402" s="30">
        <v>1</v>
      </c>
      <c r="O402" s="30">
        <v>13</v>
      </c>
      <c r="P402" s="30">
        <v>1</v>
      </c>
      <c r="Q402" s="30">
        <f t="shared" si="54"/>
        <v>3.33</v>
      </c>
      <c r="R402" s="30">
        <f t="shared" si="55"/>
        <v>3.33</v>
      </c>
      <c r="S402" s="30">
        <f t="shared" si="56"/>
        <v>7.3</v>
      </c>
      <c r="T402" s="30">
        <f t="shared" si="57"/>
        <v>23</v>
      </c>
      <c r="U402" s="30">
        <f t="shared" si="58"/>
        <v>7</v>
      </c>
      <c r="V402" s="30">
        <f t="shared" si="59"/>
        <v>1</v>
      </c>
      <c r="W402" s="30">
        <f t="shared" si="60"/>
        <v>13</v>
      </c>
      <c r="X402" s="30">
        <f t="shared" si="61"/>
        <v>1</v>
      </c>
      <c r="Y402" s="30">
        <f t="shared" si="62"/>
        <v>58.96</v>
      </c>
    </row>
    <row r="403" spans="1:25" x14ac:dyDescent="0.2">
      <c r="A403" s="28">
        <v>42042</v>
      </c>
      <c r="B403">
        <v>2015</v>
      </c>
      <c r="C403">
        <v>2</v>
      </c>
      <c r="D403" t="s">
        <v>553</v>
      </c>
      <c r="E403" t="s">
        <v>419</v>
      </c>
      <c r="F403">
        <v>6</v>
      </c>
      <c r="G403" t="s">
        <v>1440</v>
      </c>
      <c r="H403" t="s">
        <v>1440</v>
      </c>
      <c r="I403" s="30">
        <v>2</v>
      </c>
      <c r="J403" s="30">
        <v>5</v>
      </c>
      <c r="K403" s="30">
        <v>1.9</v>
      </c>
      <c r="L403" s="30">
        <v>33.6</v>
      </c>
      <c r="M403" s="30">
        <v>9</v>
      </c>
      <c r="N403" s="30">
        <v>0</v>
      </c>
      <c r="O403" s="30">
        <v>0</v>
      </c>
      <c r="P403" s="30">
        <v>2</v>
      </c>
      <c r="Q403" s="30">
        <f t="shared" si="54"/>
        <v>2</v>
      </c>
      <c r="R403" s="30">
        <f t="shared" si="55"/>
        <v>5</v>
      </c>
      <c r="S403" s="30">
        <f t="shared" si="56"/>
        <v>1.9</v>
      </c>
      <c r="T403" s="30">
        <f t="shared" si="57"/>
        <v>33.6</v>
      </c>
      <c r="U403" s="30">
        <f t="shared" si="58"/>
        <v>9</v>
      </c>
      <c r="V403" s="30">
        <f t="shared" si="59"/>
        <v>0</v>
      </c>
      <c r="W403" s="30">
        <f t="shared" si="60"/>
        <v>0</v>
      </c>
      <c r="X403" s="30">
        <f t="shared" si="61"/>
        <v>2</v>
      </c>
      <c r="Y403" s="30">
        <f t="shared" si="62"/>
        <v>53.5</v>
      </c>
    </row>
    <row r="404" spans="1:25" x14ac:dyDescent="0.2">
      <c r="A404" s="28">
        <v>42043</v>
      </c>
      <c r="B404">
        <v>2015</v>
      </c>
      <c r="C404">
        <v>2</v>
      </c>
      <c r="D404" t="s">
        <v>553</v>
      </c>
      <c r="E404" t="s">
        <v>421</v>
      </c>
      <c r="F404">
        <v>7</v>
      </c>
      <c r="G404" t="s">
        <v>1440</v>
      </c>
      <c r="H404" t="s">
        <v>1440</v>
      </c>
      <c r="I404" s="30">
        <v>1.34</v>
      </c>
      <c r="J404" s="30">
        <v>7.7590000000000003</v>
      </c>
      <c r="K404" s="30">
        <v>5.7</v>
      </c>
      <c r="L404" s="30">
        <v>29.9</v>
      </c>
      <c r="M404" s="30">
        <v>8</v>
      </c>
      <c r="N404" s="30">
        <v>0</v>
      </c>
      <c r="O404" s="30">
        <v>0</v>
      </c>
      <c r="P404" s="30">
        <v>0</v>
      </c>
      <c r="Q404" s="30">
        <f t="shared" si="54"/>
        <v>1.34</v>
      </c>
      <c r="R404" s="30">
        <f t="shared" si="55"/>
        <v>7.7590000000000003</v>
      </c>
      <c r="S404" s="30">
        <f t="shared" si="56"/>
        <v>5.7</v>
      </c>
      <c r="T404" s="30">
        <f t="shared" si="57"/>
        <v>29.9</v>
      </c>
      <c r="U404" s="30">
        <f t="shared" si="58"/>
        <v>8</v>
      </c>
      <c r="V404" s="30">
        <f t="shared" si="59"/>
        <v>0</v>
      </c>
      <c r="W404" s="30">
        <f t="shared" si="60"/>
        <v>0</v>
      </c>
      <c r="X404" s="30">
        <f t="shared" si="61"/>
        <v>0</v>
      </c>
      <c r="Y404" s="30">
        <f t="shared" si="62"/>
        <v>52.698999999999998</v>
      </c>
    </row>
    <row r="405" spans="1:25" x14ac:dyDescent="0.2">
      <c r="A405" s="28">
        <v>42044</v>
      </c>
      <c r="B405">
        <v>2015</v>
      </c>
      <c r="C405">
        <v>2</v>
      </c>
      <c r="D405" t="s">
        <v>553</v>
      </c>
      <c r="E405" t="s">
        <v>62</v>
      </c>
      <c r="F405">
        <v>1</v>
      </c>
      <c r="G405" t="s">
        <v>1440</v>
      </c>
      <c r="H405" t="s">
        <v>1440</v>
      </c>
      <c r="I405" s="30">
        <v>3.33</v>
      </c>
      <c r="J405" s="30">
        <v>3.54</v>
      </c>
      <c r="K405" s="30">
        <v>9.6</v>
      </c>
      <c r="L405" s="30">
        <v>20.7</v>
      </c>
      <c r="M405" s="30">
        <v>8</v>
      </c>
      <c r="N405" s="30">
        <v>1</v>
      </c>
      <c r="O405" s="30">
        <v>0</v>
      </c>
      <c r="P405" s="30">
        <v>1</v>
      </c>
      <c r="Q405" s="30">
        <f t="shared" si="54"/>
        <v>3.33</v>
      </c>
      <c r="R405" s="30">
        <f t="shared" si="55"/>
        <v>3.54</v>
      </c>
      <c r="S405" s="30">
        <f t="shared" si="56"/>
        <v>9.6</v>
      </c>
      <c r="T405" s="30">
        <f t="shared" si="57"/>
        <v>20.7</v>
      </c>
      <c r="U405" s="30">
        <f t="shared" si="58"/>
        <v>8</v>
      </c>
      <c r="V405" s="30">
        <f t="shared" si="59"/>
        <v>1</v>
      </c>
      <c r="W405" s="30">
        <f t="shared" si="60"/>
        <v>0</v>
      </c>
      <c r="X405" s="30">
        <f t="shared" si="61"/>
        <v>1</v>
      </c>
      <c r="Y405" s="30">
        <f t="shared" si="62"/>
        <v>47.17</v>
      </c>
    </row>
    <row r="406" spans="1:25" x14ac:dyDescent="0.2">
      <c r="A406" s="28">
        <v>42045</v>
      </c>
      <c r="B406">
        <v>2015</v>
      </c>
      <c r="C406">
        <v>2</v>
      </c>
      <c r="D406" t="s">
        <v>553</v>
      </c>
      <c r="E406" t="s">
        <v>411</v>
      </c>
      <c r="F406">
        <v>2</v>
      </c>
      <c r="G406" t="s">
        <v>1440</v>
      </c>
      <c r="H406" t="s">
        <v>1440</v>
      </c>
      <c r="I406" s="30">
        <v>3.66</v>
      </c>
      <c r="J406" s="30">
        <v>8.67</v>
      </c>
      <c r="K406" s="30">
        <v>7</v>
      </c>
      <c r="L406" s="30">
        <v>33</v>
      </c>
      <c r="M406" s="30">
        <v>11</v>
      </c>
      <c r="N406" s="30">
        <v>0</v>
      </c>
      <c r="O406" s="30">
        <v>6</v>
      </c>
      <c r="P406" s="30">
        <v>3</v>
      </c>
      <c r="Q406" s="30">
        <f t="shared" si="54"/>
        <v>3.66</v>
      </c>
      <c r="R406" s="30">
        <f t="shared" si="55"/>
        <v>8.67</v>
      </c>
      <c r="S406" s="30">
        <f t="shared" si="56"/>
        <v>7</v>
      </c>
      <c r="T406" s="30">
        <f t="shared" si="57"/>
        <v>33</v>
      </c>
      <c r="U406" s="30">
        <f t="shared" si="58"/>
        <v>11</v>
      </c>
      <c r="V406" s="30">
        <f t="shared" si="59"/>
        <v>0</v>
      </c>
      <c r="W406" s="30">
        <f t="shared" si="60"/>
        <v>6</v>
      </c>
      <c r="X406" s="30">
        <f t="shared" si="61"/>
        <v>3</v>
      </c>
      <c r="Y406" s="30">
        <f t="shared" si="62"/>
        <v>72.33</v>
      </c>
    </row>
    <row r="407" spans="1:25" x14ac:dyDescent="0.2">
      <c r="A407" s="28">
        <v>42046</v>
      </c>
      <c r="B407">
        <v>2015</v>
      </c>
      <c r="C407">
        <v>2</v>
      </c>
      <c r="D407" t="s">
        <v>553</v>
      </c>
      <c r="E407" t="s">
        <v>413</v>
      </c>
      <c r="F407">
        <v>3</v>
      </c>
      <c r="G407" t="s">
        <v>1440</v>
      </c>
      <c r="H407" t="s">
        <v>1440</v>
      </c>
      <c r="I407" s="30">
        <v>3</v>
      </c>
      <c r="J407" s="30">
        <v>5.14</v>
      </c>
      <c r="K407" s="30">
        <v>3.6</v>
      </c>
      <c r="L407" s="30">
        <v>48.5</v>
      </c>
      <c r="M407" s="30">
        <v>16</v>
      </c>
      <c r="N407" s="30">
        <v>0</v>
      </c>
      <c r="O407" s="30">
        <v>20</v>
      </c>
      <c r="P407" s="30">
        <v>2</v>
      </c>
      <c r="Q407" s="30">
        <f t="shared" si="54"/>
        <v>3</v>
      </c>
      <c r="R407" s="30">
        <f t="shared" si="55"/>
        <v>5.14</v>
      </c>
      <c r="S407" s="30">
        <f t="shared" si="56"/>
        <v>3.6</v>
      </c>
      <c r="T407" s="30">
        <f t="shared" si="57"/>
        <v>48.5</v>
      </c>
      <c r="U407" s="30">
        <f t="shared" si="58"/>
        <v>16</v>
      </c>
      <c r="V407" s="30">
        <f t="shared" si="59"/>
        <v>0</v>
      </c>
      <c r="W407" s="30">
        <f t="shared" si="60"/>
        <v>20</v>
      </c>
      <c r="X407" s="30">
        <f t="shared" si="61"/>
        <v>2</v>
      </c>
      <c r="Y407" s="30">
        <f t="shared" si="62"/>
        <v>98.240000000000009</v>
      </c>
    </row>
    <row r="408" spans="1:25" x14ac:dyDescent="0.2">
      <c r="A408" s="28">
        <v>42047</v>
      </c>
      <c r="B408">
        <v>2015</v>
      </c>
      <c r="C408">
        <v>2</v>
      </c>
      <c r="D408" t="s">
        <v>553</v>
      </c>
      <c r="E408" t="s">
        <v>415</v>
      </c>
      <c r="F408">
        <v>4</v>
      </c>
      <c r="G408" t="s">
        <v>1440</v>
      </c>
      <c r="H408" t="s">
        <v>1440</v>
      </c>
      <c r="I408" s="30">
        <v>3</v>
      </c>
      <c r="J408" s="30">
        <v>4</v>
      </c>
      <c r="K408" s="30">
        <v>6</v>
      </c>
      <c r="L408" s="30">
        <v>23.82</v>
      </c>
      <c r="M408" s="30">
        <v>11</v>
      </c>
      <c r="N408" s="30">
        <v>1</v>
      </c>
      <c r="O408" s="30">
        <v>5</v>
      </c>
      <c r="P408" s="30">
        <v>0</v>
      </c>
      <c r="Q408" s="30">
        <f t="shared" si="54"/>
        <v>3</v>
      </c>
      <c r="R408" s="30">
        <f t="shared" si="55"/>
        <v>4</v>
      </c>
      <c r="S408" s="30">
        <f t="shared" si="56"/>
        <v>6</v>
      </c>
      <c r="T408" s="30">
        <f t="shared" si="57"/>
        <v>23.82</v>
      </c>
      <c r="U408" s="30">
        <f t="shared" si="58"/>
        <v>11</v>
      </c>
      <c r="V408" s="30">
        <f t="shared" si="59"/>
        <v>1</v>
      </c>
      <c r="W408" s="30">
        <f t="shared" si="60"/>
        <v>5</v>
      </c>
      <c r="X408" s="30">
        <f t="shared" si="61"/>
        <v>0</v>
      </c>
      <c r="Y408" s="30">
        <f t="shared" si="62"/>
        <v>53.82</v>
      </c>
    </row>
    <row r="409" spans="1:25" x14ac:dyDescent="0.2">
      <c r="A409" s="28">
        <v>42048</v>
      </c>
      <c r="B409">
        <v>2015</v>
      </c>
      <c r="C409">
        <v>2</v>
      </c>
      <c r="D409" t="s">
        <v>553</v>
      </c>
      <c r="E409" t="s">
        <v>417</v>
      </c>
      <c r="F409">
        <v>5</v>
      </c>
      <c r="G409" t="s">
        <v>1440</v>
      </c>
      <c r="H409" t="s">
        <v>1440</v>
      </c>
      <c r="I409" s="30">
        <v>6.01</v>
      </c>
      <c r="J409" s="30">
        <v>4.2300000000000004</v>
      </c>
      <c r="K409" s="30">
        <v>7</v>
      </c>
      <c r="L409" s="30">
        <v>29.6</v>
      </c>
      <c r="M409" s="30">
        <v>11</v>
      </c>
      <c r="N409" s="30">
        <v>1</v>
      </c>
      <c r="O409" s="30">
        <v>22</v>
      </c>
      <c r="P409" s="30">
        <v>1</v>
      </c>
      <c r="Q409" s="30">
        <f t="shared" si="54"/>
        <v>6.01</v>
      </c>
      <c r="R409" s="30">
        <f t="shared" si="55"/>
        <v>4.2300000000000004</v>
      </c>
      <c r="S409" s="30">
        <f t="shared" si="56"/>
        <v>7</v>
      </c>
      <c r="T409" s="30">
        <f t="shared" si="57"/>
        <v>29.6</v>
      </c>
      <c r="U409" s="30">
        <f t="shared" si="58"/>
        <v>11</v>
      </c>
      <c r="V409" s="30">
        <f t="shared" si="59"/>
        <v>1</v>
      </c>
      <c r="W409" s="30">
        <f t="shared" si="60"/>
        <v>22</v>
      </c>
      <c r="X409" s="30">
        <f t="shared" si="61"/>
        <v>1</v>
      </c>
      <c r="Y409" s="30">
        <f t="shared" si="62"/>
        <v>81.84</v>
      </c>
    </row>
    <row r="410" spans="1:25" x14ac:dyDescent="0.2">
      <c r="A410" s="28">
        <v>42049</v>
      </c>
      <c r="B410">
        <v>2015</v>
      </c>
      <c r="C410">
        <v>2</v>
      </c>
      <c r="D410" t="s">
        <v>553</v>
      </c>
      <c r="E410" t="s">
        <v>419</v>
      </c>
      <c r="F410">
        <v>6</v>
      </c>
      <c r="G410" t="s">
        <v>1440</v>
      </c>
      <c r="H410" t="s">
        <v>1440</v>
      </c>
      <c r="I410" s="30">
        <v>4.33</v>
      </c>
      <c r="J410" s="30">
        <v>1.736</v>
      </c>
      <c r="K410" s="30">
        <v>6.7</v>
      </c>
      <c r="L410" s="30">
        <v>29.2</v>
      </c>
      <c r="M410" s="30">
        <v>13</v>
      </c>
      <c r="N410" s="30">
        <v>1</v>
      </c>
      <c r="O410" s="30">
        <v>5</v>
      </c>
      <c r="P410" s="30">
        <v>4</v>
      </c>
      <c r="Q410" s="30">
        <f t="shared" si="54"/>
        <v>4.33</v>
      </c>
      <c r="R410" s="30">
        <f t="shared" si="55"/>
        <v>1.736</v>
      </c>
      <c r="S410" s="30">
        <f t="shared" si="56"/>
        <v>6.7</v>
      </c>
      <c r="T410" s="30">
        <f t="shared" si="57"/>
        <v>29.2</v>
      </c>
      <c r="U410" s="30">
        <f t="shared" si="58"/>
        <v>13</v>
      </c>
      <c r="V410" s="30">
        <f t="shared" si="59"/>
        <v>1</v>
      </c>
      <c r="W410" s="30">
        <f t="shared" si="60"/>
        <v>5</v>
      </c>
      <c r="X410" s="30">
        <f t="shared" si="61"/>
        <v>4</v>
      </c>
      <c r="Y410" s="30">
        <f t="shared" si="62"/>
        <v>64.966000000000008</v>
      </c>
    </row>
    <row r="411" spans="1:25" x14ac:dyDescent="0.2">
      <c r="A411" s="28">
        <v>42050</v>
      </c>
      <c r="B411">
        <v>2015</v>
      </c>
      <c r="C411">
        <v>2</v>
      </c>
      <c r="D411" t="s">
        <v>553</v>
      </c>
      <c r="E411" t="s">
        <v>421</v>
      </c>
      <c r="F411">
        <v>7</v>
      </c>
      <c r="G411" t="s">
        <v>1440</v>
      </c>
      <c r="H411" t="s">
        <v>1440</v>
      </c>
      <c r="I411" s="30">
        <v>11.68</v>
      </c>
      <c r="J411" s="30">
        <v>2.33</v>
      </c>
      <c r="K411" s="30">
        <v>4.3</v>
      </c>
      <c r="L411" s="30">
        <v>38</v>
      </c>
      <c r="M411" s="30">
        <v>7</v>
      </c>
      <c r="N411" s="30">
        <v>0</v>
      </c>
      <c r="O411" s="30">
        <v>7</v>
      </c>
      <c r="P411" s="30">
        <v>2</v>
      </c>
      <c r="Q411" s="30">
        <f t="shared" si="54"/>
        <v>11.68</v>
      </c>
      <c r="R411" s="30">
        <f t="shared" si="55"/>
        <v>2.33</v>
      </c>
      <c r="S411" s="30">
        <f t="shared" si="56"/>
        <v>4.3</v>
      </c>
      <c r="T411" s="30">
        <f t="shared" si="57"/>
        <v>38</v>
      </c>
      <c r="U411" s="30">
        <f t="shared" si="58"/>
        <v>7</v>
      </c>
      <c r="V411" s="30">
        <f t="shared" si="59"/>
        <v>0</v>
      </c>
      <c r="W411" s="30">
        <f t="shared" si="60"/>
        <v>7</v>
      </c>
      <c r="X411" s="30">
        <f t="shared" si="61"/>
        <v>2</v>
      </c>
      <c r="Y411" s="30">
        <f t="shared" si="62"/>
        <v>72.31</v>
      </c>
    </row>
    <row r="412" spans="1:25" x14ac:dyDescent="0.2">
      <c r="A412" s="28">
        <v>42051</v>
      </c>
      <c r="B412">
        <v>2015</v>
      </c>
      <c r="C412">
        <v>2</v>
      </c>
      <c r="D412" t="s">
        <v>553</v>
      </c>
      <c r="E412" t="s">
        <v>62</v>
      </c>
      <c r="F412">
        <v>1</v>
      </c>
      <c r="G412" t="s">
        <v>1440</v>
      </c>
      <c r="H412" t="s">
        <v>1440</v>
      </c>
      <c r="I412" s="30">
        <v>3.01</v>
      </c>
      <c r="J412" s="30">
        <v>3.75</v>
      </c>
      <c r="K412" s="30">
        <v>4</v>
      </c>
      <c r="L412" s="30">
        <v>40.1</v>
      </c>
      <c r="M412" s="30">
        <v>4</v>
      </c>
      <c r="N412" s="30">
        <v>0</v>
      </c>
      <c r="O412" s="30">
        <v>10</v>
      </c>
      <c r="P412" s="30">
        <v>0</v>
      </c>
      <c r="Q412" s="30">
        <f t="shared" si="54"/>
        <v>3.01</v>
      </c>
      <c r="R412" s="30">
        <f t="shared" si="55"/>
        <v>3.75</v>
      </c>
      <c r="S412" s="30">
        <f t="shared" si="56"/>
        <v>4</v>
      </c>
      <c r="T412" s="30">
        <f t="shared" si="57"/>
        <v>40.1</v>
      </c>
      <c r="U412" s="30">
        <f t="shared" si="58"/>
        <v>4</v>
      </c>
      <c r="V412" s="30">
        <f t="shared" si="59"/>
        <v>0</v>
      </c>
      <c r="W412" s="30">
        <f t="shared" si="60"/>
        <v>10</v>
      </c>
      <c r="X412" s="30">
        <f t="shared" si="61"/>
        <v>0</v>
      </c>
      <c r="Y412" s="30">
        <f t="shared" si="62"/>
        <v>64.86</v>
      </c>
    </row>
    <row r="413" spans="1:25" x14ac:dyDescent="0.2">
      <c r="A413" s="28">
        <v>42052</v>
      </c>
      <c r="B413">
        <v>2015</v>
      </c>
      <c r="C413">
        <v>2</v>
      </c>
      <c r="D413" t="s">
        <v>553</v>
      </c>
      <c r="E413" t="s">
        <v>411</v>
      </c>
      <c r="F413">
        <v>2</v>
      </c>
      <c r="G413" t="s">
        <v>1440</v>
      </c>
      <c r="H413" t="s">
        <v>1440</v>
      </c>
      <c r="I413" s="30">
        <v>5.33</v>
      </c>
      <c r="J413" s="30">
        <v>8.6929999999999996</v>
      </c>
      <c r="K413" s="30">
        <v>4</v>
      </c>
      <c r="L413" s="30">
        <v>36.200000000000003</v>
      </c>
      <c r="M413" s="30">
        <v>3</v>
      </c>
      <c r="N413" s="30">
        <v>0</v>
      </c>
      <c r="O413" s="30">
        <v>6</v>
      </c>
      <c r="P413" s="30">
        <v>1</v>
      </c>
      <c r="Q413" s="30">
        <f t="shared" si="54"/>
        <v>5.33</v>
      </c>
      <c r="R413" s="30">
        <f t="shared" si="55"/>
        <v>8.6929999999999996</v>
      </c>
      <c r="S413" s="30">
        <f t="shared" si="56"/>
        <v>4</v>
      </c>
      <c r="T413" s="30">
        <f t="shared" si="57"/>
        <v>36.200000000000003</v>
      </c>
      <c r="U413" s="30">
        <f t="shared" si="58"/>
        <v>3</v>
      </c>
      <c r="V413" s="30">
        <f t="shared" si="59"/>
        <v>0</v>
      </c>
      <c r="W413" s="30">
        <f t="shared" si="60"/>
        <v>6</v>
      </c>
      <c r="X413" s="30">
        <f t="shared" si="61"/>
        <v>1</v>
      </c>
      <c r="Y413" s="30">
        <f t="shared" si="62"/>
        <v>64.222999999999999</v>
      </c>
    </row>
    <row r="414" spans="1:25" x14ac:dyDescent="0.2">
      <c r="A414" s="28">
        <v>42053</v>
      </c>
      <c r="B414">
        <v>2015</v>
      </c>
      <c r="C414">
        <v>2</v>
      </c>
      <c r="D414" t="s">
        <v>553</v>
      </c>
      <c r="E414" t="s">
        <v>413</v>
      </c>
      <c r="F414">
        <v>3</v>
      </c>
      <c r="G414" t="s">
        <v>1440</v>
      </c>
      <c r="H414" t="s">
        <v>1440</v>
      </c>
      <c r="I414" s="30">
        <v>1</v>
      </c>
      <c r="J414" s="30">
        <v>2.66</v>
      </c>
      <c r="K414" s="30">
        <v>1.33</v>
      </c>
      <c r="L414" s="30">
        <v>36.212000000000003</v>
      </c>
      <c r="M414" s="30">
        <v>4</v>
      </c>
      <c r="N414" s="30">
        <v>0</v>
      </c>
      <c r="O414" s="30">
        <v>11</v>
      </c>
      <c r="P414" s="30">
        <v>0</v>
      </c>
      <c r="Q414" s="30">
        <f t="shared" si="54"/>
        <v>1</v>
      </c>
      <c r="R414" s="30">
        <f t="shared" si="55"/>
        <v>2.66</v>
      </c>
      <c r="S414" s="30">
        <f t="shared" si="56"/>
        <v>1.33</v>
      </c>
      <c r="T414" s="30">
        <f t="shared" si="57"/>
        <v>36.212000000000003</v>
      </c>
      <c r="U414" s="30">
        <f t="shared" si="58"/>
        <v>4</v>
      </c>
      <c r="V414" s="30">
        <f t="shared" si="59"/>
        <v>0</v>
      </c>
      <c r="W414" s="30">
        <f t="shared" si="60"/>
        <v>11</v>
      </c>
      <c r="X414" s="30">
        <f t="shared" si="61"/>
        <v>0</v>
      </c>
      <c r="Y414" s="30">
        <f t="shared" si="62"/>
        <v>56.202000000000005</v>
      </c>
    </row>
    <row r="415" spans="1:25" x14ac:dyDescent="0.2">
      <c r="A415" s="28">
        <v>42054</v>
      </c>
      <c r="B415">
        <v>2015</v>
      </c>
      <c r="C415">
        <v>2</v>
      </c>
      <c r="D415" t="s">
        <v>553</v>
      </c>
      <c r="E415" t="s">
        <v>415</v>
      </c>
      <c r="F415">
        <v>4</v>
      </c>
      <c r="G415" t="s">
        <v>1440</v>
      </c>
      <c r="H415" t="s">
        <v>1440</v>
      </c>
      <c r="I415" s="30">
        <v>2</v>
      </c>
      <c r="J415" s="30">
        <v>3.3319999999999999</v>
      </c>
      <c r="K415" s="30">
        <v>4</v>
      </c>
      <c r="L415" s="30">
        <v>36.700000000000003</v>
      </c>
      <c r="M415" s="30">
        <v>2</v>
      </c>
      <c r="N415" s="30">
        <v>2</v>
      </c>
      <c r="O415" s="30">
        <v>6</v>
      </c>
      <c r="P415" s="30">
        <v>3</v>
      </c>
      <c r="Q415" s="30">
        <f t="shared" si="54"/>
        <v>2</v>
      </c>
      <c r="R415" s="30">
        <f t="shared" si="55"/>
        <v>3.3319999999999999</v>
      </c>
      <c r="S415" s="30">
        <f t="shared" si="56"/>
        <v>4</v>
      </c>
      <c r="T415" s="30">
        <f t="shared" si="57"/>
        <v>36.700000000000003</v>
      </c>
      <c r="U415" s="30">
        <f t="shared" si="58"/>
        <v>2</v>
      </c>
      <c r="V415" s="30">
        <f t="shared" si="59"/>
        <v>2</v>
      </c>
      <c r="W415" s="30">
        <f t="shared" si="60"/>
        <v>6</v>
      </c>
      <c r="X415" s="30">
        <f t="shared" si="61"/>
        <v>3</v>
      </c>
      <c r="Y415" s="30">
        <f t="shared" si="62"/>
        <v>59.032000000000004</v>
      </c>
    </row>
    <row r="416" spans="1:25" x14ac:dyDescent="0.2">
      <c r="A416" s="28">
        <v>42055</v>
      </c>
      <c r="B416">
        <v>2015</v>
      </c>
      <c r="C416">
        <v>2</v>
      </c>
      <c r="D416" t="s">
        <v>553</v>
      </c>
      <c r="E416" t="s">
        <v>417</v>
      </c>
      <c r="F416">
        <v>5</v>
      </c>
      <c r="G416" t="s">
        <v>1440</v>
      </c>
      <c r="H416" t="s">
        <v>1440</v>
      </c>
      <c r="I416" s="30">
        <v>5.33</v>
      </c>
      <c r="J416" s="30">
        <v>4.66</v>
      </c>
      <c r="K416" s="30">
        <v>0.5</v>
      </c>
      <c r="L416" s="30">
        <v>27</v>
      </c>
      <c r="M416" s="30">
        <v>5</v>
      </c>
      <c r="N416" s="30">
        <v>0</v>
      </c>
      <c r="O416" s="30">
        <v>25</v>
      </c>
      <c r="P416" s="30">
        <v>6</v>
      </c>
      <c r="Q416" s="30">
        <f t="shared" si="54"/>
        <v>5.33</v>
      </c>
      <c r="R416" s="30">
        <f t="shared" si="55"/>
        <v>4.66</v>
      </c>
      <c r="S416" s="30">
        <f t="shared" si="56"/>
        <v>0.5</v>
      </c>
      <c r="T416" s="30">
        <f t="shared" si="57"/>
        <v>27</v>
      </c>
      <c r="U416" s="30">
        <f t="shared" si="58"/>
        <v>5</v>
      </c>
      <c r="V416" s="30">
        <f t="shared" si="59"/>
        <v>0</v>
      </c>
      <c r="W416" s="30">
        <f t="shared" si="60"/>
        <v>25</v>
      </c>
      <c r="X416" s="30">
        <f t="shared" si="61"/>
        <v>6</v>
      </c>
      <c r="Y416" s="30">
        <f t="shared" si="62"/>
        <v>73.490000000000009</v>
      </c>
    </row>
    <row r="417" spans="1:25" x14ac:dyDescent="0.2">
      <c r="A417" s="28">
        <v>42056</v>
      </c>
      <c r="B417">
        <v>2015</v>
      </c>
      <c r="C417">
        <v>2</v>
      </c>
      <c r="D417" t="s">
        <v>553</v>
      </c>
      <c r="E417" t="s">
        <v>419</v>
      </c>
      <c r="F417">
        <v>6</v>
      </c>
      <c r="G417" t="s">
        <v>1440</v>
      </c>
      <c r="H417" t="s">
        <v>1440</v>
      </c>
      <c r="I417" s="30">
        <v>3</v>
      </c>
      <c r="J417" s="30">
        <v>5.3470000000000004</v>
      </c>
      <c r="K417" s="30">
        <v>4.8</v>
      </c>
      <c r="L417" s="30">
        <v>57</v>
      </c>
      <c r="M417" s="30">
        <v>9</v>
      </c>
      <c r="N417" s="30">
        <v>0</v>
      </c>
      <c r="O417" s="30">
        <v>0</v>
      </c>
      <c r="P417" s="30">
        <v>3</v>
      </c>
      <c r="Q417" s="30">
        <f t="shared" si="54"/>
        <v>3</v>
      </c>
      <c r="R417" s="30">
        <f t="shared" si="55"/>
        <v>5.3470000000000004</v>
      </c>
      <c r="S417" s="30">
        <f t="shared" si="56"/>
        <v>4.8</v>
      </c>
      <c r="T417" s="30">
        <f t="shared" si="57"/>
        <v>57</v>
      </c>
      <c r="U417" s="30">
        <f t="shared" si="58"/>
        <v>9</v>
      </c>
      <c r="V417" s="30">
        <f t="shared" si="59"/>
        <v>0</v>
      </c>
      <c r="W417" s="30">
        <f t="shared" si="60"/>
        <v>0</v>
      </c>
      <c r="X417" s="30">
        <f t="shared" si="61"/>
        <v>3</v>
      </c>
      <c r="Y417" s="30">
        <f t="shared" si="62"/>
        <v>82.147000000000006</v>
      </c>
    </row>
    <row r="418" spans="1:25" x14ac:dyDescent="0.2">
      <c r="A418" s="28">
        <v>42057</v>
      </c>
      <c r="B418">
        <v>2015</v>
      </c>
      <c r="C418">
        <v>2</v>
      </c>
      <c r="D418" t="s">
        <v>553</v>
      </c>
      <c r="E418" t="s">
        <v>421</v>
      </c>
      <c r="F418">
        <v>7</v>
      </c>
      <c r="G418" t="s">
        <v>1440</v>
      </c>
      <c r="H418" t="s">
        <v>1440</v>
      </c>
      <c r="I418" s="30">
        <v>2</v>
      </c>
      <c r="J418" s="30">
        <v>4.34</v>
      </c>
      <c r="K418" s="30">
        <v>2</v>
      </c>
      <c r="L418" s="30">
        <v>50.6</v>
      </c>
      <c r="M418" s="30">
        <v>7</v>
      </c>
      <c r="N418" s="30">
        <v>0</v>
      </c>
      <c r="O418" s="30">
        <v>11</v>
      </c>
      <c r="P418" s="30">
        <v>1</v>
      </c>
      <c r="Q418" s="30">
        <f t="shared" si="54"/>
        <v>2</v>
      </c>
      <c r="R418" s="30">
        <f t="shared" si="55"/>
        <v>4.34</v>
      </c>
      <c r="S418" s="30">
        <f t="shared" si="56"/>
        <v>2</v>
      </c>
      <c r="T418" s="30">
        <f t="shared" si="57"/>
        <v>50.6</v>
      </c>
      <c r="U418" s="30">
        <f t="shared" si="58"/>
        <v>7</v>
      </c>
      <c r="V418" s="30">
        <f t="shared" si="59"/>
        <v>0</v>
      </c>
      <c r="W418" s="30">
        <f t="shared" si="60"/>
        <v>11</v>
      </c>
      <c r="X418" s="30">
        <f t="shared" si="61"/>
        <v>1</v>
      </c>
      <c r="Y418" s="30">
        <f t="shared" si="62"/>
        <v>77.94</v>
      </c>
    </row>
    <row r="419" spans="1:25" x14ac:dyDescent="0.2">
      <c r="A419" s="28">
        <v>42058</v>
      </c>
      <c r="B419">
        <v>2015</v>
      </c>
      <c r="C419">
        <v>2</v>
      </c>
      <c r="D419" t="s">
        <v>553</v>
      </c>
      <c r="E419" t="s">
        <v>62</v>
      </c>
      <c r="F419">
        <v>1</v>
      </c>
      <c r="G419" t="s">
        <v>1440</v>
      </c>
      <c r="H419" t="s">
        <v>1440</v>
      </c>
      <c r="I419" s="30">
        <v>5</v>
      </c>
      <c r="J419" s="30">
        <v>3.16</v>
      </c>
      <c r="K419" s="30">
        <v>7.5</v>
      </c>
      <c r="L419" s="30">
        <v>55.4</v>
      </c>
      <c r="M419" s="30">
        <v>9</v>
      </c>
      <c r="N419" s="30">
        <v>0</v>
      </c>
      <c r="O419" s="30">
        <v>20</v>
      </c>
      <c r="P419" s="30">
        <v>0</v>
      </c>
      <c r="Q419" s="30">
        <f t="shared" si="54"/>
        <v>5</v>
      </c>
      <c r="R419" s="30">
        <f t="shared" si="55"/>
        <v>3.16</v>
      </c>
      <c r="S419" s="30">
        <f t="shared" si="56"/>
        <v>7.5</v>
      </c>
      <c r="T419" s="30">
        <f t="shared" si="57"/>
        <v>55.4</v>
      </c>
      <c r="U419" s="30">
        <f t="shared" si="58"/>
        <v>9</v>
      </c>
      <c r="V419" s="30">
        <f t="shared" si="59"/>
        <v>0</v>
      </c>
      <c r="W419" s="30">
        <f t="shared" si="60"/>
        <v>20</v>
      </c>
      <c r="X419" s="30">
        <f t="shared" si="61"/>
        <v>0</v>
      </c>
      <c r="Y419" s="30">
        <f t="shared" si="62"/>
        <v>100.06</v>
      </c>
    </row>
    <row r="420" spans="1:25" x14ac:dyDescent="0.2">
      <c r="A420" s="28">
        <v>42059</v>
      </c>
      <c r="B420">
        <v>2015</v>
      </c>
      <c r="C420">
        <v>2</v>
      </c>
      <c r="D420" t="s">
        <v>553</v>
      </c>
      <c r="E420" t="s">
        <v>411</v>
      </c>
      <c r="F420">
        <v>2</v>
      </c>
      <c r="G420" t="s">
        <v>1440</v>
      </c>
      <c r="H420" t="s">
        <v>1440</v>
      </c>
      <c r="I420" s="30">
        <v>3.68</v>
      </c>
      <c r="J420" s="30">
        <v>3.34</v>
      </c>
      <c r="K420" s="30">
        <v>6.2</v>
      </c>
      <c r="L420" s="30">
        <v>22.07</v>
      </c>
      <c r="M420" s="30">
        <v>11</v>
      </c>
      <c r="N420" s="30">
        <v>0</v>
      </c>
      <c r="O420" s="30">
        <v>11</v>
      </c>
      <c r="P420" s="30">
        <v>2</v>
      </c>
      <c r="Q420" s="30">
        <f t="shared" si="54"/>
        <v>3.68</v>
      </c>
      <c r="R420" s="30">
        <f t="shared" si="55"/>
        <v>3.34</v>
      </c>
      <c r="S420" s="30">
        <f t="shared" si="56"/>
        <v>6.2</v>
      </c>
      <c r="T420" s="30">
        <f t="shared" si="57"/>
        <v>22.07</v>
      </c>
      <c r="U420" s="30">
        <f t="shared" si="58"/>
        <v>11</v>
      </c>
      <c r="V420" s="30">
        <f t="shared" si="59"/>
        <v>0</v>
      </c>
      <c r="W420" s="30">
        <f t="shared" si="60"/>
        <v>11</v>
      </c>
      <c r="X420" s="30">
        <f t="shared" si="61"/>
        <v>2</v>
      </c>
      <c r="Y420" s="30">
        <f t="shared" si="62"/>
        <v>59.29</v>
      </c>
    </row>
    <row r="421" spans="1:25" x14ac:dyDescent="0.2">
      <c r="A421" s="28">
        <v>42060</v>
      </c>
      <c r="B421">
        <v>2015</v>
      </c>
      <c r="C421">
        <v>2</v>
      </c>
      <c r="D421" t="s">
        <v>553</v>
      </c>
      <c r="E421" t="s">
        <v>413</v>
      </c>
      <c r="F421">
        <v>3</v>
      </c>
      <c r="G421" t="s">
        <v>1440</v>
      </c>
      <c r="H421" t="s">
        <v>1440</v>
      </c>
      <c r="I421" s="30">
        <v>7</v>
      </c>
      <c r="J421" s="30">
        <v>6.33</v>
      </c>
      <c r="K421" s="30">
        <v>6.1</v>
      </c>
      <c r="L421" s="30">
        <v>24</v>
      </c>
      <c r="M421" s="30">
        <v>8</v>
      </c>
      <c r="N421" s="30">
        <v>0</v>
      </c>
      <c r="O421" s="30">
        <v>2</v>
      </c>
      <c r="P421" s="30">
        <v>2</v>
      </c>
      <c r="Q421" s="30">
        <f t="shared" si="54"/>
        <v>7</v>
      </c>
      <c r="R421" s="30">
        <f t="shared" si="55"/>
        <v>6.33</v>
      </c>
      <c r="S421" s="30">
        <f t="shared" si="56"/>
        <v>6.1</v>
      </c>
      <c r="T421" s="30">
        <f t="shared" si="57"/>
        <v>24</v>
      </c>
      <c r="U421" s="30">
        <f t="shared" si="58"/>
        <v>8</v>
      </c>
      <c r="V421" s="30">
        <f t="shared" si="59"/>
        <v>0</v>
      </c>
      <c r="W421" s="30">
        <f t="shared" si="60"/>
        <v>2</v>
      </c>
      <c r="X421" s="30">
        <f t="shared" si="61"/>
        <v>2</v>
      </c>
      <c r="Y421" s="30">
        <f t="shared" si="62"/>
        <v>55.43</v>
      </c>
    </row>
    <row r="422" spans="1:25" x14ac:dyDescent="0.2">
      <c r="A422" s="28">
        <v>42061</v>
      </c>
      <c r="B422">
        <v>2015</v>
      </c>
      <c r="C422">
        <v>2</v>
      </c>
      <c r="D422" t="s">
        <v>553</v>
      </c>
      <c r="E422" t="s">
        <v>415</v>
      </c>
      <c r="F422">
        <v>4</v>
      </c>
      <c r="G422" t="s">
        <v>1440</v>
      </c>
      <c r="H422" t="s">
        <v>1440</v>
      </c>
      <c r="I422" s="30">
        <v>6</v>
      </c>
      <c r="J422" s="30">
        <v>2</v>
      </c>
      <c r="K422" s="30">
        <v>2</v>
      </c>
      <c r="L422" s="30">
        <v>36.700000000000003</v>
      </c>
      <c r="M422" s="30">
        <v>13</v>
      </c>
      <c r="N422" s="30">
        <v>0</v>
      </c>
      <c r="O422" s="30">
        <v>1</v>
      </c>
      <c r="P422" s="30">
        <v>1</v>
      </c>
      <c r="Q422" s="30">
        <f t="shared" si="54"/>
        <v>6</v>
      </c>
      <c r="R422" s="30">
        <f t="shared" si="55"/>
        <v>2</v>
      </c>
      <c r="S422" s="30">
        <f t="shared" si="56"/>
        <v>2</v>
      </c>
      <c r="T422" s="30">
        <f t="shared" si="57"/>
        <v>36.700000000000003</v>
      </c>
      <c r="U422" s="30">
        <f t="shared" si="58"/>
        <v>13</v>
      </c>
      <c r="V422" s="30">
        <f t="shared" si="59"/>
        <v>0</v>
      </c>
      <c r="W422" s="30">
        <f t="shared" si="60"/>
        <v>1</v>
      </c>
      <c r="X422" s="30">
        <f t="shared" si="61"/>
        <v>1</v>
      </c>
      <c r="Y422" s="30">
        <f t="shared" si="62"/>
        <v>61.7</v>
      </c>
    </row>
    <row r="423" spans="1:25" x14ac:dyDescent="0.2">
      <c r="A423" s="28">
        <v>42062</v>
      </c>
      <c r="B423">
        <v>2015</v>
      </c>
      <c r="C423">
        <v>2</v>
      </c>
      <c r="D423" t="s">
        <v>553</v>
      </c>
      <c r="E423" t="s">
        <v>417</v>
      </c>
      <c r="F423">
        <v>5</v>
      </c>
      <c r="G423" t="s">
        <v>1440</v>
      </c>
      <c r="H423" t="s">
        <v>1440</v>
      </c>
      <c r="I423" s="30">
        <v>6.33</v>
      </c>
      <c r="J423" s="30">
        <v>4.4729999999999999</v>
      </c>
      <c r="K423" s="30">
        <v>5</v>
      </c>
      <c r="L423" s="30">
        <v>51</v>
      </c>
      <c r="M423" s="30">
        <v>1</v>
      </c>
      <c r="N423" s="30">
        <v>1</v>
      </c>
      <c r="O423" s="30">
        <v>0</v>
      </c>
      <c r="P423" s="30">
        <v>0</v>
      </c>
      <c r="Q423" s="30">
        <f t="shared" si="54"/>
        <v>6.33</v>
      </c>
      <c r="R423" s="30">
        <f t="shared" si="55"/>
        <v>4.4729999999999999</v>
      </c>
      <c r="S423" s="30">
        <f t="shared" si="56"/>
        <v>5</v>
      </c>
      <c r="T423" s="30">
        <f t="shared" si="57"/>
        <v>51</v>
      </c>
      <c r="U423" s="30">
        <f t="shared" si="58"/>
        <v>1</v>
      </c>
      <c r="V423" s="30">
        <f t="shared" si="59"/>
        <v>1</v>
      </c>
      <c r="W423" s="30">
        <f t="shared" si="60"/>
        <v>0</v>
      </c>
      <c r="X423" s="30">
        <f t="shared" si="61"/>
        <v>0</v>
      </c>
      <c r="Y423" s="30">
        <f t="shared" si="62"/>
        <v>68.802999999999997</v>
      </c>
    </row>
    <row r="424" spans="1:25" x14ac:dyDescent="0.2">
      <c r="A424" s="28">
        <v>42063</v>
      </c>
      <c r="B424">
        <v>2015</v>
      </c>
      <c r="C424">
        <v>2</v>
      </c>
      <c r="D424" t="s">
        <v>553</v>
      </c>
      <c r="E424" t="s">
        <v>419</v>
      </c>
      <c r="F424">
        <v>6</v>
      </c>
      <c r="G424" t="s">
        <v>1440</v>
      </c>
      <c r="H424" t="s">
        <v>1440</v>
      </c>
      <c r="I424" s="30">
        <v>6.34</v>
      </c>
      <c r="J424" s="30">
        <v>3.33</v>
      </c>
      <c r="K424" s="30">
        <v>1.6</v>
      </c>
      <c r="L424" s="30">
        <v>26.6</v>
      </c>
      <c r="M424" s="30">
        <v>9</v>
      </c>
      <c r="N424" s="30">
        <v>0</v>
      </c>
      <c r="O424" s="30">
        <v>4</v>
      </c>
      <c r="P424" s="30">
        <v>3</v>
      </c>
      <c r="Q424" s="30">
        <f t="shared" si="54"/>
        <v>6.34</v>
      </c>
      <c r="R424" s="30">
        <f t="shared" si="55"/>
        <v>3.33</v>
      </c>
      <c r="S424" s="30">
        <f t="shared" si="56"/>
        <v>1.6</v>
      </c>
      <c r="T424" s="30">
        <f t="shared" si="57"/>
        <v>26.6</v>
      </c>
      <c r="U424" s="30">
        <f t="shared" si="58"/>
        <v>9</v>
      </c>
      <c r="V424" s="30">
        <f t="shared" si="59"/>
        <v>0</v>
      </c>
      <c r="W424" s="30">
        <f t="shared" si="60"/>
        <v>4</v>
      </c>
      <c r="X424" s="30">
        <f t="shared" si="61"/>
        <v>3</v>
      </c>
      <c r="Y424" s="30">
        <f t="shared" si="62"/>
        <v>53.870000000000005</v>
      </c>
    </row>
    <row r="425" spans="1:25" x14ac:dyDescent="0.2">
      <c r="A425" s="28">
        <v>42064</v>
      </c>
      <c r="B425">
        <v>2015</v>
      </c>
      <c r="C425">
        <v>3</v>
      </c>
      <c r="D425" t="s">
        <v>496</v>
      </c>
      <c r="E425" t="s">
        <v>421</v>
      </c>
      <c r="F425">
        <v>7</v>
      </c>
      <c r="G425" t="s">
        <v>1440</v>
      </c>
      <c r="H425" t="s">
        <v>1440</v>
      </c>
      <c r="I425" s="30">
        <v>9</v>
      </c>
      <c r="J425" s="30">
        <v>7.8929999999999998</v>
      </c>
      <c r="K425" s="30">
        <v>2.7</v>
      </c>
      <c r="L425" s="30">
        <v>25.9</v>
      </c>
      <c r="M425" s="30">
        <v>3</v>
      </c>
      <c r="N425" s="30">
        <v>4</v>
      </c>
      <c r="O425" s="30">
        <v>0</v>
      </c>
      <c r="P425" s="30">
        <v>4</v>
      </c>
      <c r="Q425" s="30">
        <f t="shared" si="54"/>
        <v>9</v>
      </c>
      <c r="R425" s="30">
        <f t="shared" si="55"/>
        <v>7.8929999999999998</v>
      </c>
      <c r="S425" s="30">
        <f t="shared" si="56"/>
        <v>2.7</v>
      </c>
      <c r="T425" s="30">
        <f t="shared" si="57"/>
        <v>25.9</v>
      </c>
      <c r="U425" s="30">
        <f t="shared" si="58"/>
        <v>3</v>
      </c>
      <c r="V425" s="30">
        <f t="shared" si="59"/>
        <v>4</v>
      </c>
      <c r="W425" s="30">
        <f t="shared" si="60"/>
        <v>0</v>
      </c>
      <c r="X425" s="30">
        <f t="shared" si="61"/>
        <v>4</v>
      </c>
      <c r="Y425" s="30">
        <f t="shared" si="62"/>
        <v>56.492999999999995</v>
      </c>
    </row>
    <row r="426" spans="1:25" x14ac:dyDescent="0.2">
      <c r="A426" s="28">
        <v>42065</v>
      </c>
      <c r="B426">
        <v>2015</v>
      </c>
      <c r="C426">
        <v>3</v>
      </c>
      <c r="D426" t="s">
        <v>496</v>
      </c>
      <c r="E426" t="s">
        <v>62</v>
      </c>
      <c r="F426">
        <v>1</v>
      </c>
      <c r="G426" t="s">
        <v>1440</v>
      </c>
      <c r="H426" t="s">
        <v>1440</v>
      </c>
      <c r="I426" s="30">
        <v>6.67</v>
      </c>
      <c r="J426" s="30">
        <v>4.68</v>
      </c>
      <c r="K426" s="30">
        <v>3.5</v>
      </c>
      <c r="L426" s="30">
        <v>40.700000000000003</v>
      </c>
      <c r="M426" s="30">
        <v>6</v>
      </c>
      <c r="N426" s="30">
        <v>1</v>
      </c>
      <c r="O426" s="30">
        <v>2</v>
      </c>
      <c r="P426" s="30">
        <v>3</v>
      </c>
      <c r="Q426" s="30">
        <f t="shared" si="54"/>
        <v>6.67</v>
      </c>
      <c r="R426" s="30">
        <f t="shared" si="55"/>
        <v>4.68</v>
      </c>
      <c r="S426" s="30">
        <f t="shared" si="56"/>
        <v>3.5</v>
      </c>
      <c r="T426" s="30">
        <f t="shared" si="57"/>
        <v>40.700000000000003</v>
      </c>
      <c r="U426" s="30">
        <f t="shared" si="58"/>
        <v>6</v>
      </c>
      <c r="V426" s="30">
        <f t="shared" si="59"/>
        <v>1</v>
      </c>
      <c r="W426" s="30">
        <f t="shared" si="60"/>
        <v>2</v>
      </c>
      <c r="X426" s="30">
        <f t="shared" si="61"/>
        <v>3</v>
      </c>
      <c r="Y426" s="30">
        <f t="shared" si="62"/>
        <v>67.550000000000011</v>
      </c>
    </row>
    <row r="427" spans="1:25" x14ac:dyDescent="0.2">
      <c r="A427" s="28">
        <v>42066</v>
      </c>
      <c r="B427">
        <v>2015</v>
      </c>
      <c r="C427">
        <v>3</v>
      </c>
      <c r="D427" t="s">
        <v>496</v>
      </c>
      <c r="E427" t="s">
        <v>411</v>
      </c>
      <c r="F427">
        <v>2</v>
      </c>
      <c r="G427" t="s">
        <v>1440</v>
      </c>
      <c r="H427" t="s">
        <v>1440</v>
      </c>
      <c r="I427" s="30">
        <v>8</v>
      </c>
      <c r="J427" s="30">
        <v>6.03</v>
      </c>
      <c r="K427" s="30">
        <v>4.5</v>
      </c>
      <c r="L427" s="30">
        <v>45.6</v>
      </c>
      <c r="M427" s="30">
        <v>14</v>
      </c>
      <c r="N427" s="30">
        <v>0</v>
      </c>
      <c r="O427" s="30">
        <v>1</v>
      </c>
      <c r="P427" s="30">
        <v>4</v>
      </c>
      <c r="Q427" s="30">
        <f t="shared" si="54"/>
        <v>8</v>
      </c>
      <c r="R427" s="30">
        <f t="shared" si="55"/>
        <v>6.03</v>
      </c>
      <c r="S427" s="30">
        <f t="shared" si="56"/>
        <v>4.5</v>
      </c>
      <c r="T427" s="30">
        <f t="shared" si="57"/>
        <v>45.6</v>
      </c>
      <c r="U427" s="30">
        <f t="shared" si="58"/>
        <v>14</v>
      </c>
      <c r="V427" s="30">
        <f t="shared" si="59"/>
        <v>0</v>
      </c>
      <c r="W427" s="30">
        <f t="shared" si="60"/>
        <v>1</v>
      </c>
      <c r="X427" s="30">
        <f t="shared" si="61"/>
        <v>4</v>
      </c>
      <c r="Y427" s="30">
        <f t="shared" si="62"/>
        <v>83.13</v>
      </c>
    </row>
    <row r="428" spans="1:25" x14ac:dyDescent="0.2">
      <c r="A428" s="28">
        <v>42067</v>
      </c>
      <c r="B428">
        <v>2015</v>
      </c>
      <c r="C428">
        <v>3</v>
      </c>
      <c r="D428" t="s">
        <v>496</v>
      </c>
      <c r="E428" t="s">
        <v>413</v>
      </c>
      <c r="F428">
        <v>3</v>
      </c>
      <c r="G428" t="s">
        <v>1440</v>
      </c>
      <c r="H428" t="s">
        <v>1440</v>
      </c>
      <c r="I428" s="30">
        <v>9.68</v>
      </c>
      <c r="J428" s="30">
        <v>5.67</v>
      </c>
      <c r="K428" s="30">
        <v>3.3</v>
      </c>
      <c r="L428" s="30">
        <v>46.85</v>
      </c>
      <c r="M428" s="30">
        <v>4</v>
      </c>
      <c r="N428" s="30">
        <v>0</v>
      </c>
      <c r="O428" s="30">
        <v>11</v>
      </c>
      <c r="P428" s="30">
        <v>1</v>
      </c>
      <c r="Q428" s="30">
        <f t="shared" si="54"/>
        <v>9.68</v>
      </c>
      <c r="R428" s="30">
        <f t="shared" si="55"/>
        <v>5.67</v>
      </c>
      <c r="S428" s="30">
        <f t="shared" si="56"/>
        <v>3.3</v>
      </c>
      <c r="T428" s="30">
        <f t="shared" si="57"/>
        <v>46.85</v>
      </c>
      <c r="U428" s="30">
        <f t="shared" si="58"/>
        <v>4</v>
      </c>
      <c r="V428" s="30">
        <f t="shared" si="59"/>
        <v>0</v>
      </c>
      <c r="W428" s="30">
        <f t="shared" si="60"/>
        <v>11</v>
      </c>
      <c r="X428" s="30">
        <f t="shared" si="61"/>
        <v>1</v>
      </c>
      <c r="Y428" s="30">
        <f t="shared" si="62"/>
        <v>81.5</v>
      </c>
    </row>
    <row r="429" spans="1:25" x14ac:dyDescent="0.2">
      <c r="A429" s="28">
        <v>42068</v>
      </c>
      <c r="B429">
        <v>2015</v>
      </c>
      <c r="C429">
        <v>3</v>
      </c>
      <c r="D429" t="s">
        <v>496</v>
      </c>
      <c r="E429" t="s">
        <v>415</v>
      </c>
      <c r="F429">
        <v>4</v>
      </c>
      <c r="G429" t="s">
        <v>1440</v>
      </c>
      <c r="H429" t="s">
        <v>1440</v>
      </c>
      <c r="I429" s="30">
        <v>6</v>
      </c>
      <c r="J429" s="30">
        <v>2.33</v>
      </c>
      <c r="K429" s="30">
        <v>3</v>
      </c>
      <c r="L429" s="30">
        <v>35</v>
      </c>
      <c r="M429" s="30">
        <v>2</v>
      </c>
      <c r="N429" s="30">
        <v>0</v>
      </c>
      <c r="O429" s="30">
        <v>0</v>
      </c>
      <c r="P429" s="30">
        <v>0</v>
      </c>
      <c r="Q429" s="30">
        <f t="shared" si="54"/>
        <v>6</v>
      </c>
      <c r="R429" s="30">
        <f t="shared" si="55"/>
        <v>2.33</v>
      </c>
      <c r="S429" s="30">
        <f t="shared" si="56"/>
        <v>3</v>
      </c>
      <c r="T429" s="30">
        <f t="shared" si="57"/>
        <v>35</v>
      </c>
      <c r="U429" s="30">
        <f t="shared" si="58"/>
        <v>2</v>
      </c>
      <c r="V429" s="30">
        <f t="shared" si="59"/>
        <v>0</v>
      </c>
      <c r="W429" s="30">
        <f t="shared" si="60"/>
        <v>0</v>
      </c>
      <c r="X429" s="30">
        <f t="shared" si="61"/>
        <v>0</v>
      </c>
      <c r="Y429" s="30">
        <f t="shared" si="62"/>
        <v>48.33</v>
      </c>
    </row>
    <row r="430" spans="1:25" x14ac:dyDescent="0.2">
      <c r="A430" s="28">
        <v>42069</v>
      </c>
      <c r="B430">
        <v>2015</v>
      </c>
      <c r="C430">
        <v>3</v>
      </c>
      <c r="D430" t="s">
        <v>496</v>
      </c>
      <c r="E430" t="s">
        <v>417</v>
      </c>
      <c r="F430">
        <v>5</v>
      </c>
      <c r="G430" t="s">
        <v>1440</v>
      </c>
      <c r="H430" t="s">
        <v>1440</v>
      </c>
      <c r="I430" s="30">
        <v>2</v>
      </c>
      <c r="J430" s="30">
        <v>2.67</v>
      </c>
      <c r="K430" s="30">
        <v>6</v>
      </c>
      <c r="L430" s="30">
        <v>19.8</v>
      </c>
      <c r="M430" s="30">
        <v>4</v>
      </c>
      <c r="N430" s="30">
        <v>0</v>
      </c>
      <c r="O430" s="30">
        <v>1</v>
      </c>
      <c r="P430" s="30">
        <v>1</v>
      </c>
      <c r="Q430" s="30">
        <f t="shared" si="54"/>
        <v>2</v>
      </c>
      <c r="R430" s="30">
        <f t="shared" si="55"/>
        <v>2.67</v>
      </c>
      <c r="S430" s="30">
        <f t="shared" si="56"/>
        <v>6</v>
      </c>
      <c r="T430" s="30">
        <f t="shared" si="57"/>
        <v>19.8</v>
      </c>
      <c r="U430" s="30">
        <f t="shared" si="58"/>
        <v>4</v>
      </c>
      <c r="V430" s="30">
        <f t="shared" si="59"/>
        <v>0</v>
      </c>
      <c r="W430" s="30">
        <f t="shared" si="60"/>
        <v>1</v>
      </c>
      <c r="X430" s="30">
        <f t="shared" si="61"/>
        <v>1</v>
      </c>
      <c r="Y430" s="30">
        <f t="shared" si="62"/>
        <v>36.47</v>
      </c>
    </row>
    <row r="431" spans="1:25" x14ac:dyDescent="0.2">
      <c r="A431" s="28">
        <v>42070</v>
      </c>
      <c r="B431">
        <v>2015</v>
      </c>
      <c r="C431">
        <v>3</v>
      </c>
      <c r="D431" t="s">
        <v>496</v>
      </c>
      <c r="E431" t="s">
        <v>419</v>
      </c>
      <c r="F431">
        <v>6</v>
      </c>
      <c r="G431" t="s">
        <v>1440</v>
      </c>
      <c r="H431" t="s">
        <v>1440</v>
      </c>
      <c r="I431" s="30">
        <v>3.33</v>
      </c>
      <c r="J431" s="30">
        <v>1</v>
      </c>
      <c r="K431" s="30">
        <v>1</v>
      </c>
      <c r="L431" s="30">
        <v>2</v>
      </c>
      <c r="M431" s="30">
        <v>0</v>
      </c>
      <c r="N431" s="30">
        <v>0</v>
      </c>
      <c r="O431" s="30">
        <v>0</v>
      </c>
      <c r="P431" s="30">
        <v>0</v>
      </c>
      <c r="Q431" s="30">
        <f t="shared" si="54"/>
        <v>3.33</v>
      </c>
      <c r="R431" s="30">
        <f t="shared" si="55"/>
        <v>1</v>
      </c>
      <c r="S431" s="30">
        <f t="shared" si="56"/>
        <v>1</v>
      </c>
      <c r="T431" s="30">
        <f t="shared" si="57"/>
        <v>2</v>
      </c>
      <c r="U431" s="30">
        <f t="shared" si="58"/>
        <v>0</v>
      </c>
      <c r="V431" s="30">
        <f t="shared" si="59"/>
        <v>0</v>
      </c>
      <c r="W431" s="30">
        <f t="shared" si="60"/>
        <v>0</v>
      </c>
      <c r="X431" s="30">
        <f t="shared" si="61"/>
        <v>0</v>
      </c>
      <c r="Y431" s="30">
        <f t="shared" si="62"/>
        <v>7.33</v>
      </c>
    </row>
    <row r="432" spans="1:25" x14ac:dyDescent="0.2">
      <c r="A432" s="28">
        <v>42071</v>
      </c>
      <c r="B432">
        <v>2015</v>
      </c>
      <c r="C432">
        <v>3</v>
      </c>
      <c r="D432" t="s">
        <v>496</v>
      </c>
      <c r="E432" t="s">
        <v>421</v>
      </c>
      <c r="F432">
        <v>7</v>
      </c>
      <c r="G432" t="s">
        <v>1440</v>
      </c>
      <c r="H432" t="s">
        <v>1440</v>
      </c>
      <c r="I432" s="30">
        <v>6</v>
      </c>
      <c r="J432" s="30">
        <v>3.3969999999999998</v>
      </c>
      <c r="K432" s="30">
        <v>2.4</v>
      </c>
      <c r="L432" s="30">
        <v>55.4</v>
      </c>
      <c r="M432" s="30">
        <v>9</v>
      </c>
      <c r="N432" s="30">
        <v>0</v>
      </c>
      <c r="O432" s="30">
        <v>2</v>
      </c>
      <c r="P432" s="30">
        <v>1</v>
      </c>
      <c r="Q432" s="30">
        <f t="shared" si="54"/>
        <v>6</v>
      </c>
      <c r="R432" s="30">
        <f t="shared" si="55"/>
        <v>3.3969999999999998</v>
      </c>
      <c r="S432" s="30">
        <f t="shared" si="56"/>
        <v>2.4</v>
      </c>
      <c r="T432" s="30">
        <f t="shared" si="57"/>
        <v>55.4</v>
      </c>
      <c r="U432" s="30">
        <f t="shared" si="58"/>
        <v>9</v>
      </c>
      <c r="V432" s="30">
        <f t="shared" si="59"/>
        <v>0</v>
      </c>
      <c r="W432" s="30">
        <f t="shared" si="60"/>
        <v>2</v>
      </c>
      <c r="X432" s="30">
        <f t="shared" si="61"/>
        <v>1</v>
      </c>
      <c r="Y432" s="30">
        <f t="shared" si="62"/>
        <v>79.197000000000003</v>
      </c>
    </row>
    <row r="433" spans="1:25" x14ac:dyDescent="0.2">
      <c r="A433" s="28">
        <v>42072</v>
      </c>
      <c r="B433">
        <v>2015</v>
      </c>
      <c r="C433">
        <v>3</v>
      </c>
      <c r="D433" t="s">
        <v>496</v>
      </c>
      <c r="E433" t="s">
        <v>62</v>
      </c>
      <c r="F433">
        <v>1</v>
      </c>
      <c r="G433" t="s">
        <v>1440</v>
      </c>
      <c r="H433" t="s">
        <v>1440</v>
      </c>
      <c r="I433" s="30">
        <v>2</v>
      </c>
      <c r="J433" s="30">
        <v>3</v>
      </c>
      <c r="K433" s="30">
        <v>5</v>
      </c>
      <c r="L433" s="30">
        <v>32.700000000000003</v>
      </c>
      <c r="M433" s="30">
        <v>10</v>
      </c>
      <c r="N433" s="30">
        <v>0</v>
      </c>
      <c r="O433" s="30">
        <v>1</v>
      </c>
      <c r="P433" s="30">
        <v>1</v>
      </c>
      <c r="Q433" s="30">
        <f t="shared" si="54"/>
        <v>2</v>
      </c>
      <c r="R433" s="30">
        <f t="shared" si="55"/>
        <v>3</v>
      </c>
      <c r="S433" s="30">
        <f t="shared" si="56"/>
        <v>5</v>
      </c>
      <c r="T433" s="30">
        <f t="shared" si="57"/>
        <v>32.700000000000003</v>
      </c>
      <c r="U433" s="30">
        <f t="shared" si="58"/>
        <v>10</v>
      </c>
      <c r="V433" s="30">
        <f t="shared" si="59"/>
        <v>0</v>
      </c>
      <c r="W433" s="30">
        <f t="shared" si="60"/>
        <v>1</v>
      </c>
      <c r="X433" s="30">
        <f t="shared" si="61"/>
        <v>1</v>
      </c>
      <c r="Y433" s="30">
        <f t="shared" si="62"/>
        <v>54.7</v>
      </c>
    </row>
    <row r="434" spans="1:25" x14ac:dyDescent="0.2">
      <c r="A434" s="28">
        <v>42073</v>
      </c>
      <c r="B434">
        <v>2015</v>
      </c>
      <c r="C434">
        <v>3</v>
      </c>
      <c r="D434" t="s">
        <v>496</v>
      </c>
      <c r="E434" t="s">
        <v>411</v>
      </c>
      <c r="F434">
        <v>2</v>
      </c>
      <c r="G434" t="s">
        <v>1440</v>
      </c>
      <c r="H434" t="s">
        <v>1440</v>
      </c>
      <c r="I434" s="30">
        <v>1.34</v>
      </c>
      <c r="J434" s="30">
        <v>3.66</v>
      </c>
      <c r="K434" s="30">
        <v>5</v>
      </c>
      <c r="L434" s="30">
        <v>40.4</v>
      </c>
      <c r="M434" s="30">
        <v>6</v>
      </c>
      <c r="N434" s="30">
        <v>0</v>
      </c>
      <c r="O434" s="30">
        <v>6</v>
      </c>
      <c r="P434" s="30">
        <v>3</v>
      </c>
      <c r="Q434" s="30">
        <f t="shared" si="54"/>
        <v>1.34</v>
      </c>
      <c r="R434" s="30">
        <f t="shared" si="55"/>
        <v>3.66</v>
      </c>
      <c r="S434" s="30">
        <f t="shared" si="56"/>
        <v>5</v>
      </c>
      <c r="T434" s="30">
        <f t="shared" si="57"/>
        <v>40.4</v>
      </c>
      <c r="U434" s="30">
        <f t="shared" si="58"/>
        <v>6</v>
      </c>
      <c r="V434" s="30">
        <f t="shared" si="59"/>
        <v>0</v>
      </c>
      <c r="W434" s="30">
        <f t="shared" si="60"/>
        <v>6</v>
      </c>
      <c r="X434" s="30">
        <f t="shared" si="61"/>
        <v>3</v>
      </c>
      <c r="Y434" s="30">
        <f t="shared" si="62"/>
        <v>65.400000000000006</v>
      </c>
    </row>
    <row r="435" spans="1:25" x14ac:dyDescent="0.2">
      <c r="A435" s="28">
        <v>42074</v>
      </c>
      <c r="B435">
        <v>2015</v>
      </c>
      <c r="C435">
        <v>3</v>
      </c>
      <c r="D435" t="s">
        <v>496</v>
      </c>
      <c r="E435" t="s">
        <v>413</v>
      </c>
      <c r="F435">
        <v>3</v>
      </c>
      <c r="G435" t="s">
        <v>1440</v>
      </c>
      <c r="H435" t="s">
        <v>1440</v>
      </c>
      <c r="I435" s="30">
        <v>11</v>
      </c>
      <c r="J435" s="30">
        <v>5</v>
      </c>
      <c r="K435" s="30">
        <v>3.2</v>
      </c>
      <c r="L435" s="30">
        <v>32</v>
      </c>
      <c r="M435" s="30">
        <v>9</v>
      </c>
      <c r="N435" s="30">
        <v>0</v>
      </c>
      <c r="O435" s="30">
        <v>4</v>
      </c>
      <c r="P435" s="30">
        <v>0</v>
      </c>
      <c r="Q435" s="30">
        <f t="shared" si="54"/>
        <v>11</v>
      </c>
      <c r="R435" s="30">
        <f t="shared" si="55"/>
        <v>5</v>
      </c>
      <c r="S435" s="30">
        <f t="shared" si="56"/>
        <v>3.2</v>
      </c>
      <c r="T435" s="30">
        <f t="shared" si="57"/>
        <v>32</v>
      </c>
      <c r="U435" s="30">
        <f t="shared" si="58"/>
        <v>9</v>
      </c>
      <c r="V435" s="30">
        <f t="shared" si="59"/>
        <v>0</v>
      </c>
      <c r="W435" s="30">
        <f t="shared" si="60"/>
        <v>4</v>
      </c>
      <c r="X435" s="30">
        <f t="shared" si="61"/>
        <v>0</v>
      </c>
      <c r="Y435" s="30">
        <f t="shared" si="62"/>
        <v>64.2</v>
      </c>
    </row>
    <row r="436" spans="1:25" x14ac:dyDescent="0.2">
      <c r="A436" s="28">
        <v>42075</v>
      </c>
      <c r="B436">
        <v>2015</v>
      </c>
      <c r="C436">
        <v>3</v>
      </c>
      <c r="D436" t="s">
        <v>496</v>
      </c>
      <c r="E436" t="s">
        <v>415</v>
      </c>
      <c r="F436">
        <v>4</v>
      </c>
      <c r="G436" t="s">
        <v>1440</v>
      </c>
      <c r="H436" t="s">
        <v>1440</v>
      </c>
      <c r="I436" s="30">
        <v>2.68</v>
      </c>
      <c r="J436" s="30">
        <v>6.3869999999999996</v>
      </c>
      <c r="K436" s="30">
        <v>6.1</v>
      </c>
      <c r="L436" s="30">
        <v>19</v>
      </c>
      <c r="M436" s="30">
        <v>5</v>
      </c>
      <c r="N436" s="30">
        <v>0</v>
      </c>
      <c r="O436" s="30">
        <v>2</v>
      </c>
      <c r="P436" s="30">
        <v>3</v>
      </c>
      <c r="Q436" s="30">
        <f t="shared" si="54"/>
        <v>2.68</v>
      </c>
      <c r="R436" s="30">
        <f t="shared" si="55"/>
        <v>6.3869999999999996</v>
      </c>
      <c r="S436" s="30">
        <f t="shared" si="56"/>
        <v>6.1</v>
      </c>
      <c r="T436" s="30">
        <f t="shared" si="57"/>
        <v>19</v>
      </c>
      <c r="U436" s="30">
        <f t="shared" si="58"/>
        <v>5</v>
      </c>
      <c r="V436" s="30">
        <f t="shared" si="59"/>
        <v>0</v>
      </c>
      <c r="W436" s="30">
        <f t="shared" si="60"/>
        <v>2</v>
      </c>
      <c r="X436" s="30">
        <f t="shared" si="61"/>
        <v>3</v>
      </c>
      <c r="Y436" s="30">
        <f t="shared" si="62"/>
        <v>44.167000000000002</v>
      </c>
    </row>
    <row r="437" spans="1:25" x14ac:dyDescent="0.2">
      <c r="A437" s="28">
        <v>42076</v>
      </c>
      <c r="B437">
        <v>2015</v>
      </c>
      <c r="C437">
        <v>3</v>
      </c>
      <c r="D437" t="s">
        <v>496</v>
      </c>
      <c r="E437" t="s">
        <v>417</v>
      </c>
      <c r="F437">
        <v>5</v>
      </c>
      <c r="G437" t="s">
        <v>1440</v>
      </c>
      <c r="H437" t="s">
        <v>1440</v>
      </c>
      <c r="I437" s="30">
        <v>4</v>
      </c>
      <c r="J437" s="30">
        <v>3.33</v>
      </c>
      <c r="K437" s="30">
        <v>6.7</v>
      </c>
      <c r="L437" s="30">
        <v>63.4</v>
      </c>
      <c r="M437" s="30">
        <v>11</v>
      </c>
      <c r="N437" s="30">
        <v>2</v>
      </c>
      <c r="O437" s="30">
        <v>1</v>
      </c>
      <c r="P437" s="30">
        <v>0</v>
      </c>
      <c r="Q437" s="30">
        <f t="shared" si="54"/>
        <v>4</v>
      </c>
      <c r="R437" s="30">
        <f t="shared" si="55"/>
        <v>3.33</v>
      </c>
      <c r="S437" s="30">
        <f t="shared" si="56"/>
        <v>6.7</v>
      </c>
      <c r="T437" s="30">
        <f t="shared" si="57"/>
        <v>63.4</v>
      </c>
      <c r="U437" s="30">
        <f t="shared" si="58"/>
        <v>11</v>
      </c>
      <c r="V437" s="30">
        <f t="shared" si="59"/>
        <v>2</v>
      </c>
      <c r="W437" s="30">
        <f t="shared" si="60"/>
        <v>1</v>
      </c>
      <c r="X437" s="30">
        <f t="shared" si="61"/>
        <v>0</v>
      </c>
      <c r="Y437" s="30">
        <f t="shared" si="62"/>
        <v>91.43</v>
      </c>
    </row>
    <row r="438" spans="1:25" x14ac:dyDescent="0.2">
      <c r="A438" s="28">
        <v>42077</v>
      </c>
      <c r="B438">
        <v>2015</v>
      </c>
      <c r="C438">
        <v>3</v>
      </c>
      <c r="D438" t="s">
        <v>496</v>
      </c>
      <c r="E438" t="s">
        <v>419</v>
      </c>
      <c r="F438">
        <v>6</v>
      </c>
      <c r="G438" t="s">
        <v>1440</v>
      </c>
      <c r="H438" t="s">
        <v>1440</v>
      </c>
      <c r="I438" s="30">
        <v>2.66</v>
      </c>
      <c r="J438" s="30">
        <v>4.33</v>
      </c>
      <c r="K438" s="30">
        <v>4</v>
      </c>
      <c r="L438" s="30">
        <v>39.1</v>
      </c>
      <c r="M438" s="30">
        <v>9</v>
      </c>
      <c r="N438" s="30">
        <v>0</v>
      </c>
      <c r="O438" s="30">
        <v>9</v>
      </c>
      <c r="P438" s="30">
        <v>3</v>
      </c>
      <c r="Q438" s="30">
        <f t="shared" si="54"/>
        <v>2.66</v>
      </c>
      <c r="R438" s="30">
        <f t="shared" si="55"/>
        <v>4.33</v>
      </c>
      <c r="S438" s="30">
        <f t="shared" si="56"/>
        <v>4</v>
      </c>
      <c r="T438" s="30">
        <f t="shared" si="57"/>
        <v>39.1</v>
      </c>
      <c r="U438" s="30">
        <f t="shared" si="58"/>
        <v>9</v>
      </c>
      <c r="V438" s="30">
        <f t="shared" si="59"/>
        <v>0</v>
      </c>
      <c r="W438" s="30">
        <f t="shared" si="60"/>
        <v>9</v>
      </c>
      <c r="X438" s="30">
        <f t="shared" si="61"/>
        <v>3</v>
      </c>
      <c r="Y438" s="30">
        <f t="shared" si="62"/>
        <v>71.09</v>
      </c>
    </row>
    <row r="439" spans="1:25" x14ac:dyDescent="0.2">
      <c r="A439" s="28">
        <v>42078</v>
      </c>
      <c r="B439">
        <v>2015</v>
      </c>
      <c r="C439">
        <v>3</v>
      </c>
      <c r="D439" t="s">
        <v>496</v>
      </c>
      <c r="E439" t="s">
        <v>421</v>
      </c>
      <c r="F439">
        <v>7</v>
      </c>
      <c r="G439" t="s">
        <v>1440</v>
      </c>
      <c r="H439" t="s">
        <v>1440</v>
      </c>
      <c r="I439" s="30">
        <v>3.34</v>
      </c>
      <c r="J439" s="30">
        <v>4.16</v>
      </c>
      <c r="K439" s="30">
        <v>3</v>
      </c>
      <c r="L439" s="30">
        <v>41</v>
      </c>
      <c r="M439" s="30">
        <v>3</v>
      </c>
      <c r="N439" s="30">
        <v>0</v>
      </c>
      <c r="O439" s="30">
        <v>12</v>
      </c>
      <c r="P439" s="30">
        <v>3</v>
      </c>
      <c r="Q439" s="30">
        <f t="shared" si="54"/>
        <v>3.34</v>
      </c>
      <c r="R439" s="30">
        <f t="shared" si="55"/>
        <v>4.16</v>
      </c>
      <c r="S439" s="30">
        <f t="shared" si="56"/>
        <v>3</v>
      </c>
      <c r="T439" s="30">
        <f t="shared" si="57"/>
        <v>41</v>
      </c>
      <c r="U439" s="30">
        <f t="shared" si="58"/>
        <v>3</v>
      </c>
      <c r="V439" s="30">
        <f t="shared" si="59"/>
        <v>0</v>
      </c>
      <c r="W439" s="30">
        <f t="shared" si="60"/>
        <v>12</v>
      </c>
      <c r="X439" s="30">
        <f t="shared" si="61"/>
        <v>3</v>
      </c>
      <c r="Y439" s="30">
        <f t="shared" si="62"/>
        <v>69.5</v>
      </c>
    </row>
    <row r="440" spans="1:25" x14ac:dyDescent="0.2">
      <c r="A440" s="28">
        <v>42079</v>
      </c>
      <c r="B440">
        <v>2015</v>
      </c>
      <c r="C440">
        <v>3</v>
      </c>
      <c r="D440" t="s">
        <v>496</v>
      </c>
      <c r="E440" t="s">
        <v>62</v>
      </c>
      <c r="F440">
        <v>1</v>
      </c>
      <c r="G440" t="s">
        <v>1440</v>
      </c>
      <c r="H440" t="s">
        <v>1440</v>
      </c>
      <c r="I440" s="30">
        <v>8</v>
      </c>
      <c r="J440" s="30">
        <v>3.01</v>
      </c>
      <c r="K440" s="30">
        <v>4.9000000000000004</v>
      </c>
      <c r="L440" s="30">
        <v>46.8</v>
      </c>
      <c r="M440" s="30">
        <v>8</v>
      </c>
      <c r="N440" s="30">
        <v>0</v>
      </c>
      <c r="O440" s="30">
        <v>0</v>
      </c>
      <c r="P440" s="30">
        <v>1</v>
      </c>
      <c r="Q440" s="30">
        <f t="shared" si="54"/>
        <v>8</v>
      </c>
      <c r="R440" s="30">
        <f t="shared" si="55"/>
        <v>3.01</v>
      </c>
      <c r="S440" s="30">
        <f t="shared" si="56"/>
        <v>4.9000000000000004</v>
      </c>
      <c r="T440" s="30">
        <f t="shared" si="57"/>
        <v>46.8</v>
      </c>
      <c r="U440" s="30">
        <f t="shared" si="58"/>
        <v>8</v>
      </c>
      <c r="V440" s="30">
        <f t="shared" si="59"/>
        <v>0</v>
      </c>
      <c r="W440" s="30">
        <f t="shared" si="60"/>
        <v>0</v>
      </c>
      <c r="X440" s="30">
        <f t="shared" si="61"/>
        <v>1</v>
      </c>
      <c r="Y440" s="30">
        <f t="shared" si="62"/>
        <v>71.709999999999994</v>
      </c>
    </row>
    <row r="441" spans="1:25" x14ac:dyDescent="0.2">
      <c r="A441" s="28">
        <v>42080</v>
      </c>
      <c r="B441">
        <v>2015</v>
      </c>
      <c r="C441">
        <v>3</v>
      </c>
      <c r="D441" t="s">
        <v>496</v>
      </c>
      <c r="E441" t="s">
        <v>411</v>
      </c>
      <c r="F441">
        <v>2</v>
      </c>
      <c r="G441" t="s">
        <v>1440</v>
      </c>
      <c r="H441" t="s">
        <v>1440</v>
      </c>
      <c r="I441" s="30">
        <v>5</v>
      </c>
      <c r="J441" s="30">
        <v>3</v>
      </c>
      <c r="K441" s="30">
        <v>4.5999999999999996</v>
      </c>
      <c r="L441" s="30">
        <v>28.8</v>
      </c>
      <c r="M441" s="30">
        <v>9</v>
      </c>
      <c r="N441" s="30">
        <v>1</v>
      </c>
      <c r="O441" s="30">
        <v>2</v>
      </c>
      <c r="P441" s="30">
        <v>0</v>
      </c>
      <c r="Q441" s="30">
        <f t="shared" si="54"/>
        <v>5</v>
      </c>
      <c r="R441" s="30">
        <f t="shared" si="55"/>
        <v>3</v>
      </c>
      <c r="S441" s="30">
        <f t="shared" si="56"/>
        <v>4.5999999999999996</v>
      </c>
      <c r="T441" s="30">
        <f t="shared" si="57"/>
        <v>28.8</v>
      </c>
      <c r="U441" s="30">
        <f t="shared" si="58"/>
        <v>9</v>
      </c>
      <c r="V441" s="30">
        <f t="shared" si="59"/>
        <v>1</v>
      </c>
      <c r="W441" s="30">
        <f t="shared" si="60"/>
        <v>2</v>
      </c>
      <c r="X441" s="30">
        <f t="shared" si="61"/>
        <v>0</v>
      </c>
      <c r="Y441" s="30">
        <f t="shared" si="62"/>
        <v>53.4</v>
      </c>
    </row>
    <row r="442" spans="1:25" x14ac:dyDescent="0.2">
      <c r="A442" s="28">
        <v>42081</v>
      </c>
      <c r="B442">
        <v>2015</v>
      </c>
      <c r="C442">
        <v>3</v>
      </c>
      <c r="D442" t="s">
        <v>496</v>
      </c>
      <c r="E442" t="s">
        <v>413</v>
      </c>
      <c r="F442">
        <v>3</v>
      </c>
      <c r="G442" t="s">
        <v>1440</v>
      </c>
      <c r="H442" t="s">
        <v>1440</v>
      </c>
      <c r="I442" s="30">
        <v>7.33</v>
      </c>
      <c r="J442" s="30">
        <v>2</v>
      </c>
      <c r="K442" s="30">
        <v>5.3</v>
      </c>
      <c r="L442" s="30">
        <v>24.4</v>
      </c>
      <c r="M442" s="30">
        <v>5</v>
      </c>
      <c r="N442" s="30">
        <v>0</v>
      </c>
      <c r="O442" s="30">
        <v>20</v>
      </c>
      <c r="P442" s="30">
        <v>2</v>
      </c>
      <c r="Q442" s="30">
        <f t="shared" si="54"/>
        <v>7.33</v>
      </c>
      <c r="R442" s="30">
        <f t="shared" si="55"/>
        <v>2</v>
      </c>
      <c r="S442" s="30">
        <f t="shared" si="56"/>
        <v>5.3</v>
      </c>
      <c r="T442" s="30">
        <f t="shared" si="57"/>
        <v>24.4</v>
      </c>
      <c r="U442" s="30">
        <f t="shared" si="58"/>
        <v>5</v>
      </c>
      <c r="V442" s="30">
        <f t="shared" si="59"/>
        <v>0</v>
      </c>
      <c r="W442" s="30">
        <f t="shared" si="60"/>
        <v>20</v>
      </c>
      <c r="X442" s="30">
        <f t="shared" si="61"/>
        <v>2</v>
      </c>
      <c r="Y442" s="30">
        <f t="shared" si="62"/>
        <v>66.03</v>
      </c>
    </row>
    <row r="443" spans="1:25" x14ac:dyDescent="0.2">
      <c r="A443" s="28">
        <v>42082</v>
      </c>
      <c r="B443">
        <v>2015</v>
      </c>
      <c r="C443">
        <v>3</v>
      </c>
      <c r="D443" t="s">
        <v>496</v>
      </c>
      <c r="E443" t="s">
        <v>415</v>
      </c>
      <c r="F443">
        <v>4</v>
      </c>
      <c r="G443" t="s">
        <v>1440</v>
      </c>
      <c r="H443" t="s">
        <v>1440</v>
      </c>
      <c r="I443" s="30">
        <v>2</v>
      </c>
      <c r="J443" s="30">
        <v>2.33</v>
      </c>
      <c r="K443" s="30">
        <v>1.5</v>
      </c>
      <c r="L443" s="30">
        <v>31</v>
      </c>
      <c r="M443" s="30">
        <v>7</v>
      </c>
      <c r="N443" s="30">
        <v>0</v>
      </c>
      <c r="O443" s="30">
        <v>15</v>
      </c>
      <c r="P443" s="30">
        <v>0</v>
      </c>
      <c r="Q443" s="30">
        <f t="shared" si="54"/>
        <v>2</v>
      </c>
      <c r="R443" s="30">
        <f t="shared" si="55"/>
        <v>2.33</v>
      </c>
      <c r="S443" s="30">
        <f t="shared" si="56"/>
        <v>1.5</v>
      </c>
      <c r="T443" s="30">
        <f t="shared" si="57"/>
        <v>31</v>
      </c>
      <c r="U443" s="30">
        <f t="shared" si="58"/>
        <v>7</v>
      </c>
      <c r="V443" s="30">
        <f t="shared" si="59"/>
        <v>0</v>
      </c>
      <c r="W443" s="30">
        <f t="shared" si="60"/>
        <v>15</v>
      </c>
      <c r="X443" s="30">
        <f t="shared" si="61"/>
        <v>0</v>
      </c>
      <c r="Y443" s="30">
        <f t="shared" si="62"/>
        <v>58.83</v>
      </c>
    </row>
    <row r="444" spans="1:25" x14ac:dyDescent="0.2">
      <c r="A444" s="28">
        <v>42083</v>
      </c>
      <c r="B444">
        <v>2015</v>
      </c>
      <c r="C444">
        <v>3</v>
      </c>
      <c r="D444" t="s">
        <v>496</v>
      </c>
      <c r="E444" t="s">
        <v>417</v>
      </c>
      <c r="F444">
        <v>5</v>
      </c>
      <c r="G444" t="s">
        <v>1440</v>
      </c>
      <c r="H444" t="s">
        <v>1440</v>
      </c>
      <c r="I444" s="30">
        <v>1</v>
      </c>
      <c r="J444" s="30">
        <v>7</v>
      </c>
      <c r="K444" s="30">
        <v>3</v>
      </c>
      <c r="L444" s="30">
        <v>38.6</v>
      </c>
      <c r="M444" s="30">
        <v>13</v>
      </c>
      <c r="N444" s="30">
        <v>1</v>
      </c>
      <c r="O444" s="30">
        <v>5</v>
      </c>
      <c r="P444" s="30">
        <v>1</v>
      </c>
      <c r="Q444" s="30">
        <f t="shared" si="54"/>
        <v>1</v>
      </c>
      <c r="R444" s="30">
        <f t="shared" si="55"/>
        <v>7</v>
      </c>
      <c r="S444" s="30">
        <f t="shared" si="56"/>
        <v>3</v>
      </c>
      <c r="T444" s="30">
        <f t="shared" si="57"/>
        <v>38.6</v>
      </c>
      <c r="U444" s="30">
        <f t="shared" si="58"/>
        <v>13</v>
      </c>
      <c r="V444" s="30">
        <f t="shared" si="59"/>
        <v>1</v>
      </c>
      <c r="W444" s="30">
        <f t="shared" si="60"/>
        <v>5</v>
      </c>
      <c r="X444" s="30">
        <f t="shared" si="61"/>
        <v>1</v>
      </c>
      <c r="Y444" s="30">
        <f t="shared" si="62"/>
        <v>69.599999999999994</v>
      </c>
    </row>
    <row r="445" spans="1:25" x14ac:dyDescent="0.2">
      <c r="A445" s="28">
        <v>42084</v>
      </c>
      <c r="B445">
        <v>2015</v>
      </c>
      <c r="C445">
        <v>3</v>
      </c>
      <c r="D445" t="s">
        <v>496</v>
      </c>
      <c r="E445" t="s">
        <v>419</v>
      </c>
      <c r="F445">
        <v>6</v>
      </c>
      <c r="G445" t="s">
        <v>1440</v>
      </c>
      <c r="H445" t="s">
        <v>1440</v>
      </c>
      <c r="I445" s="30">
        <v>10.33</v>
      </c>
      <c r="J445" s="30">
        <v>3.34</v>
      </c>
      <c r="K445" s="30">
        <v>3</v>
      </c>
      <c r="L445" s="30">
        <v>41.6</v>
      </c>
      <c r="M445" s="30">
        <v>4</v>
      </c>
      <c r="N445" s="30">
        <v>0</v>
      </c>
      <c r="O445" s="30">
        <v>6</v>
      </c>
      <c r="P445" s="30">
        <v>2</v>
      </c>
      <c r="Q445" s="30">
        <f t="shared" si="54"/>
        <v>10.33</v>
      </c>
      <c r="R445" s="30">
        <f t="shared" si="55"/>
        <v>3.34</v>
      </c>
      <c r="S445" s="30">
        <f t="shared" si="56"/>
        <v>3</v>
      </c>
      <c r="T445" s="30">
        <f t="shared" si="57"/>
        <v>41.6</v>
      </c>
      <c r="U445" s="30">
        <f t="shared" si="58"/>
        <v>4</v>
      </c>
      <c r="V445" s="30">
        <f t="shared" si="59"/>
        <v>0</v>
      </c>
      <c r="W445" s="30">
        <f t="shared" si="60"/>
        <v>6</v>
      </c>
      <c r="X445" s="30">
        <f t="shared" si="61"/>
        <v>2</v>
      </c>
      <c r="Y445" s="30">
        <f t="shared" si="62"/>
        <v>70.27000000000001</v>
      </c>
    </row>
    <row r="446" spans="1:25" x14ac:dyDescent="0.2">
      <c r="A446" s="28">
        <v>42085</v>
      </c>
      <c r="B446">
        <v>2015</v>
      </c>
      <c r="C446">
        <v>3</v>
      </c>
      <c r="D446" t="s">
        <v>496</v>
      </c>
      <c r="E446" t="s">
        <v>421</v>
      </c>
      <c r="F446">
        <v>7</v>
      </c>
      <c r="G446" t="s">
        <v>1440</v>
      </c>
      <c r="H446" t="s">
        <v>1440</v>
      </c>
      <c r="I446" s="30">
        <v>8.34</v>
      </c>
      <c r="J446" s="30">
        <v>6.67</v>
      </c>
      <c r="K446" s="30">
        <v>2</v>
      </c>
      <c r="L446" s="30">
        <v>43.2</v>
      </c>
      <c r="M446" s="30">
        <v>9</v>
      </c>
      <c r="N446" s="30">
        <v>0</v>
      </c>
      <c r="O446" s="30">
        <v>10</v>
      </c>
      <c r="P446" s="30">
        <v>0</v>
      </c>
      <c r="Q446" s="30">
        <f t="shared" si="54"/>
        <v>8.34</v>
      </c>
      <c r="R446" s="30">
        <f t="shared" si="55"/>
        <v>6.67</v>
      </c>
      <c r="S446" s="30">
        <f t="shared" si="56"/>
        <v>2</v>
      </c>
      <c r="T446" s="30">
        <f t="shared" si="57"/>
        <v>43.2</v>
      </c>
      <c r="U446" s="30">
        <f t="shared" si="58"/>
        <v>9</v>
      </c>
      <c r="V446" s="30">
        <f t="shared" si="59"/>
        <v>0</v>
      </c>
      <c r="W446" s="30">
        <f t="shared" si="60"/>
        <v>10</v>
      </c>
      <c r="X446" s="30">
        <f t="shared" si="61"/>
        <v>0</v>
      </c>
      <c r="Y446" s="30">
        <f t="shared" si="62"/>
        <v>79.210000000000008</v>
      </c>
    </row>
    <row r="447" spans="1:25" x14ac:dyDescent="0.2">
      <c r="A447" s="28">
        <v>42086</v>
      </c>
      <c r="B447">
        <v>2015</v>
      </c>
      <c r="C447">
        <v>3</v>
      </c>
      <c r="D447" t="s">
        <v>496</v>
      </c>
      <c r="E447" t="s">
        <v>62</v>
      </c>
      <c r="F447">
        <v>1</v>
      </c>
      <c r="G447" t="s">
        <v>1440</v>
      </c>
      <c r="H447" t="s">
        <v>1440</v>
      </c>
      <c r="I447" s="30">
        <v>2</v>
      </c>
      <c r="J447" s="30">
        <v>4.34</v>
      </c>
      <c r="K447" s="30">
        <v>7</v>
      </c>
      <c r="L447" s="30">
        <v>28</v>
      </c>
      <c r="M447" s="30">
        <v>5</v>
      </c>
      <c r="N447" s="30">
        <v>0</v>
      </c>
      <c r="O447" s="30">
        <v>0</v>
      </c>
      <c r="P447" s="30">
        <v>2</v>
      </c>
      <c r="Q447" s="30">
        <f t="shared" si="54"/>
        <v>2</v>
      </c>
      <c r="R447" s="30">
        <f t="shared" si="55"/>
        <v>4.34</v>
      </c>
      <c r="S447" s="30">
        <f t="shared" si="56"/>
        <v>7</v>
      </c>
      <c r="T447" s="30">
        <f t="shared" si="57"/>
        <v>28</v>
      </c>
      <c r="U447" s="30">
        <f t="shared" si="58"/>
        <v>5</v>
      </c>
      <c r="V447" s="30">
        <f t="shared" si="59"/>
        <v>0</v>
      </c>
      <c r="W447" s="30">
        <f t="shared" si="60"/>
        <v>0</v>
      </c>
      <c r="X447" s="30">
        <f t="shared" si="61"/>
        <v>2</v>
      </c>
      <c r="Y447" s="30">
        <f t="shared" si="62"/>
        <v>48.34</v>
      </c>
    </row>
    <row r="448" spans="1:25" x14ac:dyDescent="0.2">
      <c r="A448" s="28">
        <v>42087</v>
      </c>
      <c r="B448">
        <v>2015</v>
      </c>
      <c r="C448">
        <v>3</v>
      </c>
      <c r="D448" t="s">
        <v>496</v>
      </c>
      <c r="E448" t="s">
        <v>411</v>
      </c>
      <c r="F448">
        <v>2</v>
      </c>
      <c r="G448" t="s">
        <v>1440</v>
      </c>
      <c r="H448" t="s">
        <v>1440</v>
      </c>
      <c r="I448" s="30">
        <v>4</v>
      </c>
      <c r="J448" s="30">
        <v>5.4720000000000004</v>
      </c>
      <c r="K448" s="30">
        <v>5.2</v>
      </c>
      <c r="L448" s="30">
        <v>22.4</v>
      </c>
      <c r="M448" s="30">
        <v>8</v>
      </c>
      <c r="N448" s="30">
        <v>2</v>
      </c>
      <c r="O448" s="30">
        <v>9</v>
      </c>
      <c r="P448" s="30">
        <v>4</v>
      </c>
      <c r="Q448" s="30">
        <f t="shared" si="54"/>
        <v>4</v>
      </c>
      <c r="R448" s="30">
        <f t="shared" si="55"/>
        <v>5.4720000000000004</v>
      </c>
      <c r="S448" s="30">
        <f t="shared" si="56"/>
        <v>5.2</v>
      </c>
      <c r="T448" s="30">
        <f t="shared" si="57"/>
        <v>22.4</v>
      </c>
      <c r="U448" s="30">
        <f t="shared" si="58"/>
        <v>8</v>
      </c>
      <c r="V448" s="30">
        <f t="shared" si="59"/>
        <v>2</v>
      </c>
      <c r="W448" s="30">
        <f t="shared" si="60"/>
        <v>9</v>
      </c>
      <c r="X448" s="30">
        <f t="shared" si="61"/>
        <v>4</v>
      </c>
      <c r="Y448" s="30">
        <f t="shared" si="62"/>
        <v>60.072000000000003</v>
      </c>
    </row>
    <row r="449" spans="1:25" x14ac:dyDescent="0.2">
      <c r="A449" s="28">
        <v>42088</v>
      </c>
      <c r="B449">
        <v>2015</v>
      </c>
      <c r="C449">
        <v>3</v>
      </c>
      <c r="D449" t="s">
        <v>496</v>
      </c>
      <c r="E449" t="s">
        <v>413</v>
      </c>
      <c r="F449">
        <v>3</v>
      </c>
      <c r="G449" t="s">
        <v>1440</v>
      </c>
      <c r="H449" t="s">
        <v>1440</v>
      </c>
      <c r="I449" s="30">
        <v>3.68</v>
      </c>
      <c r="J449" s="30">
        <v>8.66</v>
      </c>
      <c r="K449" s="30">
        <v>6.4</v>
      </c>
      <c r="L449" s="30">
        <v>17.600000000000001</v>
      </c>
      <c r="M449" s="30">
        <v>10</v>
      </c>
      <c r="N449" s="30">
        <v>2</v>
      </c>
      <c r="O449" s="30">
        <v>13</v>
      </c>
      <c r="P449" s="30">
        <v>1</v>
      </c>
      <c r="Q449" s="30">
        <f t="shared" si="54"/>
        <v>3.68</v>
      </c>
      <c r="R449" s="30">
        <f t="shared" si="55"/>
        <v>8.66</v>
      </c>
      <c r="S449" s="30">
        <f t="shared" si="56"/>
        <v>6.4</v>
      </c>
      <c r="T449" s="30">
        <f t="shared" si="57"/>
        <v>17.600000000000001</v>
      </c>
      <c r="U449" s="30">
        <f t="shared" si="58"/>
        <v>10</v>
      </c>
      <c r="V449" s="30">
        <f t="shared" si="59"/>
        <v>2</v>
      </c>
      <c r="W449" s="30">
        <f t="shared" si="60"/>
        <v>13</v>
      </c>
      <c r="X449" s="30">
        <f t="shared" si="61"/>
        <v>1</v>
      </c>
      <c r="Y449" s="30">
        <f t="shared" si="62"/>
        <v>62.34</v>
      </c>
    </row>
    <row r="450" spans="1:25" x14ac:dyDescent="0.2">
      <c r="A450" s="28">
        <v>42089</v>
      </c>
      <c r="B450">
        <v>2015</v>
      </c>
      <c r="C450">
        <v>3</v>
      </c>
      <c r="D450" t="s">
        <v>496</v>
      </c>
      <c r="E450" t="s">
        <v>415</v>
      </c>
      <c r="F450">
        <v>4</v>
      </c>
      <c r="G450" t="s">
        <v>1440</v>
      </c>
      <c r="H450" t="s">
        <v>1440</v>
      </c>
      <c r="I450" s="30">
        <v>5</v>
      </c>
      <c r="J450" s="30">
        <v>1.7470000000000001</v>
      </c>
      <c r="K450" s="30">
        <v>3</v>
      </c>
      <c r="L450" s="30">
        <v>51.4</v>
      </c>
      <c r="M450" s="30">
        <v>10</v>
      </c>
      <c r="N450" s="30">
        <v>0</v>
      </c>
      <c r="O450" s="30">
        <v>6</v>
      </c>
      <c r="P450" s="30">
        <v>5</v>
      </c>
      <c r="Q450" s="30">
        <f t="shared" ref="Q450:Q513" si="63">IF($H450="Oui",I450,"")</f>
        <v>5</v>
      </c>
      <c r="R450" s="30">
        <f t="shared" ref="R450:R513" si="64">IF($H450="Oui",J450,"")</f>
        <v>1.7470000000000001</v>
      </c>
      <c r="S450" s="30">
        <f t="shared" ref="S450:S513" si="65">IF($H450="Oui",K450,"")</f>
        <v>3</v>
      </c>
      <c r="T450" s="30">
        <f t="shared" ref="T450:T513" si="66">IF($H450="Oui",L450,"")</f>
        <v>51.4</v>
      </c>
      <c r="U450" s="30">
        <f t="shared" ref="U450:U513" si="67">IF($H450="Oui",M450,"")</f>
        <v>10</v>
      </c>
      <c r="V450" s="30">
        <f t="shared" ref="V450:V513" si="68">IF($H450="Oui",N450,"")</f>
        <v>0</v>
      </c>
      <c r="W450" s="30">
        <f t="shared" ref="W450:W513" si="69">IF($H450="Oui",O450,"")</f>
        <v>6</v>
      </c>
      <c r="X450" s="30">
        <f t="shared" ref="X450:X513" si="70">IF($H450="Oui",P450,"")</f>
        <v>5</v>
      </c>
      <c r="Y450" s="30">
        <f t="shared" ref="Y450:Y513" si="71">SUM(I450:P450)</f>
        <v>82.146999999999991</v>
      </c>
    </row>
    <row r="451" spans="1:25" x14ac:dyDescent="0.2">
      <c r="A451" s="28">
        <v>42090</v>
      </c>
      <c r="B451">
        <v>2015</v>
      </c>
      <c r="C451">
        <v>3</v>
      </c>
      <c r="D451" t="s">
        <v>496</v>
      </c>
      <c r="E451" t="s">
        <v>417</v>
      </c>
      <c r="F451">
        <v>5</v>
      </c>
      <c r="G451" t="s">
        <v>1440</v>
      </c>
      <c r="H451" t="s">
        <v>1440</v>
      </c>
      <c r="I451" s="30">
        <v>3</v>
      </c>
      <c r="J451" s="30">
        <v>2.67</v>
      </c>
      <c r="K451" s="30">
        <v>2</v>
      </c>
      <c r="L451" s="30">
        <v>27</v>
      </c>
      <c r="M451" s="30">
        <v>3</v>
      </c>
      <c r="N451" s="30">
        <v>0</v>
      </c>
      <c r="O451" s="30">
        <v>22</v>
      </c>
      <c r="P451" s="30">
        <v>1</v>
      </c>
      <c r="Q451" s="30">
        <f t="shared" si="63"/>
        <v>3</v>
      </c>
      <c r="R451" s="30">
        <f t="shared" si="64"/>
        <v>2.67</v>
      </c>
      <c r="S451" s="30">
        <f t="shared" si="65"/>
        <v>2</v>
      </c>
      <c r="T451" s="30">
        <f t="shared" si="66"/>
        <v>27</v>
      </c>
      <c r="U451" s="30">
        <f t="shared" si="67"/>
        <v>3</v>
      </c>
      <c r="V451" s="30">
        <f t="shared" si="68"/>
        <v>0</v>
      </c>
      <c r="W451" s="30">
        <f t="shared" si="69"/>
        <v>22</v>
      </c>
      <c r="X451" s="30">
        <f t="shared" si="70"/>
        <v>1</v>
      </c>
      <c r="Y451" s="30">
        <f t="shared" si="71"/>
        <v>60.67</v>
      </c>
    </row>
    <row r="452" spans="1:25" x14ac:dyDescent="0.2">
      <c r="A452" s="28">
        <v>42091</v>
      </c>
      <c r="B452">
        <v>2015</v>
      </c>
      <c r="C452">
        <v>3</v>
      </c>
      <c r="D452" t="s">
        <v>496</v>
      </c>
      <c r="E452" t="s">
        <v>419</v>
      </c>
      <c r="F452">
        <v>6</v>
      </c>
      <c r="G452" t="s">
        <v>1440</v>
      </c>
      <c r="H452" t="s">
        <v>1440</v>
      </c>
      <c r="I452" s="30">
        <v>1.33</v>
      </c>
      <c r="J452" s="30">
        <v>3.056</v>
      </c>
      <c r="K452" s="30">
        <v>3</v>
      </c>
      <c r="L452" s="30">
        <v>50.5</v>
      </c>
      <c r="M452" s="30">
        <v>6</v>
      </c>
      <c r="N452" s="30">
        <v>0</v>
      </c>
      <c r="O452" s="30">
        <v>0</v>
      </c>
      <c r="P452" s="30">
        <v>2</v>
      </c>
      <c r="Q452" s="30">
        <f t="shared" si="63"/>
        <v>1.33</v>
      </c>
      <c r="R452" s="30">
        <f t="shared" si="64"/>
        <v>3.056</v>
      </c>
      <c r="S452" s="30">
        <f t="shared" si="65"/>
        <v>3</v>
      </c>
      <c r="T452" s="30">
        <f t="shared" si="66"/>
        <v>50.5</v>
      </c>
      <c r="U452" s="30">
        <f t="shared" si="67"/>
        <v>6</v>
      </c>
      <c r="V452" s="30">
        <f t="shared" si="68"/>
        <v>0</v>
      </c>
      <c r="W452" s="30">
        <f t="shared" si="69"/>
        <v>0</v>
      </c>
      <c r="X452" s="30">
        <f t="shared" si="70"/>
        <v>2</v>
      </c>
      <c r="Y452" s="30">
        <f t="shared" si="71"/>
        <v>65.885999999999996</v>
      </c>
    </row>
    <row r="453" spans="1:25" x14ac:dyDescent="0.2">
      <c r="A453" s="28">
        <v>42092</v>
      </c>
      <c r="B453">
        <v>2015</v>
      </c>
      <c r="C453">
        <v>3</v>
      </c>
      <c r="D453" t="s">
        <v>496</v>
      </c>
      <c r="E453" t="s">
        <v>421</v>
      </c>
      <c r="F453">
        <v>7</v>
      </c>
      <c r="G453" t="s">
        <v>1440</v>
      </c>
      <c r="H453" t="s">
        <v>1440</v>
      </c>
      <c r="I453" s="30">
        <v>6</v>
      </c>
      <c r="J453" s="30">
        <v>5.7270000000000003</v>
      </c>
      <c r="K453" s="30">
        <v>2.2999999999999998</v>
      </c>
      <c r="L453" s="30">
        <v>35.5</v>
      </c>
      <c r="M453" s="30">
        <v>7</v>
      </c>
      <c r="N453" s="30">
        <v>0</v>
      </c>
      <c r="O453" s="30">
        <v>8</v>
      </c>
      <c r="P453" s="30">
        <v>2</v>
      </c>
      <c r="Q453" s="30">
        <f t="shared" si="63"/>
        <v>6</v>
      </c>
      <c r="R453" s="30">
        <f t="shared" si="64"/>
        <v>5.7270000000000003</v>
      </c>
      <c r="S453" s="30">
        <f t="shared" si="65"/>
        <v>2.2999999999999998</v>
      </c>
      <c r="T453" s="30">
        <f t="shared" si="66"/>
        <v>35.5</v>
      </c>
      <c r="U453" s="30">
        <f t="shared" si="67"/>
        <v>7</v>
      </c>
      <c r="V453" s="30">
        <f t="shared" si="68"/>
        <v>0</v>
      </c>
      <c r="W453" s="30">
        <f t="shared" si="69"/>
        <v>8</v>
      </c>
      <c r="X453" s="30">
        <f t="shared" si="70"/>
        <v>2</v>
      </c>
      <c r="Y453" s="30">
        <f t="shared" si="71"/>
        <v>66.527000000000001</v>
      </c>
    </row>
    <row r="454" spans="1:25" x14ac:dyDescent="0.2">
      <c r="A454" s="28">
        <v>42093</v>
      </c>
      <c r="B454">
        <v>2015</v>
      </c>
      <c r="C454">
        <v>3</v>
      </c>
      <c r="D454" t="s">
        <v>496</v>
      </c>
      <c r="E454" t="s">
        <v>62</v>
      </c>
      <c r="F454">
        <v>1</v>
      </c>
      <c r="G454" t="s">
        <v>1440</v>
      </c>
      <c r="H454" t="s">
        <v>1440</v>
      </c>
      <c r="I454" s="30">
        <v>6.33</v>
      </c>
      <c r="J454" s="30">
        <v>4.827</v>
      </c>
      <c r="K454" s="30">
        <v>10</v>
      </c>
      <c r="L454" s="30">
        <v>25.7</v>
      </c>
      <c r="M454" s="30">
        <v>4</v>
      </c>
      <c r="N454" s="30">
        <v>0</v>
      </c>
      <c r="O454" s="30">
        <v>0</v>
      </c>
      <c r="P454" s="30">
        <v>0</v>
      </c>
      <c r="Q454" s="30">
        <f t="shared" si="63"/>
        <v>6.33</v>
      </c>
      <c r="R454" s="30">
        <f t="shared" si="64"/>
        <v>4.827</v>
      </c>
      <c r="S454" s="30">
        <f t="shared" si="65"/>
        <v>10</v>
      </c>
      <c r="T454" s="30">
        <f t="shared" si="66"/>
        <v>25.7</v>
      </c>
      <c r="U454" s="30">
        <f t="shared" si="67"/>
        <v>4</v>
      </c>
      <c r="V454" s="30">
        <f t="shared" si="68"/>
        <v>0</v>
      </c>
      <c r="W454" s="30">
        <f t="shared" si="69"/>
        <v>0</v>
      </c>
      <c r="X454" s="30">
        <f t="shared" si="70"/>
        <v>0</v>
      </c>
      <c r="Y454" s="30">
        <f t="shared" si="71"/>
        <v>50.856999999999999</v>
      </c>
    </row>
    <row r="455" spans="1:25" x14ac:dyDescent="0.2">
      <c r="A455" s="28">
        <v>42094</v>
      </c>
      <c r="B455">
        <v>2015</v>
      </c>
      <c r="C455">
        <v>3</v>
      </c>
      <c r="D455" t="s">
        <v>496</v>
      </c>
      <c r="E455" t="s">
        <v>411</v>
      </c>
      <c r="F455">
        <v>2</v>
      </c>
      <c r="G455" t="s">
        <v>1440</v>
      </c>
      <c r="H455" t="s">
        <v>1440</v>
      </c>
      <c r="I455" s="30">
        <v>5</v>
      </c>
      <c r="J455" s="30">
        <v>2</v>
      </c>
      <c r="K455" s="30">
        <v>11.2</v>
      </c>
      <c r="L455" s="30">
        <v>33.5</v>
      </c>
      <c r="M455" s="30">
        <v>5</v>
      </c>
      <c r="N455" s="30">
        <v>0</v>
      </c>
      <c r="O455" s="30">
        <v>2</v>
      </c>
      <c r="P455" s="30">
        <v>4</v>
      </c>
      <c r="Q455" s="30">
        <f t="shared" si="63"/>
        <v>5</v>
      </c>
      <c r="R455" s="30">
        <f t="shared" si="64"/>
        <v>2</v>
      </c>
      <c r="S455" s="30">
        <f t="shared" si="65"/>
        <v>11.2</v>
      </c>
      <c r="T455" s="30">
        <f t="shared" si="66"/>
        <v>33.5</v>
      </c>
      <c r="U455" s="30">
        <f t="shared" si="67"/>
        <v>5</v>
      </c>
      <c r="V455" s="30">
        <f t="shared" si="68"/>
        <v>0</v>
      </c>
      <c r="W455" s="30">
        <f t="shared" si="69"/>
        <v>2</v>
      </c>
      <c r="X455" s="30">
        <f t="shared" si="70"/>
        <v>4</v>
      </c>
      <c r="Y455" s="30">
        <f t="shared" si="71"/>
        <v>62.7</v>
      </c>
    </row>
    <row r="456" spans="1:25" x14ac:dyDescent="0.2">
      <c r="A456" s="28">
        <v>42095</v>
      </c>
      <c r="B456">
        <v>2015</v>
      </c>
      <c r="C456">
        <v>4</v>
      </c>
      <c r="D456" t="s">
        <v>554</v>
      </c>
      <c r="E456" t="s">
        <v>413</v>
      </c>
      <c r="F456">
        <v>3</v>
      </c>
      <c r="G456" t="s">
        <v>1440</v>
      </c>
      <c r="H456" t="s">
        <v>1440</v>
      </c>
      <c r="I456" s="30">
        <v>6.34</v>
      </c>
      <c r="J456" s="30">
        <v>1.33</v>
      </c>
      <c r="K456" s="30">
        <v>1</v>
      </c>
      <c r="L456" s="30">
        <v>24.8</v>
      </c>
      <c r="M456" s="30">
        <v>7</v>
      </c>
      <c r="N456" s="30">
        <v>2</v>
      </c>
      <c r="O456" s="30">
        <v>5</v>
      </c>
      <c r="P456" s="30">
        <v>1</v>
      </c>
      <c r="Q456" s="30">
        <f t="shared" si="63"/>
        <v>6.34</v>
      </c>
      <c r="R456" s="30">
        <f t="shared" si="64"/>
        <v>1.33</v>
      </c>
      <c r="S456" s="30">
        <f t="shared" si="65"/>
        <v>1</v>
      </c>
      <c r="T456" s="30">
        <f t="shared" si="66"/>
        <v>24.8</v>
      </c>
      <c r="U456" s="30">
        <f t="shared" si="67"/>
        <v>7</v>
      </c>
      <c r="V456" s="30">
        <f t="shared" si="68"/>
        <v>2</v>
      </c>
      <c r="W456" s="30">
        <f t="shared" si="69"/>
        <v>5</v>
      </c>
      <c r="X456" s="30">
        <f t="shared" si="70"/>
        <v>1</v>
      </c>
      <c r="Y456" s="30">
        <f t="shared" si="71"/>
        <v>48.47</v>
      </c>
    </row>
    <row r="457" spans="1:25" x14ac:dyDescent="0.2">
      <c r="A457" s="28">
        <v>42096</v>
      </c>
      <c r="B457">
        <v>2015</v>
      </c>
      <c r="C457">
        <v>4</v>
      </c>
      <c r="D457" t="s">
        <v>554</v>
      </c>
      <c r="E457" t="s">
        <v>415</v>
      </c>
      <c r="F457">
        <v>4</v>
      </c>
      <c r="G457" t="s">
        <v>1440</v>
      </c>
      <c r="H457" t="s">
        <v>1440</v>
      </c>
      <c r="I457" s="30">
        <v>5</v>
      </c>
      <c r="J457" s="30">
        <v>3.99</v>
      </c>
      <c r="K457" s="30">
        <v>5.4</v>
      </c>
      <c r="L457" s="30">
        <v>35.07</v>
      </c>
      <c r="M457" s="30">
        <v>3</v>
      </c>
      <c r="N457" s="30">
        <v>0</v>
      </c>
      <c r="O457" s="30">
        <v>3</v>
      </c>
      <c r="P457" s="30">
        <v>5</v>
      </c>
      <c r="Q457" s="30">
        <f t="shared" si="63"/>
        <v>5</v>
      </c>
      <c r="R457" s="30">
        <f t="shared" si="64"/>
        <v>3.99</v>
      </c>
      <c r="S457" s="30">
        <f t="shared" si="65"/>
        <v>5.4</v>
      </c>
      <c r="T457" s="30">
        <f t="shared" si="66"/>
        <v>35.07</v>
      </c>
      <c r="U457" s="30">
        <f t="shared" si="67"/>
        <v>3</v>
      </c>
      <c r="V457" s="30">
        <f t="shared" si="68"/>
        <v>0</v>
      </c>
      <c r="W457" s="30">
        <f t="shared" si="69"/>
        <v>3</v>
      </c>
      <c r="X457" s="30">
        <f t="shared" si="70"/>
        <v>5</v>
      </c>
      <c r="Y457" s="30">
        <f t="shared" si="71"/>
        <v>60.46</v>
      </c>
    </row>
    <row r="458" spans="1:25" x14ac:dyDescent="0.2">
      <c r="A458" s="28">
        <v>42097</v>
      </c>
      <c r="B458">
        <v>2015</v>
      </c>
      <c r="C458">
        <v>4</v>
      </c>
      <c r="D458" t="s">
        <v>554</v>
      </c>
      <c r="E458" t="s">
        <v>417</v>
      </c>
      <c r="F458">
        <v>5</v>
      </c>
      <c r="G458" t="s">
        <v>1440</v>
      </c>
      <c r="H458" t="s">
        <v>1440</v>
      </c>
      <c r="I458" s="30">
        <v>5.33</v>
      </c>
      <c r="J458" s="30">
        <v>2.3199999999999998</v>
      </c>
      <c r="K458" s="30">
        <v>4</v>
      </c>
      <c r="L458" s="30">
        <v>34.200000000000003</v>
      </c>
      <c r="M458" s="30">
        <v>12</v>
      </c>
      <c r="N458" s="30">
        <v>0</v>
      </c>
      <c r="O458" s="30">
        <v>0</v>
      </c>
      <c r="P458" s="30">
        <v>4</v>
      </c>
      <c r="Q458" s="30">
        <f t="shared" si="63"/>
        <v>5.33</v>
      </c>
      <c r="R458" s="30">
        <f t="shared" si="64"/>
        <v>2.3199999999999998</v>
      </c>
      <c r="S458" s="30">
        <f t="shared" si="65"/>
        <v>4</v>
      </c>
      <c r="T458" s="30">
        <f t="shared" si="66"/>
        <v>34.200000000000003</v>
      </c>
      <c r="U458" s="30">
        <f t="shared" si="67"/>
        <v>12</v>
      </c>
      <c r="V458" s="30">
        <f t="shared" si="68"/>
        <v>0</v>
      </c>
      <c r="W458" s="30">
        <f t="shared" si="69"/>
        <v>0</v>
      </c>
      <c r="X458" s="30">
        <f t="shared" si="70"/>
        <v>4</v>
      </c>
      <c r="Y458" s="30">
        <f t="shared" si="71"/>
        <v>61.85</v>
      </c>
    </row>
    <row r="459" spans="1:25" x14ac:dyDescent="0.2">
      <c r="A459" s="28">
        <v>42098</v>
      </c>
      <c r="B459">
        <v>2015</v>
      </c>
      <c r="C459">
        <v>4</v>
      </c>
      <c r="D459" t="s">
        <v>554</v>
      </c>
      <c r="E459" t="s">
        <v>419</v>
      </c>
      <c r="F459">
        <v>6</v>
      </c>
      <c r="G459" t="s">
        <v>1440</v>
      </c>
      <c r="H459" t="s">
        <v>1440</v>
      </c>
      <c r="I459" s="30">
        <v>3.67</v>
      </c>
      <c r="J459" s="30">
        <v>4.33</v>
      </c>
      <c r="K459" s="30">
        <v>6</v>
      </c>
      <c r="L459" s="30">
        <v>43</v>
      </c>
      <c r="M459" s="30">
        <v>7</v>
      </c>
      <c r="N459" s="30">
        <v>1</v>
      </c>
      <c r="O459" s="30">
        <v>5</v>
      </c>
      <c r="P459" s="30">
        <v>6</v>
      </c>
      <c r="Q459" s="30">
        <f t="shared" si="63"/>
        <v>3.67</v>
      </c>
      <c r="R459" s="30">
        <f t="shared" si="64"/>
        <v>4.33</v>
      </c>
      <c r="S459" s="30">
        <f t="shared" si="65"/>
        <v>6</v>
      </c>
      <c r="T459" s="30">
        <f t="shared" si="66"/>
        <v>43</v>
      </c>
      <c r="U459" s="30">
        <f t="shared" si="67"/>
        <v>7</v>
      </c>
      <c r="V459" s="30">
        <f t="shared" si="68"/>
        <v>1</v>
      </c>
      <c r="W459" s="30">
        <f t="shared" si="69"/>
        <v>5</v>
      </c>
      <c r="X459" s="30">
        <f t="shared" si="70"/>
        <v>6</v>
      </c>
      <c r="Y459" s="30">
        <f t="shared" si="71"/>
        <v>76</v>
      </c>
    </row>
    <row r="460" spans="1:25" x14ac:dyDescent="0.2">
      <c r="A460" s="28">
        <v>42099</v>
      </c>
      <c r="B460">
        <v>2015</v>
      </c>
      <c r="C460">
        <v>4</v>
      </c>
      <c r="D460" t="s">
        <v>554</v>
      </c>
      <c r="E460" t="s">
        <v>421</v>
      </c>
      <c r="F460">
        <v>7</v>
      </c>
      <c r="G460" t="s">
        <v>1440</v>
      </c>
      <c r="H460" t="s">
        <v>1440</v>
      </c>
      <c r="I460" s="30">
        <v>3.34</v>
      </c>
      <c r="J460" s="30">
        <v>5.01</v>
      </c>
      <c r="K460" s="30">
        <v>4.5</v>
      </c>
      <c r="L460" s="30">
        <v>31.6</v>
      </c>
      <c r="M460" s="30">
        <v>4</v>
      </c>
      <c r="N460" s="30">
        <v>0</v>
      </c>
      <c r="O460" s="30">
        <v>0</v>
      </c>
      <c r="P460" s="30">
        <v>1</v>
      </c>
      <c r="Q460" s="30">
        <f t="shared" si="63"/>
        <v>3.34</v>
      </c>
      <c r="R460" s="30">
        <f t="shared" si="64"/>
        <v>5.01</v>
      </c>
      <c r="S460" s="30">
        <f t="shared" si="65"/>
        <v>4.5</v>
      </c>
      <c r="T460" s="30">
        <f t="shared" si="66"/>
        <v>31.6</v>
      </c>
      <c r="U460" s="30">
        <f t="shared" si="67"/>
        <v>4</v>
      </c>
      <c r="V460" s="30">
        <f t="shared" si="68"/>
        <v>0</v>
      </c>
      <c r="W460" s="30">
        <f t="shared" si="69"/>
        <v>0</v>
      </c>
      <c r="X460" s="30">
        <f t="shared" si="70"/>
        <v>1</v>
      </c>
      <c r="Y460" s="30">
        <f t="shared" si="71"/>
        <v>49.45</v>
      </c>
    </row>
    <row r="461" spans="1:25" x14ac:dyDescent="0.2">
      <c r="A461" s="28">
        <v>42100</v>
      </c>
      <c r="B461">
        <v>2015</v>
      </c>
      <c r="C461">
        <v>4</v>
      </c>
      <c r="D461" t="s">
        <v>554</v>
      </c>
      <c r="E461" t="s">
        <v>62</v>
      </c>
      <c r="F461">
        <v>1</v>
      </c>
      <c r="G461" t="s">
        <v>1440</v>
      </c>
      <c r="H461" t="s">
        <v>1440</v>
      </c>
      <c r="I461" s="30">
        <v>7.33</v>
      </c>
      <c r="J461" s="30">
        <v>3.33</v>
      </c>
      <c r="K461" s="30">
        <v>5.3</v>
      </c>
      <c r="L461" s="30">
        <v>32.9</v>
      </c>
      <c r="M461" s="30">
        <v>4</v>
      </c>
      <c r="N461" s="30">
        <v>0</v>
      </c>
      <c r="O461" s="30">
        <v>3</v>
      </c>
      <c r="P461" s="30">
        <v>2</v>
      </c>
      <c r="Q461" s="30">
        <f t="shared" si="63"/>
        <v>7.33</v>
      </c>
      <c r="R461" s="30">
        <f t="shared" si="64"/>
        <v>3.33</v>
      </c>
      <c r="S461" s="30">
        <f t="shared" si="65"/>
        <v>5.3</v>
      </c>
      <c r="T461" s="30">
        <f t="shared" si="66"/>
        <v>32.9</v>
      </c>
      <c r="U461" s="30">
        <f t="shared" si="67"/>
        <v>4</v>
      </c>
      <c r="V461" s="30">
        <f t="shared" si="68"/>
        <v>0</v>
      </c>
      <c r="W461" s="30">
        <f t="shared" si="69"/>
        <v>3</v>
      </c>
      <c r="X461" s="30">
        <f t="shared" si="70"/>
        <v>2</v>
      </c>
      <c r="Y461" s="30">
        <f t="shared" si="71"/>
        <v>57.86</v>
      </c>
    </row>
    <row r="462" spans="1:25" x14ac:dyDescent="0.2">
      <c r="A462" s="28">
        <v>42101</v>
      </c>
      <c r="B462">
        <v>2015</v>
      </c>
      <c r="C462">
        <v>4</v>
      </c>
      <c r="D462" t="s">
        <v>554</v>
      </c>
      <c r="E462" t="s">
        <v>411</v>
      </c>
      <c r="F462">
        <v>2</v>
      </c>
      <c r="G462" t="s">
        <v>1440</v>
      </c>
      <c r="H462" t="s">
        <v>1440</v>
      </c>
      <c r="I462" s="30">
        <v>6</v>
      </c>
      <c r="J462" s="30">
        <v>3.66</v>
      </c>
      <c r="K462" s="30">
        <v>6.7</v>
      </c>
      <c r="L462" s="30">
        <v>25</v>
      </c>
      <c r="M462" s="30">
        <v>8</v>
      </c>
      <c r="N462" s="30">
        <v>0</v>
      </c>
      <c r="O462" s="30">
        <v>8</v>
      </c>
      <c r="P462" s="30">
        <v>1</v>
      </c>
      <c r="Q462" s="30">
        <f t="shared" si="63"/>
        <v>6</v>
      </c>
      <c r="R462" s="30">
        <f t="shared" si="64"/>
        <v>3.66</v>
      </c>
      <c r="S462" s="30">
        <f t="shared" si="65"/>
        <v>6.7</v>
      </c>
      <c r="T462" s="30">
        <f t="shared" si="66"/>
        <v>25</v>
      </c>
      <c r="U462" s="30">
        <f t="shared" si="67"/>
        <v>8</v>
      </c>
      <c r="V462" s="30">
        <f t="shared" si="68"/>
        <v>0</v>
      </c>
      <c r="W462" s="30">
        <f t="shared" si="69"/>
        <v>8</v>
      </c>
      <c r="X462" s="30">
        <f t="shared" si="70"/>
        <v>1</v>
      </c>
      <c r="Y462" s="30">
        <f t="shared" si="71"/>
        <v>58.36</v>
      </c>
    </row>
    <row r="463" spans="1:25" x14ac:dyDescent="0.2">
      <c r="A463" s="28">
        <v>42102</v>
      </c>
      <c r="B463">
        <v>2015</v>
      </c>
      <c r="C463">
        <v>4</v>
      </c>
      <c r="D463" t="s">
        <v>554</v>
      </c>
      <c r="E463" t="s">
        <v>413</v>
      </c>
      <c r="F463">
        <v>3</v>
      </c>
      <c r="G463" t="s">
        <v>1440</v>
      </c>
      <c r="H463" t="s">
        <v>1440</v>
      </c>
      <c r="I463" s="30">
        <v>4</v>
      </c>
      <c r="J463" s="30">
        <v>2.33</v>
      </c>
      <c r="K463" s="30">
        <v>3</v>
      </c>
      <c r="L463" s="30">
        <v>18</v>
      </c>
      <c r="M463" s="30">
        <v>11</v>
      </c>
      <c r="N463" s="30">
        <v>0</v>
      </c>
      <c r="O463" s="30">
        <v>10</v>
      </c>
      <c r="P463" s="30">
        <v>4</v>
      </c>
      <c r="Q463" s="30">
        <f t="shared" si="63"/>
        <v>4</v>
      </c>
      <c r="R463" s="30">
        <f t="shared" si="64"/>
        <v>2.33</v>
      </c>
      <c r="S463" s="30">
        <f t="shared" si="65"/>
        <v>3</v>
      </c>
      <c r="T463" s="30">
        <f t="shared" si="66"/>
        <v>18</v>
      </c>
      <c r="U463" s="30">
        <f t="shared" si="67"/>
        <v>11</v>
      </c>
      <c r="V463" s="30">
        <f t="shared" si="68"/>
        <v>0</v>
      </c>
      <c r="W463" s="30">
        <f t="shared" si="69"/>
        <v>10</v>
      </c>
      <c r="X463" s="30">
        <f t="shared" si="70"/>
        <v>4</v>
      </c>
      <c r="Y463" s="30">
        <f t="shared" si="71"/>
        <v>52.33</v>
      </c>
    </row>
    <row r="464" spans="1:25" x14ac:dyDescent="0.2">
      <c r="A464" s="28">
        <v>42103</v>
      </c>
      <c r="B464">
        <v>2015</v>
      </c>
      <c r="C464">
        <v>4</v>
      </c>
      <c r="D464" t="s">
        <v>554</v>
      </c>
      <c r="E464" t="s">
        <v>415</v>
      </c>
      <c r="F464">
        <v>4</v>
      </c>
      <c r="G464" t="s">
        <v>1440</v>
      </c>
      <c r="H464" t="s">
        <v>1440</v>
      </c>
      <c r="I464" s="30">
        <v>1.33</v>
      </c>
      <c r="J464" s="30">
        <v>6</v>
      </c>
      <c r="K464" s="30">
        <v>8</v>
      </c>
      <c r="L464" s="30">
        <v>22.2</v>
      </c>
      <c r="M464" s="30">
        <v>8</v>
      </c>
      <c r="N464" s="30">
        <v>0</v>
      </c>
      <c r="O464" s="30">
        <v>6</v>
      </c>
      <c r="P464" s="30">
        <v>1</v>
      </c>
      <c r="Q464" s="30">
        <f t="shared" si="63"/>
        <v>1.33</v>
      </c>
      <c r="R464" s="30">
        <f t="shared" si="64"/>
        <v>6</v>
      </c>
      <c r="S464" s="30">
        <f t="shared" si="65"/>
        <v>8</v>
      </c>
      <c r="T464" s="30">
        <f t="shared" si="66"/>
        <v>22.2</v>
      </c>
      <c r="U464" s="30">
        <f t="shared" si="67"/>
        <v>8</v>
      </c>
      <c r="V464" s="30">
        <f t="shared" si="68"/>
        <v>0</v>
      </c>
      <c r="W464" s="30">
        <f t="shared" si="69"/>
        <v>6</v>
      </c>
      <c r="X464" s="30">
        <f t="shared" si="70"/>
        <v>1</v>
      </c>
      <c r="Y464" s="30">
        <f t="shared" si="71"/>
        <v>52.53</v>
      </c>
    </row>
    <row r="465" spans="1:25" x14ac:dyDescent="0.2">
      <c r="A465" s="28">
        <v>42104</v>
      </c>
      <c r="B465">
        <v>2015</v>
      </c>
      <c r="C465">
        <v>4</v>
      </c>
      <c r="D465" t="s">
        <v>554</v>
      </c>
      <c r="E465" t="s">
        <v>417</v>
      </c>
      <c r="F465">
        <v>5</v>
      </c>
      <c r="G465" t="s">
        <v>1440</v>
      </c>
      <c r="H465" t="s">
        <v>1440</v>
      </c>
      <c r="I465" s="30">
        <v>9.84</v>
      </c>
      <c r="J465" s="30">
        <v>6.5049999999999999</v>
      </c>
      <c r="K465" s="30">
        <v>4</v>
      </c>
      <c r="L465" s="30">
        <v>65.599999999999994</v>
      </c>
      <c r="M465" s="30">
        <v>5</v>
      </c>
      <c r="N465" s="30">
        <v>2</v>
      </c>
      <c r="O465" s="30">
        <v>8</v>
      </c>
      <c r="P465" s="30">
        <v>5</v>
      </c>
      <c r="Q465" s="30">
        <f t="shared" si="63"/>
        <v>9.84</v>
      </c>
      <c r="R465" s="30">
        <f t="shared" si="64"/>
        <v>6.5049999999999999</v>
      </c>
      <c r="S465" s="30">
        <f t="shared" si="65"/>
        <v>4</v>
      </c>
      <c r="T465" s="30">
        <f t="shared" si="66"/>
        <v>65.599999999999994</v>
      </c>
      <c r="U465" s="30">
        <f t="shared" si="67"/>
        <v>5</v>
      </c>
      <c r="V465" s="30">
        <f t="shared" si="68"/>
        <v>2</v>
      </c>
      <c r="W465" s="30">
        <f t="shared" si="69"/>
        <v>8</v>
      </c>
      <c r="X465" s="30">
        <f t="shared" si="70"/>
        <v>5</v>
      </c>
      <c r="Y465" s="30">
        <f t="shared" si="71"/>
        <v>105.94499999999999</v>
      </c>
    </row>
    <row r="466" spans="1:25" x14ac:dyDescent="0.2">
      <c r="A466" s="28">
        <v>42105</v>
      </c>
      <c r="B466">
        <v>2015</v>
      </c>
      <c r="C466">
        <v>4</v>
      </c>
      <c r="D466" t="s">
        <v>554</v>
      </c>
      <c r="E466" t="s">
        <v>419</v>
      </c>
      <c r="F466">
        <v>6</v>
      </c>
      <c r="G466" t="s">
        <v>1440</v>
      </c>
      <c r="H466" t="s">
        <v>1440</v>
      </c>
      <c r="I466" s="30">
        <v>11.68</v>
      </c>
      <c r="J466" s="30">
        <v>3</v>
      </c>
      <c r="K466" s="30">
        <v>3.4</v>
      </c>
      <c r="L466" s="30">
        <v>26</v>
      </c>
      <c r="M466" s="30">
        <v>9</v>
      </c>
      <c r="N466" s="30">
        <v>0</v>
      </c>
      <c r="O466" s="30">
        <v>5</v>
      </c>
      <c r="P466" s="30">
        <v>6</v>
      </c>
      <c r="Q466" s="30">
        <f t="shared" si="63"/>
        <v>11.68</v>
      </c>
      <c r="R466" s="30">
        <f t="shared" si="64"/>
        <v>3</v>
      </c>
      <c r="S466" s="30">
        <f t="shared" si="65"/>
        <v>3.4</v>
      </c>
      <c r="T466" s="30">
        <f t="shared" si="66"/>
        <v>26</v>
      </c>
      <c r="U466" s="30">
        <f t="shared" si="67"/>
        <v>9</v>
      </c>
      <c r="V466" s="30">
        <f t="shared" si="68"/>
        <v>0</v>
      </c>
      <c r="W466" s="30">
        <f t="shared" si="69"/>
        <v>5</v>
      </c>
      <c r="X466" s="30">
        <f t="shared" si="70"/>
        <v>6</v>
      </c>
      <c r="Y466" s="30">
        <f t="shared" si="71"/>
        <v>64.08</v>
      </c>
    </row>
    <row r="467" spans="1:25" x14ac:dyDescent="0.2">
      <c r="A467" s="28">
        <v>42106</v>
      </c>
      <c r="B467">
        <v>2015</v>
      </c>
      <c r="C467">
        <v>4</v>
      </c>
      <c r="D467" t="s">
        <v>554</v>
      </c>
      <c r="E467" t="s">
        <v>421</v>
      </c>
      <c r="F467">
        <v>7</v>
      </c>
      <c r="G467" t="s">
        <v>1440</v>
      </c>
      <c r="H467" t="s">
        <v>1440</v>
      </c>
      <c r="I467" s="30">
        <v>3.34</v>
      </c>
      <c r="J467" s="30">
        <v>3.34</v>
      </c>
      <c r="K467" s="30">
        <v>0</v>
      </c>
      <c r="L467" s="30">
        <v>73.5</v>
      </c>
      <c r="M467" s="30">
        <v>5</v>
      </c>
      <c r="N467" s="30">
        <v>0</v>
      </c>
      <c r="O467" s="30">
        <v>0</v>
      </c>
      <c r="P467" s="30">
        <v>12.4</v>
      </c>
      <c r="Q467" s="30">
        <f t="shared" si="63"/>
        <v>3.34</v>
      </c>
      <c r="R467" s="30">
        <f t="shared" si="64"/>
        <v>3.34</v>
      </c>
      <c r="S467" s="30">
        <f t="shared" si="65"/>
        <v>0</v>
      </c>
      <c r="T467" s="30">
        <f t="shared" si="66"/>
        <v>73.5</v>
      </c>
      <c r="U467" s="30">
        <f t="shared" si="67"/>
        <v>5</v>
      </c>
      <c r="V467" s="30">
        <f t="shared" si="68"/>
        <v>0</v>
      </c>
      <c r="W467" s="30">
        <f t="shared" si="69"/>
        <v>0</v>
      </c>
      <c r="X467" s="30">
        <f t="shared" si="70"/>
        <v>12.4</v>
      </c>
      <c r="Y467" s="30">
        <f t="shared" si="71"/>
        <v>97.580000000000013</v>
      </c>
    </row>
    <row r="468" spans="1:25" x14ac:dyDescent="0.2">
      <c r="A468" s="28">
        <v>42107</v>
      </c>
      <c r="B468">
        <v>2015</v>
      </c>
      <c r="C468">
        <v>4</v>
      </c>
      <c r="D468" t="s">
        <v>554</v>
      </c>
      <c r="E468" t="s">
        <v>62</v>
      </c>
      <c r="F468">
        <v>1</v>
      </c>
      <c r="G468" t="s">
        <v>1440</v>
      </c>
      <c r="H468" t="s">
        <v>1440</v>
      </c>
      <c r="I468" s="30">
        <v>6.67</v>
      </c>
      <c r="J468" s="30">
        <v>1.34</v>
      </c>
      <c r="K468" s="30">
        <v>7</v>
      </c>
      <c r="L468" s="30">
        <v>25.2</v>
      </c>
      <c r="M468" s="30">
        <v>5</v>
      </c>
      <c r="N468" s="30">
        <v>0</v>
      </c>
      <c r="O468" s="30">
        <v>3</v>
      </c>
      <c r="P468" s="30">
        <v>7</v>
      </c>
      <c r="Q468" s="30">
        <f t="shared" si="63"/>
        <v>6.67</v>
      </c>
      <c r="R468" s="30">
        <f t="shared" si="64"/>
        <v>1.34</v>
      </c>
      <c r="S468" s="30">
        <f t="shared" si="65"/>
        <v>7</v>
      </c>
      <c r="T468" s="30">
        <f t="shared" si="66"/>
        <v>25.2</v>
      </c>
      <c r="U468" s="30">
        <f t="shared" si="67"/>
        <v>5</v>
      </c>
      <c r="V468" s="30">
        <f t="shared" si="68"/>
        <v>0</v>
      </c>
      <c r="W468" s="30">
        <f t="shared" si="69"/>
        <v>3</v>
      </c>
      <c r="X468" s="30">
        <f t="shared" si="70"/>
        <v>7</v>
      </c>
      <c r="Y468" s="30">
        <f t="shared" si="71"/>
        <v>55.21</v>
      </c>
    </row>
    <row r="469" spans="1:25" x14ac:dyDescent="0.2">
      <c r="A469" s="28">
        <v>42108</v>
      </c>
      <c r="B469">
        <v>2015</v>
      </c>
      <c r="C469">
        <v>4</v>
      </c>
      <c r="D469" t="s">
        <v>554</v>
      </c>
      <c r="E469" t="s">
        <v>411</v>
      </c>
      <c r="F469">
        <v>2</v>
      </c>
      <c r="G469" t="s">
        <v>1440</v>
      </c>
      <c r="H469" t="s">
        <v>1440</v>
      </c>
      <c r="I469" s="30">
        <v>4.66</v>
      </c>
      <c r="J469" s="30">
        <v>6.01</v>
      </c>
      <c r="K469" s="30">
        <v>7</v>
      </c>
      <c r="L469" s="30">
        <v>41.8</v>
      </c>
      <c r="M469" s="30">
        <v>5</v>
      </c>
      <c r="N469" s="30">
        <v>0</v>
      </c>
      <c r="O469" s="30">
        <v>5</v>
      </c>
      <c r="P469" s="30">
        <v>2</v>
      </c>
      <c r="Q469" s="30">
        <f t="shared" si="63"/>
        <v>4.66</v>
      </c>
      <c r="R469" s="30">
        <f t="shared" si="64"/>
        <v>6.01</v>
      </c>
      <c r="S469" s="30">
        <f t="shared" si="65"/>
        <v>7</v>
      </c>
      <c r="T469" s="30">
        <f t="shared" si="66"/>
        <v>41.8</v>
      </c>
      <c r="U469" s="30">
        <f t="shared" si="67"/>
        <v>5</v>
      </c>
      <c r="V469" s="30">
        <f t="shared" si="68"/>
        <v>0</v>
      </c>
      <c r="W469" s="30">
        <f t="shared" si="69"/>
        <v>5</v>
      </c>
      <c r="X469" s="30">
        <f t="shared" si="70"/>
        <v>2</v>
      </c>
      <c r="Y469" s="30">
        <f t="shared" si="71"/>
        <v>71.47</v>
      </c>
    </row>
    <row r="470" spans="1:25" x14ac:dyDescent="0.2">
      <c r="A470" s="28">
        <v>42109</v>
      </c>
      <c r="B470">
        <v>2015</v>
      </c>
      <c r="C470">
        <v>4</v>
      </c>
      <c r="D470" t="s">
        <v>554</v>
      </c>
      <c r="E470" t="s">
        <v>413</v>
      </c>
      <c r="F470">
        <v>3</v>
      </c>
      <c r="G470" t="s">
        <v>1440</v>
      </c>
      <c r="H470" t="s">
        <v>1440</v>
      </c>
      <c r="I470" s="30">
        <v>2</v>
      </c>
      <c r="J470" s="30">
        <v>2.33</v>
      </c>
      <c r="K470" s="30">
        <v>3</v>
      </c>
      <c r="L470" s="30">
        <v>29.25</v>
      </c>
      <c r="M470" s="30">
        <v>15</v>
      </c>
      <c r="N470" s="30">
        <v>0</v>
      </c>
      <c r="O470" s="30">
        <v>0</v>
      </c>
      <c r="P470" s="30">
        <v>2</v>
      </c>
      <c r="Q470" s="30">
        <f t="shared" si="63"/>
        <v>2</v>
      </c>
      <c r="R470" s="30">
        <f t="shared" si="64"/>
        <v>2.33</v>
      </c>
      <c r="S470" s="30">
        <f t="shared" si="65"/>
        <v>3</v>
      </c>
      <c r="T470" s="30">
        <f t="shared" si="66"/>
        <v>29.25</v>
      </c>
      <c r="U470" s="30">
        <f t="shared" si="67"/>
        <v>15</v>
      </c>
      <c r="V470" s="30">
        <f t="shared" si="68"/>
        <v>0</v>
      </c>
      <c r="W470" s="30">
        <f t="shared" si="69"/>
        <v>0</v>
      </c>
      <c r="X470" s="30">
        <f t="shared" si="70"/>
        <v>2</v>
      </c>
      <c r="Y470" s="30">
        <f t="shared" si="71"/>
        <v>53.58</v>
      </c>
    </row>
    <row r="471" spans="1:25" x14ac:dyDescent="0.2">
      <c r="A471" s="28">
        <v>42110</v>
      </c>
      <c r="B471">
        <v>2015</v>
      </c>
      <c r="C471">
        <v>4</v>
      </c>
      <c r="D471" t="s">
        <v>554</v>
      </c>
      <c r="E471" t="s">
        <v>415</v>
      </c>
      <c r="F471">
        <v>4</v>
      </c>
      <c r="G471" t="s">
        <v>1440</v>
      </c>
      <c r="H471" t="s">
        <v>1440</v>
      </c>
      <c r="I471" s="30">
        <v>2.34</v>
      </c>
      <c r="J471" s="30">
        <v>1</v>
      </c>
      <c r="K471" s="30">
        <v>7.2</v>
      </c>
      <c r="L471" s="30">
        <v>30.6</v>
      </c>
      <c r="M471" s="30">
        <v>7</v>
      </c>
      <c r="N471" s="30">
        <v>0</v>
      </c>
      <c r="O471" s="30">
        <v>9</v>
      </c>
      <c r="P471" s="30">
        <v>4</v>
      </c>
      <c r="Q471" s="30">
        <f t="shared" si="63"/>
        <v>2.34</v>
      </c>
      <c r="R471" s="30">
        <f t="shared" si="64"/>
        <v>1</v>
      </c>
      <c r="S471" s="30">
        <f t="shared" si="65"/>
        <v>7.2</v>
      </c>
      <c r="T471" s="30">
        <f t="shared" si="66"/>
        <v>30.6</v>
      </c>
      <c r="U471" s="30">
        <f t="shared" si="67"/>
        <v>7</v>
      </c>
      <c r="V471" s="30">
        <f t="shared" si="68"/>
        <v>0</v>
      </c>
      <c r="W471" s="30">
        <f t="shared" si="69"/>
        <v>9</v>
      </c>
      <c r="X471" s="30">
        <f t="shared" si="70"/>
        <v>4</v>
      </c>
      <c r="Y471" s="30">
        <f t="shared" si="71"/>
        <v>61.14</v>
      </c>
    </row>
    <row r="472" spans="1:25" x14ac:dyDescent="0.2">
      <c r="A472" s="28">
        <v>42111</v>
      </c>
      <c r="B472">
        <v>2015</v>
      </c>
      <c r="C472">
        <v>4</v>
      </c>
      <c r="D472" t="s">
        <v>554</v>
      </c>
      <c r="E472" t="s">
        <v>417</v>
      </c>
      <c r="F472">
        <v>5</v>
      </c>
      <c r="G472" t="s">
        <v>1440</v>
      </c>
      <c r="H472" t="s">
        <v>1440</v>
      </c>
      <c r="I472" s="30">
        <v>9.33</v>
      </c>
      <c r="J472" s="30">
        <v>3.66</v>
      </c>
      <c r="K472" s="30">
        <v>3</v>
      </c>
      <c r="L472" s="30">
        <v>29.65</v>
      </c>
      <c r="M472" s="30">
        <v>6</v>
      </c>
      <c r="N472" s="30">
        <v>0</v>
      </c>
      <c r="O472" s="30">
        <v>1</v>
      </c>
      <c r="P472" s="30">
        <v>5</v>
      </c>
      <c r="Q472" s="30">
        <f t="shared" si="63"/>
        <v>9.33</v>
      </c>
      <c r="R472" s="30">
        <f t="shared" si="64"/>
        <v>3.66</v>
      </c>
      <c r="S472" s="30">
        <f t="shared" si="65"/>
        <v>3</v>
      </c>
      <c r="T472" s="30">
        <f t="shared" si="66"/>
        <v>29.65</v>
      </c>
      <c r="U472" s="30">
        <f t="shared" si="67"/>
        <v>6</v>
      </c>
      <c r="V472" s="30">
        <f t="shared" si="68"/>
        <v>0</v>
      </c>
      <c r="W472" s="30">
        <f t="shared" si="69"/>
        <v>1</v>
      </c>
      <c r="X472" s="30">
        <f t="shared" si="70"/>
        <v>5</v>
      </c>
      <c r="Y472" s="30">
        <f t="shared" si="71"/>
        <v>57.64</v>
      </c>
    </row>
    <row r="473" spans="1:25" x14ac:dyDescent="0.2">
      <c r="A473" s="28">
        <v>42112</v>
      </c>
      <c r="B473">
        <v>2015</v>
      </c>
      <c r="C473">
        <v>4</v>
      </c>
      <c r="D473" t="s">
        <v>554</v>
      </c>
      <c r="E473" t="s">
        <v>419</v>
      </c>
      <c r="F473">
        <v>6</v>
      </c>
      <c r="G473" t="s">
        <v>1440</v>
      </c>
      <c r="H473" t="s">
        <v>1440</v>
      </c>
      <c r="I473" s="30">
        <v>7.33</v>
      </c>
      <c r="J473" s="30">
        <v>3</v>
      </c>
      <c r="K473" s="30">
        <v>1</v>
      </c>
      <c r="L473" s="30">
        <v>31.3</v>
      </c>
      <c r="M473" s="30">
        <v>1</v>
      </c>
      <c r="N473" s="30">
        <v>0</v>
      </c>
      <c r="O473" s="30">
        <v>1</v>
      </c>
      <c r="P473" s="30">
        <v>4</v>
      </c>
      <c r="Q473" s="30">
        <f t="shared" si="63"/>
        <v>7.33</v>
      </c>
      <c r="R473" s="30">
        <f t="shared" si="64"/>
        <v>3</v>
      </c>
      <c r="S473" s="30">
        <f t="shared" si="65"/>
        <v>1</v>
      </c>
      <c r="T473" s="30">
        <f t="shared" si="66"/>
        <v>31.3</v>
      </c>
      <c r="U473" s="30">
        <f t="shared" si="67"/>
        <v>1</v>
      </c>
      <c r="V473" s="30">
        <f t="shared" si="68"/>
        <v>0</v>
      </c>
      <c r="W473" s="30">
        <f t="shared" si="69"/>
        <v>1</v>
      </c>
      <c r="X473" s="30">
        <f t="shared" si="70"/>
        <v>4</v>
      </c>
      <c r="Y473" s="30">
        <f t="shared" si="71"/>
        <v>48.63</v>
      </c>
    </row>
    <row r="474" spans="1:25" x14ac:dyDescent="0.2">
      <c r="A474" s="28">
        <v>42113</v>
      </c>
      <c r="B474">
        <v>2015</v>
      </c>
      <c r="C474">
        <v>4</v>
      </c>
      <c r="D474" t="s">
        <v>554</v>
      </c>
      <c r="E474" t="s">
        <v>421</v>
      </c>
      <c r="F474">
        <v>7</v>
      </c>
      <c r="G474" t="s">
        <v>1440</v>
      </c>
      <c r="H474" t="s">
        <v>1440</v>
      </c>
      <c r="I474" s="30">
        <v>9.32</v>
      </c>
      <c r="J474" s="30">
        <v>5.5279999999999996</v>
      </c>
      <c r="K474" s="30">
        <v>3.8</v>
      </c>
      <c r="L474" s="30">
        <v>36.5</v>
      </c>
      <c r="M474" s="30">
        <v>3</v>
      </c>
      <c r="N474" s="30">
        <v>0</v>
      </c>
      <c r="O474" s="30">
        <v>0</v>
      </c>
      <c r="P474" s="30">
        <v>2</v>
      </c>
      <c r="Q474" s="30">
        <f t="shared" si="63"/>
        <v>9.32</v>
      </c>
      <c r="R474" s="30">
        <f t="shared" si="64"/>
        <v>5.5279999999999996</v>
      </c>
      <c r="S474" s="30">
        <f t="shared" si="65"/>
        <v>3.8</v>
      </c>
      <c r="T474" s="30">
        <f t="shared" si="66"/>
        <v>36.5</v>
      </c>
      <c r="U474" s="30">
        <f t="shared" si="67"/>
        <v>3</v>
      </c>
      <c r="V474" s="30">
        <f t="shared" si="68"/>
        <v>0</v>
      </c>
      <c r="W474" s="30">
        <f t="shared" si="69"/>
        <v>0</v>
      </c>
      <c r="X474" s="30">
        <f t="shared" si="70"/>
        <v>2</v>
      </c>
      <c r="Y474" s="30">
        <f t="shared" si="71"/>
        <v>60.147999999999996</v>
      </c>
    </row>
    <row r="475" spans="1:25" x14ac:dyDescent="0.2">
      <c r="A475" s="28">
        <v>42114</v>
      </c>
      <c r="B475">
        <v>2015</v>
      </c>
      <c r="C475">
        <v>4</v>
      </c>
      <c r="D475" t="s">
        <v>554</v>
      </c>
      <c r="E475" t="s">
        <v>62</v>
      </c>
      <c r="F475">
        <v>1</v>
      </c>
      <c r="G475" t="s">
        <v>1440</v>
      </c>
      <c r="H475" t="s">
        <v>1440</v>
      </c>
      <c r="I475" s="30">
        <v>3</v>
      </c>
      <c r="J475" s="30">
        <v>5.0430000000000001</v>
      </c>
      <c r="K475" s="30">
        <v>3.7</v>
      </c>
      <c r="L475" s="30">
        <v>38</v>
      </c>
      <c r="M475" s="30">
        <v>13</v>
      </c>
      <c r="N475" s="30">
        <v>0</v>
      </c>
      <c r="O475" s="30">
        <v>1</v>
      </c>
      <c r="P475" s="30">
        <v>3</v>
      </c>
      <c r="Q475" s="30">
        <f t="shared" si="63"/>
        <v>3</v>
      </c>
      <c r="R475" s="30">
        <f t="shared" si="64"/>
        <v>5.0430000000000001</v>
      </c>
      <c r="S475" s="30">
        <f t="shared" si="65"/>
        <v>3.7</v>
      </c>
      <c r="T475" s="30">
        <f t="shared" si="66"/>
        <v>38</v>
      </c>
      <c r="U475" s="30">
        <f t="shared" si="67"/>
        <v>13</v>
      </c>
      <c r="V475" s="30">
        <f t="shared" si="68"/>
        <v>0</v>
      </c>
      <c r="W475" s="30">
        <f t="shared" si="69"/>
        <v>1</v>
      </c>
      <c r="X475" s="30">
        <f t="shared" si="70"/>
        <v>3</v>
      </c>
      <c r="Y475" s="30">
        <f t="shared" si="71"/>
        <v>66.742999999999995</v>
      </c>
    </row>
    <row r="476" spans="1:25" x14ac:dyDescent="0.2">
      <c r="A476" s="28">
        <v>42115</v>
      </c>
      <c r="B476">
        <v>2015</v>
      </c>
      <c r="C476">
        <v>4</v>
      </c>
      <c r="D476" t="s">
        <v>554</v>
      </c>
      <c r="E476" t="s">
        <v>411</v>
      </c>
      <c r="F476">
        <v>2</v>
      </c>
      <c r="G476" t="s">
        <v>1440</v>
      </c>
      <c r="H476" t="s">
        <v>1440</v>
      </c>
      <c r="I476" s="30">
        <v>6.33</v>
      </c>
      <c r="J476" s="30">
        <v>1</v>
      </c>
      <c r="K476" s="30">
        <v>2</v>
      </c>
      <c r="L476" s="30">
        <v>35.200000000000003</v>
      </c>
      <c r="M476" s="30">
        <v>9</v>
      </c>
      <c r="N476" s="30">
        <v>0</v>
      </c>
      <c r="O476" s="30">
        <v>0</v>
      </c>
      <c r="P476" s="30">
        <v>6</v>
      </c>
      <c r="Q476" s="30">
        <f t="shared" si="63"/>
        <v>6.33</v>
      </c>
      <c r="R476" s="30">
        <f t="shared" si="64"/>
        <v>1</v>
      </c>
      <c r="S476" s="30">
        <f t="shared" si="65"/>
        <v>2</v>
      </c>
      <c r="T476" s="30">
        <f t="shared" si="66"/>
        <v>35.200000000000003</v>
      </c>
      <c r="U476" s="30">
        <f t="shared" si="67"/>
        <v>9</v>
      </c>
      <c r="V476" s="30">
        <f t="shared" si="68"/>
        <v>0</v>
      </c>
      <c r="W476" s="30">
        <f t="shared" si="69"/>
        <v>0</v>
      </c>
      <c r="X476" s="30">
        <f t="shared" si="70"/>
        <v>6</v>
      </c>
      <c r="Y476" s="30">
        <f t="shared" si="71"/>
        <v>59.53</v>
      </c>
    </row>
    <row r="477" spans="1:25" x14ac:dyDescent="0.2">
      <c r="A477" s="28">
        <v>42116</v>
      </c>
      <c r="B477">
        <v>2015</v>
      </c>
      <c r="C477">
        <v>4</v>
      </c>
      <c r="D477" t="s">
        <v>554</v>
      </c>
      <c r="E477" t="s">
        <v>413</v>
      </c>
      <c r="F477">
        <v>3</v>
      </c>
      <c r="G477" t="s">
        <v>1440</v>
      </c>
      <c r="H477" t="s">
        <v>1440</v>
      </c>
      <c r="I477" s="30">
        <v>1.33</v>
      </c>
      <c r="J477" s="30">
        <v>4.6269999999999998</v>
      </c>
      <c r="K477" s="30">
        <v>3.2</v>
      </c>
      <c r="L477" s="30">
        <v>32</v>
      </c>
      <c r="M477" s="30">
        <v>3</v>
      </c>
      <c r="N477" s="30">
        <v>0</v>
      </c>
      <c r="O477" s="30">
        <v>1</v>
      </c>
      <c r="P477" s="30">
        <v>2</v>
      </c>
      <c r="Q477" s="30">
        <f t="shared" si="63"/>
        <v>1.33</v>
      </c>
      <c r="R477" s="30">
        <f t="shared" si="64"/>
        <v>4.6269999999999998</v>
      </c>
      <c r="S477" s="30">
        <f t="shared" si="65"/>
        <v>3.2</v>
      </c>
      <c r="T477" s="30">
        <f t="shared" si="66"/>
        <v>32</v>
      </c>
      <c r="U477" s="30">
        <f t="shared" si="67"/>
        <v>3</v>
      </c>
      <c r="V477" s="30">
        <f t="shared" si="68"/>
        <v>0</v>
      </c>
      <c r="W477" s="30">
        <f t="shared" si="69"/>
        <v>1</v>
      </c>
      <c r="X477" s="30">
        <f t="shared" si="70"/>
        <v>2</v>
      </c>
      <c r="Y477" s="30">
        <f t="shared" si="71"/>
        <v>47.156999999999996</v>
      </c>
    </row>
    <row r="478" spans="1:25" x14ac:dyDescent="0.2">
      <c r="A478" s="28">
        <v>42117</v>
      </c>
      <c r="B478">
        <v>2015</v>
      </c>
      <c r="C478">
        <v>4</v>
      </c>
      <c r="D478" t="s">
        <v>554</v>
      </c>
      <c r="E478" t="s">
        <v>415</v>
      </c>
      <c r="F478">
        <v>4</v>
      </c>
      <c r="G478" t="s">
        <v>1440</v>
      </c>
      <c r="H478" t="s">
        <v>1440</v>
      </c>
      <c r="I478" s="30">
        <v>4</v>
      </c>
      <c r="J478" s="30">
        <v>1</v>
      </c>
      <c r="K478" s="30">
        <v>1</v>
      </c>
      <c r="L478" s="30">
        <v>28.2</v>
      </c>
      <c r="M478" s="30">
        <v>8</v>
      </c>
      <c r="N478" s="30">
        <v>0</v>
      </c>
      <c r="O478" s="30">
        <v>1</v>
      </c>
      <c r="P478" s="30">
        <v>4</v>
      </c>
      <c r="Q478" s="30">
        <f t="shared" si="63"/>
        <v>4</v>
      </c>
      <c r="R478" s="30">
        <f t="shared" si="64"/>
        <v>1</v>
      </c>
      <c r="S478" s="30">
        <f t="shared" si="65"/>
        <v>1</v>
      </c>
      <c r="T478" s="30">
        <f t="shared" si="66"/>
        <v>28.2</v>
      </c>
      <c r="U478" s="30">
        <f t="shared" si="67"/>
        <v>8</v>
      </c>
      <c r="V478" s="30">
        <f t="shared" si="68"/>
        <v>0</v>
      </c>
      <c r="W478" s="30">
        <f t="shared" si="69"/>
        <v>1</v>
      </c>
      <c r="X478" s="30">
        <f t="shared" si="70"/>
        <v>4</v>
      </c>
      <c r="Y478" s="30">
        <f t="shared" si="71"/>
        <v>47.2</v>
      </c>
    </row>
    <row r="479" spans="1:25" x14ac:dyDescent="0.2">
      <c r="A479" s="28">
        <v>42118</v>
      </c>
      <c r="B479">
        <v>2015</v>
      </c>
      <c r="C479">
        <v>4</v>
      </c>
      <c r="D479" t="s">
        <v>554</v>
      </c>
      <c r="E479" t="s">
        <v>417</v>
      </c>
      <c r="F479">
        <v>5</v>
      </c>
      <c r="G479" t="s">
        <v>1440</v>
      </c>
      <c r="H479" t="s">
        <v>1440</v>
      </c>
      <c r="I479" s="30">
        <v>10</v>
      </c>
      <c r="J479" s="30">
        <v>1</v>
      </c>
      <c r="K479" s="30">
        <v>4</v>
      </c>
      <c r="L479" s="30">
        <v>30</v>
      </c>
      <c r="M479" s="30">
        <v>5</v>
      </c>
      <c r="N479" s="30">
        <v>0</v>
      </c>
      <c r="O479" s="30">
        <v>1</v>
      </c>
      <c r="P479" s="30">
        <v>5</v>
      </c>
      <c r="Q479" s="30">
        <f t="shared" si="63"/>
        <v>10</v>
      </c>
      <c r="R479" s="30">
        <f t="shared" si="64"/>
        <v>1</v>
      </c>
      <c r="S479" s="30">
        <f t="shared" si="65"/>
        <v>4</v>
      </c>
      <c r="T479" s="30">
        <f t="shared" si="66"/>
        <v>30</v>
      </c>
      <c r="U479" s="30">
        <f t="shared" si="67"/>
        <v>5</v>
      </c>
      <c r="V479" s="30">
        <f t="shared" si="68"/>
        <v>0</v>
      </c>
      <c r="W479" s="30">
        <f t="shared" si="69"/>
        <v>1</v>
      </c>
      <c r="X479" s="30">
        <f t="shared" si="70"/>
        <v>5</v>
      </c>
      <c r="Y479" s="30">
        <f t="shared" si="71"/>
        <v>56</v>
      </c>
    </row>
    <row r="480" spans="1:25" x14ac:dyDescent="0.2">
      <c r="A480" s="28">
        <v>42119</v>
      </c>
      <c r="B480">
        <v>2015</v>
      </c>
      <c r="C480">
        <v>4</v>
      </c>
      <c r="D480" t="s">
        <v>554</v>
      </c>
      <c r="E480" t="s">
        <v>419</v>
      </c>
      <c r="F480">
        <v>6</v>
      </c>
      <c r="G480" t="s">
        <v>1440</v>
      </c>
      <c r="H480" t="s">
        <v>1440</v>
      </c>
      <c r="I480" s="30">
        <v>5</v>
      </c>
      <c r="J480" s="30">
        <v>3.165</v>
      </c>
      <c r="K480" s="30">
        <v>8</v>
      </c>
      <c r="L480" s="30">
        <v>38.1</v>
      </c>
      <c r="M480" s="30">
        <v>3</v>
      </c>
      <c r="N480" s="30">
        <v>0</v>
      </c>
      <c r="O480" s="30">
        <v>1</v>
      </c>
      <c r="P480" s="30">
        <v>3</v>
      </c>
      <c r="Q480" s="30">
        <f t="shared" si="63"/>
        <v>5</v>
      </c>
      <c r="R480" s="30">
        <f t="shared" si="64"/>
        <v>3.165</v>
      </c>
      <c r="S480" s="30">
        <f t="shared" si="65"/>
        <v>8</v>
      </c>
      <c r="T480" s="30">
        <f t="shared" si="66"/>
        <v>38.1</v>
      </c>
      <c r="U480" s="30">
        <f t="shared" si="67"/>
        <v>3</v>
      </c>
      <c r="V480" s="30">
        <f t="shared" si="68"/>
        <v>0</v>
      </c>
      <c r="W480" s="30">
        <f t="shared" si="69"/>
        <v>1</v>
      </c>
      <c r="X480" s="30">
        <f t="shared" si="70"/>
        <v>3</v>
      </c>
      <c r="Y480" s="30">
        <f t="shared" si="71"/>
        <v>61.265000000000001</v>
      </c>
    </row>
    <row r="481" spans="1:25" x14ac:dyDescent="0.2">
      <c r="A481" s="28">
        <v>42120</v>
      </c>
      <c r="B481">
        <v>2015</v>
      </c>
      <c r="C481">
        <v>4</v>
      </c>
      <c r="D481" t="s">
        <v>554</v>
      </c>
      <c r="E481" t="s">
        <v>421</v>
      </c>
      <c r="F481">
        <v>7</v>
      </c>
      <c r="G481" t="s">
        <v>1440</v>
      </c>
      <c r="H481" t="s">
        <v>1440</v>
      </c>
      <c r="I481" s="30">
        <v>7</v>
      </c>
      <c r="J481" s="30">
        <v>6</v>
      </c>
      <c r="K481" s="30">
        <v>3</v>
      </c>
      <c r="L481" s="30">
        <v>37.6</v>
      </c>
      <c r="M481" s="30">
        <v>5</v>
      </c>
      <c r="N481" s="30">
        <v>0</v>
      </c>
      <c r="O481" s="30">
        <v>1</v>
      </c>
      <c r="P481" s="30">
        <v>1</v>
      </c>
      <c r="Q481" s="30">
        <f t="shared" si="63"/>
        <v>7</v>
      </c>
      <c r="R481" s="30">
        <f t="shared" si="64"/>
        <v>6</v>
      </c>
      <c r="S481" s="30">
        <f t="shared" si="65"/>
        <v>3</v>
      </c>
      <c r="T481" s="30">
        <f t="shared" si="66"/>
        <v>37.6</v>
      </c>
      <c r="U481" s="30">
        <f t="shared" si="67"/>
        <v>5</v>
      </c>
      <c r="V481" s="30">
        <f t="shared" si="68"/>
        <v>0</v>
      </c>
      <c r="W481" s="30">
        <f t="shared" si="69"/>
        <v>1</v>
      </c>
      <c r="X481" s="30">
        <f t="shared" si="70"/>
        <v>1</v>
      </c>
      <c r="Y481" s="30">
        <f t="shared" si="71"/>
        <v>60.6</v>
      </c>
    </row>
    <row r="482" spans="1:25" x14ac:dyDescent="0.2">
      <c r="A482" s="28">
        <v>42121</v>
      </c>
      <c r="B482">
        <v>2015</v>
      </c>
      <c r="C482">
        <v>4</v>
      </c>
      <c r="D482" t="s">
        <v>554</v>
      </c>
      <c r="E482" t="s">
        <v>62</v>
      </c>
      <c r="F482">
        <v>1</v>
      </c>
      <c r="G482" t="s">
        <v>1440</v>
      </c>
      <c r="H482" t="s">
        <v>1440</v>
      </c>
      <c r="I482" s="30">
        <v>3</v>
      </c>
      <c r="J482" s="30">
        <v>0.78</v>
      </c>
      <c r="K482" s="30">
        <v>4</v>
      </c>
      <c r="L482" s="30">
        <v>43</v>
      </c>
      <c r="M482" s="30">
        <v>10</v>
      </c>
      <c r="N482" s="30">
        <v>0</v>
      </c>
      <c r="O482" s="30">
        <v>0</v>
      </c>
      <c r="P482" s="30">
        <v>10</v>
      </c>
      <c r="Q482" s="30">
        <f t="shared" si="63"/>
        <v>3</v>
      </c>
      <c r="R482" s="30">
        <f t="shared" si="64"/>
        <v>0.78</v>
      </c>
      <c r="S482" s="30">
        <f t="shared" si="65"/>
        <v>4</v>
      </c>
      <c r="T482" s="30">
        <f t="shared" si="66"/>
        <v>43</v>
      </c>
      <c r="U482" s="30">
        <f t="shared" si="67"/>
        <v>10</v>
      </c>
      <c r="V482" s="30">
        <f t="shared" si="68"/>
        <v>0</v>
      </c>
      <c r="W482" s="30">
        <f t="shared" si="69"/>
        <v>0</v>
      </c>
      <c r="X482" s="30">
        <f t="shared" si="70"/>
        <v>10</v>
      </c>
      <c r="Y482" s="30">
        <f t="shared" si="71"/>
        <v>70.78</v>
      </c>
    </row>
    <row r="483" spans="1:25" x14ac:dyDescent="0.2">
      <c r="A483" s="28">
        <v>42122</v>
      </c>
      <c r="B483">
        <v>2015</v>
      </c>
      <c r="C483">
        <v>4</v>
      </c>
      <c r="D483" t="s">
        <v>554</v>
      </c>
      <c r="E483" t="s">
        <v>411</v>
      </c>
      <c r="F483">
        <v>2</v>
      </c>
      <c r="G483" t="s">
        <v>1440</v>
      </c>
      <c r="H483" t="s">
        <v>1440</v>
      </c>
      <c r="I483" s="30">
        <v>4.33</v>
      </c>
      <c r="J483" s="30">
        <v>4.67</v>
      </c>
      <c r="K483" s="30">
        <v>3.1</v>
      </c>
      <c r="L483" s="30">
        <v>15.2</v>
      </c>
      <c r="M483" s="30">
        <v>7</v>
      </c>
      <c r="N483" s="30">
        <v>0</v>
      </c>
      <c r="O483" s="30">
        <v>5</v>
      </c>
      <c r="P483" s="30">
        <v>6</v>
      </c>
      <c r="Q483" s="30">
        <f t="shared" si="63"/>
        <v>4.33</v>
      </c>
      <c r="R483" s="30">
        <f t="shared" si="64"/>
        <v>4.67</v>
      </c>
      <c r="S483" s="30">
        <f t="shared" si="65"/>
        <v>3.1</v>
      </c>
      <c r="T483" s="30">
        <f t="shared" si="66"/>
        <v>15.2</v>
      </c>
      <c r="U483" s="30">
        <f t="shared" si="67"/>
        <v>7</v>
      </c>
      <c r="V483" s="30">
        <f t="shared" si="68"/>
        <v>0</v>
      </c>
      <c r="W483" s="30">
        <f t="shared" si="69"/>
        <v>5</v>
      </c>
      <c r="X483" s="30">
        <f t="shared" si="70"/>
        <v>6</v>
      </c>
      <c r="Y483" s="30">
        <f t="shared" si="71"/>
        <v>45.3</v>
      </c>
    </row>
    <row r="484" spans="1:25" x14ac:dyDescent="0.2">
      <c r="A484" s="28">
        <v>42123</v>
      </c>
      <c r="B484">
        <v>2015</v>
      </c>
      <c r="C484">
        <v>4</v>
      </c>
      <c r="D484" t="s">
        <v>554</v>
      </c>
      <c r="E484" t="s">
        <v>413</v>
      </c>
      <c r="F484">
        <v>3</v>
      </c>
      <c r="G484" t="s">
        <v>1440</v>
      </c>
      <c r="H484" t="s">
        <v>1440</v>
      </c>
      <c r="I484" s="30">
        <v>2</v>
      </c>
      <c r="J484" s="30">
        <v>0.43</v>
      </c>
      <c r="K484" s="30">
        <v>4.2</v>
      </c>
      <c r="L484" s="30">
        <v>27.6</v>
      </c>
      <c r="M484" s="30">
        <v>2</v>
      </c>
      <c r="N484" s="30">
        <v>0</v>
      </c>
      <c r="O484" s="30">
        <v>11</v>
      </c>
      <c r="P484" s="30">
        <v>3</v>
      </c>
      <c r="Q484" s="30">
        <f t="shared" si="63"/>
        <v>2</v>
      </c>
      <c r="R484" s="30">
        <f t="shared" si="64"/>
        <v>0.43</v>
      </c>
      <c r="S484" s="30">
        <f t="shared" si="65"/>
        <v>4.2</v>
      </c>
      <c r="T484" s="30">
        <f t="shared" si="66"/>
        <v>27.6</v>
      </c>
      <c r="U484" s="30">
        <f t="shared" si="67"/>
        <v>2</v>
      </c>
      <c r="V484" s="30">
        <f t="shared" si="68"/>
        <v>0</v>
      </c>
      <c r="W484" s="30">
        <f t="shared" si="69"/>
        <v>11</v>
      </c>
      <c r="X484" s="30">
        <f t="shared" si="70"/>
        <v>3</v>
      </c>
      <c r="Y484" s="30">
        <f t="shared" si="71"/>
        <v>50.230000000000004</v>
      </c>
    </row>
    <row r="485" spans="1:25" x14ac:dyDescent="0.2">
      <c r="A485" s="28">
        <v>42124</v>
      </c>
      <c r="B485">
        <v>2015</v>
      </c>
      <c r="C485">
        <v>4</v>
      </c>
      <c r="D485" t="s">
        <v>554</v>
      </c>
      <c r="E485" t="s">
        <v>415</v>
      </c>
      <c r="F485">
        <v>4</v>
      </c>
      <c r="G485" t="s">
        <v>1440</v>
      </c>
      <c r="H485" t="s">
        <v>1440</v>
      </c>
      <c r="I485" s="30">
        <v>3</v>
      </c>
      <c r="J485" s="30">
        <v>8.7270000000000003</v>
      </c>
      <c r="K485" s="30">
        <v>2.6</v>
      </c>
      <c r="L485" s="30">
        <v>32.6</v>
      </c>
      <c r="M485" s="30">
        <v>7</v>
      </c>
      <c r="N485" s="30">
        <v>0</v>
      </c>
      <c r="O485" s="30">
        <v>3</v>
      </c>
      <c r="P485" s="30">
        <v>7</v>
      </c>
      <c r="Q485" s="30">
        <f t="shared" si="63"/>
        <v>3</v>
      </c>
      <c r="R485" s="30">
        <f t="shared" si="64"/>
        <v>8.7270000000000003</v>
      </c>
      <c r="S485" s="30">
        <f t="shared" si="65"/>
        <v>2.6</v>
      </c>
      <c r="T485" s="30">
        <f t="shared" si="66"/>
        <v>32.6</v>
      </c>
      <c r="U485" s="30">
        <f t="shared" si="67"/>
        <v>7</v>
      </c>
      <c r="V485" s="30">
        <f t="shared" si="68"/>
        <v>0</v>
      </c>
      <c r="W485" s="30">
        <f t="shared" si="69"/>
        <v>3</v>
      </c>
      <c r="X485" s="30">
        <f t="shared" si="70"/>
        <v>7</v>
      </c>
      <c r="Y485" s="30">
        <f t="shared" si="71"/>
        <v>63.927</v>
      </c>
    </row>
    <row r="486" spans="1:25" x14ac:dyDescent="0.2">
      <c r="A486" s="28">
        <v>42125</v>
      </c>
      <c r="B486">
        <v>2015</v>
      </c>
      <c r="C486">
        <v>5</v>
      </c>
      <c r="D486" t="s">
        <v>555</v>
      </c>
      <c r="E486" t="s">
        <v>417</v>
      </c>
      <c r="F486">
        <v>5</v>
      </c>
      <c r="G486" t="s">
        <v>1440</v>
      </c>
      <c r="H486" t="s">
        <v>1440</v>
      </c>
      <c r="I486" s="30">
        <v>5.34</v>
      </c>
      <c r="J486" s="30">
        <v>1.68</v>
      </c>
      <c r="K486" s="30">
        <v>4.9400000000000004</v>
      </c>
      <c r="L486" s="30">
        <v>11.4</v>
      </c>
      <c r="M486" s="30">
        <v>4</v>
      </c>
      <c r="N486" s="30">
        <v>0</v>
      </c>
      <c r="O486" s="30">
        <v>0</v>
      </c>
      <c r="P486" s="30">
        <v>4.7</v>
      </c>
      <c r="Q486" s="30">
        <f t="shared" si="63"/>
        <v>5.34</v>
      </c>
      <c r="R486" s="30">
        <f t="shared" si="64"/>
        <v>1.68</v>
      </c>
      <c r="S486" s="30">
        <f t="shared" si="65"/>
        <v>4.9400000000000004</v>
      </c>
      <c r="T486" s="30">
        <f t="shared" si="66"/>
        <v>11.4</v>
      </c>
      <c r="U486" s="30">
        <f t="shared" si="67"/>
        <v>4</v>
      </c>
      <c r="V486" s="30">
        <f t="shared" si="68"/>
        <v>0</v>
      </c>
      <c r="W486" s="30">
        <f t="shared" si="69"/>
        <v>0</v>
      </c>
      <c r="X486" s="30">
        <f t="shared" si="70"/>
        <v>4.7</v>
      </c>
      <c r="Y486" s="30">
        <f t="shared" si="71"/>
        <v>32.06</v>
      </c>
    </row>
    <row r="487" spans="1:25" x14ac:dyDescent="0.2">
      <c r="A487" s="28">
        <v>42126</v>
      </c>
      <c r="B487">
        <v>2015</v>
      </c>
      <c r="C487">
        <v>5</v>
      </c>
      <c r="D487" t="s">
        <v>555</v>
      </c>
      <c r="E487" t="s">
        <v>419</v>
      </c>
      <c r="F487">
        <v>6</v>
      </c>
      <c r="G487" t="s">
        <v>1440</v>
      </c>
      <c r="H487" t="s">
        <v>1440</v>
      </c>
      <c r="I487" s="30">
        <v>5</v>
      </c>
      <c r="J487" s="30">
        <v>3.66</v>
      </c>
      <c r="K487" s="30">
        <v>3</v>
      </c>
      <c r="L487" s="30">
        <v>47.8</v>
      </c>
      <c r="M487" s="30">
        <v>6</v>
      </c>
      <c r="N487" s="30">
        <v>2</v>
      </c>
      <c r="O487" s="30">
        <v>0</v>
      </c>
      <c r="P487" s="30">
        <v>5</v>
      </c>
      <c r="Q487" s="30">
        <f t="shared" si="63"/>
        <v>5</v>
      </c>
      <c r="R487" s="30">
        <f t="shared" si="64"/>
        <v>3.66</v>
      </c>
      <c r="S487" s="30">
        <f t="shared" si="65"/>
        <v>3</v>
      </c>
      <c r="T487" s="30">
        <f t="shared" si="66"/>
        <v>47.8</v>
      </c>
      <c r="U487" s="30">
        <f t="shared" si="67"/>
        <v>6</v>
      </c>
      <c r="V487" s="30">
        <f t="shared" si="68"/>
        <v>2</v>
      </c>
      <c r="W487" s="30">
        <f t="shared" si="69"/>
        <v>0</v>
      </c>
      <c r="X487" s="30">
        <f t="shared" si="70"/>
        <v>5</v>
      </c>
      <c r="Y487" s="30">
        <f t="shared" si="71"/>
        <v>72.459999999999994</v>
      </c>
    </row>
    <row r="488" spans="1:25" x14ac:dyDescent="0.2">
      <c r="A488" s="28">
        <v>42127</v>
      </c>
      <c r="B488">
        <v>2015</v>
      </c>
      <c r="C488">
        <v>5</v>
      </c>
      <c r="D488" t="s">
        <v>555</v>
      </c>
      <c r="E488" t="s">
        <v>421</v>
      </c>
      <c r="F488">
        <v>7</v>
      </c>
      <c r="G488" t="s">
        <v>1440</v>
      </c>
      <c r="H488" t="s">
        <v>1440</v>
      </c>
      <c r="I488" s="30">
        <v>6.67</v>
      </c>
      <c r="J488" s="30">
        <v>1.0660000000000001</v>
      </c>
      <c r="K488" s="30">
        <v>2.1</v>
      </c>
      <c r="L488" s="30">
        <v>19.2</v>
      </c>
      <c r="M488" s="30">
        <v>4</v>
      </c>
      <c r="N488" s="30">
        <v>0</v>
      </c>
      <c r="O488" s="30">
        <v>1</v>
      </c>
      <c r="P488" s="30">
        <v>6</v>
      </c>
      <c r="Q488" s="30">
        <f t="shared" si="63"/>
        <v>6.67</v>
      </c>
      <c r="R488" s="30">
        <f t="shared" si="64"/>
        <v>1.0660000000000001</v>
      </c>
      <c r="S488" s="30">
        <f t="shared" si="65"/>
        <v>2.1</v>
      </c>
      <c r="T488" s="30">
        <f t="shared" si="66"/>
        <v>19.2</v>
      </c>
      <c r="U488" s="30">
        <f t="shared" si="67"/>
        <v>4</v>
      </c>
      <c r="V488" s="30">
        <f t="shared" si="68"/>
        <v>0</v>
      </c>
      <c r="W488" s="30">
        <f t="shared" si="69"/>
        <v>1</v>
      </c>
      <c r="X488" s="30">
        <f t="shared" si="70"/>
        <v>6</v>
      </c>
      <c r="Y488" s="30">
        <f t="shared" si="71"/>
        <v>40.036000000000001</v>
      </c>
    </row>
    <row r="489" spans="1:25" x14ac:dyDescent="0.2">
      <c r="A489" s="28">
        <v>42128</v>
      </c>
      <c r="B489">
        <v>2015</v>
      </c>
      <c r="C489">
        <v>5</v>
      </c>
      <c r="D489" t="s">
        <v>555</v>
      </c>
      <c r="E489" t="s">
        <v>62</v>
      </c>
      <c r="F489">
        <v>1</v>
      </c>
      <c r="G489" t="s">
        <v>1440</v>
      </c>
      <c r="H489" t="s">
        <v>1440</v>
      </c>
      <c r="I489" s="30">
        <v>4</v>
      </c>
      <c r="J489" s="30">
        <v>4.7229999999999999</v>
      </c>
      <c r="K489" s="30">
        <v>8.6</v>
      </c>
      <c r="L489" s="30">
        <v>36</v>
      </c>
      <c r="M489" s="30">
        <v>5</v>
      </c>
      <c r="N489" s="30">
        <v>1</v>
      </c>
      <c r="O489" s="30">
        <v>10</v>
      </c>
      <c r="P489" s="30">
        <v>3.3</v>
      </c>
      <c r="Q489" s="30">
        <f t="shared" si="63"/>
        <v>4</v>
      </c>
      <c r="R489" s="30">
        <f t="shared" si="64"/>
        <v>4.7229999999999999</v>
      </c>
      <c r="S489" s="30">
        <f t="shared" si="65"/>
        <v>8.6</v>
      </c>
      <c r="T489" s="30">
        <f t="shared" si="66"/>
        <v>36</v>
      </c>
      <c r="U489" s="30">
        <f t="shared" si="67"/>
        <v>5</v>
      </c>
      <c r="V489" s="30">
        <f t="shared" si="68"/>
        <v>1</v>
      </c>
      <c r="W489" s="30">
        <f t="shared" si="69"/>
        <v>10</v>
      </c>
      <c r="X489" s="30">
        <f t="shared" si="70"/>
        <v>3.3</v>
      </c>
      <c r="Y489" s="30">
        <f t="shared" si="71"/>
        <v>72.623000000000005</v>
      </c>
    </row>
    <row r="490" spans="1:25" x14ac:dyDescent="0.2">
      <c r="A490" s="28">
        <v>42129</v>
      </c>
      <c r="B490">
        <v>2015</v>
      </c>
      <c r="C490">
        <v>5</v>
      </c>
      <c r="D490" t="s">
        <v>555</v>
      </c>
      <c r="E490" t="s">
        <v>411</v>
      </c>
      <c r="F490">
        <v>2</v>
      </c>
      <c r="G490" t="s">
        <v>1440</v>
      </c>
      <c r="H490" t="s">
        <v>1440</v>
      </c>
      <c r="I490" s="30">
        <v>3.34</v>
      </c>
      <c r="J490" s="30">
        <v>3.4620000000000002</v>
      </c>
      <c r="K490" s="30">
        <v>2</v>
      </c>
      <c r="L490" s="30">
        <v>19</v>
      </c>
      <c r="M490" s="30">
        <v>6</v>
      </c>
      <c r="N490" s="30">
        <v>0</v>
      </c>
      <c r="O490" s="30">
        <v>5</v>
      </c>
      <c r="P490" s="30">
        <v>2.5</v>
      </c>
      <c r="Q490" s="30">
        <f t="shared" si="63"/>
        <v>3.34</v>
      </c>
      <c r="R490" s="30">
        <f t="shared" si="64"/>
        <v>3.4620000000000002</v>
      </c>
      <c r="S490" s="30">
        <f t="shared" si="65"/>
        <v>2</v>
      </c>
      <c r="T490" s="30">
        <f t="shared" si="66"/>
        <v>19</v>
      </c>
      <c r="U490" s="30">
        <f t="shared" si="67"/>
        <v>6</v>
      </c>
      <c r="V490" s="30">
        <f t="shared" si="68"/>
        <v>0</v>
      </c>
      <c r="W490" s="30">
        <f t="shared" si="69"/>
        <v>5</v>
      </c>
      <c r="X490" s="30">
        <f t="shared" si="70"/>
        <v>2.5</v>
      </c>
      <c r="Y490" s="30">
        <f t="shared" si="71"/>
        <v>41.302</v>
      </c>
    </row>
    <row r="491" spans="1:25" x14ac:dyDescent="0.2">
      <c r="A491" s="28">
        <v>42130</v>
      </c>
      <c r="B491">
        <v>2015</v>
      </c>
      <c r="C491">
        <v>5</v>
      </c>
      <c r="D491" t="s">
        <v>555</v>
      </c>
      <c r="E491" t="s">
        <v>413</v>
      </c>
      <c r="F491">
        <v>3</v>
      </c>
      <c r="G491" t="s">
        <v>1440</v>
      </c>
      <c r="H491" t="s">
        <v>1440</v>
      </c>
      <c r="I491" s="30">
        <v>4.66</v>
      </c>
      <c r="J491" s="30">
        <v>6.4969999999999999</v>
      </c>
      <c r="K491" s="30">
        <v>2</v>
      </c>
      <c r="L491" s="30">
        <v>40.200000000000003</v>
      </c>
      <c r="M491" s="30">
        <v>11</v>
      </c>
      <c r="N491" s="30">
        <v>0</v>
      </c>
      <c r="O491" s="30">
        <v>0</v>
      </c>
      <c r="P491" s="30">
        <v>6</v>
      </c>
      <c r="Q491" s="30">
        <f t="shared" si="63"/>
        <v>4.66</v>
      </c>
      <c r="R491" s="30">
        <f t="shared" si="64"/>
        <v>6.4969999999999999</v>
      </c>
      <c r="S491" s="30">
        <f t="shared" si="65"/>
        <v>2</v>
      </c>
      <c r="T491" s="30">
        <f t="shared" si="66"/>
        <v>40.200000000000003</v>
      </c>
      <c r="U491" s="30">
        <f t="shared" si="67"/>
        <v>11</v>
      </c>
      <c r="V491" s="30">
        <f t="shared" si="68"/>
        <v>0</v>
      </c>
      <c r="W491" s="30">
        <f t="shared" si="69"/>
        <v>0</v>
      </c>
      <c r="X491" s="30">
        <f t="shared" si="70"/>
        <v>6</v>
      </c>
      <c r="Y491" s="30">
        <f t="shared" si="71"/>
        <v>70.356999999999999</v>
      </c>
    </row>
    <row r="492" spans="1:25" x14ac:dyDescent="0.2">
      <c r="A492" s="28">
        <v>42131</v>
      </c>
      <c r="B492">
        <v>2015</v>
      </c>
      <c r="C492">
        <v>5</v>
      </c>
      <c r="D492" t="s">
        <v>555</v>
      </c>
      <c r="E492" t="s">
        <v>415</v>
      </c>
      <c r="F492">
        <v>4</v>
      </c>
      <c r="G492" t="s">
        <v>1440</v>
      </c>
      <c r="H492" t="s">
        <v>1440</v>
      </c>
      <c r="I492" s="30">
        <v>2</v>
      </c>
      <c r="J492" s="30">
        <v>3.34</v>
      </c>
      <c r="K492" s="30">
        <v>2</v>
      </c>
      <c r="L492" s="30">
        <v>21</v>
      </c>
      <c r="M492" s="30">
        <v>4</v>
      </c>
      <c r="N492" s="30">
        <v>1</v>
      </c>
      <c r="O492" s="30">
        <v>5</v>
      </c>
      <c r="P492" s="30">
        <v>10</v>
      </c>
      <c r="Q492" s="30">
        <f t="shared" si="63"/>
        <v>2</v>
      </c>
      <c r="R492" s="30">
        <f t="shared" si="64"/>
        <v>3.34</v>
      </c>
      <c r="S492" s="30">
        <f t="shared" si="65"/>
        <v>2</v>
      </c>
      <c r="T492" s="30">
        <f t="shared" si="66"/>
        <v>21</v>
      </c>
      <c r="U492" s="30">
        <f t="shared" si="67"/>
        <v>4</v>
      </c>
      <c r="V492" s="30">
        <f t="shared" si="68"/>
        <v>1</v>
      </c>
      <c r="W492" s="30">
        <f t="shared" si="69"/>
        <v>5</v>
      </c>
      <c r="X492" s="30">
        <f t="shared" si="70"/>
        <v>10</v>
      </c>
      <c r="Y492" s="30">
        <f t="shared" si="71"/>
        <v>48.34</v>
      </c>
    </row>
    <row r="493" spans="1:25" x14ac:dyDescent="0.2">
      <c r="A493" s="28">
        <v>42132</v>
      </c>
      <c r="B493">
        <v>2015</v>
      </c>
      <c r="C493">
        <v>5</v>
      </c>
      <c r="D493" t="s">
        <v>555</v>
      </c>
      <c r="E493" t="s">
        <v>417</v>
      </c>
      <c r="F493">
        <v>5</v>
      </c>
      <c r="G493" t="s">
        <v>1440</v>
      </c>
      <c r="H493" t="s">
        <v>1440</v>
      </c>
      <c r="I493" s="30">
        <v>1</v>
      </c>
      <c r="J493" s="30">
        <v>6.34</v>
      </c>
      <c r="K493" s="30">
        <v>5</v>
      </c>
      <c r="L493" s="30">
        <v>16</v>
      </c>
      <c r="M493" s="30">
        <v>8</v>
      </c>
      <c r="N493" s="30">
        <v>0</v>
      </c>
      <c r="O493" s="30">
        <v>4</v>
      </c>
      <c r="P493" s="30">
        <v>1</v>
      </c>
      <c r="Q493" s="30">
        <f t="shared" si="63"/>
        <v>1</v>
      </c>
      <c r="R493" s="30">
        <f t="shared" si="64"/>
        <v>6.34</v>
      </c>
      <c r="S493" s="30">
        <f t="shared" si="65"/>
        <v>5</v>
      </c>
      <c r="T493" s="30">
        <f t="shared" si="66"/>
        <v>16</v>
      </c>
      <c r="U493" s="30">
        <f t="shared" si="67"/>
        <v>8</v>
      </c>
      <c r="V493" s="30">
        <f t="shared" si="68"/>
        <v>0</v>
      </c>
      <c r="W493" s="30">
        <f t="shared" si="69"/>
        <v>4</v>
      </c>
      <c r="X493" s="30">
        <f t="shared" si="70"/>
        <v>1</v>
      </c>
      <c r="Y493" s="30">
        <f t="shared" si="71"/>
        <v>41.34</v>
      </c>
    </row>
    <row r="494" spans="1:25" x14ac:dyDescent="0.2">
      <c r="A494" s="28">
        <v>42133</v>
      </c>
      <c r="B494">
        <v>2015</v>
      </c>
      <c r="C494">
        <v>5</v>
      </c>
      <c r="D494" t="s">
        <v>555</v>
      </c>
      <c r="E494" t="s">
        <v>419</v>
      </c>
      <c r="F494">
        <v>6</v>
      </c>
      <c r="G494" t="s">
        <v>1440</v>
      </c>
      <c r="H494" t="s">
        <v>1440</v>
      </c>
      <c r="I494" s="30">
        <v>3.66</v>
      </c>
      <c r="J494" s="30">
        <v>4.34</v>
      </c>
      <c r="K494" s="30">
        <v>7.4</v>
      </c>
      <c r="L494" s="30">
        <v>21</v>
      </c>
      <c r="M494" s="30">
        <v>11</v>
      </c>
      <c r="N494" s="30">
        <v>1</v>
      </c>
      <c r="O494" s="30">
        <v>1</v>
      </c>
      <c r="P494" s="30">
        <v>6</v>
      </c>
      <c r="Q494" s="30">
        <f t="shared" si="63"/>
        <v>3.66</v>
      </c>
      <c r="R494" s="30">
        <f t="shared" si="64"/>
        <v>4.34</v>
      </c>
      <c r="S494" s="30">
        <f t="shared" si="65"/>
        <v>7.4</v>
      </c>
      <c r="T494" s="30">
        <f t="shared" si="66"/>
        <v>21</v>
      </c>
      <c r="U494" s="30">
        <f t="shared" si="67"/>
        <v>11</v>
      </c>
      <c r="V494" s="30">
        <f t="shared" si="68"/>
        <v>1</v>
      </c>
      <c r="W494" s="30">
        <f t="shared" si="69"/>
        <v>1</v>
      </c>
      <c r="X494" s="30">
        <f t="shared" si="70"/>
        <v>6</v>
      </c>
      <c r="Y494" s="30">
        <f t="shared" si="71"/>
        <v>55.4</v>
      </c>
    </row>
    <row r="495" spans="1:25" x14ac:dyDescent="0.2">
      <c r="A495" s="28">
        <v>42134</v>
      </c>
      <c r="B495">
        <v>2015</v>
      </c>
      <c r="C495">
        <v>5</v>
      </c>
      <c r="D495" t="s">
        <v>555</v>
      </c>
      <c r="E495" t="s">
        <v>421</v>
      </c>
      <c r="F495">
        <v>7</v>
      </c>
      <c r="G495" t="s">
        <v>1440</v>
      </c>
      <c r="H495" t="s">
        <v>1440</v>
      </c>
      <c r="I495" s="30">
        <v>3.34</v>
      </c>
      <c r="J495" s="30">
        <v>5.4269999999999996</v>
      </c>
      <c r="K495" s="30">
        <v>3.8</v>
      </c>
      <c r="L495" s="30">
        <v>13</v>
      </c>
      <c r="M495" s="30">
        <v>3</v>
      </c>
      <c r="N495" s="30">
        <v>0</v>
      </c>
      <c r="O495" s="30">
        <v>1</v>
      </c>
      <c r="P495" s="30">
        <v>10</v>
      </c>
      <c r="Q495" s="30">
        <f t="shared" si="63"/>
        <v>3.34</v>
      </c>
      <c r="R495" s="30">
        <f t="shared" si="64"/>
        <v>5.4269999999999996</v>
      </c>
      <c r="S495" s="30">
        <f t="shared" si="65"/>
        <v>3.8</v>
      </c>
      <c r="T495" s="30">
        <f t="shared" si="66"/>
        <v>13</v>
      </c>
      <c r="U495" s="30">
        <f t="shared" si="67"/>
        <v>3</v>
      </c>
      <c r="V495" s="30">
        <f t="shared" si="68"/>
        <v>0</v>
      </c>
      <c r="W495" s="30">
        <f t="shared" si="69"/>
        <v>1</v>
      </c>
      <c r="X495" s="30">
        <f t="shared" si="70"/>
        <v>10</v>
      </c>
      <c r="Y495" s="30">
        <f t="shared" si="71"/>
        <v>39.567</v>
      </c>
    </row>
    <row r="496" spans="1:25" x14ac:dyDescent="0.2">
      <c r="A496" s="28">
        <v>42135</v>
      </c>
      <c r="B496">
        <v>2015</v>
      </c>
      <c r="C496">
        <v>5</v>
      </c>
      <c r="D496" t="s">
        <v>555</v>
      </c>
      <c r="E496" t="s">
        <v>62</v>
      </c>
      <c r="F496">
        <v>1</v>
      </c>
      <c r="G496" t="s">
        <v>1440</v>
      </c>
      <c r="H496" t="s">
        <v>1440</v>
      </c>
      <c r="I496" s="30">
        <v>3.33</v>
      </c>
      <c r="J496" s="30">
        <v>6.66</v>
      </c>
      <c r="K496" s="30">
        <v>5.9</v>
      </c>
      <c r="L496" s="30">
        <v>21</v>
      </c>
      <c r="M496" s="30">
        <v>3</v>
      </c>
      <c r="N496" s="30">
        <v>0</v>
      </c>
      <c r="O496" s="30">
        <v>6</v>
      </c>
      <c r="P496" s="30">
        <v>4</v>
      </c>
      <c r="Q496" s="30">
        <f t="shared" si="63"/>
        <v>3.33</v>
      </c>
      <c r="R496" s="30">
        <f t="shared" si="64"/>
        <v>6.66</v>
      </c>
      <c r="S496" s="30">
        <f t="shared" si="65"/>
        <v>5.9</v>
      </c>
      <c r="T496" s="30">
        <f t="shared" si="66"/>
        <v>21</v>
      </c>
      <c r="U496" s="30">
        <f t="shared" si="67"/>
        <v>3</v>
      </c>
      <c r="V496" s="30">
        <f t="shared" si="68"/>
        <v>0</v>
      </c>
      <c r="W496" s="30">
        <f t="shared" si="69"/>
        <v>6</v>
      </c>
      <c r="X496" s="30">
        <f t="shared" si="70"/>
        <v>4</v>
      </c>
      <c r="Y496" s="30">
        <f t="shared" si="71"/>
        <v>49.89</v>
      </c>
    </row>
    <row r="497" spans="1:25" x14ac:dyDescent="0.2">
      <c r="A497" s="28">
        <v>42136</v>
      </c>
      <c r="B497">
        <v>2015</v>
      </c>
      <c r="C497">
        <v>5</v>
      </c>
      <c r="D497" t="s">
        <v>555</v>
      </c>
      <c r="E497" t="s">
        <v>411</v>
      </c>
      <c r="F497">
        <v>2</v>
      </c>
      <c r="G497" t="s">
        <v>1440</v>
      </c>
      <c r="H497" t="s">
        <v>1440</v>
      </c>
      <c r="I497" s="30">
        <v>7.33</v>
      </c>
      <c r="J497" s="30">
        <v>1.99</v>
      </c>
      <c r="K497" s="30">
        <v>8.1999999999999993</v>
      </c>
      <c r="L497" s="30">
        <v>22.95</v>
      </c>
      <c r="M497" s="30">
        <v>13</v>
      </c>
      <c r="N497" s="30">
        <v>0</v>
      </c>
      <c r="O497" s="30">
        <v>0</v>
      </c>
      <c r="P497" s="30">
        <v>8</v>
      </c>
      <c r="Q497" s="30">
        <f t="shared" si="63"/>
        <v>7.33</v>
      </c>
      <c r="R497" s="30">
        <f t="shared" si="64"/>
        <v>1.99</v>
      </c>
      <c r="S497" s="30">
        <f t="shared" si="65"/>
        <v>8.1999999999999993</v>
      </c>
      <c r="T497" s="30">
        <f t="shared" si="66"/>
        <v>22.95</v>
      </c>
      <c r="U497" s="30">
        <f t="shared" si="67"/>
        <v>13</v>
      </c>
      <c r="V497" s="30">
        <f t="shared" si="68"/>
        <v>0</v>
      </c>
      <c r="W497" s="30">
        <f t="shared" si="69"/>
        <v>0</v>
      </c>
      <c r="X497" s="30">
        <f t="shared" si="70"/>
        <v>8</v>
      </c>
      <c r="Y497" s="30">
        <f t="shared" si="71"/>
        <v>61.47</v>
      </c>
    </row>
    <row r="498" spans="1:25" x14ac:dyDescent="0.2">
      <c r="A498" s="28">
        <v>42137</v>
      </c>
      <c r="B498">
        <v>2015</v>
      </c>
      <c r="C498">
        <v>5</v>
      </c>
      <c r="D498" t="s">
        <v>555</v>
      </c>
      <c r="E498" t="s">
        <v>413</v>
      </c>
      <c r="F498">
        <v>3</v>
      </c>
      <c r="G498" t="s">
        <v>1440</v>
      </c>
      <c r="H498" t="s">
        <v>1440</v>
      </c>
      <c r="I498" s="30">
        <v>8</v>
      </c>
      <c r="J498" s="30">
        <v>3.44</v>
      </c>
      <c r="K498" s="30">
        <v>9</v>
      </c>
      <c r="L498" s="30">
        <v>28.4</v>
      </c>
      <c r="M498" s="30">
        <v>5</v>
      </c>
      <c r="N498" s="30">
        <v>0</v>
      </c>
      <c r="O498" s="30">
        <v>2</v>
      </c>
      <c r="P498" s="30">
        <v>4.5</v>
      </c>
      <c r="Q498" s="30">
        <f t="shared" si="63"/>
        <v>8</v>
      </c>
      <c r="R498" s="30">
        <f t="shared" si="64"/>
        <v>3.44</v>
      </c>
      <c r="S498" s="30">
        <f t="shared" si="65"/>
        <v>9</v>
      </c>
      <c r="T498" s="30">
        <f t="shared" si="66"/>
        <v>28.4</v>
      </c>
      <c r="U498" s="30">
        <f t="shared" si="67"/>
        <v>5</v>
      </c>
      <c r="V498" s="30">
        <f t="shared" si="68"/>
        <v>0</v>
      </c>
      <c r="W498" s="30">
        <f t="shared" si="69"/>
        <v>2</v>
      </c>
      <c r="X498" s="30">
        <f t="shared" si="70"/>
        <v>4.5</v>
      </c>
      <c r="Y498" s="30">
        <f t="shared" si="71"/>
        <v>60.339999999999996</v>
      </c>
    </row>
    <row r="499" spans="1:25" x14ac:dyDescent="0.2">
      <c r="A499" s="28">
        <v>42138</v>
      </c>
      <c r="B499">
        <v>2015</v>
      </c>
      <c r="C499">
        <v>5</v>
      </c>
      <c r="D499" t="s">
        <v>555</v>
      </c>
      <c r="E499" t="s">
        <v>415</v>
      </c>
      <c r="F499">
        <v>4</v>
      </c>
      <c r="G499" t="s">
        <v>1440</v>
      </c>
      <c r="H499" t="s">
        <v>1440</v>
      </c>
      <c r="I499" s="30">
        <v>3</v>
      </c>
      <c r="J499" s="30">
        <v>5.0670000000000002</v>
      </c>
      <c r="K499" s="30">
        <v>3</v>
      </c>
      <c r="L499" s="30">
        <v>14</v>
      </c>
      <c r="M499" s="30">
        <v>1</v>
      </c>
      <c r="N499" s="30">
        <v>0</v>
      </c>
      <c r="O499" s="30">
        <v>0</v>
      </c>
      <c r="P499" s="30">
        <v>5</v>
      </c>
      <c r="Q499" s="30">
        <f t="shared" si="63"/>
        <v>3</v>
      </c>
      <c r="R499" s="30">
        <f t="shared" si="64"/>
        <v>5.0670000000000002</v>
      </c>
      <c r="S499" s="30">
        <f t="shared" si="65"/>
        <v>3</v>
      </c>
      <c r="T499" s="30">
        <f t="shared" si="66"/>
        <v>14</v>
      </c>
      <c r="U499" s="30">
        <f t="shared" si="67"/>
        <v>1</v>
      </c>
      <c r="V499" s="30">
        <f t="shared" si="68"/>
        <v>0</v>
      </c>
      <c r="W499" s="30">
        <f t="shared" si="69"/>
        <v>0</v>
      </c>
      <c r="X499" s="30">
        <f t="shared" si="70"/>
        <v>5</v>
      </c>
      <c r="Y499" s="30">
        <f t="shared" si="71"/>
        <v>31.067</v>
      </c>
    </row>
    <row r="500" spans="1:25" x14ac:dyDescent="0.2">
      <c r="A500" s="28">
        <v>42139</v>
      </c>
      <c r="B500">
        <v>2015</v>
      </c>
      <c r="C500">
        <v>5</v>
      </c>
      <c r="D500" t="s">
        <v>555</v>
      </c>
      <c r="E500" t="s">
        <v>417</v>
      </c>
      <c r="F500">
        <v>5</v>
      </c>
      <c r="G500" t="s">
        <v>1440</v>
      </c>
      <c r="H500" t="s">
        <v>1440</v>
      </c>
      <c r="I500" s="30">
        <v>3.34</v>
      </c>
      <c r="J500" s="30">
        <v>6.53</v>
      </c>
      <c r="K500" s="30">
        <v>4.3</v>
      </c>
      <c r="L500" s="30">
        <v>48.4</v>
      </c>
      <c r="M500" s="30">
        <v>8</v>
      </c>
      <c r="N500" s="30">
        <v>0</v>
      </c>
      <c r="O500" s="30">
        <v>4</v>
      </c>
      <c r="P500" s="30">
        <v>3.2</v>
      </c>
      <c r="Q500" s="30">
        <f t="shared" si="63"/>
        <v>3.34</v>
      </c>
      <c r="R500" s="30">
        <f t="shared" si="64"/>
        <v>6.53</v>
      </c>
      <c r="S500" s="30">
        <f t="shared" si="65"/>
        <v>4.3</v>
      </c>
      <c r="T500" s="30">
        <f t="shared" si="66"/>
        <v>48.4</v>
      </c>
      <c r="U500" s="30">
        <f t="shared" si="67"/>
        <v>8</v>
      </c>
      <c r="V500" s="30">
        <f t="shared" si="68"/>
        <v>0</v>
      </c>
      <c r="W500" s="30">
        <f t="shared" si="69"/>
        <v>4</v>
      </c>
      <c r="X500" s="30">
        <f t="shared" si="70"/>
        <v>3.2</v>
      </c>
      <c r="Y500" s="30">
        <f t="shared" si="71"/>
        <v>77.77</v>
      </c>
    </row>
    <row r="501" spans="1:25" x14ac:dyDescent="0.2">
      <c r="A501" s="28">
        <v>42140</v>
      </c>
      <c r="B501">
        <v>2015</v>
      </c>
      <c r="C501">
        <v>5</v>
      </c>
      <c r="D501" t="s">
        <v>555</v>
      </c>
      <c r="E501" t="s">
        <v>419</v>
      </c>
      <c r="F501">
        <v>6</v>
      </c>
      <c r="G501" t="s">
        <v>1440</v>
      </c>
      <c r="H501" t="s">
        <v>1440</v>
      </c>
      <c r="I501" s="30">
        <v>5</v>
      </c>
      <c r="J501" s="30">
        <v>4.0659999999999998</v>
      </c>
      <c r="K501" s="30">
        <v>4.0999999999999996</v>
      </c>
      <c r="L501" s="30">
        <v>40.4</v>
      </c>
      <c r="M501" s="30">
        <v>4</v>
      </c>
      <c r="N501" s="30">
        <v>0</v>
      </c>
      <c r="O501" s="30">
        <v>0</v>
      </c>
      <c r="P501" s="30">
        <v>4</v>
      </c>
      <c r="Q501" s="30">
        <f t="shared" si="63"/>
        <v>5</v>
      </c>
      <c r="R501" s="30">
        <f t="shared" si="64"/>
        <v>4.0659999999999998</v>
      </c>
      <c r="S501" s="30">
        <f t="shared" si="65"/>
        <v>4.0999999999999996</v>
      </c>
      <c r="T501" s="30">
        <f t="shared" si="66"/>
        <v>40.4</v>
      </c>
      <c r="U501" s="30">
        <f t="shared" si="67"/>
        <v>4</v>
      </c>
      <c r="V501" s="30">
        <f t="shared" si="68"/>
        <v>0</v>
      </c>
      <c r="W501" s="30">
        <f t="shared" si="69"/>
        <v>0</v>
      </c>
      <c r="X501" s="30">
        <f t="shared" si="70"/>
        <v>4</v>
      </c>
      <c r="Y501" s="30">
        <f t="shared" si="71"/>
        <v>61.565999999999995</v>
      </c>
    </row>
    <row r="502" spans="1:25" x14ac:dyDescent="0.2">
      <c r="A502" s="28">
        <v>42141</v>
      </c>
      <c r="B502">
        <v>2015</v>
      </c>
      <c r="C502">
        <v>5</v>
      </c>
      <c r="D502" t="s">
        <v>555</v>
      </c>
      <c r="E502" t="s">
        <v>421</v>
      </c>
      <c r="F502">
        <v>7</v>
      </c>
      <c r="G502" t="s">
        <v>1440</v>
      </c>
      <c r="H502" t="s">
        <v>1440</v>
      </c>
      <c r="I502" s="30">
        <v>5</v>
      </c>
      <c r="J502" s="30">
        <v>3.33</v>
      </c>
      <c r="K502" s="30">
        <v>5</v>
      </c>
      <c r="L502" s="30">
        <v>23.2</v>
      </c>
      <c r="M502" s="30">
        <v>0</v>
      </c>
      <c r="N502" s="30">
        <v>0</v>
      </c>
      <c r="O502" s="30">
        <v>0</v>
      </c>
      <c r="P502" s="30">
        <v>8</v>
      </c>
      <c r="Q502" s="30">
        <f t="shared" si="63"/>
        <v>5</v>
      </c>
      <c r="R502" s="30">
        <f t="shared" si="64"/>
        <v>3.33</v>
      </c>
      <c r="S502" s="30">
        <f t="shared" si="65"/>
        <v>5</v>
      </c>
      <c r="T502" s="30">
        <f t="shared" si="66"/>
        <v>23.2</v>
      </c>
      <c r="U502" s="30">
        <f t="shared" si="67"/>
        <v>0</v>
      </c>
      <c r="V502" s="30">
        <f t="shared" si="68"/>
        <v>0</v>
      </c>
      <c r="W502" s="30">
        <f t="shared" si="69"/>
        <v>0</v>
      </c>
      <c r="X502" s="30">
        <f t="shared" si="70"/>
        <v>8</v>
      </c>
      <c r="Y502" s="30">
        <f t="shared" si="71"/>
        <v>44.53</v>
      </c>
    </row>
    <row r="503" spans="1:25" x14ac:dyDescent="0.2">
      <c r="A503" s="28">
        <v>42142</v>
      </c>
      <c r="B503">
        <v>2015</v>
      </c>
      <c r="C503">
        <v>5</v>
      </c>
      <c r="D503" t="s">
        <v>555</v>
      </c>
      <c r="E503" t="s">
        <v>62</v>
      </c>
      <c r="F503">
        <v>1</v>
      </c>
      <c r="G503" t="s">
        <v>1440</v>
      </c>
      <c r="H503" t="s">
        <v>1440</v>
      </c>
      <c r="I503" s="30">
        <v>7</v>
      </c>
      <c r="J503" s="30">
        <v>2.7130000000000001</v>
      </c>
      <c r="K503" s="30">
        <v>5.2</v>
      </c>
      <c r="L503" s="30">
        <v>21.4</v>
      </c>
      <c r="M503" s="30">
        <v>6</v>
      </c>
      <c r="N503" s="30">
        <v>1</v>
      </c>
      <c r="O503" s="30">
        <v>2</v>
      </c>
      <c r="P503" s="30">
        <v>2.2000000000000002</v>
      </c>
      <c r="Q503" s="30">
        <f t="shared" si="63"/>
        <v>7</v>
      </c>
      <c r="R503" s="30">
        <f t="shared" si="64"/>
        <v>2.7130000000000001</v>
      </c>
      <c r="S503" s="30">
        <f t="shared" si="65"/>
        <v>5.2</v>
      </c>
      <c r="T503" s="30">
        <f t="shared" si="66"/>
        <v>21.4</v>
      </c>
      <c r="U503" s="30">
        <f t="shared" si="67"/>
        <v>6</v>
      </c>
      <c r="V503" s="30">
        <f t="shared" si="68"/>
        <v>1</v>
      </c>
      <c r="W503" s="30">
        <f t="shared" si="69"/>
        <v>2</v>
      </c>
      <c r="X503" s="30">
        <f t="shared" si="70"/>
        <v>2.2000000000000002</v>
      </c>
      <c r="Y503" s="30">
        <f t="shared" si="71"/>
        <v>47.513000000000005</v>
      </c>
    </row>
    <row r="504" spans="1:25" x14ac:dyDescent="0.2">
      <c r="A504" s="28">
        <v>42143</v>
      </c>
      <c r="B504">
        <v>2015</v>
      </c>
      <c r="C504">
        <v>5</v>
      </c>
      <c r="D504" t="s">
        <v>555</v>
      </c>
      <c r="E504" t="s">
        <v>411</v>
      </c>
      <c r="F504">
        <v>2</v>
      </c>
      <c r="G504" t="s">
        <v>1440</v>
      </c>
      <c r="H504" t="s">
        <v>1440</v>
      </c>
      <c r="I504" s="30">
        <v>3</v>
      </c>
      <c r="J504" s="30">
        <v>1.66</v>
      </c>
      <c r="K504" s="30">
        <v>3</v>
      </c>
      <c r="L504" s="30">
        <v>20</v>
      </c>
      <c r="M504" s="30">
        <v>8</v>
      </c>
      <c r="N504" s="30">
        <v>0</v>
      </c>
      <c r="O504" s="30">
        <v>0</v>
      </c>
      <c r="P504" s="30">
        <v>3</v>
      </c>
      <c r="Q504" s="30">
        <f t="shared" si="63"/>
        <v>3</v>
      </c>
      <c r="R504" s="30">
        <f t="shared" si="64"/>
        <v>1.66</v>
      </c>
      <c r="S504" s="30">
        <f t="shared" si="65"/>
        <v>3</v>
      </c>
      <c r="T504" s="30">
        <f t="shared" si="66"/>
        <v>20</v>
      </c>
      <c r="U504" s="30">
        <f t="shared" si="67"/>
        <v>8</v>
      </c>
      <c r="V504" s="30">
        <f t="shared" si="68"/>
        <v>0</v>
      </c>
      <c r="W504" s="30">
        <f t="shared" si="69"/>
        <v>0</v>
      </c>
      <c r="X504" s="30">
        <f t="shared" si="70"/>
        <v>3</v>
      </c>
      <c r="Y504" s="30">
        <f t="shared" si="71"/>
        <v>38.659999999999997</v>
      </c>
    </row>
    <row r="505" spans="1:25" x14ac:dyDescent="0.2">
      <c r="A505" s="28">
        <v>42144</v>
      </c>
      <c r="B505">
        <v>2015</v>
      </c>
      <c r="C505">
        <v>5</v>
      </c>
      <c r="D505" t="s">
        <v>555</v>
      </c>
      <c r="E505" t="s">
        <v>413</v>
      </c>
      <c r="F505">
        <v>3</v>
      </c>
      <c r="G505" t="s">
        <v>1440</v>
      </c>
      <c r="H505" t="s">
        <v>1440</v>
      </c>
      <c r="I505" s="30">
        <v>5.67</v>
      </c>
      <c r="J505" s="30">
        <v>6.4649999999999999</v>
      </c>
      <c r="K505" s="30">
        <v>2</v>
      </c>
      <c r="L505" s="30">
        <v>17</v>
      </c>
      <c r="M505" s="30">
        <v>12</v>
      </c>
      <c r="N505" s="30">
        <v>1</v>
      </c>
      <c r="O505" s="30">
        <v>5</v>
      </c>
      <c r="P505" s="30">
        <v>6</v>
      </c>
      <c r="Q505" s="30">
        <f t="shared" si="63"/>
        <v>5.67</v>
      </c>
      <c r="R505" s="30">
        <f t="shared" si="64"/>
        <v>6.4649999999999999</v>
      </c>
      <c r="S505" s="30">
        <f t="shared" si="65"/>
        <v>2</v>
      </c>
      <c r="T505" s="30">
        <f t="shared" si="66"/>
        <v>17</v>
      </c>
      <c r="U505" s="30">
        <f t="shared" si="67"/>
        <v>12</v>
      </c>
      <c r="V505" s="30">
        <f t="shared" si="68"/>
        <v>1</v>
      </c>
      <c r="W505" s="30">
        <f t="shared" si="69"/>
        <v>5</v>
      </c>
      <c r="X505" s="30">
        <f t="shared" si="70"/>
        <v>6</v>
      </c>
      <c r="Y505" s="30">
        <f t="shared" si="71"/>
        <v>55.134999999999998</v>
      </c>
    </row>
    <row r="506" spans="1:25" x14ac:dyDescent="0.2">
      <c r="A506" s="28">
        <v>42145</v>
      </c>
      <c r="B506">
        <v>2015</v>
      </c>
      <c r="C506">
        <v>5</v>
      </c>
      <c r="D506" t="s">
        <v>555</v>
      </c>
      <c r="E506" t="s">
        <v>415</v>
      </c>
      <c r="F506">
        <v>4</v>
      </c>
      <c r="G506" t="s">
        <v>1440</v>
      </c>
      <c r="H506" t="s">
        <v>1440</v>
      </c>
      <c r="I506" s="30">
        <v>6</v>
      </c>
      <c r="J506" s="30">
        <v>1.9570000000000001</v>
      </c>
      <c r="K506" s="30">
        <v>3</v>
      </c>
      <c r="L506" s="30">
        <v>10</v>
      </c>
      <c r="M506" s="30">
        <v>5</v>
      </c>
      <c r="N506" s="30">
        <v>0</v>
      </c>
      <c r="O506" s="30">
        <v>1</v>
      </c>
      <c r="P506" s="30">
        <v>3.3</v>
      </c>
      <c r="Q506" s="30">
        <f t="shared" si="63"/>
        <v>6</v>
      </c>
      <c r="R506" s="30">
        <f t="shared" si="64"/>
        <v>1.9570000000000001</v>
      </c>
      <c r="S506" s="30">
        <f t="shared" si="65"/>
        <v>3</v>
      </c>
      <c r="T506" s="30">
        <f t="shared" si="66"/>
        <v>10</v>
      </c>
      <c r="U506" s="30">
        <f t="shared" si="67"/>
        <v>5</v>
      </c>
      <c r="V506" s="30">
        <f t="shared" si="68"/>
        <v>0</v>
      </c>
      <c r="W506" s="30">
        <f t="shared" si="69"/>
        <v>1</v>
      </c>
      <c r="X506" s="30">
        <f t="shared" si="70"/>
        <v>3.3</v>
      </c>
      <c r="Y506" s="30">
        <f t="shared" si="71"/>
        <v>30.257000000000001</v>
      </c>
    </row>
    <row r="507" spans="1:25" x14ac:dyDescent="0.2">
      <c r="A507" s="28">
        <v>42146</v>
      </c>
      <c r="B507">
        <v>2015</v>
      </c>
      <c r="C507">
        <v>5</v>
      </c>
      <c r="D507" t="s">
        <v>555</v>
      </c>
      <c r="E507" t="s">
        <v>417</v>
      </c>
      <c r="F507">
        <v>5</v>
      </c>
      <c r="G507" t="s">
        <v>1440</v>
      </c>
      <c r="H507" t="s">
        <v>1440</v>
      </c>
      <c r="I507" s="30">
        <v>3</v>
      </c>
      <c r="J507" s="30">
        <v>0.19800000000000001</v>
      </c>
      <c r="K507" s="30">
        <v>2</v>
      </c>
      <c r="L507" s="30">
        <v>15</v>
      </c>
      <c r="M507" s="30">
        <v>8</v>
      </c>
      <c r="N507" s="30">
        <v>0</v>
      </c>
      <c r="O507" s="30">
        <v>0</v>
      </c>
      <c r="P507" s="30">
        <v>7</v>
      </c>
      <c r="Q507" s="30">
        <f t="shared" si="63"/>
        <v>3</v>
      </c>
      <c r="R507" s="30">
        <f t="shared" si="64"/>
        <v>0.19800000000000001</v>
      </c>
      <c r="S507" s="30">
        <f t="shared" si="65"/>
        <v>2</v>
      </c>
      <c r="T507" s="30">
        <f t="shared" si="66"/>
        <v>15</v>
      </c>
      <c r="U507" s="30">
        <f t="shared" si="67"/>
        <v>8</v>
      </c>
      <c r="V507" s="30">
        <f t="shared" si="68"/>
        <v>0</v>
      </c>
      <c r="W507" s="30">
        <f t="shared" si="69"/>
        <v>0</v>
      </c>
      <c r="X507" s="30">
        <f t="shared" si="70"/>
        <v>7</v>
      </c>
      <c r="Y507" s="30">
        <f t="shared" si="71"/>
        <v>35.198</v>
      </c>
    </row>
    <row r="508" spans="1:25" x14ac:dyDescent="0.2">
      <c r="A508" s="28">
        <v>42147</v>
      </c>
      <c r="B508">
        <v>2015</v>
      </c>
      <c r="C508">
        <v>5</v>
      </c>
      <c r="D508" t="s">
        <v>555</v>
      </c>
      <c r="E508" t="s">
        <v>419</v>
      </c>
      <c r="F508">
        <v>6</v>
      </c>
      <c r="G508" t="s">
        <v>1440</v>
      </c>
      <c r="H508" t="s">
        <v>1440</v>
      </c>
      <c r="I508" s="30">
        <v>5.68</v>
      </c>
      <c r="J508" s="30">
        <v>2.69</v>
      </c>
      <c r="K508" s="30">
        <v>5</v>
      </c>
      <c r="L508" s="30">
        <v>23.45</v>
      </c>
      <c r="M508" s="30">
        <v>10</v>
      </c>
      <c r="N508" s="30">
        <v>0</v>
      </c>
      <c r="O508" s="30">
        <v>2</v>
      </c>
      <c r="P508" s="30">
        <v>7</v>
      </c>
      <c r="Q508" s="30">
        <f t="shared" si="63"/>
        <v>5.68</v>
      </c>
      <c r="R508" s="30">
        <f t="shared" si="64"/>
        <v>2.69</v>
      </c>
      <c r="S508" s="30">
        <f t="shared" si="65"/>
        <v>5</v>
      </c>
      <c r="T508" s="30">
        <f t="shared" si="66"/>
        <v>23.45</v>
      </c>
      <c r="U508" s="30">
        <f t="shared" si="67"/>
        <v>10</v>
      </c>
      <c r="V508" s="30">
        <f t="shared" si="68"/>
        <v>0</v>
      </c>
      <c r="W508" s="30">
        <f t="shared" si="69"/>
        <v>2</v>
      </c>
      <c r="X508" s="30">
        <f t="shared" si="70"/>
        <v>7</v>
      </c>
      <c r="Y508" s="30">
        <f t="shared" si="71"/>
        <v>55.82</v>
      </c>
    </row>
    <row r="509" spans="1:25" x14ac:dyDescent="0.2">
      <c r="A509" s="28">
        <v>42148</v>
      </c>
      <c r="B509">
        <v>2015</v>
      </c>
      <c r="C509">
        <v>5</v>
      </c>
      <c r="D509" t="s">
        <v>555</v>
      </c>
      <c r="E509" t="s">
        <v>421</v>
      </c>
      <c r="F509">
        <v>7</v>
      </c>
      <c r="G509" t="s">
        <v>1440</v>
      </c>
      <c r="H509" t="s">
        <v>1440</v>
      </c>
      <c r="I509" s="30">
        <v>5.33</v>
      </c>
      <c r="J509" s="30">
        <v>7.7690000000000001</v>
      </c>
      <c r="K509" s="30">
        <v>3</v>
      </c>
      <c r="L509" s="30">
        <v>20</v>
      </c>
      <c r="M509" s="30">
        <v>5</v>
      </c>
      <c r="N509" s="30">
        <v>0</v>
      </c>
      <c r="O509" s="30">
        <v>0</v>
      </c>
      <c r="P509" s="30">
        <v>1.3</v>
      </c>
      <c r="Q509" s="30">
        <f t="shared" si="63"/>
        <v>5.33</v>
      </c>
      <c r="R509" s="30">
        <f t="shared" si="64"/>
        <v>7.7690000000000001</v>
      </c>
      <c r="S509" s="30">
        <f t="shared" si="65"/>
        <v>3</v>
      </c>
      <c r="T509" s="30">
        <f t="shared" si="66"/>
        <v>20</v>
      </c>
      <c r="U509" s="30">
        <f t="shared" si="67"/>
        <v>5</v>
      </c>
      <c r="V509" s="30">
        <f t="shared" si="68"/>
        <v>0</v>
      </c>
      <c r="W509" s="30">
        <f t="shared" si="69"/>
        <v>0</v>
      </c>
      <c r="X509" s="30">
        <f t="shared" si="70"/>
        <v>1.3</v>
      </c>
      <c r="Y509" s="30">
        <f t="shared" si="71"/>
        <v>42.399000000000001</v>
      </c>
    </row>
    <row r="510" spans="1:25" x14ac:dyDescent="0.2">
      <c r="A510" s="28">
        <v>42149</v>
      </c>
      <c r="B510">
        <v>2015</v>
      </c>
      <c r="C510">
        <v>5</v>
      </c>
      <c r="D510" t="s">
        <v>555</v>
      </c>
      <c r="E510" t="s">
        <v>62</v>
      </c>
      <c r="F510">
        <v>1</v>
      </c>
      <c r="G510" t="s">
        <v>1440</v>
      </c>
      <c r="H510" t="s">
        <v>1440</v>
      </c>
      <c r="I510" s="30">
        <v>9.66</v>
      </c>
      <c r="J510" s="30">
        <v>3.33</v>
      </c>
      <c r="K510" s="30">
        <v>4</v>
      </c>
      <c r="L510" s="30">
        <v>30</v>
      </c>
      <c r="M510" s="30">
        <v>11</v>
      </c>
      <c r="N510" s="30">
        <v>3</v>
      </c>
      <c r="O510" s="30">
        <v>0</v>
      </c>
      <c r="P510" s="30">
        <v>3</v>
      </c>
      <c r="Q510" s="30">
        <f t="shared" si="63"/>
        <v>9.66</v>
      </c>
      <c r="R510" s="30">
        <f t="shared" si="64"/>
        <v>3.33</v>
      </c>
      <c r="S510" s="30">
        <f t="shared" si="65"/>
        <v>4</v>
      </c>
      <c r="T510" s="30">
        <f t="shared" si="66"/>
        <v>30</v>
      </c>
      <c r="U510" s="30">
        <f t="shared" si="67"/>
        <v>11</v>
      </c>
      <c r="V510" s="30">
        <f t="shared" si="68"/>
        <v>3</v>
      </c>
      <c r="W510" s="30">
        <f t="shared" si="69"/>
        <v>0</v>
      </c>
      <c r="X510" s="30">
        <f t="shared" si="70"/>
        <v>3</v>
      </c>
      <c r="Y510" s="30">
        <f t="shared" si="71"/>
        <v>63.99</v>
      </c>
    </row>
    <row r="511" spans="1:25" x14ac:dyDescent="0.2">
      <c r="A511" s="28">
        <v>42150</v>
      </c>
      <c r="B511">
        <v>2015</v>
      </c>
      <c r="C511">
        <v>5</v>
      </c>
      <c r="D511" t="s">
        <v>555</v>
      </c>
      <c r="E511" t="s">
        <v>411</v>
      </c>
      <c r="F511">
        <v>2</v>
      </c>
      <c r="G511" t="s">
        <v>1440</v>
      </c>
      <c r="H511" t="s">
        <v>1440</v>
      </c>
      <c r="I511" s="30">
        <v>7.34</v>
      </c>
      <c r="J511" s="30">
        <v>3.34</v>
      </c>
      <c r="K511" s="30">
        <v>4.5</v>
      </c>
      <c r="L511" s="30">
        <v>27</v>
      </c>
      <c r="M511" s="30">
        <v>11</v>
      </c>
      <c r="N511" s="30">
        <v>0</v>
      </c>
      <c r="O511" s="30">
        <v>22</v>
      </c>
      <c r="P511" s="30">
        <v>10</v>
      </c>
      <c r="Q511" s="30">
        <f t="shared" si="63"/>
        <v>7.34</v>
      </c>
      <c r="R511" s="30">
        <f t="shared" si="64"/>
        <v>3.34</v>
      </c>
      <c r="S511" s="30">
        <f t="shared" si="65"/>
        <v>4.5</v>
      </c>
      <c r="T511" s="30">
        <f t="shared" si="66"/>
        <v>27</v>
      </c>
      <c r="U511" s="30">
        <f t="shared" si="67"/>
        <v>11</v>
      </c>
      <c r="V511" s="30">
        <f t="shared" si="68"/>
        <v>0</v>
      </c>
      <c r="W511" s="30">
        <f t="shared" si="69"/>
        <v>22</v>
      </c>
      <c r="X511" s="30">
        <f t="shared" si="70"/>
        <v>10</v>
      </c>
      <c r="Y511" s="30">
        <f t="shared" si="71"/>
        <v>85.18</v>
      </c>
    </row>
    <row r="512" spans="1:25" x14ac:dyDescent="0.2">
      <c r="A512" s="28">
        <v>42151</v>
      </c>
      <c r="B512">
        <v>2015</v>
      </c>
      <c r="C512">
        <v>5</v>
      </c>
      <c r="D512" t="s">
        <v>555</v>
      </c>
      <c r="E512" t="s">
        <v>413</v>
      </c>
      <c r="F512">
        <v>3</v>
      </c>
      <c r="G512" t="s">
        <v>1440</v>
      </c>
      <c r="H512" t="s">
        <v>1440</v>
      </c>
      <c r="I512" s="30">
        <v>4</v>
      </c>
      <c r="J512" s="30">
        <v>2.66</v>
      </c>
      <c r="K512" s="30">
        <v>2</v>
      </c>
      <c r="L512" s="30">
        <v>24.2</v>
      </c>
      <c r="M512" s="30">
        <v>7</v>
      </c>
      <c r="N512" s="30">
        <v>0</v>
      </c>
      <c r="O512" s="30">
        <v>0</v>
      </c>
      <c r="P512" s="30">
        <v>1</v>
      </c>
      <c r="Q512" s="30">
        <f t="shared" si="63"/>
        <v>4</v>
      </c>
      <c r="R512" s="30">
        <f t="shared" si="64"/>
        <v>2.66</v>
      </c>
      <c r="S512" s="30">
        <f t="shared" si="65"/>
        <v>2</v>
      </c>
      <c r="T512" s="30">
        <f t="shared" si="66"/>
        <v>24.2</v>
      </c>
      <c r="U512" s="30">
        <f t="shared" si="67"/>
        <v>7</v>
      </c>
      <c r="V512" s="30">
        <f t="shared" si="68"/>
        <v>0</v>
      </c>
      <c r="W512" s="30">
        <f t="shared" si="69"/>
        <v>0</v>
      </c>
      <c r="X512" s="30">
        <f t="shared" si="70"/>
        <v>1</v>
      </c>
      <c r="Y512" s="30">
        <f t="shared" si="71"/>
        <v>40.86</v>
      </c>
    </row>
    <row r="513" spans="1:25" x14ac:dyDescent="0.2">
      <c r="A513" s="28">
        <v>42152</v>
      </c>
      <c r="B513">
        <v>2015</v>
      </c>
      <c r="C513">
        <v>5</v>
      </c>
      <c r="D513" t="s">
        <v>555</v>
      </c>
      <c r="E513" t="s">
        <v>415</v>
      </c>
      <c r="F513">
        <v>4</v>
      </c>
      <c r="G513" t="s">
        <v>1440</v>
      </c>
      <c r="H513" t="s">
        <v>1440</v>
      </c>
      <c r="I513" s="30">
        <v>6</v>
      </c>
      <c r="J513" s="30">
        <v>2.33</v>
      </c>
      <c r="K513" s="30">
        <v>6.7</v>
      </c>
      <c r="L513" s="30">
        <v>17.100000000000001</v>
      </c>
      <c r="M513" s="30">
        <v>3</v>
      </c>
      <c r="N513" s="30">
        <v>0</v>
      </c>
      <c r="O513" s="30">
        <v>20</v>
      </c>
      <c r="P513" s="30">
        <v>3</v>
      </c>
      <c r="Q513" s="30">
        <f t="shared" si="63"/>
        <v>6</v>
      </c>
      <c r="R513" s="30">
        <f t="shared" si="64"/>
        <v>2.33</v>
      </c>
      <c r="S513" s="30">
        <f t="shared" si="65"/>
        <v>6.7</v>
      </c>
      <c r="T513" s="30">
        <f t="shared" si="66"/>
        <v>17.100000000000001</v>
      </c>
      <c r="U513" s="30">
        <f t="shared" si="67"/>
        <v>3</v>
      </c>
      <c r="V513" s="30">
        <f t="shared" si="68"/>
        <v>0</v>
      </c>
      <c r="W513" s="30">
        <f t="shared" si="69"/>
        <v>20</v>
      </c>
      <c r="X513" s="30">
        <f t="shared" si="70"/>
        <v>3</v>
      </c>
      <c r="Y513" s="30">
        <f t="shared" si="71"/>
        <v>58.13</v>
      </c>
    </row>
    <row r="514" spans="1:25" x14ac:dyDescent="0.2">
      <c r="A514" s="28">
        <v>42153</v>
      </c>
      <c r="B514">
        <v>2015</v>
      </c>
      <c r="C514">
        <v>5</v>
      </c>
      <c r="D514" t="s">
        <v>555</v>
      </c>
      <c r="E514" t="s">
        <v>417</v>
      </c>
      <c r="F514">
        <v>5</v>
      </c>
      <c r="G514" t="s">
        <v>1440</v>
      </c>
      <c r="H514" t="s">
        <v>1440</v>
      </c>
      <c r="I514" s="30">
        <v>6.33</v>
      </c>
      <c r="J514" s="30">
        <v>5.01</v>
      </c>
      <c r="K514" s="30">
        <v>3</v>
      </c>
      <c r="L514" s="30">
        <v>41.8</v>
      </c>
      <c r="M514" s="30">
        <v>6</v>
      </c>
      <c r="N514" s="30">
        <v>0</v>
      </c>
      <c r="O514" s="30">
        <v>5</v>
      </c>
      <c r="P514" s="30">
        <v>3</v>
      </c>
      <c r="Q514" s="30">
        <f t="shared" ref="Q514:Q577" si="72">IF($H514="Oui",I514,"")</f>
        <v>6.33</v>
      </c>
      <c r="R514" s="30">
        <f t="shared" ref="R514:R577" si="73">IF($H514="Oui",J514,"")</f>
        <v>5.01</v>
      </c>
      <c r="S514" s="30">
        <f t="shared" ref="S514:S577" si="74">IF($H514="Oui",K514,"")</f>
        <v>3</v>
      </c>
      <c r="T514" s="30">
        <f t="shared" ref="T514:T577" si="75">IF($H514="Oui",L514,"")</f>
        <v>41.8</v>
      </c>
      <c r="U514" s="30">
        <f t="shared" ref="U514:U577" si="76">IF($H514="Oui",M514,"")</f>
        <v>6</v>
      </c>
      <c r="V514" s="30">
        <f t="shared" ref="V514:V577" si="77">IF($H514="Oui",N514,"")</f>
        <v>0</v>
      </c>
      <c r="W514" s="30">
        <f t="shared" ref="W514:W577" si="78">IF($H514="Oui",O514,"")</f>
        <v>5</v>
      </c>
      <c r="X514" s="30">
        <f t="shared" ref="X514:X577" si="79">IF($H514="Oui",P514,"")</f>
        <v>3</v>
      </c>
      <c r="Y514" s="30">
        <f t="shared" ref="Y514:Y577" si="80">SUM(I514:P514)</f>
        <v>70.14</v>
      </c>
    </row>
    <row r="515" spans="1:25" x14ac:dyDescent="0.2">
      <c r="A515" s="28">
        <v>42154</v>
      </c>
      <c r="B515">
        <v>2015</v>
      </c>
      <c r="C515">
        <v>5</v>
      </c>
      <c r="D515" t="s">
        <v>555</v>
      </c>
      <c r="E515" t="s">
        <v>419</v>
      </c>
      <c r="F515">
        <v>6</v>
      </c>
      <c r="G515" t="s">
        <v>1440</v>
      </c>
      <c r="H515" t="s">
        <v>1440</v>
      </c>
      <c r="I515" s="30">
        <v>14</v>
      </c>
      <c r="J515" s="30">
        <v>2.68</v>
      </c>
      <c r="K515" s="30">
        <v>6</v>
      </c>
      <c r="L515" s="30">
        <v>24.5</v>
      </c>
      <c r="M515" s="30">
        <v>4</v>
      </c>
      <c r="N515" s="30">
        <v>0</v>
      </c>
      <c r="O515" s="30">
        <v>4</v>
      </c>
      <c r="P515" s="30">
        <v>8</v>
      </c>
      <c r="Q515" s="30">
        <f t="shared" si="72"/>
        <v>14</v>
      </c>
      <c r="R515" s="30">
        <f t="shared" si="73"/>
        <v>2.68</v>
      </c>
      <c r="S515" s="30">
        <f t="shared" si="74"/>
        <v>6</v>
      </c>
      <c r="T515" s="30">
        <f t="shared" si="75"/>
        <v>24.5</v>
      </c>
      <c r="U515" s="30">
        <f t="shared" si="76"/>
        <v>4</v>
      </c>
      <c r="V515" s="30">
        <f t="shared" si="77"/>
        <v>0</v>
      </c>
      <c r="W515" s="30">
        <f t="shared" si="78"/>
        <v>4</v>
      </c>
      <c r="X515" s="30">
        <f t="shared" si="79"/>
        <v>8</v>
      </c>
      <c r="Y515" s="30">
        <f t="shared" si="80"/>
        <v>63.18</v>
      </c>
    </row>
    <row r="516" spans="1:25" x14ac:dyDescent="0.2">
      <c r="A516" s="28">
        <v>42155</v>
      </c>
      <c r="B516">
        <v>2015</v>
      </c>
      <c r="C516">
        <v>5</v>
      </c>
      <c r="D516" t="s">
        <v>555</v>
      </c>
      <c r="E516" t="s">
        <v>421</v>
      </c>
      <c r="F516">
        <v>7</v>
      </c>
      <c r="G516" t="s">
        <v>1440</v>
      </c>
      <c r="H516" t="s">
        <v>1440</v>
      </c>
      <c r="I516" s="30">
        <v>3</v>
      </c>
      <c r="J516" s="30">
        <v>4.6970000000000001</v>
      </c>
      <c r="K516" s="30">
        <v>6.3</v>
      </c>
      <c r="L516" s="30">
        <v>31.5</v>
      </c>
      <c r="M516" s="30">
        <v>2</v>
      </c>
      <c r="N516" s="30">
        <v>0</v>
      </c>
      <c r="O516" s="30">
        <v>0</v>
      </c>
      <c r="P516" s="30">
        <v>10.5</v>
      </c>
      <c r="Q516" s="30">
        <f t="shared" si="72"/>
        <v>3</v>
      </c>
      <c r="R516" s="30">
        <f t="shared" si="73"/>
        <v>4.6970000000000001</v>
      </c>
      <c r="S516" s="30">
        <f t="shared" si="74"/>
        <v>6.3</v>
      </c>
      <c r="T516" s="30">
        <f t="shared" si="75"/>
        <v>31.5</v>
      </c>
      <c r="U516" s="30">
        <f t="shared" si="76"/>
        <v>2</v>
      </c>
      <c r="V516" s="30">
        <f t="shared" si="77"/>
        <v>0</v>
      </c>
      <c r="W516" s="30">
        <f t="shared" si="78"/>
        <v>0</v>
      </c>
      <c r="X516" s="30">
        <f t="shared" si="79"/>
        <v>10.5</v>
      </c>
      <c r="Y516" s="30">
        <f t="shared" si="80"/>
        <v>57.997</v>
      </c>
    </row>
    <row r="517" spans="1:25" x14ac:dyDescent="0.2">
      <c r="A517" s="28">
        <v>42156</v>
      </c>
      <c r="B517">
        <v>2015</v>
      </c>
      <c r="C517">
        <v>6</v>
      </c>
      <c r="D517" t="s">
        <v>497</v>
      </c>
      <c r="E517" t="s">
        <v>62</v>
      </c>
      <c r="F517">
        <v>1</v>
      </c>
      <c r="G517" t="s">
        <v>1440</v>
      </c>
      <c r="H517" t="s">
        <v>1440</v>
      </c>
      <c r="I517" s="30">
        <v>4.66</v>
      </c>
      <c r="J517" s="30">
        <v>5</v>
      </c>
      <c r="K517" s="30">
        <v>2.5</v>
      </c>
      <c r="L517" s="30">
        <v>23.55</v>
      </c>
      <c r="M517" s="30">
        <v>12</v>
      </c>
      <c r="N517" s="30">
        <v>0</v>
      </c>
      <c r="O517" s="30">
        <v>2</v>
      </c>
      <c r="P517" s="30">
        <v>3</v>
      </c>
      <c r="Q517" s="30">
        <f t="shared" si="72"/>
        <v>4.66</v>
      </c>
      <c r="R517" s="30">
        <f t="shared" si="73"/>
        <v>5</v>
      </c>
      <c r="S517" s="30">
        <f t="shared" si="74"/>
        <v>2.5</v>
      </c>
      <c r="T517" s="30">
        <f t="shared" si="75"/>
        <v>23.55</v>
      </c>
      <c r="U517" s="30">
        <f t="shared" si="76"/>
        <v>12</v>
      </c>
      <c r="V517" s="30">
        <f t="shared" si="77"/>
        <v>0</v>
      </c>
      <c r="W517" s="30">
        <f t="shared" si="78"/>
        <v>2</v>
      </c>
      <c r="X517" s="30">
        <f t="shared" si="79"/>
        <v>3</v>
      </c>
      <c r="Y517" s="30">
        <f t="shared" si="80"/>
        <v>52.71</v>
      </c>
    </row>
    <row r="518" spans="1:25" x14ac:dyDescent="0.2">
      <c r="A518" s="28">
        <v>42157</v>
      </c>
      <c r="B518">
        <v>2015</v>
      </c>
      <c r="C518">
        <v>6</v>
      </c>
      <c r="D518" t="s">
        <v>497</v>
      </c>
      <c r="E518" t="s">
        <v>411</v>
      </c>
      <c r="F518">
        <v>2</v>
      </c>
      <c r="G518" t="s">
        <v>1440</v>
      </c>
      <c r="H518" t="s">
        <v>1440</v>
      </c>
      <c r="I518" s="30">
        <v>8.33</v>
      </c>
      <c r="J518" s="30">
        <v>8</v>
      </c>
      <c r="K518" s="30">
        <v>7.9</v>
      </c>
      <c r="L518" s="30">
        <v>24</v>
      </c>
      <c r="M518" s="30">
        <v>10</v>
      </c>
      <c r="N518" s="30">
        <v>4</v>
      </c>
      <c r="O518" s="30">
        <v>3</v>
      </c>
      <c r="P518" s="30">
        <v>6</v>
      </c>
      <c r="Q518" s="30">
        <f t="shared" si="72"/>
        <v>8.33</v>
      </c>
      <c r="R518" s="30">
        <f t="shared" si="73"/>
        <v>8</v>
      </c>
      <c r="S518" s="30">
        <f t="shared" si="74"/>
        <v>7.9</v>
      </c>
      <c r="T518" s="30">
        <f t="shared" si="75"/>
        <v>24</v>
      </c>
      <c r="U518" s="30">
        <f t="shared" si="76"/>
        <v>10</v>
      </c>
      <c r="V518" s="30">
        <f t="shared" si="77"/>
        <v>4</v>
      </c>
      <c r="W518" s="30">
        <f t="shared" si="78"/>
        <v>3</v>
      </c>
      <c r="X518" s="30">
        <f t="shared" si="79"/>
        <v>6</v>
      </c>
      <c r="Y518" s="30">
        <f t="shared" si="80"/>
        <v>71.22999999999999</v>
      </c>
    </row>
    <row r="519" spans="1:25" x14ac:dyDescent="0.2">
      <c r="A519" s="28">
        <v>42158</v>
      </c>
      <c r="B519">
        <v>2015</v>
      </c>
      <c r="C519">
        <v>6</v>
      </c>
      <c r="D519" t="s">
        <v>497</v>
      </c>
      <c r="E519" t="s">
        <v>413</v>
      </c>
      <c r="F519">
        <v>3</v>
      </c>
      <c r="G519" t="s">
        <v>1440</v>
      </c>
      <c r="H519" t="s">
        <v>1440</v>
      </c>
      <c r="I519" s="30">
        <v>5</v>
      </c>
      <c r="J519" s="30">
        <v>1.66</v>
      </c>
      <c r="K519" s="30">
        <v>5.3</v>
      </c>
      <c r="L519" s="30">
        <v>30</v>
      </c>
      <c r="M519" s="30">
        <v>9</v>
      </c>
      <c r="N519" s="30">
        <v>0</v>
      </c>
      <c r="O519" s="30">
        <v>6</v>
      </c>
      <c r="P519" s="30">
        <v>2</v>
      </c>
      <c r="Q519" s="30">
        <f t="shared" si="72"/>
        <v>5</v>
      </c>
      <c r="R519" s="30">
        <f t="shared" si="73"/>
        <v>1.66</v>
      </c>
      <c r="S519" s="30">
        <f t="shared" si="74"/>
        <v>5.3</v>
      </c>
      <c r="T519" s="30">
        <f t="shared" si="75"/>
        <v>30</v>
      </c>
      <c r="U519" s="30">
        <f t="shared" si="76"/>
        <v>9</v>
      </c>
      <c r="V519" s="30">
        <f t="shared" si="77"/>
        <v>0</v>
      </c>
      <c r="W519" s="30">
        <f t="shared" si="78"/>
        <v>6</v>
      </c>
      <c r="X519" s="30">
        <f t="shared" si="79"/>
        <v>2</v>
      </c>
      <c r="Y519" s="30">
        <f t="shared" si="80"/>
        <v>58.96</v>
      </c>
    </row>
    <row r="520" spans="1:25" x14ac:dyDescent="0.2">
      <c r="A520" s="28">
        <v>42159</v>
      </c>
      <c r="B520">
        <v>2015</v>
      </c>
      <c r="C520">
        <v>6</v>
      </c>
      <c r="D520" t="s">
        <v>497</v>
      </c>
      <c r="E520" t="s">
        <v>415</v>
      </c>
      <c r="F520">
        <v>4</v>
      </c>
      <c r="G520" t="s">
        <v>1440</v>
      </c>
      <c r="H520" t="s">
        <v>1440</v>
      </c>
      <c r="I520" s="30">
        <v>2.33</v>
      </c>
      <c r="J520" s="30">
        <v>4</v>
      </c>
      <c r="K520" s="30">
        <v>3</v>
      </c>
      <c r="L520" s="30">
        <v>20</v>
      </c>
      <c r="M520" s="30">
        <v>5</v>
      </c>
      <c r="N520" s="30">
        <v>0</v>
      </c>
      <c r="O520" s="30">
        <v>2</v>
      </c>
      <c r="P520" s="30">
        <v>2</v>
      </c>
      <c r="Q520" s="30">
        <f t="shared" si="72"/>
        <v>2.33</v>
      </c>
      <c r="R520" s="30">
        <f t="shared" si="73"/>
        <v>4</v>
      </c>
      <c r="S520" s="30">
        <f t="shared" si="74"/>
        <v>3</v>
      </c>
      <c r="T520" s="30">
        <f t="shared" si="75"/>
        <v>20</v>
      </c>
      <c r="U520" s="30">
        <f t="shared" si="76"/>
        <v>5</v>
      </c>
      <c r="V520" s="30">
        <f t="shared" si="77"/>
        <v>0</v>
      </c>
      <c r="W520" s="30">
        <f t="shared" si="78"/>
        <v>2</v>
      </c>
      <c r="X520" s="30">
        <f t="shared" si="79"/>
        <v>2</v>
      </c>
      <c r="Y520" s="30">
        <f t="shared" si="80"/>
        <v>38.33</v>
      </c>
    </row>
    <row r="521" spans="1:25" x14ac:dyDescent="0.2">
      <c r="A521" s="28">
        <v>42160</v>
      </c>
      <c r="B521">
        <v>2015</v>
      </c>
      <c r="C521">
        <v>6</v>
      </c>
      <c r="D521" t="s">
        <v>497</v>
      </c>
      <c r="E521" t="s">
        <v>417</v>
      </c>
      <c r="F521">
        <v>5</v>
      </c>
      <c r="G521" t="s">
        <v>1440</v>
      </c>
      <c r="H521" t="s">
        <v>1440</v>
      </c>
      <c r="I521" s="30">
        <v>5</v>
      </c>
      <c r="J521" s="30">
        <v>0.67</v>
      </c>
      <c r="K521" s="30">
        <v>5</v>
      </c>
      <c r="L521" s="30">
        <v>13</v>
      </c>
      <c r="M521" s="30">
        <v>6</v>
      </c>
      <c r="N521" s="30">
        <v>0</v>
      </c>
      <c r="O521" s="30">
        <v>1</v>
      </c>
      <c r="P521" s="30">
        <v>7</v>
      </c>
      <c r="Q521" s="30">
        <f t="shared" si="72"/>
        <v>5</v>
      </c>
      <c r="R521" s="30">
        <f t="shared" si="73"/>
        <v>0.67</v>
      </c>
      <c r="S521" s="30">
        <f t="shared" si="74"/>
        <v>5</v>
      </c>
      <c r="T521" s="30">
        <f t="shared" si="75"/>
        <v>13</v>
      </c>
      <c r="U521" s="30">
        <f t="shared" si="76"/>
        <v>6</v>
      </c>
      <c r="V521" s="30">
        <f t="shared" si="77"/>
        <v>0</v>
      </c>
      <c r="W521" s="30">
        <f t="shared" si="78"/>
        <v>1</v>
      </c>
      <c r="X521" s="30">
        <f t="shared" si="79"/>
        <v>7</v>
      </c>
      <c r="Y521" s="30">
        <f t="shared" si="80"/>
        <v>37.67</v>
      </c>
    </row>
    <row r="522" spans="1:25" x14ac:dyDescent="0.2">
      <c r="A522" s="28">
        <v>42161</v>
      </c>
      <c r="B522">
        <v>2015</v>
      </c>
      <c r="C522">
        <v>6</v>
      </c>
      <c r="D522" t="s">
        <v>497</v>
      </c>
      <c r="E522" t="s">
        <v>419</v>
      </c>
      <c r="F522">
        <v>6</v>
      </c>
      <c r="G522" t="s">
        <v>1440</v>
      </c>
      <c r="H522" t="s">
        <v>1440</v>
      </c>
      <c r="I522" s="30">
        <v>3.68</v>
      </c>
      <c r="J522" s="30">
        <v>3.68</v>
      </c>
      <c r="K522" s="30">
        <v>2</v>
      </c>
      <c r="L522" s="30">
        <v>16</v>
      </c>
      <c r="M522" s="30">
        <v>6</v>
      </c>
      <c r="N522" s="30">
        <v>0</v>
      </c>
      <c r="O522" s="30">
        <v>17</v>
      </c>
      <c r="P522" s="30">
        <v>2</v>
      </c>
      <c r="Q522" s="30">
        <f t="shared" si="72"/>
        <v>3.68</v>
      </c>
      <c r="R522" s="30">
        <f t="shared" si="73"/>
        <v>3.68</v>
      </c>
      <c r="S522" s="30">
        <f t="shared" si="74"/>
        <v>2</v>
      </c>
      <c r="T522" s="30">
        <f t="shared" si="75"/>
        <v>16</v>
      </c>
      <c r="U522" s="30">
        <f t="shared" si="76"/>
        <v>6</v>
      </c>
      <c r="V522" s="30">
        <f t="shared" si="77"/>
        <v>0</v>
      </c>
      <c r="W522" s="30">
        <f t="shared" si="78"/>
        <v>17</v>
      </c>
      <c r="X522" s="30">
        <f t="shared" si="79"/>
        <v>2</v>
      </c>
      <c r="Y522" s="30">
        <f t="shared" si="80"/>
        <v>50.36</v>
      </c>
    </row>
    <row r="523" spans="1:25" x14ac:dyDescent="0.2">
      <c r="A523" s="28">
        <v>42162</v>
      </c>
      <c r="B523">
        <v>2015</v>
      </c>
      <c r="C523">
        <v>6</v>
      </c>
      <c r="D523" t="s">
        <v>497</v>
      </c>
      <c r="E523" t="s">
        <v>421</v>
      </c>
      <c r="F523">
        <v>7</v>
      </c>
      <c r="G523" t="s">
        <v>1440</v>
      </c>
      <c r="H523" t="s">
        <v>1440</v>
      </c>
      <c r="I523" s="30">
        <v>6.34</v>
      </c>
      <c r="J523" s="30">
        <v>5.01</v>
      </c>
      <c r="K523" s="30">
        <v>2</v>
      </c>
      <c r="L523" s="30">
        <v>17</v>
      </c>
      <c r="M523" s="30">
        <v>6</v>
      </c>
      <c r="N523" s="30">
        <v>1</v>
      </c>
      <c r="O523" s="30">
        <v>22</v>
      </c>
      <c r="P523" s="30">
        <v>6</v>
      </c>
      <c r="Q523" s="30">
        <f t="shared" si="72"/>
        <v>6.34</v>
      </c>
      <c r="R523" s="30">
        <f t="shared" si="73"/>
        <v>5.01</v>
      </c>
      <c r="S523" s="30">
        <f t="shared" si="74"/>
        <v>2</v>
      </c>
      <c r="T523" s="30">
        <f t="shared" si="75"/>
        <v>17</v>
      </c>
      <c r="U523" s="30">
        <f t="shared" si="76"/>
        <v>6</v>
      </c>
      <c r="V523" s="30">
        <f t="shared" si="77"/>
        <v>1</v>
      </c>
      <c r="W523" s="30">
        <f t="shared" si="78"/>
        <v>22</v>
      </c>
      <c r="X523" s="30">
        <f t="shared" si="79"/>
        <v>6</v>
      </c>
      <c r="Y523" s="30">
        <f t="shared" si="80"/>
        <v>65.349999999999994</v>
      </c>
    </row>
    <row r="524" spans="1:25" x14ac:dyDescent="0.2">
      <c r="A524" s="28">
        <v>42163</v>
      </c>
      <c r="B524">
        <v>2015</v>
      </c>
      <c r="C524">
        <v>6</v>
      </c>
      <c r="D524" t="s">
        <v>497</v>
      </c>
      <c r="E524" t="s">
        <v>62</v>
      </c>
      <c r="F524">
        <v>1</v>
      </c>
      <c r="G524" t="s">
        <v>1440</v>
      </c>
      <c r="H524" t="s">
        <v>1440</v>
      </c>
      <c r="I524" s="30">
        <v>6</v>
      </c>
      <c r="J524" s="30">
        <v>5.66</v>
      </c>
      <c r="K524" s="30">
        <v>2.5</v>
      </c>
      <c r="L524" s="30">
        <v>31</v>
      </c>
      <c r="M524" s="30">
        <v>10</v>
      </c>
      <c r="N524" s="30">
        <v>1</v>
      </c>
      <c r="O524" s="30">
        <v>3</v>
      </c>
      <c r="P524" s="30">
        <v>7</v>
      </c>
      <c r="Q524" s="30">
        <f t="shared" si="72"/>
        <v>6</v>
      </c>
      <c r="R524" s="30">
        <f t="shared" si="73"/>
        <v>5.66</v>
      </c>
      <c r="S524" s="30">
        <f t="shared" si="74"/>
        <v>2.5</v>
      </c>
      <c r="T524" s="30">
        <f t="shared" si="75"/>
        <v>31</v>
      </c>
      <c r="U524" s="30">
        <f t="shared" si="76"/>
        <v>10</v>
      </c>
      <c r="V524" s="30">
        <f t="shared" si="77"/>
        <v>1</v>
      </c>
      <c r="W524" s="30">
        <f t="shared" si="78"/>
        <v>3</v>
      </c>
      <c r="X524" s="30">
        <f t="shared" si="79"/>
        <v>7</v>
      </c>
      <c r="Y524" s="30">
        <f t="shared" si="80"/>
        <v>66.16</v>
      </c>
    </row>
    <row r="525" spans="1:25" x14ac:dyDescent="0.2">
      <c r="A525" s="28">
        <v>42164</v>
      </c>
      <c r="B525">
        <v>2015</v>
      </c>
      <c r="C525">
        <v>6</v>
      </c>
      <c r="D525" t="s">
        <v>497</v>
      </c>
      <c r="E525" t="s">
        <v>411</v>
      </c>
      <c r="F525">
        <v>2</v>
      </c>
      <c r="G525" t="s">
        <v>1440</v>
      </c>
      <c r="H525" t="s">
        <v>1440</v>
      </c>
      <c r="I525" s="30">
        <v>3</v>
      </c>
      <c r="J525" s="30">
        <v>4</v>
      </c>
      <c r="K525" s="30">
        <v>4</v>
      </c>
      <c r="L525" s="30">
        <v>26.6</v>
      </c>
      <c r="M525" s="30">
        <v>14</v>
      </c>
      <c r="N525" s="30">
        <v>0</v>
      </c>
      <c r="O525" s="30">
        <v>0</v>
      </c>
      <c r="P525" s="30">
        <v>4.5999999999999996</v>
      </c>
      <c r="Q525" s="30">
        <f t="shared" si="72"/>
        <v>3</v>
      </c>
      <c r="R525" s="30">
        <f t="shared" si="73"/>
        <v>4</v>
      </c>
      <c r="S525" s="30">
        <f t="shared" si="74"/>
        <v>4</v>
      </c>
      <c r="T525" s="30">
        <f t="shared" si="75"/>
        <v>26.6</v>
      </c>
      <c r="U525" s="30">
        <f t="shared" si="76"/>
        <v>14</v>
      </c>
      <c r="V525" s="30">
        <f t="shared" si="77"/>
        <v>0</v>
      </c>
      <c r="W525" s="30">
        <f t="shared" si="78"/>
        <v>0</v>
      </c>
      <c r="X525" s="30">
        <f t="shared" si="79"/>
        <v>4.5999999999999996</v>
      </c>
      <c r="Y525" s="30">
        <f t="shared" si="80"/>
        <v>56.2</v>
      </c>
    </row>
    <row r="526" spans="1:25" x14ac:dyDescent="0.2">
      <c r="A526" s="28">
        <v>42165</v>
      </c>
      <c r="B526">
        <v>2015</v>
      </c>
      <c r="C526">
        <v>6</v>
      </c>
      <c r="D526" t="s">
        <v>497</v>
      </c>
      <c r="E526" t="s">
        <v>413</v>
      </c>
      <c r="F526">
        <v>3</v>
      </c>
      <c r="G526" t="s">
        <v>1440</v>
      </c>
      <c r="H526" t="s">
        <v>1440</v>
      </c>
      <c r="I526" s="30">
        <v>4.34</v>
      </c>
      <c r="J526" s="30">
        <v>3.01</v>
      </c>
      <c r="K526" s="30">
        <v>8</v>
      </c>
      <c r="L526" s="30">
        <v>18.675999999999998</v>
      </c>
      <c r="M526" s="30">
        <v>6</v>
      </c>
      <c r="N526" s="30">
        <v>0</v>
      </c>
      <c r="O526" s="30">
        <v>7</v>
      </c>
      <c r="P526" s="30">
        <v>2</v>
      </c>
      <c r="Q526" s="30">
        <f t="shared" si="72"/>
        <v>4.34</v>
      </c>
      <c r="R526" s="30">
        <f t="shared" si="73"/>
        <v>3.01</v>
      </c>
      <c r="S526" s="30">
        <f t="shared" si="74"/>
        <v>8</v>
      </c>
      <c r="T526" s="30">
        <f t="shared" si="75"/>
        <v>18.675999999999998</v>
      </c>
      <c r="U526" s="30">
        <f t="shared" si="76"/>
        <v>6</v>
      </c>
      <c r="V526" s="30">
        <f t="shared" si="77"/>
        <v>0</v>
      </c>
      <c r="W526" s="30">
        <f t="shared" si="78"/>
        <v>7</v>
      </c>
      <c r="X526" s="30">
        <f t="shared" si="79"/>
        <v>2</v>
      </c>
      <c r="Y526" s="30">
        <f t="shared" si="80"/>
        <v>49.025999999999996</v>
      </c>
    </row>
    <row r="527" spans="1:25" x14ac:dyDescent="0.2">
      <c r="A527" s="28">
        <v>42166</v>
      </c>
      <c r="B527">
        <v>2015</v>
      </c>
      <c r="C527">
        <v>6</v>
      </c>
      <c r="D527" t="s">
        <v>497</v>
      </c>
      <c r="E527" t="s">
        <v>415</v>
      </c>
      <c r="F527">
        <v>4</v>
      </c>
      <c r="G527" t="s">
        <v>1440</v>
      </c>
      <c r="H527" t="s">
        <v>1440</v>
      </c>
      <c r="I527" s="30">
        <v>6</v>
      </c>
      <c r="J527" s="30">
        <v>2.33</v>
      </c>
      <c r="K527" s="30">
        <v>5.0999999999999996</v>
      </c>
      <c r="L527" s="30">
        <v>38.299999999999997</v>
      </c>
      <c r="M527" s="30">
        <v>11</v>
      </c>
      <c r="N527" s="30">
        <v>0</v>
      </c>
      <c r="O527" s="30">
        <v>1</v>
      </c>
      <c r="P527" s="30">
        <v>3</v>
      </c>
      <c r="Q527" s="30">
        <f t="shared" si="72"/>
        <v>6</v>
      </c>
      <c r="R527" s="30">
        <f t="shared" si="73"/>
        <v>2.33</v>
      </c>
      <c r="S527" s="30">
        <f t="shared" si="74"/>
        <v>5.0999999999999996</v>
      </c>
      <c r="T527" s="30">
        <f t="shared" si="75"/>
        <v>38.299999999999997</v>
      </c>
      <c r="U527" s="30">
        <f t="shared" si="76"/>
        <v>11</v>
      </c>
      <c r="V527" s="30">
        <f t="shared" si="77"/>
        <v>0</v>
      </c>
      <c r="W527" s="30">
        <f t="shared" si="78"/>
        <v>1</v>
      </c>
      <c r="X527" s="30">
        <f t="shared" si="79"/>
        <v>3</v>
      </c>
      <c r="Y527" s="30">
        <f t="shared" si="80"/>
        <v>66.72999999999999</v>
      </c>
    </row>
    <row r="528" spans="1:25" x14ac:dyDescent="0.2">
      <c r="A528" s="28">
        <v>42167</v>
      </c>
      <c r="B528">
        <v>2015</v>
      </c>
      <c r="C528">
        <v>6</v>
      </c>
      <c r="D528" t="s">
        <v>497</v>
      </c>
      <c r="E528" t="s">
        <v>417</v>
      </c>
      <c r="F528">
        <v>5</v>
      </c>
      <c r="G528" t="s">
        <v>1440</v>
      </c>
      <c r="H528" t="s">
        <v>1440</v>
      </c>
      <c r="I528" s="30">
        <v>1.67</v>
      </c>
      <c r="J528" s="30">
        <v>1.66</v>
      </c>
      <c r="K528" s="30">
        <v>2</v>
      </c>
      <c r="L528" s="30">
        <v>17.5</v>
      </c>
      <c r="M528" s="30">
        <v>2</v>
      </c>
      <c r="N528" s="30">
        <v>2</v>
      </c>
      <c r="O528" s="30">
        <v>0</v>
      </c>
      <c r="P528" s="30">
        <v>5</v>
      </c>
      <c r="Q528" s="30">
        <f t="shared" si="72"/>
        <v>1.67</v>
      </c>
      <c r="R528" s="30">
        <f t="shared" si="73"/>
        <v>1.66</v>
      </c>
      <c r="S528" s="30">
        <f t="shared" si="74"/>
        <v>2</v>
      </c>
      <c r="T528" s="30">
        <f t="shared" si="75"/>
        <v>17.5</v>
      </c>
      <c r="U528" s="30">
        <f t="shared" si="76"/>
        <v>2</v>
      </c>
      <c r="V528" s="30">
        <f t="shared" si="77"/>
        <v>2</v>
      </c>
      <c r="W528" s="30">
        <f t="shared" si="78"/>
        <v>0</v>
      </c>
      <c r="X528" s="30">
        <f t="shared" si="79"/>
        <v>5</v>
      </c>
      <c r="Y528" s="30">
        <f t="shared" si="80"/>
        <v>31.83</v>
      </c>
    </row>
    <row r="529" spans="1:25" x14ac:dyDescent="0.2">
      <c r="A529" s="28">
        <v>42168</v>
      </c>
      <c r="B529">
        <v>2015</v>
      </c>
      <c r="C529">
        <v>6</v>
      </c>
      <c r="D529" t="s">
        <v>497</v>
      </c>
      <c r="E529" t="s">
        <v>419</v>
      </c>
      <c r="F529">
        <v>6</v>
      </c>
      <c r="G529" t="s">
        <v>1440</v>
      </c>
      <c r="H529" t="s">
        <v>1440</v>
      </c>
      <c r="I529" s="30">
        <v>2.33</v>
      </c>
      <c r="J529" s="30">
        <v>4.66</v>
      </c>
      <c r="K529" s="30">
        <v>7.3</v>
      </c>
      <c r="L529" s="30">
        <v>21.4</v>
      </c>
      <c r="M529" s="30">
        <v>6</v>
      </c>
      <c r="N529" s="30">
        <v>0</v>
      </c>
      <c r="O529" s="30">
        <v>12</v>
      </c>
      <c r="P529" s="30">
        <v>4</v>
      </c>
      <c r="Q529" s="30">
        <f t="shared" si="72"/>
        <v>2.33</v>
      </c>
      <c r="R529" s="30">
        <f t="shared" si="73"/>
        <v>4.66</v>
      </c>
      <c r="S529" s="30">
        <f t="shared" si="74"/>
        <v>7.3</v>
      </c>
      <c r="T529" s="30">
        <f t="shared" si="75"/>
        <v>21.4</v>
      </c>
      <c r="U529" s="30">
        <f t="shared" si="76"/>
        <v>6</v>
      </c>
      <c r="V529" s="30">
        <f t="shared" si="77"/>
        <v>0</v>
      </c>
      <c r="W529" s="30">
        <f t="shared" si="78"/>
        <v>12</v>
      </c>
      <c r="X529" s="30">
        <f t="shared" si="79"/>
        <v>4</v>
      </c>
      <c r="Y529" s="30">
        <f t="shared" si="80"/>
        <v>57.69</v>
      </c>
    </row>
    <row r="530" spans="1:25" x14ac:dyDescent="0.2">
      <c r="A530" s="28">
        <v>42169</v>
      </c>
      <c r="B530">
        <v>2015</v>
      </c>
      <c r="C530">
        <v>6</v>
      </c>
      <c r="D530" t="s">
        <v>497</v>
      </c>
      <c r="E530" t="s">
        <v>421</v>
      </c>
      <c r="F530">
        <v>7</v>
      </c>
      <c r="G530" t="s">
        <v>1440</v>
      </c>
      <c r="H530" t="s">
        <v>1440</v>
      </c>
      <c r="I530" s="30">
        <v>5</v>
      </c>
      <c r="J530" s="30">
        <v>3.67</v>
      </c>
      <c r="K530" s="30">
        <v>1.6</v>
      </c>
      <c r="L530" s="30">
        <v>14</v>
      </c>
      <c r="M530" s="30">
        <v>6</v>
      </c>
      <c r="N530" s="30">
        <v>0</v>
      </c>
      <c r="O530" s="30">
        <v>3</v>
      </c>
      <c r="P530" s="30">
        <v>2</v>
      </c>
      <c r="Q530" s="30">
        <f t="shared" si="72"/>
        <v>5</v>
      </c>
      <c r="R530" s="30">
        <f t="shared" si="73"/>
        <v>3.67</v>
      </c>
      <c r="S530" s="30">
        <f t="shared" si="74"/>
        <v>1.6</v>
      </c>
      <c r="T530" s="30">
        <f t="shared" si="75"/>
        <v>14</v>
      </c>
      <c r="U530" s="30">
        <f t="shared" si="76"/>
        <v>6</v>
      </c>
      <c r="V530" s="30">
        <f t="shared" si="77"/>
        <v>0</v>
      </c>
      <c r="W530" s="30">
        <f t="shared" si="78"/>
        <v>3</v>
      </c>
      <c r="X530" s="30">
        <f t="shared" si="79"/>
        <v>2</v>
      </c>
      <c r="Y530" s="30">
        <f t="shared" si="80"/>
        <v>35.269999999999996</v>
      </c>
    </row>
    <row r="531" spans="1:25" x14ac:dyDescent="0.2">
      <c r="A531" s="28">
        <v>42170</v>
      </c>
      <c r="B531">
        <v>2015</v>
      </c>
      <c r="C531">
        <v>6</v>
      </c>
      <c r="D531" t="s">
        <v>497</v>
      </c>
      <c r="E531" t="s">
        <v>62</v>
      </c>
      <c r="F531">
        <v>1</v>
      </c>
      <c r="G531" t="s">
        <v>1440</v>
      </c>
      <c r="H531" t="s">
        <v>1440</v>
      </c>
      <c r="I531" s="30">
        <v>4</v>
      </c>
      <c r="J531" s="30">
        <v>3.36</v>
      </c>
      <c r="K531" s="30">
        <v>5</v>
      </c>
      <c r="L531" s="30">
        <v>37</v>
      </c>
      <c r="M531" s="30">
        <v>9</v>
      </c>
      <c r="N531" s="30">
        <v>0</v>
      </c>
      <c r="O531" s="30">
        <v>6</v>
      </c>
      <c r="P531" s="30">
        <v>9</v>
      </c>
      <c r="Q531" s="30">
        <f t="shared" si="72"/>
        <v>4</v>
      </c>
      <c r="R531" s="30">
        <f t="shared" si="73"/>
        <v>3.36</v>
      </c>
      <c r="S531" s="30">
        <f t="shared" si="74"/>
        <v>5</v>
      </c>
      <c r="T531" s="30">
        <f t="shared" si="75"/>
        <v>37</v>
      </c>
      <c r="U531" s="30">
        <f t="shared" si="76"/>
        <v>9</v>
      </c>
      <c r="V531" s="30">
        <f t="shared" si="77"/>
        <v>0</v>
      </c>
      <c r="W531" s="30">
        <f t="shared" si="78"/>
        <v>6</v>
      </c>
      <c r="X531" s="30">
        <f t="shared" si="79"/>
        <v>9</v>
      </c>
      <c r="Y531" s="30">
        <f t="shared" si="80"/>
        <v>73.36</v>
      </c>
    </row>
    <row r="532" spans="1:25" x14ac:dyDescent="0.2">
      <c r="A532" s="28">
        <v>42171</v>
      </c>
      <c r="B532">
        <v>2015</v>
      </c>
      <c r="C532">
        <v>6</v>
      </c>
      <c r="D532" t="s">
        <v>497</v>
      </c>
      <c r="E532" t="s">
        <v>411</v>
      </c>
      <c r="F532">
        <v>2</v>
      </c>
      <c r="G532" t="s">
        <v>1440</v>
      </c>
      <c r="H532" t="s">
        <v>1440</v>
      </c>
      <c r="I532" s="30">
        <v>7</v>
      </c>
      <c r="J532" s="30">
        <v>3.34</v>
      </c>
      <c r="K532" s="30">
        <v>4</v>
      </c>
      <c r="L532" s="30">
        <v>20</v>
      </c>
      <c r="M532" s="30">
        <v>6</v>
      </c>
      <c r="N532" s="30">
        <v>0</v>
      </c>
      <c r="O532" s="30">
        <v>8</v>
      </c>
      <c r="P532" s="30">
        <v>5</v>
      </c>
      <c r="Q532" s="30">
        <f t="shared" si="72"/>
        <v>7</v>
      </c>
      <c r="R532" s="30">
        <f t="shared" si="73"/>
        <v>3.34</v>
      </c>
      <c r="S532" s="30">
        <f t="shared" si="74"/>
        <v>4</v>
      </c>
      <c r="T532" s="30">
        <f t="shared" si="75"/>
        <v>20</v>
      </c>
      <c r="U532" s="30">
        <f t="shared" si="76"/>
        <v>6</v>
      </c>
      <c r="V532" s="30">
        <f t="shared" si="77"/>
        <v>0</v>
      </c>
      <c r="W532" s="30">
        <f t="shared" si="78"/>
        <v>8</v>
      </c>
      <c r="X532" s="30">
        <f t="shared" si="79"/>
        <v>5</v>
      </c>
      <c r="Y532" s="30">
        <f t="shared" si="80"/>
        <v>53.34</v>
      </c>
    </row>
    <row r="533" spans="1:25" x14ac:dyDescent="0.2">
      <c r="A533" s="28">
        <v>42172</v>
      </c>
      <c r="B533">
        <v>2015</v>
      </c>
      <c r="C533">
        <v>6</v>
      </c>
      <c r="D533" t="s">
        <v>497</v>
      </c>
      <c r="E533" t="s">
        <v>413</v>
      </c>
      <c r="F533">
        <v>3</v>
      </c>
      <c r="G533" t="s">
        <v>1440</v>
      </c>
      <c r="H533" t="s">
        <v>1440</v>
      </c>
      <c r="I533" s="30">
        <v>3.66</v>
      </c>
      <c r="J533" s="30">
        <v>3.32</v>
      </c>
      <c r="K533" s="30">
        <v>8.66</v>
      </c>
      <c r="L533" s="30">
        <v>24</v>
      </c>
      <c r="M533" s="30">
        <v>10</v>
      </c>
      <c r="N533" s="30">
        <v>1</v>
      </c>
      <c r="O533" s="30">
        <v>20</v>
      </c>
      <c r="P533" s="30">
        <v>2</v>
      </c>
      <c r="Q533" s="30">
        <f t="shared" si="72"/>
        <v>3.66</v>
      </c>
      <c r="R533" s="30">
        <f t="shared" si="73"/>
        <v>3.32</v>
      </c>
      <c r="S533" s="30">
        <f t="shared" si="74"/>
        <v>8.66</v>
      </c>
      <c r="T533" s="30">
        <f t="shared" si="75"/>
        <v>24</v>
      </c>
      <c r="U533" s="30">
        <f t="shared" si="76"/>
        <v>10</v>
      </c>
      <c r="V533" s="30">
        <f t="shared" si="77"/>
        <v>1</v>
      </c>
      <c r="W533" s="30">
        <f t="shared" si="78"/>
        <v>20</v>
      </c>
      <c r="X533" s="30">
        <f t="shared" si="79"/>
        <v>2</v>
      </c>
      <c r="Y533" s="30">
        <f t="shared" si="80"/>
        <v>72.64</v>
      </c>
    </row>
    <row r="534" spans="1:25" x14ac:dyDescent="0.2">
      <c r="A534" s="28">
        <v>42173</v>
      </c>
      <c r="B534">
        <v>2015</v>
      </c>
      <c r="C534">
        <v>6</v>
      </c>
      <c r="D534" t="s">
        <v>497</v>
      </c>
      <c r="E534" t="s">
        <v>415</v>
      </c>
      <c r="F534">
        <v>4</v>
      </c>
      <c r="G534" t="s">
        <v>1440</v>
      </c>
      <c r="H534" t="s">
        <v>1440</v>
      </c>
      <c r="I534" s="30">
        <v>3</v>
      </c>
      <c r="J534" s="30">
        <v>5.33</v>
      </c>
      <c r="K534" s="30">
        <v>7</v>
      </c>
      <c r="L534" s="30">
        <v>24.6</v>
      </c>
      <c r="M534" s="30">
        <v>4</v>
      </c>
      <c r="N534" s="30">
        <v>0</v>
      </c>
      <c r="O534" s="30">
        <v>23</v>
      </c>
      <c r="P534" s="30">
        <v>3.6</v>
      </c>
      <c r="Q534" s="30">
        <f t="shared" si="72"/>
        <v>3</v>
      </c>
      <c r="R534" s="30">
        <f t="shared" si="73"/>
        <v>5.33</v>
      </c>
      <c r="S534" s="30">
        <f t="shared" si="74"/>
        <v>7</v>
      </c>
      <c r="T534" s="30">
        <f t="shared" si="75"/>
        <v>24.6</v>
      </c>
      <c r="U534" s="30">
        <f t="shared" si="76"/>
        <v>4</v>
      </c>
      <c r="V534" s="30">
        <f t="shared" si="77"/>
        <v>0</v>
      </c>
      <c r="W534" s="30">
        <f t="shared" si="78"/>
        <v>23</v>
      </c>
      <c r="X534" s="30">
        <f t="shared" si="79"/>
        <v>3.6</v>
      </c>
      <c r="Y534" s="30">
        <f t="shared" si="80"/>
        <v>70.53</v>
      </c>
    </row>
    <row r="535" spans="1:25" x14ac:dyDescent="0.2">
      <c r="A535" s="28">
        <v>42174</v>
      </c>
      <c r="B535">
        <v>2015</v>
      </c>
      <c r="C535">
        <v>6</v>
      </c>
      <c r="D535" t="s">
        <v>497</v>
      </c>
      <c r="E535" t="s">
        <v>417</v>
      </c>
      <c r="F535">
        <v>5</v>
      </c>
      <c r="G535" t="s">
        <v>1440</v>
      </c>
      <c r="H535" t="s">
        <v>1440</v>
      </c>
      <c r="I535" s="30">
        <v>5.33</v>
      </c>
      <c r="J535" s="30">
        <v>4.01</v>
      </c>
      <c r="K535" s="30">
        <v>3.1</v>
      </c>
      <c r="L535" s="30">
        <v>24</v>
      </c>
      <c r="M535" s="30">
        <v>13</v>
      </c>
      <c r="N535" s="30">
        <v>2</v>
      </c>
      <c r="O535" s="30">
        <v>10</v>
      </c>
      <c r="P535" s="30">
        <v>6.3</v>
      </c>
      <c r="Q535" s="30">
        <f t="shared" si="72"/>
        <v>5.33</v>
      </c>
      <c r="R535" s="30">
        <f t="shared" si="73"/>
        <v>4.01</v>
      </c>
      <c r="S535" s="30">
        <f t="shared" si="74"/>
        <v>3.1</v>
      </c>
      <c r="T535" s="30">
        <f t="shared" si="75"/>
        <v>24</v>
      </c>
      <c r="U535" s="30">
        <f t="shared" si="76"/>
        <v>13</v>
      </c>
      <c r="V535" s="30">
        <f t="shared" si="77"/>
        <v>2</v>
      </c>
      <c r="W535" s="30">
        <f t="shared" si="78"/>
        <v>10</v>
      </c>
      <c r="X535" s="30">
        <f t="shared" si="79"/>
        <v>6.3</v>
      </c>
      <c r="Y535" s="30">
        <f t="shared" si="80"/>
        <v>67.739999999999995</v>
      </c>
    </row>
    <row r="536" spans="1:25" x14ac:dyDescent="0.2">
      <c r="A536" s="28">
        <v>42175</v>
      </c>
      <c r="B536">
        <v>2015</v>
      </c>
      <c r="C536">
        <v>6</v>
      </c>
      <c r="D536" t="s">
        <v>497</v>
      </c>
      <c r="E536" t="s">
        <v>419</v>
      </c>
      <c r="F536">
        <v>6</v>
      </c>
      <c r="G536" t="s">
        <v>1440</v>
      </c>
      <c r="H536" t="s">
        <v>1440</v>
      </c>
      <c r="I536" s="30">
        <v>9.34</v>
      </c>
      <c r="J536" s="30">
        <v>3</v>
      </c>
      <c r="K536" s="30">
        <v>3</v>
      </c>
      <c r="L536" s="30">
        <v>26.8</v>
      </c>
      <c r="M536" s="30">
        <v>5</v>
      </c>
      <c r="N536" s="30">
        <v>0</v>
      </c>
      <c r="O536" s="30">
        <v>10</v>
      </c>
      <c r="P536" s="30">
        <v>7</v>
      </c>
      <c r="Q536" s="30">
        <f t="shared" si="72"/>
        <v>9.34</v>
      </c>
      <c r="R536" s="30">
        <f t="shared" si="73"/>
        <v>3</v>
      </c>
      <c r="S536" s="30">
        <f t="shared" si="74"/>
        <v>3</v>
      </c>
      <c r="T536" s="30">
        <f t="shared" si="75"/>
        <v>26.8</v>
      </c>
      <c r="U536" s="30">
        <f t="shared" si="76"/>
        <v>5</v>
      </c>
      <c r="V536" s="30">
        <f t="shared" si="77"/>
        <v>0</v>
      </c>
      <c r="W536" s="30">
        <f t="shared" si="78"/>
        <v>10</v>
      </c>
      <c r="X536" s="30">
        <f t="shared" si="79"/>
        <v>7</v>
      </c>
      <c r="Y536" s="30">
        <f t="shared" si="80"/>
        <v>64.14</v>
      </c>
    </row>
    <row r="537" spans="1:25" x14ac:dyDescent="0.2">
      <c r="A537" s="28">
        <v>42176</v>
      </c>
      <c r="B537">
        <v>2015</v>
      </c>
      <c r="C537">
        <v>6</v>
      </c>
      <c r="D537" t="s">
        <v>497</v>
      </c>
      <c r="E537" t="s">
        <v>421</v>
      </c>
      <c r="F537">
        <v>7</v>
      </c>
      <c r="G537" t="s">
        <v>1440</v>
      </c>
      <c r="H537" t="s">
        <v>1440</v>
      </c>
      <c r="I537" s="30">
        <v>9.34</v>
      </c>
      <c r="J537" s="30">
        <v>0.68</v>
      </c>
      <c r="K537" s="30">
        <v>5</v>
      </c>
      <c r="L537" s="30">
        <v>18</v>
      </c>
      <c r="M537" s="30">
        <v>5</v>
      </c>
      <c r="N537" s="30">
        <v>0</v>
      </c>
      <c r="O537" s="30">
        <v>6</v>
      </c>
      <c r="P537" s="30">
        <v>2</v>
      </c>
      <c r="Q537" s="30">
        <f t="shared" si="72"/>
        <v>9.34</v>
      </c>
      <c r="R537" s="30">
        <f t="shared" si="73"/>
        <v>0.68</v>
      </c>
      <c r="S537" s="30">
        <f t="shared" si="74"/>
        <v>5</v>
      </c>
      <c r="T537" s="30">
        <f t="shared" si="75"/>
        <v>18</v>
      </c>
      <c r="U537" s="30">
        <f t="shared" si="76"/>
        <v>5</v>
      </c>
      <c r="V537" s="30">
        <f t="shared" si="77"/>
        <v>0</v>
      </c>
      <c r="W537" s="30">
        <f t="shared" si="78"/>
        <v>6</v>
      </c>
      <c r="X537" s="30">
        <f t="shared" si="79"/>
        <v>2</v>
      </c>
      <c r="Y537" s="30">
        <f t="shared" si="80"/>
        <v>46.019999999999996</v>
      </c>
    </row>
    <row r="538" spans="1:25" x14ac:dyDescent="0.2">
      <c r="A538" s="28">
        <v>42177</v>
      </c>
      <c r="B538">
        <v>2015</v>
      </c>
      <c r="C538">
        <v>6</v>
      </c>
      <c r="D538" t="s">
        <v>497</v>
      </c>
      <c r="E538" t="s">
        <v>62</v>
      </c>
      <c r="F538">
        <v>1</v>
      </c>
      <c r="G538" t="s">
        <v>1440</v>
      </c>
      <c r="H538" t="s">
        <v>1440</v>
      </c>
      <c r="I538" s="30">
        <v>5.17</v>
      </c>
      <c r="J538" s="30">
        <v>6.99</v>
      </c>
      <c r="K538" s="30">
        <v>9.6</v>
      </c>
      <c r="L538" s="30">
        <v>29.062000000000001</v>
      </c>
      <c r="M538" s="30">
        <v>0</v>
      </c>
      <c r="N538" s="30">
        <v>0</v>
      </c>
      <c r="O538" s="30">
        <v>1</v>
      </c>
      <c r="P538" s="30">
        <v>5</v>
      </c>
      <c r="Q538" s="30">
        <f t="shared" si="72"/>
        <v>5.17</v>
      </c>
      <c r="R538" s="30">
        <f t="shared" si="73"/>
        <v>6.99</v>
      </c>
      <c r="S538" s="30">
        <f t="shared" si="74"/>
        <v>9.6</v>
      </c>
      <c r="T538" s="30">
        <f t="shared" si="75"/>
        <v>29.062000000000001</v>
      </c>
      <c r="U538" s="30">
        <f t="shared" si="76"/>
        <v>0</v>
      </c>
      <c r="V538" s="30">
        <f t="shared" si="77"/>
        <v>0</v>
      </c>
      <c r="W538" s="30">
        <f t="shared" si="78"/>
        <v>1</v>
      </c>
      <c r="X538" s="30">
        <f t="shared" si="79"/>
        <v>5</v>
      </c>
      <c r="Y538" s="30">
        <f t="shared" si="80"/>
        <v>56.822000000000003</v>
      </c>
    </row>
    <row r="539" spans="1:25" x14ac:dyDescent="0.2">
      <c r="A539" s="28">
        <v>42178</v>
      </c>
      <c r="B539">
        <v>2015</v>
      </c>
      <c r="C539">
        <v>6</v>
      </c>
      <c r="D539" t="s">
        <v>497</v>
      </c>
      <c r="E539" t="s">
        <v>411</v>
      </c>
      <c r="F539">
        <v>2</v>
      </c>
      <c r="G539" t="s">
        <v>1440</v>
      </c>
      <c r="H539" t="s">
        <v>1440</v>
      </c>
      <c r="I539" s="30">
        <v>4.67</v>
      </c>
      <c r="J539" s="30">
        <v>5.67</v>
      </c>
      <c r="K539" s="30">
        <v>3.5</v>
      </c>
      <c r="L539" s="30">
        <v>19</v>
      </c>
      <c r="M539" s="30">
        <v>7</v>
      </c>
      <c r="N539" s="30">
        <v>0</v>
      </c>
      <c r="O539" s="30">
        <v>5</v>
      </c>
      <c r="P539" s="30">
        <v>5</v>
      </c>
      <c r="Q539" s="30">
        <f t="shared" si="72"/>
        <v>4.67</v>
      </c>
      <c r="R539" s="30">
        <f t="shared" si="73"/>
        <v>5.67</v>
      </c>
      <c r="S539" s="30">
        <f t="shared" si="74"/>
        <v>3.5</v>
      </c>
      <c r="T539" s="30">
        <f t="shared" si="75"/>
        <v>19</v>
      </c>
      <c r="U539" s="30">
        <f t="shared" si="76"/>
        <v>7</v>
      </c>
      <c r="V539" s="30">
        <f t="shared" si="77"/>
        <v>0</v>
      </c>
      <c r="W539" s="30">
        <f t="shared" si="78"/>
        <v>5</v>
      </c>
      <c r="X539" s="30">
        <f t="shared" si="79"/>
        <v>5</v>
      </c>
      <c r="Y539" s="30">
        <f t="shared" si="80"/>
        <v>49.84</v>
      </c>
    </row>
    <row r="540" spans="1:25" x14ac:dyDescent="0.2">
      <c r="A540" s="28">
        <v>42179</v>
      </c>
      <c r="B540">
        <v>2015</v>
      </c>
      <c r="C540">
        <v>6</v>
      </c>
      <c r="D540" t="s">
        <v>497</v>
      </c>
      <c r="E540" t="s">
        <v>413</v>
      </c>
      <c r="F540">
        <v>3</v>
      </c>
      <c r="G540" t="s">
        <v>1440</v>
      </c>
      <c r="H540" t="s">
        <v>1440</v>
      </c>
      <c r="I540" s="30">
        <v>3.83</v>
      </c>
      <c r="J540" s="30">
        <v>4</v>
      </c>
      <c r="K540" s="30">
        <v>7</v>
      </c>
      <c r="L540" s="30">
        <v>23.8</v>
      </c>
      <c r="M540" s="30">
        <v>5</v>
      </c>
      <c r="N540" s="30">
        <v>1</v>
      </c>
      <c r="O540" s="30">
        <v>4</v>
      </c>
      <c r="P540" s="30">
        <v>3</v>
      </c>
      <c r="Q540" s="30">
        <f t="shared" si="72"/>
        <v>3.83</v>
      </c>
      <c r="R540" s="30">
        <f t="shared" si="73"/>
        <v>4</v>
      </c>
      <c r="S540" s="30">
        <f t="shared" si="74"/>
        <v>7</v>
      </c>
      <c r="T540" s="30">
        <f t="shared" si="75"/>
        <v>23.8</v>
      </c>
      <c r="U540" s="30">
        <f t="shared" si="76"/>
        <v>5</v>
      </c>
      <c r="V540" s="30">
        <f t="shared" si="77"/>
        <v>1</v>
      </c>
      <c r="W540" s="30">
        <f t="shared" si="78"/>
        <v>4</v>
      </c>
      <c r="X540" s="30">
        <f t="shared" si="79"/>
        <v>3</v>
      </c>
      <c r="Y540" s="30">
        <f t="shared" si="80"/>
        <v>51.63</v>
      </c>
    </row>
    <row r="541" spans="1:25" x14ac:dyDescent="0.2">
      <c r="A541" s="28">
        <v>42180</v>
      </c>
      <c r="B541">
        <v>2015</v>
      </c>
      <c r="C541">
        <v>6</v>
      </c>
      <c r="D541" t="s">
        <v>497</v>
      </c>
      <c r="E541" t="s">
        <v>415</v>
      </c>
      <c r="F541">
        <v>4</v>
      </c>
      <c r="G541" t="s">
        <v>1440</v>
      </c>
      <c r="H541" t="s">
        <v>1440</v>
      </c>
      <c r="I541" s="30">
        <v>6.33</v>
      </c>
      <c r="J541" s="30">
        <v>4.34</v>
      </c>
      <c r="K541" s="30">
        <v>6</v>
      </c>
      <c r="L541" s="30">
        <v>24.125</v>
      </c>
      <c r="M541" s="30">
        <v>4</v>
      </c>
      <c r="N541" s="30">
        <v>0</v>
      </c>
      <c r="O541" s="30">
        <v>0</v>
      </c>
      <c r="P541" s="30">
        <v>3</v>
      </c>
      <c r="Q541" s="30">
        <f t="shared" si="72"/>
        <v>6.33</v>
      </c>
      <c r="R541" s="30">
        <f t="shared" si="73"/>
        <v>4.34</v>
      </c>
      <c r="S541" s="30">
        <f t="shared" si="74"/>
        <v>6</v>
      </c>
      <c r="T541" s="30">
        <f t="shared" si="75"/>
        <v>24.125</v>
      </c>
      <c r="U541" s="30">
        <f t="shared" si="76"/>
        <v>4</v>
      </c>
      <c r="V541" s="30">
        <f t="shared" si="77"/>
        <v>0</v>
      </c>
      <c r="W541" s="30">
        <f t="shared" si="78"/>
        <v>0</v>
      </c>
      <c r="X541" s="30">
        <f t="shared" si="79"/>
        <v>3</v>
      </c>
      <c r="Y541" s="30">
        <f t="shared" si="80"/>
        <v>47.795000000000002</v>
      </c>
    </row>
    <row r="542" spans="1:25" x14ac:dyDescent="0.2">
      <c r="A542" s="28">
        <v>42181</v>
      </c>
      <c r="B542">
        <v>2015</v>
      </c>
      <c r="C542">
        <v>6</v>
      </c>
      <c r="D542" t="s">
        <v>497</v>
      </c>
      <c r="E542" t="s">
        <v>417</v>
      </c>
      <c r="F542">
        <v>5</v>
      </c>
      <c r="G542" t="s">
        <v>1440</v>
      </c>
      <c r="H542" t="s">
        <v>1440</v>
      </c>
      <c r="I542" s="30">
        <v>7.17</v>
      </c>
      <c r="J542" s="30">
        <v>0.33</v>
      </c>
      <c r="K542" s="30">
        <v>2</v>
      </c>
      <c r="L542" s="30">
        <v>29</v>
      </c>
      <c r="M542" s="30">
        <v>3</v>
      </c>
      <c r="N542" s="30">
        <v>0</v>
      </c>
      <c r="O542" s="30">
        <v>1</v>
      </c>
      <c r="P542" s="30">
        <v>4</v>
      </c>
      <c r="Q542" s="30">
        <f t="shared" si="72"/>
        <v>7.17</v>
      </c>
      <c r="R542" s="30">
        <f t="shared" si="73"/>
        <v>0.33</v>
      </c>
      <c r="S542" s="30">
        <f t="shared" si="74"/>
        <v>2</v>
      </c>
      <c r="T542" s="30">
        <f t="shared" si="75"/>
        <v>29</v>
      </c>
      <c r="U542" s="30">
        <f t="shared" si="76"/>
        <v>3</v>
      </c>
      <c r="V542" s="30">
        <f t="shared" si="77"/>
        <v>0</v>
      </c>
      <c r="W542" s="30">
        <f t="shared" si="78"/>
        <v>1</v>
      </c>
      <c r="X542" s="30">
        <f t="shared" si="79"/>
        <v>4</v>
      </c>
      <c r="Y542" s="30">
        <f t="shared" si="80"/>
        <v>46.5</v>
      </c>
    </row>
    <row r="543" spans="1:25" x14ac:dyDescent="0.2">
      <c r="A543" s="28">
        <v>42182</v>
      </c>
      <c r="B543">
        <v>2015</v>
      </c>
      <c r="C543">
        <v>6</v>
      </c>
      <c r="D543" t="s">
        <v>497</v>
      </c>
      <c r="E543" t="s">
        <v>419</v>
      </c>
      <c r="F543">
        <v>6</v>
      </c>
      <c r="G543" t="s">
        <v>1440</v>
      </c>
      <c r="H543" t="s">
        <v>1440</v>
      </c>
      <c r="I543" s="30">
        <v>7.33</v>
      </c>
      <c r="J543" s="30">
        <v>3.33</v>
      </c>
      <c r="K543" s="30">
        <v>6</v>
      </c>
      <c r="L543" s="30">
        <v>36</v>
      </c>
      <c r="M543" s="30">
        <v>10</v>
      </c>
      <c r="N543" s="30">
        <v>0</v>
      </c>
      <c r="O543" s="30">
        <v>1</v>
      </c>
      <c r="P543" s="30">
        <v>2</v>
      </c>
      <c r="Q543" s="30">
        <f t="shared" si="72"/>
        <v>7.33</v>
      </c>
      <c r="R543" s="30">
        <f t="shared" si="73"/>
        <v>3.33</v>
      </c>
      <c r="S543" s="30">
        <f t="shared" si="74"/>
        <v>6</v>
      </c>
      <c r="T543" s="30">
        <f t="shared" si="75"/>
        <v>36</v>
      </c>
      <c r="U543" s="30">
        <f t="shared" si="76"/>
        <v>10</v>
      </c>
      <c r="V543" s="30">
        <f t="shared" si="77"/>
        <v>0</v>
      </c>
      <c r="W543" s="30">
        <f t="shared" si="78"/>
        <v>1</v>
      </c>
      <c r="X543" s="30">
        <f t="shared" si="79"/>
        <v>2</v>
      </c>
      <c r="Y543" s="30">
        <f t="shared" si="80"/>
        <v>65.66</v>
      </c>
    </row>
    <row r="544" spans="1:25" x14ac:dyDescent="0.2">
      <c r="A544" s="28">
        <v>42183</v>
      </c>
      <c r="B544">
        <v>2015</v>
      </c>
      <c r="C544">
        <v>6</v>
      </c>
      <c r="D544" t="s">
        <v>497</v>
      </c>
      <c r="E544" t="s">
        <v>421</v>
      </c>
      <c r="F544">
        <v>7</v>
      </c>
      <c r="G544" t="s">
        <v>1440</v>
      </c>
      <c r="H544" t="s">
        <v>1440</v>
      </c>
      <c r="I544" s="30">
        <v>5.34</v>
      </c>
      <c r="J544" s="30">
        <v>4.6500000000000004</v>
      </c>
      <c r="K544" s="30">
        <v>7.4</v>
      </c>
      <c r="L544" s="30">
        <v>12</v>
      </c>
      <c r="M544" s="30">
        <v>0</v>
      </c>
      <c r="N544" s="30">
        <v>0</v>
      </c>
      <c r="O544" s="30">
        <v>6</v>
      </c>
      <c r="P544" s="30">
        <v>6</v>
      </c>
      <c r="Q544" s="30">
        <f t="shared" si="72"/>
        <v>5.34</v>
      </c>
      <c r="R544" s="30">
        <f t="shared" si="73"/>
        <v>4.6500000000000004</v>
      </c>
      <c r="S544" s="30">
        <f t="shared" si="74"/>
        <v>7.4</v>
      </c>
      <c r="T544" s="30">
        <f t="shared" si="75"/>
        <v>12</v>
      </c>
      <c r="U544" s="30">
        <f t="shared" si="76"/>
        <v>0</v>
      </c>
      <c r="V544" s="30">
        <f t="shared" si="77"/>
        <v>0</v>
      </c>
      <c r="W544" s="30">
        <f t="shared" si="78"/>
        <v>6</v>
      </c>
      <c r="X544" s="30">
        <f t="shared" si="79"/>
        <v>6</v>
      </c>
      <c r="Y544" s="30">
        <f t="shared" si="80"/>
        <v>41.39</v>
      </c>
    </row>
    <row r="545" spans="1:25" x14ac:dyDescent="0.2">
      <c r="A545" s="28">
        <v>42184</v>
      </c>
      <c r="B545">
        <v>2015</v>
      </c>
      <c r="C545">
        <v>6</v>
      </c>
      <c r="D545" t="s">
        <v>497</v>
      </c>
      <c r="E545" t="s">
        <v>62</v>
      </c>
      <c r="F545">
        <v>1</v>
      </c>
      <c r="G545" t="s">
        <v>1440</v>
      </c>
      <c r="H545" t="s">
        <v>1440</v>
      </c>
      <c r="I545" s="30">
        <v>5.68</v>
      </c>
      <c r="J545" s="30">
        <v>3.66</v>
      </c>
      <c r="K545" s="30">
        <v>4</v>
      </c>
      <c r="L545" s="30">
        <v>22</v>
      </c>
      <c r="M545" s="30">
        <v>15</v>
      </c>
      <c r="N545" s="30">
        <v>0</v>
      </c>
      <c r="O545" s="30">
        <v>11</v>
      </c>
      <c r="P545" s="30">
        <v>3</v>
      </c>
      <c r="Q545" s="30">
        <f t="shared" si="72"/>
        <v>5.68</v>
      </c>
      <c r="R545" s="30">
        <f t="shared" si="73"/>
        <v>3.66</v>
      </c>
      <c r="S545" s="30">
        <f t="shared" si="74"/>
        <v>4</v>
      </c>
      <c r="T545" s="30">
        <f t="shared" si="75"/>
        <v>22</v>
      </c>
      <c r="U545" s="30">
        <f t="shared" si="76"/>
        <v>15</v>
      </c>
      <c r="V545" s="30">
        <f t="shared" si="77"/>
        <v>0</v>
      </c>
      <c r="W545" s="30">
        <f t="shared" si="78"/>
        <v>11</v>
      </c>
      <c r="X545" s="30">
        <f t="shared" si="79"/>
        <v>3</v>
      </c>
      <c r="Y545" s="30">
        <f t="shared" si="80"/>
        <v>64.34</v>
      </c>
    </row>
    <row r="546" spans="1:25" x14ac:dyDescent="0.2">
      <c r="A546" s="28">
        <v>42185</v>
      </c>
      <c r="B546">
        <v>2015</v>
      </c>
      <c r="C546">
        <v>6</v>
      </c>
      <c r="D546" t="s">
        <v>497</v>
      </c>
      <c r="E546" t="s">
        <v>411</v>
      </c>
      <c r="F546">
        <v>2</v>
      </c>
      <c r="G546" t="s">
        <v>1440</v>
      </c>
      <c r="H546" t="s">
        <v>1440</v>
      </c>
      <c r="I546" s="30">
        <v>1</v>
      </c>
      <c r="J546" s="30">
        <v>4.67</v>
      </c>
      <c r="K546" s="30">
        <v>6</v>
      </c>
      <c r="L546" s="30">
        <v>35</v>
      </c>
      <c r="M546" s="30">
        <v>12</v>
      </c>
      <c r="N546" s="30">
        <v>0</v>
      </c>
      <c r="O546" s="30">
        <v>2</v>
      </c>
      <c r="P546" s="30">
        <v>4.3</v>
      </c>
      <c r="Q546" s="30">
        <f t="shared" si="72"/>
        <v>1</v>
      </c>
      <c r="R546" s="30">
        <f t="shared" si="73"/>
        <v>4.67</v>
      </c>
      <c r="S546" s="30">
        <f t="shared" si="74"/>
        <v>6</v>
      </c>
      <c r="T546" s="30">
        <f t="shared" si="75"/>
        <v>35</v>
      </c>
      <c r="U546" s="30">
        <f t="shared" si="76"/>
        <v>12</v>
      </c>
      <c r="V546" s="30">
        <f t="shared" si="77"/>
        <v>0</v>
      </c>
      <c r="W546" s="30">
        <f t="shared" si="78"/>
        <v>2</v>
      </c>
      <c r="X546" s="30">
        <f t="shared" si="79"/>
        <v>4.3</v>
      </c>
      <c r="Y546" s="30">
        <f t="shared" si="80"/>
        <v>64.97</v>
      </c>
    </row>
    <row r="547" spans="1:25" x14ac:dyDescent="0.2">
      <c r="A547" s="28">
        <v>42186</v>
      </c>
      <c r="B547">
        <v>2015</v>
      </c>
      <c r="C547">
        <v>7</v>
      </c>
      <c r="D547" t="s">
        <v>556</v>
      </c>
      <c r="E547" t="s">
        <v>413</v>
      </c>
      <c r="F547">
        <v>3</v>
      </c>
      <c r="G547" t="s">
        <v>1440</v>
      </c>
      <c r="H547" t="s">
        <v>1440</v>
      </c>
      <c r="I547" s="30">
        <v>8.83</v>
      </c>
      <c r="J547" s="30">
        <v>5.68</v>
      </c>
      <c r="K547" s="30">
        <v>5.4</v>
      </c>
      <c r="L547" s="30">
        <v>18.25</v>
      </c>
      <c r="M547" s="30">
        <v>14</v>
      </c>
      <c r="N547" s="30">
        <v>1</v>
      </c>
      <c r="O547" s="30">
        <v>12</v>
      </c>
      <c r="P547" s="30">
        <v>10</v>
      </c>
      <c r="Q547" s="30">
        <f t="shared" si="72"/>
        <v>8.83</v>
      </c>
      <c r="R547" s="30">
        <f t="shared" si="73"/>
        <v>5.68</v>
      </c>
      <c r="S547" s="30">
        <f t="shared" si="74"/>
        <v>5.4</v>
      </c>
      <c r="T547" s="30">
        <f t="shared" si="75"/>
        <v>18.25</v>
      </c>
      <c r="U547" s="30">
        <f t="shared" si="76"/>
        <v>14</v>
      </c>
      <c r="V547" s="30">
        <f t="shared" si="77"/>
        <v>1</v>
      </c>
      <c r="W547" s="30">
        <f t="shared" si="78"/>
        <v>12</v>
      </c>
      <c r="X547" s="30">
        <f t="shared" si="79"/>
        <v>10</v>
      </c>
      <c r="Y547" s="30">
        <f t="shared" si="80"/>
        <v>75.16</v>
      </c>
    </row>
    <row r="548" spans="1:25" x14ac:dyDescent="0.2">
      <c r="A548" s="28">
        <v>42187</v>
      </c>
      <c r="B548">
        <v>2015</v>
      </c>
      <c r="C548">
        <v>7</v>
      </c>
      <c r="D548" t="s">
        <v>556</v>
      </c>
      <c r="E548" t="s">
        <v>415</v>
      </c>
      <c r="F548">
        <v>4</v>
      </c>
      <c r="G548" t="s">
        <v>1440</v>
      </c>
      <c r="H548" t="s">
        <v>1440</v>
      </c>
      <c r="I548" s="30">
        <v>3</v>
      </c>
      <c r="J548" s="30">
        <v>2</v>
      </c>
      <c r="K548" s="30">
        <v>1</v>
      </c>
      <c r="L548" s="30">
        <v>23.15</v>
      </c>
      <c r="M548" s="30">
        <v>3</v>
      </c>
      <c r="N548" s="30">
        <v>0</v>
      </c>
      <c r="O548" s="30">
        <v>1</v>
      </c>
      <c r="P548" s="30">
        <v>2</v>
      </c>
      <c r="Q548" s="30">
        <f t="shared" si="72"/>
        <v>3</v>
      </c>
      <c r="R548" s="30">
        <f t="shared" si="73"/>
        <v>2</v>
      </c>
      <c r="S548" s="30">
        <f t="shared" si="74"/>
        <v>1</v>
      </c>
      <c r="T548" s="30">
        <f t="shared" si="75"/>
        <v>23.15</v>
      </c>
      <c r="U548" s="30">
        <f t="shared" si="76"/>
        <v>3</v>
      </c>
      <c r="V548" s="30">
        <f t="shared" si="77"/>
        <v>0</v>
      </c>
      <c r="W548" s="30">
        <f t="shared" si="78"/>
        <v>1</v>
      </c>
      <c r="X548" s="30">
        <f t="shared" si="79"/>
        <v>2</v>
      </c>
      <c r="Y548" s="30">
        <f t="shared" si="80"/>
        <v>35.15</v>
      </c>
    </row>
    <row r="549" spans="1:25" x14ac:dyDescent="0.2">
      <c r="A549" s="28">
        <v>42188</v>
      </c>
      <c r="B549">
        <v>2015</v>
      </c>
      <c r="C549">
        <v>7</v>
      </c>
      <c r="D549" t="s">
        <v>556</v>
      </c>
      <c r="E549" t="s">
        <v>417</v>
      </c>
      <c r="F549">
        <v>5</v>
      </c>
      <c r="G549" t="s">
        <v>1440</v>
      </c>
      <c r="H549" t="s">
        <v>1440</v>
      </c>
      <c r="I549" s="30">
        <v>5.5</v>
      </c>
      <c r="J549" s="30">
        <v>4.33</v>
      </c>
      <c r="K549" s="30">
        <v>3.5</v>
      </c>
      <c r="L549" s="30">
        <v>24.5</v>
      </c>
      <c r="M549" s="30">
        <v>10</v>
      </c>
      <c r="N549" s="30">
        <v>0</v>
      </c>
      <c r="O549" s="30">
        <v>8</v>
      </c>
      <c r="P549" s="30">
        <v>4</v>
      </c>
      <c r="Q549" s="30">
        <f t="shared" si="72"/>
        <v>5.5</v>
      </c>
      <c r="R549" s="30">
        <f t="shared" si="73"/>
        <v>4.33</v>
      </c>
      <c r="S549" s="30">
        <f t="shared" si="74"/>
        <v>3.5</v>
      </c>
      <c r="T549" s="30">
        <f t="shared" si="75"/>
        <v>24.5</v>
      </c>
      <c r="U549" s="30">
        <f t="shared" si="76"/>
        <v>10</v>
      </c>
      <c r="V549" s="30">
        <f t="shared" si="77"/>
        <v>0</v>
      </c>
      <c r="W549" s="30">
        <f t="shared" si="78"/>
        <v>8</v>
      </c>
      <c r="X549" s="30">
        <f t="shared" si="79"/>
        <v>4</v>
      </c>
      <c r="Y549" s="30">
        <f t="shared" si="80"/>
        <v>59.83</v>
      </c>
    </row>
    <row r="550" spans="1:25" x14ac:dyDescent="0.2">
      <c r="A550" s="28">
        <v>42189</v>
      </c>
      <c r="B550">
        <v>2015</v>
      </c>
      <c r="C550">
        <v>7</v>
      </c>
      <c r="D550" t="s">
        <v>556</v>
      </c>
      <c r="E550" t="s">
        <v>419</v>
      </c>
      <c r="F550">
        <v>6</v>
      </c>
      <c r="G550" t="s">
        <v>1440</v>
      </c>
      <c r="H550" t="s">
        <v>1440</v>
      </c>
      <c r="I550" s="30">
        <v>7.35</v>
      </c>
      <c r="J550" s="30">
        <v>2.34</v>
      </c>
      <c r="K550" s="30">
        <v>4.2</v>
      </c>
      <c r="L550" s="30">
        <v>15.2</v>
      </c>
      <c r="M550" s="30">
        <v>2</v>
      </c>
      <c r="N550" s="30">
        <v>0</v>
      </c>
      <c r="O550" s="30">
        <v>0</v>
      </c>
      <c r="P550" s="30">
        <v>3</v>
      </c>
      <c r="Q550" s="30">
        <f t="shared" si="72"/>
        <v>7.35</v>
      </c>
      <c r="R550" s="30">
        <f t="shared" si="73"/>
        <v>2.34</v>
      </c>
      <c r="S550" s="30">
        <f t="shared" si="74"/>
        <v>4.2</v>
      </c>
      <c r="T550" s="30">
        <f t="shared" si="75"/>
        <v>15.2</v>
      </c>
      <c r="U550" s="30">
        <f t="shared" si="76"/>
        <v>2</v>
      </c>
      <c r="V550" s="30">
        <f t="shared" si="77"/>
        <v>0</v>
      </c>
      <c r="W550" s="30">
        <f t="shared" si="78"/>
        <v>0</v>
      </c>
      <c r="X550" s="30">
        <f t="shared" si="79"/>
        <v>3</v>
      </c>
      <c r="Y550" s="30">
        <f t="shared" si="80"/>
        <v>34.090000000000003</v>
      </c>
    </row>
    <row r="551" spans="1:25" x14ac:dyDescent="0.2">
      <c r="A551" s="28">
        <v>42190</v>
      </c>
      <c r="B551">
        <v>2015</v>
      </c>
      <c r="C551">
        <v>7</v>
      </c>
      <c r="D551" t="s">
        <v>556</v>
      </c>
      <c r="E551" t="s">
        <v>421</v>
      </c>
      <c r="F551">
        <v>7</v>
      </c>
      <c r="G551" t="s">
        <v>1440</v>
      </c>
      <c r="H551" t="s">
        <v>1440</v>
      </c>
      <c r="I551" s="30">
        <v>5</v>
      </c>
      <c r="J551" s="30">
        <v>4.34</v>
      </c>
      <c r="K551" s="30">
        <v>4.2</v>
      </c>
      <c r="L551" s="30">
        <v>14</v>
      </c>
      <c r="M551" s="30">
        <v>10</v>
      </c>
      <c r="N551" s="30">
        <v>0</v>
      </c>
      <c r="O551" s="30">
        <v>1</v>
      </c>
      <c r="P551" s="30">
        <v>4</v>
      </c>
      <c r="Q551" s="30">
        <f t="shared" si="72"/>
        <v>5</v>
      </c>
      <c r="R551" s="30">
        <f t="shared" si="73"/>
        <v>4.34</v>
      </c>
      <c r="S551" s="30">
        <f t="shared" si="74"/>
        <v>4.2</v>
      </c>
      <c r="T551" s="30">
        <f t="shared" si="75"/>
        <v>14</v>
      </c>
      <c r="U551" s="30">
        <f t="shared" si="76"/>
        <v>10</v>
      </c>
      <c r="V551" s="30">
        <f t="shared" si="77"/>
        <v>0</v>
      </c>
      <c r="W551" s="30">
        <f t="shared" si="78"/>
        <v>1</v>
      </c>
      <c r="X551" s="30">
        <f t="shared" si="79"/>
        <v>4</v>
      </c>
      <c r="Y551" s="30">
        <f t="shared" si="80"/>
        <v>42.54</v>
      </c>
    </row>
    <row r="552" spans="1:25" x14ac:dyDescent="0.2">
      <c r="A552" s="28">
        <v>42191</v>
      </c>
      <c r="B552">
        <v>2015</v>
      </c>
      <c r="C552">
        <v>7</v>
      </c>
      <c r="D552" t="s">
        <v>556</v>
      </c>
      <c r="E552" t="s">
        <v>62</v>
      </c>
      <c r="F552">
        <v>1</v>
      </c>
      <c r="G552" t="s">
        <v>1440</v>
      </c>
      <c r="H552" t="s">
        <v>1440</v>
      </c>
      <c r="I552" s="30">
        <v>5.5</v>
      </c>
      <c r="J552" s="30">
        <v>4.68</v>
      </c>
      <c r="K552" s="30">
        <v>2</v>
      </c>
      <c r="L552" s="30">
        <v>20</v>
      </c>
      <c r="M552" s="30">
        <v>8</v>
      </c>
      <c r="N552" s="30">
        <v>0</v>
      </c>
      <c r="O552" s="30">
        <v>3</v>
      </c>
      <c r="P552" s="30">
        <v>3</v>
      </c>
      <c r="Q552" s="30">
        <f t="shared" si="72"/>
        <v>5.5</v>
      </c>
      <c r="R552" s="30">
        <f t="shared" si="73"/>
        <v>4.68</v>
      </c>
      <c r="S552" s="30">
        <f t="shared" si="74"/>
        <v>2</v>
      </c>
      <c r="T552" s="30">
        <f t="shared" si="75"/>
        <v>20</v>
      </c>
      <c r="U552" s="30">
        <f t="shared" si="76"/>
        <v>8</v>
      </c>
      <c r="V552" s="30">
        <f t="shared" si="77"/>
        <v>0</v>
      </c>
      <c r="W552" s="30">
        <f t="shared" si="78"/>
        <v>3</v>
      </c>
      <c r="X552" s="30">
        <f t="shared" si="79"/>
        <v>3</v>
      </c>
      <c r="Y552" s="30">
        <f t="shared" si="80"/>
        <v>46.18</v>
      </c>
    </row>
    <row r="553" spans="1:25" x14ac:dyDescent="0.2">
      <c r="A553" s="28">
        <v>42192</v>
      </c>
      <c r="B553">
        <v>2015</v>
      </c>
      <c r="C553">
        <v>7</v>
      </c>
      <c r="D553" t="s">
        <v>556</v>
      </c>
      <c r="E553" t="s">
        <v>411</v>
      </c>
      <c r="F553">
        <v>2</v>
      </c>
      <c r="G553" t="s">
        <v>1440</v>
      </c>
      <c r="H553" t="s">
        <v>1440</v>
      </c>
      <c r="I553" s="30">
        <v>4.84</v>
      </c>
      <c r="J553" s="30">
        <v>4.68</v>
      </c>
      <c r="K553" s="30">
        <v>2.2999999999999998</v>
      </c>
      <c r="L553" s="30">
        <v>19.600000000000001</v>
      </c>
      <c r="M553" s="30">
        <v>5</v>
      </c>
      <c r="N553" s="30">
        <v>0</v>
      </c>
      <c r="O553" s="30">
        <v>3</v>
      </c>
      <c r="P553" s="30">
        <v>7</v>
      </c>
      <c r="Q553" s="30">
        <f t="shared" si="72"/>
        <v>4.84</v>
      </c>
      <c r="R553" s="30">
        <f t="shared" si="73"/>
        <v>4.68</v>
      </c>
      <c r="S553" s="30">
        <f t="shared" si="74"/>
        <v>2.2999999999999998</v>
      </c>
      <c r="T553" s="30">
        <f t="shared" si="75"/>
        <v>19.600000000000001</v>
      </c>
      <c r="U553" s="30">
        <f t="shared" si="76"/>
        <v>5</v>
      </c>
      <c r="V553" s="30">
        <f t="shared" si="77"/>
        <v>0</v>
      </c>
      <c r="W553" s="30">
        <f t="shared" si="78"/>
        <v>3</v>
      </c>
      <c r="X553" s="30">
        <f t="shared" si="79"/>
        <v>7</v>
      </c>
      <c r="Y553" s="30">
        <f t="shared" si="80"/>
        <v>46.42</v>
      </c>
    </row>
    <row r="554" spans="1:25" x14ac:dyDescent="0.2">
      <c r="A554" s="28">
        <v>42193</v>
      </c>
      <c r="B554">
        <v>2015</v>
      </c>
      <c r="C554">
        <v>7</v>
      </c>
      <c r="D554" t="s">
        <v>556</v>
      </c>
      <c r="E554" t="s">
        <v>413</v>
      </c>
      <c r="F554">
        <v>3</v>
      </c>
      <c r="G554" t="s">
        <v>1440</v>
      </c>
      <c r="H554" t="s">
        <v>1440</v>
      </c>
      <c r="I554" s="30">
        <v>2</v>
      </c>
      <c r="J554" s="30">
        <v>1.35</v>
      </c>
      <c r="K554" s="30">
        <v>3</v>
      </c>
      <c r="L554" s="30">
        <v>18.600000000000001</v>
      </c>
      <c r="M554" s="30">
        <v>6</v>
      </c>
      <c r="N554" s="30">
        <v>0</v>
      </c>
      <c r="O554" s="30">
        <v>5</v>
      </c>
      <c r="P554" s="30">
        <v>3</v>
      </c>
      <c r="Q554" s="30">
        <f t="shared" si="72"/>
        <v>2</v>
      </c>
      <c r="R554" s="30">
        <f t="shared" si="73"/>
        <v>1.35</v>
      </c>
      <c r="S554" s="30">
        <f t="shared" si="74"/>
        <v>3</v>
      </c>
      <c r="T554" s="30">
        <f t="shared" si="75"/>
        <v>18.600000000000001</v>
      </c>
      <c r="U554" s="30">
        <f t="shared" si="76"/>
        <v>6</v>
      </c>
      <c r="V554" s="30">
        <f t="shared" si="77"/>
        <v>0</v>
      </c>
      <c r="W554" s="30">
        <f t="shared" si="78"/>
        <v>5</v>
      </c>
      <c r="X554" s="30">
        <f t="shared" si="79"/>
        <v>3</v>
      </c>
      <c r="Y554" s="30">
        <f t="shared" si="80"/>
        <v>38.950000000000003</v>
      </c>
    </row>
    <row r="555" spans="1:25" x14ac:dyDescent="0.2">
      <c r="A555" s="28">
        <v>42194</v>
      </c>
      <c r="B555">
        <v>2015</v>
      </c>
      <c r="C555">
        <v>7</v>
      </c>
      <c r="D555" t="s">
        <v>556</v>
      </c>
      <c r="E555" t="s">
        <v>415</v>
      </c>
      <c r="F555">
        <v>4</v>
      </c>
      <c r="G555" t="s">
        <v>1440</v>
      </c>
      <c r="H555" t="s">
        <v>1440</v>
      </c>
      <c r="I555" s="30">
        <v>2.34</v>
      </c>
      <c r="J555" s="30">
        <v>1.67</v>
      </c>
      <c r="K555" s="30">
        <v>2</v>
      </c>
      <c r="L555" s="30">
        <v>32.75</v>
      </c>
      <c r="M555" s="30">
        <v>4</v>
      </c>
      <c r="N555" s="30">
        <v>0</v>
      </c>
      <c r="O555" s="30">
        <v>0</v>
      </c>
      <c r="P555" s="30">
        <v>5</v>
      </c>
      <c r="Q555" s="30">
        <f t="shared" si="72"/>
        <v>2.34</v>
      </c>
      <c r="R555" s="30">
        <f t="shared" si="73"/>
        <v>1.67</v>
      </c>
      <c r="S555" s="30">
        <f t="shared" si="74"/>
        <v>2</v>
      </c>
      <c r="T555" s="30">
        <f t="shared" si="75"/>
        <v>32.75</v>
      </c>
      <c r="U555" s="30">
        <f t="shared" si="76"/>
        <v>4</v>
      </c>
      <c r="V555" s="30">
        <f t="shared" si="77"/>
        <v>0</v>
      </c>
      <c r="W555" s="30">
        <f t="shared" si="78"/>
        <v>0</v>
      </c>
      <c r="X555" s="30">
        <f t="shared" si="79"/>
        <v>5</v>
      </c>
      <c r="Y555" s="30">
        <f t="shared" si="80"/>
        <v>47.76</v>
      </c>
    </row>
    <row r="556" spans="1:25" x14ac:dyDescent="0.2">
      <c r="A556" s="28">
        <v>42195</v>
      </c>
      <c r="B556">
        <v>2015</v>
      </c>
      <c r="C556">
        <v>7</v>
      </c>
      <c r="D556" t="s">
        <v>556</v>
      </c>
      <c r="E556" t="s">
        <v>417</v>
      </c>
      <c r="F556">
        <v>5</v>
      </c>
      <c r="G556" t="s">
        <v>1440</v>
      </c>
      <c r="H556" t="s">
        <v>1440</v>
      </c>
      <c r="I556" s="30">
        <v>5.5</v>
      </c>
      <c r="J556" s="30">
        <v>6.34</v>
      </c>
      <c r="K556" s="30">
        <v>5</v>
      </c>
      <c r="L556" s="30">
        <v>37</v>
      </c>
      <c r="M556" s="30">
        <v>15</v>
      </c>
      <c r="N556" s="30">
        <v>0</v>
      </c>
      <c r="O556" s="30">
        <v>8</v>
      </c>
      <c r="P556" s="30">
        <v>6</v>
      </c>
      <c r="Q556" s="30">
        <f t="shared" si="72"/>
        <v>5.5</v>
      </c>
      <c r="R556" s="30">
        <f t="shared" si="73"/>
        <v>6.34</v>
      </c>
      <c r="S556" s="30">
        <f t="shared" si="74"/>
        <v>5</v>
      </c>
      <c r="T556" s="30">
        <f t="shared" si="75"/>
        <v>37</v>
      </c>
      <c r="U556" s="30">
        <f t="shared" si="76"/>
        <v>15</v>
      </c>
      <c r="V556" s="30">
        <f t="shared" si="77"/>
        <v>0</v>
      </c>
      <c r="W556" s="30">
        <f t="shared" si="78"/>
        <v>8</v>
      </c>
      <c r="X556" s="30">
        <f t="shared" si="79"/>
        <v>6</v>
      </c>
      <c r="Y556" s="30">
        <f t="shared" si="80"/>
        <v>82.84</v>
      </c>
    </row>
    <row r="557" spans="1:25" x14ac:dyDescent="0.2">
      <c r="A557" s="28">
        <v>42196</v>
      </c>
      <c r="B557">
        <v>2015</v>
      </c>
      <c r="C557">
        <v>7</v>
      </c>
      <c r="D557" t="s">
        <v>556</v>
      </c>
      <c r="E557" t="s">
        <v>419</v>
      </c>
      <c r="F557">
        <v>6</v>
      </c>
      <c r="G557" t="s">
        <v>1440</v>
      </c>
      <c r="H557" t="s">
        <v>1440</v>
      </c>
      <c r="I557" s="30">
        <v>4</v>
      </c>
      <c r="J557" s="30">
        <v>2.33</v>
      </c>
      <c r="K557" s="30">
        <v>4.9000000000000004</v>
      </c>
      <c r="L557" s="30">
        <v>45</v>
      </c>
      <c r="M557" s="30">
        <v>9</v>
      </c>
      <c r="N557" s="30">
        <v>0</v>
      </c>
      <c r="O557" s="30">
        <v>2</v>
      </c>
      <c r="P557" s="30">
        <v>10</v>
      </c>
      <c r="Q557" s="30">
        <f t="shared" si="72"/>
        <v>4</v>
      </c>
      <c r="R557" s="30">
        <f t="shared" si="73"/>
        <v>2.33</v>
      </c>
      <c r="S557" s="30">
        <f t="shared" si="74"/>
        <v>4.9000000000000004</v>
      </c>
      <c r="T557" s="30">
        <f t="shared" si="75"/>
        <v>45</v>
      </c>
      <c r="U557" s="30">
        <f t="shared" si="76"/>
        <v>9</v>
      </c>
      <c r="V557" s="30">
        <f t="shared" si="77"/>
        <v>0</v>
      </c>
      <c r="W557" s="30">
        <f t="shared" si="78"/>
        <v>2</v>
      </c>
      <c r="X557" s="30">
        <f t="shared" si="79"/>
        <v>10</v>
      </c>
      <c r="Y557" s="30">
        <f t="shared" si="80"/>
        <v>77.23</v>
      </c>
    </row>
    <row r="558" spans="1:25" x14ac:dyDescent="0.2">
      <c r="A558" s="28">
        <v>42197</v>
      </c>
      <c r="B558">
        <v>2015</v>
      </c>
      <c r="C558">
        <v>7</v>
      </c>
      <c r="D558" t="s">
        <v>556</v>
      </c>
      <c r="E558" t="s">
        <v>421</v>
      </c>
      <c r="F558">
        <v>7</v>
      </c>
      <c r="G558" t="s">
        <v>1440</v>
      </c>
      <c r="H558" t="s">
        <v>1440</v>
      </c>
      <c r="I558" s="30">
        <v>6.33</v>
      </c>
      <c r="J558" s="30">
        <v>5.33</v>
      </c>
      <c r="K558" s="30">
        <v>5</v>
      </c>
      <c r="L558" s="30">
        <v>25.3</v>
      </c>
      <c r="M558" s="30">
        <v>5</v>
      </c>
      <c r="N558" s="30">
        <v>0</v>
      </c>
      <c r="O558" s="30">
        <v>0</v>
      </c>
      <c r="P558" s="30">
        <v>6.5</v>
      </c>
      <c r="Q558" s="30">
        <f t="shared" si="72"/>
        <v>6.33</v>
      </c>
      <c r="R558" s="30">
        <f t="shared" si="73"/>
        <v>5.33</v>
      </c>
      <c r="S558" s="30">
        <f t="shared" si="74"/>
        <v>5</v>
      </c>
      <c r="T558" s="30">
        <f t="shared" si="75"/>
        <v>25.3</v>
      </c>
      <c r="U558" s="30">
        <f t="shared" si="76"/>
        <v>5</v>
      </c>
      <c r="V558" s="30">
        <f t="shared" si="77"/>
        <v>0</v>
      </c>
      <c r="W558" s="30">
        <f t="shared" si="78"/>
        <v>0</v>
      </c>
      <c r="X558" s="30">
        <f t="shared" si="79"/>
        <v>6.5</v>
      </c>
      <c r="Y558" s="30">
        <f t="shared" si="80"/>
        <v>53.46</v>
      </c>
    </row>
    <row r="559" spans="1:25" x14ac:dyDescent="0.2">
      <c r="A559" s="28">
        <v>42198</v>
      </c>
      <c r="B559">
        <v>2015</v>
      </c>
      <c r="C559">
        <v>7</v>
      </c>
      <c r="D559" t="s">
        <v>556</v>
      </c>
      <c r="E559" t="s">
        <v>62</v>
      </c>
      <c r="F559">
        <v>1</v>
      </c>
      <c r="G559" t="s">
        <v>1440</v>
      </c>
      <c r="H559" t="s">
        <v>1440</v>
      </c>
      <c r="I559" s="30">
        <v>3.68</v>
      </c>
      <c r="J559" s="30">
        <v>0.66</v>
      </c>
      <c r="K559" s="30">
        <v>8</v>
      </c>
      <c r="L559" s="30">
        <v>22.55</v>
      </c>
      <c r="M559" s="30">
        <v>5</v>
      </c>
      <c r="N559" s="30">
        <v>0</v>
      </c>
      <c r="O559" s="30">
        <v>0</v>
      </c>
      <c r="P559" s="30">
        <v>3</v>
      </c>
      <c r="Q559" s="30">
        <f t="shared" si="72"/>
        <v>3.68</v>
      </c>
      <c r="R559" s="30">
        <f t="shared" si="73"/>
        <v>0.66</v>
      </c>
      <c r="S559" s="30">
        <f t="shared" si="74"/>
        <v>8</v>
      </c>
      <c r="T559" s="30">
        <f t="shared" si="75"/>
        <v>22.55</v>
      </c>
      <c r="U559" s="30">
        <f t="shared" si="76"/>
        <v>5</v>
      </c>
      <c r="V559" s="30">
        <f t="shared" si="77"/>
        <v>0</v>
      </c>
      <c r="W559" s="30">
        <f t="shared" si="78"/>
        <v>0</v>
      </c>
      <c r="X559" s="30">
        <f t="shared" si="79"/>
        <v>3</v>
      </c>
      <c r="Y559" s="30">
        <f t="shared" si="80"/>
        <v>42.89</v>
      </c>
    </row>
    <row r="560" spans="1:25" x14ac:dyDescent="0.2">
      <c r="A560" s="28">
        <v>42199</v>
      </c>
      <c r="B560">
        <v>2015</v>
      </c>
      <c r="C560">
        <v>7</v>
      </c>
      <c r="D560" t="s">
        <v>556</v>
      </c>
      <c r="E560" t="s">
        <v>411</v>
      </c>
      <c r="F560">
        <v>2</v>
      </c>
      <c r="G560" t="s">
        <v>1440</v>
      </c>
      <c r="H560" t="s">
        <v>1440</v>
      </c>
      <c r="I560" s="30">
        <v>0.34</v>
      </c>
      <c r="J560" s="30">
        <v>4.33</v>
      </c>
      <c r="K560" s="30">
        <v>5</v>
      </c>
      <c r="L560" s="30">
        <v>14</v>
      </c>
      <c r="M560" s="30">
        <v>1</v>
      </c>
      <c r="N560" s="30">
        <v>0</v>
      </c>
      <c r="O560" s="30">
        <v>2</v>
      </c>
      <c r="P560" s="30">
        <v>2</v>
      </c>
      <c r="Q560" s="30">
        <f t="shared" si="72"/>
        <v>0.34</v>
      </c>
      <c r="R560" s="30">
        <f t="shared" si="73"/>
        <v>4.33</v>
      </c>
      <c r="S560" s="30">
        <f t="shared" si="74"/>
        <v>5</v>
      </c>
      <c r="T560" s="30">
        <f t="shared" si="75"/>
        <v>14</v>
      </c>
      <c r="U560" s="30">
        <f t="shared" si="76"/>
        <v>1</v>
      </c>
      <c r="V560" s="30">
        <f t="shared" si="77"/>
        <v>0</v>
      </c>
      <c r="W560" s="30">
        <f t="shared" si="78"/>
        <v>2</v>
      </c>
      <c r="X560" s="30">
        <f t="shared" si="79"/>
        <v>2</v>
      </c>
      <c r="Y560" s="30">
        <f t="shared" si="80"/>
        <v>28.67</v>
      </c>
    </row>
    <row r="561" spans="1:25" x14ac:dyDescent="0.2">
      <c r="A561" s="28">
        <v>42200</v>
      </c>
      <c r="B561">
        <v>2015</v>
      </c>
      <c r="C561">
        <v>7</v>
      </c>
      <c r="D561" t="s">
        <v>556</v>
      </c>
      <c r="E561" t="s">
        <v>413</v>
      </c>
      <c r="F561">
        <v>3</v>
      </c>
      <c r="G561" t="s">
        <v>1440</v>
      </c>
      <c r="H561" t="s">
        <v>1440</v>
      </c>
      <c r="I561" s="30">
        <v>8.49</v>
      </c>
      <c r="J561" s="30">
        <v>1.66</v>
      </c>
      <c r="K561" s="30">
        <v>4</v>
      </c>
      <c r="L561" s="30">
        <v>20.2</v>
      </c>
      <c r="M561" s="30">
        <v>5</v>
      </c>
      <c r="N561" s="30">
        <v>0</v>
      </c>
      <c r="O561" s="30">
        <v>1</v>
      </c>
      <c r="P561" s="30">
        <v>9</v>
      </c>
      <c r="Q561" s="30">
        <f t="shared" si="72"/>
        <v>8.49</v>
      </c>
      <c r="R561" s="30">
        <f t="shared" si="73"/>
        <v>1.66</v>
      </c>
      <c r="S561" s="30">
        <f t="shared" si="74"/>
        <v>4</v>
      </c>
      <c r="T561" s="30">
        <f t="shared" si="75"/>
        <v>20.2</v>
      </c>
      <c r="U561" s="30">
        <f t="shared" si="76"/>
        <v>5</v>
      </c>
      <c r="V561" s="30">
        <f t="shared" si="77"/>
        <v>0</v>
      </c>
      <c r="W561" s="30">
        <f t="shared" si="78"/>
        <v>1</v>
      </c>
      <c r="X561" s="30">
        <f t="shared" si="79"/>
        <v>9</v>
      </c>
      <c r="Y561" s="30">
        <f t="shared" si="80"/>
        <v>49.35</v>
      </c>
    </row>
    <row r="562" spans="1:25" x14ac:dyDescent="0.2">
      <c r="A562" s="28">
        <v>42201</v>
      </c>
      <c r="B562">
        <v>2015</v>
      </c>
      <c r="C562">
        <v>7</v>
      </c>
      <c r="D562" t="s">
        <v>556</v>
      </c>
      <c r="E562" t="s">
        <v>415</v>
      </c>
      <c r="F562">
        <v>4</v>
      </c>
      <c r="G562" t="s">
        <v>1440</v>
      </c>
      <c r="H562" t="s">
        <v>1440</v>
      </c>
      <c r="I562" s="30">
        <v>8.34</v>
      </c>
      <c r="J562" s="30">
        <v>3.33</v>
      </c>
      <c r="K562" s="30">
        <v>1</v>
      </c>
      <c r="L562" s="30">
        <v>18</v>
      </c>
      <c r="M562" s="30">
        <v>3</v>
      </c>
      <c r="N562" s="30">
        <v>0</v>
      </c>
      <c r="O562" s="30">
        <v>2</v>
      </c>
      <c r="P562" s="30">
        <v>4</v>
      </c>
      <c r="Q562" s="30">
        <f t="shared" si="72"/>
        <v>8.34</v>
      </c>
      <c r="R562" s="30">
        <f t="shared" si="73"/>
        <v>3.33</v>
      </c>
      <c r="S562" s="30">
        <f t="shared" si="74"/>
        <v>1</v>
      </c>
      <c r="T562" s="30">
        <f t="shared" si="75"/>
        <v>18</v>
      </c>
      <c r="U562" s="30">
        <f t="shared" si="76"/>
        <v>3</v>
      </c>
      <c r="V562" s="30">
        <f t="shared" si="77"/>
        <v>0</v>
      </c>
      <c r="W562" s="30">
        <f t="shared" si="78"/>
        <v>2</v>
      </c>
      <c r="X562" s="30">
        <f t="shared" si="79"/>
        <v>4</v>
      </c>
      <c r="Y562" s="30">
        <f t="shared" si="80"/>
        <v>39.67</v>
      </c>
    </row>
    <row r="563" spans="1:25" x14ac:dyDescent="0.2">
      <c r="A563" s="28">
        <v>42202</v>
      </c>
      <c r="B563">
        <v>2015</v>
      </c>
      <c r="C563">
        <v>7</v>
      </c>
      <c r="D563" t="s">
        <v>556</v>
      </c>
      <c r="E563" t="s">
        <v>417</v>
      </c>
      <c r="F563">
        <v>5</v>
      </c>
      <c r="G563" t="s">
        <v>1440</v>
      </c>
      <c r="H563" t="s">
        <v>1440</v>
      </c>
      <c r="I563" s="30">
        <v>2.5</v>
      </c>
      <c r="J563" s="30">
        <v>1.33</v>
      </c>
      <c r="K563" s="30">
        <v>1</v>
      </c>
      <c r="L563" s="30">
        <v>28</v>
      </c>
      <c r="M563" s="30">
        <v>3</v>
      </c>
      <c r="N563" s="30">
        <v>0</v>
      </c>
      <c r="O563" s="30">
        <v>0</v>
      </c>
      <c r="P563" s="30">
        <v>2.2999999999999998</v>
      </c>
      <c r="Q563" s="30">
        <f t="shared" si="72"/>
        <v>2.5</v>
      </c>
      <c r="R563" s="30">
        <f t="shared" si="73"/>
        <v>1.33</v>
      </c>
      <c r="S563" s="30">
        <f t="shared" si="74"/>
        <v>1</v>
      </c>
      <c r="T563" s="30">
        <f t="shared" si="75"/>
        <v>28</v>
      </c>
      <c r="U563" s="30">
        <f t="shared" si="76"/>
        <v>3</v>
      </c>
      <c r="V563" s="30">
        <f t="shared" si="77"/>
        <v>0</v>
      </c>
      <c r="W563" s="30">
        <f t="shared" si="78"/>
        <v>0</v>
      </c>
      <c r="X563" s="30">
        <f t="shared" si="79"/>
        <v>2.2999999999999998</v>
      </c>
      <c r="Y563" s="30">
        <f t="shared" si="80"/>
        <v>38.129999999999995</v>
      </c>
    </row>
    <row r="564" spans="1:25" x14ac:dyDescent="0.2">
      <c r="A564" s="28">
        <v>42203</v>
      </c>
      <c r="B564">
        <v>2015</v>
      </c>
      <c r="C564">
        <v>7</v>
      </c>
      <c r="D564" t="s">
        <v>556</v>
      </c>
      <c r="E564" t="s">
        <v>419</v>
      </c>
      <c r="F564">
        <v>6</v>
      </c>
      <c r="G564" t="s">
        <v>1440</v>
      </c>
      <c r="H564" t="s">
        <v>1440</v>
      </c>
      <c r="I564" s="30">
        <v>3.68</v>
      </c>
      <c r="J564" s="30">
        <v>7.38</v>
      </c>
      <c r="K564" s="30">
        <v>2</v>
      </c>
      <c r="L564" s="30">
        <v>25</v>
      </c>
      <c r="M564" s="30">
        <v>8</v>
      </c>
      <c r="N564" s="30">
        <v>3</v>
      </c>
      <c r="O564" s="30">
        <v>1</v>
      </c>
      <c r="P564" s="30">
        <v>3</v>
      </c>
      <c r="Q564" s="30">
        <f t="shared" si="72"/>
        <v>3.68</v>
      </c>
      <c r="R564" s="30">
        <f t="shared" si="73"/>
        <v>7.38</v>
      </c>
      <c r="S564" s="30">
        <f t="shared" si="74"/>
        <v>2</v>
      </c>
      <c r="T564" s="30">
        <f t="shared" si="75"/>
        <v>25</v>
      </c>
      <c r="U564" s="30">
        <f t="shared" si="76"/>
        <v>8</v>
      </c>
      <c r="V564" s="30">
        <f t="shared" si="77"/>
        <v>3</v>
      </c>
      <c r="W564" s="30">
        <f t="shared" si="78"/>
        <v>1</v>
      </c>
      <c r="X564" s="30">
        <f t="shared" si="79"/>
        <v>3</v>
      </c>
      <c r="Y564" s="30">
        <f t="shared" si="80"/>
        <v>53.06</v>
      </c>
    </row>
    <row r="565" spans="1:25" x14ac:dyDescent="0.2">
      <c r="A565" s="28">
        <v>42204</v>
      </c>
      <c r="B565">
        <v>2015</v>
      </c>
      <c r="C565">
        <v>7</v>
      </c>
      <c r="D565" t="s">
        <v>556</v>
      </c>
      <c r="E565" t="s">
        <v>421</v>
      </c>
      <c r="F565">
        <v>7</v>
      </c>
      <c r="G565" t="s">
        <v>1440</v>
      </c>
      <c r="H565" t="s">
        <v>1440</v>
      </c>
      <c r="I565" s="30">
        <v>11.68</v>
      </c>
      <c r="J565" s="30">
        <v>1.68</v>
      </c>
      <c r="K565" s="30">
        <v>2</v>
      </c>
      <c r="L565" s="30">
        <v>15</v>
      </c>
      <c r="M565" s="30">
        <v>1</v>
      </c>
      <c r="N565" s="30">
        <v>0</v>
      </c>
      <c r="O565" s="30">
        <v>1</v>
      </c>
      <c r="P565" s="30">
        <v>3</v>
      </c>
      <c r="Q565" s="30">
        <f t="shared" si="72"/>
        <v>11.68</v>
      </c>
      <c r="R565" s="30">
        <f t="shared" si="73"/>
        <v>1.68</v>
      </c>
      <c r="S565" s="30">
        <f t="shared" si="74"/>
        <v>2</v>
      </c>
      <c r="T565" s="30">
        <f t="shared" si="75"/>
        <v>15</v>
      </c>
      <c r="U565" s="30">
        <f t="shared" si="76"/>
        <v>1</v>
      </c>
      <c r="V565" s="30">
        <f t="shared" si="77"/>
        <v>0</v>
      </c>
      <c r="W565" s="30">
        <f t="shared" si="78"/>
        <v>1</v>
      </c>
      <c r="X565" s="30">
        <f t="shared" si="79"/>
        <v>3</v>
      </c>
      <c r="Y565" s="30">
        <f t="shared" si="80"/>
        <v>35.36</v>
      </c>
    </row>
    <row r="566" spans="1:25" x14ac:dyDescent="0.2">
      <c r="A566" s="28">
        <v>42205</v>
      </c>
      <c r="B566">
        <v>2015</v>
      </c>
      <c r="C566">
        <v>7</v>
      </c>
      <c r="D566" t="s">
        <v>556</v>
      </c>
      <c r="E566" t="s">
        <v>62</v>
      </c>
      <c r="F566">
        <v>1</v>
      </c>
      <c r="G566" t="s">
        <v>1440</v>
      </c>
      <c r="H566" t="s">
        <v>1440</v>
      </c>
      <c r="I566" s="30">
        <v>5.84</v>
      </c>
      <c r="J566" s="30">
        <v>4.67</v>
      </c>
      <c r="K566" s="30">
        <v>5</v>
      </c>
      <c r="L566" s="30">
        <v>41</v>
      </c>
      <c r="M566" s="30">
        <v>4</v>
      </c>
      <c r="N566" s="30">
        <v>0</v>
      </c>
      <c r="O566" s="30">
        <v>0</v>
      </c>
      <c r="P566" s="30">
        <v>2</v>
      </c>
      <c r="Q566" s="30">
        <f t="shared" si="72"/>
        <v>5.84</v>
      </c>
      <c r="R566" s="30">
        <f t="shared" si="73"/>
        <v>4.67</v>
      </c>
      <c r="S566" s="30">
        <f t="shared" si="74"/>
        <v>5</v>
      </c>
      <c r="T566" s="30">
        <f t="shared" si="75"/>
        <v>41</v>
      </c>
      <c r="U566" s="30">
        <f t="shared" si="76"/>
        <v>4</v>
      </c>
      <c r="V566" s="30">
        <f t="shared" si="77"/>
        <v>0</v>
      </c>
      <c r="W566" s="30">
        <f t="shared" si="78"/>
        <v>0</v>
      </c>
      <c r="X566" s="30">
        <f t="shared" si="79"/>
        <v>2</v>
      </c>
      <c r="Y566" s="30">
        <f t="shared" si="80"/>
        <v>62.51</v>
      </c>
    </row>
    <row r="567" spans="1:25" x14ac:dyDescent="0.2">
      <c r="A567" s="28">
        <v>42206</v>
      </c>
      <c r="B567">
        <v>2015</v>
      </c>
      <c r="C567">
        <v>7</v>
      </c>
      <c r="D567" t="s">
        <v>556</v>
      </c>
      <c r="E567" t="s">
        <v>411</v>
      </c>
      <c r="F567">
        <v>2</v>
      </c>
      <c r="G567" t="s">
        <v>1440</v>
      </c>
      <c r="H567" t="s">
        <v>1440</v>
      </c>
      <c r="I567" s="30">
        <v>4.68</v>
      </c>
      <c r="J567" s="30">
        <v>1</v>
      </c>
      <c r="K567" s="30">
        <v>3.2</v>
      </c>
      <c r="L567" s="30">
        <v>14.25</v>
      </c>
      <c r="M567" s="30">
        <v>7</v>
      </c>
      <c r="N567" s="30">
        <v>0</v>
      </c>
      <c r="O567" s="30">
        <v>1</v>
      </c>
      <c r="P567" s="30">
        <v>4</v>
      </c>
      <c r="Q567" s="30">
        <f t="shared" si="72"/>
        <v>4.68</v>
      </c>
      <c r="R567" s="30">
        <f t="shared" si="73"/>
        <v>1</v>
      </c>
      <c r="S567" s="30">
        <f t="shared" si="74"/>
        <v>3.2</v>
      </c>
      <c r="T567" s="30">
        <f t="shared" si="75"/>
        <v>14.25</v>
      </c>
      <c r="U567" s="30">
        <f t="shared" si="76"/>
        <v>7</v>
      </c>
      <c r="V567" s="30">
        <f t="shared" si="77"/>
        <v>0</v>
      </c>
      <c r="W567" s="30">
        <f t="shared" si="78"/>
        <v>1</v>
      </c>
      <c r="X567" s="30">
        <f t="shared" si="79"/>
        <v>4</v>
      </c>
      <c r="Y567" s="30">
        <f t="shared" si="80"/>
        <v>35.129999999999995</v>
      </c>
    </row>
    <row r="568" spans="1:25" x14ac:dyDescent="0.2">
      <c r="A568" s="28">
        <v>42207</v>
      </c>
      <c r="B568">
        <v>2015</v>
      </c>
      <c r="C568">
        <v>7</v>
      </c>
      <c r="D568" t="s">
        <v>556</v>
      </c>
      <c r="E568" t="s">
        <v>413</v>
      </c>
      <c r="F568">
        <v>3</v>
      </c>
      <c r="G568" t="s">
        <v>1440</v>
      </c>
      <c r="H568" t="s">
        <v>1440</v>
      </c>
      <c r="I568" s="30">
        <v>9.33</v>
      </c>
      <c r="J568" s="30">
        <v>0.34</v>
      </c>
      <c r="K568" s="30">
        <v>5</v>
      </c>
      <c r="L568" s="30">
        <v>22</v>
      </c>
      <c r="M568" s="30">
        <v>10</v>
      </c>
      <c r="N568" s="30">
        <v>0</v>
      </c>
      <c r="O568" s="30">
        <v>5</v>
      </c>
      <c r="P568" s="30">
        <v>3</v>
      </c>
      <c r="Q568" s="30">
        <f t="shared" si="72"/>
        <v>9.33</v>
      </c>
      <c r="R568" s="30">
        <f t="shared" si="73"/>
        <v>0.34</v>
      </c>
      <c r="S568" s="30">
        <f t="shared" si="74"/>
        <v>5</v>
      </c>
      <c r="T568" s="30">
        <f t="shared" si="75"/>
        <v>22</v>
      </c>
      <c r="U568" s="30">
        <f t="shared" si="76"/>
        <v>10</v>
      </c>
      <c r="V568" s="30">
        <f t="shared" si="77"/>
        <v>0</v>
      </c>
      <c r="W568" s="30">
        <f t="shared" si="78"/>
        <v>5</v>
      </c>
      <c r="X568" s="30">
        <f t="shared" si="79"/>
        <v>3</v>
      </c>
      <c r="Y568" s="30">
        <f t="shared" si="80"/>
        <v>54.67</v>
      </c>
    </row>
    <row r="569" spans="1:25" x14ac:dyDescent="0.2">
      <c r="A569" s="28">
        <v>42208</v>
      </c>
      <c r="B569">
        <v>2015</v>
      </c>
      <c r="C569">
        <v>7</v>
      </c>
      <c r="D569" t="s">
        <v>556</v>
      </c>
      <c r="E569" t="s">
        <v>415</v>
      </c>
      <c r="F569">
        <v>4</v>
      </c>
      <c r="G569" t="s">
        <v>1440</v>
      </c>
      <c r="H569" t="s">
        <v>1440</v>
      </c>
      <c r="I569" s="30">
        <v>1.5</v>
      </c>
      <c r="J569" s="30">
        <v>4</v>
      </c>
      <c r="K569" s="30">
        <v>3</v>
      </c>
      <c r="L569" s="30">
        <v>14</v>
      </c>
      <c r="M569" s="30">
        <v>3</v>
      </c>
      <c r="N569" s="30">
        <v>0</v>
      </c>
      <c r="O569" s="30">
        <v>0</v>
      </c>
      <c r="P569" s="30">
        <v>2</v>
      </c>
      <c r="Q569" s="30">
        <f t="shared" si="72"/>
        <v>1.5</v>
      </c>
      <c r="R569" s="30">
        <f t="shared" si="73"/>
        <v>4</v>
      </c>
      <c r="S569" s="30">
        <f t="shared" si="74"/>
        <v>3</v>
      </c>
      <c r="T569" s="30">
        <f t="shared" si="75"/>
        <v>14</v>
      </c>
      <c r="U569" s="30">
        <f t="shared" si="76"/>
        <v>3</v>
      </c>
      <c r="V569" s="30">
        <f t="shared" si="77"/>
        <v>0</v>
      </c>
      <c r="W569" s="30">
        <f t="shared" si="78"/>
        <v>0</v>
      </c>
      <c r="X569" s="30">
        <f t="shared" si="79"/>
        <v>2</v>
      </c>
      <c r="Y569" s="30">
        <f t="shared" si="80"/>
        <v>27.5</v>
      </c>
    </row>
    <row r="570" spans="1:25" x14ac:dyDescent="0.2">
      <c r="A570" s="28">
        <v>42209</v>
      </c>
      <c r="B570">
        <v>2015</v>
      </c>
      <c r="C570">
        <v>7</v>
      </c>
      <c r="D570" t="s">
        <v>556</v>
      </c>
      <c r="E570" t="s">
        <v>417</v>
      </c>
      <c r="F570">
        <v>5</v>
      </c>
      <c r="G570" t="s">
        <v>1440</v>
      </c>
      <c r="H570" t="s">
        <v>1440</v>
      </c>
      <c r="I570" s="30">
        <v>6</v>
      </c>
      <c r="J570" s="30">
        <v>6.34</v>
      </c>
      <c r="K570" s="30">
        <v>3.6</v>
      </c>
      <c r="L570" s="30">
        <v>29.6</v>
      </c>
      <c r="M570" s="30">
        <v>9</v>
      </c>
      <c r="N570" s="30">
        <v>1</v>
      </c>
      <c r="O570" s="30">
        <v>1</v>
      </c>
      <c r="P570" s="30">
        <v>10</v>
      </c>
      <c r="Q570" s="30">
        <f t="shared" si="72"/>
        <v>6</v>
      </c>
      <c r="R570" s="30">
        <f t="shared" si="73"/>
        <v>6.34</v>
      </c>
      <c r="S570" s="30">
        <f t="shared" si="74"/>
        <v>3.6</v>
      </c>
      <c r="T570" s="30">
        <f t="shared" si="75"/>
        <v>29.6</v>
      </c>
      <c r="U570" s="30">
        <f t="shared" si="76"/>
        <v>9</v>
      </c>
      <c r="V570" s="30">
        <f t="shared" si="77"/>
        <v>1</v>
      </c>
      <c r="W570" s="30">
        <f t="shared" si="78"/>
        <v>1</v>
      </c>
      <c r="X570" s="30">
        <f t="shared" si="79"/>
        <v>10</v>
      </c>
      <c r="Y570" s="30">
        <f t="shared" si="80"/>
        <v>66.539999999999992</v>
      </c>
    </row>
    <row r="571" spans="1:25" x14ac:dyDescent="0.2">
      <c r="A571" s="28">
        <v>42210</v>
      </c>
      <c r="B571">
        <v>2015</v>
      </c>
      <c r="C571">
        <v>7</v>
      </c>
      <c r="D571" t="s">
        <v>556</v>
      </c>
      <c r="E571" t="s">
        <v>419</v>
      </c>
      <c r="F571">
        <v>6</v>
      </c>
      <c r="G571" t="s">
        <v>1440</v>
      </c>
      <c r="H571" t="s">
        <v>1440</v>
      </c>
      <c r="I571" s="30">
        <v>4</v>
      </c>
      <c r="J571" s="30">
        <v>4</v>
      </c>
      <c r="K571" s="30">
        <v>5</v>
      </c>
      <c r="L571" s="30">
        <v>22</v>
      </c>
      <c r="M571" s="30">
        <v>7</v>
      </c>
      <c r="N571" s="30">
        <v>1</v>
      </c>
      <c r="O571" s="30">
        <v>0</v>
      </c>
      <c r="P571" s="30">
        <v>4</v>
      </c>
      <c r="Q571" s="30">
        <f t="shared" si="72"/>
        <v>4</v>
      </c>
      <c r="R571" s="30">
        <f t="shared" si="73"/>
        <v>4</v>
      </c>
      <c r="S571" s="30">
        <f t="shared" si="74"/>
        <v>5</v>
      </c>
      <c r="T571" s="30">
        <f t="shared" si="75"/>
        <v>22</v>
      </c>
      <c r="U571" s="30">
        <f t="shared" si="76"/>
        <v>7</v>
      </c>
      <c r="V571" s="30">
        <f t="shared" si="77"/>
        <v>1</v>
      </c>
      <c r="W571" s="30">
        <f t="shared" si="78"/>
        <v>0</v>
      </c>
      <c r="X571" s="30">
        <f t="shared" si="79"/>
        <v>4</v>
      </c>
      <c r="Y571" s="30">
        <f t="shared" si="80"/>
        <v>47</v>
      </c>
    </row>
    <row r="572" spans="1:25" x14ac:dyDescent="0.2">
      <c r="A572" s="28">
        <v>42211</v>
      </c>
      <c r="B572">
        <v>2015</v>
      </c>
      <c r="C572">
        <v>7</v>
      </c>
      <c r="D572" t="s">
        <v>556</v>
      </c>
      <c r="E572" t="s">
        <v>421</v>
      </c>
      <c r="F572">
        <v>7</v>
      </c>
      <c r="G572" t="s">
        <v>1440</v>
      </c>
      <c r="H572" t="s">
        <v>1440</v>
      </c>
      <c r="I572" s="30">
        <v>5</v>
      </c>
      <c r="J572" s="30">
        <v>2.99</v>
      </c>
      <c r="K572" s="30">
        <v>3</v>
      </c>
      <c r="L572" s="30">
        <v>29</v>
      </c>
      <c r="M572" s="30">
        <v>4</v>
      </c>
      <c r="N572" s="30">
        <v>0</v>
      </c>
      <c r="O572" s="30">
        <v>0</v>
      </c>
      <c r="P572" s="30">
        <v>0</v>
      </c>
      <c r="Q572" s="30">
        <f t="shared" si="72"/>
        <v>5</v>
      </c>
      <c r="R572" s="30">
        <f t="shared" si="73"/>
        <v>2.99</v>
      </c>
      <c r="S572" s="30">
        <f t="shared" si="74"/>
        <v>3</v>
      </c>
      <c r="T572" s="30">
        <f t="shared" si="75"/>
        <v>29</v>
      </c>
      <c r="U572" s="30">
        <f t="shared" si="76"/>
        <v>4</v>
      </c>
      <c r="V572" s="30">
        <f t="shared" si="77"/>
        <v>0</v>
      </c>
      <c r="W572" s="30">
        <f t="shared" si="78"/>
        <v>0</v>
      </c>
      <c r="X572" s="30">
        <f t="shared" si="79"/>
        <v>0</v>
      </c>
      <c r="Y572" s="30">
        <f t="shared" si="80"/>
        <v>43.99</v>
      </c>
    </row>
    <row r="573" spans="1:25" x14ac:dyDescent="0.2">
      <c r="A573" s="28">
        <v>42212</v>
      </c>
      <c r="B573">
        <v>2015</v>
      </c>
      <c r="C573">
        <v>7</v>
      </c>
      <c r="D573" t="s">
        <v>556</v>
      </c>
      <c r="E573" t="s">
        <v>62</v>
      </c>
      <c r="F573">
        <v>1</v>
      </c>
      <c r="G573" t="s">
        <v>1440</v>
      </c>
      <c r="H573" t="s">
        <v>1440</v>
      </c>
      <c r="I573" s="30">
        <v>7.34</v>
      </c>
      <c r="J573" s="30">
        <v>3.34</v>
      </c>
      <c r="K573" s="30">
        <v>7</v>
      </c>
      <c r="L573" s="30">
        <v>24</v>
      </c>
      <c r="M573" s="30">
        <v>9</v>
      </c>
      <c r="N573" s="30">
        <v>0</v>
      </c>
      <c r="O573" s="30">
        <v>0</v>
      </c>
      <c r="P573" s="30">
        <v>1.5</v>
      </c>
      <c r="Q573" s="30">
        <f t="shared" si="72"/>
        <v>7.34</v>
      </c>
      <c r="R573" s="30">
        <f t="shared" si="73"/>
        <v>3.34</v>
      </c>
      <c r="S573" s="30">
        <f t="shared" si="74"/>
        <v>7</v>
      </c>
      <c r="T573" s="30">
        <f t="shared" si="75"/>
        <v>24</v>
      </c>
      <c r="U573" s="30">
        <f t="shared" si="76"/>
        <v>9</v>
      </c>
      <c r="V573" s="30">
        <f t="shared" si="77"/>
        <v>0</v>
      </c>
      <c r="W573" s="30">
        <f t="shared" si="78"/>
        <v>0</v>
      </c>
      <c r="X573" s="30">
        <f t="shared" si="79"/>
        <v>1.5</v>
      </c>
      <c r="Y573" s="30">
        <f t="shared" si="80"/>
        <v>52.18</v>
      </c>
    </row>
    <row r="574" spans="1:25" x14ac:dyDescent="0.2">
      <c r="A574" s="28">
        <v>42213</v>
      </c>
      <c r="B574">
        <v>2015</v>
      </c>
      <c r="C574">
        <v>7</v>
      </c>
      <c r="D574" t="s">
        <v>556</v>
      </c>
      <c r="E574" t="s">
        <v>411</v>
      </c>
      <c r="F574">
        <v>2</v>
      </c>
      <c r="G574" t="s">
        <v>1440</v>
      </c>
      <c r="H574" t="s">
        <v>1440</v>
      </c>
      <c r="I574" s="30">
        <v>14.18</v>
      </c>
      <c r="J574" s="30">
        <v>6.02</v>
      </c>
      <c r="K574" s="30">
        <v>1</v>
      </c>
      <c r="L574" s="30">
        <v>15.2</v>
      </c>
      <c r="M574" s="30">
        <v>14</v>
      </c>
      <c r="N574" s="30">
        <v>0</v>
      </c>
      <c r="O574" s="30">
        <v>1</v>
      </c>
      <c r="P574" s="30">
        <v>3</v>
      </c>
      <c r="Q574" s="30">
        <f t="shared" si="72"/>
        <v>14.18</v>
      </c>
      <c r="R574" s="30">
        <f t="shared" si="73"/>
        <v>6.02</v>
      </c>
      <c r="S574" s="30">
        <f t="shared" si="74"/>
        <v>1</v>
      </c>
      <c r="T574" s="30">
        <f t="shared" si="75"/>
        <v>15.2</v>
      </c>
      <c r="U574" s="30">
        <f t="shared" si="76"/>
        <v>14</v>
      </c>
      <c r="V574" s="30">
        <f t="shared" si="77"/>
        <v>0</v>
      </c>
      <c r="W574" s="30">
        <f t="shared" si="78"/>
        <v>1</v>
      </c>
      <c r="X574" s="30">
        <f t="shared" si="79"/>
        <v>3</v>
      </c>
      <c r="Y574" s="30">
        <f t="shared" si="80"/>
        <v>54.4</v>
      </c>
    </row>
    <row r="575" spans="1:25" x14ac:dyDescent="0.2">
      <c r="A575" s="28">
        <v>42214</v>
      </c>
      <c r="B575">
        <v>2015</v>
      </c>
      <c r="C575">
        <v>7</v>
      </c>
      <c r="D575" t="s">
        <v>556</v>
      </c>
      <c r="E575" t="s">
        <v>413</v>
      </c>
      <c r="F575">
        <v>3</v>
      </c>
      <c r="G575" t="s">
        <v>1440</v>
      </c>
      <c r="H575" t="s">
        <v>1440</v>
      </c>
      <c r="I575" s="30">
        <v>10.34</v>
      </c>
      <c r="J575" s="30">
        <v>3.34</v>
      </c>
      <c r="K575" s="30">
        <v>4</v>
      </c>
      <c r="L575" s="30">
        <v>21.378</v>
      </c>
      <c r="M575" s="30">
        <v>8</v>
      </c>
      <c r="N575" s="30">
        <v>0</v>
      </c>
      <c r="O575" s="30">
        <v>2</v>
      </c>
      <c r="P575" s="30">
        <v>1</v>
      </c>
      <c r="Q575" s="30">
        <f t="shared" si="72"/>
        <v>10.34</v>
      </c>
      <c r="R575" s="30">
        <f t="shared" si="73"/>
        <v>3.34</v>
      </c>
      <c r="S575" s="30">
        <f t="shared" si="74"/>
        <v>4</v>
      </c>
      <c r="T575" s="30">
        <f t="shared" si="75"/>
        <v>21.378</v>
      </c>
      <c r="U575" s="30">
        <f t="shared" si="76"/>
        <v>8</v>
      </c>
      <c r="V575" s="30">
        <f t="shared" si="77"/>
        <v>0</v>
      </c>
      <c r="W575" s="30">
        <f t="shared" si="78"/>
        <v>2</v>
      </c>
      <c r="X575" s="30">
        <f t="shared" si="79"/>
        <v>1</v>
      </c>
      <c r="Y575" s="30">
        <f t="shared" si="80"/>
        <v>50.058</v>
      </c>
    </row>
    <row r="576" spans="1:25" x14ac:dyDescent="0.2">
      <c r="A576" s="28">
        <v>42215</v>
      </c>
      <c r="B576">
        <v>2015</v>
      </c>
      <c r="C576">
        <v>7</v>
      </c>
      <c r="D576" t="s">
        <v>556</v>
      </c>
      <c r="E576" t="s">
        <v>415</v>
      </c>
      <c r="F576">
        <v>4</v>
      </c>
      <c r="G576" t="s">
        <v>1440</v>
      </c>
      <c r="H576" t="s">
        <v>1440</v>
      </c>
      <c r="I576" s="30">
        <v>3</v>
      </c>
      <c r="J576" s="30">
        <v>3.33</v>
      </c>
      <c r="K576" s="30">
        <v>14</v>
      </c>
      <c r="L576" s="30">
        <v>16.3</v>
      </c>
      <c r="M576" s="30">
        <v>3</v>
      </c>
      <c r="N576" s="30">
        <v>0</v>
      </c>
      <c r="O576" s="30">
        <v>0</v>
      </c>
      <c r="P576" s="30">
        <v>4</v>
      </c>
      <c r="Q576" s="30">
        <f t="shared" si="72"/>
        <v>3</v>
      </c>
      <c r="R576" s="30">
        <f t="shared" si="73"/>
        <v>3.33</v>
      </c>
      <c r="S576" s="30">
        <f t="shared" si="74"/>
        <v>14</v>
      </c>
      <c r="T576" s="30">
        <f t="shared" si="75"/>
        <v>16.3</v>
      </c>
      <c r="U576" s="30">
        <f t="shared" si="76"/>
        <v>3</v>
      </c>
      <c r="V576" s="30">
        <f t="shared" si="77"/>
        <v>0</v>
      </c>
      <c r="W576" s="30">
        <f t="shared" si="78"/>
        <v>0</v>
      </c>
      <c r="X576" s="30">
        <f t="shared" si="79"/>
        <v>4</v>
      </c>
      <c r="Y576" s="30">
        <f t="shared" si="80"/>
        <v>43.629999999999995</v>
      </c>
    </row>
    <row r="577" spans="1:25" x14ac:dyDescent="0.2">
      <c r="A577" s="28">
        <v>42216</v>
      </c>
      <c r="B577">
        <v>2015</v>
      </c>
      <c r="C577">
        <v>7</v>
      </c>
      <c r="D577" t="s">
        <v>556</v>
      </c>
      <c r="E577" t="s">
        <v>417</v>
      </c>
      <c r="F577">
        <v>5</v>
      </c>
      <c r="G577" t="s">
        <v>1440</v>
      </c>
      <c r="H577" t="s">
        <v>1440</v>
      </c>
      <c r="I577" s="30">
        <v>5.5</v>
      </c>
      <c r="J577" s="30">
        <v>9</v>
      </c>
      <c r="K577" s="30">
        <v>6.2</v>
      </c>
      <c r="L577" s="30">
        <v>24</v>
      </c>
      <c r="M577" s="30">
        <v>8</v>
      </c>
      <c r="N577" s="30">
        <v>0</v>
      </c>
      <c r="O577" s="30">
        <v>0</v>
      </c>
      <c r="P577" s="30">
        <v>6</v>
      </c>
      <c r="Q577" s="30">
        <f t="shared" si="72"/>
        <v>5.5</v>
      </c>
      <c r="R577" s="30">
        <f t="shared" si="73"/>
        <v>9</v>
      </c>
      <c r="S577" s="30">
        <f t="shared" si="74"/>
        <v>6.2</v>
      </c>
      <c r="T577" s="30">
        <f t="shared" si="75"/>
        <v>24</v>
      </c>
      <c r="U577" s="30">
        <f t="shared" si="76"/>
        <v>8</v>
      </c>
      <c r="V577" s="30">
        <f t="shared" si="77"/>
        <v>0</v>
      </c>
      <c r="W577" s="30">
        <f t="shared" si="78"/>
        <v>0</v>
      </c>
      <c r="X577" s="30">
        <f t="shared" si="79"/>
        <v>6</v>
      </c>
      <c r="Y577" s="30">
        <f t="shared" si="80"/>
        <v>58.7</v>
      </c>
    </row>
    <row r="578" spans="1:25" x14ac:dyDescent="0.2">
      <c r="A578" s="28">
        <v>42217</v>
      </c>
      <c r="B578">
        <v>2015</v>
      </c>
      <c r="C578">
        <v>8</v>
      </c>
      <c r="D578" t="s">
        <v>557</v>
      </c>
      <c r="E578" t="s">
        <v>419</v>
      </c>
      <c r="F578">
        <v>6</v>
      </c>
      <c r="G578" t="s">
        <v>1440</v>
      </c>
      <c r="H578" t="s">
        <v>1440</v>
      </c>
      <c r="I578" s="30">
        <v>5</v>
      </c>
      <c r="J578" s="30">
        <v>5</v>
      </c>
      <c r="K578" s="30">
        <v>4</v>
      </c>
      <c r="L578" s="30">
        <v>19</v>
      </c>
      <c r="M578" s="30">
        <v>14</v>
      </c>
      <c r="N578" s="30">
        <v>0</v>
      </c>
      <c r="O578" s="30">
        <v>0</v>
      </c>
      <c r="P578" s="30">
        <v>2</v>
      </c>
      <c r="Q578" s="30">
        <f t="shared" ref="Q578:Q641" si="81">IF($H578="Oui",I578,"")</f>
        <v>5</v>
      </c>
      <c r="R578" s="30">
        <f t="shared" ref="R578:R641" si="82">IF($H578="Oui",J578,"")</f>
        <v>5</v>
      </c>
      <c r="S578" s="30">
        <f t="shared" ref="S578:S641" si="83">IF($H578="Oui",K578,"")</f>
        <v>4</v>
      </c>
      <c r="T578" s="30">
        <f t="shared" ref="T578:T641" si="84">IF($H578="Oui",L578,"")</f>
        <v>19</v>
      </c>
      <c r="U578" s="30">
        <f t="shared" ref="U578:U641" si="85">IF($H578="Oui",M578,"")</f>
        <v>14</v>
      </c>
      <c r="V578" s="30">
        <f t="shared" ref="V578:V641" si="86">IF($H578="Oui",N578,"")</f>
        <v>0</v>
      </c>
      <c r="W578" s="30">
        <f t="shared" ref="W578:W641" si="87">IF($H578="Oui",O578,"")</f>
        <v>0</v>
      </c>
      <c r="X578" s="30">
        <f t="shared" ref="X578:X641" si="88">IF($H578="Oui",P578,"")</f>
        <v>2</v>
      </c>
      <c r="Y578" s="30">
        <f t="shared" ref="Y578:Y641" si="89">SUM(I578:P578)</f>
        <v>49</v>
      </c>
    </row>
    <row r="579" spans="1:25" x14ac:dyDescent="0.2">
      <c r="A579" s="28">
        <v>42218</v>
      </c>
      <c r="B579">
        <v>2015</v>
      </c>
      <c r="C579">
        <v>8</v>
      </c>
      <c r="D579" t="s">
        <v>557</v>
      </c>
      <c r="E579" t="s">
        <v>421</v>
      </c>
      <c r="F579">
        <v>7</v>
      </c>
      <c r="G579" t="s">
        <v>1440</v>
      </c>
      <c r="H579" t="s">
        <v>1440</v>
      </c>
      <c r="I579" s="30">
        <v>5</v>
      </c>
      <c r="J579" s="30">
        <v>6.7</v>
      </c>
      <c r="K579" s="30">
        <v>4</v>
      </c>
      <c r="L579" s="30">
        <v>15</v>
      </c>
      <c r="M579" s="30">
        <v>9</v>
      </c>
      <c r="N579" s="30">
        <v>0</v>
      </c>
      <c r="O579" s="30">
        <v>0</v>
      </c>
      <c r="P579" s="30">
        <v>2</v>
      </c>
      <c r="Q579" s="30">
        <f t="shared" si="81"/>
        <v>5</v>
      </c>
      <c r="R579" s="30">
        <f t="shared" si="82"/>
        <v>6.7</v>
      </c>
      <c r="S579" s="30">
        <f t="shared" si="83"/>
        <v>4</v>
      </c>
      <c r="T579" s="30">
        <f t="shared" si="84"/>
        <v>15</v>
      </c>
      <c r="U579" s="30">
        <f t="shared" si="85"/>
        <v>9</v>
      </c>
      <c r="V579" s="30">
        <f t="shared" si="86"/>
        <v>0</v>
      </c>
      <c r="W579" s="30">
        <f t="shared" si="87"/>
        <v>0</v>
      </c>
      <c r="X579" s="30">
        <f t="shared" si="88"/>
        <v>2</v>
      </c>
      <c r="Y579" s="30">
        <f t="shared" si="89"/>
        <v>41.7</v>
      </c>
    </row>
    <row r="580" spans="1:25" x14ac:dyDescent="0.2">
      <c r="A580" s="28">
        <v>42219</v>
      </c>
      <c r="B580">
        <v>2015</v>
      </c>
      <c r="C580">
        <v>8</v>
      </c>
      <c r="D580" t="s">
        <v>557</v>
      </c>
      <c r="E580" t="s">
        <v>62</v>
      </c>
      <c r="F580">
        <v>1</v>
      </c>
      <c r="G580" t="s">
        <v>1440</v>
      </c>
      <c r="H580" t="s">
        <v>1440</v>
      </c>
      <c r="I580" s="30">
        <v>1.5</v>
      </c>
      <c r="J580" s="30">
        <v>2.33</v>
      </c>
      <c r="K580" s="30">
        <v>1.5</v>
      </c>
      <c r="L580" s="30">
        <v>23</v>
      </c>
      <c r="M580" s="30">
        <v>3.5</v>
      </c>
      <c r="N580" s="30">
        <v>1</v>
      </c>
      <c r="O580" s="30">
        <v>5</v>
      </c>
      <c r="P580" s="30">
        <v>1</v>
      </c>
      <c r="Q580" s="30">
        <f t="shared" si="81"/>
        <v>1.5</v>
      </c>
      <c r="R580" s="30">
        <f t="shared" si="82"/>
        <v>2.33</v>
      </c>
      <c r="S580" s="30">
        <f t="shared" si="83"/>
        <v>1.5</v>
      </c>
      <c r="T580" s="30">
        <f t="shared" si="84"/>
        <v>23</v>
      </c>
      <c r="U580" s="30">
        <f t="shared" si="85"/>
        <v>3.5</v>
      </c>
      <c r="V580" s="30">
        <f t="shared" si="86"/>
        <v>1</v>
      </c>
      <c r="W580" s="30">
        <f t="shared" si="87"/>
        <v>5</v>
      </c>
      <c r="X580" s="30">
        <f t="shared" si="88"/>
        <v>1</v>
      </c>
      <c r="Y580" s="30">
        <f t="shared" si="89"/>
        <v>38.83</v>
      </c>
    </row>
    <row r="581" spans="1:25" x14ac:dyDescent="0.2">
      <c r="A581" s="28">
        <v>42220</v>
      </c>
      <c r="B581">
        <v>2015</v>
      </c>
      <c r="C581">
        <v>8</v>
      </c>
      <c r="D581" t="s">
        <v>557</v>
      </c>
      <c r="E581" t="s">
        <v>411</v>
      </c>
      <c r="F581">
        <v>2</v>
      </c>
      <c r="G581" t="s">
        <v>1440</v>
      </c>
      <c r="H581" t="s">
        <v>1440</v>
      </c>
      <c r="I581" s="30">
        <v>6.34</v>
      </c>
      <c r="J581" s="30">
        <v>2.33</v>
      </c>
      <c r="K581" s="30">
        <v>3</v>
      </c>
      <c r="L581" s="30">
        <v>23</v>
      </c>
      <c r="M581" s="30">
        <v>5</v>
      </c>
      <c r="N581" s="30">
        <v>1</v>
      </c>
      <c r="O581" s="30">
        <v>0</v>
      </c>
      <c r="P581" s="30">
        <v>4</v>
      </c>
      <c r="Q581" s="30">
        <f t="shared" si="81"/>
        <v>6.34</v>
      </c>
      <c r="R581" s="30">
        <f t="shared" si="82"/>
        <v>2.33</v>
      </c>
      <c r="S581" s="30">
        <f t="shared" si="83"/>
        <v>3</v>
      </c>
      <c r="T581" s="30">
        <f t="shared" si="84"/>
        <v>23</v>
      </c>
      <c r="U581" s="30">
        <f t="shared" si="85"/>
        <v>5</v>
      </c>
      <c r="V581" s="30">
        <f t="shared" si="86"/>
        <v>1</v>
      </c>
      <c r="W581" s="30">
        <f t="shared" si="87"/>
        <v>0</v>
      </c>
      <c r="X581" s="30">
        <f t="shared" si="88"/>
        <v>4</v>
      </c>
      <c r="Y581" s="30">
        <f t="shared" si="89"/>
        <v>44.67</v>
      </c>
    </row>
    <row r="582" spans="1:25" x14ac:dyDescent="0.2">
      <c r="A582" s="28">
        <v>42221</v>
      </c>
      <c r="B582">
        <v>2015</v>
      </c>
      <c r="C582">
        <v>8</v>
      </c>
      <c r="D582" t="s">
        <v>557</v>
      </c>
      <c r="E582" t="s">
        <v>413</v>
      </c>
      <c r="F582">
        <v>3</v>
      </c>
      <c r="G582" t="s">
        <v>1440</v>
      </c>
      <c r="H582" t="s">
        <v>1440</v>
      </c>
      <c r="I582" s="30">
        <v>5</v>
      </c>
      <c r="J582" s="30">
        <v>3.33</v>
      </c>
      <c r="K582" s="30">
        <v>4.2</v>
      </c>
      <c r="L582" s="30">
        <v>22.2</v>
      </c>
      <c r="M582" s="30">
        <v>3.5</v>
      </c>
      <c r="N582" s="30">
        <v>0</v>
      </c>
      <c r="O582" s="30">
        <v>0</v>
      </c>
      <c r="P582" s="30">
        <v>1</v>
      </c>
      <c r="Q582" s="30">
        <f t="shared" si="81"/>
        <v>5</v>
      </c>
      <c r="R582" s="30">
        <f t="shared" si="82"/>
        <v>3.33</v>
      </c>
      <c r="S582" s="30">
        <f t="shared" si="83"/>
        <v>4.2</v>
      </c>
      <c r="T582" s="30">
        <f t="shared" si="84"/>
        <v>22.2</v>
      </c>
      <c r="U582" s="30">
        <f t="shared" si="85"/>
        <v>3.5</v>
      </c>
      <c r="V582" s="30">
        <f t="shared" si="86"/>
        <v>0</v>
      </c>
      <c r="W582" s="30">
        <f t="shared" si="87"/>
        <v>0</v>
      </c>
      <c r="X582" s="30">
        <f t="shared" si="88"/>
        <v>1</v>
      </c>
      <c r="Y582" s="30">
        <f t="shared" si="89"/>
        <v>39.230000000000004</v>
      </c>
    </row>
    <row r="583" spans="1:25" x14ac:dyDescent="0.2">
      <c r="A583" s="28">
        <v>42222</v>
      </c>
      <c r="B583">
        <v>2015</v>
      </c>
      <c r="C583">
        <v>8</v>
      </c>
      <c r="D583" t="s">
        <v>557</v>
      </c>
      <c r="E583" t="s">
        <v>415</v>
      </c>
      <c r="F583">
        <v>4</v>
      </c>
      <c r="G583" t="s">
        <v>1440</v>
      </c>
      <c r="H583" t="s">
        <v>1440</v>
      </c>
      <c r="I583" s="30">
        <v>5.33</v>
      </c>
      <c r="J583" s="30">
        <v>1.67</v>
      </c>
      <c r="K583" s="30">
        <v>8</v>
      </c>
      <c r="L583" s="30">
        <v>35</v>
      </c>
      <c r="M583" s="30">
        <v>11</v>
      </c>
      <c r="N583" s="30">
        <v>0</v>
      </c>
      <c r="O583" s="30">
        <v>3</v>
      </c>
      <c r="P583" s="30">
        <v>2</v>
      </c>
      <c r="Q583" s="30">
        <f t="shared" si="81"/>
        <v>5.33</v>
      </c>
      <c r="R583" s="30">
        <f t="shared" si="82"/>
        <v>1.67</v>
      </c>
      <c r="S583" s="30">
        <f t="shared" si="83"/>
        <v>8</v>
      </c>
      <c r="T583" s="30">
        <f t="shared" si="84"/>
        <v>35</v>
      </c>
      <c r="U583" s="30">
        <f t="shared" si="85"/>
        <v>11</v>
      </c>
      <c r="V583" s="30">
        <f t="shared" si="86"/>
        <v>0</v>
      </c>
      <c r="W583" s="30">
        <f t="shared" si="87"/>
        <v>3</v>
      </c>
      <c r="X583" s="30">
        <f t="shared" si="88"/>
        <v>2</v>
      </c>
      <c r="Y583" s="30">
        <f t="shared" si="89"/>
        <v>66</v>
      </c>
    </row>
    <row r="584" spans="1:25" x14ac:dyDescent="0.2">
      <c r="A584" s="28">
        <v>42223</v>
      </c>
      <c r="B584">
        <v>2015</v>
      </c>
      <c r="C584">
        <v>8</v>
      </c>
      <c r="D584" t="s">
        <v>557</v>
      </c>
      <c r="E584" t="s">
        <v>417</v>
      </c>
      <c r="F584">
        <v>5</v>
      </c>
      <c r="G584" t="s">
        <v>1440</v>
      </c>
      <c r="H584" t="s">
        <v>1440</v>
      </c>
      <c r="I584" s="30">
        <v>4.33</v>
      </c>
      <c r="J584" s="30">
        <v>4</v>
      </c>
      <c r="K584" s="30">
        <v>6</v>
      </c>
      <c r="L584" s="30">
        <v>22</v>
      </c>
      <c r="M584" s="30">
        <v>9</v>
      </c>
      <c r="N584" s="30">
        <v>2</v>
      </c>
      <c r="O584" s="30">
        <v>1</v>
      </c>
      <c r="P584" s="30">
        <v>6</v>
      </c>
      <c r="Q584" s="30">
        <f t="shared" si="81"/>
        <v>4.33</v>
      </c>
      <c r="R584" s="30">
        <f t="shared" si="82"/>
        <v>4</v>
      </c>
      <c r="S584" s="30">
        <f t="shared" si="83"/>
        <v>6</v>
      </c>
      <c r="T584" s="30">
        <f t="shared" si="84"/>
        <v>22</v>
      </c>
      <c r="U584" s="30">
        <f t="shared" si="85"/>
        <v>9</v>
      </c>
      <c r="V584" s="30">
        <f t="shared" si="86"/>
        <v>2</v>
      </c>
      <c r="W584" s="30">
        <f t="shared" si="87"/>
        <v>1</v>
      </c>
      <c r="X584" s="30">
        <f t="shared" si="88"/>
        <v>6</v>
      </c>
      <c r="Y584" s="30">
        <f t="shared" si="89"/>
        <v>54.33</v>
      </c>
    </row>
    <row r="585" spans="1:25" x14ac:dyDescent="0.2">
      <c r="A585" s="28">
        <v>42224</v>
      </c>
      <c r="B585">
        <v>2015</v>
      </c>
      <c r="C585">
        <v>8</v>
      </c>
      <c r="D585" t="s">
        <v>557</v>
      </c>
      <c r="E585" t="s">
        <v>419</v>
      </c>
      <c r="F585">
        <v>6</v>
      </c>
      <c r="G585" t="s">
        <v>1440</v>
      </c>
      <c r="H585" t="s">
        <v>1440</v>
      </c>
      <c r="I585" s="30">
        <v>6.33</v>
      </c>
      <c r="J585" s="30">
        <v>5.33</v>
      </c>
      <c r="K585" s="30">
        <v>7</v>
      </c>
      <c r="L585" s="30">
        <v>22</v>
      </c>
      <c r="M585" s="30">
        <v>5</v>
      </c>
      <c r="N585" s="30">
        <v>0</v>
      </c>
      <c r="O585" s="30">
        <v>0</v>
      </c>
      <c r="P585" s="30">
        <v>0.7</v>
      </c>
      <c r="Q585" s="30">
        <f t="shared" si="81"/>
        <v>6.33</v>
      </c>
      <c r="R585" s="30">
        <f t="shared" si="82"/>
        <v>5.33</v>
      </c>
      <c r="S585" s="30">
        <f t="shared" si="83"/>
        <v>7</v>
      </c>
      <c r="T585" s="30">
        <f t="shared" si="84"/>
        <v>22</v>
      </c>
      <c r="U585" s="30">
        <f t="shared" si="85"/>
        <v>5</v>
      </c>
      <c r="V585" s="30">
        <f t="shared" si="86"/>
        <v>0</v>
      </c>
      <c r="W585" s="30">
        <f t="shared" si="87"/>
        <v>0</v>
      </c>
      <c r="X585" s="30">
        <f t="shared" si="88"/>
        <v>0.7</v>
      </c>
      <c r="Y585" s="30">
        <f t="shared" si="89"/>
        <v>46.36</v>
      </c>
    </row>
    <row r="586" spans="1:25" x14ac:dyDescent="0.2">
      <c r="A586" s="28">
        <v>42225</v>
      </c>
      <c r="B586">
        <v>2015</v>
      </c>
      <c r="C586">
        <v>8</v>
      </c>
      <c r="D586" t="s">
        <v>557</v>
      </c>
      <c r="E586" t="s">
        <v>421</v>
      </c>
      <c r="F586">
        <v>7</v>
      </c>
      <c r="G586" t="s">
        <v>1440</v>
      </c>
      <c r="H586" t="s">
        <v>1440</v>
      </c>
      <c r="I586" s="30">
        <v>5</v>
      </c>
      <c r="J586" s="30">
        <v>3.66</v>
      </c>
      <c r="K586" s="30">
        <v>2</v>
      </c>
      <c r="L586" s="30">
        <v>21</v>
      </c>
      <c r="M586" s="30">
        <v>5</v>
      </c>
      <c r="N586" s="30">
        <v>0</v>
      </c>
      <c r="O586" s="30">
        <v>2</v>
      </c>
      <c r="P586" s="30">
        <v>3</v>
      </c>
      <c r="Q586" s="30">
        <f t="shared" si="81"/>
        <v>5</v>
      </c>
      <c r="R586" s="30">
        <f t="shared" si="82"/>
        <v>3.66</v>
      </c>
      <c r="S586" s="30">
        <f t="shared" si="83"/>
        <v>2</v>
      </c>
      <c r="T586" s="30">
        <f t="shared" si="84"/>
        <v>21</v>
      </c>
      <c r="U586" s="30">
        <f t="shared" si="85"/>
        <v>5</v>
      </c>
      <c r="V586" s="30">
        <f t="shared" si="86"/>
        <v>0</v>
      </c>
      <c r="W586" s="30">
        <f t="shared" si="87"/>
        <v>2</v>
      </c>
      <c r="X586" s="30">
        <f t="shared" si="88"/>
        <v>3</v>
      </c>
      <c r="Y586" s="30">
        <f t="shared" si="89"/>
        <v>41.66</v>
      </c>
    </row>
    <row r="587" spans="1:25" x14ac:dyDescent="0.2">
      <c r="A587" s="28">
        <v>42226</v>
      </c>
      <c r="B587">
        <v>2015</v>
      </c>
      <c r="C587">
        <v>8</v>
      </c>
      <c r="D587" t="s">
        <v>557</v>
      </c>
      <c r="E587" t="s">
        <v>62</v>
      </c>
      <c r="F587">
        <v>1</v>
      </c>
      <c r="G587" t="s">
        <v>1440</v>
      </c>
      <c r="H587" t="s">
        <v>1440</v>
      </c>
      <c r="I587" s="30">
        <v>3.67</v>
      </c>
      <c r="J587" s="30">
        <v>5.68</v>
      </c>
      <c r="K587" s="30">
        <v>4.2</v>
      </c>
      <c r="L587" s="30">
        <v>29</v>
      </c>
      <c r="M587" s="30">
        <v>12.5</v>
      </c>
      <c r="N587" s="30">
        <v>0</v>
      </c>
      <c r="O587" s="30">
        <v>1</v>
      </c>
      <c r="P587" s="30">
        <v>5</v>
      </c>
      <c r="Q587" s="30">
        <f t="shared" si="81"/>
        <v>3.67</v>
      </c>
      <c r="R587" s="30">
        <f t="shared" si="82"/>
        <v>5.68</v>
      </c>
      <c r="S587" s="30">
        <f t="shared" si="83"/>
        <v>4.2</v>
      </c>
      <c r="T587" s="30">
        <f t="shared" si="84"/>
        <v>29</v>
      </c>
      <c r="U587" s="30">
        <f t="shared" si="85"/>
        <v>12.5</v>
      </c>
      <c r="V587" s="30">
        <f t="shared" si="86"/>
        <v>0</v>
      </c>
      <c r="W587" s="30">
        <f t="shared" si="87"/>
        <v>1</v>
      </c>
      <c r="X587" s="30">
        <f t="shared" si="88"/>
        <v>5</v>
      </c>
      <c r="Y587" s="30">
        <f t="shared" si="89"/>
        <v>61.05</v>
      </c>
    </row>
    <row r="588" spans="1:25" x14ac:dyDescent="0.2">
      <c r="A588" s="28">
        <v>42227</v>
      </c>
      <c r="B588">
        <v>2015</v>
      </c>
      <c r="C588">
        <v>8</v>
      </c>
      <c r="D588" t="s">
        <v>557</v>
      </c>
      <c r="E588" t="s">
        <v>411</v>
      </c>
      <c r="F588">
        <v>2</v>
      </c>
      <c r="G588" t="s">
        <v>1440</v>
      </c>
      <c r="H588" t="s">
        <v>1440</v>
      </c>
      <c r="I588" s="30">
        <v>12.33</v>
      </c>
      <c r="J588" s="30">
        <v>6.66</v>
      </c>
      <c r="K588" s="30">
        <v>7.4</v>
      </c>
      <c r="L588" s="30">
        <v>18.100000000000001</v>
      </c>
      <c r="M588" s="30">
        <v>10</v>
      </c>
      <c r="N588" s="30">
        <v>0</v>
      </c>
      <c r="O588" s="30">
        <v>0</v>
      </c>
      <c r="P588" s="30">
        <v>4</v>
      </c>
      <c r="Q588" s="30">
        <f t="shared" si="81"/>
        <v>12.33</v>
      </c>
      <c r="R588" s="30">
        <f t="shared" si="82"/>
        <v>6.66</v>
      </c>
      <c r="S588" s="30">
        <f t="shared" si="83"/>
        <v>7.4</v>
      </c>
      <c r="T588" s="30">
        <f t="shared" si="84"/>
        <v>18.100000000000001</v>
      </c>
      <c r="U588" s="30">
        <f t="shared" si="85"/>
        <v>10</v>
      </c>
      <c r="V588" s="30">
        <f t="shared" si="86"/>
        <v>0</v>
      </c>
      <c r="W588" s="30">
        <f t="shared" si="87"/>
        <v>0</v>
      </c>
      <c r="X588" s="30">
        <f t="shared" si="88"/>
        <v>4</v>
      </c>
      <c r="Y588" s="30">
        <f t="shared" si="89"/>
        <v>58.49</v>
      </c>
    </row>
    <row r="589" spans="1:25" x14ac:dyDescent="0.2">
      <c r="A589" s="28">
        <v>42228</v>
      </c>
      <c r="B589">
        <v>2015</v>
      </c>
      <c r="C589">
        <v>8</v>
      </c>
      <c r="D589" t="s">
        <v>557</v>
      </c>
      <c r="E589" t="s">
        <v>413</v>
      </c>
      <c r="F589">
        <v>3</v>
      </c>
      <c r="G589" t="s">
        <v>1440</v>
      </c>
      <c r="H589" t="s">
        <v>1440</v>
      </c>
      <c r="I589" s="30">
        <v>8.67</v>
      </c>
      <c r="J589" s="30">
        <v>7.6929999999999996</v>
      </c>
      <c r="K589" s="30">
        <v>4</v>
      </c>
      <c r="L589" s="30">
        <v>28.2</v>
      </c>
      <c r="M589" s="30">
        <v>9.5</v>
      </c>
      <c r="N589" s="30">
        <v>0</v>
      </c>
      <c r="O589" s="30">
        <v>1</v>
      </c>
      <c r="P589" s="30">
        <v>1</v>
      </c>
      <c r="Q589" s="30">
        <f t="shared" si="81"/>
        <v>8.67</v>
      </c>
      <c r="R589" s="30">
        <f t="shared" si="82"/>
        <v>7.6929999999999996</v>
      </c>
      <c r="S589" s="30">
        <f t="shared" si="83"/>
        <v>4</v>
      </c>
      <c r="T589" s="30">
        <f t="shared" si="84"/>
        <v>28.2</v>
      </c>
      <c r="U589" s="30">
        <f t="shared" si="85"/>
        <v>9.5</v>
      </c>
      <c r="V589" s="30">
        <f t="shared" si="86"/>
        <v>0</v>
      </c>
      <c r="W589" s="30">
        <f t="shared" si="87"/>
        <v>1</v>
      </c>
      <c r="X589" s="30">
        <f t="shared" si="88"/>
        <v>1</v>
      </c>
      <c r="Y589" s="30">
        <f t="shared" si="89"/>
        <v>60.063000000000002</v>
      </c>
    </row>
    <row r="590" spans="1:25" x14ac:dyDescent="0.2">
      <c r="A590" s="28">
        <v>42229</v>
      </c>
      <c r="B590">
        <v>2015</v>
      </c>
      <c r="C590">
        <v>8</v>
      </c>
      <c r="D590" t="s">
        <v>557</v>
      </c>
      <c r="E590" t="s">
        <v>415</v>
      </c>
      <c r="F590">
        <v>4</v>
      </c>
      <c r="G590" t="s">
        <v>1440</v>
      </c>
      <c r="H590" t="s">
        <v>1440</v>
      </c>
      <c r="I590" s="30">
        <v>8</v>
      </c>
      <c r="J590" s="30">
        <v>2</v>
      </c>
      <c r="K590" s="30">
        <v>6</v>
      </c>
      <c r="L590" s="30">
        <v>23.437999999999999</v>
      </c>
      <c r="M590" s="30">
        <v>9</v>
      </c>
      <c r="N590" s="30">
        <v>0</v>
      </c>
      <c r="O590" s="30">
        <v>3</v>
      </c>
      <c r="P590" s="30">
        <v>3</v>
      </c>
      <c r="Q590" s="30">
        <f t="shared" si="81"/>
        <v>8</v>
      </c>
      <c r="R590" s="30">
        <f t="shared" si="82"/>
        <v>2</v>
      </c>
      <c r="S590" s="30">
        <f t="shared" si="83"/>
        <v>6</v>
      </c>
      <c r="T590" s="30">
        <f t="shared" si="84"/>
        <v>23.437999999999999</v>
      </c>
      <c r="U590" s="30">
        <f t="shared" si="85"/>
        <v>9</v>
      </c>
      <c r="V590" s="30">
        <f t="shared" si="86"/>
        <v>0</v>
      </c>
      <c r="W590" s="30">
        <f t="shared" si="87"/>
        <v>3</v>
      </c>
      <c r="X590" s="30">
        <f t="shared" si="88"/>
        <v>3</v>
      </c>
      <c r="Y590" s="30">
        <f t="shared" si="89"/>
        <v>54.438000000000002</v>
      </c>
    </row>
    <row r="591" spans="1:25" x14ac:dyDescent="0.2">
      <c r="A591" s="28">
        <v>42230</v>
      </c>
      <c r="B591">
        <v>2015</v>
      </c>
      <c r="C591">
        <v>8</v>
      </c>
      <c r="D591" t="s">
        <v>557</v>
      </c>
      <c r="E591" t="s">
        <v>417</v>
      </c>
      <c r="F591">
        <v>5</v>
      </c>
      <c r="G591" t="s">
        <v>1440</v>
      </c>
      <c r="H591" t="s">
        <v>1440</v>
      </c>
      <c r="I591" s="30">
        <v>3</v>
      </c>
      <c r="J591" s="30">
        <v>4.66</v>
      </c>
      <c r="K591" s="30">
        <v>4</v>
      </c>
      <c r="L591" s="30">
        <v>16.7</v>
      </c>
      <c r="M591" s="30">
        <v>5</v>
      </c>
      <c r="N591" s="30">
        <v>0</v>
      </c>
      <c r="O591" s="30">
        <v>1</v>
      </c>
      <c r="P591" s="30">
        <v>4</v>
      </c>
      <c r="Q591" s="30">
        <f t="shared" si="81"/>
        <v>3</v>
      </c>
      <c r="R591" s="30">
        <f t="shared" si="82"/>
        <v>4.66</v>
      </c>
      <c r="S591" s="30">
        <f t="shared" si="83"/>
        <v>4</v>
      </c>
      <c r="T591" s="30">
        <f t="shared" si="84"/>
        <v>16.7</v>
      </c>
      <c r="U591" s="30">
        <f t="shared" si="85"/>
        <v>5</v>
      </c>
      <c r="V591" s="30">
        <f t="shared" si="86"/>
        <v>0</v>
      </c>
      <c r="W591" s="30">
        <f t="shared" si="87"/>
        <v>1</v>
      </c>
      <c r="X591" s="30">
        <f t="shared" si="88"/>
        <v>4</v>
      </c>
      <c r="Y591" s="30">
        <f t="shared" si="89"/>
        <v>38.36</v>
      </c>
    </row>
    <row r="592" spans="1:25" x14ac:dyDescent="0.2">
      <c r="A592" s="28">
        <v>42231</v>
      </c>
      <c r="B592">
        <v>2015</v>
      </c>
      <c r="C592">
        <v>8</v>
      </c>
      <c r="D592" t="s">
        <v>557</v>
      </c>
      <c r="E592" t="s">
        <v>419</v>
      </c>
      <c r="F592">
        <v>6</v>
      </c>
      <c r="G592" t="s">
        <v>1440</v>
      </c>
      <c r="H592" t="s">
        <v>1440</v>
      </c>
      <c r="I592" s="30">
        <v>3.34</v>
      </c>
      <c r="J592" s="30">
        <v>6.34</v>
      </c>
      <c r="K592" s="30">
        <v>6</v>
      </c>
      <c r="L592" s="30">
        <v>35</v>
      </c>
      <c r="M592" s="30">
        <v>14</v>
      </c>
      <c r="N592" s="30">
        <v>1</v>
      </c>
      <c r="O592" s="30">
        <v>1</v>
      </c>
      <c r="P592" s="30">
        <v>1</v>
      </c>
      <c r="Q592" s="30">
        <f t="shared" si="81"/>
        <v>3.34</v>
      </c>
      <c r="R592" s="30">
        <f t="shared" si="82"/>
        <v>6.34</v>
      </c>
      <c r="S592" s="30">
        <f t="shared" si="83"/>
        <v>6</v>
      </c>
      <c r="T592" s="30">
        <f t="shared" si="84"/>
        <v>35</v>
      </c>
      <c r="U592" s="30">
        <f t="shared" si="85"/>
        <v>14</v>
      </c>
      <c r="V592" s="30">
        <f t="shared" si="86"/>
        <v>1</v>
      </c>
      <c r="W592" s="30">
        <f t="shared" si="87"/>
        <v>1</v>
      </c>
      <c r="X592" s="30">
        <f t="shared" si="88"/>
        <v>1</v>
      </c>
      <c r="Y592" s="30">
        <f t="shared" si="89"/>
        <v>67.680000000000007</v>
      </c>
    </row>
    <row r="593" spans="1:25" x14ac:dyDescent="0.2">
      <c r="A593" s="28">
        <v>42232</v>
      </c>
      <c r="B593">
        <v>2015</v>
      </c>
      <c r="C593">
        <v>8</v>
      </c>
      <c r="D593" t="s">
        <v>557</v>
      </c>
      <c r="E593" t="s">
        <v>421</v>
      </c>
      <c r="F593">
        <v>7</v>
      </c>
      <c r="G593" t="s">
        <v>1440</v>
      </c>
      <c r="H593" t="s">
        <v>1440</v>
      </c>
      <c r="I593" s="30">
        <v>2</v>
      </c>
      <c r="J593" s="30">
        <v>4.67</v>
      </c>
      <c r="K593" s="30">
        <v>2</v>
      </c>
      <c r="L593" s="30">
        <v>19.25</v>
      </c>
      <c r="M593" s="30">
        <v>4</v>
      </c>
      <c r="N593" s="30">
        <v>2</v>
      </c>
      <c r="O593" s="30">
        <v>0</v>
      </c>
      <c r="P593" s="30">
        <v>2</v>
      </c>
      <c r="Q593" s="30">
        <f t="shared" si="81"/>
        <v>2</v>
      </c>
      <c r="R593" s="30">
        <f t="shared" si="82"/>
        <v>4.67</v>
      </c>
      <c r="S593" s="30">
        <f t="shared" si="83"/>
        <v>2</v>
      </c>
      <c r="T593" s="30">
        <f t="shared" si="84"/>
        <v>19.25</v>
      </c>
      <c r="U593" s="30">
        <f t="shared" si="85"/>
        <v>4</v>
      </c>
      <c r="V593" s="30">
        <f t="shared" si="86"/>
        <v>2</v>
      </c>
      <c r="W593" s="30">
        <f t="shared" si="87"/>
        <v>0</v>
      </c>
      <c r="X593" s="30">
        <f t="shared" si="88"/>
        <v>2</v>
      </c>
      <c r="Y593" s="30">
        <f t="shared" si="89"/>
        <v>35.92</v>
      </c>
    </row>
    <row r="594" spans="1:25" x14ac:dyDescent="0.2">
      <c r="A594" s="28">
        <v>42233</v>
      </c>
      <c r="B594">
        <v>2015</v>
      </c>
      <c r="C594">
        <v>8</v>
      </c>
      <c r="D594" t="s">
        <v>557</v>
      </c>
      <c r="E594" t="s">
        <v>62</v>
      </c>
      <c r="F594">
        <v>1</v>
      </c>
      <c r="G594" t="s">
        <v>1440</v>
      </c>
      <c r="H594" t="s">
        <v>1440</v>
      </c>
      <c r="I594" s="30">
        <v>8</v>
      </c>
      <c r="J594" s="30">
        <v>3</v>
      </c>
      <c r="K594" s="30">
        <v>3</v>
      </c>
      <c r="L594" s="30">
        <v>33</v>
      </c>
      <c r="M594" s="30">
        <v>6</v>
      </c>
      <c r="N594" s="30">
        <v>0</v>
      </c>
      <c r="O594" s="30">
        <v>0</v>
      </c>
      <c r="P594" s="30">
        <v>2</v>
      </c>
      <c r="Q594" s="30">
        <f t="shared" si="81"/>
        <v>8</v>
      </c>
      <c r="R594" s="30">
        <f t="shared" si="82"/>
        <v>3</v>
      </c>
      <c r="S594" s="30">
        <f t="shared" si="83"/>
        <v>3</v>
      </c>
      <c r="T594" s="30">
        <f t="shared" si="84"/>
        <v>33</v>
      </c>
      <c r="U594" s="30">
        <f t="shared" si="85"/>
        <v>6</v>
      </c>
      <c r="V594" s="30">
        <f t="shared" si="86"/>
        <v>0</v>
      </c>
      <c r="W594" s="30">
        <f t="shared" si="87"/>
        <v>0</v>
      </c>
      <c r="X594" s="30">
        <f t="shared" si="88"/>
        <v>2</v>
      </c>
      <c r="Y594" s="30">
        <f t="shared" si="89"/>
        <v>55</v>
      </c>
    </row>
    <row r="595" spans="1:25" x14ac:dyDescent="0.2">
      <c r="A595" s="28">
        <v>42234</v>
      </c>
      <c r="B595">
        <v>2015</v>
      </c>
      <c r="C595">
        <v>8</v>
      </c>
      <c r="D595" t="s">
        <v>557</v>
      </c>
      <c r="E595" t="s">
        <v>411</v>
      </c>
      <c r="F595">
        <v>2</v>
      </c>
      <c r="G595" t="s">
        <v>1440</v>
      </c>
      <c r="H595" t="s">
        <v>1440</v>
      </c>
      <c r="I595" s="30">
        <v>6.01</v>
      </c>
      <c r="J595" s="30">
        <v>2.67</v>
      </c>
      <c r="K595" s="30">
        <v>3</v>
      </c>
      <c r="L595" s="30">
        <v>24</v>
      </c>
      <c r="M595" s="30">
        <v>16</v>
      </c>
      <c r="N595" s="30">
        <v>0</v>
      </c>
      <c r="O595" s="30">
        <v>3</v>
      </c>
      <c r="P595" s="30">
        <v>1</v>
      </c>
      <c r="Q595" s="30">
        <f t="shared" si="81"/>
        <v>6.01</v>
      </c>
      <c r="R595" s="30">
        <f t="shared" si="82"/>
        <v>2.67</v>
      </c>
      <c r="S595" s="30">
        <f t="shared" si="83"/>
        <v>3</v>
      </c>
      <c r="T595" s="30">
        <f t="shared" si="84"/>
        <v>24</v>
      </c>
      <c r="U595" s="30">
        <f t="shared" si="85"/>
        <v>16</v>
      </c>
      <c r="V595" s="30">
        <f t="shared" si="86"/>
        <v>0</v>
      </c>
      <c r="W595" s="30">
        <f t="shared" si="87"/>
        <v>3</v>
      </c>
      <c r="X595" s="30">
        <f t="shared" si="88"/>
        <v>1</v>
      </c>
      <c r="Y595" s="30">
        <f t="shared" si="89"/>
        <v>55.68</v>
      </c>
    </row>
    <row r="596" spans="1:25" x14ac:dyDescent="0.2">
      <c r="A596" s="28">
        <v>42235</v>
      </c>
      <c r="B596">
        <v>2015</v>
      </c>
      <c r="C596">
        <v>8</v>
      </c>
      <c r="D596" t="s">
        <v>557</v>
      </c>
      <c r="E596" t="s">
        <v>413</v>
      </c>
      <c r="F596">
        <v>3</v>
      </c>
      <c r="G596" t="s">
        <v>1440</v>
      </c>
      <c r="H596" t="s">
        <v>1440</v>
      </c>
      <c r="I596" s="30">
        <v>6.33</v>
      </c>
      <c r="J596" s="30">
        <v>2.66</v>
      </c>
      <c r="K596" s="30">
        <v>8</v>
      </c>
      <c r="L596" s="30">
        <v>28</v>
      </c>
      <c r="M596" s="30">
        <v>15</v>
      </c>
      <c r="N596" s="30">
        <v>0</v>
      </c>
      <c r="O596" s="30">
        <v>3</v>
      </c>
      <c r="P596" s="30">
        <v>3</v>
      </c>
      <c r="Q596" s="30">
        <f t="shared" si="81"/>
        <v>6.33</v>
      </c>
      <c r="R596" s="30">
        <f t="shared" si="82"/>
        <v>2.66</v>
      </c>
      <c r="S596" s="30">
        <f t="shared" si="83"/>
        <v>8</v>
      </c>
      <c r="T596" s="30">
        <f t="shared" si="84"/>
        <v>28</v>
      </c>
      <c r="U596" s="30">
        <f t="shared" si="85"/>
        <v>15</v>
      </c>
      <c r="V596" s="30">
        <f t="shared" si="86"/>
        <v>0</v>
      </c>
      <c r="W596" s="30">
        <f t="shared" si="87"/>
        <v>3</v>
      </c>
      <c r="X596" s="30">
        <f t="shared" si="88"/>
        <v>3</v>
      </c>
      <c r="Y596" s="30">
        <f t="shared" si="89"/>
        <v>65.990000000000009</v>
      </c>
    </row>
    <row r="597" spans="1:25" x14ac:dyDescent="0.2">
      <c r="A597" s="28">
        <v>42236</v>
      </c>
      <c r="B597">
        <v>2015</v>
      </c>
      <c r="C597">
        <v>8</v>
      </c>
      <c r="D597" t="s">
        <v>557</v>
      </c>
      <c r="E597" t="s">
        <v>415</v>
      </c>
      <c r="F597">
        <v>4</v>
      </c>
      <c r="G597" t="s">
        <v>1440</v>
      </c>
      <c r="H597" t="s">
        <v>1440</v>
      </c>
      <c r="I597" s="30">
        <v>3.5</v>
      </c>
      <c r="J597" s="30">
        <v>3.68</v>
      </c>
      <c r="K597" s="30">
        <v>5</v>
      </c>
      <c r="L597" s="30">
        <v>19</v>
      </c>
      <c r="M597" s="30">
        <v>6</v>
      </c>
      <c r="N597" s="30">
        <v>1</v>
      </c>
      <c r="O597" s="30">
        <v>0</v>
      </c>
      <c r="P597" s="30">
        <v>0</v>
      </c>
      <c r="Q597" s="30">
        <f t="shared" si="81"/>
        <v>3.5</v>
      </c>
      <c r="R597" s="30">
        <f t="shared" si="82"/>
        <v>3.68</v>
      </c>
      <c r="S597" s="30">
        <f t="shared" si="83"/>
        <v>5</v>
      </c>
      <c r="T597" s="30">
        <f t="shared" si="84"/>
        <v>19</v>
      </c>
      <c r="U597" s="30">
        <f t="shared" si="85"/>
        <v>6</v>
      </c>
      <c r="V597" s="30">
        <f t="shared" si="86"/>
        <v>1</v>
      </c>
      <c r="W597" s="30">
        <f t="shared" si="87"/>
        <v>0</v>
      </c>
      <c r="X597" s="30">
        <f t="shared" si="88"/>
        <v>0</v>
      </c>
      <c r="Y597" s="30">
        <f t="shared" si="89"/>
        <v>38.18</v>
      </c>
    </row>
    <row r="598" spans="1:25" x14ac:dyDescent="0.2">
      <c r="A598" s="28">
        <v>42237</v>
      </c>
      <c r="B598">
        <v>2015</v>
      </c>
      <c r="C598">
        <v>8</v>
      </c>
      <c r="D598" t="s">
        <v>557</v>
      </c>
      <c r="E598" t="s">
        <v>417</v>
      </c>
      <c r="F598">
        <v>5</v>
      </c>
      <c r="G598" t="s">
        <v>1440</v>
      </c>
      <c r="H598" t="s">
        <v>1440</v>
      </c>
      <c r="I598" s="30">
        <v>6</v>
      </c>
      <c r="J598" s="30">
        <v>0.67</v>
      </c>
      <c r="K598" s="30">
        <v>3</v>
      </c>
      <c r="L598" s="30">
        <v>34</v>
      </c>
      <c r="M598" s="30">
        <v>8</v>
      </c>
      <c r="N598" s="30">
        <v>1</v>
      </c>
      <c r="O598" s="30">
        <v>1</v>
      </c>
      <c r="P598" s="30">
        <v>4</v>
      </c>
      <c r="Q598" s="30">
        <f t="shared" si="81"/>
        <v>6</v>
      </c>
      <c r="R598" s="30">
        <f t="shared" si="82"/>
        <v>0.67</v>
      </c>
      <c r="S598" s="30">
        <f t="shared" si="83"/>
        <v>3</v>
      </c>
      <c r="T598" s="30">
        <f t="shared" si="84"/>
        <v>34</v>
      </c>
      <c r="U598" s="30">
        <f t="shared" si="85"/>
        <v>8</v>
      </c>
      <c r="V598" s="30">
        <f t="shared" si="86"/>
        <v>1</v>
      </c>
      <c r="W598" s="30">
        <f t="shared" si="87"/>
        <v>1</v>
      </c>
      <c r="X598" s="30">
        <f t="shared" si="88"/>
        <v>4</v>
      </c>
      <c r="Y598" s="30">
        <f t="shared" si="89"/>
        <v>57.67</v>
      </c>
    </row>
    <row r="599" spans="1:25" x14ac:dyDescent="0.2">
      <c r="A599" s="28">
        <v>42238</v>
      </c>
      <c r="B599">
        <v>2015</v>
      </c>
      <c r="C599">
        <v>8</v>
      </c>
      <c r="D599" t="s">
        <v>557</v>
      </c>
      <c r="E599" t="s">
        <v>419</v>
      </c>
      <c r="F599">
        <v>6</v>
      </c>
      <c r="G599" t="s">
        <v>1440</v>
      </c>
      <c r="H599" t="s">
        <v>1440</v>
      </c>
      <c r="I599" s="30">
        <v>2.34</v>
      </c>
      <c r="J599" s="30">
        <v>6.7359999999999998</v>
      </c>
      <c r="K599" s="30">
        <v>4</v>
      </c>
      <c r="L599" s="30">
        <v>28</v>
      </c>
      <c r="M599" s="30">
        <v>6</v>
      </c>
      <c r="N599" s="30">
        <v>3</v>
      </c>
      <c r="O599" s="30">
        <v>1</v>
      </c>
      <c r="P599" s="30">
        <v>6</v>
      </c>
      <c r="Q599" s="30">
        <f t="shared" si="81"/>
        <v>2.34</v>
      </c>
      <c r="R599" s="30">
        <f t="shared" si="82"/>
        <v>6.7359999999999998</v>
      </c>
      <c r="S599" s="30">
        <f t="shared" si="83"/>
        <v>4</v>
      </c>
      <c r="T599" s="30">
        <f t="shared" si="84"/>
        <v>28</v>
      </c>
      <c r="U599" s="30">
        <f t="shared" si="85"/>
        <v>6</v>
      </c>
      <c r="V599" s="30">
        <f t="shared" si="86"/>
        <v>3</v>
      </c>
      <c r="W599" s="30">
        <f t="shared" si="87"/>
        <v>1</v>
      </c>
      <c r="X599" s="30">
        <f t="shared" si="88"/>
        <v>6</v>
      </c>
      <c r="Y599" s="30">
        <f t="shared" si="89"/>
        <v>57.076000000000001</v>
      </c>
    </row>
    <row r="600" spans="1:25" x14ac:dyDescent="0.2">
      <c r="A600" s="28">
        <v>42239</v>
      </c>
      <c r="B600">
        <v>2015</v>
      </c>
      <c r="C600">
        <v>8</v>
      </c>
      <c r="D600" t="s">
        <v>557</v>
      </c>
      <c r="E600" t="s">
        <v>421</v>
      </c>
      <c r="F600">
        <v>7</v>
      </c>
      <c r="G600" t="s">
        <v>1440</v>
      </c>
      <c r="H600" t="s">
        <v>1440</v>
      </c>
      <c r="I600" s="30">
        <v>8.99</v>
      </c>
      <c r="J600" s="30">
        <v>5.33</v>
      </c>
      <c r="K600" s="30">
        <v>3</v>
      </c>
      <c r="L600" s="30">
        <v>28</v>
      </c>
      <c r="M600" s="30">
        <v>8</v>
      </c>
      <c r="N600" s="30">
        <v>0</v>
      </c>
      <c r="O600" s="30">
        <v>2</v>
      </c>
      <c r="P600" s="30">
        <v>2</v>
      </c>
      <c r="Q600" s="30">
        <f t="shared" si="81"/>
        <v>8.99</v>
      </c>
      <c r="R600" s="30">
        <f t="shared" si="82"/>
        <v>5.33</v>
      </c>
      <c r="S600" s="30">
        <f t="shared" si="83"/>
        <v>3</v>
      </c>
      <c r="T600" s="30">
        <f t="shared" si="84"/>
        <v>28</v>
      </c>
      <c r="U600" s="30">
        <f t="shared" si="85"/>
        <v>8</v>
      </c>
      <c r="V600" s="30">
        <f t="shared" si="86"/>
        <v>0</v>
      </c>
      <c r="W600" s="30">
        <f t="shared" si="87"/>
        <v>2</v>
      </c>
      <c r="X600" s="30">
        <f t="shared" si="88"/>
        <v>2</v>
      </c>
      <c r="Y600" s="30">
        <f t="shared" si="89"/>
        <v>57.32</v>
      </c>
    </row>
    <row r="601" spans="1:25" x14ac:dyDescent="0.2">
      <c r="A601" s="28">
        <v>42240</v>
      </c>
      <c r="B601">
        <v>2015</v>
      </c>
      <c r="C601">
        <v>8</v>
      </c>
      <c r="D601" t="s">
        <v>557</v>
      </c>
      <c r="E601" t="s">
        <v>62</v>
      </c>
      <c r="F601">
        <v>1</v>
      </c>
      <c r="G601" t="s">
        <v>1440</v>
      </c>
      <c r="H601" t="s">
        <v>1440</v>
      </c>
      <c r="I601" s="30">
        <v>8.5</v>
      </c>
      <c r="J601" s="30">
        <v>3.66</v>
      </c>
      <c r="K601" s="30">
        <v>3.4</v>
      </c>
      <c r="L601" s="30">
        <v>45.1</v>
      </c>
      <c r="M601" s="30">
        <v>8</v>
      </c>
      <c r="N601" s="30">
        <v>0</v>
      </c>
      <c r="O601" s="30">
        <v>0</v>
      </c>
      <c r="P601" s="30">
        <v>1</v>
      </c>
      <c r="Q601" s="30">
        <f t="shared" si="81"/>
        <v>8.5</v>
      </c>
      <c r="R601" s="30">
        <f t="shared" si="82"/>
        <v>3.66</v>
      </c>
      <c r="S601" s="30">
        <f t="shared" si="83"/>
        <v>3.4</v>
      </c>
      <c r="T601" s="30">
        <f t="shared" si="84"/>
        <v>45.1</v>
      </c>
      <c r="U601" s="30">
        <f t="shared" si="85"/>
        <v>8</v>
      </c>
      <c r="V601" s="30">
        <f t="shared" si="86"/>
        <v>0</v>
      </c>
      <c r="W601" s="30">
        <f t="shared" si="87"/>
        <v>0</v>
      </c>
      <c r="X601" s="30">
        <f t="shared" si="88"/>
        <v>1</v>
      </c>
      <c r="Y601" s="30">
        <f t="shared" si="89"/>
        <v>69.66</v>
      </c>
    </row>
    <row r="602" spans="1:25" x14ac:dyDescent="0.2">
      <c r="A602" s="28">
        <v>42241</v>
      </c>
      <c r="B602">
        <v>2015</v>
      </c>
      <c r="C602">
        <v>8</v>
      </c>
      <c r="D602" t="s">
        <v>557</v>
      </c>
      <c r="E602" t="s">
        <v>411</v>
      </c>
      <c r="F602">
        <v>2</v>
      </c>
      <c r="G602" t="s">
        <v>1440</v>
      </c>
      <c r="H602" t="s">
        <v>1440</v>
      </c>
      <c r="I602" s="30">
        <v>2.34</v>
      </c>
      <c r="J602" s="30">
        <v>2.67</v>
      </c>
      <c r="K602" s="30">
        <v>4</v>
      </c>
      <c r="L602" s="30">
        <v>23.5</v>
      </c>
      <c r="M602" s="30">
        <v>20</v>
      </c>
      <c r="N602" s="30">
        <v>0</v>
      </c>
      <c r="O602" s="30">
        <v>1</v>
      </c>
      <c r="P602" s="30">
        <v>3</v>
      </c>
      <c r="Q602" s="30">
        <f t="shared" si="81"/>
        <v>2.34</v>
      </c>
      <c r="R602" s="30">
        <f t="shared" si="82"/>
        <v>2.67</v>
      </c>
      <c r="S602" s="30">
        <f t="shared" si="83"/>
        <v>4</v>
      </c>
      <c r="T602" s="30">
        <f t="shared" si="84"/>
        <v>23.5</v>
      </c>
      <c r="U602" s="30">
        <f t="shared" si="85"/>
        <v>20</v>
      </c>
      <c r="V602" s="30">
        <f t="shared" si="86"/>
        <v>0</v>
      </c>
      <c r="W602" s="30">
        <f t="shared" si="87"/>
        <v>1</v>
      </c>
      <c r="X602" s="30">
        <f t="shared" si="88"/>
        <v>3</v>
      </c>
      <c r="Y602" s="30">
        <f t="shared" si="89"/>
        <v>56.51</v>
      </c>
    </row>
    <row r="603" spans="1:25" x14ac:dyDescent="0.2">
      <c r="A603" s="28">
        <v>42242</v>
      </c>
      <c r="B603">
        <v>2015</v>
      </c>
      <c r="C603">
        <v>8</v>
      </c>
      <c r="D603" t="s">
        <v>557</v>
      </c>
      <c r="E603" t="s">
        <v>413</v>
      </c>
      <c r="F603">
        <v>3</v>
      </c>
      <c r="G603" t="s">
        <v>1440</v>
      </c>
      <c r="H603" t="s">
        <v>1440</v>
      </c>
      <c r="I603" s="30">
        <v>2.67</v>
      </c>
      <c r="J603" s="30">
        <v>4.0199999999999996</v>
      </c>
      <c r="K603" s="30">
        <v>7.3</v>
      </c>
      <c r="L603" s="30">
        <v>27</v>
      </c>
      <c r="M603" s="30">
        <v>7</v>
      </c>
      <c r="N603" s="30">
        <v>0</v>
      </c>
      <c r="O603" s="30">
        <v>1</v>
      </c>
      <c r="P603" s="30">
        <v>6</v>
      </c>
      <c r="Q603" s="30">
        <f t="shared" si="81"/>
        <v>2.67</v>
      </c>
      <c r="R603" s="30">
        <f t="shared" si="82"/>
        <v>4.0199999999999996</v>
      </c>
      <c r="S603" s="30">
        <f t="shared" si="83"/>
        <v>7.3</v>
      </c>
      <c r="T603" s="30">
        <f t="shared" si="84"/>
        <v>27</v>
      </c>
      <c r="U603" s="30">
        <f t="shared" si="85"/>
        <v>7</v>
      </c>
      <c r="V603" s="30">
        <f t="shared" si="86"/>
        <v>0</v>
      </c>
      <c r="W603" s="30">
        <f t="shared" si="87"/>
        <v>1</v>
      </c>
      <c r="X603" s="30">
        <f t="shared" si="88"/>
        <v>6</v>
      </c>
      <c r="Y603" s="30">
        <f t="shared" si="89"/>
        <v>54.989999999999995</v>
      </c>
    </row>
    <row r="604" spans="1:25" x14ac:dyDescent="0.2">
      <c r="A604" s="28">
        <v>42243</v>
      </c>
      <c r="B604">
        <v>2015</v>
      </c>
      <c r="C604">
        <v>8</v>
      </c>
      <c r="D604" t="s">
        <v>557</v>
      </c>
      <c r="E604" t="s">
        <v>415</v>
      </c>
      <c r="F604">
        <v>4</v>
      </c>
      <c r="G604" t="s">
        <v>1440</v>
      </c>
      <c r="H604" t="s">
        <v>1440</v>
      </c>
      <c r="I604" s="30">
        <v>9.33</v>
      </c>
      <c r="J604" s="30">
        <v>3</v>
      </c>
      <c r="K604" s="30">
        <v>4.5</v>
      </c>
      <c r="L604" s="30">
        <v>32</v>
      </c>
      <c r="M604" s="30">
        <v>8</v>
      </c>
      <c r="N604" s="30">
        <v>0</v>
      </c>
      <c r="O604" s="30">
        <v>0</v>
      </c>
      <c r="P604" s="30">
        <v>3</v>
      </c>
      <c r="Q604" s="30">
        <f t="shared" si="81"/>
        <v>9.33</v>
      </c>
      <c r="R604" s="30">
        <f t="shared" si="82"/>
        <v>3</v>
      </c>
      <c r="S604" s="30">
        <f t="shared" si="83"/>
        <v>4.5</v>
      </c>
      <c r="T604" s="30">
        <f t="shared" si="84"/>
        <v>32</v>
      </c>
      <c r="U604" s="30">
        <f t="shared" si="85"/>
        <v>8</v>
      </c>
      <c r="V604" s="30">
        <f t="shared" si="86"/>
        <v>0</v>
      </c>
      <c r="W604" s="30">
        <f t="shared" si="87"/>
        <v>0</v>
      </c>
      <c r="X604" s="30">
        <f t="shared" si="88"/>
        <v>3</v>
      </c>
      <c r="Y604" s="30">
        <f t="shared" si="89"/>
        <v>59.83</v>
      </c>
    </row>
    <row r="605" spans="1:25" x14ac:dyDescent="0.2">
      <c r="A605" s="28">
        <v>42244</v>
      </c>
      <c r="B605">
        <v>2015</v>
      </c>
      <c r="C605">
        <v>8</v>
      </c>
      <c r="D605" t="s">
        <v>557</v>
      </c>
      <c r="E605" t="s">
        <v>417</v>
      </c>
      <c r="F605">
        <v>5</v>
      </c>
      <c r="G605" t="s">
        <v>1440</v>
      </c>
      <c r="H605" t="s">
        <v>1440</v>
      </c>
      <c r="I605" s="30">
        <v>7</v>
      </c>
      <c r="J605" s="30">
        <v>8.67</v>
      </c>
      <c r="K605" s="30">
        <v>1</v>
      </c>
      <c r="L605" s="30">
        <v>15.1</v>
      </c>
      <c r="M605" s="30">
        <v>12</v>
      </c>
      <c r="N605" s="30">
        <v>0</v>
      </c>
      <c r="O605" s="30">
        <v>0</v>
      </c>
      <c r="P605" s="30">
        <v>3</v>
      </c>
      <c r="Q605" s="30">
        <f t="shared" si="81"/>
        <v>7</v>
      </c>
      <c r="R605" s="30">
        <f t="shared" si="82"/>
        <v>8.67</v>
      </c>
      <c r="S605" s="30">
        <f t="shared" si="83"/>
        <v>1</v>
      </c>
      <c r="T605" s="30">
        <f t="shared" si="84"/>
        <v>15.1</v>
      </c>
      <c r="U605" s="30">
        <f t="shared" si="85"/>
        <v>12</v>
      </c>
      <c r="V605" s="30">
        <f t="shared" si="86"/>
        <v>0</v>
      </c>
      <c r="W605" s="30">
        <f t="shared" si="87"/>
        <v>0</v>
      </c>
      <c r="X605" s="30">
        <f t="shared" si="88"/>
        <v>3</v>
      </c>
      <c r="Y605" s="30">
        <f t="shared" si="89"/>
        <v>46.77</v>
      </c>
    </row>
    <row r="606" spans="1:25" x14ac:dyDescent="0.2">
      <c r="A606" s="28">
        <v>42245</v>
      </c>
      <c r="B606">
        <v>2015</v>
      </c>
      <c r="C606">
        <v>8</v>
      </c>
      <c r="D606" t="s">
        <v>557</v>
      </c>
      <c r="E606" t="s">
        <v>419</v>
      </c>
      <c r="F606">
        <v>6</v>
      </c>
      <c r="G606" t="s">
        <v>1440</v>
      </c>
      <c r="H606" t="s">
        <v>1440</v>
      </c>
      <c r="I606" s="30">
        <v>10.84</v>
      </c>
      <c r="J606" s="30">
        <v>10.34</v>
      </c>
      <c r="K606" s="30">
        <v>4</v>
      </c>
      <c r="L606" s="30">
        <v>23.2</v>
      </c>
      <c r="M606" s="30">
        <v>4</v>
      </c>
      <c r="N606" s="30">
        <v>3</v>
      </c>
      <c r="O606" s="30">
        <v>3</v>
      </c>
      <c r="P606" s="30">
        <v>2</v>
      </c>
      <c r="Q606" s="30">
        <f t="shared" si="81"/>
        <v>10.84</v>
      </c>
      <c r="R606" s="30">
        <f t="shared" si="82"/>
        <v>10.34</v>
      </c>
      <c r="S606" s="30">
        <f t="shared" si="83"/>
        <v>4</v>
      </c>
      <c r="T606" s="30">
        <f t="shared" si="84"/>
        <v>23.2</v>
      </c>
      <c r="U606" s="30">
        <f t="shared" si="85"/>
        <v>4</v>
      </c>
      <c r="V606" s="30">
        <f t="shared" si="86"/>
        <v>3</v>
      </c>
      <c r="W606" s="30">
        <f t="shared" si="87"/>
        <v>3</v>
      </c>
      <c r="X606" s="30">
        <f t="shared" si="88"/>
        <v>2</v>
      </c>
      <c r="Y606" s="30">
        <f t="shared" si="89"/>
        <v>60.379999999999995</v>
      </c>
    </row>
    <row r="607" spans="1:25" x14ac:dyDescent="0.2">
      <c r="A607" s="28">
        <v>42246</v>
      </c>
      <c r="B607">
        <v>2015</v>
      </c>
      <c r="C607">
        <v>8</v>
      </c>
      <c r="D607" t="s">
        <v>557</v>
      </c>
      <c r="E607" t="s">
        <v>421</v>
      </c>
      <c r="F607">
        <v>7</v>
      </c>
      <c r="G607" t="s">
        <v>1440</v>
      </c>
      <c r="H607" t="s">
        <v>1440</v>
      </c>
      <c r="I607" s="30">
        <v>11</v>
      </c>
      <c r="J607" s="30">
        <v>6.02</v>
      </c>
      <c r="K607" s="30">
        <v>3.5</v>
      </c>
      <c r="L607" s="30">
        <v>21</v>
      </c>
      <c r="M607" s="30">
        <v>3</v>
      </c>
      <c r="N607" s="30">
        <v>0</v>
      </c>
      <c r="O607" s="30">
        <v>6</v>
      </c>
      <c r="P607" s="30">
        <v>4</v>
      </c>
      <c r="Q607" s="30">
        <f t="shared" si="81"/>
        <v>11</v>
      </c>
      <c r="R607" s="30">
        <f t="shared" si="82"/>
        <v>6.02</v>
      </c>
      <c r="S607" s="30">
        <f t="shared" si="83"/>
        <v>3.5</v>
      </c>
      <c r="T607" s="30">
        <f t="shared" si="84"/>
        <v>21</v>
      </c>
      <c r="U607" s="30">
        <f t="shared" si="85"/>
        <v>3</v>
      </c>
      <c r="V607" s="30">
        <f t="shared" si="86"/>
        <v>0</v>
      </c>
      <c r="W607" s="30">
        <f t="shared" si="87"/>
        <v>6</v>
      </c>
      <c r="X607" s="30">
        <f t="shared" si="88"/>
        <v>4</v>
      </c>
      <c r="Y607" s="30">
        <f t="shared" si="89"/>
        <v>54.519999999999996</v>
      </c>
    </row>
    <row r="608" spans="1:25" x14ac:dyDescent="0.2">
      <c r="A608" s="28">
        <v>42247</v>
      </c>
      <c r="B608">
        <v>2015</v>
      </c>
      <c r="C608">
        <v>8</v>
      </c>
      <c r="D608" t="s">
        <v>557</v>
      </c>
      <c r="E608" t="s">
        <v>62</v>
      </c>
      <c r="F608">
        <v>1</v>
      </c>
      <c r="G608" t="s">
        <v>1440</v>
      </c>
      <c r="H608" t="s">
        <v>1440</v>
      </c>
      <c r="I608" s="30">
        <v>4</v>
      </c>
      <c r="J608" s="30">
        <v>9.34</v>
      </c>
      <c r="K608" s="30">
        <v>3.4</v>
      </c>
      <c r="L608" s="30">
        <v>38</v>
      </c>
      <c r="M608" s="30">
        <v>9.5</v>
      </c>
      <c r="N608" s="30">
        <v>0</v>
      </c>
      <c r="O608" s="30">
        <v>6</v>
      </c>
      <c r="P608" s="30">
        <v>2</v>
      </c>
      <c r="Q608" s="30">
        <f t="shared" si="81"/>
        <v>4</v>
      </c>
      <c r="R608" s="30">
        <f t="shared" si="82"/>
        <v>9.34</v>
      </c>
      <c r="S608" s="30">
        <f t="shared" si="83"/>
        <v>3.4</v>
      </c>
      <c r="T608" s="30">
        <f t="shared" si="84"/>
        <v>38</v>
      </c>
      <c r="U608" s="30">
        <f t="shared" si="85"/>
        <v>9.5</v>
      </c>
      <c r="V608" s="30">
        <f t="shared" si="86"/>
        <v>0</v>
      </c>
      <c r="W608" s="30">
        <f t="shared" si="87"/>
        <v>6</v>
      </c>
      <c r="X608" s="30">
        <f t="shared" si="88"/>
        <v>2</v>
      </c>
      <c r="Y608" s="30">
        <f t="shared" si="89"/>
        <v>72.239999999999995</v>
      </c>
    </row>
    <row r="609" spans="1:25" x14ac:dyDescent="0.2">
      <c r="A609" s="28">
        <v>42248</v>
      </c>
      <c r="B609">
        <v>2015</v>
      </c>
      <c r="C609">
        <v>9</v>
      </c>
      <c r="D609" t="s">
        <v>558</v>
      </c>
      <c r="E609" t="s">
        <v>411</v>
      </c>
      <c r="F609">
        <v>2</v>
      </c>
      <c r="G609" t="s">
        <v>1440</v>
      </c>
      <c r="H609" t="s">
        <v>1440</v>
      </c>
      <c r="I609" s="30">
        <v>8.18</v>
      </c>
      <c r="J609" s="30">
        <v>2.84</v>
      </c>
      <c r="K609" s="30">
        <v>4.4000000000000004</v>
      </c>
      <c r="L609" s="30">
        <v>28.25</v>
      </c>
      <c r="M609" s="30">
        <v>8</v>
      </c>
      <c r="N609" s="30">
        <v>0</v>
      </c>
      <c r="O609" s="30">
        <v>0</v>
      </c>
      <c r="P609" s="30">
        <v>3</v>
      </c>
      <c r="Q609" s="30">
        <f t="shared" si="81"/>
        <v>8.18</v>
      </c>
      <c r="R609" s="30">
        <f t="shared" si="82"/>
        <v>2.84</v>
      </c>
      <c r="S609" s="30">
        <f t="shared" si="83"/>
        <v>4.4000000000000004</v>
      </c>
      <c r="T609" s="30">
        <f t="shared" si="84"/>
        <v>28.25</v>
      </c>
      <c r="U609" s="30">
        <f t="shared" si="85"/>
        <v>8</v>
      </c>
      <c r="V609" s="30">
        <f t="shared" si="86"/>
        <v>0</v>
      </c>
      <c r="W609" s="30">
        <f t="shared" si="87"/>
        <v>0</v>
      </c>
      <c r="X609" s="30">
        <f t="shared" si="88"/>
        <v>3</v>
      </c>
      <c r="Y609" s="30">
        <f t="shared" si="89"/>
        <v>54.67</v>
      </c>
    </row>
    <row r="610" spans="1:25" x14ac:dyDescent="0.2">
      <c r="A610" s="28">
        <v>42249</v>
      </c>
      <c r="B610">
        <v>2015</v>
      </c>
      <c r="C610">
        <v>9</v>
      </c>
      <c r="D610" t="s">
        <v>558</v>
      </c>
      <c r="E610" t="s">
        <v>413</v>
      </c>
      <c r="F610">
        <v>3</v>
      </c>
      <c r="G610" t="s">
        <v>1440</v>
      </c>
      <c r="H610" t="s">
        <v>1440</v>
      </c>
      <c r="I610" s="30">
        <v>5.33</v>
      </c>
      <c r="J610" s="30">
        <v>7</v>
      </c>
      <c r="K610" s="30">
        <v>3</v>
      </c>
      <c r="L610" s="30">
        <v>31.3</v>
      </c>
      <c r="M610" s="30">
        <v>9.5</v>
      </c>
      <c r="N610" s="30">
        <v>0</v>
      </c>
      <c r="O610" s="30">
        <v>5</v>
      </c>
      <c r="P610" s="30">
        <v>5</v>
      </c>
      <c r="Q610" s="30">
        <f t="shared" si="81"/>
        <v>5.33</v>
      </c>
      <c r="R610" s="30">
        <f t="shared" si="82"/>
        <v>7</v>
      </c>
      <c r="S610" s="30">
        <f t="shared" si="83"/>
        <v>3</v>
      </c>
      <c r="T610" s="30">
        <f t="shared" si="84"/>
        <v>31.3</v>
      </c>
      <c r="U610" s="30">
        <f t="shared" si="85"/>
        <v>9.5</v>
      </c>
      <c r="V610" s="30">
        <f t="shared" si="86"/>
        <v>0</v>
      </c>
      <c r="W610" s="30">
        <f t="shared" si="87"/>
        <v>5</v>
      </c>
      <c r="X610" s="30">
        <f t="shared" si="88"/>
        <v>5</v>
      </c>
      <c r="Y610" s="30">
        <f t="shared" si="89"/>
        <v>66.13</v>
      </c>
    </row>
    <row r="611" spans="1:25" x14ac:dyDescent="0.2">
      <c r="A611" s="28">
        <v>42250</v>
      </c>
      <c r="B611">
        <v>2015</v>
      </c>
      <c r="C611">
        <v>9</v>
      </c>
      <c r="D611" t="s">
        <v>558</v>
      </c>
      <c r="E611" t="s">
        <v>415</v>
      </c>
      <c r="F611">
        <v>4</v>
      </c>
      <c r="G611" t="s">
        <v>1440</v>
      </c>
      <c r="H611" t="s">
        <v>1440</v>
      </c>
      <c r="I611" s="30">
        <v>1.34</v>
      </c>
      <c r="J611" s="30">
        <v>3.68</v>
      </c>
      <c r="K611" s="30">
        <v>2.2000000000000002</v>
      </c>
      <c r="L611" s="30">
        <v>19</v>
      </c>
      <c r="M611" s="30">
        <v>13</v>
      </c>
      <c r="N611" s="30">
        <v>0</v>
      </c>
      <c r="O611" s="30">
        <v>4</v>
      </c>
      <c r="P611" s="30">
        <v>2</v>
      </c>
      <c r="Q611" s="30">
        <f t="shared" si="81"/>
        <v>1.34</v>
      </c>
      <c r="R611" s="30">
        <f t="shared" si="82"/>
        <v>3.68</v>
      </c>
      <c r="S611" s="30">
        <f t="shared" si="83"/>
        <v>2.2000000000000002</v>
      </c>
      <c r="T611" s="30">
        <f t="shared" si="84"/>
        <v>19</v>
      </c>
      <c r="U611" s="30">
        <f t="shared" si="85"/>
        <v>13</v>
      </c>
      <c r="V611" s="30">
        <f t="shared" si="86"/>
        <v>0</v>
      </c>
      <c r="W611" s="30">
        <f t="shared" si="87"/>
        <v>4</v>
      </c>
      <c r="X611" s="30">
        <f t="shared" si="88"/>
        <v>2</v>
      </c>
      <c r="Y611" s="30">
        <f t="shared" si="89"/>
        <v>45.22</v>
      </c>
    </row>
    <row r="612" spans="1:25" x14ac:dyDescent="0.2">
      <c r="A612" s="28">
        <v>42251</v>
      </c>
      <c r="B612">
        <v>2015</v>
      </c>
      <c r="C612">
        <v>9</v>
      </c>
      <c r="D612" t="s">
        <v>558</v>
      </c>
      <c r="E612" t="s">
        <v>417</v>
      </c>
      <c r="F612">
        <v>5</v>
      </c>
      <c r="G612" t="s">
        <v>1440</v>
      </c>
      <c r="H612" t="s">
        <v>1440</v>
      </c>
      <c r="I612" s="30">
        <v>3.34</v>
      </c>
      <c r="J612" s="30">
        <v>2.68</v>
      </c>
      <c r="K612" s="30">
        <v>3.1</v>
      </c>
      <c r="L612" s="30">
        <v>20</v>
      </c>
      <c r="M612" s="30">
        <v>8</v>
      </c>
      <c r="N612" s="30">
        <v>1</v>
      </c>
      <c r="O612" s="30">
        <v>1</v>
      </c>
      <c r="P612" s="30">
        <v>2</v>
      </c>
      <c r="Q612" s="30">
        <f t="shared" si="81"/>
        <v>3.34</v>
      </c>
      <c r="R612" s="30">
        <f t="shared" si="82"/>
        <v>2.68</v>
      </c>
      <c r="S612" s="30">
        <f t="shared" si="83"/>
        <v>3.1</v>
      </c>
      <c r="T612" s="30">
        <f t="shared" si="84"/>
        <v>20</v>
      </c>
      <c r="U612" s="30">
        <f t="shared" si="85"/>
        <v>8</v>
      </c>
      <c r="V612" s="30">
        <f t="shared" si="86"/>
        <v>1</v>
      </c>
      <c r="W612" s="30">
        <f t="shared" si="87"/>
        <v>1</v>
      </c>
      <c r="X612" s="30">
        <f t="shared" si="88"/>
        <v>2</v>
      </c>
      <c r="Y612" s="30">
        <f t="shared" si="89"/>
        <v>41.12</v>
      </c>
    </row>
    <row r="613" spans="1:25" x14ac:dyDescent="0.2">
      <c r="A613" s="28">
        <v>42252</v>
      </c>
      <c r="B613">
        <v>2015</v>
      </c>
      <c r="C613">
        <v>9</v>
      </c>
      <c r="D613" t="s">
        <v>558</v>
      </c>
      <c r="E613" t="s">
        <v>419</v>
      </c>
      <c r="F613">
        <v>6</v>
      </c>
      <c r="G613" t="s">
        <v>1440</v>
      </c>
      <c r="H613" t="s">
        <v>1440</v>
      </c>
      <c r="I613" s="30">
        <v>8.83</v>
      </c>
      <c r="J613" s="30">
        <v>6.01</v>
      </c>
      <c r="K613" s="30">
        <v>3.2</v>
      </c>
      <c r="L613" s="30">
        <v>20</v>
      </c>
      <c r="M613" s="30">
        <v>10.5</v>
      </c>
      <c r="N613" s="30">
        <v>1</v>
      </c>
      <c r="O613" s="30">
        <v>6</v>
      </c>
      <c r="P613" s="30">
        <v>4</v>
      </c>
      <c r="Q613" s="30">
        <f t="shared" si="81"/>
        <v>8.83</v>
      </c>
      <c r="R613" s="30">
        <f t="shared" si="82"/>
        <v>6.01</v>
      </c>
      <c r="S613" s="30">
        <f t="shared" si="83"/>
        <v>3.2</v>
      </c>
      <c r="T613" s="30">
        <f t="shared" si="84"/>
        <v>20</v>
      </c>
      <c r="U613" s="30">
        <f t="shared" si="85"/>
        <v>10.5</v>
      </c>
      <c r="V613" s="30">
        <f t="shared" si="86"/>
        <v>1</v>
      </c>
      <c r="W613" s="30">
        <f t="shared" si="87"/>
        <v>6</v>
      </c>
      <c r="X613" s="30">
        <f t="shared" si="88"/>
        <v>4</v>
      </c>
      <c r="Y613" s="30">
        <f t="shared" si="89"/>
        <v>59.54</v>
      </c>
    </row>
    <row r="614" spans="1:25" x14ac:dyDescent="0.2">
      <c r="A614" s="28">
        <v>42253</v>
      </c>
      <c r="B614">
        <v>2015</v>
      </c>
      <c r="C614">
        <v>9</v>
      </c>
      <c r="D614" t="s">
        <v>558</v>
      </c>
      <c r="E614" t="s">
        <v>421</v>
      </c>
      <c r="F614">
        <v>7</v>
      </c>
      <c r="G614" t="s">
        <v>1440</v>
      </c>
      <c r="H614" t="s">
        <v>1440</v>
      </c>
      <c r="I614" s="30">
        <v>8.33</v>
      </c>
      <c r="J614" s="30">
        <v>9.67</v>
      </c>
      <c r="K614" s="30">
        <v>6</v>
      </c>
      <c r="L614" s="30">
        <v>23.6</v>
      </c>
      <c r="M614" s="30">
        <v>8</v>
      </c>
      <c r="N614" s="30">
        <v>1</v>
      </c>
      <c r="O614" s="30">
        <v>0</v>
      </c>
      <c r="P614" s="30">
        <v>3</v>
      </c>
      <c r="Q614" s="30">
        <f t="shared" si="81"/>
        <v>8.33</v>
      </c>
      <c r="R614" s="30">
        <f t="shared" si="82"/>
        <v>9.67</v>
      </c>
      <c r="S614" s="30">
        <f t="shared" si="83"/>
        <v>6</v>
      </c>
      <c r="T614" s="30">
        <f t="shared" si="84"/>
        <v>23.6</v>
      </c>
      <c r="U614" s="30">
        <f t="shared" si="85"/>
        <v>8</v>
      </c>
      <c r="V614" s="30">
        <f t="shared" si="86"/>
        <v>1</v>
      </c>
      <c r="W614" s="30">
        <f t="shared" si="87"/>
        <v>0</v>
      </c>
      <c r="X614" s="30">
        <f t="shared" si="88"/>
        <v>3</v>
      </c>
      <c r="Y614" s="30">
        <f t="shared" si="89"/>
        <v>59.6</v>
      </c>
    </row>
    <row r="615" spans="1:25" x14ac:dyDescent="0.2">
      <c r="A615" s="28">
        <v>42254</v>
      </c>
      <c r="B615">
        <v>2015</v>
      </c>
      <c r="C615">
        <v>9</v>
      </c>
      <c r="D615" t="s">
        <v>558</v>
      </c>
      <c r="E615" t="s">
        <v>62</v>
      </c>
      <c r="F615">
        <v>1</v>
      </c>
      <c r="G615" t="s">
        <v>1440</v>
      </c>
      <c r="H615" t="s">
        <v>1440</v>
      </c>
      <c r="I615" s="30">
        <v>4.34</v>
      </c>
      <c r="J615" s="30">
        <v>6.1239999999999997</v>
      </c>
      <c r="K615" s="30">
        <v>2.5</v>
      </c>
      <c r="L615" s="30">
        <v>32.799999999999997</v>
      </c>
      <c r="M615" s="30">
        <v>7</v>
      </c>
      <c r="N615" s="30">
        <v>1</v>
      </c>
      <c r="O615" s="30">
        <v>5</v>
      </c>
      <c r="P615" s="30">
        <v>2</v>
      </c>
      <c r="Q615" s="30">
        <f t="shared" si="81"/>
        <v>4.34</v>
      </c>
      <c r="R615" s="30">
        <f t="shared" si="82"/>
        <v>6.1239999999999997</v>
      </c>
      <c r="S615" s="30">
        <f t="shared" si="83"/>
        <v>2.5</v>
      </c>
      <c r="T615" s="30">
        <f t="shared" si="84"/>
        <v>32.799999999999997</v>
      </c>
      <c r="U615" s="30">
        <f t="shared" si="85"/>
        <v>7</v>
      </c>
      <c r="V615" s="30">
        <f t="shared" si="86"/>
        <v>1</v>
      </c>
      <c r="W615" s="30">
        <f t="shared" si="87"/>
        <v>5</v>
      </c>
      <c r="X615" s="30">
        <f t="shared" si="88"/>
        <v>2</v>
      </c>
      <c r="Y615" s="30">
        <f t="shared" si="89"/>
        <v>60.763999999999996</v>
      </c>
    </row>
    <row r="616" spans="1:25" x14ac:dyDescent="0.2">
      <c r="A616" s="28">
        <v>42255</v>
      </c>
      <c r="B616">
        <v>2015</v>
      </c>
      <c r="C616">
        <v>9</v>
      </c>
      <c r="D616" t="s">
        <v>558</v>
      </c>
      <c r="E616" t="s">
        <v>411</v>
      </c>
      <c r="F616">
        <v>2</v>
      </c>
      <c r="G616" t="s">
        <v>1440</v>
      </c>
      <c r="H616" t="s">
        <v>1440</v>
      </c>
      <c r="I616" s="30">
        <v>2.67</v>
      </c>
      <c r="J616" s="30">
        <v>1.6930000000000001</v>
      </c>
      <c r="K616" s="30">
        <v>5</v>
      </c>
      <c r="L616" s="30">
        <v>29.2</v>
      </c>
      <c r="M616" s="30">
        <v>4</v>
      </c>
      <c r="N616" s="30">
        <v>0</v>
      </c>
      <c r="O616" s="30">
        <v>2</v>
      </c>
      <c r="P616" s="30">
        <v>4</v>
      </c>
      <c r="Q616" s="30">
        <f t="shared" si="81"/>
        <v>2.67</v>
      </c>
      <c r="R616" s="30">
        <f t="shared" si="82"/>
        <v>1.6930000000000001</v>
      </c>
      <c r="S616" s="30">
        <f t="shared" si="83"/>
        <v>5</v>
      </c>
      <c r="T616" s="30">
        <f t="shared" si="84"/>
        <v>29.2</v>
      </c>
      <c r="U616" s="30">
        <f t="shared" si="85"/>
        <v>4</v>
      </c>
      <c r="V616" s="30">
        <f t="shared" si="86"/>
        <v>0</v>
      </c>
      <c r="W616" s="30">
        <f t="shared" si="87"/>
        <v>2</v>
      </c>
      <c r="X616" s="30">
        <f t="shared" si="88"/>
        <v>4</v>
      </c>
      <c r="Y616" s="30">
        <f t="shared" si="89"/>
        <v>48.563000000000002</v>
      </c>
    </row>
    <row r="617" spans="1:25" x14ac:dyDescent="0.2">
      <c r="A617" s="28">
        <v>42256</v>
      </c>
      <c r="B617">
        <v>2015</v>
      </c>
      <c r="C617">
        <v>9</v>
      </c>
      <c r="D617" t="s">
        <v>558</v>
      </c>
      <c r="E617" t="s">
        <v>413</v>
      </c>
      <c r="F617">
        <v>3</v>
      </c>
      <c r="G617" t="s">
        <v>1440</v>
      </c>
      <c r="H617" t="s">
        <v>1440</v>
      </c>
      <c r="I617" s="30">
        <v>2</v>
      </c>
      <c r="J617" s="30">
        <v>3</v>
      </c>
      <c r="K617" s="30">
        <v>1</v>
      </c>
      <c r="L617" s="30">
        <v>34.700000000000003</v>
      </c>
      <c r="M617" s="30">
        <v>8</v>
      </c>
      <c r="N617" s="30">
        <v>0</v>
      </c>
      <c r="O617" s="30">
        <v>2</v>
      </c>
      <c r="P617" s="30">
        <v>2</v>
      </c>
      <c r="Q617" s="30">
        <f t="shared" si="81"/>
        <v>2</v>
      </c>
      <c r="R617" s="30">
        <f t="shared" si="82"/>
        <v>3</v>
      </c>
      <c r="S617" s="30">
        <f t="shared" si="83"/>
        <v>1</v>
      </c>
      <c r="T617" s="30">
        <f t="shared" si="84"/>
        <v>34.700000000000003</v>
      </c>
      <c r="U617" s="30">
        <f t="shared" si="85"/>
        <v>8</v>
      </c>
      <c r="V617" s="30">
        <f t="shared" si="86"/>
        <v>0</v>
      </c>
      <c r="W617" s="30">
        <f t="shared" si="87"/>
        <v>2</v>
      </c>
      <c r="X617" s="30">
        <f t="shared" si="88"/>
        <v>2</v>
      </c>
      <c r="Y617" s="30">
        <f t="shared" si="89"/>
        <v>52.7</v>
      </c>
    </row>
    <row r="618" spans="1:25" x14ac:dyDescent="0.2">
      <c r="A618" s="28">
        <v>42257</v>
      </c>
      <c r="B618">
        <v>2015</v>
      </c>
      <c r="C618">
        <v>9</v>
      </c>
      <c r="D618" t="s">
        <v>558</v>
      </c>
      <c r="E618" t="s">
        <v>415</v>
      </c>
      <c r="F618">
        <v>4</v>
      </c>
      <c r="G618" t="s">
        <v>1440</v>
      </c>
      <c r="H618" t="s">
        <v>1440</v>
      </c>
      <c r="I618" s="30">
        <v>6</v>
      </c>
      <c r="J618" s="30">
        <v>3.99</v>
      </c>
      <c r="K618" s="30">
        <v>4.2</v>
      </c>
      <c r="L618" s="30">
        <v>21.2</v>
      </c>
      <c r="M618" s="30">
        <v>18</v>
      </c>
      <c r="N618" s="30">
        <v>0</v>
      </c>
      <c r="O618" s="30">
        <v>2</v>
      </c>
      <c r="P618" s="30">
        <v>2</v>
      </c>
      <c r="Q618" s="30">
        <f t="shared" si="81"/>
        <v>6</v>
      </c>
      <c r="R618" s="30">
        <f t="shared" si="82"/>
        <v>3.99</v>
      </c>
      <c r="S618" s="30">
        <f t="shared" si="83"/>
        <v>4.2</v>
      </c>
      <c r="T618" s="30">
        <f t="shared" si="84"/>
        <v>21.2</v>
      </c>
      <c r="U618" s="30">
        <f t="shared" si="85"/>
        <v>18</v>
      </c>
      <c r="V618" s="30">
        <f t="shared" si="86"/>
        <v>0</v>
      </c>
      <c r="W618" s="30">
        <f t="shared" si="87"/>
        <v>2</v>
      </c>
      <c r="X618" s="30">
        <f t="shared" si="88"/>
        <v>2</v>
      </c>
      <c r="Y618" s="30">
        <f t="shared" si="89"/>
        <v>57.39</v>
      </c>
    </row>
    <row r="619" spans="1:25" x14ac:dyDescent="0.2">
      <c r="A619" s="28">
        <v>42258</v>
      </c>
      <c r="B619">
        <v>2015</v>
      </c>
      <c r="C619">
        <v>9</v>
      </c>
      <c r="D619" t="s">
        <v>558</v>
      </c>
      <c r="E619" t="s">
        <v>417</v>
      </c>
      <c r="F619">
        <v>5</v>
      </c>
      <c r="G619" t="s">
        <v>1440</v>
      </c>
      <c r="H619" t="s">
        <v>1440</v>
      </c>
      <c r="I619" s="30">
        <v>11.33</v>
      </c>
      <c r="J619" s="30">
        <v>5</v>
      </c>
      <c r="K619" s="30">
        <v>9</v>
      </c>
      <c r="L619" s="30">
        <v>30</v>
      </c>
      <c r="M619" s="30">
        <v>9</v>
      </c>
      <c r="N619" s="30">
        <v>0</v>
      </c>
      <c r="O619" s="30">
        <v>2</v>
      </c>
      <c r="P619" s="30">
        <v>2</v>
      </c>
      <c r="Q619" s="30">
        <f t="shared" si="81"/>
        <v>11.33</v>
      </c>
      <c r="R619" s="30">
        <f t="shared" si="82"/>
        <v>5</v>
      </c>
      <c r="S619" s="30">
        <f t="shared" si="83"/>
        <v>9</v>
      </c>
      <c r="T619" s="30">
        <f t="shared" si="84"/>
        <v>30</v>
      </c>
      <c r="U619" s="30">
        <f t="shared" si="85"/>
        <v>9</v>
      </c>
      <c r="V619" s="30">
        <f t="shared" si="86"/>
        <v>0</v>
      </c>
      <c r="W619" s="30">
        <f t="shared" si="87"/>
        <v>2</v>
      </c>
      <c r="X619" s="30">
        <f t="shared" si="88"/>
        <v>2</v>
      </c>
      <c r="Y619" s="30">
        <f t="shared" si="89"/>
        <v>68.33</v>
      </c>
    </row>
    <row r="620" spans="1:25" x14ac:dyDescent="0.2">
      <c r="A620" s="28">
        <v>42259</v>
      </c>
      <c r="B620">
        <v>2015</v>
      </c>
      <c r="C620">
        <v>9</v>
      </c>
      <c r="D620" t="s">
        <v>558</v>
      </c>
      <c r="E620" t="s">
        <v>419</v>
      </c>
      <c r="F620">
        <v>6</v>
      </c>
      <c r="G620" t="s">
        <v>1440</v>
      </c>
      <c r="H620" t="s">
        <v>1440</v>
      </c>
      <c r="I620" s="30">
        <v>4.66</v>
      </c>
      <c r="J620" s="30">
        <v>7.66</v>
      </c>
      <c r="K620" s="30">
        <v>5.2</v>
      </c>
      <c r="L620" s="30">
        <v>63.3</v>
      </c>
      <c r="M620" s="30">
        <v>6</v>
      </c>
      <c r="N620" s="30">
        <v>3</v>
      </c>
      <c r="O620" s="30">
        <v>0</v>
      </c>
      <c r="P620" s="30">
        <v>2</v>
      </c>
      <c r="Q620" s="30">
        <f t="shared" si="81"/>
        <v>4.66</v>
      </c>
      <c r="R620" s="30">
        <f t="shared" si="82"/>
        <v>7.66</v>
      </c>
      <c r="S620" s="30">
        <f t="shared" si="83"/>
        <v>5.2</v>
      </c>
      <c r="T620" s="30">
        <f t="shared" si="84"/>
        <v>63.3</v>
      </c>
      <c r="U620" s="30">
        <f t="shared" si="85"/>
        <v>6</v>
      </c>
      <c r="V620" s="30">
        <f t="shared" si="86"/>
        <v>3</v>
      </c>
      <c r="W620" s="30">
        <f t="shared" si="87"/>
        <v>0</v>
      </c>
      <c r="X620" s="30">
        <f t="shared" si="88"/>
        <v>2</v>
      </c>
      <c r="Y620" s="30">
        <f t="shared" si="89"/>
        <v>91.82</v>
      </c>
    </row>
    <row r="621" spans="1:25" x14ac:dyDescent="0.2">
      <c r="A621" s="28">
        <v>42260</v>
      </c>
      <c r="B621">
        <v>2015</v>
      </c>
      <c r="C621">
        <v>9</v>
      </c>
      <c r="D621" t="s">
        <v>558</v>
      </c>
      <c r="E621" t="s">
        <v>421</v>
      </c>
      <c r="F621">
        <v>7</v>
      </c>
      <c r="G621" t="s">
        <v>1440</v>
      </c>
      <c r="H621" t="s">
        <v>1440</v>
      </c>
      <c r="I621" s="30">
        <v>7.33</v>
      </c>
      <c r="J621" s="30">
        <v>6.165</v>
      </c>
      <c r="K621" s="30">
        <v>7.2</v>
      </c>
      <c r="L621" s="30">
        <v>25</v>
      </c>
      <c r="M621" s="30">
        <v>4</v>
      </c>
      <c r="N621" s="30">
        <v>0</v>
      </c>
      <c r="O621" s="30">
        <v>11</v>
      </c>
      <c r="P621" s="30">
        <v>3</v>
      </c>
      <c r="Q621" s="30">
        <f t="shared" si="81"/>
        <v>7.33</v>
      </c>
      <c r="R621" s="30">
        <f t="shared" si="82"/>
        <v>6.165</v>
      </c>
      <c r="S621" s="30">
        <f t="shared" si="83"/>
        <v>7.2</v>
      </c>
      <c r="T621" s="30">
        <f t="shared" si="84"/>
        <v>25</v>
      </c>
      <c r="U621" s="30">
        <f t="shared" si="85"/>
        <v>4</v>
      </c>
      <c r="V621" s="30">
        <f t="shared" si="86"/>
        <v>0</v>
      </c>
      <c r="W621" s="30">
        <f t="shared" si="87"/>
        <v>11</v>
      </c>
      <c r="X621" s="30">
        <f t="shared" si="88"/>
        <v>3</v>
      </c>
      <c r="Y621" s="30">
        <f t="shared" si="89"/>
        <v>63.695</v>
      </c>
    </row>
    <row r="622" spans="1:25" x14ac:dyDescent="0.2">
      <c r="A622" s="28">
        <v>42261</v>
      </c>
      <c r="B622">
        <v>2015</v>
      </c>
      <c r="C622">
        <v>9</v>
      </c>
      <c r="D622" t="s">
        <v>558</v>
      </c>
      <c r="E622" t="s">
        <v>62</v>
      </c>
      <c r="F622">
        <v>1</v>
      </c>
      <c r="G622" t="s">
        <v>1440</v>
      </c>
      <c r="H622" t="s">
        <v>1440</v>
      </c>
      <c r="I622" s="30">
        <v>4.68</v>
      </c>
      <c r="J622" s="30">
        <v>5</v>
      </c>
      <c r="K622" s="30">
        <v>1</v>
      </c>
      <c r="L622" s="30">
        <v>31.3</v>
      </c>
      <c r="M622" s="30">
        <v>14</v>
      </c>
      <c r="N622" s="30">
        <v>0</v>
      </c>
      <c r="O622" s="30">
        <v>0</v>
      </c>
      <c r="P622" s="30">
        <v>0</v>
      </c>
      <c r="Q622" s="30">
        <f t="shared" si="81"/>
        <v>4.68</v>
      </c>
      <c r="R622" s="30">
        <f t="shared" si="82"/>
        <v>5</v>
      </c>
      <c r="S622" s="30">
        <f t="shared" si="83"/>
        <v>1</v>
      </c>
      <c r="T622" s="30">
        <f t="shared" si="84"/>
        <v>31.3</v>
      </c>
      <c r="U622" s="30">
        <f t="shared" si="85"/>
        <v>14</v>
      </c>
      <c r="V622" s="30">
        <f t="shared" si="86"/>
        <v>0</v>
      </c>
      <c r="W622" s="30">
        <f t="shared" si="87"/>
        <v>0</v>
      </c>
      <c r="X622" s="30">
        <f t="shared" si="88"/>
        <v>0</v>
      </c>
      <c r="Y622" s="30">
        <f t="shared" si="89"/>
        <v>55.980000000000004</v>
      </c>
    </row>
    <row r="623" spans="1:25" x14ac:dyDescent="0.2">
      <c r="A623" s="28">
        <v>42262</v>
      </c>
      <c r="B623">
        <v>2015</v>
      </c>
      <c r="C623">
        <v>9</v>
      </c>
      <c r="D623" t="s">
        <v>558</v>
      </c>
      <c r="E623" t="s">
        <v>411</v>
      </c>
      <c r="F623">
        <v>2</v>
      </c>
      <c r="G623" t="s">
        <v>1440</v>
      </c>
      <c r="H623" t="s">
        <v>1440</v>
      </c>
      <c r="I623" s="30">
        <v>3.33</v>
      </c>
      <c r="J623" s="30">
        <v>5.0759999999999996</v>
      </c>
      <c r="K623" s="30">
        <v>4.2</v>
      </c>
      <c r="L623" s="30">
        <v>23.8</v>
      </c>
      <c r="M623" s="30">
        <v>7.5</v>
      </c>
      <c r="N623" s="30">
        <v>0</v>
      </c>
      <c r="O623" s="30">
        <v>6</v>
      </c>
      <c r="P623" s="30">
        <v>5</v>
      </c>
      <c r="Q623" s="30">
        <f t="shared" si="81"/>
        <v>3.33</v>
      </c>
      <c r="R623" s="30">
        <f t="shared" si="82"/>
        <v>5.0759999999999996</v>
      </c>
      <c r="S623" s="30">
        <f t="shared" si="83"/>
        <v>4.2</v>
      </c>
      <c r="T623" s="30">
        <f t="shared" si="84"/>
        <v>23.8</v>
      </c>
      <c r="U623" s="30">
        <f t="shared" si="85"/>
        <v>7.5</v>
      </c>
      <c r="V623" s="30">
        <f t="shared" si="86"/>
        <v>0</v>
      </c>
      <c r="W623" s="30">
        <f t="shared" si="87"/>
        <v>6</v>
      </c>
      <c r="X623" s="30">
        <f t="shared" si="88"/>
        <v>5</v>
      </c>
      <c r="Y623" s="30">
        <f t="shared" si="89"/>
        <v>54.905999999999999</v>
      </c>
    </row>
    <row r="624" spans="1:25" x14ac:dyDescent="0.2">
      <c r="A624" s="28">
        <v>42263</v>
      </c>
      <c r="B624">
        <v>2015</v>
      </c>
      <c r="C624">
        <v>9</v>
      </c>
      <c r="D624" t="s">
        <v>558</v>
      </c>
      <c r="E624" t="s">
        <v>413</v>
      </c>
      <c r="F624">
        <v>3</v>
      </c>
      <c r="G624" t="s">
        <v>1440</v>
      </c>
      <c r="H624" t="s">
        <v>1440</v>
      </c>
      <c r="I624" s="30">
        <v>0.67</v>
      </c>
      <c r="J624" s="30">
        <v>4.835</v>
      </c>
      <c r="K624" s="30">
        <v>2.2000000000000002</v>
      </c>
      <c r="L624" s="30">
        <v>16.600000000000001</v>
      </c>
      <c r="M624" s="30">
        <v>6</v>
      </c>
      <c r="N624" s="30">
        <v>0</v>
      </c>
      <c r="O624" s="30">
        <v>2</v>
      </c>
      <c r="P624" s="30">
        <v>1</v>
      </c>
      <c r="Q624" s="30">
        <f t="shared" si="81"/>
        <v>0.67</v>
      </c>
      <c r="R624" s="30">
        <f t="shared" si="82"/>
        <v>4.835</v>
      </c>
      <c r="S624" s="30">
        <f t="shared" si="83"/>
        <v>2.2000000000000002</v>
      </c>
      <c r="T624" s="30">
        <f t="shared" si="84"/>
        <v>16.600000000000001</v>
      </c>
      <c r="U624" s="30">
        <f t="shared" si="85"/>
        <v>6</v>
      </c>
      <c r="V624" s="30">
        <f t="shared" si="86"/>
        <v>0</v>
      </c>
      <c r="W624" s="30">
        <f t="shared" si="87"/>
        <v>2</v>
      </c>
      <c r="X624" s="30">
        <f t="shared" si="88"/>
        <v>1</v>
      </c>
      <c r="Y624" s="30">
        <f t="shared" si="89"/>
        <v>33.305</v>
      </c>
    </row>
    <row r="625" spans="1:25" x14ac:dyDescent="0.2">
      <c r="A625" s="28">
        <v>42264</v>
      </c>
      <c r="B625">
        <v>2015</v>
      </c>
      <c r="C625">
        <v>9</v>
      </c>
      <c r="D625" t="s">
        <v>558</v>
      </c>
      <c r="E625" t="s">
        <v>415</v>
      </c>
      <c r="F625">
        <v>4</v>
      </c>
      <c r="G625" t="s">
        <v>1440</v>
      </c>
      <c r="H625" t="s">
        <v>1440</v>
      </c>
      <c r="I625" s="30">
        <v>9.83</v>
      </c>
      <c r="J625" s="30">
        <v>6.33</v>
      </c>
      <c r="K625" s="30">
        <v>0</v>
      </c>
      <c r="L625" s="30">
        <v>35.5</v>
      </c>
      <c r="M625" s="30">
        <v>3</v>
      </c>
      <c r="N625" s="30">
        <v>0</v>
      </c>
      <c r="O625" s="30">
        <v>1</v>
      </c>
      <c r="P625" s="30">
        <v>2</v>
      </c>
      <c r="Q625" s="30">
        <f t="shared" si="81"/>
        <v>9.83</v>
      </c>
      <c r="R625" s="30">
        <f t="shared" si="82"/>
        <v>6.33</v>
      </c>
      <c r="S625" s="30">
        <f t="shared" si="83"/>
        <v>0</v>
      </c>
      <c r="T625" s="30">
        <f t="shared" si="84"/>
        <v>35.5</v>
      </c>
      <c r="U625" s="30">
        <f t="shared" si="85"/>
        <v>3</v>
      </c>
      <c r="V625" s="30">
        <f t="shared" si="86"/>
        <v>0</v>
      </c>
      <c r="W625" s="30">
        <f t="shared" si="87"/>
        <v>1</v>
      </c>
      <c r="X625" s="30">
        <f t="shared" si="88"/>
        <v>2</v>
      </c>
      <c r="Y625" s="30">
        <f t="shared" si="89"/>
        <v>57.66</v>
      </c>
    </row>
    <row r="626" spans="1:25" x14ac:dyDescent="0.2">
      <c r="A626" s="28">
        <v>42265</v>
      </c>
      <c r="B626">
        <v>2015</v>
      </c>
      <c r="C626">
        <v>9</v>
      </c>
      <c r="D626" t="s">
        <v>558</v>
      </c>
      <c r="E626" t="s">
        <v>417</v>
      </c>
      <c r="F626">
        <v>5</v>
      </c>
      <c r="G626" t="s">
        <v>1440</v>
      </c>
      <c r="H626" t="s">
        <v>1440</v>
      </c>
      <c r="I626" s="30">
        <v>3.34</v>
      </c>
      <c r="J626" s="30">
        <v>1.33</v>
      </c>
      <c r="K626" s="30">
        <v>3</v>
      </c>
      <c r="L626" s="30">
        <v>16</v>
      </c>
      <c r="M626" s="30">
        <v>4</v>
      </c>
      <c r="N626" s="30">
        <v>0</v>
      </c>
      <c r="O626" s="30">
        <v>4</v>
      </c>
      <c r="P626" s="30">
        <v>3</v>
      </c>
      <c r="Q626" s="30">
        <f t="shared" si="81"/>
        <v>3.34</v>
      </c>
      <c r="R626" s="30">
        <f t="shared" si="82"/>
        <v>1.33</v>
      </c>
      <c r="S626" s="30">
        <f t="shared" si="83"/>
        <v>3</v>
      </c>
      <c r="T626" s="30">
        <f t="shared" si="84"/>
        <v>16</v>
      </c>
      <c r="U626" s="30">
        <f t="shared" si="85"/>
        <v>4</v>
      </c>
      <c r="V626" s="30">
        <f t="shared" si="86"/>
        <v>0</v>
      </c>
      <c r="W626" s="30">
        <f t="shared" si="87"/>
        <v>4</v>
      </c>
      <c r="X626" s="30">
        <f t="shared" si="88"/>
        <v>3</v>
      </c>
      <c r="Y626" s="30">
        <f t="shared" si="89"/>
        <v>34.67</v>
      </c>
    </row>
    <row r="627" spans="1:25" x14ac:dyDescent="0.2">
      <c r="A627" s="28">
        <v>42266</v>
      </c>
      <c r="B627">
        <v>2015</v>
      </c>
      <c r="C627">
        <v>9</v>
      </c>
      <c r="D627" t="s">
        <v>558</v>
      </c>
      <c r="E627" t="s">
        <v>419</v>
      </c>
      <c r="F627">
        <v>6</v>
      </c>
      <c r="G627" t="s">
        <v>1440</v>
      </c>
      <c r="H627" t="s">
        <v>1440</v>
      </c>
      <c r="I627" s="30">
        <v>6.83</v>
      </c>
      <c r="J627" s="30">
        <v>0.99</v>
      </c>
      <c r="K627" s="30">
        <v>7</v>
      </c>
      <c r="L627" s="30">
        <v>37</v>
      </c>
      <c r="M627" s="30">
        <v>7</v>
      </c>
      <c r="N627" s="30">
        <v>0</v>
      </c>
      <c r="O627" s="30">
        <v>4</v>
      </c>
      <c r="P627" s="30">
        <v>5</v>
      </c>
      <c r="Q627" s="30">
        <f t="shared" si="81"/>
        <v>6.83</v>
      </c>
      <c r="R627" s="30">
        <f t="shared" si="82"/>
        <v>0.99</v>
      </c>
      <c r="S627" s="30">
        <f t="shared" si="83"/>
        <v>7</v>
      </c>
      <c r="T627" s="30">
        <f t="shared" si="84"/>
        <v>37</v>
      </c>
      <c r="U627" s="30">
        <f t="shared" si="85"/>
        <v>7</v>
      </c>
      <c r="V627" s="30">
        <f t="shared" si="86"/>
        <v>0</v>
      </c>
      <c r="W627" s="30">
        <f t="shared" si="87"/>
        <v>4</v>
      </c>
      <c r="X627" s="30">
        <f t="shared" si="88"/>
        <v>5</v>
      </c>
      <c r="Y627" s="30">
        <f t="shared" si="89"/>
        <v>67.819999999999993</v>
      </c>
    </row>
    <row r="628" spans="1:25" x14ac:dyDescent="0.2">
      <c r="A628" s="28">
        <v>42267</v>
      </c>
      <c r="B628">
        <v>2015</v>
      </c>
      <c r="C628">
        <v>9</v>
      </c>
      <c r="D628" t="s">
        <v>558</v>
      </c>
      <c r="E628" t="s">
        <v>421</v>
      </c>
      <c r="F628">
        <v>7</v>
      </c>
      <c r="G628" t="s">
        <v>1440</v>
      </c>
      <c r="H628" t="s">
        <v>1440</v>
      </c>
      <c r="I628" s="30">
        <v>9.99</v>
      </c>
      <c r="J628" s="30">
        <v>3.99</v>
      </c>
      <c r="K628" s="30">
        <v>6.5</v>
      </c>
      <c r="L628" s="30">
        <v>28.9</v>
      </c>
      <c r="M628" s="30">
        <v>15</v>
      </c>
      <c r="N628" s="30">
        <v>0</v>
      </c>
      <c r="O628" s="30">
        <v>0</v>
      </c>
      <c r="P628" s="30">
        <v>2</v>
      </c>
      <c r="Q628" s="30">
        <f t="shared" si="81"/>
        <v>9.99</v>
      </c>
      <c r="R628" s="30">
        <f t="shared" si="82"/>
        <v>3.99</v>
      </c>
      <c r="S628" s="30">
        <f t="shared" si="83"/>
        <v>6.5</v>
      </c>
      <c r="T628" s="30">
        <f t="shared" si="84"/>
        <v>28.9</v>
      </c>
      <c r="U628" s="30">
        <f t="shared" si="85"/>
        <v>15</v>
      </c>
      <c r="V628" s="30">
        <f t="shared" si="86"/>
        <v>0</v>
      </c>
      <c r="W628" s="30">
        <f t="shared" si="87"/>
        <v>0</v>
      </c>
      <c r="X628" s="30">
        <f t="shared" si="88"/>
        <v>2</v>
      </c>
      <c r="Y628" s="30">
        <f t="shared" si="89"/>
        <v>66.38</v>
      </c>
    </row>
    <row r="629" spans="1:25" x14ac:dyDescent="0.2">
      <c r="A629" s="28">
        <v>42268</v>
      </c>
      <c r="B629">
        <v>2015</v>
      </c>
      <c r="C629">
        <v>9</v>
      </c>
      <c r="D629" t="s">
        <v>558</v>
      </c>
      <c r="E629" t="s">
        <v>62</v>
      </c>
      <c r="F629">
        <v>1</v>
      </c>
      <c r="G629" t="s">
        <v>1440</v>
      </c>
      <c r="H629" t="s">
        <v>1440</v>
      </c>
      <c r="I629" s="30">
        <v>2</v>
      </c>
      <c r="J629" s="30">
        <v>10</v>
      </c>
      <c r="K629" s="30">
        <v>2</v>
      </c>
      <c r="L629" s="30">
        <v>46.7</v>
      </c>
      <c r="M629" s="30">
        <v>6</v>
      </c>
      <c r="N629" s="30">
        <v>0</v>
      </c>
      <c r="O629" s="30">
        <v>0</v>
      </c>
      <c r="P629" s="30">
        <v>2</v>
      </c>
      <c r="Q629" s="30">
        <f t="shared" si="81"/>
        <v>2</v>
      </c>
      <c r="R629" s="30">
        <f t="shared" si="82"/>
        <v>10</v>
      </c>
      <c r="S629" s="30">
        <f t="shared" si="83"/>
        <v>2</v>
      </c>
      <c r="T629" s="30">
        <f t="shared" si="84"/>
        <v>46.7</v>
      </c>
      <c r="U629" s="30">
        <f t="shared" si="85"/>
        <v>6</v>
      </c>
      <c r="V629" s="30">
        <f t="shared" si="86"/>
        <v>0</v>
      </c>
      <c r="W629" s="30">
        <f t="shared" si="87"/>
        <v>0</v>
      </c>
      <c r="X629" s="30">
        <f t="shared" si="88"/>
        <v>2</v>
      </c>
      <c r="Y629" s="30">
        <f t="shared" si="89"/>
        <v>68.7</v>
      </c>
    </row>
    <row r="630" spans="1:25" x14ac:dyDescent="0.2">
      <c r="A630" s="28">
        <v>42269</v>
      </c>
      <c r="B630">
        <v>2015</v>
      </c>
      <c r="C630">
        <v>9</v>
      </c>
      <c r="D630" t="s">
        <v>558</v>
      </c>
      <c r="E630" t="s">
        <v>411</v>
      </c>
      <c r="F630">
        <v>2</v>
      </c>
      <c r="G630" t="s">
        <v>1440</v>
      </c>
      <c r="H630" t="s">
        <v>1440</v>
      </c>
      <c r="I630" s="30">
        <v>6.99</v>
      </c>
      <c r="J630" s="30">
        <v>1.33</v>
      </c>
      <c r="K630" s="30">
        <v>4</v>
      </c>
      <c r="L630" s="30">
        <v>19.5</v>
      </c>
      <c r="M630" s="30">
        <v>10</v>
      </c>
      <c r="N630" s="30">
        <v>2</v>
      </c>
      <c r="O630" s="30">
        <v>5</v>
      </c>
      <c r="P630" s="30">
        <v>5</v>
      </c>
      <c r="Q630" s="30">
        <f t="shared" si="81"/>
        <v>6.99</v>
      </c>
      <c r="R630" s="30">
        <f t="shared" si="82"/>
        <v>1.33</v>
      </c>
      <c r="S630" s="30">
        <f t="shared" si="83"/>
        <v>4</v>
      </c>
      <c r="T630" s="30">
        <f t="shared" si="84"/>
        <v>19.5</v>
      </c>
      <c r="U630" s="30">
        <f t="shared" si="85"/>
        <v>10</v>
      </c>
      <c r="V630" s="30">
        <f t="shared" si="86"/>
        <v>2</v>
      </c>
      <c r="W630" s="30">
        <f t="shared" si="87"/>
        <v>5</v>
      </c>
      <c r="X630" s="30">
        <f t="shared" si="88"/>
        <v>5</v>
      </c>
      <c r="Y630" s="30">
        <f t="shared" si="89"/>
        <v>53.82</v>
      </c>
    </row>
    <row r="631" spans="1:25" x14ac:dyDescent="0.2">
      <c r="A631" s="28">
        <v>42270</v>
      </c>
      <c r="B631">
        <v>2015</v>
      </c>
      <c r="C631">
        <v>9</v>
      </c>
      <c r="D631" t="s">
        <v>558</v>
      </c>
      <c r="E631" t="s">
        <v>413</v>
      </c>
      <c r="F631">
        <v>3</v>
      </c>
      <c r="G631" t="s">
        <v>1440</v>
      </c>
      <c r="H631" t="s">
        <v>1440</v>
      </c>
      <c r="I631" s="30">
        <v>6.16</v>
      </c>
      <c r="J631" s="30">
        <v>4.056</v>
      </c>
      <c r="K631" s="30">
        <v>3.3</v>
      </c>
      <c r="L631" s="30">
        <v>34.65</v>
      </c>
      <c r="M631" s="30">
        <v>7</v>
      </c>
      <c r="N631" s="30">
        <v>0</v>
      </c>
      <c r="O631" s="30">
        <v>2</v>
      </c>
      <c r="P631" s="30">
        <v>1</v>
      </c>
      <c r="Q631" s="30">
        <f t="shared" si="81"/>
        <v>6.16</v>
      </c>
      <c r="R631" s="30">
        <f t="shared" si="82"/>
        <v>4.056</v>
      </c>
      <c r="S631" s="30">
        <f t="shared" si="83"/>
        <v>3.3</v>
      </c>
      <c r="T631" s="30">
        <f t="shared" si="84"/>
        <v>34.65</v>
      </c>
      <c r="U631" s="30">
        <f t="shared" si="85"/>
        <v>7</v>
      </c>
      <c r="V631" s="30">
        <f t="shared" si="86"/>
        <v>0</v>
      </c>
      <c r="W631" s="30">
        <f t="shared" si="87"/>
        <v>2</v>
      </c>
      <c r="X631" s="30">
        <f t="shared" si="88"/>
        <v>1</v>
      </c>
      <c r="Y631" s="30">
        <f t="shared" si="89"/>
        <v>58.165999999999997</v>
      </c>
    </row>
    <row r="632" spans="1:25" x14ac:dyDescent="0.2">
      <c r="A632" s="28">
        <v>42271</v>
      </c>
      <c r="B632">
        <v>2015</v>
      </c>
      <c r="C632">
        <v>9</v>
      </c>
      <c r="D632" t="s">
        <v>558</v>
      </c>
      <c r="E632" t="s">
        <v>415</v>
      </c>
      <c r="F632">
        <v>4</v>
      </c>
      <c r="G632" t="s">
        <v>1440</v>
      </c>
      <c r="H632" t="s">
        <v>1440</v>
      </c>
      <c r="I632" s="30">
        <v>2.99</v>
      </c>
      <c r="J632" s="30">
        <v>4.34</v>
      </c>
      <c r="K632" s="30">
        <v>4.2</v>
      </c>
      <c r="L632" s="30">
        <v>37.6</v>
      </c>
      <c r="M632" s="30">
        <v>7</v>
      </c>
      <c r="N632" s="30">
        <v>0</v>
      </c>
      <c r="O632" s="30">
        <v>0</v>
      </c>
      <c r="P632" s="30">
        <v>0</v>
      </c>
      <c r="Q632" s="30">
        <f t="shared" si="81"/>
        <v>2.99</v>
      </c>
      <c r="R632" s="30">
        <f t="shared" si="82"/>
        <v>4.34</v>
      </c>
      <c r="S632" s="30">
        <f t="shared" si="83"/>
        <v>4.2</v>
      </c>
      <c r="T632" s="30">
        <f t="shared" si="84"/>
        <v>37.6</v>
      </c>
      <c r="U632" s="30">
        <f t="shared" si="85"/>
        <v>7</v>
      </c>
      <c r="V632" s="30">
        <f t="shared" si="86"/>
        <v>0</v>
      </c>
      <c r="W632" s="30">
        <f t="shared" si="87"/>
        <v>0</v>
      </c>
      <c r="X632" s="30">
        <f t="shared" si="88"/>
        <v>0</v>
      </c>
      <c r="Y632" s="30">
        <f t="shared" si="89"/>
        <v>56.13</v>
      </c>
    </row>
    <row r="633" spans="1:25" x14ac:dyDescent="0.2">
      <c r="A633" s="28">
        <v>42272</v>
      </c>
      <c r="B633">
        <v>2015</v>
      </c>
      <c r="C633">
        <v>9</v>
      </c>
      <c r="D633" t="s">
        <v>558</v>
      </c>
      <c r="E633" t="s">
        <v>417</v>
      </c>
      <c r="F633">
        <v>5</v>
      </c>
      <c r="G633" t="s">
        <v>1440</v>
      </c>
      <c r="H633" t="s">
        <v>1440</v>
      </c>
      <c r="I633" s="30">
        <v>4.83</v>
      </c>
      <c r="J633" s="30">
        <v>4.9800000000000004</v>
      </c>
      <c r="K633" s="30">
        <v>5.2</v>
      </c>
      <c r="L633" s="30">
        <v>25.2</v>
      </c>
      <c r="M633" s="30">
        <v>11</v>
      </c>
      <c r="N633" s="30">
        <v>0</v>
      </c>
      <c r="O633" s="30">
        <v>1</v>
      </c>
      <c r="P633" s="30">
        <v>3</v>
      </c>
      <c r="Q633" s="30">
        <f t="shared" si="81"/>
        <v>4.83</v>
      </c>
      <c r="R633" s="30">
        <f t="shared" si="82"/>
        <v>4.9800000000000004</v>
      </c>
      <c r="S633" s="30">
        <f t="shared" si="83"/>
        <v>5.2</v>
      </c>
      <c r="T633" s="30">
        <f t="shared" si="84"/>
        <v>25.2</v>
      </c>
      <c r="U633" s="30">
        <f t="shared" si="85"/>
        <v>11</v>
      </c>
      <c r="V633" s="30">
        <f t="shared" si="86"/>
        <v>0</v>
      </c>
      <c r="W633" s="30">
        <f t="shared" si="87"/>
        <v>1</v>
      </c>
      <c r="X633" s="30">
        <f t="shared" si="88"/>
        <v>3</v>
      </c>
      <c r="Y633" s="30">
        <f t="shared" si="89"/>
        <v>55.21</v>
      </c>
    </row>
    <row r="634" spans="1:25" x14ac:dyDescent="0.2">
      <c r="A634" s="28">
        <v>42273</v>
      </c>
      <c r="B634">
        <v>2015</v>
      </c>
      <c r="C634">
        <v>9</v>
      </c>
      <c r="D634" t="s">
        <v>558</v>
      </c>
      <c r="E634" t="s">
        <v>419</v>
      </c>
      <c r="F634">
        <v>6</v>
      </c>
      <c r="G634" t="s">
        <v>1440</v>
      </c>
      <c r="H634" t="s">
        <v>1440</v>
      </c>
      <c r="I634" s="30">
        <v>12.42</v>
      </c>
      <c r="J634" s="30">
        <v>3.33</v>
      </c>
      <c r="K634" s="30">
        <v>2.5</v>
      </c>
      <c r="L634" s="30">
        <v>33</v>
      </c>
      <c r="M634" s="30">
        <v>6</v>
      </c>
      <c r="N634" s="30">
        <v>1</v>
      </c>
      <c r="O634" s="30">
        <v>7</v>
      </c>
      <c r="P634" s="30">
        <v>2</v>
      </c>
      <c r="Q634" s="30">
        <f t="shared" si="81"/>
        <v>12.42</v>
      </c>
      <c r="R634" s="30">
        <f t="shared" si="82"/>
        <v>3.33</v>
      </c>
      <c r="S634" s="30">
        <f t="shared" si="83"/>
        <v>2.5</v>
      </c>
      <c r="T634" s="30">
        <f t="shared" si="84"/>
        <v>33</v>
      </c>
      <c r="U634" s="30">
        <f t="shared" si="85"/>
        <v>6</v>
      </c>
      <c r="V634" s="30">
        <f t="shared" si="86"/>
        <v>1</v>
      </c>
      <c r="W634" s="30">
        <f t="shared" si="87"/>
        <v>7</v>
      </c>
      <c r="X634" s="30">
        <f t="shared" si="88"/>
        <v>2</v>
      </c>
      <c r="Y634" s="30">
        <f t="shared" si="89"/>
        <v>67.25</v>
      </c>
    </row>
    <row r="635" spans="1:25" x14ac:dyDescent="0.2">
      <c r="A635" s="28">
        <v>42274</v>
      </c>
      <c r="B635">
        <v>2015</v>
      </c>
      <c r="C635">
        <v>9</v>
      </c>
      <c r="D635" t="s">
        <v>558</v>
      </c>
      <c r="E635" t="s">
        <v>421</v>
      </c>
      <c r="F635">
        <v>7</v>
      </c>
      <c r="G635" t="s">
        <v>1440</v>
      </c>
      <c r="H635" t="s">
        <v>1440</v>
      </c>
      <c r="I635" s="30">
        <v>5.83</v>
      </c>
      <c r="J635" s="30">
        <v>3</v>
      </c>
      <c r="K635" s="30">
        <v>2.2999999999999998</v>
      </c>
      <c r="L635" s="30">
        <v>10.425000000000001</v>
      </c>
      <c r="M635" s="30">
        <v>3</v>
      </c>
      <c r="N635" s="30">
        <v>1</v>
      </c>
      <c r="O635" s="30">
        <v>2</v>
      </c>
      <c r="P635" s="30">
        <v>1</v>
      </c>
      <c r="Q635" s="30">
        <f t="shared" si="81"/>
        <v>5.83</v>
      </c>
      <c r="R635" s="30">
        <f t="shared" si="82"/>
        <v>3</v>
      </c>
      <c r="S635" s="30">
        <f t="shared" si="83"/>
        <v>2.2999999999999998</v>
      </c>
      <c r="T635" s="30">
        <f t="shared" si="84"/>
        <v>10.425000000000001</v>
      </c>
      <c r="U635" s="30">
        <f t="shared" si="85"/>
        <v>3</v>
      </c>
      <c r="V635" s="30">
        <f t="shared" si="86"/>
        <v>1</v>
      </c>
      <c r="W635" s="30">
        <f t="shared" si="87"/>
        <v>2</v>
      </c>
      <c r="X635" s="30">
        <f t="shared" si="88"/>
        <v>1</v>
      </c>
      <c r="Y635" s="30">
        <f t="shared" si="89"/>
        <v>28.555</v>
      </c>
    </row>
    <row r="636" spans="1:25" x14ac:dyDescent="0.2">
      <c r="A636" s="28">
        <v>42275</v>
      </c>
      <c r="B636">
        <v>2015</v>
      </c>
      <c r="C636">
        <v>9</v>
      </c>
      <c r="D636" t="s">
        <v>558</v>
      </c>
      <c r="E636" t="s">
        <v>62</v>
      </c>
      <c r="F636">
        <v>1</v>
      </c>
      <c r="G636" t="s">
        <v>1440</v>
      </c>
      <c r="H636" t="s">
        <v>1440</v>
      </c>
      <c r="I636" s="30">
        <v>1</v>
      </c>
      <c r="J636" s="30">
        <v>1.33</v>
      </c>
      <c r="K636" s="30">
        <v>2</v>
      </c>
      <c r="L636" s="30">
        <v>15.4</v>
      </c>
      <c r="M636" s="30">
        <v>8</v>
      </c>
      <c r="N636" s="30">
        <v>0</v>
      </c>
      <c r="O636" s="30">
        <v>17</v>
      </c>
      <c r="P636" s="30">
        <v>2</v>
      </c>
      <c r="Q636" s="30">
        <f t="shared" si="81"/>
        <v>1</v>
      </c>
      <c r="R636" s="30">
        <f t="shared" si="82"/>
        <v>1.33</v>
      </c>
      <c r="S636" s="30">
        <f t="shared" si="83"/>
        <v>2</v>
      </c>
      <c r="T636" s="30">
        <f t="shared" si="84"/>
        <v>15.4</v>
      </c>
      <c r="U636" s="30">
        <f t="shared" si="85"/>
        <v>8</v>
      </c>
      <c r="V636" s="30">
        <f t="shared" si="86"/>
        <v>0</v>
      </c>
      <c r="W636" s="30">
        <f t="shared" si="87"/>
        <v>17</v>
      </c>
      <c r="X636" s="30">
        <f t="shared" si="88"/>
        <v>2</v>
      </c>
      <c r="Y636" s="30">
        <f t="shared" si="89"/>
        <v>46.730000000000004</v>
      </c>
    </row>
    <row r="637" spans="1:25" x14ac:dyDescent="0.2">
      <c r="A637" s="28">
        <v>42276</v>
      </c>
      <c r="B637">
        <v>2015</v>
      </c>
      <c r="C637">
        <v>9</v>
      </c>
      <c r="D637" t="s">
        <v>558</v>
      </c>
      <c r="E637" t="s">
        <v>411</v>
      </c>
      <c r="F637">
        <v>2</v>
      </c>
      <c r="G637" t="s">
        <v>1440</v>
      </c>
      <c r="H637" t="s">
        <v>1440</v>
      </c>
      <c r="I637" s="30">
        <v>6.33</v>
      </c>
      <c r="J637" s="30">
        <v>4.3630000000000004</v>
      </c>
      <c r="K637" s="30">
        <v>1</v>
      </c>
      <c r="L637" s="30">
        <v>39.700000000000003</v>
      </c>
      <c r="M637" s="30">
        <v>7</v>
      </c>
      <c r="N637" s="30">
        <v>0</v>
      </c>
      <c r="O637" s="30">
        <v>0</v>
      </c>
      <c r="P637" s="30">
        <v>0</v>
      </c>
      <c r="Q637" s="30">
        <f t="shared" si="81"/>
        <v>6.33</v>
      </c>
      <c r="R637" s="30">
        <f t="shared" si="82"/>
        <v>4.3630000000000004</v>
      </c>
      <c r="S637" s="30">
        <f t="shared" si="83"/>
        <v>1</v>
      </c>
      <c r="T637" s="30">
        <f t="shared" si="84"/>
        <v>39.700000000000003</v>
      </c>
      <c r="U637" s="30">
        <f t="shared" si="85"/>
        <v>7</v>
      </c>
      <c r="V637" s="30">
        <f t="shared" si="86"/>
        <v>0</v>
      </c>
      <c r="W637" s="30">
        <f t="shared" si="87"/>
        <v>0</v>
      </c>
      <c r="X637" s="30">
        <f t="shared" si="88"/>
        <v>0</v>
      </c>
      <c r="Y637" s="30">
        <f t="shared" si="89"/>
        <v>58.393000000000001</v>
      </c>
    </row>
    <row r="638" spans="1:25" x14ac:dyDescent="0.2">
      <c r="A638" s="28">
        <v>42277</v>
      </c>
      <c r="B638">
        <v>2015</v>
      </c>
      <c r="C638">
        <v>9</v>
      </c>
      <c r="D638" t="s">
        <v>558</v>
      </c>
      <c r="E638" t="s">
        <v>413</v>
      </c>
      <c r="F638">
        <v>3</v>
      </c>
      <c r="G638" t="s">
        <v>1440</v>
      </c>
      <c r="H638" t="s">
        <v>1440</v>
      </c>
      <c r="I638" s="30">
        <v>5.32</v>
      </c>
      <c r="J638" s="30">
        <v>4.33</v>
      </c>
      <c r="K638" s="30">
        <v>4</v>
      </c>
      <c r="L638" s="30">
        <v>22.5</v>
      </c>
      <c r="M638" s="30">
        <v>9</v>
      </c>
      <c r="N638" s="30">
        <v>0</v>
      </c>
      <c r="O638" s="30">
        <v>0</v>
      </c>
      <c r="P638" s="30">
        <v>1</v>
      </c>
      <c r="Q638" s="30">
        <f t="shared" si="81"/>
        <v>5.32</v>
      </c>
      <c r="R638" s="30">
        <f t="shared" si="82"/>
        <v>4.33</v>
      </c>
      <c r="S638" s="30">
        <f t="shared" si="83"/>
        <v>4</v>
      </c>
      <c r="T638" s="30">
        <f t="shared" si="84"/>
        <v>22.5</v>
      </c>
      <c r="U638" s="30">
        <f t="shared" si="85"/>
        <v>9</v>
      </c>
      <c r="V638" s="30">
        <f t="shared" si="86"/>
        <v>0</v>
      </c>
      <c r="W638" s="30">
        <f t="shared" si="87"/>
        <v>0</v>
      </c>
      <c r="X638" s="30">
        <f t="shared" si="88"/>
        <v>1</v>
      </c>
      <c r="Y638" s="30">
        <f t="shared" si="89"/>
        <v>46.15</v>
      </c>
    </row>
    <row r="639" spans="1:25" x14ac:dyDescent="0.2">
      <c r="A639" s="28">
        <v>42278</v>
      </c>
      <c r="B639">
        <v>2015</v>
      </c>
      <c r="C639">
        <v>10</v>
      </c>
      <c r="D639" t="s">
        <v>559</v>
      </c>
      <c r="E639" t="s">
        <v>415</v>
      </c>
      <c r="F639">
        <v>4</v>
      </c>
      <c r="G639" t="s">
        <v>1440</v>
      </c>
      <c r="H639" t="s">
        <v>1440</v>
      </c>
      <c r="I639" s="30">
        <v>9.66</v>
      </c>
      <c r="J639" s="30">
        <v>5.99</v>
      </c>
      <c r="K639" s="30">
        <v>4</v>
      </c>
      <c r="L639" s="30">
        <v>34.561999999999998</v>
      </c>
      <c r="M639" s="30">
        <v>2</v>
      </c>
      <c r="N639" s="30">
        <v>0</v>
      </c>
      <c r="O639" s="30">
        <v>5</v>
      </c>
      <c r="P639" s="30">
        <v>2</v>
      </c>
      <c r="Q639" s="30">
        <f t="shared" si="81"/>
        <v>9.66</v>
      </c>
      <c r="R639" s="30">
        <f t="shared" si="82"/>
        <v>5.99</v>
      </c>
      <c r="S639" s="30">
        <f t="shared" si="83"/>
        <v>4</v>
      </c>
      <c r="T639" s="30">
        <f t="shared" si="84"/>
        <v>34.561999999999998</v>
      </c>
      <c r="U639" s="30">
        <f t="shared" si="85"/>
        <v>2</v>
      </c>
      <c r="V639" s="30">
        <f t="shared" si="86"/>
        <v>0</v>
      </c>
      <c r="W639" s="30">
        <f t="shared" si="87"/>
        <v>5</v>
      </c>
      <c r="X639" s="30">
        <f t="shared" si="88"/>
        <v>2</v>
      </c>
      <c r="Y639" s="30">
        <f t="shared" si="89"/>
        <v>63.211999999999996</v>
      </c>
    </row>
    <row r="640" spans="1:25" x14ac:dyDescent="0.2">
      <c r="A640" s="28">
        <v>42279</v>
      </c>
      <c r="B640">
        <v>2015</v>
      </c>
      <c r="C640">
        <v>10</v>
      </c>
      <c r="D640" t="s">
        <v>559</v>
      </c>
      <c r="E640" t="s">
        <v>417</v>
      </c>
      <c r="F640">
        <v>5</v>
      </c>
      <c r="G640" t="s">
        <v>1440</v>
      </c>
      <c r="H640" t="s">
        <v>1440</v>
      </c>
      <c r="I640" s="30">
        <v>5</v>
      </c>
      <c r="J640" s="30">
        <v>4.726</v>
      </c>
      <c r="K640" s="30">
        <v>4</v>
      </c>
      <c r="L640" s="30">
        <v>37.299999999999997</v>
      </c>
      <c r="M640" s="30">
        <v>5</v>
      </c>
      <c r="N640" s="30">
        <v>0</v>
      </c>
      <c r="O640" s="30">
        <v>5</v>
      </c>
      <c r="P640" s="30">
        <v>1</v>
      </c>
      <c r="Q640" s="30">
        <f t="shared" si="81"/>
        <v>5</v>
      </c>
      <c r="R640" s="30">
        <f t="shared" si="82"/>
        <v>4.726</v>
      </c>
      <c r="S640" s="30">
        <f t="shared" si="83"/>
        <v>4</v>
      </c>
      <c r="T640" s="30">
        <f t="shared" si="84"/>
        <v>37.299999999999997</v>
      </c>
      <c r="U640" s="30">
        <f t="shared" si="85"/>
        <v>5</v>
      </c>
      <c r="V640" s="30">
        <f t="shared" si="86"/>
        <v>0</v>
      </c>
      <c r="W640" s="30">
        <f t="shared" si="87"/>
        <v>5</v>
      </c>
      <c r="X640" s="30">
        <f t="shared" si="88"/>
        <v>1</v>
      </c>
      <c r="Y640" s="30">
        <f t="shared" si="89"/>
        <v>62.025999999999996</v>
      </c>
    </row>
    <row r="641" spans="1:25" x14ac:dyDescent="0.2">
      <c r="A641" s="28">
        <v>42280</v>
      </c>
      <c r="B641">
        <v>2015</v>
      </c>
      <c r="C641">
        <v>10</v>
      </c>
      <c r="D641" t="s">
        <v>559</v>
      </c>
      <c r="E641" t="s">
        <v>419</v>
      </c>
      <c r="F641">
        <v>6</v>
      </c>
      <c r="G641" t="s">
        <v>1440</v>
      </c>
      <c r="H641" t="s">
        <v>1440</v>
      </c>
      <c r="I641" s="30">
        <v>10.34</v>
      </c>
      <c r="J641" s="30">
        <v>5.34</v>
      </c>
      <c r="K641" s="30">
        <v>3</v>
      </c>
      <c r="L641" s="30">
        <v>37.200000000000003</v>
      </c>
      <c r="M641" s="30">
        <v>7</v>
      </c>
      <c r="N641" s="30">
        <v>0</v>
      </c>
      <c r="O641" s="30">
        <v>7</v>
      </c>
      <c r="P641" s="30">
        <v>2</v>
      </c>
      <c r="Q641" s="30">
        <f t="shared" si="81"/>
        <v>10.34</v>
      </c>
      <c r="R641" s="30">
        <f t="shared" si="82"/>
        <v>5.34</v>
      </c>
      <c r="S641" s="30">
        <f t="shared" si="83"/>
        <v>3</v>
      </c>
      <c r="T641" s="30">
        <f t="shared" si="84"/>
        <v>37.200000000000003</v>
      </c>
      <c r="U641" s="30">
        <f t="shared" si="85"/>
        <v>7</v>
      </c>
      <c r="V641" s="30">
        <f t="shared" si="86"/>
        <v>0</v>
      </c>
      <c r="W641" s="30">
        <f t="shared" si="87"/>
        <v>7</v>
      </c>
      <c r="X641" s="30">
        <f t="shared" si="88"/>
        <v>2</v>
      </c>
      <c r="Y641" s="30">
        <f t="shared" si="89"/>
        <v>71.88</v>
      </c>
    </row>
    <row r="642" spans="1:25" x14ac:dyDescent="0.2">
      <c r="A642" s="28">
        <v>42281</v>
      </c>
      <c r="B642">
        <v>2015</v>
      </c>
      <c r="C642">
        <v>10</v>
      </c>
      <c r="D642" t="s">
        <v>559</v>
      </c>
      <c r="E642" t="s">
        <v>421</v>
      </c>
      <c r="F642">
        <v>7</v>
      </c>
      <c r="G642" t="s">
        <v>1440</v>
      </c>
      <c r="H642" t="s">
        <v>1440</v>
      </c>
      <c r="I642" s="30">
        <v>7</v>
      </c>
      <c r="J642" s="30">
        <v>4</v>
      </c>
      <c r="K642" s="30">
        <v>4</v>
      </c>
      <c r="L642" s="30">
        <v>59</v>
      </c>
      <c r="M642" s="30">
        <v>3</v>
      </c>
      <c r="N642" s="30">
        <v>0</v>
      </c>
      <c r="O642" s="30">
        <v>16</v>
      </c>
      <c r="P642" s="30">
        <v>2</v>
      </c>
      <c r="Q642" s="30">
        <f t="shared" ref="Q642:Q705" si="90">IF($H642="Oui",I642,"")</f>
        <v>7</v>
      </c>
      <c r="R642" s="30">
        <f t="shared" ref="R642:R705" si="91">IF($H642="Oui",J642,"")</f>
        <v>4</v>
      </c>
      <c r="S642" s="30">
        <f t="shared" ref="S642:S705" si="92">IF($H642="Oui",K642,"")</f>
        <v>4</v>
      </c>
      <c r="T642" s="30">
        <f t="shared" ref="T642:T705" si="93">IF($H642="Oui",L642,"")</f>
        <v>59</v>
      </c>
      <c r="U642" s="30">
        <f t="shared" ref="U642:U705" si="94">IF($H642="Oui",M642,"")</f>
        <v>3</v>
      </c>
      <c r="V642" s="30">
        <f t="shared" ref="V642:V705" si="95">IF($H642="Oui",N642,"")</f>
        <v>0</v>
      </c>
      <c r="W642" s="30">
        <f t="shared" ref="W642:W705" si="96">IF($H642="Oui",O642,"")</f>
        <v>16</v>
      </c>
      <c r="X642" s="30">
        <f t="shared" ref="X642:X705" si="97">IF($H642="Oui",P642,"")</f>
        <v>2</v>
      </c>
      <c r="Y642" s="30">
        <f t="shared" ref="Y642:Y705" si="98">SUM(I642:P642)</f>
        <v>95</v>
      </c>
    </row>
    <row r="643" spans="1:25" x14ac:dyDescent="0.2">
      <c r="A643" s="28">
        <v>42282</v>
      </c>
      <c r="B643">
        <v>2015</v>
      </c>
      <c r="C643">
        <v>10</v>
      </c>
      <c r="D643" t="s">
        <v>559</v>
      </c>
      <c r="E643" t="s">
        <v>62</v>
      </c>
      <c r="F643">
        <v>1</v>
      </c>
      <c r="G643" t="s">
        <v>1440</v>
      </c>
      <c r="H643" t="s">
        <v>1440</v>
      </c>
      <c r="I643" s="30">
        <v>5</v>
      </c>
      <c r="J643" s="30">
        <v>2.3730000000000002</v>
      </c>
      <c r="K643" s="30">
        <v>2.2000000000000002</v>
      </c>
      <c r="L643" s="30">
        <v>70.95</v>
      </c>
      <c r="M643" s="30">
        <v>11</v>
      </c>
      <c r="N643" s="30">
        <v>1</v>
      </c>
      <c r="O643" s="30">
        <v>7</v>
      </c>
      <c r="P643" s="30">
        <v>5</v>
      </c>
      <c r="Q643" s="30">
        <f t="shared" si="90"/>
        <v>5</v>
      </c>
      <c r="R643" s="30">
        <f t="shared" si="91"/>
        <v>2.3730000000000002</v>
      </c>
      <c r="S643" s="30">
        <f t="shared" si="92"/>
        <v>2.2000000000000002</v>
      </c>
      <c r="T643" s="30">
        <f t="shared" si="93"/>
        <v>70.95</v>
      </c>
      <c r="U643" s="30">
        <f t="shared" si="94"/>
        <v>11</v>
      </c>
      <c r="V643" s="30">
        <f t="shared" si="95"/>
        <v>1</v>
      </c>
      <c r="W643" s="30">
        <f t="shared" si="96"/>
        <v>7</v>
      </c>
      <c r="X643" s="30">
        <f t="shared" si="97"/>
        <v>5</v>
      </c>
      <c r="Y643" s="30">
        <f t="shared" si="98"/>
        <v>104.523</v>
      </c>
    </row>
    <row r="644" spans="1:25" x14ac:dyDescent="0.2">
      <c r="A644" s="28">
        <v>42283</v>
      </c>
      <c r="B644">
        <v>2015</v>
      </c>
      <c r="C644">
        <v>10</v>
      </c>
      <c r="D644" t="s">
        <v>559</v>
      </c>
      <c r="E644" t="s">
        <v>411</v>
      </c>
      <c r="F644">
        <v>2</v>
      </c>
      <c r="G644" t="s">
        <v>1440</v>
      </c>
      <c r="H644" t="s">
        <v>1440</v>
      </c>
      <c r="I644" s="30">
        <v>5.69</v>
      </c>
      <c r="J644" s="30">
        <v>3.66</v>
      </c>
      <c r="K644" s="30">
        <v>5.5</v>
      </c>
      <c r="L644" s="30">
        <v>42.725000000000001</v>
      </c>
      <c r="M644" s="30">
        <v>9</v>
      </c>
      <c r="N644" s="30">
        <v>1</v>
      </c>
      <c r="O644" s="30">
        <v>5</v>
      </c>
      <c r="P644" s="30">
        <v>4</v>
      </c>
      <c r="Q644" s="30">
        <f t="shared" si="90"/>
        <v>5.69</v>
      </c>
      <c r="R644" s="30">
        <f t="shared" si="91"/>
        <v>3.66</v>
      </c>
      <c r="S644" s="30">
        <f t="shared" si="92"/>
        <v>5.5</v>
      </c>
      <c r="T644" s="30">
        <f t="shared" si="93"/>
        <v>42.725000000000001</v>
      </c>
      <c r="U644" s="30">
        <f t="shared" si="94"/>
        <v>9</v>
      </c>
      <c r="V644" s="30">
        <f t="shared" si="95"/>
        <v>1</v>
      </c>
      <c r="W644" s="30">
        <f t="shared" si="96"/>
        <v>5</v>
      </c>
      <c r="X644" s="30">
        <f t="shared" si="97"/>
        <v>4</v>
      </c>
      <c r="Y644" s="30">
        <f t="shared" si="98"/>
        <v>76.575000000000003</v>
      </c>
    </row>
    <row r="645" spans="1:25" x14ac:dyDescent="0.2">
      <c r="A645" s="28">
        <v>42284</v>
      </c>
      <c r="B645">
        <v>2015</v>
      </c>
      <c r="C645">
        <v>10</v>
      </c>
      <c r="D645" t="s">
        <v>559</v>
      </c>
      <c r="E645" t="s">
        <v>413</v>
      </c>
      <c r="F645">
        <v>3</v>
      </c>
      <c r="G645" t="s">
        <v>1440</v>
      </c>
      <c r="H645" t="s">
        <v>1440</v>
      </c>
      <c r="I645" s="30">
        <v>7.33</v>
      </c>
      <c r="J645" s="30">
        <v>2.66</v>
      </c>
      <c r="K645" s="30">
        <v>6</v>
      </c>
      <c r="L645" s="30">
        <v>44.3</v>
      </c>
      <c r="M645" s="30">
        <v>8</v>
      </c>
      <c r="N645" s="30">
        <v>0</v>
      </c>
      <c r="O645" s="30">
        <v>5</v>
      </c>
      <c r="P645" s="30">
        <v>2</v>
      </c>
      <c r="Q645" s="30">
        <f t="shared" si="90"/>
        <v>7.33</v>
      </c>
      <c r="R645" s="30">
        <f t="shared" si="91"/>
        <v>2.66</v>
      </c>
      <c r="S645" s="30">
        <f t="shared" si="92"/>
        <v>6</v>
      </c>
      <c r="T645" s="30">
        <f t="shared" si="93"/>
        <v>44.3</v>
      </c>
      <c r="U645" s="30">
        <f t="shared" si="94"/>
        <v>8</v>
      </c>
      <c r="V645" s="30">
        <f t="shared" si="95"/>
        <v>0</v>
      </c>
      <c r="W645" s="30">
        <f t="shared" si="96"/>
        <v>5</v>
      </c>
      <c r="X645" s="30">
        <f t="shared" si="97"/>
        <v>2</v>
      </c>
      <c r="Y645" s="30">
        <f t="shared" si="98"/>
        <v>75.289999999999992</v>
      </c>
    </row>
    <row r="646" spans="1:25" x14ac:dyDescent="0.2">
      <c r="A646" s="28">
        <v>42285</v>
      </c>
      <c r="B646">
        <v>2015</v>
      </c>
      <c r="C646">
        <v>10</v>
      </c>
      <c r="D646" t="s">
        <v>559</v>
      </c>
      <c r="E646" t="s">
        <v>415</v>
      </c>
      <c r="F646">
        <v>4</v>
      </c>
      <c r="G646" t="s">
        <v>1440</v>
      </c>
      <c r="H646" t="s">
        <v>1440</v>
      </c>
      <c r="I646" s="30">
        <v>8.82</v>
      </c>
      <c r="J646" s="30">
        <v>4.33</v>
      </c>
      <c r="K646" s="30">
        <v>3</v>
      </c>
      <c r="L646" s="30">
        <v>30.7</v>
      </c>
      <c r="M646" s="30">
        <v>5</v>
      </c>
      <c r="N646" s="30">
        <v>0</v>
      </c>
      <c r="O646" s="30">
        <v>20</v>
      </c>
      <c r="P646" s="30">
        <v>0</v>
      </c>
      <c r="Q646" s="30">
        <f t="shared" si="90"/>
        <v>8.82</v>
      </c>
      <c r="R646" s="30">
        <f t="shared" si="91"/>
        <v>4.33</v>
      </c>
      <c r="S646" s="30">
        <f t="shared" si="92"/>
        <v>3</v>
      </c>
      <c r="T646" s="30">
        <f t="shared" si="93"/>
        <v>30.7</v>
      </c>
      <c r="U646" s="30">
        <f t="shared" si="94"/>
        <v>5</v>
      </c>
      <c r="V646" s="30">
        <f t="shared" si="95"/>
        <v>0</v>
      </c>
      <c r="W646" s="30">
        <f t="shared" si="96"/>
        <v>20</v>
      </c>
      <c r="X646" s="30">
        <f t="shared" si="97"/>
        <v>0</v>
      </c>
      <c r="Y646" s="30">
        <f t="shared" si="98"/>
        <v>71.849999999999994</v>
      </c>
    </row>
    <row r="647" spans="1:25" x14ac:dyDescent="0.2">
      <c r="A647" s="28">
        <v>42286</v>
      </c>
      <c r="B647">
        <v>2015</v>
      </c>
      <c r="C647">
        <v>10</v>
      </c>
      <c r="D647" t="s">
        <v>559</v>
      </c>
      <c r="E647" t="s">
        <v>417</v>
      </c>
      <c r="F647">
        <v>5</v>
      </c>
      <c r="G647" t="s">
        <v>1440</v>
      </c>
      <c r="H647" t="s">
        <v>1440</v>
      </c>
      <c r="I647" s="30">
        <v>2</v>
      </c>
      <c r="J647" s="30">
        <v>2.7690000000000001</v>
      </c>
      <c r="K647" s="30">
        <v>7.6</v>
      </c>
      <c r="L647" s="30">
        <v>28.062000000000001</v>
      </c>
      <c r="M647" s="30">
        <v>13</v>
      </c>
      <c r="N647" s="30">
        <v>2</v>
      </c>
      <c r="O647" s="30">
        <v>10</v>
      </c>
      <c r="P647" s="30">
        <v>2</v>
      </c>
      <c r="Q647" s="30">
        <f t="shared" si="90"/>
        <v>2</v>
      </c>
      <c r="R647" s="30">
        <f t="shared" si="91"/>
        <v>2.7690000000000001</v>
      </c>
      <c r="S647" s="30">
        <f t="shared" si="92"/>
        <v>7.6</v>
      </c>
      <c r="T647" s="30">
        <f t="shared" si="93"/>
        <v>28.062000000000001</v>
      </c>
      <c r="U647" s="30">
        <f t="shared" si="94"/>
        <v>13</v>
      </c>
      <c r="V647" s="30">
        <f t="shared" si="95"/>
        <v>2</v>
      </c>
      <c r="W647" s="30">
        <f t="shared" si="96"/>
        <v>10</v>
      </c>
      <c r="X647" s="30">
        <f t="shared" si="97"/>
        <v>2</v>
      </c>
      <c r="Y647" s="30">
        <f t="shared" si="98"/>
        <v>67.430999999999997</v>
      </c>
    </row>
    <row r="648" spans="1:25" x14ac:dyDescent="0.2">
      <c r="A648" s="28">
        <v>42287</v>
      </c>
      <c r="B648">
        <v>2015</v>
      </c>
      <c r="C648">
        <v>10</v>
      </c>
      <c r="D648" t="s">
        <v>559</v>
      </c>
      <c r="E648" t="s">
        <v>419</v>
      </c>
      <c r="F648">
        <v>6</v>
      </c>
      <c r="G648" t="s">
        <v>1440</v>
      </c>
      <c r="H648" t="s">
        <v>1440</v>
      </c>
      <c r="I648" s="30">
        <v>6.16</v>
      </c>
      <c r="J648" s="30">
        <v>5.66</v>
      </c>
      <c r="K648" s="30">
        <v>3</v>
      </c>
      <c r="L648" s="30">
        <v>46.3</v>
      </c>
      <c r="M648" s="30">
        <v>19.5</v>
      </c>
      <c r="N648" s="30">
        <v>0</v>
      </c>
      <c r="O648" s="30">
        <v>1</v>
      </c>
      <c r="P648" s="30">
        <v>0</v>
      </c>
      <c r="Q648" s="30">
        <f t="shared" si="90"/>
        <v>6.16</v>
      </c>
      <c r="R648" s="30">
        <f t="shared" si="91"/>
        <v>5.66</v>
      </c>
      <c r="S648" s="30">
        <f t="shared" si="92"/>
        <v>3</v>
      </c>
      <c r="T648" s="30">
        <f t="shared" si="93"/>
        <v>46.3</v>
      </c>
      <c r="U648" s="30">
        <f t="shared" si="94"/>
        <v>19.5</v>
      </c>
      <c r="V648" s="30">
        <f t="shared" si="95"/>
        <v>0</v>
      </c>
      <c r="W648" s="30">
        <f t="shared" si="96"/>
        <v>1</v>
      </c>
      <c r="X648" s="30">
        <f t="shared" si="97"/>
        <v>0</v>
      </c>
      <c r="Y648" s="30">
        <f t="shared" si="98"/>
        <v>81.62</v>
      </c>
    </row>
    <row r="649" spans="1:25" x14ac:dyDescent="0.2">
      <c r="A649" s="28">
        <v>42288</v>
      </c>
      <c r="B649">
        <v>2015</v>
      </c>
      <c r="C649">
        <v>10</v>
      </c>
      <c r="D649" t="s">
        <v>559</v>
      </c>
      <c r="E649" t="s">
        <v>421</v>
      </c>
      <c r="F649">
        <v>7</v>
      </c>
      <c r="G649" t="s">
        <v>1440</v>
      </c>
      <c r="H649" t="s">
        <v>1440</v>
      </c>
      <c r="I649" s="30">
        <v>10.33</v>
      </c>
      <c r="J649" s="30">
        <v>2.7919999999999998</v>
      </c>
      <c r="K649" s="30">
        <v>7.1</v>
      </c>
      <c r="L649" s="30">
        <v>70.3</v>
      </c>
      <c r="M649" s="30">
        <v>8</v>
      </c>
      <c r="N649" s="30">
        <v>0</v>
      </c>
      <c r="O649" s="30">
        <v>3</v>
      </c>
      <c r="P649" s="30">
        <v>5</v>
      </c>
      <c r="Q649" s="30">
        <f t="shared" si="90"/>
        <v>10.33</v>
      </c>
      <c r="R649" s="30">
        <f t="shared" si="91"/>
        <v>2.7919999999999998</v>
      </c>
      <c r="S649" s="30">
        <f t="shared" si="92"/>
        <v>7.1</v>
      </c>
      <c r="T649" s="30">
        <f t="shared" si="93"/>
        <v>70.3</v>
      </c>
      <c r="U649" s="30">
        <f t="shared" si="94"/>
        <v>8</v>
      </c>
      <c r="V649" s="30">
        <f t="shared" si="95"/>
        <v>0</v>
      </c>
      <c r="W649" s="30">
        <f t="shared" si="96"/>
        <v>3</v>
      </c>
      <c r="X649" s="30">
        <f t="shared" si="97"/>
        <v>5</v>
      </c>
      <c r="Y649" s="30">
        <f t="shared" si="98"/>
        <v>106.52199999999999</v>
      </c>
    </row>
    <row r="650" spans="1:25" x14ac:dyDescent="0.2">
      <c r="A650" s="28">
        <v>42289</v>
      </c>
      <c r="B650">
        <v>2015</v>
      </c>
      <c r="C650">
        <v>10</v>
      </c>
      <c r="D650" t="s">
        <v>559</v>
      </c>
      <c r="E650" t="s">
        <v>62</v>
      </c>
      <c r="F650">
        <v>1</v>
      </c>
      <c r="G650" t="s">
        <v>1440</v>
      </c>
      <c r="H650" t="s">
        <v>1440</v>
      </c>
      <c r="I650" s="30">
        <v>9.66</v>
      </c>
      <c r="J650" s="30">
        <v>7.33</v>
      </c>
      <c r="K650" s="30">
        <v>6</v>
      </c>
      <c r="L650" s="30">
        <v>68.849999999999994</v>
      </c>
      <c r="M650" s="30">
        <v>12</v>
      </c>
      <c r="N650" s="30">
        <v>0</v>
      </c>
      <c r="O650" s="30">
        <v>5</v>
      </c>
      <c r="P650" s="30">
        <v>3</v>
      </c>
      <c r="Q650" s="30">
        <f t="shared" si="90"/>
        <v>9.66</v>
      </c>
      <c r="R650" s="30">
        <f t="shared" si="91"/>
        <v>7.33</v>
      </c>
      <c r="S650" s="30">
        <f t="shared" si="92"/>
        <v>6</v>
      </c>
      <c r="T650" s="30">
        <f t="shared" si="93"/>
        <v>68.849999999999994</v>
      </c>
      <c r="U650" s="30">
        <f t="shared" si="94"/>
        <v>12</v>
      </c>
      <c r="V650" s="30">
        <f t="shared" si="95"/>
        <v>0</v>
      </c>
      <c r="W650" s="30">
        <f t="shared" si="96"/>
        <v>5</v>
      </c>
      <c r="X650" s="30">
        <f t="shared" si="97"/>
        <v>3</v>
      </c>
      <c r="Y650" s="30">
        <f t="shared" si="98"/>
        <v>111.84</v>
      </c>
    </row>
    <row r="651" spans="1:25" x14ac:dyDescent="0.2">
      <c r="A651" s="28">
        <v>42290</v>
      </c>
      <c r="B651">
        <v>2015</v>
      </c>
      <c r="C651">
        <v>10</v>
      </c>
      <c r="D651" t="s">
        <v>559</v>
      </c>
      <c r="E651" t="s">
        <v>411</v>
      </c>
      <c r="F651">
        <v>2</v>
      </c>
      <c r="G651" t="s">
        <v>1440</v>
      </c>
      <c r="H651" t="s">
        <v>1440</v>
      </c>
      <c r="I651" s="30">
        <v>3.83</v>
      </c>
      <c r="J651" s="30">
        <v>7</v>
      </c>
      <c r="K651" s="30">
        <v>5.2</v>
      </c>
      <c r="L651" s="30">
        <v>63.8</v>
      </c>
      <c r="M651" s="30">
        <v>5.5</v>
      </c>
      <c r="N651" s="30">
        <v>0</v>
      </c>
      <c r="O651" s="30">
        <v>5</v>
      </c>
      <c r="P651" s="30">
        <v>1</v>
      </c>
      <c r="Q651" s="30">
        <f t="shared" si="90"/>
        <v>3.83</v>
      </c>
      <c r="R651" s="30">
        <f t="shared" si="91"/>
        <v>7</v>
      </c>
      <c r="S651" s="30">
        <f t="shared" si="92"/>
        <v>5.2</v>
      </c>
      <c r="T651" s="30">
        <f t="shared" si="93"/>
        <v>63.8</v>
      </c>
      <c r="U651" s="30">
        <f t="shared" si="94"/>
        <v>5.5</v>
      </c>
      <c r="V651" s="30">
        <f t="shared" si="95"/>
        <v>0</v>
      </c>
      <c r="W651" s="30">
        <f t="shared" si="96"/>
        <v>5</v>
      </c>
      <c r="X651" s="30">
        <f t="shared" si="97"/>
        <v>1</v>
      </c>
      <c r="Y651" s="30">
        <f t="shared" si="98"/>
        <v>91.33</v>
      </c>
    </row>
    <row r="652" spans="1:25" x14ac:dyDescent="0.2">
      <c r="A652" s="28">
        <v>42291</v>
      </c>
      <c r="B652">
        <v>2015</v>
      </c>
      <c r="C652">
        <v>10</v>
      </c>
      <c r="D652" t="s">
        <v>559</v>
      </c>
      <c r="E652" t="s">
        <v>413</v>
      </c>
      <c r="F652">
        <v>3</v>
      </c>
      <c r="G652" t="s">
        <v>1440</v>
      </c>
      <c r="H652" t="s">
        <v>1440</v>
      </c>
      <c r="I652" s="30">
        <v>4.66</v>
      </c>
      <c r="J652" s="30">
        <v>7.33</v>
      </c>
      <c r="K652" s="30">
        <v>3.9</v>
      </c>
      <c r="L652" s="30">
        <v>38.6</v>
      </c>
      <c r="M652" s="30">
        <v>7</v>
      </c>
      <c r="N652" s="30">
        <v>0</v>
      </c>
      <c r="O652" s="30">
        <v>0</v>
      </c>
      <c r="P652" s="30">
        <v>1</v>
      </c>
      <c r="Q652" s="30">
        <f t="shared" si="90"/>
        <v>4.66</v>
      </c>
      <c r="R652" s="30">
        <f t="shared" si="91"/>
        <v>7.33</v>
      </c>
      <c r="S652" s="30">
        <f t="shared" si="92"/>
        <v>3.9</v>
      </c>
      <c r="T652" s="30">
        <f t="shared" si="93"/>
        <v>38.6</v>
      </c>
      <c r="U652" s="30">
        <f t="shared" si="94"/>
        <v>7</v>
      </c>
      <c r="V652" s="30">
        <f t="shared" si="95"/>
        <v>0</v>
      </c>
      <c r="W652" s="30">
        <f t="shared" si="96"/>
        <v>0</v>
      </c>
      <c r="X652" s="30">
        <f t="shared" si="97"/>
        <v>1</v>
      </c>
      <c r="Y652" s="30">
        <f t="shared" si="98"/>
        <v>62.49</v>
      </c>
    </row>
    <row r="653" spans="1:25" x14ac:dyDescent="0.2">
      <c r="A653" s="28">
        <v>42292</v>
      </c>
      <c r="B653">
        <v>2015</v>
      </c>
      <c r="C653">
        <v>10</v>
      </c>
      <c r="D653" t="s">
        <v>559</v>
      </c>
      <c r="E653" t="s">
        <v>415</v>
      </c>
      <c r="F653">
        <v>4</v>
      </c>
      <c r="G653" t="s">
        <v>1440</v>
      </c>
      <c r="H653" t="s">
        <v>1440</v>
      </c>
      <c r="I653" s="30">
        <v>5.16</v>
      </c>
      <c r="J653" s="30">
        <v>5.726</v>
      </c>
      <c r="K653" s="30">
        <v>7.3</v>
      </c>
      <c r="L653" s="30">
        <v>64.724000000000004</v>
      </c>
      <c r="M653" s="30">
        <v>4</v>
      </c>
      <c r="N653" s="30">
        <v>0</v>
      </c>
      <c r="O653" s="30">
        <v>9</v>
      </c>
      <c r="P653" s="30">
        <v>1</v>
      </c>
      <c r="Q653" s="30">
        <f t="shared" si="90"/>
        <v>5.16</v>
      </c>
      <c r="R653" s="30">
        <f t="shared" si="91"/>
        <v>5.726</v>
      </c>
      <c r="S653" s="30">
        <f t="shared" si="92"/>
        <v>7.3</v>
      </c>
      <c r="T653" s="30">
        <f t="shared" si="93"/>
        <v>64.724000000000004</v>
      </c>
      <c r="U653" s="30">
        <f t="shared" si="94"/>
        <v>4</v>
      </c>
      <c r="V653" s="30">
        <f t="shared" si="95"/>
        <v>0</v>
      </c>
      <c r="W653" s="30">
        <f t="shared" si="96"/>
        <v>9</v>
      </c>
      <c r="X653" s="30">
        <f t="shared" si="97"/>
        <v>1</v>
      </c>
      <c r="Y653" s="30">
        <f t="shared" si="98"/>
        <v>96.91</v>
      </c>
    </row>
    <row r="654" spans="1:25" x14ac:dyDescent="0.2">
      <c r="A654" s="28">
        <v>42293</v>
      </c>
      <c r="B654">
        <v>2015</v>
      </c>
      <c r="C654">
        <v>10</v>
      </c>
      <c r="D654" t="s">
        <v>559</v>
      </c>
      <c r="E654" t="s">
        <v>417</v>
      </c>
      <c r="F654">
        <v>5</v>
      </c>
      <c r="G654" t="s">
        <v>1440</v>
      </c>
      <c r="H654" t="s">
        <v>1440</v>
      </c>
      <c r="I654" s="30">
        <v>1.67</v>
      </c>
      <c r="J654" s="30">
        <v>3.33</v>
      </c>
      <c r="K654" s="30">
        <v>5.2</v>
      </c>
      <c r="L654" s="30">
        <v>57.3</v>
      </c>
      <c r="M654" s="30">
        <v>2</v>
      </c>
      <c r="N654" s="30">
        <v>0</v>
      </c>
      <c r="O654" s="30">
        <v>5</v>
      </c>
      <c r="P654" s="30">
        <v>1</v>
      </c>
      <c r="Q654" s="30">
        <f t="shared" si="90"/>
        <v>1.67</v>
      </c>
      <c r="R654" s="30">
        <f t="shared" si="91"/>
        <v>3.33</v>
      </c>
      <c r="S654" s="30">
        <f t="shared" si="92"/>
        <v>5.2</v>
      </c>
      <c r="T654" s="30">
        <f t="shared" si="93"/>
        <v>57.3</v>
      </c>
      <c r="U654" s="30">
        <f t="shared" si="94"/>
        <v>2</v>
      </c>
      <c r="V654" s="30">
        <f t="shared" si="95"/>
        <v>0</v>
      </c>
      <c r="W654" s="30">
        <f t="shared" si="96"/>
        <v>5</v>
      </c>
      <c r="X654" s="30">
        <f t="shared" si="97"/>
        <v>1</v>
      </c>
      <c r="Y654" s="30">
        <f t="shared" si="98"/>
        <v>75.5</v>
      </c>
    </row>
    <row r="655" spans="1:25" x14ac:dyDescent="0.2">
      <c r="A655" s="28">
        <v>42294</v>
      </c>
      <c r="B655">
        <v>2015</v>
      </c>
      <c r="C655">
        <v>10</v>
      </c>
      <c r="D655" t="s">
        <v>559</v>
      </c>
      <c r="E655" t="s">
        <v>419</v>
      </c>
      <c r="F655">
        <v>6</v>
      </c>
      <c r="G655" t="s">
        <v>1440</v>
      </c>
      <c r="H655" t="s">
        <v>1440</v>
      </c>
      <c r="I655" s="30">
        <v>10.34</v>
      </c>
      <c r="J655" s="30">
        <v>2.8370000000000002</v>
      </c>
      <c r="K655" s="30">
        <v>3.4</v>
      </c>
      <c r="L655" s="30">
        <v>74.3</v>
      </c>
      <c r="M655" s="30">
        <v>8</v>
      </c>
      <c r="N655" s="30">
        <v>0</v>
      </c>
      <c r="O655" s="30">
        <v>0</v>
      </c>
      <c r="P655" s="30">
        <v>1</v>
      </c>
      <c r="Q655" s="30">
        <f t="shared" si="90"/>
        <v>10.34</v>
      </c>
      <c r="R655" s="30">
        <f t="shared" si="91"/>
        <v>2.8370000000000002</v>
      </c>
      <c r="S655" s="30">
        <f t="shared" si="92"/>
        <v>3.4</v>
      </c>
      <c r="T655" s="30">
        <f t="shared" si="93"/>
        <v>74.3</v>
      </c>
      <c r="U655" s="30">
        <f t="shared" si="94"/>
        <v>8</v>
      </c>
      <c r="V655" s="30">
        <f t="shared" si="95"/>
        <v>0</v>
      </c>
      <c r="W655" s="30">
        <f t="shared" si="96"/>
        <v>0</v>
      </c>
      <c r="X655" s="30">
        <f t="shared" si="97"/>
        <v>1</v>
      </c>
      <c r="Y655" s="30">
        <f t="shared" si="98"/>
        <v>99.876999999999995</v>
      </c>
    </row>
    <row r="656" spans="1:25" x14ac:dyDescent="0.2">
      <c r="A656" s="28">
        <v>42295</v>
      </c>
      <c r="B656">
        <v>2015</v>
      </c>
      <c r="C656">
        <v>10</v>
      </c>
      <c r="D656" t="s">
        <v>559</v>
      </c>
      <c r="E656" t="s">
        <v>421</v>
      </c>
      <c r="F656">
        <v>7</v>
      </c>
      <c r="G656" t="s">
        <v>1440</v>
      </c>
      <c r="H656" t="s">
        <v>1440</v>
      </c>
      <c r="I656" s="30">
        <v>7.34</v>
      </c>
      <c r="J656" s="30">
        <v>6.54</v>
      </c>
      <c r="K656" s="30">
        <v>4.9000000000000004</v>
      </c>
      <c r="L656" s="30">
        <v>55.6</v>
      </c>
      <c r="M656" s="30">
        <v>3</v>
      </c>
      <c r="N656" s="30">
        <v>1</v>
      </c>
      <c r="O656" s="30">
        <v>8</v>
      </c>
      <c r="P656" s="30">
        <v>8</v>
      </c>
      <c r="Q656" s="30">
        <f t="shared" si="90"/>
        <v>7.34</v>
      </c>
      <c r="R656" s="30">
        <f t="shared" si="91"/>
        <v>6.54</v>
      </c>
      <c r="S656" s="30">
        <f t="shared" si="92"/>
        <v>4.9000000000000004</v>
      </c>
      <c r="T656" s="30">
        <f t="shared" si="93"/>
        <v>55.6</v>
      </c>
      <c r="U656" s="30">
        <f t="shared" si="94"/>
        <v>3</v>
      </c>
      <c r="V656" s="30">
        <f t="shared" si="95"/>
        <v>1</v>
      </c>
      <c r="W656" s="30">
        <f t="shared" si="96"/>
        <v>8</v>
      </c>
      <c r="X656" s="30">
        <f t="shared" si="97"/>
        <v>8</v>
      </c>
      <c r="Y656" s="30">
        <f t="shared" si="98"/>
        <v>94.38</v>
      </c>
    </row>
    <row r="657" spans="1:25" x14ac:dyDescent="0.2">
      <c r="A657" s="28">
        <v>42296</v>
      </c>
      <c r="B657">
        <v>2015</v>
      </c>
      <c r="C657">
        <v>10</v>
      </c>
      <c r="D657" t="s">
        <v>559</v>
      </c>
      <c r="E657" t="s">
        <v>62</v>
      </c>
      <c r="F657">
        <v>1</v>
      </c>
      <c r="G657" t="s">
        <v>1440</v>
      </c>
      <c r="H657" t="s">
        <v>1440</v>
      </c>
      <c r="I657" s="30">
        <v>12</v>
      </c>
      <c r="J657" s="30">
        <v>3.802</v>
      </c>
      <c r="K657" s="30">
        <v>3</v>
      </c>
      <c r="L657" s="30">
        <v>62.6</v>
      </c>
      <c r="M657" s="30">
        <v>3</v>
      </c>
      <c r="N657" s="30">
        <v>0</v>
      </c>
      <c r="O657" s="30">
        <v>17</v>
      </c>
      <c r="P657" s="30">
        <v>0</v>
      </c>
      <c r="Q657" s="30">
        <f t="shared" si="90"/>
        <v>12</v>
      </c>
      <c r="R657" s="30">
        <f t="shared" si="91"/>
        <v>3.802</v>
      </c>
      <c r="S657" s="30">
        <f t="shared" si="92"/>
        <v>3</v>
      </c>
      <c r="T657" s="30">
        <f t="shared" si="93"/>
        <v>62.6</v>
      </c>
      <c r="U657" s="30">
        <f t="shared" si="94"/>
        <v>3</v>
      </c>
      <c r="V657" s="30">
        <f t="shared" si="95"/>
        <v>0</v>
      </c>
      <c r="W657" s="30">
        <f t="shared" si="96"/>
        <v>17</v>
      </c>
      <c r="X657" s="30">
        <f t="shared" si="97"/>
        <v>0</v>
      </c>
      <c r="Y657" s="30">
        <f t="shared" si="98"/>
        <v>101.402</v>
      </c>
    </row>
    <row r="658" spans="1:25" x14ac:dyDescent="0.2">
      <c r="A658" s="28">
        <v>42297</v>
      </c>
      <c r="B658">
        <v>2015</v>
      </c>
      <c r="C658">
        <v>10</v>
      </c>
      <c r="D658" t="s">
        <v>559</v>
      </c>
      <c r="E658" t="s">
        <v>411</v>
      </c>
      <c r="F658">
        <v>2</v>
      </c>
      <c r="G658" t="s">
        <v>1440</v>
      </c>
      <c r="H658" t="s">
        <v>1440</v>
      </c>
      <c r="I658" s="30">
        <v>3.34</v>
      </c>
      <c r="J658" s="30">
        <v>1.99</v>
      </c>
      <c r="K658" s="30">
        <v>2.2999999999999998</v>
      </c>
      <c r="L658" s="30">
        <v>44.7</v>
      </c>
      <c r="M658" s="30">
        <v>6</v>
      </c>
      <c r="N658" s="30">
        <v>0</v>
      </c>
      <c r="O658" s="30">
        <v>10</v>
      </c>
      <c r="P658" s="30">
        <v>5</v>
      </c>
      <c r="Q658" s="30">
        <f t="shared" si="90"/>
        <v>3.34</v>
      </c>
      <c r="R658" s="30">
        <f t="shared" si="91"/>
        <v>1.99</v>
      </c>
      <c r="S658" s="30">
        <f t="shared" si="92"/>
        <v>2.2999999999999998</v>
      </c>
      <c r="T658" s="30">
        <f t="shared" si="93"/>
        <v>44.7</v>
      </c>
      <c r="U658" s="30">
        <f t="shared" si="94"/>
        <v>6</v>
      </c>
      <c r="V658" s="30">
        <f t="shared" si="95"/>
        <v>0</v>
      </c>
      <c r="W658" s="30">
        <f t="shared" si="96"/>
        <v>10</v>
      </c>
      <c r="X658" s="30">
        <f t="shared" si="97"/>
        <v>5</v>
      </c>
      <c r="Y658" s="30">
        <f t="shared" si="98"/>
        <v>73.330000000000013</v>
      </c>
    </row>
    <row r="659" spans="1:25" x14ac:dyDescent="0.2">
      <c r="A659" s="28">
        <v>42298</v>
      </c>
      <c r="B659">
        <v>2015</v>
      </c>
      <c r="C659">
        <v>10</v>
      </c>
      <c r="D659" t="s">
        <v>559</v>
      </c>
      <c r="E659" t="s">
        <v>413</v>
      </c>
      <c r="F659">
        <v>3</v>
      </c>
      <c r="G659" t="s">
        <v>1440</v>
      </c>
      <c r="H659" t="s">
        <v>1440</v>
      </c>
      <c r="I659" s="30">
        <v>8.66</v>
      </c>
      <c r="J659" s="30">
        <v>2.363</v>
      </c>
      <c r="K659" s="30">
        <v>3.2</v>
      </c>
      <c r="L659" s="30">
        <v>36.799999999999997</v>
      </c>
      <c r="M659" s="30">
        <v>9</v>
      </c>
      <c r="N659" s="30">
        <v>1</v>
      </c>
      <c r="O659" s="30">
        <v>1</v>
      </c>
      <c r="P659" s="30">
        <v>4</v>
      </c>
      <c r="Q659" s="30">
        <f t="shared" si="90"/>
        <v>8.66</v>
      </c>
      <c r="R659" s="30">
        <f t="shared" si="91"/>
        <v>2.363</v>
      </c>
      <c r="S659" s="30">
        <f t="shared" si="92"/>
        <v>3.2</v>
      </c>
      <c r="T659" s="30">
        <f t="shared" si="93"/>
        <v>36.799999999999997</v>
      </c>
      <c r="U659" s="30">
        <f t="shared" si="94"/>
        <v>9</v>
      </c>
      <c r="V659" s="30">
        <f t="shared" si="95"/>
        <v>1</v>
      </c>
      <c r="W659" s="30">
        <f t="shared" si="96"/>
        <v>1</v>
      </c>
      <c r="X659" s="30">
        <f t="shared" si="97"/>
        <v>4</v>
      </c>
      <c r="Y659" s="30">
        <f t="shared" si="98"/>
        <v>66.022999999999996</v>
      </c>
    </row>
    <row r="660" spans="1:25" x14ac:dyDescent="0.2">
      <c r="A660" s="28">
        <v>42299</v>
      </c>
      <c r="B660">
        <v>2015</v>
      </c>
      <c r="C660">
        <v>10</v>
      </c>
      <c r="D660" t="s">
        <v>559</v>
      </c>
      <c r="E660" t="s">
        <v>415</v>
      </c>
      <c r="F660">
        <v>4</v>
      </c>
      <c r="G660" t="s">
        <v>1440</v>
      </c>
      <c r="H660" t="s">
        <v>1440</v>
      </c>
      <c r="I660" s="30">
        <v>4.33</v>
      </c>
      <c r="J660" s="30">
        <v>0.34</v>
      </c>
      <c r="K660" s="30">
        <v>0</v>
      </c>
      <c r="L660" s="30">
        <v>35.262</v>
      </c>
      <c r="M660" s="30">
        <v>9</v>
      </c>
      <c r="N660" s="30">
        <v>0</v>
      </c>
      <c r="O660" s="30">
        <v>2</v>
      </c>
      <c r="P660" s="30">
        <v>2</v>
      </c>
      <c r="Q660" s="30">
        <f t="shared" si="90"/>
        <v>4.33</v>
      </c>
      <c r="R660" s="30">
        <f t="shared" si="91"/>
        <v>0.34</v>
      </c>
      <c r="S660" s="30">
        <f t="shared" si="92"/>
        <v>0</v>
      </c>
      <c r="T660" s="30">
        <f t="shared" si="93"/>
        <v>35.262</v>
      </c>
      <c r="U660" s="30">
        <f t="shared" si="94"/>
        <v>9</v>
      </c>
      <c r="V660" s="30">
        <f t="shared" si="95"/>
        <v>0</v>
      </c>
      <c r="W660" s="30">
        <f t="shared" si="96"/>
        <v>2</v>
      </c>
      <c r="X660" s="30">
        <f t="shared" si="97"/>
        <v>2</v>
      </c>
      <c r="Y660" s="30">
        <f t="shared" si="98"/>
        <v>52.932000000000002</v>
      </c>
    </row>
    <row r="661" spans="1:25" x14ac:dyDescent="0.2">
      <c r="A661" s="28">
        <v>42300</v>
      </c>
      <c r="B661">
        <v>2015</v>
      </c>
      <c r="C661">
        <v>10</v>
      </c>
      <c r="D661" t="s">
        <v>559</v>
      </c>
      <c r="E661" t="s">
        <v>417</v>
      </c>
      <c r="F661">
        <v>5</v>
      </c>
      <c r="G661" t="s">
        <v>1440</v>
      </c>
      <c r="H661" t="s">
        <v>1440</v>
      </c>
      <c r="I661" s="30">
        <v>7</v>
      </c>
      <c r="J661" s="30">
        <v>1.66</v>
      </c>
      <c r="K661" s="30">
        <v>10.199999999999999</v>
      </c>
      <c r="L661" s="30">
        <v>41.4</v>
      </c>
      <c r="M661" s="30">
        <v>3</v>
      </c>
      <c r="N661" s="30">
        <v>0</v>
      </c>
      <c r="O661" s="30">
        <v>6</v>
      </c>
      <c r="P661" s="30">
        <v>2</v>
      </c>
      <c r="Q661" s="30">
        <f t="shared" si="90"/>
        <v>7</v>
      </c>
      <c r="R661" s="30">
        <f t="shared" si="91"/>
        <v>1.66</v>
      </c>
      <c r="S661" s="30">
        <f t="shared" si="92"/>
        <v>10.199999999999999</v>
      </c>
      <c r="T661" s="30">
        <f t="shared" si="93"/>
        <v>41.4</v>
      </c>
      <c r="U661" s="30">
        <f t="shared" si="94"/>
        <v>3</v>
      </c>
      <c r="V661" s="30">
        <f t="shared" si="95"/>
        <v>0</v>
      </c>
      <c r="W661" s="30">
        <f t="shared" si="96"/>
        <v>6</v>
      </c>
      <c r="X661" s="30">
        <f t="shared" si="97"/>
        <v>2</v>
      </c>
      <c r="Y661" s="30">
        <f t="shared" si="98"/>
        <v>71.259999999999991</v>
      </c>
    </row>
    <row r="662" spans="1:25" x14ac:dyDescent="0.2">
      <c r="A662" s="28">
        <v>42301</v>
      </c>
      <c r="B662">
        <v>2015</v>
      </c>
      <c r="C662">
        <v>10</v>
      </c>
      <c r="D662" t="s">
        <v>559</v>
      </c>
      <c r="E662" t="s">
        <v>419</v>
      </c>
      <c r="F662">
        <v>6</v>
      </c>
      <c r="G662" t="s">
        <v>1440</v>
      </c>
      <c r="H662" t="s">
        <v>1440</v>
      </c>
      <c r="I662" s="30">
        <v>9.84</v>
      </c>
      <c r="J662" s="30">
        <v>8.35</v>
      </c>
      <c r="K662" s="30">
        <v>9.1</v>
      </c>
      <c r="L662" s="30">
        <v>67.400000000000006</v>
      </c>
      <c r="M662" s="30">
        <v>8</v>
      </c>
      <c r="N662" s="30">
        <v>0</v>
      </c>
      <c r="O662" s="30">
        <v>4</v>
      </c>
      <c r="P662" s="30">
        <v>2</v>
      </c>
      <c r="Q662" s="30">
        <f t="shared" si="90"/>
        <v>9.84</v>
      </c>
      <c r="R662" s="30">
        <f t="shared" si="91"/>
        <v>8.35</v>
      </c>
      <c r="S662" s="30">
        <f t="shared" si="92"/>
        <v>9.1</v>
      </c>
      <c r="T662" s="30">
        <f t="shared" si="93"/>
        <v>67.400000000000006</v>
      </c>
      <c r="U662" s="30">
        <f t="shared" si="94"/>
        <v>8</v>
      </c>
      <c r="V662" s="30">
        <f t="shared" si="95"/>
        <v>0</v>
      </c>
      <c r="W662" s="30">
        <f t="shared" si="96"/>
        <v>4</v>
      </c>
      <c r="X662" s="30">
        <f t="shared" si="97"/>
        <v>2</v>
      </c>
      <c r="Y662" s="30">
        <f t="shared" si="98"/>
        <v>108.69</v>
      </c>
    </row>
    <row r="663" spans="1:25" x14ac:dyDescent="0.2">
      <c r="A663" s="28">
        <v>42302</v>
      </c>
      <c r="B663">
        <v>2015</v>
      </c>
      <c r="C663">
        <v>10</v>
      </c>
      <c r="D663" t="s">
        <v>559</v>
      </c>
      <c r="E663" t="s">
        <v>421</v>
      </c>
      <c r="F663">
        <v>7</v>
      </c>
      <c r="G663" t="s">
        <v>1440</v>
      </c>
      <c r="H663" t="s">
        <v>1440</v>
      </c>
      <c r="I663" s="30">
        <v>3</v>
      </c>
      <c r="J663" s="30">
        <v>3.33</v>
      </c>
      <c r="K663" s="30">
        <v>3.1</v>
      </c>
      <c r="L663" s="30">
        <v>64.599999999999994</v>
      </c>
      <c r="M663" s="30">
        <v>4</v>
      </c>
      <c r="N663" s="30">
        <v>0</v>
      </c>
      <c r="O663" s="30">
        <v>0</v>
      </c>
      <c r="P663" s="30">
        <v>4</v>
      </c>
      <c r="Q663" s="30">
        <f t="shared" si="90"/>
        <v>3</v>
      </c>
      <c r="R663" s="30">
        <f t="shared" si="91"/>
        <v>3.33</v>
      </c>
      <c r="S663" s="30">
        <f t="shared" si="92"/>
        <v>3.1</v>
      </c>
      <c r="T663" s="30">
        <f t="shared" si="93"/>
        <v>64.599999999999994</v>
      </c>
      <c r="U663" s="30">
        <f t="shared" si="94"/>
        <v>4</v>
      </c>
      <c r="V663" s="30">
        <f t="shared" si="95"/>
        <v>0</v>
      </c>
      <c r="W663" s="30">
        <f t="shared" si="96"/>
        <v>0</v>
      </c>
      <c r="X663" s="30">
        <f t="shared" si="97"/>
        <v>4</v>
      </c>
      <c r="Y663" s="30">
        <f t="shared" si="98"/>
        <v>82.03</v>
      </c>
    </row>
    <row r="664" spans="1:25" x14ac:dyDescent="0.2">
      <c r="A664" s="28">
        <v>42303</v>
      </c>
      <c r="B664">
        <v>2015</v>
      </c>
      <c r="C664">
        <v>10</v>
      </c>
      <c r="D664" t="s">
        <v>559</v>
      </c>
      <c r="E664" t="s">
        <v>62</v>
      </c>
      <c r="F664">
        <v>1</v>
      </c>
      <c r="G664" t="s">
        <v>1440</v>
      </c>
      <c r="H664" t="s">
        <v>1440</v>
      </c>
      <c r="I664" s="30">
        <v>9</v>
      </c>
      <c r="J664" s="30">
        <v>5.33</v>
      </c>
      <c r="K664" s="30">
        <v>8</v>
      </c>
      <c r="L664" s="30">
        <v>53.3</v>
      </c>
      <c r="M664" s="30">
        <v>8</v>
      </c>
      <c r="N664" s="30">
        <v>1</v>
      </c>
      <c r="O664" s="30">
        <v>2</v>
      </c>
      <c r="P664" s="30">
        <v>2</v>
      </c>
      <c r="Q664" s="30">
        <f t="shared" si="90"/>
        <v>9</v>
      </c>
      <c r="R664" s="30">
        <f t="shared" si="91"/>
        <v>5.33</v>
      </c>
      <c r="S664" s="30">
        <f t="shared" si="92"/>
        <v>8</v>
      </c>
      <c r="T664" s="30">
        <f t="shared" si="93"/>
        <v>53.3</v>
      </c>
      <c r="U664" s="30">
        <f t="shared" si="94"/>
        <v>8</v>
      </c>
      <c r="V664" s="30">
        <f t="shared" si="95"/>
        <v>1</v>
      </c>
      <c r="W664" s="30">
        <f t="shared" si="96"/>
        <v>2</v>
      </c>
      <c r="X664" s="30">
        <f t="shared" si="97"/>
        <v>2</v>
      </c>
      <c r="Y664" s="30">
        <f t="shared" si="98"/>
        <v>88.63</v>
      </c>
    </row>
    <row r="665" spans="1:25" x14ac:dyDescent="0.2">
      <c r="A665" s="28">
        <v>42304</v>
      </c>
      <c r="B665">
        <v>2015</v>
      </c>
      <c r="C665">
        <v>10</v>
      </c>
      <c r="D665" t="s">
        <v>559</v>
      </c>
      <c r="E665" t="s">
        <v>411</v>
      </c>
      <c r="F665">
        <v>2</v>
      </c>
      <c r="G665" t="s">
        <v>1440</v>
      </c>
      <c r="H665" t="s">
        <v>1440</v>
      </c>
      <c r="I665" s="30">
        <v>4.33</v>
      </c>
      <c r="J665" s="30">
        <v>2</v>
      </c>
      <c r="K665" s="30">
        <v>8.5</v>
      </c>
      <c r="L665" s="30">
        <v>64.400000000000006</v>
      </c>
      <c r="M665" s="30">
        <v>7</v>
      </c>
      <c r="N665" s="30">
        <v>0</v>
      </c>
      <c r="O665" s="30">
        <v>8</v>
      </c>
      <c r="P665" s="30">
        <v>3</v>
      </c>
      <c r="Q665" s="30">
        <f t="shared" si="90"/>
        <v>4.33</v>
      </c>
      <c r="R665" s="30">
        <f t="shared" si="91"/>
        <v>2</v>
      </c>
      <c r="S665" s="30">
        <f t="shared" si="92"/>
        <v>8.5</v>
      </c>
      <c r="T665" s="30">
        <f t="shared" si="93"/>
        <v>64.400000000000006</v>
      </c>
      <c r="U665" s="30">
        <f t="shared" si="94"/>
        <v>7</v>
      </c>
      <c r="V665" s="30">
        <f t="shared" si="95"/>
        <v>0</v>
      </c>
      <c r="W665" s="30">
        <f t="shared" si="96"/>
        <v>8</v>
      </c>
      <c r="X665" s="30">
        <f t="shared" si="97"/>
        <v>3</v>
      </c>
      <c r="Y665" s="30">
        <f t="shared" si="98"/>
        <v>97.23</v>
      </c>
    </row>
    <row r="666" spans="1:25" x14ac:dyDescent="0.2">
      <c r="A666" s="28">
        <v>42305</v>
      </c>
      <c r="B666">
        <v>2015</v>
      </c>
      <c r="C666">
        <v>10</v>
      </c>
      <c r="D666" t="s">
        <v>559</v>
      </c>
      <c r="E666" t="s">
        <v>413</v>
      </c>
      <c r="F666">
        <v>3</v>
      </c>
      <c r="G666" t="s">
        <v>1440</v>
      </c>
      <c r="H666" t="s">
        <v>1440</v>
      </c>
      <c r="I666" s="30">
        <v>1</v>
      </c>
      <c r="J666" s="30">
        <v>1.66</v>
      </c>
      <c r="K666" s="30">
        <v>1</v>
      </c>
      <c r="L666" s="30">
        <v>33</v>
      </c>
      <c r="M666" s="30">
        <v>11</v>
      </c>
      <c r="N666" s="30">
        <v>1</v>
      </c>
      <c r="O666" s="30">
        <v>6</v>
      </c>
      <c r="P666" s="30">
        <v>2</v>
      </c>
      <c r="Q666" s="30">
        <f t="shared" si="90"/>
        <v>1</v>
      </c>
      <c r="R666" s="30">
        <f t="shared" si="91"/>
        <v>1.66</v>
      </c>
      <c r="S666" s="30">
        <f t="shared" si="92"/>
        <v>1</v>
      </c>
      <c r="T666" s="30">
        <f t="shared" si="93"/>
        <v>33</v>
      </c>
      <c r="U666" s="30">
        <f t="shared" si="94"/>
        <v>11</v>
      </c>
      <c r="V666" s="30">
        <f t="shared" si="95"/>
        <v>1</v>
      </c>
      <c r="W666" s="30">
        <f t="shared" si="96"/>
        <v>6</v>
      </c>
      <c r="X666" s="30">
        <f t="shared" si="97"/>
        <v>2</v>
      </c>
      <c r="Y666" s="30">
        <f t="shared" si="98"/>
        <v>56.66</v>
      </c>
    </row>
    <row r="667" spans="1:25" x14ac:dyDescent="0.2">
      <c r="A667" s="28">
        <v>42306</v>
      </c>
      <c r="B667">
        <v>2015</v>
      </c>
      <c r="C667">
        <v>10</v>
      </c>
      <c r="D667" t="s">
        <v>559</v>
      </c>
      <c r="E667" t="s">
        <v>415</v>
      </c>
      <c r="F667">
        <v>4</v>
      </c>
      <c r="G667" t="s">
        <v>1440</v>
      </c>
      <c r="H667" t="s">
        <v>1440</v>
      </c>
      <c r="I667" s="30">
        <v>2.33</v>
      </c>
      <c r="J667" s="30">
        <v>3.6930000000000001</v>
      </c>
      <c r="K667" s="30">
        <v>1.3</v>
      </c>
      <c r="L667" s="30">
        <v>38.299999999999997</v>
      </c>
      <c r="M667" s="30">
        <v>8</v>
      </c>
      <c r="N667" s="30">
        <v>0</v>
      </c>
      <c r="O667" s="30">
        <v>0</v>
      </c>
      <c r="P667" s="30">
        <v>1</v>
      </c>
      <c r="Q667" s="30">
        <f t="shared" si="90"/>
        <v>2.33</v>
      </c>
      <c r="R667" s="30">
        <f t="shared" si="91"/>
        <v>3.6930000000000001</v>
      </c>
      <c r="S667" s="30">
        <f t="shared" si="92"/>
        <v>1.3</v>
      </c>
      <c r="T667" s="30">
        <f t="shared" si="93"/>
        <v>38.299999999999997</v>
      </c>
      <c r="U667" s="30">
        <f t="shared" si="94"/>
        <v>8</v>
      </c>
      <c r="V667" s="30">
        <f t="shared" si="95"/>
        <v>0</v>
      </c>
      <c r="W667" s="30">
        <f t="shared" si="96"/>
        <v>0</v>
      </c>
      <c r="X667" s="30">
        <f t="shared" si="97"/>
        <v>1</v>
      </c>
      <c r="Y667" s="30">
        <f t="shared" si="98"/>
        <v>54.622999999999998</v>
      </c>
    </row>
    <row r="668" spans="1:25" x14ac:dyDescent="0.2">
      <c r="A668" s="28">
        <v>42307</v>
      </c>
      <c r="B668">
        <v>2015</v>
      </c>
      <c r="C668">
        <v>10</v>
      </c>
      <c r="D668" t="s">
        <v>559</v>
      </c>
      <c r="E668" t="s">
        <v>417</v>
      </c>
      <c r="F668">
        <v>5</v>
      </c>
      <c r="G668" t="s">
        <v>1440</v>
      </c>
      <c r="H668" t="s">
        <v>1440</v>
      </c>
      <c r="I668" s="30">
        <v>5.33</v>
      </c>
      <c r="J668" s="30">
        <v>3.67</v>
      </c>
      <c r="K668" s="30">
        <v>3.2</v>
      </c>
      <c r="L668" s="30">
        <v>49.6</v>
      </c>
      <c r="M668" s="30">
        <v>8</v>
      </c>
      <c r="N668" s="30">
        <v>0</v>
      </c>
      <c r="O668" s="30">
        <v>5</v>
      </c>
      <c r="P668" s="30">
        <v>3</v>
      </c>
      <c r="Q668" s="30">
        <f t="shared" si="90"/>
        <v>5.33</v>
      </c>
      <c r="R668" s="30">
        <f t="shared" si="91"/>
        <v>3.67</v>
      </c>
      <c r="S668" s="30">
        <f t="shared" si="92"/>
        <v>3.2</v>
      </c>
      <c r="T668" s="30">
        <f t="shared" si="93"/>
        <v>49.6</v>
      </c>
      <c r="U668" s="30">
        <f t="shared" si="94"/>
        <v>8</v>
      </c>
      <c r="V668" s="30">
        <f t="shared" si="95"/>
        <v>0</v>
      </c>
      <c r="W668" s="30">
        <f t="shared" si="96"/>
        <v>5</v>
      </c>
      <c r="X668" s="30">
        <f t="shared" si="97"/>
        <v>3</v>
      </c>
      <c r="Y668" s="30">
        <f t="shared" si="98"/>
        <v>77.8</v>
      </c>
    </row>
    <row r="669" spans="1:25" x14ac:dyDescent="0.2">
      <c r="A669" s="28">
        <v>42308</v>
      </c>
      <c r="B669">
        <v>2015</v>
      </c>
      <c r="C669">
        <v>10</v>
      </c>
      <c r="D669" t="s">
        <v>559</v>
      </c>
      <c r="E669" t="s">
        <v>419</v>
      </c>
      <c r="F669">
        <v>6</v>
      </c>
      <c r="G669" t="s">
        <v>1440</v>
      </c>
      <c r="H669" t="s">
        <v>1440</v>
      </c>
      <c r="I669" s="30">
        <v>5.66</v>
      </c>
      <c r="J669" s="30">
        <v>4.6500000000000004</v>
      </c>
      <c r="K669" s="30">
        <v>8</v>
      </c>
      <c r="L669" s="30">
        <v>58.4</v>
      </c>
      <c r="M669" s="30">
        <v>6</v>
      </c>
      <c r="N669" s="30">
        <v>0</v>
      </c>
      <c r="O669" s="30">
        <v>7</v>
      </c>
      <c r="P669" s="30">
        <v>1</v>
      </c>
      <c r="Q669" s="30">
        <f t="shared" si="90"/>
        <v>5.66</v>
      </c>
      <c r="R669" s="30">
        <f t="shared" si="91"/>
        <v>4.6500000000000004</v>
      </c>
      <c r="S669" s="30">
        <f t="shared" si="92"/>
        <v>8</v>
      </c>
      <c r="T669" s="30">
        <f t="shared" si="93"/>
        <v>58.4</v>
      </c>
      <c r="U669" s="30">
        <f t="shared" si="94"/>
        <v>6</v>
      </c>
      <c r="V669" s="30">
        <f t="shared" si="95"/>
        <v>0</v>
      </c>
      <c r="W669" s="30">
        <f t="shared" si="96"/>
        <v>7</v>
      </c>
      <c r="X669" s="30">
        <f t="shared" si="97"/>
        <v>1</v>
      </c>
      <c r="Y669" s="30">
        <f t="shared" si="98"/>
        <v>90.710000000000008</v>
      </c>
    </row>
    <row r="670" spans="1:25" x14ac:dyDescent="0.2">
      <c r="A670" s="28">
        <v>42309</v>
      </c>
      <c r="B670">
        <v>2015</v>
      </c>
      <c r="C670">
        <v>11</v>
      </c>
      <c r="D670" t="s">
        <v>498</v>
      </c>
      <c r="E670" t="s">
        <v>421</v>
      </c>
      <c r="F670">
        <v>7</v>
      </c>
      <c r="G670" t="s">
        <v>1440</v>
      </c>
      <c r="H670" t="s">
        <v>1440</v>
      </c>
      <c r="I670" s="30">
        <v>2.33</v>
      </c>
      <c r="J670" s="30">
        <v>7.99</v>
      </c>
      <c r="K670" s="30">
        <v>5.6</v>
      </c>
      <c r="L670" s="30">
        <v>80.400000000000006</v>
      </c>
      <c r="M670" s="30">
        <v>11</v>
      </c>
      <c r="N670" s="30">
        <v>0</v>
      </c>
      <c r="O670" s="30">
        <v>5</v>
      </c>
      <c r="P670" s="30">
        <v>0</v>
      </c>
      <c r="Q670" s="30">
        <f t="shared" si="90"/>
        <v>2.33</v>
      </c>
      <c r="R670" s="30">
        <f t="shared" si="91"/>
        <v>7.99</v>
      </c>
      <c r="S670" s="30">
        <f t="shared" si="92"/>
        <v>5.6</v>
      </c>
      <c r="T670" s="30">
        <f t="shared" si="93"/>
        <v>80.400000000000006</v>
      </c>
      <c r="U670" s="30">
        <f t="shared" si="94"/>
        <v>11</v>
      </c>
      <c r="V670" s="30">
        <f t="shared" si="95"/>
        <v>0</v>
      </c>
      <c r="W670" s="30">
        <f t="shared" si="96"/>
        <v>5</v>
      </c>
      <c r="X670" s="30">
        <f t="shared" si="97"/>
        <v>0</v>
      </c>
      <c r="Y670" s="30">
        <f t="shared" si="98"/>
        <v>112.32000000000001</v>
      </c>
    </row>
    <row r="671" spans="1:25" x14ac:dyDescent="0.2">
      <c r="A671" s="28">
        <v>42310</v>
      </c>
      <c r="B671">
        <v>2015</v>
      </c>
      <c r="C671">
        <v>11</v>
      </c>
      <c r="D671" t="s">
        <v>498</v>
      </c>
      <c r="E671" t="s">
        <v>62</v>
      </c>
      <c r="F671">
        <v>1</v>
      </c>
      <c r="G671" t="s">
        <v>1440</v>
      </c>
      <c r="H671" t="s">
        <v>1440</v>
      </c>
      <c r="I671" s="30">
        <v>4.66</v>
      </c>
      <c r="J671" s="30">
        <v>4.33</v>
      </c>
      <c r="K671" s="30">
        <v>4</v>
      </c>
      <c r="L671" s="30">
        <v>46.3</v>
      </c>
      <c r="M671" s="30">
        <v>7</v>
      </c>
      <c r="N671" s="30">
        <v>0</v>
      </c>
      <c r="O671" s="30">
        <v>7</v>
      </c>
      <c r="P671" s="30">
        <v>2</v>
      </c>
      <c r="Q671" s="30">
        <f t="shared" si="90"/>
        <v>4.66</v>
      </c>
      <c r="R671" s="30">
        <f t="shared" si="91"/>
        <v>4.33</v>
      </c>
      <c r="S671" s="30">
        <f t="shared" si="92"/>
        <v>4</v>
      </c>
      <c r="T671" s="30">
        <f t="shared" si="93"/>
        <v>46.3</v>
      </c>
      <c r="U671" s="30">
        <f t="shared" si="94"/>
        <v>7</v>
      </c>
      <c r="V671" s="30">
        <f t="shared" si="95"/>
        <v>0</v>
      </c>
      <c r="W671" s="30">
        <f t="shared" si="96"/>
        <v>7</v>
      </c>
      <c r="X671" s="30">
        <f t="shared" si="97"/>
        <v>2</v>
      </c>
      <c r="Y671" s="30">
        <f t="shared" si="98"/>
        <v>75.289999999999992</v>
      </c>
    </row>
    <row r="672" spans="1:25" x14ac:dyDescent="0.2">
      <c r="A672" s="28">
        <v>42311</v>
      </c>
      <c r="B672">
        <v>2015</v>
      </c>
      <c r="C672">
        <v>11</v>
      </c>
      <c r="D672" t="s">
        <v>498</v>
      </c>
      <c r="E672" t="s">
        <v>411</v>
      </c>
      <c r="F672">
        <v>2</v>
      </c>
      <c r="G672" t="s">
        <v>1440</v>
      </c>
      <c r="H672" t="s">
        <v>1440</v>
      </c>
      <c r="I672" s="30">
        <v>1.34</v>
      </c>
      <c r="J672" s="30">
        <v>4.3499999999999996</v>
      </c>
      <c r="K672" s="30">
        <v>4.3</v>
      </c>
      <c r="L672" s="30">
        <v>41.8</v>
      </c>
      <c r="M672" s="30">
        <v>5</v>
      </c>
      <c r="N672" s="30">
        <v>0</v>
      </c>
      <c r="O672" s="30">
        <v>3</v>
      </c>
      <c r="P672" s="30">
        <v>0</v>
      </c>
      <c r="Q672" s="30">
        <f t="shared" si="90"/>
        <v>1.34</v>
      </c>
      <c r="R672" s="30">
        <f t="shared" si="91"/>
        <v>4.3499999999999996</v>
      </c>
      <c r="S672" s="30">
        <f t="shared" si="92"/>
        <v>4.3</v>
      </c>
      <c r="T672" s="30">
        <f t="shared" si="93"/>
        <v>41.8</v>
      </c>
      <c r="U672" s="30">
        <f t="shared" si="94"/>
        <v>5</v>
      </c>
      <c r="V672" s="30">
        <f t="shared" si="95"/>
        <v>0</v>
      </c>
      <c r="W672" s="30">
        <f t="shared" si="96"/>
        <v>3</v>
      </c>
      <c r="X672" s="30">
        <f t="shared" si="97"/>
        <v>0</v>
      </c>
      <c r="Y672" s="30">
        <f t="shared" si="98"/>
        <v>59.789999999999992</v>
      </c>
    </row>
    <row r="673" spans="1:25" x14ac:dyDescent="0.2">
      <c r="A673" s="28">
        <v>42312</v>
      </c>
      <c r="B673">
        <v>2015</v>
      </c>
      <c r="C673">
        <v>11</v>
      </c>
      <c r="D673" t="s">
        <v>498</v>
      </c>
      <c r="E673" t="s">
        <v>413</v>
      </c>
      <c r="F673">
        <v>3</v>
      </c>
      <c r="G673" t="s">
        <v>1440</v>
      </c>
      <c r="H673" t="s">
        <v>1440</v>
      </c>
      <c r="I673" s="30">
        <v>8.5</v>
      </c>
      <c r="J673" s="30">
        <v>2.34</v>
      </c>
      <c r="K673" s="30">
        <v>3</v>
      </c>
      <c r="L673" s="30">
        <v>59.8</v>
      </c>
      <c r="M673" s="30">
        <v>18</v>
      </c>
      <c r="N673" s="30">
        <v>3</v>
      </c>
      <c r="O673" s="30">
        <v>3</v>
      </c>
      <c r="P673" s="30">
        <v>4</v>
      </c>
      <c r="Q673" s="30">
        <f t="shared" si="90"/>
        <v>8.5</v>
      </c>
      <c r="R673" s="30">
        <f t="shared" si="91"/>
        <v>2.34</v>
      </c>
      <c r="S673" s="30">
        <f t="shared" si="92"/>
        <v>3</v>
      </c>
      <c r="T673" s="30">
        <f t="shared" si="93"/>
        <v>59.8</v>
      </c>
      <c r="U673" s="30">
        <f t="shared" si="94"/>
        <v>18</v>
      </c>
      <c r="V673" s="30">
        <f t="shared" si="95"/>
        <v>3</v>
      </c>
      <c r="W673" s="30">
        <f t="shared" si="96"/>
        <v>3</v>
      </c>
      <c r="X673" s="30">
        <f t="shared" si="97"/>
        <v>4</v>
      </c>
      <c r="Y673" s="30">
        <f t="shared" si="98"/>
        <v>101.64</v>
      </c>
    </row>
    <row r="674" spans="1:25" x14ac:dyDescent="0.2">
      <c r="A674" s="28">
        <v>42313</v>
      </c>
      <c r="B674">
        <v>2015</v>
      </c>
      <c r="C674">
        <v>11</v>
      </c>
      <c r="D674" t="s">
        <v>498</v>
      </c>
      <c r="E674" t="s">
        <v>415</v>
      </c>
      <c r="F674">
        <v>4</v>
      </c>
      <c r="G674" t="s">
        <v>1440</v>
      </c>
      <c r="H674" t="s">
        <v>1440</v>
      </c>
      <c r="I674" s="30">
        <v>4.33</v>
      </c>
      <c r="J674" s="30">
        <v>3.5609999999999999</v>
      </c>
      <c r="K674" s="30">
        <v>7.4</v>
      </c>
      <c r="L674" s="30">
        <v>45</v>
      </c>
      <c r="M674" s="30">
        <v>3</v>
      </c>
      <c r="N674" s="30">
        <v>0</v>
      </c>
      <c r="O674" s="30">
        <v>0</v>
      </c>
      <c r="P674" s="30">
        <v>2</v>
      </c>
      <c r="Q674" s="30">
        <f t="shared" si="90"/>
        <v>4.33</v>
      </c>
      <c r="R674" s="30">
        <f t="shared" si="91"/>
        <v>3.5609999999999999</v>
      </c>
      <c r="S674" s="30">
        <f t="shared" si="92"/>
        <v>7.4</v>
      </c>
      <c r="T674" s="30">
        <f t="shared" si="93"/>
        <v>45</v>
      </c>
      <c r="U674" s="30">
        <f t="shared" si="94"/>
        <v>3</v>
      </c>
      <c r="V674" s="30">
        <f t="shared" si="95"/>
        <v>0</v>
      </c>
      <c r="W674" s="30">
        <f t="shared" si="96"/>
        <v>0</v>
      </c>
      <c r="X674" s="30">
        <f t="shared" si="97"/>
        <v>2</v>
      </c>
      <c r="Y674" s="30">
        <f t="shared" si="98"/>
        <v>65.290999999999997</v>
      </c>
    </row>
    <row r="675" spans="1:25" x14ac:dyDescent="0.2">
      <c r="A675" s="28">
        <v>42314</v>
      </c>
      <c r="B675">
        <v>2015</v>
      </c>
      <c r="C675">
        <v>11</v>
      </c>
      <c r="D675" t="s">
        <v>498</v>
      </c>
      <c r="E675" t="s">
        <v>417</v>
      </c>
      <c r="F675">
        <v>5</v>
      </c>
      <c r="G675" t="s">
        <v>1440</v>
      </c>
      <c r="H675" t="s">
        <v>1440</v>
      </c>
      <c r="I675" s="30">
        <v>3.33</v>
      </c>
      <c r="J675" s="30">
        <v>6.7359999999999998</v>
      </c>
      <c r="K675" s="30">
        <v>4</v>
      </c>
      <c r="L675" s="30">
        <v>31.475000000000001</v>
      </c>
      <c r="M675" s="30">
        <v>5</v>
      </c>
      <c r="N675" s="30">
        <v>2</v>
      </c>
      <c r="O675" s="30">
        <v>1</v>
      </c>
      <c r="P675" s="30">
        <v>0</v>
      </c>
      <c r="Q675" s="30">
        <f t="shared" si="90"/>
        <v>3.33</v>
      </c>
      <c r="R675" s="30">
        <f t="shared" si="91"/>
        <v>6.7359999999999998</v>
      </c>
      <c r="S675" s="30">
        <f t="shared" si="92"/>
        <v>4</v>
      </c>
      <c r="T675" s="30">
        <f t="shared" si="93"/>
        <v>31.475000000000001</v>
      </c>
      <c r="U675" s="30">
        <f t="shared" si="94"/>
        <v>5</v>
      </c>
      <c r="V675" s="30">
        <f t="shared" si="95"/>
        <v>2</v>
      </c>
      <c r="W675" s="30">
        <f t="shared" si="96"/>
        <v>1</v>
      </c>
      <c r="X675" s="30">
        <f t="shared" si="97"/>
        <v>0</v>
      </c>
      <c r="Y675" s="30">
        <f t="shared" si="98"/>
        <v>53.540999999999997</v>
      </c>
    </row>
    <row r="676" spans="1:25" x14ac:dyDescent="0.2">
      <c r="A676" s="28">
        <v>42315</v>
      </c>
      <c r="B676">
        <v>2015</v>
      </c>
      <c r="C676">
        <v>11</v>
      </c>
      <c r="D676" t="s">
        <v>498</v>
      </c>
      <c r="E676" t="s">
        <v>419</v>
      </c>
      <c r="F676">
        <v>6</v>
      </c>
      <c r="G676" t="s">
        <v>1440</v>
      </c>
      <c r="H676" t="s">
        <v>1440</v>
      </c>
      <c r="I676" s="30">
        <v>4</v>
      </c>
      <c r="J676" s="30">
        <v>3.11</v>
      </c>
      <c r="K676" s="30">
        <v>4.8</v>
      </c>
      <c r="L676" s="30">
        <v>69.900000000000006</v>
      </c>
      <c r="M676" s="30">
        <v>15</v>
      </c>
      <c r="N676" s="30">
        <v>1</v>
      </c>
      <c r="O676" s="30">
        <v>6</v>
      </c>
      <c r="P676" s="30">
        <v>1</v>
      </c>
      <c r="Q676" s="30">
        <f t="shared" si="90"/>
        <v>4</v>
      </c>
      <c r="R676" s="30">
        <f t="shared" si="91"/>
        <v>3.11</v>
      </c>
      <c r="S676" s="30">
        <f t="shared" si="92"/>
        <v>4.8</v>
      </c>
      <c r="T676" s="30">
        <f t="shared" si="93"/>
        <v>69.900000000000006</v>
      </c>
      <c r="U676" s="30">
        <f t="shared" si="94"/>
        <v>15</v>
      </c>
      <c r="V676" s="30">
        <f t="shared" si="95"/>
        <v>1</v>
      </c>
      <c r="W676" s="30">
        <f t="shared" si="96"/>
        <v>6</v>
      </c>
      <c r="X676" s="30">
        <f t="shared" si="97"/>
        <v>1</v>
      </c>
      <c r="Y676" s="30">
        <f t="shared" si="98"/>
        <v>104.81</v>
      </c>
    </row>
    <row r="677" spans="1:25" x14ac:dyDescent="0.2">
      <c r="A677" s="28">
        <v>42316</v>
      </c>
      <c r="B677">
        <v>2015</v>
      </c>
      <c r="C677">
        <v>11</v>
      </c>
      <c r="D677" t="s">
        <v>498</v>
      </c>
      <c r="E677" t="s">
        <v>421</v>
      </c>
      <c r="F677">
        <v>7</v>
      </c>
      <c r="G677" t="s">
        <v>1440</v>
      </c>
      <c r="H677" t="s">
        <v>1440</v>
      </c>
      <c r="I677" s="30">
        <v>6.33</v>
      </c>
      <c r="J677" s="30">
        <v>3.67</v>
      </c>
      <c r="K677" s="30">
        <v>7.2</v>
      </c>
      <c r="L677" s="30">
        <v>48.6</v>
      </c>
      <c r="M677" s="30">
        <v>7</v>
      </c>
      <c r="N677" s="30">
        <v>0</v>
      </c>
      <c r="O677" s="30">
        <v>13</v>
      </c>
      <c r="P677" s="30">
        <v>1</v>
      </c>
      <c r="Q677" s="30">
        <f t="shared" si="90"/>
        <v>6.33</v>
      </c>
      <c r="R677" s="30">
        <f t="shared" si="91"/>
        <v>3.67</v>
      </c>
      <c r="S677" s="30">
        <f t="shared" si="92"/>
        <v>7.2</v>
      </c>
      <c r="T677" s="30">
        <f t="shared" si="93"/>
        <v>48.6</v>
      </c>
      <c r="U677" s="30">
        <f t="shared" si="94"/>
        <v>7</v>
      </c>
      <c r="V677" s="30">
        <f t="shared" si="95"/>
        <v>0</v>
      </c>
      <c r="W677" s="30">
        <f t="shared" si="96"/>
        <v>13</v>
      </c>
      <c r="X677" s="30">
        <f t="shared" si="97"/>
        <v>1</v>
      </c>
      <c r="Y677" s="30">
        <f t="shared" si="98"/>
        <v>86.8</v>
      </c>
    </row>
    <row r="678" spans="1:25" x14ac:dyDescent="0.2">
      <c r="A678" s="28">
        <v>42317</v>
      </c>
      <c r="B678">
        <v>2015</v>
      </c>
      <c r="C678">
        <v>11</v>
      </c>
      <c r="D678" t="s">
        <v>498</v>
      </c>
      <c r="E678" t="s">
        <v>62</v>
      </c>
      <c r="F678">
        <v>1</v>
      </c>
      <c r="G678" t="s">
        <v>1440</v>
      </c>
      <c r="H678" t="s">
        <v>1440</v>
      </c>
      <c r="I678" s="30">
        <v>3.66</v>
      </c>
      <c r="J678" s="30">
        <v>6.1980000000000004</v>
      </c>
      <c r="K678" s="30">
        <v>4.2</v>
      </c>
      <c r="L678" s="30">
        <v>40.75</v>
      </c>
      <c r="M678" s="30">
        <v>3</v>
      </c>
      <c r="N678" s="30">
        <v>1</v>
      </c>
      <c r="O678" s="30">
        <v>12</v>
      </c>
      <c r="P678" s="30">
        <v>1</v>
      </c>
      <c r="Q678" s="30">
        <f t="shared" si="90"/>
        <v>3.66</v>
      </c>
      <c r="R678" s="30">
        <f t="shared" si="91"/>
        <v>6.1980000000000004</v>
      </c>
      <c r="S678" s="30">
        <f t="shared" si="92"/>
        <v>4.2</v>
      </c>
      <c r="T678" s="30">
        <f t="shared" si="93"/>
        <v>40.75</v>
      </c>
      <c r="U678" s="30">
        <f t="shared" si="94"/>
        <v>3</v>
      </c>
      <c r="V678" s="30">
        <f t="shared" si="95"/>
        <v>1</v>
      </c>
      <c r="W678" s="30">
        <f t="shared" si="96"/>
        <v>12</v>
      </c>
      <c r="X678" s="30">
        <f t="shared" si="97"/>
        <v>1</v>
      </c>
      <c r="Y678" s="30">
        <f t="shared" si="98"/>
        <v>71.807999999999993</v>
      </c>
    </row>
    <row r="679" spans="1:25" x14ac:dyDescent="0.2">
      <c r="A679" s="28">
        <v>42318</v>
      </c>
      <c r="B679">
        <v>2015</v>
      </c>
      <c r="C679">
        <v>11</v>
      </c>
      <c r="D679" t="s">
        <v>498</v>
      </c>
      <c r="E679" t="s">
        <v>411</v>
      </c>
      <c r="F679">
        <v>2</v>
      </c>
      <c r="G679" t="s">
        <v>1440</v>
      </c>
      <c r="H679" t="s">
        <v>1440</v>
      </c>
      <c r="I679" s="30">
        <v>6.33</v>
      </c>
      <c r="J679" s="30">
        <v>7.4820000000000002</v>
      </c>
      <c r="K679" s="30">
        <v>10</v>
      </c>
      <c r="L679" s="30">
        <v>41.2</v>
      </c>
      <c r="M679" s="30">
        <v>8</v>
      </c>
      <c r="N679" s="30">
        <v>0</v>
      </c>
      <c r="O679" s="30">
        <v>9</v>
      </c>
      <c r="P679" s="30">
        <v>2</v>
      </c>
      <c r="Q679" s="30">
        <f t="shared" si="90"/>
        <v>6.33</v>
      </c>
      <c r="R679" s="30">
        <f t="shared" si="91"/>
        <v>7.4820000000000002</v>
      </c>
      <c r="S679" s="30">
        <f t="shared" si="92"/>
        <v>10</v>
      </c>
      <c r="T679" s="30">
        <f t="shared" si="93"/>
        <v>41.2</v>
      </c>
      <c r="U679" s="30">
        <f t="shared" si="94"/>
        <v>8</v>
      </c>
      <c r="V679" s="30">
        <f t="shared" si="95"/>
        <v>0</v>
      </c>
      <c r="W679" s="30">
        <f t="shared" si="96"/>
        <v>9</v>
      </c>
      <c r="X679" s="30">
        <f t="shared" si="97"/>
        <v>2</v>
      </c>
      <c r="Y679" s="30">
        <f t="shared" si="98"/>
        <v>84.012</v>
      </c>
    </row>
    <row r="680" spans="1:25" x14ac:dyDescent="0.2">
      <c r="A680" s="28">
        <v>42319</v>
      </c>
      <c r="B680">
        <v>2015</v>
      </c>
      <c r="C680">
        <v>11</v>
      </c>
      <c r="D680" t="s">
        <v>498</v>
      </c>
      <c r="E680" t="s">
        <v>413</v>
      </c>
      <c r="F680">
        <v>3</v>
      </c>
      <c r="G680" t="s">
        <v>1440</v>
      </c>
      <c r="H680" t="s">
        <v>1440</v>
      </c>
      <c r="I680" s="30">
        <v>9.66</v>
      </c>
      <c r="J680" s="30">
        <v>5.34</v>
      </c>
      <c r="K680" s="30">
        <v>7.2</v>
      </c>
      <c r="L680" s="30">
        <v>60</v>
      </c>
      <c r="M680" s="30">
        <v>4</v>
      </c>
      <c r="N680" s="30">
        <v>0</v>
      </c>
      <c r="O680" s="30">
        <v>12</v>
      </c>
      <c r="P680" s="30">
        <v>3</v>
      </c>
      <c r="Q680" s="30">
        <f t="shared" si="90"/>
        <v>9.66</v>
      </c>
      <c r="R680" s="30">
        <f t="shared" si="91"/>
        <v>5.34</v>
      </c>
      <c r="S680" s="30">
        <f t="shared" si="92"/>
        <v>7.2</v>
      </c>
      <c r="T680" s="30">
        <f t="shared" si="93"/>
        <v>60</v>
      </c>
      <c r="U680" s="30">
        <f t="shared" si="94"/>
        <v>4</v>
      </c>
      <c r="V680" s="30">
        <f t="shared" si="95"/>
        <v>0</v>
      </c>
      <c r="W680" s="30">
        <f t="shared" si="96"/>
        <v>12</v>
      </c>
      <c r="X680" s="30">
        <f t="shared" si="97"/>
        <v>3</v>
      </c>
      <c r="Y680" s="30">
        <f t="shared" si="98"/>
        <v>101.2</v>
      </c>
    </row>
    <row r="681" spans="1:25" x14ac:dyDescent="0.2">
      <c r="A681" s="28">
        <v>42320</v>
      </c>
      <c r="B681">
        <v>2015</v>
      </c>
      <c r="C681">
        <v>11</v>
      </c>
      <c r="D681" t="s">
        <v>498</v>
      </c>
      <c r="E681" t="s">
        <v>415</v>
      </c>
      <c r="F681">
        <v>4</v>
      </c>
      <c r="G681" t="s">
        <v>1440</v>
      </c>
      <c r="H681" t="s">
        <v>1440</v>
      </c>
      <c r="I681" s="30">
        <v>6</v>
      </c>
      <c r="J681" s="30">
        <v>4.33</v>
      </c>
      <c r="K681" s="30">
        <v>6</v>
      </c>
      <c r="L681" s="30">
        <v>24</v>
      </c>
      <c r="M681" s="30">
        <v>11</v>
      </c>
      <c r="N681" s="30">
        <v>0</v>
      </c>
      <c r="O681" s="30">
        <v>20</v>
      </c>
      <c r="P681" s="30">
        <v>0</v>
      </c>
      <c r="Q681" s="30">
        <f t="shared" si="90"/>
        <v>6</v>
      </c>
      <c r="R681" s="30">
        <f t="shared" si="91"/>
        <v>4.33</v>
      </c>
      <c r="S681" s="30">
        <f t="shared" si="92"/>
        <v>6</v>
      </c>
      <c r="T681" s="30">
        <f t="shared" si="93"/>
        <v>24</v>
      </c>
      <c r="U681" s="30">
        <f t="shared" si="94"/>
        <v>11</v>
      </c>
      <c r="V681" s="30">
        <f t="shared" si="95"/>
        <v>0</v>
      </c>
      <c r="W681" s="30">
        <f t="shared" si="96"/>
        <v>20</v>
      </c>
      <c r="X681" s="30">
        <f t="shared" si="97"/>
        <v>0</v>
      </c>
      <c r="Y681" s="30">
        <f t="shared" si="98"/>
        <v>71.33</v>
      </c>
    </row>
    <row r="682" spans="1:25" x14ac:dyDescent="0.2">
      <c r="A682" s="28">
        <v>42321</v>
      </c>
      <c r="B682">
        <v>2015</v>
      </c>
      <c r="C682">
        <v>11</v>
      </c>
      <c r="D682" t="s">
        <v>498</v>
      </c>
      <c r="E682" t="s">
        <v>417</v>
      </c>
      <c r="F682">
        <v>5</v>
      </c>
      <c r="G682" t="s">
        <v>1440</v>
      </c>
      <c r="H682" t="s">
        <v>1440</v>
      </c>
      <c r="I682" s="30">
        <v>5</v>
      </c>
      <c r="J682" s="30">
        <v>2.44</v>
      </c>
      <c r="K682" s="30">
        <v>2</v>
      </c>
      <c r="L682" s="30">
        <v>22</v>
      </c>
      <c r="M682" s="30">
        <v>13</v>
      </c>
      <c r="N682" s="30">
        <v>0</v>
      </c>
      <c r="O682" s="30">
        <v>0</v>
      </c>
      <c r="P682" s="30">
        <v>0</v>
      </c>
      <c r="Q682" s="30">
        <f t="shared" si="90"/>
        <v>5</v>
      </c>
      <c r="R682" s="30">
        <f t="shared" si="91"/>
        <v>2.44</v>
      </c>
      <c r="S682" s="30">
        <f t="shared" si="92"/>
        <v>2</v>
      </c>
      <c r="T682" s="30">
        <f t="shared" si="93"/>
        <v>22</v>
      </c>
      <c r="U682" s="30">
        <f t="shared" si="94"/>
        <v>13</v>
      </c>
      <c r="V682" s="30">
        <f t="shared" si="95"/>
        <v>0</v>
      </c>
      <c r="W682" s="30">
        <f t="shared" si="96"/>
        <v>0</v>
      </c>
      <c r="X682" s="30">
        <f t="shared" si="97"/>
        <v>0</v>
      </c>
      <c r="Y682" s="30">
        <f t="shared" si="98"/>
        <v>44.44</v>
      </c>
    </row>
    <row r="683" spans="1:25" x14ac:dyDescent="0.2">
      <c r="A683" s="28">
        <v>42322</v>
      </c>
      <c r="B683">
        <v>2015</v>
      </c>
      <c r="C683">
        <v>11</v>
      </c>
      <c r="D683" t="s">
        <v>498</v>
      </c>
      <c r="E683" t="s">
        <v>419</v>
      </c>
      <c r="F683">
        <v>6</v>
      </c>
      <c r="G683" t="s">
        <v>1440</v>
      </c>
      <c r="H683" t="s">
        <v>1440</v>
      </c>
      <c r="I683" s="30">
        <v>4.99</v>
      </c>
      <c r="J683" s="30">
        <v>0.33</v>
      </c>
      <c r="K683" s="30">
        <v>3.7</v>
      </c>
      <c r="L683" s="30">
        <v>19</v>
      </c>
      <c r="M683" s="30">
        <v>5</v>
      </c>
      <c r="N683" s="30">
        <v>1</v>
      </c>
      <c r="O683" s="30">
        <v>0</v>
      </c>
      <c r="P683" s="30">
        <v>1</v>
      </c>
      <c r="Q683" s="30">
        <f t="shared" si="90"/>
        <v>4.99</v>
      </c>
      <c r="R683" s="30">
        <f t="shared" si="91"/>
        <v>0.33</v>
      </c>
      <c r="S683" s="30">
        <f t="shared" si="92"/>
        <v>3.7</v>
      </c>
      <c r="T683" s="30">
        <f t="shared" si="93"/>
        <v>19</v>
      </c>
      <c r="U683" s="30">
        <f t="shared" si="94"/>
        <v>5</v>
      </c>
      <c r="V683" s="30">
        <f t="shared" si="95"/>
        <v>1</v>
      </c>
      <c r="W683" s="30">
        <f t="shared" si="96"/>
        <v>0</v>
      </c>
      <c r="X683" s="30">
        <f t="shared" si="97"/>
        <v>1</v>
      </c>
      <c r="Y683" s="30">
        <f t="shared" si="98"/>
        <v>35.019999999999996</v>
      </c>
    </row>
    <row r="684" spans="1:25" x14ac:dyDescent="0.2">
      <c r="A684" s="28">
        <v>42323</v>
      </c>
      <c r="B684">
        <v>2015</v>
      </c>
      <c r="C684">
        <v>11</v>
      </c>
      <c r="D684" t="s">
        <v>498</v>
      </c>
      <c r="E684" t="s">
        <v>421</v>
      </c>
      <c r="F684">
        <v>7</v>
      </c>
      <c r="G684" t="s">
        <v>1440</v>
      </c>
      <c r="H684" t="s">
        <v>1440</v>
      </c>
      <c r="I684" s="30">
        <v>1.33</v>
      </c>
      <c r="J684" s="30">
        <v>11.99</v>
      </c>
      <c r="K684" s="30">
        <v>9.3000000000000007</v>
      </c>
      <c r="L684" s="30">
        <v>42.35</v>
      </c>
      <c r="M684" s="30">
        <v>8</v>
      </c>
      <c r="N684" s="30">
        <v>2</v>
      </c>
      <c r="O684" s="30">
        <v>17</v>
      </c>
      <c r="P684" s="30">
        <v>0</v>
      </c>
      <c r="Q684" s="30">
        <f t="shared" si="90"/>
        <v>1.33</v>
      </c>
      <c r="R684" s="30">
        <f t="shared" si="91"/>
        <v>11.99</v>
      </c>
      <c r="S684" s="30">
        <f t="shared" si="92"/>
        <v>9.3000000000000007</v>
      </c>
      <c r="T684" s="30">
        <f t="shared" si="93"/>
        <v>42.35</v>
      </c>
      <c r="U684" s="30">
        <f t="shared" si="94"/>
        <v>8</v>
      </c>
      <c r="V684" s="30">
        <f t="shared" si="95"/>
        <v>2</v>
      </c>
      <c r="W684" s="30">
        <f t="shared" si="96"/>
        <v>17</v>
      </c>
      <c r="X684" s="30">
        <f t="shared" si="97"/>
        <v>0</v>
      </c>
      <c r="Y684" s="30">
        <f t="shared" si="98"/>
        <v>91.97</v>
      </c>
    </row>
    <row r="685" spans="1:25" x14ac:dyDescent="0.2">
      <c r="A685" s="28">
        <v>42324</v>
      </c>
      <c r="B685">
        <v>2015</v>
      </c>
      <c r="C685">
        <v>11</v>
      </c>
      <c r="D685" t="s">
        <v>498</v>
      </c>
      <c r="E685" t="s">
        <v>62</v>
      </c>
      <c r="F685">
        <v>1</v>
      </c>
      <c r="G685" t="s">
        <v>1440</v>
      </c>
      <c r="H685" t="s">
        <v>1440</v>
      </c>
      <c r="I685" s="30">
        <v>5.67</v>
      </c>
      <c r="J685" s="30">
        <v>3.67</v>
      </c>
      <c r="K685" s="30">
        <v>6</v>
      </c>
      <c r="L685" s="30">
        <v>50.3</v>
      </c>
      <c r="M685" s="30">
        <v>9</v>
      </c>
      <c r="N685" s="30">
        <v>0</v>
      </c>
      <c r="O685" s="30">
        <v>3</v>
      </c>
      <c r="P685" s="30">
        <v>2</v>
      </c>
      <c r="Q685" s="30">
        <f t="shared" si="90"/>
        <v>5.67</v>
      </c>
      <c r="R685" s="30">
        <f t="shared" si="91"/>
        <v>3.67</v>
      </c>
      <c r="S685" s="30">
        <f t="shared" si="92"/>
        <v>6</v>
      </c>
      <c r="T685" s="30">
        <f t="shared" si="93"/>
        <v>50.3</v>
      </c>
      <c r="U685" s="30">
        <f t="shared" si="94"/>
        <v>9</v>
      </c>
      <c r="V685" s="30">
        <f t="shared" si="95"/>
        <v>0</v>
      </c>
      <c r="W685" s="30">
        <f t="shared" si="96"/>
        <v>3</v>
      </c>
      <c r="X685" s="30">
        <f t="shared" si="97"/>
        <v>2</v>
      </c>
      <c r="Y685" s="30">
        <f t="shared" si="98"/>
        <v>79.64</v>
      </c>
    </row>
    <row r="686" spans="1:25" x14ac:dyDescent="0.2">
      <c r="A686" s="28">
        <v>42325</v>
      </c>
      <c r="B686">
        <v>2015</v>
      </c>
      <c r="C686">
        <v>11</v>
      </c>
      <c r="D686" t="s">
        <v>498</v>
      </c>
      <c r="E686" t="s">
        <v>411</v>
      </c>
      <c r="F686">
        <v>2</v>
      </c>
      <c r="G686" t="s">
        <v>1440</v>
      </c>
      <c r="H686" t="s">
        <v>1440</v>
      </c>
      <c r="I686" s="30">
        <v>6.34</v>
      </c>
      <c r="J686" s="30">
        <v>4.6929999999999996</v>
      </c>
      <c r="K686" s="30">
        <v>4.7</v>
      </c>
      <c r="L686" s="30">
        <v>60</v>
      </c>
      <c r="M686" s="30">
        <v>1</v>
      </c>
      <c r="N686" s="30">
        <v>0</v>
      </c>
      <c r="O686" s="30">
        <v>0</v>
      </c>
      <c r="P686" s="30">
        <v>2</v>
      </c>
      <c r="Q686" s="30">
        <f t="shared" si="90"/>
        <v>6.34</v>
      </c>
      <c r="R686" s="30">
        <f t="shared" si="91"/>
        <v>4.6929999999999996</v>
      </c>
      <c r="S686" s="30">
        <f t="shared" si="92"/>
        <v>4.7</v>
      </c>
      <c r="T686" s="30">
        <f t="shared" si="93"/>
        <v>60</v>
      </c>
      <c r="U686" s="30">
        <f t="shared" si="94"/>
        <v>1</v>
      </c>
      <c r="V686" s="30">
        <f t="shared" si="95"/>
        <v>0</v>
      </c>
      <c r="W686" s="30">
        <f t="shared" si="96"/>
        <v>0</v>
      </c>
      <c r="X686" s="30">
        <f t="shared" si="97"/>
        <v>2</v>
      </c>
      <c r="Y686" s="30">
        <f t="shared" si="98"/>
        <v>78.733000000000004</v>
      </c>
    </row>
    <row r="687" spans="1:25" x14ac:dyDescent="0.2">
      <c r="A687" s="28">
        <v>42326</v>
      </c>
      <c r="B687">
        <v>2015</v>
      </c>
      <c r="C687">
        <v>11</v>
      </c>
      <c r="D687" t="s">
        <v>498</v>
      </c>
      <c r="E687" t="s">
        <v>413</v>
      </c>
      <c r="F687">
        <v>3</v>
      </c>
      <c r="G687" t="s">
        <v>1440</v>
      </c>
      <c r="H687" t="s">
        <v>1440</v>
      </c>
      <c r="I687" s="30">
        <v>6.34</v>
      </c>
      <c r="J687" s="30">
        <v>5.33</v>
      </c>
      <c r="K687" s="30">
        <v>5.5</v>
      </c>
      <c r="L687" s="30">
        <v>24.5</v>
      </c>
      <c r="M687" s="30">
        <v>11</v>
      </c>
      <c r="N687" s="30">
        <v>0</v>
      </c>
      <c r="O687" s="30">
        <v>0</v>
      </c>
      <c r="P687" s="30">
        <v>2</v>
      </c>
      <c r="Q687" s="30">
        <f t="shared" si="90"/>
        <v>6.34</v>
      </c>
      <c r="R687" s="30">
        <f t="shared" si="91"/>
        <v>5.33</v>
      </c>
      <c r="S687" s="30">
        <f t="shared" si="92"/>
        <v>5.5</v>
      </c>
      <c r="T687" s="30">
        <f t="shared" si="93"/>
        <v>24.5</v>
      </c>
      <c r="U687" s="30">
        <f t="shared" si="94"/>
        <v>11</v>
      </c>
      <c r="V687" s="30">
        <f t="shared" si="95"/>
        <v>0</v>
      </c>
      <c r="W687" s="30">
        <f t="shared" si="96"/>
        <v>0</v>
      </c>
      <c r="X687" s="30">
        <f t="shared" si="97"/>
        <v>2</v>
      </c>
      <c r="Y687" s="30">
        <f t="shared" si="98"/>
        <v>54.67</v>
      </c>
    </row>
    <row r="688" spans="1:25" x14ac:dyDescent="0.2">
      <c r="A688" s="28">
        <v>42327</v>
      </c>
      <c r="B688">
        <v>2015</v>
      </c>
      <c r="C688">
        <v>11</v>
      </c>
      <c r="D688" t="s">
        <v>498</v>
      </c>
      <c r="E688" t="s">
        <v>415</v>
      </c>
      <c r="F688">
        <v>4</v>
      </c>
      <c r="G688" t="s">
        <v>1440</v>
      </c>
      <c r="H688" t="s">
        <v>1440</v>
      </c>
      <c r="I688" s="30">
        <v>2</v>
      </c>
      <c r="J688" s="30">
        <v>2.99</v>
      </c>
      <c r="K688" s="30">
        <v>2.1</v>
      </c>
      <c r="L688" s="30">
        <v>26.4</v>
      </c>
      <c r="M688" s="30">
        <v>22</v>
      </c>
      <c r="N688" s="30">
        <v>0</v>
      </c>
      <c r="O688" s="30">
        <v>0</v>
      </c>
      <c r="P688" s="30">
        <v>0</v>
      </c>
      <c r="Q688" s="30">
        <f t="shared" si="90"/>
        <v>2</v>
      </c>
      <c r="R688" s="30">
        <f t="shared" si="91"/>
        <v>2.99</v>
      </c>
      <c r="S688" s="30">
        <f t="shared" si="92"/>
        <v>2.1</v>
      </c>
      <c r="T688" s="30">
        <f t="shared" si="93"/>
        <v>26.4</v>
      </c>
      <c r="U688" s="30">
        <f t="shared" si="94"/>
        <v>22</v>
      </c>
      <c r="V688" s="30">
        <f t="shared" si="95"/>
        <v>0</v>
      </c>
      <c r="W688" s="30">
        <f t="shared" si="96"/>
        <v>0</v>
      </c>
      <c r="X688" s="30">
        <f t="shared" si="97"/>
        <v>0</v>
      </c>
      <c r="Y688" s="30">
        <f t="shared" si="98"/>
        <v>55.489999999999995</v>
      </c>
    </row>
    <row r="689" spans="1:25" x14ac:dyDescent="0.2">
      <c r="A689" s="28">
        <v>42328</v>
      </c>
      <c r="B689">
        <v>2015</v>
      </c>
      <c r="C689">
        <v>11</v>
      </c>
      <c r="D689" t="s">
        <v>498</v>
      </c>
      <c r="E689" t="s">
        <v>417</v>
      </c>
      <c r="F689">
        <v>5</v>
      </c>
      <c r="G689" t="s">
        <v>1440</v>
      </c>
      <c r="H689" t="s">
        <v>1440</v>
      </c>
      <c r="I689" s="30">
        <v>5.66</v>
      </c>
      <c r="J689" s="30">
        <v>1.66</v>
      </c>
      <c r="K689" s="30">
        <v>3.8</v>
      </c>
      <c r="L689" s="30">
        <v>25.6</v>
      </c>
      <c r="M689" s="30">
        <v>2</v>
      </c>
      <c r="N689" s="30">
        <v>2</v>
      </c>
      <c r="O689" s="30">
        <v>10</v>
      </c>
      <c r="P689" s="30">
        <v>3</v>
      </c>
      <c r="Q689" s="30">
        <f t="shared" si="90"/>
        <v>5.66</v>
      </c>
      <c r="R689" s="30">
        <f t="shared" si="91"/>
        <v>1.66</v>
      </c>
      <c r="S689" s="30">
        <f t="shared" si="92"/>
        <v>3.8</v>
      </c>
      <c r="T689" s="30">
        <f t="shared" si="93"/>
        <v>25.6</v>
      </c>
      <c r="U689" s="30">
        <f t="shared" si="94"/>
        <v>2</v>
      </c>
      <c r="V689" s="30">
        <f t="shared" si="95"/>
        <v>2</v>
      </c>
      <c r="W689" s="30">
        <f t="shared" si="96"/>
        <v>10</v>
      </c>
      <c r="X689" s="30">
        <f t="shared" si="97"/>
        <v>3</v>
      </c>
      <c r="Y689" s="30">
        <f t="shared" si="98"/>
        <v>53.72</v>
      </c>
    </row>
    <row r="690" spans="1:25" x14ac:dyDescent="0.2">
      <c r="A690" s="28">
        <v>42329</v>
      </c>
      <c r="B690">
        <v>2015</v>
      </c>
      <c r="C690">
        <v>11</v>
      </c>
      <c r="D690" t="s">
        <v>498</v>
      </c>
      <c r="E690" t="s">
        <v>419</v>
      </c>
      <c r="F690">
        <v>6</v>
      </c>
      <c r="G690" t="s">
        <v>1440</v>
      </c>
      <c r="H690" t="s">
        <v>1440</v>
      </c>
      <c r="I690" s="30">
        <v>4</v>
      </c>
      <c r="J690" s="30">
        <v>2.0099999999999998</v>
      </c>
      <c r="K690" s="30">
        <v>5.2</v>
      </c>
      <c r="L690" s="30">
        <v>45.5</v>
      </c>
      <c r="M690" s="30">
        <v>4</v>
      </c>
      <c r="N690" s="30">
        <v>0</v>
      </c>
      <c r="O690" s="30">
        <v>17</v>
      </c>
      <c r="P690" s="30">
        <v>3</v>
      </c>
      <c r="Q690" s="30">
        <f t="shared" si="90"/>
        <v>4</v>
      </c>
      <c r="R690" s="30">
        <f t="shared" si="91"/>
        <v>2.0099999999999998</v>
      </c>
      <c r="S690" s="30">
        <f t="shared" si="92"/>
        <v>5.2</v>
      </c>
      <c r="T690" s="30">
        <f t="shared" si="93"/>
        <v>45.5</v>
      </c>
      <c r="U690" s="30">
        <f t="shared" si="94"/>
        <v>4</v>
      </c>
      <c r="V690" s="30">
        <f t="shared" si="95"/>
        <v>0</v>
      </c>
      <c r="W690" s="30">
        <f t="shared" si="96"/>
        <v>17</v>
      </c>
      <c r="X690" s="30">
        <f t="shared" si="97"/>
        <v>3</v>
      </c>
      <c r="Y690" s="30">
        <f t="shared" si="98"/>
        <v>80.710000000000008</v>
      </c>
    </row>
    <row r="691" spans="1:25" x14ac:dyDescent="0.2">
      <c r="A691" s="28">
        <v>42330</v>
      </c>
      <c r="B691">
        <v>2015</v>
      </c>
      <c r="C691">
        <v>11</v>
      </c>
      <c r="D691" t="s">
        <v>498</v>
      </c>
      <c r="E691" t="s">
        <v>421</v>
      </c>
      <c r="F691">
        <v>7</v>
      </c>
      <c r="G691" t="s">
        <v>1440</v>
      </c>
      <c r="H691" t="s">
        <v>1440</v>
      </c>
      <c r="I691" s="30">
        <v>2</v>
      </c>
      <c r="J691" s="30">
        <v>3.4390000000000001</v>
      </c>
      <c r="K691" s="30">
        <v>2.6</v>
      </c>
      <c r="L691" s="30">
        <v>41.2</v>
      </c>
      <c r="M691" s="30">
        <v>6</v>
      </c>
      <c r="N691" s="30">
        <v>2</v>
      </c>
      <c r="O691" s="30">
        <v>2</v>
      </c>
      <c r="P691" s="30">
        <v>1</v>
      </c>
      <c r="Q691" s="30">
        <f t="shared" si="90"/>
        <v>2</v>
      </c>
      <c r="R691" s="30">
        <f t="shared" si="91"/>
        <v>3.4390000000000001</v>
      </c>
      <c r="S691" s="30">
        <f t="shared" si="92"/>
        <v>2.6</v>
      </c>
      <c r="T691" s="30">
        <f t="shared" si="93"/>
        <v>41.2</v>
      </c>
      <c r="U691" s="30">
        <f t="shared" si="94"/>
        <v>6</v>
      </c>
      <c r="V691" s="30">
        <f t="shared" si="95"/>
        <v>2</v>
      </c>
      <c r="W691" s="30">
        <f t="shared" si="96"/>
        <v>2</v>
      </c>
      <c r="X691" s="30">
        <f t="shared" si="97"/>
        <v>1</v>
      </c>
      <c r="Y691" s="30">
        <f t="shared" si="98"/>
        <v>60.239000000000004</v>
      </c>
    </row>
    <row r="692" spans="1:25" x14ac:dyDescent="0.2">
      <c r="A692" s="28">
        <v>42331</v>
      </c>
      <c r="B692">
        <v>2015</v>
      </c>
      <c r="C692">
        <v>11</v>
      </c>
      <c r="D692" t="s">
        <v>498</v>
      </c>
      <c r="E692" t="s">
        <v>62</v>
      </c>
      <c r="F692">
        <v>1</v>
      </c>
      <c r="G692" t="s">
        <v>1440</v>
      </c>
      <c r="H692" t="s">
        <v>1440</v>
      </c>
      <c r="I692" s="30">
        <v>3</v>
      </c>
      <c r="J692" s="30">
        <v>1</v>
      </c>
      <c r="K692" s="30">
        <v>4.7</v>
      </c>
      <c r="L692" s="30">
        <v>69</v>
      </c>
      <c r="M692" s="30">
        <v>3</v>
      </c>
      <c r="N692" s="30">
        <v>0</v>
      </c>
      <c r="O692" s="30">
        <v>1</v>
      </c>
      <c r="P692" s="30">
        <v>2</v>
      </c>
      <c r="Q692" s="30">
        <f t="shared" si="90"/>
        <v>3</v>
      </c>
      <c r="R692" s="30">
        <f t="shared" si="91"/>
        <v>1</v>
      </c>
      <c r="S692" s="30">
        <f t="shared" si="92"/>
        <v>4.7</v>
      </c>
      <c r="T692" s="30">
        <f t="shared" si="93"/>
        <v>69</v>
      </c>
      <c r="U692" s="30">
        <f t="shared" si="94"/>
        <v>3</v>
      </c>
      <c r="V692" s="30">
        <f t="shared" si="95"/>
        <v>0</v>
      </c>
      <c r="W692" s="30">
        <f t="shared" si="96"/>
        <v>1</v>
      </c>
      <c r="X692" s="30">
        <f t="shared" si="97"/>
        <v>2</v>
      </c>
      <c r="Y692" s="30">
        <f t="shared" si="98"/>
        <v>83.7</v>
      </c>
    </row>
    <row r="693" spans="1:25" x14ac:dyDescent="0.2">
      <c r="A693" s="28">
        <v>42332</v>
      </c>
      <c r="B693">
        <v>2015</v>
      </c>
      <c r="C693">
        <v>11</v>
      </c>
      <c r="D693" t="s">
        <v>498</v>
      </c>
      <c r="E693" t="s">
        <v>411</v>
      </c>
      <c r="F693">
        <v>2</v>
      </c>
      <c r="G693" t="s">
        <v>1440</v>
      </c>
      <c r="H693" t="s">
        <v>1440</v>
      </c>
      <c r="I693" s="30">
        <v>5</v>
      </c>
      <c r="J693" s="30">
        <v>6.33</v>
      </c>
      <c r="K693" s="30">
        <v>6.4</v>
      </c>
      <c r="L693" s="30">
        <v>19.8</v>
      </c>
      <c r="M693" s="30">
        <v>12</v>
      </c>
      <c r="N693" s="30">
        <v>3</v>
      </c>
      <c r="O693" s="30">
        <v>1</v>
      </c>
      <c r="P693" s="30">
        <v>5</v>
      </c>
      <c r="Q693" s="30">
        <f t="shared" si="90"/>
        <v>5</v>
      </c>
      <c r="R693" s="30">
        <f t="shared" si="91"/>
        <v>6.33</v>
      </c>
      <c r="S693" s="30">
        <f t="shared" si="92"/>
        <v>6.4</v>
      </c>
      <c r="T693" s="30">
        <f t="shared" si="93"/>
        <v>19.8</v>
      </c>
      <c r="U693" s="30">
        <f t="shared" si="94"/>
        <v>12</v>
      </c>
      <c r="V693" s="30">
        <f t="shared" si="95"/>
        <v>3</v>
      </c>
      <c r="W693" s="30">
        <f t="shared" si="96"/>
        <v>1</v>
      </c>
      <c r="X693" s="30">
        <f t="shared" si="97"/>
        <v>5</v>
      </c>
      <c r="Y693" s="30">
        <f t="shared" si="98"/>
        <v>58.53</v>
      </c>
    </row>
    <row r="694" spans="1:25" x14ac:dyDescent="0.2">
      <c r="A694" s="28">
        <v>42333</v>
      </c>
      <c r="B694">
        <v>2015</v>
      </c>
      <c r="C694">
        <v>11</v>
      </c>
      <c r="D694" t="s">
        <v>498</v>
      </c>
      <c r="E694" t="s">
        <v>413</v>
      </c>
      <c r="F694">
        <v>3</v>
      </c>
      <c r="G694" t="s">
        <v>1440</v>
      </c>
      <c r="H694" t="s">
        <v>1440</v>
      </c>
      <c r="I694" s="30">
        <v>5.66</v>
      </c>
      <c r="J694" s="30">
        <v>5.33</v>
      </c>
      <c r="K694" s="30">
        <v>3.2</v>
      </c>
      <c r="L694" s="30">
        <v>29</v>
      </c>
      <c r="M694" s="30">
        <v>11</v>
      </c>
      <c r="N694" s="30">
        <v>0</v>
      </c>
      <c r="O694" s="30">
        <v>3</v>
      </c>
      <c r="P694" s="30">
        <v>3</v>
      </c>
      <c r="Q694" s="30">
        <f t="shared" si="90"/>
        <v>5.66</v>
      </c>
      <c r="R694" s="30">
        <f t="shared" si="91"/>
        <v>5.33</v>
      </c>
      <c r="S694" s="30">
        <f t="shared" si="92"/>
        <v>3.2</v>
      </c>
      <c r="T694" s="30">
        <f t="shared" si="93"/>
        <v>29</v>
      </c>
      <c r="U694" s="30">
        <f t="shared" si="94"/>
        <v>11</v>
      </c>
      <c r="V694" s="30">
        <f t="shared" si="95"/>
        <v>0</v>
      </c>
      <c r="W694" s="30">
        <f t="shared" si="96"/>
        <v>3</v>
      </c>
      <c r="X694" s="30">
        <f t="shared" si="97"/>
        <v>3</v>
      </c>
      <c r="Y694" s="30">
        <f t="shared" si="98"/>
        <v>60.19</v>
      </c>
    </row>
    <row r="695" spans="1:25" x14ac:dyDescent="0.2">
      <c r="A695" s="28">
        <v>42334</v>
      </c>
      <c r="B695">
        <v>2015</v>
      </c>
      <c r="C695">
        <v>11</v>
      </c>
      <c r="D695" t="s">
        <v>498</v>
      </c>
      <c r="E695" t="s">
        <v>415</v>
      </c>
      <c r="F695">
        <v>4</v>
      </c>
      <c r="G695" t="s">
        <v>1440</v>
      </c>
      <c r="H695" t="s">
        <v>1440</v>
      </c>
      <c r="I695" s="30">
        <v>4.33</v>
      </c>
      <c r="J695" s="30">
        <v>4</v>
      </c>
      <c r="K695" s="30">
        <v>2</v>
      </c>
      <c r="L695" s="30">
        <v>25.975000000000001</v>
      </c>
      <c r="M695" s="30">
        <v>8</v>
      </c>
      <c r="N695" s="30">
        <v>0</v>
      </c>
      <c r="O695" s="30">
        <v>0</v>
      </c>
      <c r="P695" s="30">
        <v>0</v>
      </c>
      <c r="Q695" s="30">
        <f t="shared" si="90"/>
        <v>4.33</v>
      </c>
      <c r="R695" s="30">
        <f t="shared" si="91"/>
        <v>4</v>
      </c>
      <c r="S695" s="30">
        <f t="shared" si="92"/>
        <v>2</v>
      </c>
      <c r="T695" s="30">
        <f t="shared" si="93"/>
        <v>25.975000000000001</v>
      </c>
      <c r="U695" s="30">
        <f t="shared" si="94"/>
        <v>8</v>
      </c>
      <c r="V695" s="30">
        <f t="shared" si="95"/>
        <v>0</v>
      </c>
      <c r="W695" s="30">
        <f t="shared" si="96"/>
        <v>0</v>
      </c>
      <c r="X695" s="30">
        <f t="shared" si="97"/>
        <v>0</v>
      </c>
      <c r="Y695" s="30">
        <f t="shared" si="98"/>
        <v>44.305</v>
      </c>
    </row>
    <row r="696" spans="1:25" x14ac:dyDescent="0.2">
      <c r="A696" s="28">
        <v>42335</v>
      </c>
      <c r="B696">
        <v>2015</v>
      </c>
      <c r="C696">
        <v>11</v>
      </c>
      <c r="D696" t="s">
        <v>498</v>
      </c>
      <c r="E696" t="s">
        <v>417</v>
      </c>
      <c r="F696">
        <v>5</v>
      </c>
      <c r="G696" t="s">
        <v>1440</v>
      </c>
      <c r="H696" t="s">
        <v>1440</v>
      </c>
      <c r="I696" s="30">
        <v>0.67</v>
      </c>
      <c r="J696" s="30">
        <v>4.3730000000000002</v>
      </c>
      <c r="K696" s="30">
        <v>2</v>
      </c>
      <c r="L696" s="30">
        <v>20.8</v>
      </c>
      <c r="M696" s="30">
        <v>7</v>
      </c>
      <c r="N696" s="30">
        <v>0</v>
      </c>
      <c r="O696" s="30">
        <v>0</v>
      </c>
      <c r="P696" s="30">
        <v>0</v>
      </c>
      <c r="Q696" s="30">
        <f t="shared" si="90"/>
        <v>0.67</v>
      </c>
      <c r="R696" s="30">
        <f t="shared" si="91"/>
        <v>4.3730000000000002</v>
      </c>
      <c r="S696" s="30">
        <f t="shared" si="92"/>
        <v>2</v>
      </c>
      <c r="T696" s="30">
        <f t="shared" si="93"/>
        <v>20.8</v>
      </c>
      <c r="U696" s="30">
        <f t="shared" si="94"/>
        <v>7</v>
      </c>
      <c r="V696" s="30">
        <f t="shared" si="95"/>
        <v>0</v>
      </c>
      <c r="W696" s="30">
        <f t="shared" si="96"/>
        <v>0</v>
      </c>
      <c r="X696" s="30">
        <f t="shared" si="97"/>
        <v>0</v>
      </c>
      <c r="Y696" s="30">
        <f t="shared" si="98"/>
        <v>34.843000000000004</v>
      </c>
    </row>
    <row r="697" spans="1:25" x14ac:dyDescent="0.2">
      <c r="A697" s="28">
        <v>42336</v>
      </c>
      <c r="B697">
        <v>2015</v>
      </c>
      <c r="C697">
        <v>11</v>
      </c>
      <c r="D697" t="s">
        <v>498</v>
      </c>
      <c r="E697" t="s">
        <v>419</v>
      </c>
      <c r="F697">
        <v>6</v>
      </c>
      <c r="G697" t="s">
        <v>1440</v>
      </c>
      <c r="H697" t="s">
        <v>1440</v>
      </c>
      <c r="I697" s="30">
        <v>6.33</v>
      </c>
      <c r="J697" s="30">
        <v>3.66</v>
      </c>
      <c r="K697" s="30">
        <v>4</v>
      </c>
      <c r="L697" s="30">
        <v>46.825000000000003</v>
      </c>
      <c r="M697" s="30">
        <v>3</v>
      </c>
      <c r="N697" s="30">
        <v>0</v>
      </c>
      <c r="O697" s="30">
        <v>10</v>
      </c>
      <c r="P697" s="30">
        <v>1</v>
      </c>
      <c r="Q697" s="30">
        <f t="shared" si="90"/>
        <v>6.33</v>
      </c>
      <c r="R697" s="30">
        <f t="shared" si="91"/>
        <v>3.66</v>
      </c>
      <c r="S697" s="30">
        <f t="shared" si="92"/>
        <v>4</v>
      </c>
      <c r="T697" s="30">
        <f t="shared" si="93"/>
        <v>46.825000000000003</v>
      </c>
      <c r="U697" s="30">
        <f t="shared" si="94"/>
        <v>3</v>
      </c>
      <c r="V697" s="30">
        <f t="shared" si="95"/>
        <v>0</v>
      </c>
      <c r="W697" s="30">
        <f t="shared" si="96"/>
        <v>10</v>
      </c>
      <c r="X697" s="30">
        <f t="shared" si="97"/>
        <v>1</v>
      </c>
      <c r="Y697" s="30">
        <f t="shared" si="98"/>
        <v>74.814999999999998</v>
      </c>
    </row>
    <row r="698" spans="1:25" x14ac:dyDescent="0.2">
      <c r="A698" s="28">
        <v>42337</v>
      </c>
      <c r="B698">
        <v>2015</v>
      </c>
      <c r="C698">
        <v>11</v>
      </c>
      <c r="D698" t="s">
        <v>498</v>
      </c>
      <c r="E698" t="s">
        <v>421</v>
      </c>
      <c r="F698">
        <v>7</v>
      </c>
      <c r="G698" t="s">
        <v>1440</v>
      </c>
      <c r="H698" t="s">
        <v>1440</v>
      </c>
      <c r="I698" s="30">
        <v>6.66</v>
      </c>
      <c r="J698" s="30">
        <v>3.726</v>
      </c>
      <c r="K698" s="30">
        <v>6</v>
      </c>
      <c r="L698" s="30">
        <v>42.2</v>
      </c>
      <c r="M698" s="30">
        <v>1</v>
      </c>
      <c r="N698" s="30">
        <v>0</v>
      </c>
      <c r="O698" s="30">
        <v>4</v>
      </c>
      <c r="P698" s="30">
        <v>0</v>
      </c>
      <c r="Q698" s="30">
        <f t="shared" si="90"/>
        <v>6.66</v>
      </c>
      <c r="R698" s="30">
        <f t="shared" si="91"/>
        <v>3.726</v>
      </c>
      <c r="S698" s="30">
        <f t="shared" si="92"/>
        <v>6</v>
      </c>
      <c r="T698" s="30">
        <f t="shared" si="93"/>
        <v>42.2</v>
      </c>
      <c r="U698" s="30">
        <f t="shared" si="94"/>
        <v>1</v>
      </c>
      <c r="V698" s="30">
        <f t="shared" si="95"/>
        <v>0</v>
      </c>
      <c r="W698" s="30">
        <f t="shared" si="96"/>
        <v>4</v>
      </c>
      <c r="X698" s="30">
        <f t="shared" si="97"/>
        <v>0</v>
      </c>
      <c r="Y698" s="30">
        <f t="shared" si="98"/>
        <v>63.585999999999999</v>
      </c>
    </row>
    <row r="699" spans="1:25" x14ac:dyDescent="0.2">
      <c r="A699" s="28">
        <v>42338</v>
      </c>
      <c r="B699">
        <v>2015</v>
      </c>
      <c r="C699">
        <v>11</v>
      </c>
      <c r="D699" t="s">
        <v>498</v>
      </c>
      <c r="E699" t="s">
        <v>62</v>
      </c>
      <c r="F699">
        <v>1</v>
      </c>
      <c r="G699" t="s">
        <v>1440</v>
      </c>
      <c r="H699" t="s">
        <v>1440</v>
      </c>
      <c r="I699" s="30">
        <v>7.33</v>
      </c>
      <c r="J699" s="30">
        <v>1.825</v>
      </c>
      <c r="K699" s="30">
        <v>5</v>
      </c>
      <c r="L699" s="30">
        <v>35.299999999999997</v>
      </c>
      <c r="M699" s="30">
        <v>5</v>
      </c>
      <c r="N699" s="30">
        <v>1</v>
      </c>
      <c r="O699" s="30">
        <v>6</v>
      </c>
      <c r="P699" s="30">
        <v>3</v>
      </c>
      <c r="Q699" s="30">
        <f t="shared" si="90"/>
        <v>7.33</v>
      </c>
      <c r="R699" s="30">
        <f t="shared" si="91"/>
        <v>1.825</v>
      </c>
      <c r="S699" s="30">
        <f t="shared" si="92"/>
        <v>5</v>
      </c>
      <c r="T699" s="30">
        <f t="shared" si="93"/>
        <v>35.299999999999997</v>
      </c>
      <c r="U699" s="30">
        <f t="shared" si="94"/>
        <v>5</v>
      </c>
      <c r="V699" s="30">
        <f t="shared" si="95"/>
        <v>1</v>
      </c>
      <c r="W699" s="30">
        <f t="shared" si="96"/>
        <v>6</v>
      </c>
      <c r="X699" s="30">
        <f t="shared" si="97"/>
        <v>3</v>
      </c>
      <c r="Y699" s="30">
        <f t="shared" si="98"/>
        <v>64.454999999999998</v>
      </c>
    </row>
    <row r="700" spans="1:25" x14ac:dyDescent="0.2">
      <c r="A700" s="28">
        <v>42339</v>
      </c>
      <c r="B700">
        <v>2015</v>
      </c>
      <c r="C700">
        <v>12</v>
      </c>
      <c r="D700" t="s">
        <v>560</v>
      </c>
      <c r="E700" t="s">
        <v>411</v>
      </c>
      <c r="F700">
        <v>2</v>
      </c>
      <c r="G700" t="s">
        <v>1440</v>
      </c>
      <c r="H700" t="s">
        <v>1440</v>
      </c>
      <c r="I700" s="30">
        <v>1.99</v>
      </c>
      <c r="J700" s="30">
        <v>2.0230000000000001</v>
      </c>
      <c r="K700" s="30">
        <v>6.3</v>
      </c>
      <c r="L700" s="30">
        <v>23.9</v>
      </c>
      <c r="M700" s="30">
        <v>4</v>
      </c>
      <c r="N700" s="30">
        <v>1</v>
      </c>
      <c r="O700" s="30">
        <v>5</v>
      </c>
      <c r="P700" s="30">
        <v>1</v>
      </c>
      <c r="Q700" s="30">
        <f t="shared" si="90"/>
        <v>1.99</v>
      </c>
      <c r="R700" s="30">
        <f t="shared" si="91"/>
        <v>2.0230000000000001</v>
      </c>
      <c r="S700" s="30">
        <f t="shared" si="92"/>
        <v>6.3</v>
      </c>
      <c r="T700" s="30">
        <f t="shared" si="93"/>
        <v>23.9</v>
      </c>
      <c r="U700" s="30">
        <f t="shared" si="94"/>
        <v>4</v>
      </c>
      <c r="V700" s="30">
        <f t="shared" si="95"/>
        <v>1</v>
      </c>
      <c r="W700" s="30">
        <f t="shared" si="96"/>
        <v>5</v>
      </c>
      <c r="X700" s="30">
        <f t="shared" si="97"/>
        <v>1</v>
      </c>
      <c r="Y700" s="30">
        <f t="shared" si="98"/>
        <v>45.212999999999994</v>
      </c>
    </row>
    <row r="701" spans="1:25" x14ac:dyDescent="0.2">
      <c r="A701" s="28">
        <v>42340</v>
      </c>
      <c r="B701">
        <v>2015</v>
      </c>
      <c r="C701">
        <v>12</v>
      </c>
      <c r="D701" t="s">
        <v>560</v>
      </c>
      <c r="E701" t="s">
        <v>413</v>
      </c>
      <c r="F701">
        <v>3</v>
      </c>
      <c r="G701" t="s">
        <v>1440</v>
      </c>
      <c r="H701" t="s">
        <v>1440</v>
      </c>
      <c r="I701" s="30">
        <v>1</v>
      </c>
      <c r="J701" s="30">
        <v>3.33</v>
      </c>
      <c r="K701" s="30">
        <v>2.4</v>
      </c>
      <c r="L701" s="30">
        <v>42</v>
      </c>
      <c r="M701" s="30">
        <v>23</v>
      </c>
      <c r="N701" s="30">
        <v>4</v>
      </c>
      <c r="O701" s="30">
        <v>0</v>
      </c>
      <c r="P701" s="30">
        <v>0</v>
      </c>
      <c r="Q701" s="30">
        <f t="shared" si="90"/>
        <v>1</v>
      </c>
      <c r="R701" s="30">
        <f t="shared" si="91"/>
        <v>3.33</v>
      </c>
      <c r="S701" s="30">
        <f t="shared" si="92"/>
        <v>2.4</v>
      </c>
      <c r="T701" s="30">
        <f t="shared" si="93"/>
        <v>42</v>
      </c>
      <c r="U701" s="30">
        <f t="shared" si="94"/>
        <v>23</v>
      </c>
      <c r="V701" s="30">
        <f t="shared" si="95"/>
        <v>4</v>
      </c>
      <c r="W701" s="30">
        <f t="shared" si="96"/>
        <v>0</v>
      </c>
      <c r="X701" s="30">
        <f t="shared" si="97"/>
        <v>0</v>
      </c>
      <c r="Y701" s="30">
        <f t="shared" si="98"/>
        <v>75.73</v>
      </c>
    </row>
    <row r="702" spans="1:25" x14ac:dyDescent="0.2">
      <c r="A702" s="28">
        <v>42341</v>
      </c>
      <c r="B702">
        <v>2015</v>
      </c>
      <c r="C702">
        <v>12</v>
      </c>
      <c r="D702" t="s">
        <v>560</v>
      </c>
      <c r="E702" t="s">
        <v>415</v>
      </c>
      <c r="F702">
        <v>4</v>
      </c>
      <c r="G702" t="s">
        <v>1440</v>
      </c>
      <c r="H702" t="s">
        <v>1440</v>
      </c>
      <c r="I702" s="30">
        <v>4</v>
      </c>
      <c r="J702" s="30">
        <v>3</v>
      </c>
      <c r="K702" s="30">
        <v>5.6</v>
      </c>
      <c r="L702" s="30">
        <v>56</v>
      </c>
      <c r="M702" s="30">
        <v>6</v>
      </c>
      <c r="N702" s="30">
        <v>1</v>
      </c>
      <c r="O702" s="30">
        <v>1</v>
      </c>
      <c r="P702" s="30">
        <v>1</v>
      </c>
      <c r="Q702" s="30">
        <f t="shared" si="90"/>
        <v>4</v>
      </c>
      <c r="R702" s="30">
        <f t="shared" si="91"/>
        <v>3</v>
      </c>
      <c r="S702" s="30">
        <f t="shared" si="92"/>
        <v>5.6</v>
      </c>
      <c r="T702" s="30">
        <f t="shared" si="93"/>
        <v>56</v>
      </c>
      <c r="U702" s="30">
        <f t="shared" si="94"/>
        <v>6</v>
      </c>
      <c r="V702" s="30">
        <f t="shared" si="95"/>
        <v>1</v>
      </c>
      <c r="W702" s="30">
        <f t="shared" si="96"/>
        <v>1</v>
      </c>
      <c r="X702" s="30">
        <f t="shared" si="97"/>
        <v>1</v>
      </c>
      <c r="Y702" s="30">
        <f t="shared" si="98"/>
        <v>77.599999999999994</v>
      </c>
    </row>
    <row r="703" spans="1:25" x14ac:dyDescent="0.2">
      <c r="A703" s="28">
        <v>42342</v>
      </c>
      <c r="B703">
        <v>2015</v>
      </c>
      <c r="C703">
        <v>12</v>
      </c>
      <c r="D703" t="s">
        <v>560</v>
      </c>
      <c r="E703" t="s">
        <v>417</v>
      </c>
      <c r="F703">
        <v>5</v>
      </c>
      <c r="G703" t="s">
        <v>1440</v>
      </c>
      <c r="H703" t="s">
        <v>1440</v>
      </c>
      <c r="I703" s="30">
        <v>3.33</v>
      </c>
      <c r="J703" s="30">
        <v>4.7590000000000003</v>
      </c>
      <c r="K703" s="30">
        <v>4.7</v>
      </c>
      <c r="L703" s="30">
        <v>25.6</v>
      </c>
      <c r="M703" s="30">
        <v>9</v>
      </c>
      <c r="N703" s="30">
        <v>3</v>
      </c>
      <c r="O703" s="30">
        <v>3</v>
      </c>
      <c r="P703" s="30">
        <v>1</v>
      </c>
      <c r="Q703" s="30">
        <f t="shared" si="90"/>
        <v>3.33</v>
      </c>
      <c r="R703" s="30">
        <f t="shared" si="91"/>
        <v>4.7590000000000003</v>
      </c>
      <c r="S703" s="30">
        <f t="shared" si="92"/>
        <v>4.7</v>
      </c>
      <c r="T703" s="30">
        <f t="shared" si="93"/>
        <v>25.6</v>
      </c>
      <c r="U703" s="30">
        <f t="shared" si="94"/>
        <v>9</v>
      </c>
      <c r="V703" s="30">
        <f t="shared" si="95"/>
        <v>3</v>
      </c>
      <c r="W703" s="30">
        <f t="shared" si="96"/>
        <v>3</v>
      </c>
      <c r="X703" s="30">
        <f t="shared" si="97"/>
        <v>1</v>
      </c>
      <c r="Y703" s="30">
        <f t="shared" si="98"/>
        <v>54.389000000000003</v>
      </c>
    </row>
    <row r="704" spans="1:25" x14ac:dyDescent="0.2">
      <c r="A704" s="28">
        <v>42343</v>
      </c>
      <c r="B704">
        <v>2015</v>
      </c>
      <c r="C704">
        <v>12</v>
      </c>
      <c r="D704" t="s">
        <v>560</v>
      </c>
      <c r="E704" t="s">
        <v>419</v>
      </c>
      <c r="F704">
        <v>6</v>
      </c>
      <c r="G704" t="s">
        <v>1440</v>
      </c>
      <c r="H704" t="s">
        <v>1440</v>
      </c>
      <c r="I704" s="30">
        <v>8</v>
      </c>
      <c r="J704" s="30">
        <v>3.0329999999999999</v>
      </c>
      <c r="K704" s="30">
        <v>2</v>
      </c>
      <c r="L704" s="30">
        <v>35.049999999999997</v>
      </c>
      <c r="M704" s="30">
        <v>2</v>
      </c>
      <c r="N704" s="30">
        <v>0</v>
      </c>
      <c r="O704" s="30">
        <v>7</v>
      </c>
      <c r="P704" s="30">
        <v>2.33</v>
      </c>
      <c r="Q704" s="30">
        <f t="shared" si="90"/>
        <v>8</v>
      </c>
      <c r="R704" s="30">
        <f t="shared" si="91"/>
        <v>3.0329999999999999</v>
      </c>
      <c r="S704" s="30">
        <f t="shared" si="92"/>
        <v>2</v>
      </c>
      <c r="T704" s="30">
        <f t="shared" si="93"/>
        <v>35.049999999999997</v>
      </c>
      <c r="U704" s="30">
        <f t="shared" si="94"/>
        <v>2</v>
      </c>
      <c r="V704" s="30">
        <f t="shared" si="95"/>
        <v>0</v>
      </c>
      <c r="W704" s="30">
        <f t="shared" si="96"/>
        <v>7</v>
      </c>
      <c r="X704" s="30">
        <f t="shared" si="97"/>
        <v>2.33</v>
      </c>
      <c r="Y704" s="30">
        <f t="shared" si="98"/>
        <v>59.412999999999997</v>
      </c>
    </row>
    <row r="705" spans="1:25" x14ac:dyDescent="0.2">
      <c r="A705" s="28">
        <v>42344</v>
      </c>
      <c r="B705">
        <v>2015</v>
      </c>
      <c r="C705">
        <v>12</v>
      </c>
      <c r="D705" t="s">
        <v>560</v>
      </c>
      <c r="E705" t="s">
        <v>421</v>
      </c>
      <c r="F705">
        <v>7</v>
      </c>
      <c r="G705" t="s">
        <v>1440</v>
      </c>
      <c r="H705" t="s">
        <v>1440</v>
      </c>
      <c r="I705" s="30">
        <v>5.67</v>
      </c>
      <c r="J705" s="30">
        <v>7</v>
      </c>
      <c r="K705" s="30">
        <v>3.4</v>
      </c>
      <c r="L705" s="30">
        <v>60.4</v>
      </c>
      <c r="M705" s="30">
        <v>5</v>
      </c>
      <c r="N705" s="30">
        <v>2</v>
      </c>
      <c r="O705" s="30">
        <v>3</v>
      </c>
      <c r="P705" s="30">
        <v>1</v>
      </c>
      <c r="Q705" s="30">
        <f t="shared" si="90"/>
        <v>5.67</v>
      </c>
      <c r="R705" s="30">
        <f t="shared" si="91"/>
        <v>7</v>
      </c>
      <c r="S705" s="30">
        <f t="shared" si="92"/>
        <v>3.4</v>
      </c>
      <c r="T705" s="30">
        <f t="shared" si="93"/>
        <v>60.4</v>
      </c>
      <c r="U705" s="30">
        <f t="shared" si="94"/>
        <v>5</v>
      </c>
      <c r="V705" s="30">
        <f t="shared" si="95"/>
        <v>2</v>
      </c>
      <c r="W705" s="30">
        <f t="shared" si="96"/>
        <v>3</v>
      </c>
      <c r="X705" s="30">
        <f t="shared" si="97"/>
        <v>1</v>
      </c>
      <c r="Y705" s="30">
        <f t="shared" si="98"/>
        <v>87.47</v>
      </c>
    </row>
    <row r="706" spans="1:25" x14ac:dyDescent="0.2">
      <c r="A706" s="28">
        <v>42345</v>
      </c>
      <c r="B706">
        <v>2015</v>
      </c>
      <c r="C706">
        <v>12</v>
      </c>
      <c r="D706" t="s">
        <v>560</v>
      </c>
      <c r="E706" t="s">
        <v>62</v>
      </c>
      <c r="F706">
        <v>1</v>
      </c>
      <c r="G706" t="s">
        <v>1440</v>
      </c>
      <c r="H706" t="s">
        <v>1440</v>
      </c>
      <c r="I706" s="30">
        <v>3</v>
      </c>
      <c r="J706" s="30">
        <v>2.0990000000000002</v>
      </c>
      <c r="K706" s="30">
        <v>2.2000000000000002</v>
      </c>
      <c r="L706" s="30">
        <v>26.5</v>
      </c>
      <c r="M706" s="30">
        <v>6</v>
      </c>
      <c r="N706" s="30">
        <v>1</v>
      </c>
      <c r="O706" s="30">
        <v>11</v>
      </c>
      <c r="P706" s="30">
        <v>6</v>
      </c>
      <c r="Q706" s="30">
        <f t="shared" ref="Q706:Q769" si="99">IF($H706="Oui",I706,"")</f>
        <v>3</v>
      </c>
      <c r="R706" s="30">
        <f t="shared" ref="R706:R769" si="100">IF($H706="Oui",J706,"")</f>
        <v>2.0990000000000002</v>
      </c>
      <c r="S706" s="30">
        <f t="shared" ref="S706:S769" si="101">IF($H706="Oui",K706,"")</f>
        <v>2.2000000000000002</v>
      </c>
      <c r="T706" s="30">
        <f t="shared" ref="T706:T769" si="102">IF($H706="Oui",L706,"")</f>
        <v>26.5</v>
      </c>
      <c r="U706" s="30">
        <f t="shared" ref="U706:U769" si="103">IF($H706="Oui",M706,"")</f>
        <v>6</v>
      </c>
      <c r="V706" s="30">
        <f t="shared" ref="V706:V769" si="104">IF($H706="Oui",N706,"")</f>
        <v>1</v>
      </c>
      <c r="W706" s="30">
        <f t="shared" ref="W706:W769" si="105">IF($H706="Oui",O706,"")</f>
        <v>11</v>
      </c>
      <c r="X706" s="30">
        <f t="shared" ref="X706:X769" si="106">IF($H706="Oui",P706,"")</f>
        <v>6</v>
      </c>
      <c r="Y706" s="30">
        <f t="shared" ref="Y706:Y769" si="107">SUM(I706:P706)</f>
        <v>57.798999999999999</v>
      </c>
    </row>
    <row r="707" spans="1:25" x14ac:dyDescent="0.2">
      <c r="A707" s="28">
        <v>42346</v>
      </c>
      <c r="B707">
        <v>2015</v>
      </c>
      <c r="C707">
        <v>12</v>
      </c>
      <c r="D707" t="s">
        <v>560</v>
      </c>
      <c r="E707" t="s">
        <v>411</v>
      </c>
      <c r="F707">
        <v>2</v>
      </c>
      <c r="G707" t="s">
        <v>1440</v>
      </c>
      <c r="H707" t="s">
        <v>1440</v>
      </c>
      <c r="I707" s="30">
        <v>2</v>
      </c>
      <c r="J707" s="30">
        <v>6.34</v>
      </c>
      <c r="K707" s="30">
        <v>2</v>
      </c>
      <c r="L707" s="30">
        <v>41.325000000000003</v>
      </c>
      <c r="M707" s="30">
        <v>8</v>
      </c>
      <c r="N707" s="30">
        <v>0</v>
      </c>
      <c r="O707" s="30">
        <v>0</v>
      </c>
      <c r="P707" s="30">
        <v>0</v>
      </c>
      <c r="Q707" s="30">
        <f t="shared" si="99"/>
        <v>2</v>
      </c>
      <c r="R707" s="30">
        <f t="shared" si="100"/>
        <v>6.34</v>
      </c>
      <c r="S707" s="30">
        <f t="shared" si="101"/>
        <v>2</v>
      </c>
      <c r="T707" s="30">
        <f t="shared" si="102"/>
        <v>41.325000000000003</v>
      </c>
      <c r="U707" s="30">
        <f t="shared" si="103"/>
        <v>8</v>
      </c>
      <c r="V707" s="30">
        <f t="shared" si="104"/>
        <v>0</v>
      </c>
      <c r="W707" s="30">
        <f t="shared" si="105"/>
        <v>0</v>
      </c>
      <c r="X707" s="30">
        <f t="shared" si="106"/>
        <v>0</v>
      </c>
      <c r="Y707" s="30">
        <f t="shared" si="107"/>
        <v>59.665000000000006</v>
      </c>
    </row>
    <row r="708" spans="1:25" x14ac:dyDescent="0.2">
      <c r="A708" s="28">
        <v>42347</v>
      </c>
      <c r="B708">
        <v>2015</v>
      </c>
      <c r="C708">
        <v>12</v>
      </c>
      <c r="D708" t="s">
        <v>560</v>
      </c>
      <c r="E708" t="s">
        <v>413</v>
      </c>
      <c r="F708">
        <v>3</v>
      </c>
      <c r="G708" t="s">
        <v>1440</v>
      </c>
      <c r="H708" t="s">
        <v>1440</v>
      </c>
      <c r="I708" s="30">
        <v>3.34</v>
      </c>
      <c r="J708" s="30">
        <v>3.472</v>
      </c>
      <c r="K708" s="30">
        <v>7</v>
      </c>
      <c r="L708" s="30">
        <v>41.262</v>
      </c>
      <c r="M708" s="30">
        <v>16</v>
      </c>
      <c r="N708" s="30">
        <v>0</v>
      </c>
      <c r="O708" s="30">
        <v>3</v>
      </c>
      <c r="P708" s="30">
        <v>1</v>
      </c>
      <c r="Q708" s="30">
        <f t="shared" si="99"/>
        <v>3.34</v>
      </c>
      <c r="R708" s="30">
        <f t="shared" si="100"/>
        <v>3.472</v>
      </c>
      <c r="S708" s="30">
        <f t="shared" si="101"/>
        <v>7</v>
      </c>
      <c r="T708" s="30">
        <f t="shared" si="102"/>
        <v>41.262</v>
      </c>
      <c r="U708" s="30">
        <f t="shared" si="103"/>
        <v>16</v>
      </c>
      <c r="V708" s="30">
        <f t="shared" si="104"/>
        <v>0</v>
      </c>
      <c r="W708" s="30">
        <f t="shared" si="105"/>
        <v>3</v>
      </c>
      <c r="X708" s="30">
        <f t="shared" si="106"/>
        <v>1</v>
      </c>
      <c r="Y708" s="30">
        <f t="shared" si="107"/>
        <v>75.073999999999998</v>
      </c>
    </row>
    <row r="709" spans="1:25" x14ac:dyDescent="0.2">
      <c r="A709" s="28">
        <v>42348</v>
      </c>
      <c r="B709">
        <v>2015</v>
      </c>
      <c r="C709">
        <v>12</v>
      </c>
      <c r="D709" t="s">
        <v>560</v>
      </c>
      <c r="E709" t="s">
        <v>415</v>
      </c>
      <c r="F709">
        <v>4</v>
      </c>
      <c r="G709" t="s">
        <v>1440</v>
      </c>
      <c r="H709" t="s">
        <v>1440</v>
      </c>
      <c r="I709" s="30">
        <v>11.66</v>
      </c>
      <c r="J709" s="30">
        <v>10.69</v>
      </c>
      <c r="K709" s="30">
        <v>16</v>
      </c>
      <c r="L709" s="30">
        <v>31.9</v>
      </c>
      <c r="M709" s="30">
        <v>9</v>
      </c>
      <c r="N709" s="30">
        <v>0</v>
      </c>
      <c r="O709" s="30">
        <v>9</v>
      </c>
      <c r="P709" s="30">
        <v>2.1</v>
      </c>
      <c r="Q709" s="30">
        <f t="shared" si="99"/>
        <v>11.66</v>
      </c>
      <c r="R709" s="30">
        <f t="shared" si="100"/>
        <v>10.69</v>
      </c>
      <c r="S709" s="30">
        <f t="shared" si="101"/>
        <v>16</v>
      </c>
      <c r="T709" s="30">
        <f t="shared" si="102"/>
        <v>31.9</v>
      </c>
      <c r="U709" s="30">
        <f t="shared" si="103"/>
        <v>9</v>
      </c>
      <c r="V709" s="30">
        <f t="shared" si="104"/>
        <v>0</v>
      </c>
      <c r="W709" s="30">
        <f t="shared" si="105"/>
        <v>9</v>
      </c>
      <c r="X709" s="30">
        <f t="shared" si="106"/>
        <v>2.1</v>
      </c>
      <c r="Y709" s="30">
        <f t="shared" si="107"/>
        <v>90.35</v>
      </c>
    </row>
    <row r="710" spans="1:25" x14ac:dyDescent="0.2">
      <c r="A710" s="28">
        <v>42349</v>
      </c>
      <c r="B710">
        <v>2015</v>
      </c>
      <c r="C710">
        <v>12</v>
      </c>
      <c r="D710" t="s">
        <v>560</v>
      </c>
      <c r="E710" t="s">
        <v>417</v>
      </c>
      <c r="F710">
        <v>5</v>
      </c>
      <c r="G710" t="s">
        <v>1440</v>
      </c>
      <c r="H710" t="s">
        <v>1440</v>
      </c>
      <c r="I710" s="30">
        <v>5.84</v>
      </c>
      <c r="J710" s="30">
        <v>6.165</v>
      </c>
      <c r="K710" s="30">
        <v>3</v>
      </c>
      <c r="L710" s="30">
        <v>22.7</v>
      </c>
      <c r="M710" s="30">
        <v>9</v>
      </c>
      <c r="N710" s="30">
        <v>0</v>
      </c>
      <c r="O710" s="30">
        <v>16</v>
      </c>
      <c r="P710" s="30">
        <v>1</v>
      </c>
      <c r="Q710" s="30">
        <f t="shared" si="99"/>
        <v>5.84</v>
      </c>
      <c r="R710" s="30">
        <f t="shared" si="100"/>
        <v>6.165</v>
      </c>
      <c r="S710" s="30">
        <f t="shared" si="101"/>
        <v>3</v>
      </c>
      <c r="T710" s="30">
        <f t="shared" si="102"/>
        <v>22.7</v>
      </c>
      <c r="U710" s="30">
        <f t="shared" si="103"/>
        <v>9</v>
      </c>
      <c r="V710" s="30">
        <f t="shared" si="104"/>
        <v>0</v>
      </c>
      <c r="W710" s="30">
        <f t="shared" si="105"/>
        <v>16</v>
      </c>
      <c r="X710" s="30">
        <f t="shared" si="106"/>
        <v>1</v>
      </c>
      <c r="Y710" s="30">
        <f t="shared" si="107"/>
        <v>63.704999999999998</v>
      </c>
    </row>
    <row r="711" spans="1:25" x14ac:dyDescent="0.2">
      <c r="A711" s="28">
        <v>42350</v>
      </c>
      <c r="B711">
        <v>2015</v>
      </c>
      <c r="C711">
        <v>12</v>
      </c>
      <c r="D711" t="s">
        <v>560</v>
      </c>
      <c r="E711" t="s">
        <v>419</v>
      </c>
      <c r="F711">
        <v>6</v>
      </c>
      <c r="G711" t="s">
        <v>1440</v>
      </c>
      <c r="H711" t="s">
        <v>1440</v>
      </c>
      <c r="I711" s="30">
        <v>6.34</v>
      </c>
      <c r="J711" s="30">
        <v>3.2</v>
      </c>
      <c r="K711" s="30">
        <v>3</v>
      </c>
      <c r="L711" s="30">
        <v>42.2</v>
      </c>
      <c r="M711" s="30">
        <v>5</v>
      </c>
      <c r="N711" s="30">
        <v>2</v>
      </c>
      <c r="O711" s="30">
        <v>6</v>
      </c>
      <c r="P711" s="30">
        <v>1</v>
      </c>
      <c r="Q711" s="30">
        <f t="shared" si="99"/>
        <v>6.34</v>
      </c>
      <c r="R711" s="30">
        <f t="shared" si="100"/>
        <v>3.2</v>
      </c>
      <c r="S711" s="30">
        <f t="shared" si="101"/>
        <v>3</v>
      </c>
      <c r="T711" s="30">
        <f t="shared" si="102"/>
        <v>42.2</v>
      </c>
      <c r="U711" s="30">
        <f t="shared" si="103"/>
        <v>5</v>
      </c>
      <c r="V711" s="30">
        <f t="shared" si="104"/>
        <v>2</v>
      </c>
      <c r="W711" s="30">
        <f t="shared" si="105"/>
        <v>6</v>
      </c>
      <c r="X711" s="30">
        <f t="shared" si="106"/>
        <v>1</v>
      </c>
      <c r="Y711" s="30">
        <f t="shared" si="107"/>
        <v>68.740000000000009</v>
      </c>
    </row>
    <row r="712" spans="1:25" x14ac:dyDescent="0.2">
      <c r="A712" s="28">
        <v>42351</v>
      </c>
      <c r="B712">
        <v>2015</v>
      </c>
      <c r="C712">
        <v>12</v>
      </c>
      <c r="D712" t="s">
        <v>560</v>
      </c>
      <c r="E712" t="s">
        <v>421</v>
      </c>
      <c r="F712">
        <v>7</v>
      </c>
      <c r="G712" t="s">
        <v>1440</v>
      </c>
      <c r="H712" t="s">
        <v>1440</v>
      </c>
      <c r="I712" s="30">
        <v>9.33</v>
      </c>
      <c r="J712" s="30">
        <v>4.32</v>
      </c>
      <c r="K712" s="30">
        <v>7</v>
      </c>
      <c r="L712" s="30">
        <v>29</v>
      </c>
      <c r="M712" s="30">
        <v>5</v>
      </c>
      <c r="N712" s="30">
        <v>0</v>
      </c>
      <c r="O712" s="30">
        <v>27</v>
      </c>
      <c r="P712" s="30">
        <v>0</v>
      </c>
      <c r="Q712" s="30">
        <f t="shared" si="99"/>
        <v>9.33</v>
      </c>
      <c r="R712" s="30">
        <f t="shared" si="100"/>
        <v>4.32</v>
      </c>
      <c r="S712" s="30">
        <f t="shared" si="101"/>
        <v>7</v>
      </c>
      <c r="T712" s="30">
        <f t="shared" si="102"/>
        <v>29</v>
      </c>
      <c r="U712" s="30">
        <f t="shared" si="103"/>
        <v>5</v>
      </c>
      <c r="V712" s="30">
        <f t="shared" si="104"/>
        <v>0</v>
      </c>
      <c r="W712" s="30">
        <f t="shared" si="105"/>
        <v>27</v>
      </c>
      <c r="X712" s="30">
        <f t="shared" si="106"/>
        <v>0</v>
      </c>
      <c r="Y712" s="30">
        <f t="shared" si="107"/>
        <v>81.650000000000006</v>
      </c>
    </row>
    <row r="713" spans="1:25" x14ac:dyDescent="0.2">
      <c r="A713" s="28">
        <v>42352</v>
      </c>
      <c r="B713">
        <v>2015</v>
      </c>
      <c r="C713">
        <v>12</v>
      </c>
      <c r="D713" t="s">
        <v>560</v>
      </c>
      <c r="E713" t="s">
        <v>62</v>
      </c>
      <c r="F713">
        <v>1</v>
      </c>
      <c r="G713" t="s">
        <v>1440</v>
      </c>
      <c r="H713" t="s">
        <v>1440</v>
      </c>
      <c r="I713" s="30">
        <v>5</v>
      </c>
      <c r="J713" s="30">
        <v>3</v>
      </c>
      <c r="K713" s="30">
        <v>6.6</v>
      </c>
      <c r="L713" s="30">
        <v>37.4</v>
      </c>
      <c r="M713" s="30">
        <v>11</v>
      </c>
      <c r="N713" s="30">
        <v>0</v>
      </c>
      <c r="O713" s="30">
        <v>21</v>
      </c>
      <c r="P713" s="30">
        <v>1</v>
      </c>
      <c r="Q713" s="30">
        <f t="shared" si="99"/>
        <v>5</v>
      </c>
      <c r="R713" s="30">
        <f t="shared" si="100"/>
        <v>3</v>
      </c>
      <c r="S713" s="30">
        <f t="shared" si="101"/>
        <v>6.6</v>
      </c>
      <c r="T713" s="30">
        <f t="shared" si="102"/>
        <v>37.4</v>
      </c>
      <c r="U713" s="30">
        <f t="shared" si="103"/>
        <v>11</v>
      </c>
      <c r="V713" s="30">
        <f t="shared" si="104"/>
        <v>0</v>
      </c>
      <c r="W713" s="30">
        <f t="shared" si="105"/>
        <v>21</v>
      </c>
      <c r="X713" s="30">
        <f t="shared" si="106"/>
        <v>1</v>
      </c>
      <c r="Y713" s="30">
        <f t="shared" si="107"/>
        <v>85</v>
      </c>
    </row>
    <row r="714" spans="1:25" x14ac:dyDescent="0.2">
      <c r="A714" s="28">
        <v>42353</v>
      </c>
      <c r="B714">
        <v>2015</v>
      </c>
      <c r="C714">
        <v>12</v>
      </c>
      <c r="D714" t="s">
        <v>560</v>
      </c>
      <c r="E714" t="s">
        <v>411</v>
      </c>
      <c r="F714">
        <v>2</v>
      </c>
      <c r="G714" t="s">
        <v>1440</v>
      </c>
      <c r="H714" t="s">
        <v>1440</v>
      </c>
      <c r="I714" s="30">
        <v>4.99</v>
      </c>
      <c r="J714" s="30">
        <v>2</v>
      </c>
      <c r="K714" s="30">
        <v>5</v>
      </c>
      <c r="L714" s="30">
        <v>42</v>
      </c>
      <c r="M714" s="30">
        <v>3</v>
      </c>
      <c r="N714" s="30">
        <v>1</v>
      </c>
      <c r="O714" s="30">
        <v>2</v>
      </c>
      <c r="P714" s="30">
        <v>1</v>
      </c>
      <c r="Q714" s="30">
        <f t="shared" si="99"/>
        <v>4.99</v>
      </c>
      <c r="R714" s="30">
        <f t="shared" si="100"/>
        <v>2</v>
      </c>
      <c r="S714" s="30">
        <f t="shared" si="101"/>
        <v>5</v>
      </c>
      <c r="T714" s="30">
        <f t="shared" si="102"/>
        <v>42</v>
      </c>
      <c r="U714" s="30">
        <f t="shared" si="103"/>
        <v>3</v>
      </c>
      <c r="V714" s="30">
        <f t="shared" si="104"/>
        <v>1</v>
      </c>
      <c r="W714" s="30">
        <f t="shared" si="105"/>
        <v>2</v>
      </c>
      <c r="X714" s="30">
        <f t="shared" si="106"/>
        <v>1</v>
      </c>
      <c r="Y714" s="30">
        <f t="shared" si="107"/>
        <v>60.99</v>
      </c>
    </row>
    <row r="715" spans="1:25" x14ac:dyDescent="0.2">
      <c r="A715" s="28">
        <v>42354</v>
      </c>
      <c r="B715">
        <v>2015</v>
      </c>
      <c r="C715">
        <v>12</v>
      </c>
      <c r="D715" t="s">
        <v>560</v>
      </c>
      <c r="E715" t="s">
        <v>413</v>
      </c>
      <c r="F715">
        <v>3</v>
      </c>
      <c r="G715" t="s">
        <v>1440</v>
      </c>
      <c r="H715" t="s">
        <v>1440</v>
      </c>
      <c r="I715" s="30">
        <v>6.67</v>
      </c>
      <c r="J715" s="30">
        <v>4</v>
      </c>
      <c r="K715" s="30">
        <v>4</v>
      </c>
      <c r="L715" s="30">
        <v>42</v>
      </c>
      <c r="M715" s="30">
        <v>11</v>
      </c>
      <c r="N715" s="30">
        <v>1</v>
      </c>
      <c r="O715" s="30">
        <v>11</v>
      </c>
      <c r="P715" s="30">
        <v>0</v>
      </c>
      <c r="Q715" s="30">
        <f t="shared" si="99"/>
        <v>6.67</v>
      </c>
      <c r="R715" s="30">
        <f t="shared" si="100"/>
        <v>4</v>
      </c>
      <c r="S715" s="30">
        <f t="shared" si="101"/>
        <v>4</v>
      </c>
      <c r="T715" s="30">
        <f t="shared" si="102"/>
        <v>42</v>
      </c>
      <c r="U715" s="30">
        <f t="shared" si="103"/>
        <v>11</v>
      </c>
      <c r="V715" s="30">
        <f t="shared" si="104"/>
        <v>1</v>
      </c>
      <c r="W715" s="30">
        <f t="shared" si="105"/>
        <v>11</v>
      </c>
      <c r="X715" s="30">
        <f t="shared" si="106"/>
        <v>0</v>
      </c>
      <c r="Y715" s="30">
        <f t="shared" si="107"/>
        <v>79.67</v>
      </c>
    </row>
    <row r="716" spans="1:25" x14ac:dyDescent="0.2">
      <c r="A716" s="28">
        <v>42355</v>
      </c>
      <c r="B716">
        <v>2015</v>
      </c>
      <c r="C716">
        <v>12</v>
      </c>
      <c r="D716" t="s">
        <v>560</v>
      </c>
      <c r="E716" t="s">
        <v>415</v>
      </c>
      <c r="F716">
        <v>4</v>
      </c>
      <c r="G716" t="s">
        <v>1440</v>
      </c>
      <c r="H716" t="s">
        <v>1440</v>
      </c>
      <c r="I716" s="30">
        <v>9</v>
      </c>
      <c r="J716" s="30">
        <v>3.01</v>
      </c>
      <c r="K716" s="30">
        <v>3</v>
      </c>
      <c r="L716" s="30">
        <v>25</v>
      </c>
      <c r="M716" s="30">
        <v>7</v>
      </c>
      <c r="N716" s="30">
        <v>0</v>
      </c>
      <c r="O716" s="30">
        <v>0</v>
      </c>
      <c r="P716" s="30">
        <v>2</v>
      </c>
      <c r="Q716" s="30">
        <f t="shared" si="99"/>
        <v>9</v>
      </c>
      <c r="R716" s="30">
        <f t="shared" si="100"/>
        <v>3.01</v>
      </c>
      <c r="S716" s="30">
        <f t="shared" si="101"/>
        <v>3</v>
      </c>
      <c r="T716" s="30">
        <f t="shared" si="102"/>
        <v>25</v>
      </c>
      <c r="U716" s="30">
        <f t="shared" si="103"/>
        <v>7</v>
      </c>
      <c r="V716" s="30">
        <f t="shared" si="104"/>
        <v>0</v>
      </c>
      <c r="W716" s="30">
        <f t="shared" si="105"/>
        <v>0</v>
      </c>
      <c r="X716" s="30">
        <f t="shared" si="106"/>
        <v>2</v>
      </c>
      <c r="Y716" s="30">
        <f t="shared" si="107"/>
        <v>49.01</v>
      </c>
    </row>
    <row r="717" spans="1:25" x14ac:dyDescent="0.2">
      <c r="A717" s="28">
        <v>42356</v>
      </c>
      <c r="B717">
        <v>2015</v>
      </c>
      <c r="C717">
        <v>12</v>
      </c>
      <c r="D717" t="s">
        <v>560</v>
      </c>
      <c r="E717" t="s">
        <v>417</v>
      </c>
      <c r="F717">
        <v>5</v>
      </c>
      <c r="G717" t="s">
        <v>1440</v>
      </c>
      <c r="H717" t="s">
        <v>1440</v>
      </c>
      <c r="I717" s="30">
        <v>4.33</v>
      </c>
      <c r="J717" s="30">
        <v>8.9009999999999998</v>
      </c>
      <c r="K717" s="30">
        <v>4.3</v>
      </c>
      <c r="L717" s="30">
        <v>27.2</v>
      </c>
      <c r="M717" s="30">
        <v>12</v>
      </c>
      <c r="N717" s="30">
        <v>4</v>
      </c>
      <c r="O717" s="30">
        <v>2</v>
      </c>
      <c r="P717" s="30">
        <v>1</v>
      </c>
      <c r="Q717" s="30">
        <f t="shared" si="99"/>
        <v>4.33</v>
      </c>
      <c r="R717" s="30">
        <f t="shared" si="100"/>
        <v>8.9009999999999998</v>
      </c>
      <c r="S717" s="30">
        <f t="shared" si="101"/>
        <v>4.3</v>
      </c>
      <c r="T717" s="30">
        <f t="shared" si="102"/>
        <v>27.2</v>
      </c>
      <c r="U717" s="30">
        <f t="shared" si="103"/>
        <v>12</v>
      </c>
      <c r="V717" s="30">
        <f t="shared" si="104"/>
        <v>4</v>
      </c>
      <c r="W717" s="30">
        <f t="shared" si="105"/>
        <v>2</v>
      </c>
      <c r="X717" s="30">
        <f t="shared" si="106"/>
        <v>1</v>
      </c>
      <c r="Y717" s="30">
        <f t="shared" si="107"/>
        <v>63.730999999999995</v>
      </c>
    </row>
    <row r="718" spans="1:25" x14ac:dyDescent="0.2">
      <c r="A718" s="28">
        <v>42357</v>
      </c>
      <c r="B718">
        <v>2015</v>
      </c>
      <c r="C718">
        <v>12</v>
      </c>
      <c r="D718" t="s">
        <v>560</v>
      </c>
      <c r="E718" t="s">
        <v>419</v>
      </c>
      <c r="F718">
        <v>6</v>
      </c>
      <c r="G718" t="s">
        <v>1440</v>
      </c>
      <c r="H718" t="s">
        <v>1440</v>
      </c>
      <c r="I718" s="30">
        <v>8.68</v>
      </c>
      <c r="J718" s="30">
        <v>3.2</v>
      </c>
      <c r="K718" s="30">
        <v>5</v>
      </c>
      <c r="L718" s="30">
        <v>35.049999999999997</v>
      </c>
      <c r="M718" s="30">
        <v>3</v>
      </c>
      <c r="N718" s="30">
        <v>0</v>
      </c>
      <c r="O718" s="30">
        <v>12</v>
      </c>
      <c r="P718" s="30">
        <v>1</v>
      </c>
      <c r="Q718" s="30">
        <f t="shared" si="99"/>
        <v>8.68</v>
      </c>
      <c r="R718" s="30">
        <f t="shared" si="100"/>
        <v>3.2</v>
      </c>
      <c r="S718" s="30">
        <f t="shared" si="101"/>
        <v>5</v>
      </c>
      <c r="T718" s="30">
        <f t="shared" si="102"/>
        <v>35.049999999999997</v>
      </c>
      <c r="U718" s="30">
        <f t="shared" si="103"/>
        <v>3</v>
      </c>
      <c r="V718" s="30">
        <f t="shared" si="104"/>
        <v>0</v>
      </c>
      <c r="W718" s="30">
        <f t="shared" si="105"/>
        <v>12</v>
      </c>
      <c r="X718" s="30">
        <f t="shared" si="106"/>
        <v>1</v>
      </c>
      <c r="Y718" s="30">
        <f t="shared" si="107"/>
        <v>67.929999999999993</v>
      </c>
    </row>
    <row r="719" spans="1:25" x14ac:dyDescent="0.2">
      <c r="A719" s="28">
        <v>42358</v>
      </c>
      <c r="B719">
        <v>2015</v>
      </c>
      <c r="C719">
        <v>12</v>
      </c>
      <c r="D719" t="s">
        <v>560</v>
      </c>
      <c r="E719" t="s">
        <v>421</v>
      </c>
      <c r="F719">
        <v>7</v>
      </c>
      <c r="G719" t="s">
        <v>1440</v>
      </c>
      <c r="H719" t="s">
        <v>1440</v>
      </c>
      <c r="I719" s="30">
        <v>3</v>
      </c>
      <c r="J719" s="30">
        <v>3.4740000000000002</v>
      </c>
      <c r="K719" s="30">
        <v>2.2000000000000002</v>
      </c>
      <c r="L719" s="30">
        <v>43</v>
      </c>
      <c r="M719" s="30">
        <v>3</v>
      </c>
      <c r="N719" s="30">
        <v>0</v>
      </c>
      <c r="O719" s="30">
        <v>16</v>
      </c>
      <c r="P719" s="30">
        <v>1</v>
      </c>
      <c r="Q719" s="30">
        <f t="shared" si="99"/>
        <v>3</v>
      </c>
      <c r="R719" s="30">
        <f t="shared" si="100"/>
        <v>3.4740000000000002</v>
      </c>
      <c r="S719" s="30">
        <f t="shared" si="101"/>
        <v>2.2000000000000002</v>
      </c>
      <c r="T719" s="30">
        <f t="shared" si="102"/>
        <v>43</v>
      </c>
      <c r="U719" s="30">
        <f t="shared" si="103"/>
        <v>3</v>
      </c>
      <c r="V719" s="30">
        <f t="shared" si="104"/>
        <v>0</v>
      </c>
      <c r="W719" s="30">
        <f t="shared" si="105"/>
        <v>16</v>
      </c>
      <c r="X719" s="30">
        <f t="shared" si="106"/>
        <v>1</v>
      </c>
      <c r="Y719" s="30">
        <f t="shared" si="107"/>
        <v>71.674000000000007</v>
      </c>
    </row>
    <row r="720" spans="1:25" x14ac:dyDescent="0.2">
      <c r="A720" s="28">
        <v>42359</v>
      </c>
      <c r="B720">
        <v>2015</v>
      </c>
      <c r="C720">
        <v>12</v>
      </c>
      <c r="D720" t="s">
        <v>560</v>
      </c>
      <c r="E720" t="s">
        <v>62</v>
      </c>
      <c r="F720">
        <v>1</v>
      </c>
      <c r="G720" t="s">
        <v>1440</v>
      </c>
      <c r="H720" t="s">
        <v>1440</v>
      </c>
      <c r="I720" s="30">
        <v>5</v>
      </c>
      <c r="J720" s="30">
        <v>6.34</v>
      </c>
      <c r="K720" s="30">
        <v>2</v>
      </c>
      <c r="L720" s="30">
        <v>53.6</v>
      </c>
      <c r="M720" s="30">
        <v>14</v>
      </c>
      <c r="N720" s="30">
        <v>0</v>
      </c>
      <c r="O720" s="30">
        <v>6</v>
      </c>
      <c r="P720" s="30">
        <v>0.4</v>
      </c>
      <c r="Q720" s="30">
        <f t="shared" si="99"/>
        <v>5</v>
      </c>
      <c r="R720" s="30">
        <f t="shared" si="100"/>
        <v>6.34</v>
      </c>
      <c r="S720" s="30">
        <f t="shared" si="101"/>
        <v>2</v>
      </c>
      <c r="T720" s="30">
        <f t="shared" si="102"/>
        <v>53.6</v>
      </c>
      <c r="U720" s="30">
        <f t="shared" si="103"/>
        <v>14</v>
      </c>
      <c r="V720" s="30">
        <f t="shared" si="104"/>
        <v>0</v>
      </c>
      <c r="W720" s="30">
        <f t="shared" si="105"/>
        <v>6</v>
      </c>
      <c r="X720" s="30">
        <f t="shared" si="106"/>
        <v>0.4</v>
      </c>
      <c r="Y720" s="30">
        <f t="shared" si="107"/>
        <v>87.34</v>
      </c>
    </row>
    <row r="721" spans="1:25" x14ac:dyDescent="0.2">
      <c r="A721" s="28">
        <v>42360</v>
      </c>
      <c r="B721">
        <v>2015</v>
      </c>
      <c r="C721">
        <v>12</v>
      </c>
      <c r="D721" t="s">
        <v>560</v>
      </c>
      <c r="E721" t="s">
        <v>411</v>
      </c>
      <c r="F721">
        <v>2</v>
      </c>
      <c r="G721" t="s">
        <v>1440</v>
      </c>
      <c r="H721" t="s">
        <v>1440</v>
      </c>
      <c r="I721" s="30">
        <v>5.66</v>
      </c>
      <c r="J721" s="30">
        <v>0</v>
      </c>
      <c r="K721" s="30">
        <v>5</v>
      </c>
      <c r="L721" s="30">
        <v>48</v>
      </c>
      <c r="M721" s="30">
        <v>6</v>
      </c>
      <c r="N721" s="30">
        <v>0</v>
      </c>
      <c r="O721" s="30">
        <v>13</v>
      </c>
      <c r="P721" s="30">
        <v>1</v>
      </c>
      <c r="Q721" s="30">
        <f t="shared" si="99"/>
        <v>5.66</v>
      </c>
      <c r="R721" s="30">
        <f t="shared" si="100"/>
        <v>0</v>
      </c>
      <c r="S721" s="30">
        <f t="shared" si="101"/>
        <v>5</v>
      </c>
      <c r="T721" s="30">
        <f t="shared" si="102"/>
        <v>48</v>
      </c>
      <c r="U721" s="30">
        <f t="shared" si="103"/>
        <v>6</v>
      </c>
      <c r="V721" s="30">
        <f t="shared" si="104"/>
        <v>0</v>
      </c>
      <c r="W721" s="30">
        <f t="shared" si="105"/>
        <v>13</v>
      </c>
      <c r="X721" s="30">
        <f t="shared" si="106"/>
        <v>1</v>
      </c>
      <c r="Y721" s="30">
        <f t="shared" si="107"/>
        <v>78.66</v>
      </c>
    </row>
    <row r="722" spans="1:25" x14ac:dyDescent="0.2">
      <c r="A722" s="28">
        <v>42361</v>
      </c>
      <c r="B722">
        <v>2015</v>
      </c>
      <c r="C722">
        <v>12</v>
      </c>
      <c r="D722" t="s">
        <v>560</v>
      </c>
      <c r="E722" t="s">
        <v>413</v>
      </c>
      <c r="F722">
        <v>3</v>
      </c>
      <c r="G722" t="s">
        <v>1440</v>
      </c>
      <c r="H722" t="s">
        <v>1440</v>
      </c>
      <c r="I722" s="30">
        <v>3.33</v>
      </c>
      <c r="J722" s="30">
        <v>4.01</v>
      </c>
      <c r="K722" s="30">
        <v>2.2999999999999998</v>
      </c>
      <c r="L722" s="30">
        <v>28.8</v>
      </c>
      <c r="M722" s="30">
        <v>3</v>
      </c>
      <c r="N722" s="30">
        <v>0</v>
      </c>
      <c r="O722" s="30">
        <v>0</v>
      </c>
      <c r="P722" s="30">
        <v>0</v>
      </c>
      <c r="Q722" s="30">
        <f t="shared" si="99"/>
        <v>3.33</v>
      </c>
      <c r="R722" s="30">
        <f t="shared" si="100"/>
        <v>4.01</v>
      </c>
      <c r="S722" s="30">
        <f t="shared" si="101"/>
        <v>2.2999999999999998</v>
      </c>
      <c r="T722" s="30">
        <f t="shared" si="102"/>
        <v>28.8</v>
      </c>
      <c r="U722" s="30">
        <f t="shared" si="103"/>
        <v>3</v>
      </c>
      <c r="V722" s="30">
        <f t="shared" si="104"/>
        <v>0</v>
      </c>
      <c r="W722" s="30">
        <f t="shared" si="105"/>
        <v>0</v>
      </c>
      <c r="X722" s="30">
        <f t="shared" si="106"/>
        <v>0</v>
      </c>
      <c r="Y722" s="30">
        <f t="shared" si="107"/>
        <v>41.44</v>
      </c>
    </row>
    <row r="723" spans="1:25" x14ac:dyDescent="0.2">
      <c r="A723" s="28">
        <v>42362</v>
      </c>
      <c r="B723">
        <v>2015</v>
      </c>
      <c r="C723">
        <v>12</v>
      </c>
      <c r="D723" t="s">
        <v>560</v>
      </c>
      <c r="E723" t="s">
        <v>415</v>
      </c>
      <c r="F723">
        <v>4</v>
      </c>
      <c r="G723" t="s">
        <v>1440</v>
      </c>
      <c r="H723" t="s">
        <v>1440</v>
      </c>
      <c r="I723" s="30">
        <v>7.33</v>
      </c>
      <c r="J723" s="30">
        <v>3.3959999999999999</v>
      </c>
      <c r="K723" s="30">
        <v>5</v>
      </c>
      <c r="L723" s="30">
        <v>28.3</v>
      </c>
      <c r="M723" s="30">
        <v>5</v>
      </c>
      <c r="N723" s="30">
        <v>0</v>
      </c>
      <c r="O723" s="30">
        <v>16</v>
      </c>
      <c r="P723" s="30">
        <v>0</v>
      </c>
      <c r="Q723" s="30">
        <f t="shared" si="99"/>
        <v>7.33</v>
      </c>
      <c r="R723" s="30">
        <f t="shared" si="100"/>
        <v>3.3959999999999999</v>
      </c>
      <c r="S723" s="30">
        <f t="shared" si="101"/>
        <v>5</v>
      </c>
      <c r="T723" s="30">
        <f t="shared" si="102"/>
        <v>28.3</v>
      </c>
      <c r="U723" s="30">
        <f t="shared" si="103"/>
        <v>5</v>
      </c>
      <c r="V723" s="30">
        <f t="shared" si="104"/>
        <v>0</v>
      </c>
      <c r="W723" s="30">
        <f t="shared" si="105"/>
        <v>16</v>
      </c>
      <c r="X723" s="30">
        <f t="shared" si="106"/>
        <v>0</v>
      </c>
      <c r="Y723" s="30">
        <f t="shared" si="107"/>
        <v>65.025999999999996</v>
      </c>
    </row>
    <row r="724" spans="1:25" x14ac:dyDescent="0.2">
      <c r="A724" s="28">
        <v>42363</v>
      </c>
      <c r="B724">
        <v>2015</v>
      </c>
      <c r="C724">
        <v>12</v>
      </c>
      <c r="D724" t="s">
        <v>560</v>
      </c>
      <c r="E724" t="s">
        <v>417</v>
      </c>
      <c r="F724">
        <v>5</v>
      </c>
      <c r="G724" t="s">
        <v>1440</v>
      </c>
      <c r="H724" t="s">
        <v>1440</v>
      </c>
      <c r="I724" s="30">
        <v>0.66</v>
      </c>
      <c r="J724" s="30">
        <v>4.66</v>
      </c>
      <c r="K724" s="30">
        <v>2</v>
      </c>
      <c r="L724" s="30">
        <v>20.661999999999999</v>
      </c>
      <c r="M724" s="30">
        <v>28</v>
      </c>
      <c r="N724" s="30">
        <v>2</v>
      </c>
      <c r="O724" s="30">
        <v>1</v>
      </c>
      <c r="P724" s="30">
        <v>1</v>
      </c>
      <c r="Q724" s="30">
        <f t="shared" si="99"/>
        <v>0.66</v>
      </c>
      <c r="R724" s="30">
        <f t="shared" si="100"/>
        <v>4.66</v>
      </c>
      <c r="S724" s="30">
        <f t="shared" si="101"/>
        <v>2</v>
      </c>
      <c r="T724" s="30">
        <f t="shared" si="102"/>
        <v>20.661999999999999</v>
      </c>
      <c r="U724" s="30">
        <f t="shared" si="103"/>
        <v>28</v>
      </c>
      <c r="V724" s="30">
        <f t="shared" si="104"/>
        <v>2</v>
      </c>
      <c r="W724" s="30">
        <f t="shared" si="105"/>
        <v>1</v>
      </c>
      <c r="X724" s="30">
        <f t="shared" si="106"/>
        <v>1</v>
      </c>
      <c r="Y724" s="30">
        <f t="shared" si="107"/>
        <v>59.981999999999999</v>
      </c>
    </row>
    <row r="725" spans="1:25" x14ac:dyDescent="0.2">
      <c r="A725" s="28">
        <v>42364</v>
      </c>
      <c r="B725">
        <v>2015</v>
      </c>
      <c r="C725">
        <v>12</v>
      </c>
      <c r="D725" t="s">
        <v>560</v>
      </c>
      <c r="E725" t="s">
        <v>419</v>
      </c>
      <c r="F725">
        <v>6</v>
      </c>
      <c r="G725" t="s">
        <v>1440</v>
      </c>
      <c r="H725" t="s">
        <v>1440</v>
      </c>
      <c r="I725" s="30">
        <v>4.67</v>
      </c>
      <c r="J725" s="30">
        <v>1.66</v>
      </c>
      <c r="K725" s="30">
        <v>5</v>
      </c>
      <c r="L725" s="30">
        <v>87.2</v>
      </c>
      <c r="M725" s="30">
        <v>15</v>
      </c>
      <c r="N725" s="30">
        <v>3</v>
      </c>
      <c r="O725" s="30">
        <v>0</v>
      </c>
      <c r="P725" s="30">
        <v>4.3</v>
      </c>
      <c r="Q725" s="30">
        <f t="shared" si="99"/>
        <v>4.67</v>
      </c>
      <c r="R725" s="30">
        <f t="shared" si="100"/>
        <v>1.66</v>
      </c>
      <c r="S725" s="30">
        <f t="shared" si="101"/>
        <v>5</v>
      </c>
      <c r="T725" s="30">
        <f t="shared" si="102"/>
        <v>87.2</v>
      </c>
      <c r="U725" s="30">
        <f t="shared" si="103"/>
        <v>15</v>
      </c>
      <c r="V725" s="30">
        <f t="shared" si="104"/>
        <v>3</v>
      </c>
      <c r="W725" s="30">
        <f t="shared" si="105"/>
        <v>0</v>
      </c>
      <c r="X725" s="30">
        <f t="shared" si="106"/>
        <v>4.3</v>
      </c>
      <c r="Y725" s="30">
        <f t="shared" si="107"/>
        <v>120.83</v>
      </c>
    </row>
    <row r="726" spans="1:25" x14ac:dyDescent="0.2">
      <c r="A726" s="28">
        <v>42365</v>
      </c>
      <c r="B726">
        <v>2015</v>
      </c>
      <c r="C726">
        <v>12</v>
      </c>
      <c r="D726" t="s">
        <v>560</v>
      </c>
      <c r="E726" t="s">
        <v>421</v>
      </c>
      <c r="F726">
        <v>7</v>
      </c>
      <c r="G726" t="s">
        <v>1440</v>
      </c>
      <c r="H726" t="s">
        <v>1440</v>
      </c>
      <c r="I726" s="30">
        <v>5.33</v>
      </c>
      <c r="J726" s="30">
        <v>6.7919999999999998</v>
      </c>
      <c r="K726" s="30">
        <v>5.2</v>
      </c>
      <c r="L726" s="30">
        <v>63.5</v>
      </c>
      <c r="M726" s="30">
        <v>4</v>
      </c>
      <c r="N726" s="30">
        <v>0</v>
      </c>
      <c r="O726" s="30">
        <v>14</v>
      </c>
      <c r="P726" s="30">
        <v>4.5999999999999996</v>
      </c>
      <c r="Q726" s="30">
        <f t="shared" si="99"/>
        <v>5.33</v>
      </c>
      <c r="R726" s="30">
        <f t="shared" si="100"/>
        <v>6.7919999999999998</v>
      </c>
      <c r="S726" s="30">
        <f t="shared" si="101"/>
        <v>5.2</v>
      </c>
      <c r="T726" s="30">
        <f t="shared" si="102"/>
        <v>63.5</v>
      </c>
      <c r="U726" s="30">
        <f t="shared" si="103"/>
        <v>4</v>
      </c>
      <c r="V726" s="30">
        <f t="shared" si="104"/>
        <v>0</v>
      </c>
      <c r="W726" s="30">
        <f t="shared" si="105"/>
        <v>14</v>
      </c>
      <c r="X726" s="30">
        <f t="shared" si="106"/>
        <v>4.5999999999999996</v>
      </c>
      <c r="Y726" s="30">
        <f t="shared" si="107"/>
        <v>103.422</v>
      </c>
    </row>
    <row r="727" spans="1:25" x14ac:dyDescent="0.2">
      <c r="A727" s="28">
        <v>42366</v>
      </c>
      <c r="B727">
        <v>2015</v>
      </c>
      <c r="C727">
        <v>12</v>
      </c>
      <c r="D727" t="s">
        <v>560</v>
      </c>
      <c r="E727" t="s">
        <v>62</v>
      </c>
      <c r="F727">
        <v>1</v>
      </c>
      <c r="G727" t="s">
        <v>1440</v>
      </c>
      <c r="H727" t="s">
        <v>1440</v>
      </c>
      <c r="I727" s="30">
        <v>4</v>
      </c>
      <c r="J727" s="30">
        <v>5.0990000000000002</v>
      </c>
      <c r="K727" s="30">
        <v>9.1999999999999993</v>
      </c>
      <c r="L727" s="30">
        <v>61.5</v>
      </c>
      <c r="M727" s="30">
        <v>18</v>
      </c>
      <c r="N727" s="30">
        <v>3</v>
      </c>
      <c r="O727" s="30">
        <v>26</v>
      </c>
      <c r="P727" s="30">
        <v>1</v>
      </c>
      <c r="Q727" s="30">
        <f t="shared" si="99"/>
        <v>4</v>
      </c>
      <c r="R727" s="30">
        <f t="shared" si="100"/>
        <v>5.0990000000000002</v>
      </c>
      <c r="S727" s="30">
        <f t="shared" si="101"/>
        <v>9.1999999999999993</v>
      </c>
      <c r="T727" s="30">
        <f t="shared" si="102"/>
        <v>61.5</v>
      </c>
      <c r="U727" s="30">
        <f t="shared" si="103"/>
        <v>18</v>
      </c>
      <c r="V727" s="30">
        <f t="shared" si="104"/>
        <v>3</v>
      </c>
      <c r="W727" s="30">
        <f t="shared" si="105"/>
        <v>26</v>
      </c>
      <c r="X727" s="30">
        <f t="shared" si="106"/>
        <v>1</v>
      </c>
      <c r="Y727" s="30">
        <f t="shared" si="107"/>
        <v>127.79900000000001</v>
      </c>
    </row>
    <row r="728" spans="1:25" x14ac:dyDescent="0.2">
      <c r="A728" s="28">
        <v>42367</v>
      </c>
      <c r="B728">
        <v>2015</v>
      </c>
      <c r="C728">
        <v>12</v>
      </c>
      <c r="D728" t="s">
        <v>560</v>
      </c>
      <c r="E728" t="s">
        <v>411</v>
      </c>
      <c r="F728">
        <v>2</v>
      </c>
      <c r="G728" t="s">
        <v>1440</v>
      </c>
      <c r="H728" t="s">
        <v>1440</v>
      </c>
      <c r="I728" s="30">
        <v>10.67</v>
      </c>
      <c r="J728" s="30">
        <v>2.33</v>
      </c>
      <c r="K728" s="30">
        <v>2</v>
      </c>
      <c r="L728" s="30">
        <v>71.599999999999994</v>
      </c>
      <c r="M728" s="30">
        <v>9</v>
      </c>
      <c r="N728" s="30">
        <v>0</v>
      </c>
      <c r="O728" s="30">
        <v>2</v>
      </c>
      <c r="P728" s="30">
        <v>3</v>
      </c>
      <c r="Q728" s="30">
        <f t="shared" si="99"/>
        <v>10.67</v>
      </c>
      <c r="R728" s="30">
        <f t="shared" si="100"/>
        <v>2.33</v>
      </c>
      <c r="S728" s="30">
        <f t="shared" si="101"/>
        <v>2</v>
      </c>
      <c r="T728" s="30">
        <f t="shared" si="102"/>
        <v>71.599999999999994</v>
      </c>
      <c r="U728" s="30">
        <f t="shared" si="103"/>
        <v>9</v>
      </c>
      <c r="V728" s="30">
        <f t="shared" si="104"/>
        <v>0</v>
      </c>
      <c r="W728" s="30">
        <f t="shared" si="105"/>
        <v>2</v>
      </c>
      <c r="X728" s="30">
        <f t="shared" si="106"/>
        <v>3</v>
      </c>
      <c r="Y728" s="30">
        <f t="shared" si="107"/>
        <v>100.6</v>
      </c>
    </row>
    <row r="729" spans="1:25" x14ac:dyDescent="0.2">
      <c r="A729" s="28">
        <v>42368</v>
      </c>
      <c r="B729">
        <v>2015</v>
      </c>
      <c r="C729">
        <v>12</v>
      </c>
      <c r="D729" t="s">
        <v>560</v>
      </c>
      <c r="E729" t="s">
        <v>413</v>
      </c>
      <c r="F729">
        <v>3</v>
      </c>
      <c r="G729" t="s">
        <v>1440</v>
      </c>
      <c r="H729" t="s">
        <v>1440</v>
      </c>
      <c r="I729" s="30">
        <v>6.66</v>
      </c>
      <c r="J729" s="30">
        <v>7.0890000000000004</v>
      </c>
      <c r="K729" s="30">
        <v>2</v>
      </c>
      <c r="L729" s="30">
        <v>56.4</v>
      </c>
      <c r="M729" s="30">
        <v>12</v>
      </c>
      <c r="N729" s="30">
        <v>0</v>
      </c>
      <c r="O729" s="30">
        <v>4</v>
      </c>
      <c r="P729" s="30">
        <v>2</v>
      </c>
      <c r="Q729" s="30">
        <f t="shared" si="99"/>
        <v>6.66</v>
      </c>
      <c r="R729" s="30">
        <f t="shared" si="100"/>
        <v>7.0890000000000004</v>
      </c>
      <c r="S729" s="30">
        <f t="shared" si="101"/>
        <v>2</v>
      </c>
      <c r="T729" s="30">
        <f t="shared" si="102"/>
        <v>56.4</v>
      </c>
      <c r="U729" s="30">
        <f t="shared" si="103"/>
        <v>12</v>
      </c>
      <c r="V729" s="30">
        <f t="shared" si="104"/>
        <v>0</v>
      </c>
      <c r="W729" s="30">
        <f t="shared" si="105"/>
        <v>4</v>
      </c>
      <c r="X729" s="30">
        <f t="shared" si="106"/>
        <v>2</v>
      </c>
      <c r="Y729" s="30">
        <f t="shared" si="107"/>
        <v>90.149000000000001</v>
      </c>
    </row>
    <row r="730" spans="1:25" x14ac:dyDescent="0.2">
      <c r="A730" s="28">
        <v>42369</v>
      </c>
      <c r="B730">
        <v>2015</v>
      </c>
      <c r="C730">
        <v>12</v>
      </c>
      <c r="D730" t="s">
        <v>560</v>
      </c>
      <c r="E730" t="s">
        <v>415</v>
      </c>
      <c r="F730">
        <v>4</v>
      </c>
      <c r="G730" t="s">
        <v>1440</v>
      </c>
      <c r="H730" t="s">
        <v>1440</v>
      </c>
      <c r="I730" s="30">
        <v>7.66</v>
      </c>
      <c r="J730" s="30">
        <v>6.0990000000000002</v>
      </c>
      <c r="K730" s="30">
        <v>7.6</v>
      </c>
      <c r="L730" s="30">
        <v>44.35</v>
      </c>
      <c r="M730" s="30">
        <v>18</v>
      </c>
      <c r="N730" s="30">
        <v>0</v>
      </c>
      <c r="O730" s="30">
        <v>6</v>
      </c>
      <c r="P730" s="30">
        <v>1</v>
      </c>
      <c r="Q730" s="30">
        <f t="shared" si="99"/>
        <v>7.66</v>
      </c>
      <c r="R730" s="30">
        <f t="shared" si="100"/>
        <v>6.0990000000000002</v>
      </c>
      <c r="S730" s="30">
        <f t="shared" si="101"/>
        <v>7.6</v>
      </c>
      <c r="T730" s="30">
        <f t="shared" si="102"/>
        <v>44.35</v>
      </c>
      <c r="U730" s="30">
        <f t="shared" si="103"/>
        <v>18</v>
      </c>
      <c r="V730" s="30">
        <f t="shared" si="104"/>
        <v>0</v>
      </c>
      <c r="W730" s="30">
        <f t="shared" si="105"/>
        <v>6</v>
      </c>
      <c r="X730" s="30">
        <f t="shared" si="106"/>
        <v>1</v>
      </c>
      <c r="Y730" s="30">
        <f t="shared" si="107"/>
        <v>90.709000000000003</v>
      </c>
    </row>
    <row r="731" spans="1:25" x14ac:dyDescent="0.2">
      <c r="A731" s="28">
        <v>42370</v>
      </c>
      <c r="B731">
        <v>2016</v>
      </c>
      <c r="C731">
        <v>1</v>
      </c>
      <c r="D731" t="s">
        <v>561</v>
      </c>
      <c r="E731" t="s">
        <v>417</v>
      </c>
      <c r="F731">
        <v>5</v>
      </c>
      <c r="G731" t="s">
        <v>1440</v>
      </c>
      <c r="H731" t="s">
        <v>1440</v>
      </c>
      <c r="I731" s="30">
        <v>12.33</v>
      </c>
      <c r="J731" s="30">
        <v>6.056</v>
      </c>
      <c r="K731" s="30">
        <v>2.5</v>
      </c>
      <c r="L731" s="30">
        <v>79.8</v>
      </c>
      <c r="M731" s="30">
        <v>5</v>
      </c>
      <c r="N731" s="30">
        <v>2</v>
      </c>
      <c r="O731" s="30">
        <v>1</v>
      </c>
      <c r="P731" s="30">
        <v>1</v>
      </c>
      <c r="Q731" s="30">
        <f t="shared" si="99"/>
        <v>12.33</v>
      </c>
      <c r="R731" s="30">
        <f t="shared" si="100"/>
        <v>6.056</v>
      </c>
      <c r="S731" s="30">
        <f t="shared" si="101"/>
        <v>2.5</v>
      </c>
      <c r="T731" s="30">
        <f t="shared" si="102"/>
        <v>79.8</v>
      </c>
      <c r="U731" s="30">
        <f t="shared" si="103"/>
        <v>5</v>
      </c>
      <c r="V731" s="30">
        <f t="shared" si="104"/>
        <v>2</v>
      </c>
      <c r="W731" s="30">
        <f t="shared" si="105"/>
        <v>1</v>
      </c>
      <c r="X731" s="30">
        <f t="shared" si="106"/>
        <v>1</v>
      </c>
      <c r="Y731" s="30">
        <f t="shared" si="107"/>
        <v>109.68599999999999</v>
      </c>
    </row>
    <row r="732" spans="1:25" x14ac:dyDescent="0.2">
      <c r="A732" s="28">
        <v>42371</v>
      </c>
      <c r="B732">
        <v>2016</v>
      </c>
      <c r="C732">
        <v>1</v>
      </c>
      <c r="D732" t="s">
        <v>561</v>
      </c>
      <c r="E732" t="s">
        <v>419</v>
      </c>
      <c r="F732">
        <v>6</v>
      </c>
      <c r="G732" t="s">
        <v>1440</v>
      </c>
      <c r="H732" t="s">
        <v>1440</v>
      </c>
      <c r="I732" s="30">
        <v>0.34</v>
      </c>
      <c r="J732" s="30">
        <v>1.02</v>
      </c>
      <c r="K732" s="30">
        <v>1</v>
      </c>
      <c r="L732" s="30">
        <v>51.2</v>
      </c>
      <c r="M732" s="30">
        <v>0</v>
      </c>
      <c r="N732" s="30">
        <v>1</v>
      </c>
      <c r="O732" s="30">
        <v>5</v>
      </c>
      <c r="P732" s="30">
        <v>5</v>
      </c>
      <c r="Q732" s="30">
        <f t="shared" si="99"/>
        <v>0.34</v>
      </c>
      <c r="R732" s="30">
        <f t="shared" si="100"/>
        <v>1.02</v>
      </c>
      <c r="S732" s="30">
        <f t="shared" si="101"/>
        <v>1</v>
      </c>
      <c r="T732" s="30">
        <f t="shared" si="102"/>
        <v>51.2</v>
      </c>
      <c r="U732" s="30">
        <f t="shared" si="103"/>
        <v>0</v>
      </c>
      <c r="V732" s="30">
        <f t="shared" si="104"/>
        <v>1</v>
      </c>
      <c r="W732" s="30">
        <f t="shared" si="105"/>
        <v>5</v>
      </c>
      <c r="X732" s="30">
        <f t="shared" si="106"/>
        <v>5</v>
      </c>
      <c r="Y732" s="30">
        <f t="shared" si="107"/>
        <v>64.56</v>
      </c>
    </row>
    <row r="733" spans="1:25" x14ac:dyDescent="0.2">
      <c r="A733" s="28">
        <v>42372</v>
      </c>
      <c r="B733">
        <v>2016</v>
      </c>
      <c r="C733">
        <v>1</v>
      </c>
      <c r="D733" t="s">
        <v>561</v>
      </c>
      <c r="E733" t="s">
        <v>421</v>
      </c>
      <c r="F733">
        <v>7</v>
      </c>
      <c r="G733" t="s">
        <v>1440</v>
      </c>
      <c r="H733" t="s">
        <v>1440</v>
      </c>
      <c r="I733" s="30">
        <v>4</v>
      </c>
      <c r="J733" s="30">
        <v>4</v>
      </c>
      <c r="K733" s="30">
        <v>2.5</v>
      </c>
      <c r="L733" s="30">
        <v>56.1</v>
      </c>
      <c r="M733" s="30">
        <v>1</v>
      </c>
      <c r="N733" s="30">
        <v>0</v>
      </c>
      <c r="O733" s="30">
        <v>5</v>
      </c>
      <c r="P733" s="30">
        <v>1</v>
      </c>
      <c r="Q733" s="30">
        <f t="shared" si="99"/>
        <v>4</v>
      </c>
      <c r="R733" s="30">
        <f t="shared" si="100"/>
        <v>4</v>
      </c>
      <c r="S733" s="30">
        <f t="shared" si="101"/>
        <v>2.5</v>
      </c>
      <c r="T733" s="30">
        <f t="shared" si="102"/>
        <v>56.1</v>
      </c>
      <c r="U733" s="30">
        <f t="shared" si="103"/>
        <v>1</v>
      </c>
      <c r="V733" s="30">
        <f t="shared" si="104"/>
        <v>0</v>
      </c>
      <c r="W733" s="30">
        <f t="shared" si="105"/>
        <v>5</v>
      </c>
      <c r="X733" s="30">
        <f t="shared" si="106"/>
        <v>1</v>
      </c>
      <c r="Y733" s="30">
        <f t="shared" si="107"/>
        <v>73.599999999999994</v>
      </c>
    </row>
    <row r="734" spans="1:25" x14ac:dyDescent="0.2">
      <c r="A734" s="28">
        <v>42373</v>
      </c>
      <c r="B734">
        <v>2016</v>
      </c>
      <c r="C734">
        <v>1</v>
      </c>
      <c r="D734" t="s">
        <v>561</v>
      </c>
      <c r="E734" t="s">
        <v>62</v>
      </c>
      <c r="F734">
        <v>1</v>
      </c>
      <c r="G734" t="s">
        <v>1440</v>
      </c>
      <c r="H734" t="s">
        <v>1440</v>
      </c>
      <c r="I734" s="30">
        <v>7.33</v>
      </c>
      <c r="J734" s="30">
        <v>5.99</v>
      </c>
      <c r="K734" s="30">
        <v>6</v>
      </c>
      <c r="L734" s="30">
        <v>46.6</v>
      </c>
      <c r="M734" s="30">
        <v>6</v>
      </c>
      <c r="N734" s="30">
        <v>0</v>
      </c>
      <c r="O734" s="30">
        <v>12</v>
      </c>
      <c r="P734" s="30">
        <v>1</v>
      </c>
      <c r="Q734" s="30">
        <f t="shared" si="99"/>
        <v>7.33</v>
      </c>
      <c r="R734" s="30">
        <f t="shared" si="100"/>
        <v>5.99</v>
      </c>
      <c r="S734" s="30">
        <f t="shared" si="101"/>
        <v>6</v>
      </c>
      <c r="T734" s="30">
        <f t="shared" si="102"/>
        <v>46.6</v>
      </c>
      <c r="U734" s="30">
        <f t="shared" si="103"/>
        <v>6</v>
      </c>
      <c r="V734" s="30">
        <f t="shared" si="104"/>
        <v>0</v>
      </c>
      <c r="W734" s="30">
        <f t="shared" si="105"/>
        <v>12</v>
      </c>
      <c r="X734" s="30">
        <f t="shared" si="106"/>
        <v>1</v>
      </c>
      <c r="Y734" s="30">
        <f t="shared" si="107"/>
        <v>84.92</v>
      </c>
    </row>
    <row r="735" spans="1:25" x14ac:dyDescent="0.2">
      <c r="A735" s="28">
        <v>42374</v>
      </c>
      <c r="B735">
        <v>2016</v>
      </c>
      <c r="C735">
        <v>1</v>
      </c>
      <c r="D735" t="s">
        <v>561</v>
      </c>
      <c r="E735" t="s">
        <v>411</v>
      </c>
      <c r="F735">
        <v>2</v>
      </c>
      <c r="G735" t="s">
        <v>1440</v>
      </c>
      <c r="H735" t="s">
        <v>1440</v>
      </c>
      <c r="I735" s="30">
        <v>5.33</v>
      </c>
      <c r="J735" s="30">
        <v>5.99</v>
      </c>
      <c r="K735" s="30">
        <v>4.5999999999999996</v>
      </c>
      <c r="L735" s="30">
        <v>38.6</v>
      </c>
      <c r="M735" s="30">
        <v>15</v>
      </c>
      <c r="N735" s="30">
        <v>0</v>
      </c>
      <c r="O735" s="30">
        <v>5</v>
      </c>
      <c r="P735" s="30">
        <v>1</v>
      </c>
      <c r="Q735" s="30">
        <f t="shared" si="99"/>
        <v>5.33</v>
      </c>
      <c r="R735" s="30">
        <f t="shared" si="100"/>
        <v>5.99</v>
      </c>
      <c r="S735" s="30">
        <f t="shared" si="101"/>
        <v>4.5999999999999996</v>
      </c>
      <c r="T735" s="30">
        <f t="shared" si="102"/>
        <v>38.6</v>
      </c>
      <c r="U735" s="30">
        <f t="shared" si="103"/>
        <v>15</v>
      </c>
      <c r="V735" s="30">
        <f t="shared" si="104"/>
        <v>0</v>
      </c>
      <c r="W735" s="30">
        <f t="shared" si="105"/>
        <v>5</v>
      </c>
      <c r="X735" s="30">
        <f t="shared" si="106"/>
        <v>1</v>
      </c>
      <c r="Y735" s="30">
        <f t="shared" si="107"/>
        <v>75.52000000000001</v>
      </c>
    </row>
    <row r="736" spans="1:25" x14ac:dyDescent="0.2">
      <c r="A736" s="28">
        <v>42375</v>
      </c>
      <c r="B736">
        <v>2016</v>
      </c>
      <c r="C736">
        <v>1</v>
      </c>
      <c r="D736" t="s">
        <v>561</v>
      </c>
      <c r="E736" t="s">
        <v>413</v>
      </c>
      <c r="F736">
        <v>3</v>
      </c>
      <c r="G736" t="s">
        <v>1440</v>
      </c>
      <c r="H736" t="s">
        <v>1440</v>
      </c>
      <c r="I736" s="30">
        <v>6.66</v>
      </c>
      <c r="J736" s="30">
        <v>3</v>
      </c>
      <c r="K736" s="30">
        <v>6</v>
      </c>
      <c r="L736" s="30">
        <v>61.9</v>
      </c>
      <c r="M736" s="30">
        <v>2</v>
      </c>
      <c r="N736" s="30">
        <v>0</v>
      </c>
      <c r="O736" s="30">
        <v>12</v>
      </c>
      <c r="P736" s="30">
        <v>2</v>
      </c>
      <c r="Q736" s="30">
        <f t="shared" si="99"/>
        <v>6.66</v>
      </c>
      <c r="R736" s="30">
        <f t="shared" si="100"/>
        <v>3</v>
      </c>
      <c r="S736" s="30">
        <f t="shared" si="101"/>
        <v>6</v>
      </c>
      <c r="T736" s="30">
        <f t="shared" si="102"/>
        <v>61.9</v>
      </c>
      <c r="U736" s="30">
        <f t="shared" si="103"/>
        <v>2</v>
      </c>
      <c r="V736" s="30">
        <f t="shared" si="104"/>
        <v>0</v>
      </c>
      <c r="W736" s="30">
        <f t="shared" si="105"/>
        <v>12</v>
      </c>
      <c r="X736" s="30">
        <f t="shared" si="106"/>
        <v>2</v>
      </c>
      <c r="Y736" s="30">
        <f t="shared" si="107"/>
        <v>93.56</v>
      </c>
    </row>
    <row r="737" spans="1:25" x14ac:dyDescent="0.2">
      <c r="A737" s="28">
        <v>42376</v>
      </c>
      <c r="B737">
        <v>2016</v>
      </c>
      <c r="C737">
        <v>1</v>
      </c>
      <c r="D737" t="s">
        <v>561</v>
      </c>
      <c r="E737" t="s">
        <v>415</v>
      </c>
      <c r="F737">
        <v>4</v>
      </c>
      <c r="G737" t="s">
        <v>1440</v>
      </c>
      <c r="H737" t="s">
        <v>1440</v>
      </c>
      <c r="I737" s="30">
        <v>4.33</v>
      </c>
      <c r="J737" s="30">
        <v>4</v>
      </c>
      <c r="K737" s="30">
        <v>12</v>
      </c>
      <c r="L737" s="30">
        <v>60.4</v>
      </c>
      <c r="M737" s="30">
        <v>3</v>
      </c>
      <c r="N737" s="30">
        <v>0</v>
      </c>
      <c r="O737" s="30">
        <v>5</v>
      </c>
      <c r="P737" s="30">
        <v>1</v>
      </c>
      <c r="Q737" s="30">
        <f t="shared" si="99"/>
        <v>4.33</v>
      </c>
      <c r="R737" s="30">
        <f t="shared" si="100"/>
        <v>4</v>
      </c>
      <c r="S737" s="30">
        <f t="shared" si="101"/>
        <v>12</v>
      </c>
      <c r="T737" s="30">
        <f t="shared" si="102"/>
        <v>60.4</v>
      </c>
      <c r="U737" s="30">
        <f t="shared" si="103"/>
        <v>3</v>
      </c>
      <c r="V737" s="30">
        <f t="shared" si="104"/>
        <v>0</v>
      </c>
      <c r="W737" s="30">
        <f t="shared" si="105"/>
        <v>5</v>
      </c>
      <c r="X737" s="30">
        <f t="shared" si="106"/>
        <v>1</v>
      </c>
      <c r="Y737" s="30">
        <f t="shared" si="107"/>
        <v>89.72999999999999</v>
      </c>
    </row>
    <row r="738" spans="1:25" x14ac:dyDescent="0.2">
      <c r="A738" s="28">
        <v>42377</v>
      </c>
      <c r="B738">
        <v>2016</v>
      </c>
      <c r="C738">
        <v>1</v>
      </c>
      <c r="D738" t="s">
        <v>561</v>
      </c>
      <c r="E738" t="s">
        <v>417</v>
      </c>
      <c r="F738">
        <v>5</v>
      </c>
      <c r="G738" t="s">
        <v>1440</v>
      </c>
      <c r="H738" t="s">
        <v>1440</v>
      </c>
      <c r="I738" s="30">
        <v>8</v>
      </c>
      <c r="J738" s="30">
        <v>3.4630000000000001</v>
      </c>
      <c r="K738" s="30">
        <v>7.7</v>
      </c>
      <c r="L738" s="30">
        <v>39.200000000000003</v>
      </c>
      <c r="M738" s="30">
        <v>8</v>
      </c>
      <c r="N738" s="30">
        <v>3</v>
      </c>
      <c r="O738" s="30">
        <v>2</v>
      </c>
      <c r="P738" s="30">
        <v>2</v>
      </c>
      <c r="Q738" s="30">
        <f t="shared" si="99"/>
        <v>8</v>
      </c>
      <c r="R738" s="30">
        <f t="shared" si="100"/>
        <v>3.4630000000000001</v>
      </c>
      <c r="S738" s="30">
        <f t="shared" si="101"/>
        <v>7.7</v>
      </c>
      <c r="T738" s="30">
        <f t="shared" si="102"/>
        <v>39.200000000000003</v>
      </c>
      <c r="U738" s="30">
        <f t="shared" si="103"/>
        <v>8</v>
      </c>
      <c r="V738" s="30">
        <f t="shared" si="104"/>
        <v>3</v>
      </c>
      <c r="W738" s="30">
        <f t="shared" si="105"/>
        <v>2</v>
      </c>
      <c r="X738" s="30">
        <f t="shared" si="106"/>
        <v>2</v>
      </c>
      <c r="Y738" s="30">
        <f t="shared" si="107"/>
        <v>73.363</v>
      </c>
    </row>
    <row r="739" spans="1:25" x14ac:dyDescent="0.2">
      <c r="A739" s="28">
        <v>42378</v>
      </c>
      <c r="B739">
        <v>2016</v>
      </c>
      <c r="C739">
        <v>1</v>
      </c>
      <c r="D739" t="s">
        <v>561</v>
      </c>
      <c r="E739" t="s">
        <v>419</v>
      </c>
      <c r="F739">
        <v>6</v>
      </c>
      <c r="G739" t="s">
        <v>1440</v>
      </c>
      <c r="H739" t="s">
        <v>1440</v>
      </c>
      <c r="I739" s="30">
        <v>7.33</v>
      </c>
      <c r="J739" s="30">
        <v>2.66</v>
      </c>
      <c r="K739" s="30">
        <v>5</v>
      </c>
      <c r="L739" s="30">
        <v>88.3</v>
      </c>
      <c r="M739" s="30">
        <v>9</v>
      </c>
      <c r="N739" s="30">
        <v>0</v>
      </c>
      <c r="O739" s="30">
        <v>3</v>
      </c>
      <c r="P739" s="30">
        <v>3</v>
      </c>
      <c r="Q739" s="30">
        <f t="shared" si="99"/>
        <v>7.33</v>
      </c>
      <c r="R739" s="30">
        <f t="shared" si="100"/>
        <v>2.66</v>
      </c>
      <c r="S739" s="30">
        <f t="shared" si="101"/>
        <v>5</v>
      </c>
      <c r="T739" s="30">
        <f t="shared" si="102"/>
        <v>88.3</v>
      </c>
      <c r="U739" s="30">
        <f t="shared" si="103"/>
        <v>9</v>
      </c>
      <c r="V739" s="30">
        <f t="shared" si="104"/>
        <v>0</v>
      </c>
      <c r="W739" s="30">
        <f t="shared" si="105"/>
        <v>3</v>
      </c>
      <c r="X739" s="30">
        <f t="shared" si="106"/>
        <v>3</v>
      </c>
      <c r="Y739" s="30">
        <f t="shared" si="107"/>
        <v>118.28999999999999</v>
      </c>
    </row>
    <row r="740" spans="1:25" x14ac:dyDescent="0.2">
      <c r="A740" s="28">
        <v>42379</v>
      </c>
      <c r="B740">
        <v>2016</v>
      </c>
      <c r="C740">
        <v>1</v>
      </c>
      <c r="D740" t="s">
        <v>561</v>
      </c>
      <c r="E740" t="s">
        <v>421</v>
      </c>
      <c r="F740">
        <v>7</v>
      </c>
      <c r="G740" t="s">
        <v>1440</v>
      </c>
      <c r="H740" t="s">
        <v>1440</v>
      </c>
      <c r="I740" s="30">
        <v>7</v>
      </c>
      <c r="J740" s="30">
        <v>4.0330000000000004</v>
      </c>
      <c r="K740" s="30">
        <v>12</v>
      </c>
      <c r="L740" s="30">
        <v>67.599999999999994</v>
      </c>
      <c r="M740" s="30">
        <v>8</v>
      </c>
      <c r="N740" s="30">
        <v>1</v>
      </c>
      <c r="O740" s="30">
        <v>1</v>
      </c>
      <c r="P740" s="30">
        <v>0</v>
      </c>
      <c r="Q740" s="30">
        <f t="shared" si="99"/>
        <v>7</v>
      </c>
      <c r="R740" s="30">
        <f t="shared" si="100"/>
        <v>4.0330000000000004</v>
      </c>
      <c r="S740" s="30">
        <f t="shared" si="101"/>
        <v>12</v>
      </c>
      <c r="T740" s="30">
        <f t="shared" si="102"/>
        <v>67.599999999999994</v>
      </c>
      <c r="U740" s="30">
        <f t="shared" si="103"/>
        <v>8</v>
      </c>
      <c r="V740" s="30">
        <f t="shared" si="104"/>
        <v>1</v>
      </c>
      <c r="W740" s="30">
        <f t="shared" si="105"/>
        <v>1</v>
      </c>
      <c r="X740" s="30">
        <f t="shared" si="106"/>
        <v>0</v>
      </c>
      <c r="Y740" s="30">
        <f t="shared" si="107"/>
        <v>100.633</v>
      </c>
    </row>
    <row r="741" spans="1:25" x14ac:dyDescent="0.2">
      <c r="A741" s="28">
        <v>42380</v>
      </c>
      <c r="B741">
        <v>2016</v>
      </c>
      <c r="C741">
        <v>1</v>
      </c>
      <c r="D741" t="s">
        <v>561</v>
      </c>
      <c r="E741" t="s">
        <v>62</v>
      </c>
      <c r="F741">
        <v>1</v>
      </c>
      <c r="G741" t="s">
        <v>1440</v>
      </c>
      <c r="H741" t="s">
        <v>1440</v>
      </c>
      <c r="I741" s="30">
        <v>9.34</v>
      </c>
      <c r="J741" s="30">
        <v>5.66</v>
      </c>
      <c r="K741" s="30">
        <v>7</v>
      </c>
      <c r="L741" s="30">
        <v>64.900000000000006</v>
      </c>
      <c r="M741" s="30">
        <v>18</v>
      </c>
      <c r="N741" s="30">
        <v>0</v>
      </c>
      <c r="O741" s="30">
        <v>0</v>
      </c>
      <c r="P741" s="30">
        <v>4</v>
      </c>
      <c r="Q741" s="30">
        <f t="shared" si="99"/>
        <v>9.34</v>
      </c>
      <c r="R741" s="30">
        <f t="shared" si="100"/>
        <v>5.66</v>
      </c>
      <c r="S741" s="30">
        <f t="shared" si="101"/>
        <v>7</v>
      </c>
      <c r="T741" s="30">
        <f t="shared" si="102"/>
        <v>64.900000000000006</v>
      </c>
      <c r="U741" s="30">
        <f t="shared" si="103"/>
        <v>18</v>
      </c>
      <c r="V741" s="30">
        <f t="shared" si="104"/>
        <v>0</v>
      </c>
      <c r="W741" s="30">
        <f t="shared" si="105"/>
        <v>0</v>
      </c>
      <c r="X741" s="30">
        <f t="shared" si="106"/>
        <v>4</v>
      </c>
      <c r="Y741" s="30">
        <f t="shared" si="107"/>
        <v>108.9</v>
      </c>
    </row>
    <row r="742" spans="1:25" x14ac:dyDescent="0.2">
      <c r="A742" s="28">
        <v>42381</v>
      </c>
      <c r="B742">
        <v>2016</v>
      </c>
      <c r="C742">
        <v>1</v>
      </c>
      <c r="D742" t="s">
        <v>561</v>
      </c>
      <c r="E742" t="s">
        <v>411</v>
      </c>
      <c r="F742">
        <v>2</v>
      </c>
      <c r="G742" t="s">
        <v>1440</v>
      </c>
      <c r="H742" t="s">
        <v>1440</v>
      </c>
      <c r="I742" s="30">
        <v>12</v>
      </c>
      <c r="J742" s="30">
        <v>3.1320000000000001</v>
      </c>
      <c r="K742" s="30">
        <v>12</v>
      </c>
      <c r="L742" s="30">
        <v>61.35</v>
      </c>
      <c r="M742" s="30">
        <v>8</v>
      </c>
      <c r="N742" s="30">
        <v>0</v>
      </c>
      <c r="O742" s="30">
        <v>0</v>
      </c>
      <c r="P742" s="30">
        <v>0</v>
      </c>
      <c r="Q742" s="30">
        <f t="shared" si="99"/>
        <v>12</v>
      </c>
      <c r="R742" s="30">
        <f t="shared" si="100"/>
        <v>3.1320000000000001</v>
      </c>
      <c r="S742" s="30">
        <f t="shared" si="101"/>
        <v>12</v>
      </c>
      <c r="T742" s="30">
        <f t="shared" si="102"/>
        <v>61.35</v>
      </c>
      <c r="U742" s="30">
        <f t="shared" si="103"/>
        <v>8</v>
      </c>
      <c r="V742" s="30">
        <f t="shared" si="104"/>
        <v>0</v>
      </c>
      <c r="W742" s="30">
        <f t="shared" si="105"/>
        <v>0</v>
      </c>
      <c r="X742" s="30">
        <f t="shared" si="106"/>
        <v>0</v>
      </c>
      <c r="Y742" s="30">
        <f t="shared" si="107"/>
        <v>96.481999999999999</v>
      </c>
    </row>
    <row r="743" spans="1:25" x14ac:dyDescent="0.2">
      <c r="A743" s="28">
        <v>42382</v>
      </c>
      <c r="B743">
        <v>2016</v>
      </c>
      <c r="C743">
        <v>1</v>
      </c>
      <c r="D743" t="s">
        <v>561</v>
      </c>
      <c r="E743" t="s">
        <v>413</v>
      </c>
      <c r="F743">
        <v>3</v>
      </c>
      <c r="G743" t="s">
        <v>1440</v>
      </c>
      <c r="H743" t="s">
        <v>1440</v>
      </c>
      <c r="I743" s="30">
        <v>9</v>
      </c>
      <c r="J743" s="30">
        <v>1.66</v>
      </c>
      <c r="K743" s="30">
        <v>5</v>
      </c>
      <c r="L743" s="30">
        <v>41.7</v>
      </c>
      <c r="M743" s="30">
        <v>15</v>
      </c>
      <c r="N743" s="30">
        <v>0</v>
      </c>
      <c r="O743" s="30">
        <v>1</v>
      </c>
      <c r="P743" s="30">
        <v>2</v>
      </c>
      <c r="Q743" s="30">
        <f t="shared" si="99"/>
        <v>9</v>
      </c>
      <c r="R743" s="30">
        <f t="shared" si="100"/>
        <v>1.66</v>
      </c>
      <c r="S743" s="30">
        <f t="shared" si="101"/>
        <v>5</v>
      </c>
      <c r="T743" s="30">
        <f t="shared" si="102"/>
        <v>41.7</v>
      </c>
      <c r="U743" s="30">
        <f t="shared" si="103"/>
        <v>15</v>
      </c>
      <c r="V743" s="30">
        <f t="shared" si="104"/>
        <v>0</v>
      </c>
      <c r="W743" s="30">
        <f t="shared" si="105"/>
        <v>1</v>
      </c>
      <c r="X743" s="30">
        <f t="shared" si="106"/>
        <v>2</v>
      </c>
      <c r="Y743" s="30">
        <f t="shared" si="107"/>
        <v>75.36</v>
      </c>
    </row>
    <row r="744" spans="1:25" x14ac:dyDescent="0.2">
      <c r="A744" s="28">
        <v>42383</v>
      </c>
      <c r="B744">
        <v>2016</v>
      </c>
      <c r="C744">
        <v>1</v>
      </c>
      <c r="D744" t="s">
        <v>561</v>
      </c>
      <c r="E744" t="s">
        <v>415</v>
      </c>
      <c r="F744">
        <v>4</v>
      </c>
      <c r="G744" t="s">
        <v>1440</v>
      </c>
      <c r="H744" t="s">
        <v>1440</v>
      </c>
      <c r="I744" s="30">
        <v>2</v>
      </c>
      <c r="J744" s="30">
        <v>5.1550000000000002</v>
      </c>
      <c r="K744" s="30">
        <v>6</v>
      </c>
      <c r="L744" s="30">
        <v>69</v>
      </c>
      <c r="M744" s="30">
        <v>18</v>
      </c>
      <c r="N744" s="30">
        <v>0</v>
      </c>
      <c r="O744" s="30">
        <v>8</v>
      </c>
      <c r="P744" s="30">
        <v>2</v>
      </c>
      <c r="Q744" s="30">
        <f t="shared" si="99"/>
        <v>2</v>
      </c>
      <c r="R744" s="30">
        <f t="shared" si="100"/>
        <v>5.1550000000000002</v>
      </c>
      <c r="S744" s="30">
        <f t="shared" si="101"/>
        <v>6</v>
      </c>
      <c r="T744" s="30">
        <f t="shared" si="102"/>
        <v>69</v>
      </c>
      <c r="U744" s="30">
        <f t="shared" si="103"/>
        <v>18</v>
      </c>
      <c r="V744" s="30">
        <f t="shared" si="104"/>
        <v>0</v>
      </c>
      <c r="W744" s="30">
        <f t="shared" si="105"/>
        <v>8</v>
      </c>
      <c r="X744" s="30">
        <f t="shared" si="106"/>
        <v>2</v>
      </c>
      <c r="Y744" s="30">
        <f t="shared" si="107"/>
        <v>110.155</v>
      </c>
    </row>
    <row r="745" spans="1:25" x14ac:dyDescent="0.2">
      <c r="A745" s="28">
        <v>42384</v>
      </c>
      <c r="B745">
        <v>2016</v>
      </c>
      <c r="C745">
        <v>1</v>
      </c>
      <c r="D745" t="s">
        <v>561</v>
      </c>
      <c r="E745" t="s">
        <v>417</v>
      </c>
      <c r="F745">
        <v>5</v>
      </c>
      <c r="G745" t="s">
        <v>1440</v>
      </c>
      <c r="H745" t="s">
        <v>1440</v>
      </c>
      <c r="I745" s="30">
        <v>8.98</v>
      </c>
      <c r="J745" s="30">
        <v>4.66</v>
      </c>
      <c r="K745" s="30">
        <v>10.6</v>
      </c>
      <c r="L745" s="30">
        <v>18.100000000000001</v>
      </c>
      <c r="M745" s="30">
        <v>8</v>
      </c>
      <c r="N745" s="30">
        <v>0</v>
      </c>
      <c r="O745" s="30">
        <v>10</v>
      </c>
      <c r="P745" s="30">
        <v>2</v>
      </c>
      <c r="Q745" s="30">
        <f t="shared" si="99"/>
        <v>8.98</v>
      </c>
      <c r="R745" s="30">
        <f t="shared" si="100"/>
        <v>4.66</v>
      </c>
      <c r="S745" s="30">
        <f t="shared" si="101"/>
        <v>10.6</v>
      </c>
      <c r="T745" s="30">
        <f t="shared" si="102"/>
        <v>18.100000000000001</v>
      </c>
      <c r="U745" s="30">
        <f t="shared" si="103"/>
        <v>8</v>
      </c>
      <c r="V745" s="30">
        <f t="shared" si="104"/>
        <v>0</v>
      </c>
      <c r="W745" s="30">
        <f t="shared" si="105"/>
        <v>10</v>
      </c>
      <c r="X745" s="30">
        <f t="shared" si="106"/>
        <v>2</v>
      </c>
      <c r="Y745" s="30">
        <f t="shared" si="107"/>
        <v>62.34</v>
      </c>
    </row>
    <row r="746" spans="1:25" x14ac:dyDescent="0.2">
      <c r="A746" s="28">
        <v>42385</v>
      </c>
      <c r="B746">
        <v>2016</v>
      </c>
      <c r="C746">
        <v>1</v>
      </c>
      <c r="D746" t="s">
        <v>561</v>
      </c>
      <c r="E746" t="s">
        <v>419</v>
      </c>
      <c r="F746">
        <v>6</v>
      </c>
      <c r="G746" t="s">
        <v>1440</v>
      </c>
      <c r="H746" t="s">
        <v>1440</v>
      </c>
      <c r="I746" s="30">
        <v>3.34</v>
      </c>
      <c r="J746" s="30">
        <v>5.34</v>
      </c>
      <c r="K746" s="30">
        <v>6</v>
      </c>
      <c r="L746" s="30">
        <v>63.6</v>
      </c>
      <c r="M746" s="30">
        <v>11</v>
      </c>
      <c r="N746" s="30">
        <v>0</v>
      </c>
      <c r="O746" s="30">
        <v>2</v>
      </c>
      <c r="P746" s="30">
        <v>1</v>
      </c>
      <c r="Q746" s="30">
        <f t="shared" si="99"/>
        <v>3.34</v>
      </c>
      <c r="R746" s="30">
        <f t="shared" si="100"/>
        <v>5.34</v>
      </c>
      <c r="S746" s="30">
        <f t="shared" si="101"/>
        <v>6</v>
      </c>
      <c r="T746" s="30">
        <f t="shared" si="102"/>
        <v>63.6</v>
      </c>
      <c r="U746" s="30">
        <f t="shared" si="103"/>
        <v>11</v>
      </c>
      <c r="V746" s="30">
        <f t="shared" si="104"/>
        <v>0</v>
      </c>
      <c r="W746" s="30">
        <f t="shared" si="105"/>
        <v>2</v>
      </c>
      <c r="X746" s="30">
        <f t="shared" si="106"/>
        <v>1</v>
      </c>
      <c r="Y746" s="30">
        <f t="shared" si="107"/>
        <v>92.28</v>
      </c>
    </row>
    <row r="747" spans="1:25" x14ac:dyDescent="0.2">
      <c r="A747" s="28">
        <v>42386</v>
      </c>
      <c r="B747">
        <v>2016</v>
      </c>
      <c r="C747">
        <v>1</v>
      </c>
      <c r="D747" t="s">
        <v>561</v>
      </c>
      <c r="E747" t="s">
        <v>421</v>
      </c>
      <c r="F747">
        <v>7</v>
      </c>
      <c r="G747" t="s">
        <v>1440</v>
      </c>
      <c r="H747" t="s">
        <v>1440</v>
      </c>
      <c r="I747" s="30">
        <v>7.01</v>
      </c>
      <c r="J747" s="30">
        <v>1.6040000000000001</v>
      </c>
      <c r="K747" s="30">
        <v>3.9</v>
      </c>
      <c r="L747" s="30">
        <v>46.6</v>
      </c>
      <c r="M747" s="30">
        <v>4</v>
      </c>
      <c r="N747" s="30">
        <v>0</v>
      </c>
      <c r="O747" s="30">
        <v>0</v>
      </c>
      <c r="P747" s="30">
        <v>1</v>
      </c>
      <c r="Q747" s="30">
        <f t="shared" si="99"/>
        <v>7.01</v>
      </c>
      <c r="R747" s="30">
        <f t="shared" si="100"/>
        <v>1.6040000000000001</v>
      </c>
      <c r="S747" s="30">
        <f t="shared" si="101"/>
        <v>3.9</v>
      </c>
      <c r="T747" s="30">
        <f t="shared" si="102"/>
        <v>46.6</v>
      </c>
      <c r="U747" s="30">
        <f t="shared" si="103"/>
        <v>4</v>
      </c>
      <c r="V747" s="30">
        <f t="shared" si="104"/>
        <v>0</v>
      </c>
      <c r="W747" s="30">
        <f t="shared" si="105"/>
        <v>0</v>
      </c>
      <c r="X747" s="30">
        <f t="shared" si="106"/>
        <v>1</v>
      </c>
      <c r="Y747" s="30">
        <f t="shared" si="107"/>
        <v>64.114000000000004</v>
      </c>
    </row>
    <row r="748" spans="1:25" x14ac:dyDescent="0.2">
      <c r="A748" s="28">
        <v>42387</v>
      </c>
      <c r="B748">
        <v>2016</v>
      </c>
      <c r="C748">
        <v>1</v>
      </c>
      <c r="D748" t="s">
        <v>561</v>
      </c>
      <c r="E748" t="s">
        <v>62</v>
      </c>
      <c r="F748">
        <v>1</v>
      </c>
      <c r="G748" t="s">
        <v>1440</v>
      </c>
      <c r="H748" t="s">
        <v>1440</v>
      </c>
      <c r="I748" s="30">
        <v>3.5</v>
      </c>
      <c r="J748" s="30">
        <v>2.99</v>
      </c>
      <c r="K748" s="30">
        <v>4.3</v>
      </c>
      <c r="L748" s="30">
        <v>62.8</v>
      </c>
      <c r="M748" s="30">
        <v>3</v>
      </c>
      <c r="N748" s="30">
        <v>2</v>
      </c>
      <c r="O748" s="30">
        <v>9</v>
      </c>
      <c r="P748" s="30">
        <v>2</v>
      </c>
      <c r="Q748" s="30">
        <f t="shared" si="99"/>
        <v>3.5</v>
      </c>
      <c r="R748" s="30">
        <f t="shared" si="100"/>
        <v>2.99</v>
      </c>
      <c r="S748" s="30">
        <f t="shared" si="101"/>
        <v>4.3</v>
      </c>
      <c r="T748" s="30">
        <f t="shared" si="102"/>
        <v>62.8</v>
      </c>
      <c r="U748" s="30">
        <f t="shared" si="103"/>
        <v>3</v>
      </c>
      <c r="V748" s="30">
        <f t="shared" si="104"/>
        <v>2</v>
      </c>
      <c r="W748" s="30">
        <f t="shared" si="105"/>
        <v>9</v>
      </c>
      <c r="X748" s="30">
        <f t="shared" si="106"/>
        <v>2</v>
      </c>
      <c r="Y748" s="30">
        <f t="shared" si="107"/>
        <v>89.59</v>
      </c>
    </row>
    <row r="749" spans="1:25" x14ac:dyDescent="0.2">
      <c r="A749" s="28">
        <v>42388</v>
      </c>
      <c r="B749">
        <v>2016</v>
      </c>
      <c r="C749">
        <v>1</v>
      </c>
      <c r="D749" t="s">
        <v>561</v>
      </c>
      <c r="E749" t="s">
        <v>411</v>
      </c>
      <c r="F749">
        <v>2</v>
      </c>
      <c r="G749" t="s">
        <v>1440</v>
      </c>
      <c r="H749" t="s">
        <v>1440</v>
      </c>
      <c r="I749" s="30">
        <v>6</v>
      </c>
      <c r="J749" s="30">
        <v>5.66</v>
      </c>
      <c r="K749" s="30">
        <v>6</v>
      </c>
      <c r="L749" s="30">
        <v>49.8</v>
      </c>
      <c r="M749" s="30">
        <v>7</v>
      </c>
      <c r="N749" s="30">
        <v>0</v>
      </c>
      <c r="O749" s="30">
        <v>0</v>
      </c>
      <c r="P749" s="30">
        <v>3</v>
      </c>
      <c r="Q749" s="30">
        <f t="shared" si="99"/>
        <v>6</v>
      </c>
      <c r="R749" s="30">
        <f t="shared" si="100"/>
        <v>5.66</v>
      </c>
      <c r="S749" s="30">
        <f t="shared" si="101"/>
        <v>6</v>
      </c>
      <c r="T749" s="30">
        <f t="shared" si="102"/>
        <v>49.8</v>
      </c>
      <c r="U749" s="30">
        <f t="shared" si="103"/>
        <v>7</v>
      </c>
      <c r="V749" s="30">
        <f t="shared" si="104"/>
        <v>0</v>
      </c>
      <c r="W749" s="30">
        <f t="shared" si="105"/>
        <v>0</v>
      </c>
      <c r="X749" s="30">
        <f t="shared" si="106"/>
        <v>3</v>
      </c>
      <c r="Y749" s="30">
        <f t="shared" si="107"/>
        <v>77.459999999999994</v>
      </c>
    </row>
    <row r="750" spans="1:25" x14ac:dyDescent="0.2">
      <c r="A750" s="28">
        <v>42389</v>
      </c>
      <c r="B750">
        <v>2016</v>
      </c>
      <c r="C750">
        <v>1</v>
      </c>
      <c r="D750" t="s">
        <v>561</v>
      </c>
      <c r="E750" t="s">
        <v>413</v>
      </c>
      <c r="F750">
        <v>3</v>
      </c>
      <c r="G750" t="s">
        <v>1440</v>
      </c>
      <c r="H750" t="s">
        <v>1440</v>
      </c>
      <c r="I750" s="30">
        <v>2.3199999999999998</v>
      </c>
      <c r="J750" s="30">
        <v>3.363</v>
      </c>
      <c r="K750" s="30">
        <v>3</v>
      </c>
      <c r="L750" s="30">
        <v>15.1</v>
      </c>
      <c r="M750" s="30">
        <v>29</v>
      </c>
      <c r="N750" s="30">
        <v>3</v>
      </c>
      <c r="O750" s="30">
        <v>3</v>
      </c>
      <c r="P750" s="30">
        <v>2</v>
      </c>
      <c r="Q750" s="30">
        <f t="shared" si="99"/>
        <v>2.3199999999999998</v>
      </c>
      <c r="R750" s="30">
        <f t="shared" si="100"/>
        <v>3.363</v>
      </c>
      <c r="S750" s="30">
        <f t="shared" si="101"/>
        <v>3</v>
      </c>
      <c r="T750" s="30">
        <f t="shared" si="102"/>
        <v>15.1</v>
      </c>
      <c r="U750" s="30">
        <f t="shared" si="103"/>
        <v>29</v>
      </c>
      <c r="V750" s="30">
        <f t="shared" si="104"/>
        <v>3</v>
      </c>
      <c r="W750" s="30">
        <f t="shared" si="105"/>
        <v>3</v>
      </c>
      <c r="X750" s="30">
        <f t="shared" si="106"/>
        <v>2</v>
      </c>
      <c r="Y750" s="30">
        <f t="shared" si="107"/>
        <v>60.783000000000001</v>
      </c>
    </row>
    <row r="751" spans="1:25" x14ac:dyDescent="0.2">
      <c r="A751" s="28">
        <v>42390</v>
      </c>
      <c r="B751">
        <v>2016</v>
      </c>
      <c r="C751">
        <v>1</v>
      </c>
      <c r="D751" t="s">
        <v>561</v>
      </c>
      <c r="E751" t="s">
        <v>415</v>
      </c>
      <c r="F751">
        <v>4</v>
      </c>
      <c r="G751" t="s">
        <v>1440</v>
      </c>
      <c r="H751" t="s">
        <v>1440</v>
      </c>
      <c r="I751" s="30">
        <v>5</v>
      </c>
      <c r="J751" s="30">
        <v>1.43</v>
      </c>
      <c r="K751" s="30">
        <v>1</v>
      </c>
      <c r="L751" s="30">
        <v>68.400000000000006</v>
      </c>
      <c r="M751" s="30">
        <v>8</v>
      </c>
      <c r="N751" s="30">
        <v>4</v>
      </c>
      <c r="O751" s="30">
        <v>6</v>
      </c>
      <c r="P751" s="30">
        <v>5</v>
      </c>
      <c r="Q751" s="30">
        <f t="shared" si="99"/>
        <v>5</v>
      </c>
      <c r="R751" s="30">
        <f t="shared" si="100"/>
        <v>1.43</v>
      </c>
      <c r="S751" s="30">
        <f t="shared" si="101"/>
        <v>1</v>
      </c>
      <c r="T751" s="30">
        <f t="shared" si="102"/>
        <v>68.400000000000006</v>
      </c>
      <c r="U751" s="30">
        <f t="shared" si="103"/>
        <v>8</v>
      </c>
      <c r="V751" s="30">
        <f t="shared" si="104"/>
        <v>4</v>
      </c>
      <c r="W751" s="30">
        <f t="shared" si="105"/>
        <v>6</v>
      </c>
      <c r="X751" s="30">
        <f t="shared" si="106"/>
        <v>5</v>
      </c>
      <c r="Y751" s="30">
        <f t="shared" si="107"/>
        <v>98.830000000000013</v>
      </c>
    </row>
    <row r="752" spans="1:25" x14ac:dyDescent="0.2">
      <c r="A752" s="28">
        <v>42391</v>
      </c>
      <c r="B752">
        <v>2016</v>
      </c>
      <c r="C752">
        <v>1</v>
      </c>
      <c r="D752" t="s">
        <v>561</v>
      </c>
      <c r="E752" t="s">
        <v>417</v>
      </c>
      <c r="F752">
        <v>5</v>
      </c>
      <c r="G752" t="s">
        <v>1440</v>
      </c>
      <c r="H752" t="s">
        <v>1440</v>
      </c>
      <c r="I752" s="30">
        <v>0.83</v>
      </c>
      <c r="J752" s="30">
        <v>7.6779999999999999</v>
      </c>
      <c r="K752" s="30">
        <v>7</v>
      </c>
      <c r="L752" s="30">
        <v>39.5</v>
      </c>
      <c r="M752" s="30">
        <v>11</v>
      </c>
      <c r="N752" s="30">
        <v>0</v>
      </c>
      <c r="O752" s="30">
        <v>10</v>
      </c>
      <c r="P752" s="30">
        <v>0</v>
      </c>
      <c r="Q752" s="30">
        <f t="shared" si="99"/>
        <v>0.83</v>
      </c>
      <c r="R752" s="30">
        <f t="shared" si="100"/>
        <v>7.6779999999999999</v>
      </c>
      <c r="S752" s="30">
        <f t="shared" si="101"/>
        <v>7</v>
      </c>
      <c r="T752" s="30">
        <f t="shared" si="102"/>
        <v>39.5</v>
      </c>
      <c r="U752" s="30">
        <f t="shared" si="103"/>
        <v>11</v>
      </c>
      <c r="V752" s="30">
        <f t="shared" si="104"/>
        <v>0</v>
      </c>
      <c r="W752" s="30">
        <f t="shared" si="105"/>
        <v>10</v>
      </c>
      <c r="X752" s="30">
        <f t="shared" si="106"/>
        <v>0</v>
      </c>
      <c r="Y752" s="30">
        <f t="shared" si="107"/>
        <v>76.007999999999996</v>
      </c>
    </row>
    <row r="753" spans="1:25" x14ac:dyDescent="0.2">
      <c r="A753" s="28">
        <v>42392</v>
      </c>
      <c r="B753">
        <v>2016</v>
      </c>
      <c r="C753">
        <v>1</v>
      </c>
      <c r="D753" t="s">
        <v>561</v>
      </c>
      <c r="E753" t="s">
        <v>419</v>
      </c>
      <c r="F753">
        <v>6</v>
      </c>
      <c r="G753" t="s">
        <v>1440</v>
      </c>
      <c r="H753" t="s">
        <v>1440</v>
      </c>
      <c r="I753" s="30">
        <v>6.33</v>
      </c>
      <c r="J753" s="30">
        <v>6.1319999999999997</v>
      </c>
      <c r="K753" s="30">
        <v>7.1</v>
      </c>
      <c r="L753" s="30">
        <v>36.799999999999997</v>
      </c>
      <c r="M753" s="30">
        <v>4</v>
      </c>
      <c r="N753" s="30">
        <v>0</v>
      </c>
      <c r="O753" s="30">
        <v>6</v>
      </c>
      <c r="P753" s="30">
        <v>2</v>
      </c>
      <c r="Q753" s="30">
        <f t="shared" si="99"/>
        <v>6.33</v>
      </c>
      <c r="R753" s="30">
        <f t="shared" si="100"/>
        <v>6.1319999999999997</v>
      </c>
      <c r="S753" s="30">
        <f t="shared" si="101"/>
        <v>7.1</v>
      </c>
      <c r="T753" s="30">
        <f t="shared" si="102"/>
        <v>36.799999999999997</v>
      </c>
      <c r="U753" s="30">
        <f t="shared" si="103"/>
        <v>4</v>
      </c>
      <c r="V753" s="30">
        <f t="shared" si="104"/>
        <v>0</v>
      </c>
      <c r="W753" s="30">
        <f t="shared" si="105"/>
        <v>6</v>
      </c>
      <c r="X753" s="30">
        <f t="shared" si="106"/>
        <v>2</v>
      </c>
      <c r="Y753" s="30">
        <f t="shared" si="107"/>
        <v>68.361999999999995</v>
      </c>
    </row>
    <row r="754" spans="1:25" x14ac:dyDescent="0.2">
      <c r="A754" s="28">
        <v>42393</v>
      </c>
      <c r="B754">
        <v>2016</v>
      </c>
      <c r="C754">
        <v>1</v>
      </c>
      <c r="D754" t="s">
        <v>561</v>
      </c>
      <c r="E754" t="s">
        <v>421</v>
      </c>
      <c r="F754">
        <v>7</v>
      </c>
      <c r="G754" t="s">
        <v>1440</v>
      </c>
      <c r="H754" t="s">
        <v>1440</v>
      </c>
      <c r="I754" s="30">
        <v>4</v>
      </c>
      <c r="J754" s="30">
        <v>6.1219999999999999</v>
      </c>
      <c r="K754" s="30">
        <v>11.3</v>
      </c>
      <c r="L754" s="30">
        <v>48.1</v>
      </c>
      <c r="M754" s="30">
        <v>3</v>
      </c>
      <c r="N754" s="30">
        <v>0</v>
      </c>
      <c r="O754" s="30">
        <v>12</v>
      </c>
      <c r="P754" s="30">
        <v>3</v>
      </c>
      <c r="Q754" s="30">
        <f t="shared" si="99"/>
        <v>4</v>
      </c>
      <c r="R754" s="30">
        <f t="shared" si="100"/>
        <v>6.1219999999999999</v>
      </c>
      <c r="S754" s="30">
        <f t="shared" si="101"/>
        <v>11.3</v>
      </c>
      <c r="T754" s="30">
        <f t="shared" si="102"/>
        <v>48.1</v>
      </c>
      <c r="U754" s="30">
        <f t="shared" si="103"/>
        <v>3</v>
      </c>
      <c r="V754" s="30">
        <f t="shared" si="104"/>
        <v>0</v>
      </c>
      <c r="W754" s="30">
        <f t="shared" si="105"/>
        <v>12</v>
      </c>
      <c r="X754" s="30">
        <f t="shared" si="106"/>
        <v>3</v>
      </c>
      <c r="Y754" s="30">
        <f t="shared" si="107"/>
        <v>87.522000000000006</v>
      </c>
    </row>
    <row r="755" spans="1:25" x14ac:dyDescent="0.2">
      <c r="A755" s="28">
        <v>42394</v>
      </c>
      <c r="B755">
        <v>2016</v>
      </c>
      <c r="C755">
        <v>1</v>
      </c>
      <c r="D755" t="s">
        <v>561</v>
      </c>
      <c r="E755" t="s">
        <v>62</v>
      </c>
      <c r="F755">
        <v>1</v>
      </c>
      <c r="G755" t="s">
        <v>1440</v>
      </c>
      <c r="H755" t="s">
        <v>1440</v>
      </c>
      <c r="I755" s="30">
        <v>10.33</v>
      </c>
      <c r="J755" s="30">
        <v>4.26</v>
      </c>
      <c r="K755" s="30">
        <v>4</v>
      </c>
      <c r="L755" s="30">
        <v>46.95</v>
      </c>
      <c r="M755" s="30">
        <v>12</v>
      </c>
      <c r="N755" s="30">
        <v>2</v>
      </c>
      <c r="O755" s="30">
        <v>10</v>
      </c>
      <c r="P755" s="30">
        <v>1.5</v>
      </c>
      <c r="Q755" s="30">
        <f t="shared" si="99"/>
        <v>10.33</v>
      </c>
      <c r="R755" s="30">
        <f t="shared" si="100"/>
        <v>4.26</v>
      </c>
      <c r="S755" s="30">
        <f t="shared" si="101"/>
        <v>4</v>
      </c>
      <c r="T755" s="30">
        <f t="shared" si="102"/>
        <v>46.95</v>
      </c>
      <c r="U755" s="30">
        <f t="shared" si="103"/>
        <v>12</v>
      </c>
      <c r="V755" s="30">
        <f t="shared" si="104"/>
        <v>2</v>
      </c>
      <c r="W755" s="30">
        <f t="shared" si="105"/>
        <v>10</v>
      </c>
      <c r="X755" s="30">
        <f t="shared" si="106"/>
        <v>1.5</v>
      </c>
      <c r="Y755" s="30">
        <f t="shared" si="107"/>
        <v>91.04</v>
      </c>
    </row>
    <row r="756" spans="1:25" x14ac:dyDescent="0.2">
      <c r="A756" s="28">
        <v>42395</v>
      </c>
      <c r="B756">
        <v>2016</v>
      </c>
      <c r="C756">
        <v>1</v>
      </c>
      <c r="D756" t="s">
        <v>561</v>
      </c>
      <c r="E756" t="s">
        <v>411</v>
      </c>
      <c r="F756">
        <v>2</v>
      </c>
      <c r="G756" t="s">
        <v>1440</v>
      </c>
      <c r="H756" t="s">
        <v>1440</v>
      </c>
      <c r="I756" s="30">
        <v>5.68</v>
      </c>
      <c r="J756" s="30">
        <v>4.069</v>
      </c>
      <c r="K756" s="30">
        <v>8</v>
      </c>
      <c r="L756" s="30">
        <v>30.3</v>
      </c>
      <c r="M756" s="30">
        <v>9</v>
      </c>
      <c r="N756" s="30">
        <v>0</v>
      </c>
      <c r="O756" s="30">
        <v>15</v>
      </c>
      <c r="P756" s="30">
        <v>0</v>
      </c>
      <c r="Q756" s="30">
        <f t="shared" si="99"/>
        <v>5.68</v>
      </c>
      <c r="R756" s="30">
        <f t="shared" si="100"/>
        <v>4.069</v>
      </c>
      <c r="S756" s="30">
        <f t="shared" si="101"/>
        <v>8</v>
      </c>
      <c r="T756" s="30">
        <f t="shared" si="102"/>
        <v>30.3</v>
      </c>
      <c r="U756" s="30">
        <f t="shared" si="103"/>
        <v>9</v>
      </c>
      <c r="V756" s="30">
        <f t="shared" si="104"/>
        <v>0</v>
      </c>
      <c r="W756" s="30">
        <f t="shared" si="105"/>
        <v>15</v>
      </c>
      <c r="X756" s="30">
        <f t="shared" si="106"/>
        <v>0</v>
      </c>
      <c r="Y756" s="30">
        <f t="shared" si="107"/>
        <v>72.049000000000007</v>
      </c>
    </row>
    <row r="757" spans="1:25" x14ac:dyDescent="0.2">
      <c r="A757" s="28">
        <v>42396</v>
      </c>
      <c r="B757">
        <v>2016</v>
      </c>
      <c r="C757">
        <v>1</v>
      </c>
      <c r="D757" t="s">
        <v>561</v>
      </c>
      <c r="E757" t="s">
        <v>413</v>
      </c>
      <c r="F757">
        <v>3</v>
      </c>
      <c r="G757" t="s">
        <v>1440</v>
      </c>
      <c r="H757" t="s">
        <v>1440</v>
      </c>
      <c r="I757" s="30">
        <v>4.34</v>
      </c>
      <c r="J757" s="30">
        <v>4.4290000000000003</v>
      </c>
      <c r="K757" s="30">
        <v>3.4</v>
      </c>
      <c r="L757" s="30">
        <v>30.062000000000001</v>
      </c>
      <c r="M757" s="30">
        <v>18</v>
      </c>
      <c r="N757" s="30">
        <v>5</v>
      </c>
      <c r="O757" s="30">
        <v>5</v>
      </c>
      <c r="P757" s="30">
        <v>2</v>
      </c>
      <c r="Q757" s="30">
        <f t="shared" si="99"/>
        <v>4.34</v>
      </c>
      <c r="R757" s="30">
        <f t="shared" si="100"/>
        <v>4.4290000000000003</v>
      </c>
      <c r="S757" s="30">
        <f t="shared" si="101"/>
        <v>3.4</v>
      </c>
      <c r="T757" s="30">
        <f t="shared" si="102"/>
        <v>30.062000000000001</v>
      </c>
      <c r="U757" s="30">
        <f t="shared" si="103"/>
        <v>18</v>
      </c>
      <c r="V757" s="30">
        <f t="shared" si="104"/>
        <v>5</v>
      </c>
      <c r="W757" s="30">
        <f t="shared" si="105"/>
        <v>5</v>
      </c>
      <c r="X757" s="30">
        <f t="shared" si="106"/>
        <v>2</v>
      </c>
      <c r="Y757" s="30">
        <f t="shared" si="107"/>
        <v>72.230999999999995</v>
      </c>
    </row>
    <row r="758" spans="1:25" x14ac:dyDescent="0.2">
      <c r="A758" s="28">
        <v>42397</v>
      </c>
      <c r="B758">
        <v>2016</v>
      </c>
      <c r="C758">
        <v>1</v>
      </c>
      <c r="D758" t="s">
        <v>561</v>
      </c>
      <c r="E758" t="s">
        <v>415</v>
      </c>
      <c r="F758">
        <v>4</v>
      </c>
      <c r="G758" t="s">
        <v>1440</v>
      </c>
      <c r="H758" t="s">
        <v>1440</v>
      </c>
      <c r="I758" s="30">
        <v>7.33</v>
      </c>
      <c r="J758" s="30">
        <v>6.66</v>
      </c>
      <c r="K758" s="30">
        <v>4.4000000000000004</v>
      </c>
      <c r="L758" s="30">
        <v>33</v>
      </c>
      <c r="M758" s="30">
        <v>4</v>
      </c>
      <c r="N758" s="30">
        <v>0</v>
      </c>
      <c r="O758" s="30">
        <v>4</v>
      </c>
      <c r="P758" s="30">
        <v>3</v>
      </c>
      <c r="Q758" s="30">
        <f t="shared" si="99"/>
        <v>7.33</v>
      </c>
      <c r="R758" s="30">
        <f t="shared" si="100"/>
        <v>6.66</v>
      </c>
      <c r="S758" s="30">
        <f t="shared" si="101"/>
        <v>4.4000000000000004</v>
      </c>
      <c r="T758" s="30">
        <f t="shared" si="102"/>
        <v>33</v>
      </c>
      <c r="U758" s="30">
        <f t="shared" si="103"/>
        <v>4</v>
      </c>
      <c r="V758" s="30">
        <f t="shared" si="104"/>
        <v>0</v>
      </c>
      <c r="W758" s="30">
        <f t="shared" si="105"/>
        <v>4</v>
      </c>
      <c r="X758" s="30">
        <f t="shared" si="106"/>
        <v>3</v>
      </c>
      <c r="Y758" s="30">
        <f t="shared" si="107"/>
        <v>62.39</v>
      </c>
    </row>
    <row r="759" spans="1:25" x14ac:dyDescent="0.2">
      <c r="A759" s="28">
        <v>42398</v>
      </c>
      <c r="B759">
        <v>2016</v>
      </c>
      <c r="C759">
        <v>1</v>
      </c>
      <c r="D759" t="s">
        <v>561</v>
      </c>
      <c r="E759" t="s">
        <v>417</v>
      </c>
      <c r="F759">
        <v>5</v>
      </c>
      <c r="G759" t="s">
        <v>1440</v>
      </c>
      <c r="H759" t="s">
        <v>1440</v>
      </c>
      <c r="I759" s="30">
        <v>5</v>
      </c>
      <c r="J759" s="30">
        <v>8.67</v>
      </c>
      <c r="K759" s="30">
        <v>8.6</v>
      </c>
      <c r="L759" s="30">
        <v>74.400000000000006</v>
      </c>
      <c r="M759" s="30">
        <v>3</v>
      </c>
      <c r="N759" s="30">
        <v>1</v>
      </c>
      <c r="O759" s="30">
        <v>17</v>
      </c>
      <c r="P759" s="30">
        <v>2</v>
      </c>
      <c r="Q759" s="30">
        <f t="shared" si="99"/>
        <v>5</v>
      </c>
      <c r="R759" s="30">
        <f t="shared" si="100"/>
        <v>8.67</v>
      </c>
      <c r="S759" s="30">
        <f t="shared" si="101"/>
        <v>8.6</v>
      </c>
      <c r="T759" s="30">
        <f t="shared" si="102"/>
        <v>74.400000000000006</v>
      </c>
      <c r="U759" s="30">
        <f t="shared" si="103"/>
        <v>3</v>
      </c>
      <c r="V759" s="30">
        <f t="shared" si="104"/>
        <v>1</v>
      </c>
      <c r="W759" s="30">
        <f t="shared" si="105"/>
        <v>17</v>
      </c>
      <c r="X759" s="30">
        <f t="shared" si="106"/>
        <v>2</v>
      </c>
      <c r="Y759" s="30">
        <f t="shared" si="107"/>
        <v>119.67</v>
      </c>
    </row>
    <row r="760" spans="1:25" x14ac:dyDescent="0.2">
      <c r="A760" s="28">
        <v>42399</v>
      </c>
      <c r="B760">
        <v>2016</v>
      </c>
      <c r="C760">
        <v>1</v>
      </c>
      <c r="D760" t="s">
        <v>561</v>
      </c>
      <c r="E760" t="s">
        <v>419</v>
      </c>
      <c r="F760">
        <v>6</v>
      </c>
      <c r="G760" t="s">
        <v>1440</v>
      </c>
      <c r="H760" t="s">
        <v>1440</v>
      </c>
      <c r="I760" s="30">
        <v>9</v>
      </c>
      <c r="J760" s="30">
        <v>4.4290000000000003</v>
      </c>
      <c r="K760" s="30">
        <v>5.3</v>
      </c>
      <c r="L760" s="30">
        <v>47.462000000000003</v>
      </c>
      <c r="M760" s="30">
        <v>3</v>
      </c>
      <c r="N760" s="30">
        <v>2</v>
      </c>
      <c r="O760" s="30">
        <v>5</v>
      </c>
      <c r="P760" s="30">
        <v>2</v>
      </c>
      <c r="Q760" s="30">
        <f t="shared" si="99"/>
        <v>9</v>
      </c>
      <c r="R760" s="30">
        <f t="shared" si="100"/>
        <v>4.4290000000000003</v>
      </c>
      <c r="S760" s="30">
        <f t="shared" si="101"/>
        <v>5.3</v>
      </c>
      <c r="T760" s="30">
        <f t="shared" si="102"/>
        <v>47.462000000000003</v>
      </c>
      <c r="U760" s="30">
        <f t="shared" si="103"/>
        <v>3</v>
      </c>
      <c r="V760" s="30">
        <f t="shared" si="104"/>
        <v>2</v>
      </c>
      <c r="W760" s="30">
        <f t="shared" si="105"/>
        <v>5</v>
      </c>
      <c r="X760" s="30">
        <f t="shared" si="106"/>
        <v>2</v>
      </c>
      <c r="Y760" s="30">
        <f t="shared" si="107"/>
        <v>78.191000000000003</v>
      </c>
    </row>
    <row r="761" spans="1:25" x14ac:dyDescent="0.2">
      <c r="A761" s="28">
        <v>42400</v>
      </c>
      <c r="B761">
        <v>2016</v>
      </c>
      <c r="C761">
        <v>1</v>
      </c>
      <c r="D761" t="s">
        <v>561</v>
      </c>
      <c r="E761" t="s">
        <v>421</v>
      </c>
      <c r="F761">
        <v>7</v>
      </c>
      <c r="G761" t="s">
        <v>1440</v>
      </c>
      <c r="H761" t="s">
        <v>1440</v>
      </c>
      <c r="I761" s="30">
        <v>4.33</v>
      </c>
      <c r="J761" s="30">
        <v>5.1429999999999998</v>
      </c>
      <c r="K761" s="30">
        <v>3.8</v>
      </c>
      <c r="L761" s="30">
        <v>78.900000000000006</v>
      </c>
      <c r="M761" s="30">
        <v>3</v>
      </c>
      <c r="N761" s="30">
        <v>0</v>
      </c>
      <c r="O761" s="30">
        <v>6</v>
      </c>
      <c r="P761" s="30">
        <v>2</v>
      </c>
      <c r="Q761" s="30">
        <f t="shared" si="99"/>
        <v>4.33</v>
      </c>
      <c r="R761" s="30">
        <f t="shared" si="100"/>
        <v>5.1429999999999998</v>
      </c>
      <c r="S761" s="30">
        <f t="shared" si="101"/>
        <v>3.8</v>
      </c>
      <c r="T761" s="30">
        <f t="shared" si="102"/>
        <v>78.900000000000006</v>
      </c>
      <c r="U761" s="30">
        <f t="shared" si="103"/>
        <v>3</v>
      </c>
      <c r="V761" s="30">
        <f t="shared" si="104"/>
        <v>0</v>
      </c>
      <c r="W761" s="30">
        <f t="shared" si="105"/>
        <v>6</v>
      </c>
      <c r="X761" s="30">
        <f t="shared" si="106"/>
        <v>2</v>
      </c>
      <c r="Y761" s="30">
        <f t="shared" si="107"/>
        <v>103.173</v>
      </c>
    </row>
    <row r="762" spans="1:25" x14ac:dyDescent="0.2">
      <c r="A762" s="28">
        <v>42401</v>
      </c>
      <c r="B762">
        <v>2016</v>
      </c>
      <c r="C762">
        <v>2</v>
      </c>
      <c r="D762" t="s">
        <v>562</v>
      </c>
      <c r="E762" t="s">
        <v>62</v>
      </c>
      <c r="F762">
        <v>1</v>
      </c>
      <c r="G762" t="s">
        <v>1440</v>
      </c>
      <c r="H762" t="s">
        <v>1440</v>
      </c>
      <c r="I762" s="30">
        <v>6.34</v>
      </c>
      <c r="J762" s="30">
        <v>5</v>
      </c>
      <c r="K762" s="30">
        <v>7.1</v>
      </c>
      <c r="L762" s="30">
        <v>18</v>
      </c>
      <c r="M762" s="30">
        <v>7</v>
      </c>
      <c r="N762" s="30">
        <v>0</v>
      </c>
      <c r="O762" s="30">
        <v>6</v>
      </c>
      <c r="P762" s="30">
        <v>1</v>
      </c>
      <c r="Q762" s="30">
        <f t="shared" si="99"/>
        <v>6.34</v>
      </c>
      <c r="R762" s="30">
        <f t="shared" si="100"/>
        <v>5</v>
      </c>
      <c r="S762" s="30">
        <f t="shared" si="101"/>
        <v>7.1</v>
      </c>
      <c r="T762" s="30">
        <f t="shared" si="102"/>
        <v>18</v>
      </c>
      <c r="U762" s="30">
        <f t="shared" si="103"/>
        <v>7</v>
      </c>
      <c r="V762" s="30">
        <f t="shared" si="104"/>
        <v>0</v>
      </c>
      <c r="W762" s="30">
        <f t="shared" si="105"/>
        <v>6</v>
      </c>
      <c r="X762" s="30">
        <f t="shared" si="106"/>
        <v>1</v>
      </c>
      <c r="Y762" s="30">
        <f t="shared" si="107"/>
        <v>50.44</v>
      </c>
    </row>
    <row r="763" spans="1:25" x14ac:dyDescent="0.2">
      <c r="A763" s="28">
        <v>42402</v>
      </c>
      <c r="B763">
        <v>2016</v>
      </c>
      <c r="C763">
        <v>2</v>
      </c>
      <c r="D763" t="s">
        <v>562</v>
      </c>
      <c r="E763" t="s">
        <v>411</v>
      </c>
      <c r="F763">
        <v>2</v>
      </c>
      <c r="G763" t="s">
        <v>1440</v>
      </c>
      <c r="H763" t="s">
        <v>1440</v>
      </c>
      <c r="I763" s="30">
        <v>14.33</v>
      </c>
      <c r="J763" s="30">
        <v>4.8780000000000001</v>
      </c>
      <c r="K763" s="30">
        <v>1.3</v>
      </c>
      <c r="L763" s="30">
        <v>39</v>
      </c>
      <c r="M763" s="30">
        <v>6</v>
      </c>
      <c r="N763" s="30">
        <v>0</v>
      </c>
      <c r="O763" s="30">
        <v>0</v>
      </c>
      <c r="P763" s="30">
        <v>1</v>
      </c>
      <c r="Q763" s="30">
        <f t="shared" si="99"/>
        <v>14.33</v>
      </c>
      <c r="R763" s="30">
        <f t="shared" si="100"/>
        <v>4.8780000000000001</v>
      </c>
      <c r="S763" s="30">
        <f t="shared" si="101"/>
        <v>1.3</v>
      </c>
      <c r="T763" s="30">
        <f t="shared" si="102"/>
        <v>39</v>
      </c>
      <c r="U763" s="30">
        <f t="shared" si="103"/>
        <v>6</v>
      </c>
      <c r="V763" s="30">
        <f t="shared" si="104"/>
        <v>0</v>
      </c>
      <c r="W763" s="30">
        <f t="shared" si="105"/>
        <v>0</v>
      </c>
      <c r="X763" s="30">
        <f t="shared" si="106"/>
        <v>1</v>
      </c>
      <c r="Y763" s="30">
        <f t="shared" si="107"/>
        <v>66.507999999999996</v>
      </c>
    </row>
    <row r="764" spans="1:25" x14ac:dyDescent="0.2">
      <c r="A764" s="28">
        <v>42403</v>
      </c>
      <c r="B764">
        <v>2016</v>
      </c>
      <c r="C764">
        <v>2</v>
      </c>
      <c r="D764" t="s">
        <v>562</v>
      </c>
      <c r="E764" t="s">
        <v>413</v>
      </c>
      <c r="F764">
        <v>3</v>
      </c>
      <c r="G764" t="s">
        <v>1440</v>
      </c>
      <c r="H764" t="s">
        <v>1440</v>
      </c>
      <c r="I764" s="30">
        <v>8</v>
      </c>
      <c r="J764" s="30">
        <v>6.6929999999999996</v>
      </c>
      <c r="K764" s="30">
        <v>11.5</v>
      </c>
      <c r="L764" s="30">
        <v>39.061999999999998</v>
      </c>
      <c r="M764" s="30">
        <v>11</v>
      </c>
      <c r="N764" s="30">
        <v>5</v>
      </c>
      <c r="O764" s="30">
        <v>0</v>
      </c>
      <c r="P764" s="30">
        <v>0</v>
      </c>
      <c r="Q764" s="30">
        <f t="shared" si="99"/>
        <v>8</v>
      </c>
      <c r="R764" s="30">
        <f t="shared" si="100"/>
        <v>6.6929999999999996</v>
      </c>
      <c r="S764" s="30">
        <f t="shared" si="101"/>
        <v>11.5</v>
      </c>
      <c r="T764" s="30">
        <f t="shared" si="102"/>
        <v>39.061999999999998</v>
      </c>
      <c r="U764" s="30">
        <f t="shared" si="103"/>
        <v>11</v>
      </c>
      <c r="V764" s="30">
        <f t="shared" si="104"/>
        <v>5</v>
      </c>
      <c r="W764" s="30">
        <f t="shared" si="105"/>
        <v>0</v>
      </c>
      <c r="X764" s="30">
        <f t="shared" si="106"/>
        <v>0</v>
      </c>
      <c r="Y764" s="30">
        <f t="shared" si="107"/>
        <v>81.254999999999995</v>
      </c>
    </row>
    <row r="765" spans="1:25" x14ac:dyDescent="0.2">
      <c r="A765" s="28">
        <v>42404</v>
      </c>
      <c r="B765">
        <v>2016</v>
      </c>
      <c r="C765">
        <v>2</v>
      </c>
      <c r="D765" t="s">
        <v>562</v>
      </c>
      <c r="E765" t="s">
        <v>415</v>
      </c>
      <c r="F765">
        <v>4</v>
      </c>
      <c r="G765" t="s">
        <v>1440</v>
      </c>
      <c r="H765" t="s">
        <v>1440</v>
      </c>
      <c r="I765" s="30">
        <v>8.34</v>
      </c>
      <c r="J765" s="30">
        <v>4</v>
      </c>
      <c r="K765" s="30">
        <v>4.2</v>
      </c>
      <c r="L765" s="30">
        <v>28.8</v>
      </c>
      <c r="M765" s="30">
        <v>5</v>
      </c>
      <c r="N765" s="30">
        <v>0</v>
      </c>
      <c r="O765" s="30">
        <v>4</v>
      </c>
      <c r="P765" s="30">
        <v>4</v>
      </c>
      <c r="Q765" s="30">
        <f t="shared" si="99"/>
        <v>8.34</v>
      </c>
      <c r="R765" s="30">
        <f t="shared" si="100"/>
        <v>4</v>
      </c>
      <c r="S765" s="30">
        <f t="shared" si="101"/>
        <v>4.2</v>
      </c>
      <c r="T765" s="30">
        <f t="shared" si="102"/>
        <v>28.8</v>
      </c>
      <c r="U765" s="30">
        <f t="shared" si="103"/>
        <v>5</v>
      </c>
      <c r="V765" s="30">
        <f t="shared" si="104"/>
        <v>0</v>
      </c>
      <c r="W765" s="30">
        <f t="shared" si="105"/>
        <v>4</v>
      </c>
      <c r="X765" s="30">
        <f t="shared" si="106"/>
        <v>4</v>
      </c>
      <c r="Y765" s="30">
        <f t="shared" si="107"/>
        <v>58.34</v>
      </c>
    </row>
    <row r="766" spans="1:25" x14ac:dyDescent="0.2">
      <c r="A766" s="28">
        <v>42405</v>
      </c>
      <c r="B766">
        <v>2016</v>
      </c>
      <c r="C766">
        <v>2</v>
      </c>
      <c r="D766" t="s">
        <v>562</v>
      </c>
      <c r="E766" t="s">
        <v>417</v>
      </c>
      <c r="F766">
        <v>5</v>
      </c>
      <c r="G766" t="s">
        <v>1440</v>
      </c>
      <c r="H766" t="s">
        <v>1440</v>
      </c>
      <c r="I766" s="30">
        <v>5.66</v>
      </c>
      <c r="J766" s="30">
        <v>2</v>
      </c>
      <c r="K766" s="30">
        <v>3</v>
      </c>
      <c r="L766" s="30">
        <v>51.6</v>
      </c>
      <c r="M766" s="30">
        <v>7</v>
      </c>
      <c r="N766" s="30">
        <v>0</v>
      </c>
      <c r="O766" s="30">
        <v>3</v>
      </c>
      <c r="P766" s="30">
        <v>1</v>
      </c>
      <c r="Q766" s="30">
        <f t="shared" si="99"/>
        <v>5.66</v>
      </c>
      <c r="R766" s="30">
        <f t="shared" si="100"/>
        <v>2</v>
      </c>
      <c r="S766" s="30">
        <f t="shared" si="101"/>
        <v>3</v>
      </c>
      <c r="T766" s="30">
        <f t="shared" si="102"/>
        <v>51.6</v>
      </c>
      <c r="U766" s="30">
        <f t="shared" si="103"/>
        <v>7</v>
      </c>
      <c r="V766" s="30">
        <f t="shared" si="104"/>
        <v>0</v>
      </c>
      <c r="W766" s="30">
        <f t="shared" si="105"/>
        <v>3</v>
      </c>
      <c r="X766" s="30">
        <f t="shared" si="106"/>
        <v>1</v>
      </c>
      <c r="Y766" s="30">
        <f t="shared" si="107"/>
        <v>73.260000000000005</v>
      </c>
    </row>
    <row r="767" spans="1:25" x14ac:dyDescent="0.2">
      <c r="A767" s="28">
        <v>42406</v>
      </c>
      <c r="B767">
        <v>2016</v>
      </c>
      <c r="C767">
        <v>2</v>
      </c>
      <c r="D767" t="s">
        <v>562</v>
      </c>
      <c r="E767" t="s">
        <v>419</v>
      </c>
      <c r="F767">
        <v>6</v>
      </c>
      <c r="G767" t="s">
        <v>1440</v>
      </c>
      <c r="H767" t="s">
        <v>1440</v>
      </c>
      <c r="I767" s="30">
        <v>5.33</v>
      </c>
      <c r="J767" s="30">
        <v>10.33</v>
      </c>
      <c r="K767" s="30">
        <v>3</v>
      </c>
      <c r="L767" s="30">
        <v>57.161999999999999</v>
      </c>
      <c r="M767" s="30">
        <v>1</v>
      </c>
      <c r="N767" s="30">
        <v>0</v>
      </c>
      <c r="O767" s="30">
        <v>11</v>
      </c>
      <c r="P767" s="30">
        <v>2</v>
      </c>
      <c r="Q767" s="30">
        <f t="shared" si="99"/>
        <v>5.33</v>
      </c>
      <c r="R767" s="30">
        <f t="shared" si="100"/>
        <v>10.33</v>
      </c>
      <c r="S767" s="30">
        <f t="shared" si="101"/>
        <v>3</v>
      </c>
      <c r="T767" s="30">
        <f t="shared" si="102"/>
        <v>57.161999999999999</v>
      </c>
      <c r="U767" s="30">
        <f t="shared" si="103"/>
        <v>1</v>
      </c>
      <c r="V767" s="30">
        <f t="shared" si="104"/>
        <v>0</v>
      </c>
      <c r="W767" s="30">
        <f t="shared" si="105"/>
        <v>11</v>
      </c>
      <c r="X767" s="30">
        <f t="shared" si="106"/>
        <v>2</v>
      </c>
      <c r="Y767" s="30">
        <f t="shared" si="107"/>
        <v>89.822000000000003</v>
      </c>
    </row>
    <row r="768" spans="1:25" x14ac:dyDescent="0.2">
      <c r="A768" s="28">
        <v>42407</v>
      </c>
      <c r="B768">
        <v>2016</v>
      </c>
      <c r="C768">
        <v>2</v>
      </c>
      <c r="D768" t="s">
        <v>562</v>
      </c>
      <c r="E768" t="s">
        <v>421</v>
      </c>
      <c r="F768">
        <v>7</v>
      </c>
      <c r="G768" t="s">
        <v>1440</v>
      </c>
      <c r="H768" t="s">
        <v>1440</v>
      </c>
      <c r="I768" s="30">
        <v>3.66</v>
      </c>
      <c r="J768" s="30">
        <v>6.056</v>
      </c>
      <c r="K768" s="30">
        <v>4.5</v>
      </c>
      <c r="L768" s="30">
        <v>88.2</v>
      </c>
      <c r="M768" s="30">
        <v>2</v>
      </c>
      <c r="N768" s="30">
        <v>0</v>
      </c>
      <c r="O768" s="30">
        <v>13</v>
      </c>
      <c r="P768" s="30">
        <v>1</v>
      </c>
      <c r="Q768" s="30">
        <f t="shared" si="99"/>
        <v>3.66</v>
      </c>
      <c r="R768" s="30">
        <f t="shared" si="100"/>
        <v>6.056</v>
      </c>
      <c r="S768" s="30">
        <f t="shared" si="101"/>
        <v>4.5</v>
      </c>
      <c r="T768" s="30">
        <f t="shared" si="102"/>
        <v>88.2</v>
      </c>
      <c r="U768" s="30">
        <f t="shared" si="103"/>
        <v>2</v>
      </c>
      <c r="V768" s="30">
        <f t="shared" si="104"/>
        <v>0</v>
      </c>
      <c r="W768" s="30">
        <f t="shared" si="105"/>
        <v>13</v>
      </c>
      <c r="X768" s="30">
        <f t="shared" si="106"/>
        <v>1</v>
      </c>
      <c r="Y768" s="30">
        <f t="shared" si="107"/>
        <v>118.416</v>
      </c>
    </row>
    <row r="769" spans="1:25" x14ac:dyDescent="0.2">
      <c r="A769" s="28">
        <v>42408</v>
      </c>
      <c r="B769">
        <v>2016</v>
      </c>
      <c r="C769">
        <v>2</v>
      </c>
      <c r="D769" t="s">
        <v>562</v>
      </c>
      <c r="E769" t="s">
        <v>62</v>
      </c>
      <c r="F769">
        <v>1</v>
      </c>
      <c r="G769" t="s">
        <v>1440</v>
      </c>
      <c r="H769" t="s">
        <v>1440</v>
      </c>
      <c r="I769" s="30">
        <v>6.33</v>
      </c>
      <c r="J769" s="30">
        <v>6.99</v>
      </c>
      <c r="K769" s="30">
        <v>5.5</v>
      </c>
      <c r="L769" s="30">
        <v>28.038</v>
      </c>
      <c r="M769" s="30">
        <v>5</v>
      </c>
      <c r="N769" s="30">
        <v>0</v>
      </c>
      <c r="O769" s="30">
        <v>23</v>
      </c>
      <c r="P769" s="30">
        <v>1</v>
      </c>
      <c r="Q769" s="30">
        <f t="shared" si="99"/>
        <v>6.33</v>
      </c>
      <c r="R769" s="30">
        <f t="shared" si="100"/>
        <v>6.99</v>
      </c>
      <c r="S769" s="30">
        <f t="shared" si="101"/>
        <v>5.5</v>
      </c>
      <c r="T769" s="30">
        <f t="shared" si="102"/>
        <v>28.038</v>
      </c>
      <c r="U769" s="30">
        <f t="shared" si="103"/>
        <v>5</v>
      </c>
      <c r="V769" s="30">
        <f t="shared" si="104"/>
        <v>0</v>
      </c>
      <c r="W769" s="30">
        <f t="shared" si="105"/>
        <v>23</v>
      </c>
      <c r="X769" s="30">
        <f t="shared" si="106"/>
        <v>1</v>
      </c>
      <c r="Y769" s="30">
        <f t="shared" si="107"/>
        <v>75.858000000000004</v>
      </c>
    </row>
    <row r="770" spans="1:25" x14ac:dyDescent="0.2">
      <c r="A770" s="28">
        <v>42409</v>
      </c>
      <c r="B770">
        <v>2016</v>
      </c>
      <c r="C770">
        <v>2</v>
      </c>
      <c r="D770" t="s">
        <v>562</v>
      </c>
      <c r="E770" t="s">
        <v>411</v>
      </c>
      <c r="F770">
        <v>2</v>
      </c>
      <c r="G770" t="s">
        <v>1440</v>
      </c>
      <c r="H770" t="s">
        <v>1440</v>
      </c>
      <c r="I770" s="30">
        <v>7</v>
      </c>
      <c r="J770" s="30">
        <v>3.33</v>
      </c>
      <c r="K770" s="30">
        <v>4.4000000000000004</v>
      </c>
      <c r="L770" s="30">
        <v>47.7</v>
      </c>
      <c r="M770" s="30">
        <v>16</v>
      </c>
      <c r="N770" s="30">
        <v>2</v>
      </c>
      <c r="O770" s="30">
        <v>1</v>
      </c>
      <c r="P770" s="30">
        <v>2</v>
      </c>
      <c r="Q770" s="30">
        <f t="shared" ref="Q770:Q833" si="108">IF($H770="Oui",I770,"")</f>
        <v>7</v>
      </c>
      <c r="R770" s="30">
        <f t="shared" ref="R770:R833" si="109">IF($H770="Oui",J770,"")</f>
        <v>3.33</v>
      </c>
      <c r="S770" s="30">
        <f t="shared" ref="S770:S833" si="110">IF($H770="Oui",K770,"")</f>
        <v>4.4000000000000004</v>
      </c>
      <c r="T770" s="30">
        <f t="shared" ref="T770:T833" si="111">IF($H770="Oui",L770,"")</f>
        <v>47.7</v>
      </c>
      <c r="U770" s="30">
        <f t="shared" ref="U770:U833" si="112">IF($H770="Oui",M770,"")</f>
        <v>16</v>
      </c>
      <c r="V770" s="30">
        <f t="shared" ref="V770:V833" si="113">IF($H770="Oui",N770,"")</f>
        <v>2</v>
      </c>
      <c r="W770" s="30">
        <f t="shared" ref="W770:W833" si="114">IF($H770="Oui",O770,"")</f>
        <v>1</v>
      </c>
      <c r="X770" s="30">
        <f t="shared" ref="X770:X833" si="115">IF($H770="Oui",P770,"")</f>
        <v>2</v>
      </c>
      <c r="Y770" s="30">
        <f t="shared" ref="Y770:Y833" si="116">SUM(I770:P770)</f>
        <v>83.43</v>
      </c>
    </row>
    <row r="771" spans="1:25" x14ac:dyDescent="0.2">
      <c r="A771" s="28">
        <v>42410</v>
      </c>
      <c r="B771">
        <v>2016</v>
      </c>
      <c r="C771">
        <v>2</v>
      </c>
      <c r="D771" t="s">
        <v>562</v>
      </c>
      <c r="E771" t="s">
        <v>413</v>
      </c>
      <c r="F771">
        <v>3</v>
      </c>
      <c r="G771" t="s">
        <v>1440</v>
      </c>
      <c r="H771" t="s">
        <v>1440</v>
      </c>
      <c r="I771" s="30">
        <v>4.34</v>
      </c>
      <c r="J771" s="30">
        <v>4.7030000000000003</v>
      </c>
      <c r="K771" s="30">
        <v>7.2</v>
      </c>
      <c r="L771" s="30">
        <v>34.1</v>
      </c>
      <c r="M771" s="30">
        <v>29</v>
      </c>
      <c r="N771" s="30">
        <v>0</v>
      </c>
      <c r="O771" s="30">
        <v>4</v>
      </c>
      <c r="P771" s="30">
        <v>2</v>
      </c>
      <c r="Q771" s="30">
        <f t="shared" si="108"/>
        <v>4.34</v>
      </c>
      <c r="R771" s="30">
        <f t="shared" si="109"/>
        <v>4.7030000000000003</v>
      </c>
      <c r="S771" s="30">
        <f t="shared" si="110"/>
        <v>7.2</v>
      </c>
      <c r="T771" s="30">
        <f t="shared" si="111"/>
        <v>34.1</v>
      </c>
      <c r="U771" s="30">
        <f t="shared" si="112"/>
        <v>29</v>
      </c>
      <c r="V771" s="30">
        <f t="shared" si="113"/>
        <v>0</v>
      </c>
      <c r="W771" s="30">
        <f t="shared" si="114"/>
        <v>4</v>
      </c>
      <c r="X771" s="30">
        <f t="shared" si="115"/>
        <v>2</v>
      </c>
      <c r="Y771" s="30">
        <f t="shared" si="116"/>
        <v>85.343000000000004</v>
      </c>
    </row>
    <row r="772" spans="1:25" x14ac:dyDescent="0.2">
      <c r="A772" s="28">
        <v>42411</v>
      </c>
      <c r="B772">
        <v>2016</v>
      </c>
      <c r="C772">
        <v>2</v>
      </c>
      <c r="D772" t="s">
        <v>562</v>
      </c>
      <c r="E772" t="s">
        <v>415</v>
      </c>
      <c r="F772">
        <v>4</v>
      </c>
      <c r="G772" t="s">
        <v>1440</v>
      </c>
      <c r="H772" t="s">
        <v>1440</v>
      </c>
      <c r="I772" s="30">
        <v>1.66</v>
      </c>
      <c r="J772" s="30">
        <v>4.1559999999999997</v>
      </c>
      <c r="K772" s="30">
        <v>2.7</v>
      </c>
      <c r="L772" s="30">
        <v>38.1</v>
      </c>
      <c r="M772" s="30">
        <v>10</v>
      </c>
      <c r="N772" s="30">
        <v>1</v>
      </c>
      <c r="O772" s="30">
        <v>13</v>
      </c>
      <c r="P772" s="30">
        <v>4</v>
      </c>
      <c r="Q772" s="30">
        <f t="shared" si="108"/>
        <v>1.66</v>
      </c>
      <c r="R772" s="30">
        <f t="shared" si="109"/>
        <v>4.1559999999999997</v>
      </c>
      <c r="S772" s="30">
        <f t="shared" si="110"/>
        <v>2.7</v>
      </c>
      <c r="T772" s="30">
        <f t="shared" si="111"/>
        <v>38.1</v>
      </c>
      <c r="U772" s="30">
        <f t="shared" si="112"/>
        <v>10</v>
      </c>
      <c r="V772" s="30">
        <f t="shared" si="113"/>
        <v>1</v>
      </c>
      <c r="W772" s="30">
        <f t="shared" si="114"/>
        <v>13</v>
      </c>
      <c r="X772" s="30">
        <f t="shared" si="115"/>
        <v>4</v>
      </c>
      <c r="Y772" s="30">
        <f t="shared" si="116"/>
        <v>74.616</v>
      </c>
    </row>
    <row r="773" spans="1:25" x14ac:dyDescent="0.2">
      <c r="A773" s="28">
        <v>42412</v>
      </c>
      <c r="B773">
        <v>2016</v>
      </c>
      <c r="C773">
        <v>2</v>
      </c>
      <c r="D773" t="s">
        <v>562</v>
      </c>
      <c r="E773" t="s">
        <v>417</v>
      </c>
      <c r="F773">
        <v>5</v>
      </c>
      <c r="G773" t="s">
        <v>1440</v>
      </c>
      <c r="H773" t="s">
        <v>1440</v>
      </c>
      <c r="I773" s="30">
        <v>5.99</v>
      </c>
      <c r="J773" s="30">
        <v>6.4290000000000003</v>
      </c>
      <c r="K773" s="30">
        <v>8.5</v>
      </c>
      <c r="L773" s="30">
        <v>60.674999999999997</v>
      </c>
      <c r="M773" s="30">
        <v>4</v>
      </c>
      <c r="N773" s="30">
        <v>0</v>
      </c>
      <c r="O773" s="30">
        <v>20</v>
      </c>
      <c r="P773" s="30">
        <v>1</v>
      </c>
      <c r="Q773" s="30">
        <f t="shared" si="108"/>
        <v>5.99</v>
      </c>
      <c r="R773" s="30">
        <f t="shared" si="109"/>
        <v>6.4290000000000003</v>
      </c>
      <c r="S773" s="30">
        <f t="shared" si="110"/>
        <v>8.5</v>
      </c>
      <c r="T773" s="30">
        <f t="shared" si="111"/>
        <v>60.674999999999997</v>
      </c>
      <c r="U773" s="30">
        <f t="shared" si="112"/>
        <v>4</v>
      </c>
      <c r="V773" s="30">
        <f t="shared" si="113"/>
        <v>0</v>
      </c>
      <c r="W773" s="30">
        <f t="shared" si="114"/>
        <v>20</v>
      </c>
      <c r="X773" s="30">
        <f t="shared" si="115"/>
        <v>1</v>
      </c>
      <c r="Y773" s="30">
        <f t="shared" si="116"/>
        <v>106.59399999999999</v>
      </c>
    </row>
    <row r="774" spans="1:25" x14ac:dyDescent="0.2">
      <c r="A774" s="28">
        <v>42413</v>
      </c>
      <c r="B774">
        <v>2016</v>
      </c>
      <c r="C774">
        <v>2</v>
      </c>
      <c r="D774" t="s">
        <v>562</v>
      </c>
      <c r="E774" t="s">
        <v>419</v>
      </c>
      <c r="F774">
        <v>6</v>
      </c>
      <c r="G774" t="s">
        <v>1440</v>
      </c>
      <c r="H774" t="s">
        <v>1440</v>
      </c>
      <c r="I774" s="30">
        <v>2.67</v>
      </c>
      <c r="J774" s="30">
        <v>3.67</v>
      </c>
      <c r="K774" s="30">
        <v>5</v>
      </c>
      <c r="L774" s="30">
        <v>42.4</v>
      </c>
      <c r="M774" s="30">
        <v>2</v>
      </c>
      <c r="N774" s="30">
        <v>0</v>
      </c>
      <c r="O774" s="30">
        <v>10</v>
      </c>
      <c r="P774" s="30">
        <v>2</v>
      </c>
      <c r="Q774" s="30">
        <f t="shared" si="108"/>
        <v>2.67</v>
      </c>
      <c r="R774" s="30">
        <f t="shared" si="109"/>
        <v>3.67</v>
      </c>
      <c r="S774" s="30">
        <f t="shared" si="110"/>
        <v>5</v>
      </c>
      <c r="T774" s="30">
        <f t="shared" si="111"/>
        <v>42.4</v>
      </c>
      <c r="U774" s="30">
        <f t="shared" si="112"/>
        <v>2</v>
      </c>
      <c r="V774" s="30">
        <f t="shared" si="113"/>
        <v>0</v>
      </c>
      <c r="W774" s="30">
        <f t="shared" si="114"/>
        <v>10</v>
      </c>
      <c r="X774" s="30">
        <f t="shared" si="115"/>
        <v>2</v>
      </c>
      <c r="Y774" s="30">
        <f t="shared" si="116"/>
        <v>67.739999999999995</v>
      </c>
    </row>
    <row r="775" spans="1:25" x14ac:dyDescent="0.2">
      <c r="A775" s="28">
        <v>42414</v>
      </c>
      <c r="B775">
        <v>2016</v>
      </c>
      <c r="C775">
        <v>2</v>
      </c>
      <c r="D775" t="s">
        <v>562</v>
      </c>
      <c r="E775" t="s">
        <v>421</v>
      </c>
      <c r="F775">
        <v>7</v>
      </c>
      <c r="G775" t="s">
        <v>1440</v>
      </c>
      <c r="H775" t="s">
        <v>1440</v>
      </c>
      <c r="I775" s="30">
        <v>5.84</v>
      </c>
      <c r="J775" s="30">
        <v>7.34</v>
      </c>
      <c r="K775" s="30">
        <v>3.8</v>
      </c>
      <c r="L775" s="30">
        <v>43.6</v>
      </c>
      <c r="M775" s="30">
        <v>5</v>
      </c>
      <c r="N775" s="30">
        <v>0</v>
      </c>
      <c r="O775" s="30">
        <v>7</v>
      </c>
      <c r="P775" s="30">
        <v>4</v>
      </c>
      <c r="Q775" s="30">
        <f t="shared" si="108"/>
        <v>5.84</v>
      </c>
      <c r="R775" s="30">
        <f t="shared" si="109"/>
        <v>7.34</v>
      </c>
      <c r="S775" s="30">
        <f t="shared" si="110"/>
        <v>3.8</v>
      </c>
      <c r="T775" s="30">
        <f t="shared" si="111"/>
        <v>43.6</v>
      </c>
      <c r="U775" s="30">
        <f t="shared" si="112"/>
        <v>5</v>
      </c>
      <c r="V775" s="30">
        <f t="shared" si="113"/>
        <v>0</v>
      </c>
      <c r="W775" s="30">
        <f t="shared" si="114"/>
        <v>7</v>
      </c>
      <c r="X775" s="30">
        <f t="shared" si="115"/>
        <v>4</v>
      </c>
      <c r="Y775" s="30">
        <f t="shared" si="116"/>
        <v>76.58</v>
      </c>
    </row>
    <row r="776" spans="1:25" x14ac:dyDescent="0.2">
      <c r="A776" s="28">
        <v>42415</v>
      </c>
      <c r="B776">
        <v>2016</v>
      </c>
      <c r="C776">
        <v>2</v>
      </c>
      <c r="D776" t="s">
        <v>562</v>
      </c>
      <c r="E776" t="s">
        <v>62</v>
      </c>
      <c r="F776">
        <v>1</v>
      </c>
      <c r="G776" t="s">
        <v>1440</v>
      </c>
      <c r="H776" t="s">
        <v>1440</v>
      </c>
      <c r="I776" s="30">
        <v>5.33</v>
      </c>
      <c r="J776" s="30">
        <v>5.33</v>
      </c>
      <c r="K776" s="30">
        <v>5.3</v>
      </c>
      <c r="L776" s="30">
        <v>52.2</v>
      </c>
      <c r="M776" s="30">
        <v>6</v>
      </c>
      <c r="N776" s="30">
        <v>0</v>
      </c>
      <c r="O776" s="30">
        <v>0</v>
      </c>
      <c r="P776" s="30">
        <v>0</v>
      </c>
      <c r="Q776" s="30">
        <f t="shared" si="108"/>
        <v>5.33</v>
      </c>
      <c r="R776" s="30">
        <f t="shared" si="109"/>
        <v>5.33</v>
      </c>
      <c r="S776" s="30">
        <f t="shared" si="110"/>
        <v>5.3</v>
      </c>
      <c r="T776" s="30">
        <f t="shared" si="111"/>
        <v>52.2</v>
      </c>
      <c r="U776" s="30">
        <f t="shared" si="112"/>
        <v>6</v>
      </c>
      <c r="V776" s="30">
        <f t="shared" si="113"/>
        <v>0</v>
      </c>
      <c r="W776" s="30">
        <f t="shared" si="114"/>
        <v>0</v>
      </c>
      <c r="X776" s="30">
        <f t="shared" si="115"/>
        <v>0</v>
      </c>
      <c r="Y776" s="30">
        <f t="shared" si="116"/>
        <v>74.16</v>
      </c>
    </row>
    <row r="777" spans="1:25" x14ac:dyDescent="0.2">
      <c r="A777" s="28">
        <v>42416</v>
      </c>
      <c r="B777">
        <v>2016</v>
      </c>
      <c r="C777">
        <v>2</v>
      </c>
      <c r="D777" t="s">
        <v>562</v>
      </c>
      <c r="E777" t="s">
        <v>411</v>
      </c>
      <c r="F777">
        <v>2</v>
      </c>
      <c r="G777" t="s">
        <v>1440</v>
      </c>
      <c r="H777" t="s">
        <v>1440</v>
      </c>
      <c r="I777" s="30">
        <v>7.33</v>
      </c>
      <c r="J777" s="30">
        <v>2.3199999999999998</v>
      </c>
      <c r="K777" s="30">
        <v>3</v>
      </c>
      <c r="L777" s="30">
        <v>29</v>
      </c>
      <c r="M777" s="30">
        <v>3</v>
      </c>
      <c r="N777" s="30">
        <v>2</v>
      </c>
      <c r="O777" s="30">
        <v>9</v>
      </c>
      <c r="P777" s="30">
        <v>3</v>
      </c>
      <c r="Q777" s="30">
        <f t="shared" si="108"/>
        <v>7.33</v>
      </c>
      <c r="R777" s="30">
        <f t="shared" si="109"/>
        <v>2.3199999999999998</v>
      </c>
      <c r="S777" s="30">
        <f t="shared" si="110"/>
        <v>3</v>
      </c>
      <c r="T777" s="30">
        <f t="shared" si="111"/>
        <v>29</v>
      </c>
      <c r="U777" s="30">
        <f t="shared" si="112"/>
        <v>3</v>
      </c>
      <c r="V777" s="30">
        <f t="shared" si="113"/>
        <v>2</v>
      </c>
      <c r="W777" s="30">
        <f t="shared" si="114"/>
        <v>9</v>
      </c>
      <c r="X777" s="30">
        <f t="shared" si="115"/>
        <v>3</v>
      </c>
      <c r="Y777" s="30">
        <f t="shared" si="116"/>
        <v>58.65</v>
      </c>
    </row>
    <row r="778" spans="1:25" x14ac:dyDescent="0.2">
      <c r="A778" s="28">
        <v>42417</v>
      </c>
      <c r="B778">
        <v>2016</v>
      </c>
      <c r="C778">
        <v>2</v>
      </c>
      <c r="D778" t="s">
        <v>562</v>
      </c>
      <c r="E778" t="s">
        <v>413</v>
      </c>
      <c r="F778">
        <v>3</v>
      </c>
      <c r="G778" t="s">
        <v>1440</v>
      </c>
      <c r="H778" t="s">
        <v>1440</v>
      </c>
      <c r="I778" s="30">
        <v>3</v>
      </c>
      <c r="J778" s="30">
        <v>5</v>
      </c>
      <c r="K778" s="30">
        <v>4</v>
      </c>
      <c r="L778" s="30">
        <v>26.6</v>
      </c>
      <c r="M778" s="30">
        <v>12</v>
      </c>
      <c r="N778" s="30">
        <v>1</v>
      </c>
      <c r="O778" s="30">
        <v>1</v>
      </c>
      <c r="P778" s="30">
        <v>0</v>
      </c>
      <c r="Q778" s="30">
        <f t="shared" si="108"/>
        <v>3</v>
      </c>
      <c r="R778" s="30">
        <f t="shared" si="109"/>
        <v>5</v>
      </c>
      <c r="S778" s="30">
        <f t="shared" si="110"/>
        <v>4</v>
      </c>
      <c r="T778" s="30">
        <f t="shared" si="111"/>
        <v>26.6</v>
      </c>
      <c r="U778" s="30">
        <f t="shared" si="112"/>
        <v>12</v>
      </c>
      <c r="V778" s="30">
        <f t="shared" si="113"/>
        <v>1</v>
      </c>
      <c r="W778" s="30">
        <f t="shared" si="114"/>
        <v>1</v>
      </c>
      <c r="X778" s="30">
        <f t="shared" si="115"/>
        <v>0</v>
      </c>
      <c r="Y778" s="30">
        <f t="shared" si="116"/>
        <v>52.6</v>
      </c>
    </row>
    <row r="779" spans="1:25" x14ac:dyDescent="0.2">
      <c r="A779" s="28">
        <v>42418</v>
      </c>
      <c r="B779">
        <v>2016</v>
      </c>
      <c r="C779">
        <v>2</v>
      </c>
      <c r="D779" t="s">
        <v>562</v>
      </c>
      <c r="E779" t="s">
        <v>415</v>
      </c>
      <c r="F779">
        <v>4</v>
      </c>
      <c r="G779" t="s">
        <v>1440</v>
      </c>
      <c r="H779" t="s">
        <v>1440</v>
      </c>
      <c r="I779" s="30">
        <v>2.34</v>
      </c>
      <c r="J779" s="30">
        <v>1</v>
      </c>
      <c r="K779" s="30">
        <v>4.3</v>
      </c>
      <c r="L779" s="30">
        <v>43.85</v>
      </c>
      <c r="M779" s="30">
        <v>3</v>
      </c>
      <c r="N779" s="30">
        <v>0</v>
      </c>
      <c r="O779" s="30">
        <v>9</v>
      </c>
      <c r="P779" s="30">
        <v>1</v>
      </c>
      <c r="Q779" s="30">
        <f t="shared" si="108"/>
        <v>2.34</v>
      </c>
      <c r="R779" s="30">
        <f t="shared" si="109"/>
        <v>1</v>
      </c>
      <c r="S779" s="30">
        <f t="shared" si="110"/>
        <v>4.3</v>
      </c>
      <c r="T779" s="30">
        <f t="shared" si="111"/>
        <v>43.85</v>
      </c>
      <c r="U779" s="30">
        <f t="shared" si="112"/>
        <v>3</v>
      </c>
      <c r="V779" s="30">
        <f t="shared" si="113"/>
        <v>0</v>
      </c>
      <c r="W779" s="30">
        <f t="shared" si="114"/>
        <v>9</v>
      </c>
      <c r="X779" s="30">
        <f t="shared" si="115"/>
        <v>1</v>
      </c>
      <c r="Y779" s="30">
        <f t="shared" si="116"/>
        <v>64.490000000000009</v>
      </c>
    </row>
    <row r="780" spans="1:25" x14ac:dyDescent="0.2">
      <c r="A780" s="28">
        <v>42419</v>
      </c>
      <c r="B780">
        <v>2016</v>
      </c>
      <c r="C780">
        <v>2</v>
      </c>
      <c r="D780" t="s">
        <v>562</v>
      </c>
      <c r="E780" t="s">
        <v>417</v>
      </c>
      <c r="F780">
        <v>5</v>
      </c>
      <c r="G780" t="s">
        <v>1440</v>
      </c>
      <c r="H780" t="s">
        <v>1440</v>
      </c>
      <c r="I780" s="30">
        <v>4</v>
      </c>
      <c r="J780" s="30">
        <v>1.67</v>
      </c>
      <c r="K780" s="30">
        <v>4</v>
      </c>
      <c r="L780" s="30">
        <v>28.7</v>
      </c>
      <c r="M780" s="30">
        <v>18</v>
      </c>
      <c r="N780" s="30">
        <v>2</v>
      </c>
      <c r="O780" s="30">
        <v>26</v>
      </c>
      <c r="P780" s="30">
        <v>1</v>
      </c>
      <c r="Q780" s="30">
        <f t="shared" si="108"/>
        <v>4</v>
      </c>
      <c r="R780" s="30">
        <f t="shared" si="109"/>
        <v>1.67</v>
      </c>
      <c r="S780" s="30">
        <f t="shared" si="110"/>
        <v>4</v>
      </c>
      <c r="T780" s="30">
        <f t="shared" si="111"/>
        <v>28.7</v>
      </c>
      <c r="U780" s="30">
        <f t="shared" si="112"/>
        <v>18</v>
      </c>
      <c r="V780" s="30">
        <f t="shared" si="113"/>
        <v>2</v>
      </c>
      <c r="W780" s="30">
        <f t="shared" si="114"/>
        <v>26</v>
      </c>
      <c r="X780" s="30">
        <f t="shared" si="115"/>
        <v>1</v>
      </c>
      <c r="Y780" s="30">
        <f t="shared" si="116"/>
        <v>85.37</v>
      </c>
    </row>
    <row r="781" spans="1:25" x14ac:dyDescent="0.2">
      <c r="A781" s="28">
        <v>42420</v>
      </c>
      <c r="B781">
        <v>2016</v>
      </c>
      <c r="C781">
        <v>2</v>
      </c>
      <c r="D781" t="s">
        <v>562</v>
      </c>
      <c r="E781" t="s">
        <v>419</v>
      </c>
      <c r="F781">
        <v>6</v>
      </c>
      <c r="G781" t="s">
        <v>1440</v>
      </c>
      <c r="H781" t="s">
        <v>1440</v>
      </c>
      <c r="I781" s="30">
        <v>10.33</v>
      </c>
      <c r="J781" s="30">
        <v>4.1219999999999999</v>
      </c>
      <c r="K781" s="30">
        <v>4</v>
      </c>
      <c r="L781" s="30">
        <v>36.9</v>
      </c>
      <c r="M781" s="30">
        <v>5</v>
      </c>
      <c r="N781" s="30">
        <v>0</v>
      </c>
      <c r="O781" s="30">
        <v>8</v>
      </c>
      <c r="P781" s="30">
        <v>3</v>
      </c>
      <c r="Q781" s="30">
        <f t="shared" si="108"/>
        <v>10.33</v>
      </c>
      <c r="R781" s="30">
        <f t="shared" si="109"/>
        <v>4.1219999999999999</v>
      </c>
      <c r="S781" s="30">
        <f t="shared" si="110"/>
        <v>4</v>
      </c>
      <c r="T781" s="30">
        <f t="shared" si="111"/>
        <v>36.9</v>
      </c>
      <c r="U781" s="30">
        <f t="shared" si="112"/>
        <v>5</v>
      </c>
      <c r="V781" s="30">
        <f t="shared" si="113"/>
        <v>0</v>
      </c>
      <c r="W781" s="30">
        <f t="shared" si="114"/>
        <v>8</v>
      </c>
      <c r="X781" s="30">
        <f t="shared" si="115"/>
        <v>3</v>
      </c>
      <c r="Y781" s="30">
        <f t="shared" si="116"/>
        <v>71.352000000000004</v>
      </c>
    </row>
    <row r="782" spans="1:25" x14ac:dyDescent="0.2">
      <c r="A782" s="28">
        <v>42421</v>
      </c>
      <c r="B782">
        <v>2016</v>
      </c>
      <c r="C782">
        <v>2</v>
      </c>
      <c r="D782" t="s">
        <v>562</v>
      </c>
      <c r="E782" t="s">
        <v>421</v>
      </c>
      <c r="F782">
        <v>7</v>
      </c>
      <c r="G782" t="s">
        <v>1440</v>
      </c>
      <c r="H782" t="s">
        <v>1440</v>
      </c>
      <c r="I782" s="30">
        <v>6.34</v>
      </c>
      <c r="J782" s="30">
        <v>4</v>
      </c>
      <c r="K782" s="30">
        <v>0</v>
      </c>
      <c r="L782" s="30">
        <v>55.7</v>
      </c>
      <c r="M782" s="30">
        <v>5</v>
      </c>
      <c r="N782" s="30">
        <v>2</v>
      </c>
      <c r="O782" s="30">
        <v>7</v>
      </c>
      <c r="P782" s="30">
        <v>4</v>
      </c>
      <c r="Q782" s="30">
        <f t="shared" si="108"/>
        <v>6.34</v>
      </c>
      <c r="R782" s="30">
        <f t="shared" si="109"/>
        <v>4</v>
      </c>
      <c r="S782" s="30">
        <f t="shared" si="110"/>
        <v>0</v>
      </c>
      <c r="T782" s="30">
        <f t="shared" si="111"/>
        <v>55.7</v>
      </c>
      <c r="U782" s="30">
        <f t="shared" si="112"/>
        <v>5</v>
      </c>
      <c r="V782" s="30">
        <f t="shared" si="113"/>
        <v>2</v>
      </c>
      <c r="W782" s="30">
        <f t="shared" si="114"/>
        <v>7</v>
      </c>
      <c r="X782" s="30">
        <f t="shared" si="115"/>
        <v>4</v>
      </c>
      <c r="Y782" s="30">
        <f t="shared" si="116"/>
        <v>84.04</v>
      </c>
    </row>
    <row r="783" spans="1:25" x14ac:dyDescent="0.2">
      <c r="A783" s="28">
        <v>42422</v>
      </c>
      <c r="B783">
        <v>2016</v>
      </c>
      <c r="C783">
        <v>2</v>
      </c>
      <c r="D783" t="s">
        <v>562</v>
      </c>
      <c r="E783" t="s">
        <v>62</v>
      </c>
      <c r="F783">
        <v>1</v>
      </c>
      <c r="G783" t="s">
        <v>1440</v>
      </c>
      <c r="H783" t="s">
        <v>1440</v>
      </c>
      <c r="I783" s="30">
        <v>3</v>
      </c>
      <c r="J783" s="30">
        <v>5.32</v>
      </c>
      <c r="K783" s="30">
        <v>3</v>
      </c>
      <c r="L783" s="30">
        <v>51.125</v>
      </c>
      <c r="M783" s="30">
        <v>10</v>
      </c>
      <c r="N783" s="30">
        <v>0</v>
      </c>
      <c r="O783" s="30">
        <v>12</v>
      </c>
      <c r="P783" s="30">
        <v>4</v>
      </c>
      <c r="Q783" s="30">
        <f t="shared" si="108"/>
        <v>3</v>
      </c>
      <c r="R783" s="30">
        <f t="shared" si="109"/>
        <v>5.32</v>
      </c>
      <c r="S783" s="30">
        <f t="shared" si="110"/>
        <v>3</v>
      </c>
      <c r="T783" s="30">
        <f t="shared" si="111"/>
        <v>51.125</v>
      </c>
      <c r="U783" s="30">
        <f t="shared" si="112"/>
        <v>10</v>
      </c>
      <c r="V783" s="30">
        <f t="shared" si="113"/>
        <v>0</v>
      </c>
      <c r="W783" s="30">
        <f t="shared" si="114"/>
        <v>12</v>
      </c>
      <c r="X783" s="30">
        <f t="shared" si="115"/>
        <v>4</v>
      </c>
      <c r="Y783" s="30">
        <f t="shared" si="116"/>
        <v>88.444999999999993</v>
      </c>
    </row>
    <row r="784" spans="1:25" x14ac:dyDescent="0.2">
      <c r="A784" s="28">
        <v>42423</v>
      </c>
      <c r="B784">
        <v>2016</v>
      </c>
      <c r="C784">
        <v>2</v>
      </c>
      <c r="D784" t="s">
        <v>562</v>
      </c>
      <c r="E784" t="s">
        <v>411</v>
      </c>
      <c r="F784">
        <v>2</v>
      </c>
      <c r="G784" t="s">
        <v>1440</v>
      </c>
      <c r="H784" t="s">
        <v>1440</v>
      </c>
      <c r="I784" s="30">
        <v>3</v>
      </c>
      <c r="J784" s="30">
        <v>2.33</v>
      </c>
      <c r="K784" s="30">
        <v>2.6</v>
      </c>
      <c r="L784" s="30">
        <v>41.3</v>
      </c>
      <c r="M784" s="30">
        <v>11</v>
      </c>
      <c r="N784" s="30">
        <v>0</v>
      </c>
      <c r="O784" s="30">
        <v>15</v>
      </c>
      <c r="P784" s="30">
        <v>3</v>
      </c>
      <c r="Q784" s="30">
        <f t="shared" si="108"/>
        <v>3</v>
      </c>
      <c r="R784" s="30">
        <f t="shared" si="109"/>
        <v>2.33</v>
      </c>
      <c r="S784" s="30">
        <f t="shared" si="110"/>
        <v>2.6</v>
      </c>
      <c r="T784" s="30">
        <f t="shared" si="111"/>
        <v>41.3</v>
      </c>
      <c r="U784" s="30">
        <f t="shared" si="112"/>
        <v>11</v>
      </c>
      <c r="V784" s="30">
        <f t="shared" si="113"/>
        <v>0</v>
      </c>
      <c r="W784" s="30">
        <f t="shared" si="114"/>
        <v>15</v>
      </c>
      <c r="X784" s="30">
        <f t="shared" si="115"/>
        <v>3</v>
      </c>
      <c r="Y784" s="30">
        <f t="shared" si="116"/>
        <v>78.22999999999999</v>
      </c>
    </row>
    <row r="785" spans="1:25" x14ac:dyDescent="0.2">
      <c r="A785" s="28">
        <v>42424</v>
      </c>
      <c r="B785">
        <v>2016</v>
      </c>
      <c r="C785">
        <v>2</v>
      </c>
      <c r="D785" t="s">
        <v>562</v>
      </c>
      <c r="E785" t="s">
        <v>413</v>
      </c>
      <c r="F785">
        <v>3</v>
      </c>
      <c r="G785" t="s">
        <v>1440</v>
      </c>
      <c r="H785" t="s">
        <v>1440</v>
      </c>
      <c r="I785" s="30">
        <v>7.66</v>
      </c>
      <c r="J785" s="30">
        <v>2.33</v>
      </c>
      <c r="K785" s="30">
        <v>2.1</v>
      </c>
      <c r="L785" s="30">
        <v>35</v>
      </c>
      <c r="M785" s="30">
        <v>6</v>
      </c>
      <c r="N785" s="30">
        <v>2</v>
      </c>
      <c r="O785" s="30">
        <v>5</v>
      </c>
      <c r="P785" s="30">
        <v>1</v>
      </c>
      <c r="Q785" s="30">
        <f t="shared" si="108"/>
        <v>7.66</v>
      </c>
      <c r="R785" s="30">
        <f t="shared" si="109"/>
        <v>2.33</v>
      </c>
      <c r="S785" s="30">
        <f t="shared" si="110"/>
        <v>2.1</v>
      </c>
      <c r="T785" s="30">
        <f t="shared" si="111"/>
        <v>35</v>
      </c>
      <c r="U785" s="30">
        <f t="shared" si="112"/>
        <v>6</v>
      </c>
      <c r="V785" s="30">
        <f t="shared" si="113"/>
        <v>2</v>
      </c>
      <c r="W785" s="30">
        <f t="shared" si="114"/>
        <v>5</v>
      </c>
      <c r="X785" s="30">
        <f t="shared" si="115"/>
        <v>1</v>
      </c>
      <c r="Y785" s="30">
        <f t="shared" si="116"/>
        <v>61.09</v>
      </c>
    </row>
    <row r="786" spans="1:25" x14ac:dyDescent="0.2">
      <c r="A786" s="28">
        <v>42425</v>
      </c>
      <c r="B786">
        <v>2016</v>
      </c>
      <c r="C786">
        <v>2</v>
      </c>
      <c r="D786" t="s">
        <v>562</v>
      </c>
      <c r="E786" t="s">
        <v>415</v>
      </c>
      <c r="F786">
        <v>4</v>
      </c>
      <c r="G786" t="s">
        <v>1440</v>
      </c>
      <c r="H786" t="s">
        <v>1440</v>
      </c>
      <c r="I786" s="30">
        <v>7.99</v>
      </c>
      <c r="J786" s="30">
        <v>3.99</v>
      </c>
      <c r="K786" s="30">
        <v>5</v>
      </c>
      <c r="L786" s="30">
        <v>41</v>
      </c>
      <c r="M786" s="30">
        <v>22</v>
      </c>
      <c r="N786" s="30">
        <v>1</v>
      </c>
      <c r="O786" s="30">
        <v>4</v>
      </c>
      <c r="P786" s="30">
        <v>3</v>
      </c>
      <c r="Q786" s="30">
        <f t="shared" si="108"/>
        <v>7.99</v>
      </c>
      <c r="R786" s="30">
        <f t="shared" si="109"/>
        <v>3.99</v>
      </c>
      <c r="S786" s="30">
        <f t="shared" si="110"/>
        <v>5</v>
      </c>
      <c r="T786" s="30">
        <f t="shared" si="111"/>
        <v>41</v>
      </c>
      <c r="U786" s="30">
        <f t="shared" si="112"/>
        <v>22</v>
      </c>
      <c r="V786" s="30">
        <f t="shared" si="113"/>
        <v>1</v>
      </c>
      <c r="W786" s="30">
        <f t="shared" si="114"/>
        <v>4</v>
      </c>
      <c r="X786" s="30">
        <f t="shared" si="115"/>
        <v>3</v>
      </c>
      <c r="Y786" s="30">
        <f t="shared" si="116"/>
        <v>87.98</v>
      </c>
    </row>
    <row r="787" spans="1:25" x14ac:dyDescent="0.2">
      <c r="A787" s="28">
        <v>42426</v>
      </c>
      <c r="B787">
        <v>2016</v>
      </c>
      <c r="C787">
        <v>2</v>
      </c>
      <c r="D787" t="s">
        <v>562</v>
      </c>
      <c r="E787" t="s">
        <v>417</v>
      </c>
      <c r="F787">
        <v>5</v>
      </c>
      <c r="G787" t="s">
        <v>1440</v>
      </c>
      <c r="H787" t="s">
        <v>1440</v>
      </c>
      <c r="I787" s="30">
        <v>5</v>
      </c>
      <c r="J787" s="30">
        <v>5.8479999999999999</v>
      </c>
      <c r="K787" s="30">
        <v>4.5</v>
      </c>
      <c r="L787" s="30">
        <v>28.55</v>
      </c>
      <c r="M787" s="30">
        <v>6</v>
      </c>
      <c r="N787" s="30">
        <v>2</v>
      </c>
      <c r="O787" s="30">
        <v>0</v>
      </c>
      <c r="P787" s="30">
        <v>1</v>
      </c>
      <c r="Q787" s="30">
        <f t="shared" si="108"/>
        <v>5</v>
      </c>
      <c r="R787" s="30">
        <f t="shared" si="109"/>
        <v>5.8479999999999999</v>
      </c>
      <c r="S787" s="30">
        <f t="shared" si="110"/>
        <v>4.5</v>
      </c>
      <c r="T787" s="30">
        <f t="shared" si="111"/>
        <v>28.55</v>
      </c>
      <c r="U787" s="30">
        <f t="shared" si="112"/>
        <v>6</v>
      </c>
      <c r="V787" s="30">
        <f t="shared" si="113"/>
        <v>2</v>
      </c>
      <c r="W787" s="30">
        <f t="shared" si="114"/>
        <v>0</v>
      </c>
      <c r="X787" s="30">
        <f t="shared" si="115"/>
        <v>1</v>
      </c>
      <c r="Y787" s="30">
        <f t="shared" si="116"/>
        <v>52.897999999999996</v>
      </c>
    </row>
    <row r="788" spans="1:25" x14ac:dyDescent="0.2">
      <c r="A788" s="28">
        <v>42427</v>
      </c>
      <c r="B788">
        <v>2016</v>
      </c>
      <c r="C788">
        <v>2</v>
      </c>
      <c r="D788" t="s">
        <v>562</v>
      </c>
      <c r="E788" t="s">
        <v>419</v>
      </c>
      <c r="F788">
        <v>6</v>
      </c>
      <c r="G788" t="s">
        <v>1440</v>
      </c>
      <c r="H788" t="s">
        <v>1440</v>
      </c>
      <c r="I788" s="30">
        <v>8</v>
      </c>
      <c r="J788" s="30">
        <v>7</v>
      </c>
      <c r="K788" s="30">
        <v>6.6</v>
      </c>
      <c r="L788" s="30">
        <v>25.8</v>
      </c>
      <c r="M788" s="30">
        <v>3</v>
      </c>
      <c r="N788" s="30">
        <v>0</v>
      </c>
      <c r="O788" s="30">
        <v>5</v>
      </c>
      <c r="P788" s="30">
        <v>2</v>
      </c>
      <c r="Q788" s="30">
        <f t="shared" si="108"/>
        <v>8</v>
      </c>
      <c r="R788" s="30">
        <f t="shared" si="109"/>
        <v>7</v>
      </c>
      <c r="S788" s="30">
        <f t="shared" si="110"/>
        <v>6.6</v>
      </c>
      <c r="T788" s="30">
        <f t="shared" si="111"/>
        <v>25.8</v>
      </c>
      <c r="U788" s="30">
        <f t="shared" si="112"/>
        <v>3</v>
      </c>
      <c r="V788" s="30">
        <f t="shared" si="113"/>
        <v>0</v>
      </c>
      <c r="W788" s="30">
        <f t="shared" si="114"/>
        <v>5</v>
      </c>
      <c r="X788" s="30">
        <f t="shared" si="115"/>
        <v>2</v>
      </c>
      <c r="Y788" s="30">
        <f t="shared" si="116"/>
        <v>57.400000000000006</v>
      </c>
    </row>
    <row r="789" spans="1:25" x14ac:dyDescent="0.2">
      <c r="A789" s="28">
        <v>42428</v>
      </c>
      <c r="B789">
        <v>2016</v>
      </c>
      <c r="C789">
        <v>2</v>
      </c>
      <c r="D789" t="s">
        <v>562</v>
      </c>
      <c r="E789" t="s">
        <v>421</v>
      </c>
      <c r="F789">
        <v>7</v>
      </c>
      <c r="G789" t="s">
        <v>1440</v>
      </c>
      <c r="H789" t="s">
        <v>1440</v>
      </c>
      <c r="I789" s="30">
        <v>8</v>
      </c>
      <c r="J789" s="30">
        <v>4.0330000000000004</v>
      </c>
      <c r="K789" s="30">
        <v>10.1</v>
      </c>
      <c r="L789" s="30">
        <v>66.5</v>
      </c>
      <c r="M789" s="30">
        <v>6</v>
      </c>
      <c r="N789" s="30">
        <v>0</v>
      </c>
      <c r="O789" s="30">
        <v>26</v>
      </c>
      <c r="P789" s="30">
        <v>5</v>
      </c>
      <c r="Q789" s="30">
        <f t="shared" si="108"/>
        <v>8</v>
      </c>
      <c r="R789" s="30">
        <f t="shared" si="109"/>
        <v>4.0330000000000004</v>
      </c>
      <c r="S789" s="30">
        <f t="shared" si="110"/>
        <v>10.1</v>
      </c>
      <c r="T789" s="30">
        <f t="shared" si="111"/>
        <v>66.5</v>
      </c>
      <c r="U789" s="30">
        <f t="shared" si="112"/>
        <v>6</v>
      </c>
      <c r="V789" s="30">
        <f t="shared" si="113"/>
        <v>0</v>
      </c>
      <c r="W789" s="30">
        <f t="shared" si="114"/>
        <v>26</v>
      </c>
      <c r="X789" s="30">
        <f t="shared" si="115"/>
        <v>5</v>
      </c>
      <c r="Y789" s="30">
        <f t="shared" si="116"/>
        <v>125.63300000000001</v>
      </c>
    </row>
    <row r="790" spans="1:25" x14ac:dyDescent="0.2">
      <c r="A790" s="28">
        <v>42429</v>
      </c>
      <c r="B790">
        <v>2016</v>
      </c>
      <c r="C790">
        <v>2</v>
      </c>
      <c r="D790" t="s">
        <v>562</v>
      </c>
      <c r="E790" t="s">
        <v>62</v>
      </c>
      <c r="F790">
        <v>1</v>
      </c>
      <c r="G790" t="s">
        <v>1440</v>
      </c>
      <c r="H790" t="s">
        <v>1440</v>
      </c>
      <c r="I790" s="30">
        <v>7</v>
      </c>
      <c r="J790" s="30">
        <v>7.66</v>
      </c>
      <c r="K790" s="30">
        <v>4</v>
      </c>
      <c r="L790" s="30">
        <v>46.2</v>
      </c>
      <c r="M790" s="30">
        <v>13</v>
      </c>
      <c r="N790" s="30">
        <v>0</v>
      </c>
      <c r="O790" s="30">
        <v>3</v>
      </c>
      <c r="P790" s="30">
        <v>1</v>
      </c>
      <c r="Q790" s="30">
        <f t="shared" si="108"/>
        <v>7</v>
      </c>
      <c r="R790" s="30">
        <f t="shared" si="109"/>
        <v>7.66</v>
      </c>
      <c r="S790" s="30">
        <f t="shared" si="110"/>
        <v>4</v>
      </c>
      <c r="T790" s="30">
        <f t="shared" si="111"/>
        <v>46.2</v>
      </c>
      <c r="U790" s="30">
        <f t="shared" si="112"/>
        <v>13</v>
      </c>
      <c r="V790" s="30">
        <f t="shared" si="113"/>
        <v>0</v>
      </c>
      <c r="W790" s="30">
        <f t="shared" si="114"/>
        <v>3</v>
      </c>
      <c r="X790" s="30">
        <f t="shared" si="115"/>
        <v>1</v>
      </c>
      <c r="Y790" s="30">
        <f t="shared" si="116"/>
        <v>81.86</v>
      </c>
    </row>
    <row r="791" spans="1:25" x14ac:dyDescent="0.2">
      <c r="A791" s="28">
        <v>42430</v>
      </c>
      <c r="B791">
        <v>2016</v>
      </c>
      <c r="C791">
        <v>3</v>
      </c>
      <c r="D791" t="s">
        <v>499</v>
      </c>
      <c r="E791" t="s">
        <v>411</v>
      </c>
      <c r="F791">
        <v>2</v>
      </c>
      <c r="G791" t="s">
        <v>1440</v>
      </c>
      <c r="H791" t="s">
        <v>1440</v>
      </c>
      <c r="I791" s="30">
        <v>10</v>
      </c>
      <c r="J791" s="30">
        <v>4</v>
      </c>
      <c r="K791" s="30">
        <v>2.2000000000000002</v>
      </c>
      <c r="L791" s="30">
        <v>31</v>
      </c>
      <c r="M791" s="30">
        <v>11</v>
      </c>
      <c r="N791" s="30">
        <v>2</v>
      </c>
      <c r="O791" s="30">
        <v>0</v>
      </c>
      <c r="P791" s="30">
        <v>2</v>
      </c>
      <c r="Q791" s="30">
        <f t="shared" si="108"/>
        <v>10</v>
      </c>
      <c r="R791" s="30">
        <f t="shared" si="109"/>
        <v>4</v>
      </c>
      <c r="S791" s="30">
        <f t="shared" si="110"/>
        <v>2.2000000000000002</v>
      </c>
      <c r="T791" s="30">
        <f t="shared" si="111"/>
        <v>31</v>
      </c>
      <c r="U791" s="30">
        <f t="shared" si="112"/>
        <v>11</v>
      </c>
      <c r="V791" s="30">
        <f t="shared" si="113"/>
        <v>2</v>
      </c>
      <c r="W791" s="30">
        <f t="shared" si="114"/>
        <v>0</v>
      </c>
      <c r="X791" s="30">
        <f t="shared" si="115"/>
        <v>2</v>
      </c>
      <c r="Y791" s="30">
        <f t="shared" si="116"/>
        <v>62.2</v>
      </c>
    </row>
    <row r="792" spans="1:25" x14ac:dyDescent="0.2">
      <c r="A792" s="28">
        <v>42431</v>
      </c>
      <c r="B792">
        <v>2016</v>
      </c>
      <c r="C792">
        <v>3</v>
      </c>
      <c r="D792" t="s">
        <v>499</v>
      </c>
      <c r="E792" t="s">
        <v>413</v>
      </c>
      <c r="F792">
        <v>3</v>
      </c>
      <c r="G792" t="s">
        <v>1440</v>
      </c>
      <c r="H792" t="s">
        <v>1440</v>
      </c>
      <c r="I792" s="30">
        <v>3.33</v>
      </c>
      <c r="J792" s="30">
        <v>10.396000000000001</v>
      </c>
      <c r="K792" s="30">
        <v>5.3</v>
      </c>
      <c r="L792" s="30">
        <v>21.3</v>
      </c>
      <c r="M792" s="30">
        <v>15</v>
      </c>
      <c r="N792" s="30">
        <v>2</v>
      </c>
      <c r="O792" s="30">
        <v>1</v>
      </c>
      <c r="P792" s="30">
        <v>0</v>
      </c>
      <c r="Q792" s="30">
        <f t="shared" si="108"/>
        <v>3.33</v>
      </c>
      <c r="R792" s="30">
        <f t="shared" si="109"/>
        <v>10.396000000000001</v>
      </c>
      <c r="S792" s="30">
        <f t="shared" si="110"/>
        <v>5.3</v>
      </c>
      <c r="T792" s="30">
        <f t="shared" si="111"/>
        <v>21.3</v>
      </c>
      <c r="U792" s="30">
        <f t="shared" si="112"/>
        <v>15</v>
      </c>
      <c r="V792" s="30">
        <f t="shared" si="113"/>
        <v>2</v>
      </c>
      <c r="W792" s="30">
        <f t="shared" si="114"/>
        <v>1</v>
      </c>
      <c r="X792" s="30">
        <f t="shared" si="115"/>
        <v>0</v>
      </c>
      <c r="Y792" s="30">
        <f t="shared" si="116"/>
        <v>58.326000000000001</v>
      </c>
    </row>
    <row r="793" spans="1:25" x14ac:dyDescent="0.2">
      <c r="A793" s="28">
        <v>42432</v>
      </c>
      <c r="B793">
        <v>2016</v>
      </c>
      <c r="C793">
        <v>3</v>
      </c>
      <c r="D793" t="s">
        <v>499</v>
      </c>
      <c r="E793" t="s">
        <v>415</v>
      </c>
      <c r="F793">
        <v>4</v>
      </c>
      <c r="G793" t="s">
        <v>1440</v>
      </c>
      <c r="H793" t="s">
        <v>1440</v>
      </c>
      <c r="I793" s="30">
        <v>2.83</v>
      </c>
      <c r="J793" s="30">
        <v>2</v>
      </c>
      <c r="K793" s="30">
        <v>5</v>
      </c>
      <c r="L793" s="30">
        <v>55.8</v>
      </c>
      <c r="M793" s="30">
        <v>2</v>
      </c>
      <c r="N793" s="30">
        <v>0</v>
      </c>
      <c r="O793" s="30">
        <v>9</v>
      </c>
      <c r="P793" s="30">
        <v>4</v>
      </c>
      <c r="Q793" s="30">
        <f t="shared" si="108"/>
        <v>2.83</v>
      </c>
      <c r="R793" s="30">
        <f t="shared" si="109"/>
        <v>2</v>
      </c>
      <c r="S793" s="30">
        <f t="shared" si="110"/>
        <v>5</v>
      </c>
      <c r="T793" s="30">
        <f t="shared" si="111"/>
        <v>55.8</v>
      </c>
      <c r="U793" s="30">
        <f t="shared" si="112"/>
        <v>2</v>
      </c>
      <c r="V793" s="30">
        <f t="shared" si="113"/>
        <v>0</v>
      </c>
      <c r="W793" s="30">
        <f t="shared" si="114"/>
        <v>9</v>
      </c>
      <c r="X793" s="30">
        <f t="shared" si="115"/>
        <v>4</v>
      </c>
      <c r="Y793" s="30">
        <f t="shared" si="116"/>
        <v>80.63</v>
      </c>
    </row>
    <row r="794" spans="1:25" x14ac:dyDescent="0.2">
      <c r="A794" s="28">
        <v>42433</v>
      </c>
      <c r="B794">
        <v>2016</v>
      </c>
      <c r="C794">
        <v>3</v>
      </c>
      <c r="D794" t="s">
        <v>499</v>
      </c>
      <c r="E794" t="s">
        <v>417</v>
      </c>
      <c r="F794">
        <v>5</v>
      </c>
      <c r="G794" t="s">
        <v>1440</v>
      </c>
      <c r="H794" t="s">
        <v>1440</v>
      </c>
      <c r="I794" s="30">
        <v>5</v>
      </c>
      <c r="J794" s="30">
        <v>0.99</v>
      </c>
      <c r="K794" s="30">
        <v>4.4000000000000004</v>
      </c>
      <c r="L794" s="30">
        <v>26.6</v>
      </c>
      <c r="M794" s="30">
        <v>3</v>
      </c>
      <c r="N794" s="30">
        <v>0</v>
      </c>
      <c r="O794" s="30">
        <v>0</v>
      </c>
      <c r="P794" s="30">
        <v>0</v>
      </c>
      <c r="Q794" s="30">
        <f t="shared" si="108"/>
        <v>5</v>
      </c>
      <c r="R794" s="30">
        <f t="shared" si="109"/>
        <v>0.99</v>
      </c>
      <c r="S794" s="30">
        <f t="shared" si="110"/>
        <v>4.4000000000000004</v>
      </c>
      <c r="T794" s="30">
        <f t="shared" si="111"/>
        <v>26.6</v>
      </c>
      <c r="U794" s="30">
        <f t="shared" si="112"/>
        <v>3</v>
      </c>
      <c r="V794" s="30">
        <f t="shared" si="113"/>
        <v>0</v>
      </c>
      <c r="W794" s="30">
        <f t="shared" si="114"/>
        <v>0</v>
      </c>
      <c r="X794" s="30">
        <f t="shared" si="115"/>
        <v>0</v>
      </c>
      <c r="Y794" s="30">
        <f t="shared" si="116"/>
        <v>39.99</v>
      </c>
    </row>
    <row r="795" spans="1:25" x14ac:dyDescent="0.2">
      <c r="A795" s="28">
        <v>42434</v>
      </c>
      <c r="B795">
        <v>2016</v>
      </c>
      <c r="C795">
        <v>3</v>
      </c>
      <c r="D795" t="s">
        <v>499</v>
      </c>
      <c r="E795" t="s">
        <v>419</v>
      </c>
      <c r="F795">
        <v>6</v>
      </c>
      <c r="G795" t="s">
        <v>1440</v>
      </c>
      <c r="H795" t="s">
        <v>1440</v>
      </c>
      <c r="I795" s="30">
        <v>5</v>
      </c>
      <c r="J795" s="30">
        <v>4.891</v>
      </c>
      <c r="K795" s="30">
        <v>8</v>
      </c>
      <c r="L795" s="30">
        <v>38</v>
      </c>
      <c r="M795" s="30">
        <v>9</v>
      </c>
      <c r="N795" s="30">
        <v>0</v>
      </c>
      <c r="O795" s="30">
        <v>10</v>
      </c>
      <c r="P795" s="30">
        <v>5</v>
      </c>
      <c r="Q795" s="30">
        <f t="shared" si="108"/>
        <v>5</v>
      </c>
      <c r="R795" s="30">
        <f t="shared" si="109"/>
        <v>4.891</v>
      </c>
      <c r="S795" s="30">
        <f t="shared" si="110"/>
        <v>8</v>
      </c>
      <c r="T795" s="30">
        <f t="shared" si="111"/>
        <v>38</v>
      </c>
      <c r="U795" s="30">
        <f t="shared" si="112"/>
        <v>9</v>
      </c>
      <c r="V795" s="30">
        <f t="shared" si="113"/>
        <v>0</v>
      </c>
      <c r="W795" s="30">
        <f t="shared" si="114"/>
        <v>10</v>
      </c>
      <c r="X795" s="30">
        <f t="shared" si="115"/>
        <v>5</v>
      </c>
      <c r="Y795" s="30">
        <f t="shared" si="116"/>
        <v>79.890999999999991</v>
      </c>
    </row>
    <row r="796" spans="1:25" x14ac:dyDescent="0.2">
      <c r="A796" s="28">
        <v>42435</v>
      </c>
      <c r="B796">
        <v>2016</v>
      </c>
      <c r="C796">
        <v>3</v>
      </c>
      <c r="D796" t="s">
        <v>499</v>
      </c>
      <c r="E796" t="s">
        <v>421</v>
      </c>
      <c r="F796">
        <v>7</v>
      </c>
      <c r="G796" t="s">
        <v>1440</v>
      </c>
      <c r="H796" t="s">
        <v>1440</v>
      </c>
      <c r="I796" s="30">
        <v>5</v>
      </c>
      <c r="J796" s="30">
        <v>8.1449999999999996</v>
      </c>
      <c r="K796" s="30">
        <v>4.9000000000000004</v>
      </c>
      <c r="L796" s="30">
        <v>79.900000000000006</v>
      </c>
      <c r="M796" s="30">
        <v>2</v>
      </c>
      <c r="N796" s="30">
        <v>0</v>
      </c>
      <c r="O796" s="30">
        <v>5</v>
      </c>
      <c r="P796" s="30">
        <v>7</v>
      </c>
      <c r="Q796" s="30">
        <f t="shared" si="108"/>
        <v>5</v>
      </c>
      <c r="R796" s="30">
        <f t="shared" si="109"/>
        <v>8.1449999999999996</v>
      </c>
      <c r="S796" s="30">
        <f t="shared" si="110"/>
        <v>4.9000000000000004</v>
      </c>
      <c r="T796" s="30">
        <f t="shared" si="111"/>
        <v>79.900000000000006</v>
      </c>
      <c r="U796" s="30">
        <f t="shared" si="112"/>
        <v>2</v>
      </c>
      <c r="V796" s="30">
        <f t="shared" si="113"/>
        <v>0</v>
      </c>
      <c r="W796" s="30">
        <f t="shared" si="114"/>
        <v>5</v>
      </c>
      <c r="X796" s="30">
        <f t="shared" si="115"/>
        <v>7</v>
      </c>
      <c r="Y796" s="30">
        <f t="shared" si="116"/>
        <v>111.94500000000001</v>
      </c>
    </row>
    <row r="797" spans="1:25" x14ac:dyDescent="0.2">
      <c r="A797" s="28">
        <v>42436</v>
      </c>
      <c r="B797">
        <v>2016</v>
      </c>
      <c r="C797">
        <v>3</v>
      </c>
      <c r="D797" t="s">
        <v>499</v>
      </c>
      <c r="E797" t="s">
        <v>62</v>
      </c>
      <c r="F797">
        <v>1</v>
      </c>
      <c r="G797" t="s">
        <v>1440</v>
      </c>
      <c r="H797" t="s">
        <v>1440</v>
      </c>
      <c r="I797" s="30">
        <v>5.33</v>
      </c>
      <c r="J797" s="30">
        <v>7.34</v>
      </c>
      <c r="K797" s="30">
        <v>4</v>
      </c>
      <c r="L797" s="30">
        <v>43.5</v>
      </c>
      <c r="M797" s="30">
        <v>3</v>
      </c>
      <c r="N797" s="30">
        <v>1</v>
      </c>
      <c r="O797" s="30">
        <v>6</v>
      </c>
      <c r="P797" s="30">
        <v>1</v>
      </c>
      <c r="Q797" s="30">
        <f t="shared" si="108"/>
        <v>5.33</v>
      </c>
      <c r="R797" s="30">
        <f t="shared" si="109"/>
        <v>7.34</v>
      </c>
      <c r="S797" s="30">
        <f t="shared" si="110"/>
        <v>4</v>
      </c>
      <c r="T797" s="30">
        <f t="shared" si="111"/>
        <v>43.5</v>
      </c>
      <c r="U797" s="30">
        <f t="shared" si="112"/>
        <v>3</v>
      </c>
      <c r="V797" s="30">
        <f t="shared" si="113"/>
        <v>1</v>
      </c>
      <c r="W797" s="30">
        <f t="shared" si="114"/>
        <v>6</v>
      </c>
      <c r="X797" s="30">
        <f t="shared" si="115"/>
        <v>1</v>
      </c>
      <c r="Y797" s="30">
        <f t="shared" si="116"/>
        <v>71.17</v>
      </c>
    </row>
    <row r="798" spans="1:25" x14ac:dyDescent="0.2">
      <c r="A798" s="28">
        <v>42437</v>
      </c>
      <c r="B798">
        <v>2016</v>
      </c>
      <c r="C798">
        <v>3</v>
      </c>
      <c r="D798" t="s">
        <v>499</v>
      </c>
      <c r="E798" t="s">
        <v>411</v>
      </c>
      <c r="F798">
        <v>2</v>
      </c>
      <c r="G798" t="s">
        <v>1440</v>
      </c>
      <c r="H798" t="s">
        <v>1440</v>
      </c>
      <c r="I798" s="30">
        <v>4</v>
      </c>
      <c r="J798" s="30">
        <v>6.66</v>
      </c>
      <c r="K798" s="30">
        <v>3</v>
      </c>
      <c r="L798" s="30">
        <v>44</v>
      </c>
      <c r="M798" s="30">
        <v>7</v>
      </c>
      <c r="N798" s="30">
        <v>0</v>
      </c>
      <c r="O798" s="30">
        <v>3</v>
      </c>
      <c r="P798" s="30">
        <v>3</v>
      </c>
      <c r="Q798" s="30">
        <f t="shared" si="108"/>
        <v>4</v>
      </c>
      <c r="R798" s="30">
        <f t="shared" si="109"/>
        <v>6.66</v>
      </c>
      <c r="S798" s="30">
        <f t="shared" si="110"/>
        <v>3</v>
      </c>
      <c r="T798" s="30">
        <f t="shared" si="111"/>
        <v>44</v>
      </c>
      <c r="U798" s="30">
        <f t="shared" si="112"/>
        <v>7</v>
      </c>
      <c r="V798" s="30">
        <f t="shared" si="113"/>
        <v>0</v>
      </c>
      <c r="W798" s="30">
        <f t="shared" si="114"/>
        <v>3</v>
      </c>
      <c r="X798" s="30">
        <f t="shared" si="115"/>
        <v>3</v>
      </c>
      <c r="Y798" s="30">
        <f t="shared" si="116"/>
        <v>70.66</v>
      </c>
    </row>
    <row r="799" spans="1:25" x14ac:dyDescent="0.2">
      <c r="A799" s="28">
        <v>42438</v>
      </c>
      <c r="B799">
        <v>2016</v>
      </c>
      <c r="C799">
        <v>3</v>
      </c>
      <c r="D799" t="s">
        <v>499</v>
      </c>
      <c r="E799" t="s">
        <v>413</v>
      </c>
      <c r="F799">
        <v>3</v>
      </c>
      <c r="G799" t="s">
        <v>1440</v>
      </c>
      <c r="H799" t="s">
        <v>1440</v>
      </c>
      <c r="I799" s="30">
        <v>4.34</v>
      </c>
      <c r="J799" s="30">
        <v>5.67</v>
      </c>
      <c r="K799" s="30">
        <v>7</v>
      </c>
      <c r="L799" s="30">
        <v>21.8</v>
      </c>
      <c r="M799" s="30">
        <v>7</v>
      </c>
      <c r="N799" s="30">
        <v>1</v>
      </c>
      <c r="O799" s="30">
        <v>6</v>
      </c>
      <c r="P799" s="30">
        <v>4</v>
      </c>
      <c r="Q799" s="30">
        <f t="shared" si="108"/>
        <v>4.34</v>
      </c>
      <c r="R799" s="30">
        <f t="shared" si="109"/>
        <v>5.67</v>
      </c>
      <c r="S799" s="30">
        <f t="shared" si="110"/>
        <v>7</v>
      </c>
      <c r="T799" s="30">
        <f t="shared" si="111"/>
        <v>21.8</v>
      </c>
      <c r="U799" s="30">
        <f t="shared" si="112"/>
        <v>7</v>
      </c>
      <c r="V799" s="30">
        <f t="shared" si="113"/>
        <v>1</v>
      </c>
      <c r="W799" s="30">
        <f t="shared" si="114"/>
        <v>6</v>
      </c>
      <c r="X799" s="30">
        <f t="shared" si="115"/>
        <v>4</v>
      </c>
      <c r="Y799" s="30">
        <f t="shared" si="116"/>
        <v>56.81</v>
      </c>
    </row>
    <row r="800" spans="1:25" x14ac:dyDescent="0.2">
      <c r="A800" s="28">
        <v>42439</v>
      </c>
      <c r="B800">
        <v>2016</v>
      </c>
      <c r="C800">
        <v>3</v>
      </c>
      <c r="D800" t="s">
        <v>499</v>
      </c>
      <c r="E800" t="s">
        <v>415</v>
      </c>
      <c r="F800">
        <v>4</v>
      </c>
      <c r="G800" t="s">
        <v>1440</v>
      </c>
      <c r="H800" t="s">
        <v>1440</v>
      </c>
      <c r="I800" s="30">
        <v>6.33</v>
      </c>
      <c r="J800" s="30">
        <v>10.33</v>
      </c>
      <c r="K800" s="30">
        <v>2</v>
      </c>
      <c r="L800" s="30">
        <v>23.4</v>
      </c>
      <c r="M800" s="30">
        <v>8</v>
      </c>
      <c r="N800" s="30">
        <v>0</v>
      </c>
      <c r="O800" s="30">
        <v>2</v>
      </c>
      <c r="P800" s="30">
        <v>2</v>
      </c>
      <c r="Q800" s="30">
        <f t="shared" si="108"/>
        <v>6.33</v>
      </c>
      <c r="R800" s="30">
        <f t="shared" si="109"/>
        <v>10.33</v>
      </c>
      <c r="S800" s="30">
        <f t="shared" si="110"/>
        <v>2</v>
      </c>
      <c r="T800" s="30">
        <f t="shared" si="111"/>
        <v>23.4</v>
      </c>
      <c r="U800" s="30">
        <f t="shared" si="112"/>
        <v>8</v>
      </c>
      <c r="V800" s="30">
        <f t="shared" si="113"/>
        <v>0</v>
      </c>
      <c r="W800" s="30">
        <f t="shared" si="114"/>
        <v>2</v>
      </c>
      <c r="X800" s="30">
        <f t="shared" si="115"/>
        <v>2</v>
      </c>
      <c r="Y800" s="30">
        <f t="shared" si="116"/>
        <v>54.06</v>
      </c>
    </row>
    <row r="801" spans="1:25" x14ac:dyDescent="0.2">
      <c r="A801" s="28">
        <v>42440</v>
      </c>
      <c r="B801">
        <v>2016</v>
      </c>
      <c r="C801">
        <v>3</v>
      </c>
      <c r="D801" t="s">
        <v>499</v>
      </c>
      <c r="E801" t="s">
        <v>417</v>
      </c>
      <c r="F801">
        <v>5</v>
      </c>
      <c r="G801" t="s">
        <v>1440</v>
      </c>
      <c r="H801" t="s">
        <v>1440</v>
      </c>
      <c r="I801" s="30">
        <v>3.33</v>
      </c>
      <c r="J801" s="30">
        <v>4.3630000000000004</v>
      </c>
      <c r="K801" s="30">
        <v>6.2</v>
      </c>
      <c r="L801" s="30">
        <v>22</v>
      </c>
      <c r="M801" s="30">
        <v>8</v>
      </c>
      <c r="N801" s="30">
        <v>0</v>
      </c>
      <c r="O801" s="30">
        <v>18</v>
      </c>
      <c r="P801" s="30">
        <v>1</v>
      </c>
      <c r="Q801" s="30">
        <f t="shared" si="108"/>
        <v>3.33</v>
      </c>
      <c r="R801" s="30">
        <f t="shared" si="109"/>
        <v>4.3630000000000004</v>
      </c>
      <c r="S801" s="30">
        <f t="shared" si="110"/>
        <v>6.2</v>
      </c>
      <c r="T801" s="30">
        <f t="shared" si="111"/>
        <v>22</v>
      </c>
      <c r="U801" s="30">
        <f t="shared" si="112"/>
        <v>8</v>
      </c>
      <c r="V801" s="30">
        <f t="shared" si="113"/>
        <v>0</v>
      </c>
      <c r="W801" s="30">
        <f t="shared" si="114"/>
        <v>18</v>
      </c>
      <c r="X801" s="30">
        <f t="shared" si="115"/>
        <v>1</v>
      </c>
      <c r="Y801" s="30">
        <f t="shared" si="116"/>
        <v>62.893000000000001</v>
      </c>
    </row>
    <row r="802" spans="1:25" x14ac:dyDescent="0.2">
      <c r="A802" s="28">
        <v>42441</v>
      </c>
      <c r="B802">
        <v>2016</v>
      </c>
      <c r="C802">
        <v>3</v>
      </c>
      <c r="D802" t="s">
        <v>499</v>
      </c>
      <c r="E802" t="s">
        <v>419</v>
      </c>
      <c r="F802">
        <v>6</v>
      </c>
      <c r="G802" t="s">
        <v>1440</v>
      </c>
      <c r="H802" t="s">
        <v>1440</v>
      </c>
      <c r="I802" s="30">
        <v>3</v>
      </c>
      <c r="J802" s="30">
        <v>6.3730000000000002</v>
      </c>
      <c r="K802" s="30">
        <v>1.4</v>
      </c>
      <c r="L802" s="30">
        <v>41.8</v>
      </c>
      <c r="M802" s="30">
        <v>4</v>
      </c>
      <c r="N802" s="30">
        <v>0</v>
      </c>
      <c r="O802" s="30">
        <v>23</v>
      </c>
      <c r="P802" s="30">
        <v>1</v>
      </c>
      <c r="Q802" s="30">
        <f t="shared" si="108"/>
        <v>3</v>
      </c>
      <c r="R802" s="30">
        <f t="shared" si="109"/>
        <v>6.3730000000000002</v>
      </c>
      <c r="S802" s="30">
        <f t="shared" si="110"/>
        <v>1.4</v>
      </c>
      <c r="T802" s="30">
        <f t="shared" si="111"/>
        <v>41.8</v>
      </c>
      <c r="U802" s="30">
        <f t="shared" si="112"/>
        <v>4</v>
      </c>
      <c r="V802" s="30">
        <f t="shared" si="113"/>
        <v>0</v>
      </c>
      <c r="W802" s="30">
        <f t="shared" si="114"/>
        <v>23</v>
      </c>
      <c r="X802" s="30">
        <f t="shared" si="115"/>
        <v>1</v>
      </c>
      <c r="Y802" s="30">
        <f t="shared" si="116"/>
        <v>80.573000000000008</v>
      </c>
    </row>
    <row r="803" spans="1:25" x14ac:dyDescent="0.2">
      <c r="A803" s="28">
        <v>42442</v>
      </c>
      <c r="B803">
        <v>2016</v>
      </c>
      <c r="C803">
        <v>3</v>
      </c>
      <c r="D803" t="s">
        <v>499</v>
      </c>
      <c r="E803" t="s">
        <v>421</v>
      </c>
      <c r="F803">
        <v>7</v>
      </c>
      <c r="G803" t="s">
        <v>1440</v>
      </c>
      <c r="H803" t="s">
        <v>1440</v>
      </c>
      <c r="I803" s="30">
        <v>2.5</v>
      </c>
      <c r="J803" s="30">
        <v>4.1340000000000003</v>
      </c>
      <c r="K803" s="30">
        <v>1.5</v>
      </c>
      <c r="L803" s="30">
        <v>59.2</v>
      </c>
      <c r="M803" s="30">
        <v>4</v>
      </c>
      <c r="N803" s="30">
        <v>0</v>
      </c>
      <c r="O803" s="30">
        <v>4</v>
      </c>
      <c r="P803" s="30">
        <v>0.34</v>
      </c>
      <c r="Q803" s="30">
        <f t="shared" si="108"/>
        <v>2.5</v>
      </c>
      <c r="R803" s="30">
        <f t="shared" si="109"/>
        <v>4.1340000000000003</v>
      </c>
      <c r="S803" s="30">
        <f t="shared" si="110"/>
        <v>1.5</v>
      </c>
      <c r="T803" s="30">
        <f t="shared" si="111"/>
        <v>59.2</v>
      </c>
      <c r="U803" s="30">
        <f t="shared" si="112"/>
        <v>4</v>
      </c>
      <c r="V803" s="30">
        <f t="shared" si="113"/>
        <v>0</v>
      </c>
      <c r="W803" s="30">
        <f t="shared" si="114"/>
        <v>4</v>
      </c>
      <c r="X803" s="30">
        <f t="shared" si="115"/>
        <v>0.34</v>
      </c>
      <c r="Y803" s="30">
        <f t="shared" si="116"/>
        <v>75.674000000000007</v>
      </c>
    </row>
    <row r="804" spans="1:25" x14ac:dyDescent="0.2">
      <c r="A804" s="28">
        <v>42443</v>
      </c>
      <c r="B804">
        <v>2016</v>
      </c>
      <c r="C804">
        <v>3</v>
      </c>
      <c r="D804" t="s">
        <v>499</v>
      </c>
      <c r="E804" t="s">
        <v>62</v>
      </c>
      <c r="F804">
        <v>1</v>
      </c>
      <c r="G804" t="s">
        <v>1440</v>
      </c>
      <c r="H804" t="s">
        <v>1440</v>
      </c>
      <c r="I804" s="30">
        <v>4.33</v>
      </c>
      <c r="J804" s="30">
        <v>3.32</v>
      </c>
      <c r="K804" s="30">
        <v>10</v>
      </c>
      <c r="L804" s="30">
        <v>35.9</v>
      </c>
      <c r="M804" s="30">
        <v>12</v>
      </c>
      <c r="N804" s="30">
        <v>0</v>
      </c>
      <c r="O804" s="30">
        <v>23</v>
      </c>
      <c r="P804" s="30">
        <v>1</v>
      </c>
      <c r="Q804" s="30">
        <f t="shared" si="108"/>
        <v>4.33</v>
      </c>
      <c r="R804" s="30">
        <f t="shared" si="109"/>
        <v>3.32</v>
      </c>
      <c r="S804" s="30">
        <f t="shared" si="110"/>
        <v>10</v>
      </c>
      <c r="T804" s="30">
        <f t="shared" si="111"/>
        <v>35.9</v>
      </c>
      <c r="U804" s="30">
        <f t="shared" si="112"/>
        <v>12</v>
      </c>
      <c r="V804" s="30">
        <f t="shared" si="113"/>
        <v>0</v>
      </c>
      <c r="W804" s="30">
        <f t="shared" si="114"/>
        <v>23</v>
      </c>
      <c r="X804" s="30">
        <f t="shared" si="115"/>
        <v>1</v>
      </c>
      <c r="Y804" s="30">
        <f t="shared" si="116"/>
        <v>89.55</v>
      </c>
    </row>
    <row r="805" spans="1:25" x14ac:dyDescent="0.2">
      <c r="A805" s="28">
        <v>42444</v>
      </c>
      <c r="B805">
        <v>2016</v>
      </c>
      <c r="C805">
        <v>3</v>
      </c>
      <c r="D805" t="s">
        <v>499</v>
      </c>
      <c r="E805" t="s">
        <v>411</v>
      </c>
      <c r="F805">
        <v>2</v>
      </c>
      <c r="G805" t="s">
        <v>1440</v>
      </c>
      <c r="H805" t="s">
        <v>1440</v>
      </c>
      <c r="I805" s="30">
        <v>5.33</v>
      </c>
      <c r="J805" s="30">
        <v>3.32</v>
      </c>
      <c r="K805" s="30">
        <v>2</v>
      </c>
      <c r="L805" s="30">
        <v>24</v>
      </c>
      <c r="M805" s="30">
        <v>7</v>
      </c>
      <c r="N805" s="30">
        <v>0</v>
      </c>
      <c r="O805" s="30">
        <v>18</v>
      </c>
      <c r="P805" s="30">
        <v>3</v>
      </c>
      <c r="Q805" s="30">
        <f t="shared" si="108"/>
        <v>5.33</v>
      </c>
      <c r="R805" s="30">
        <f t="shared" si="109"/>
        <v>3.32</v>
      </c>
      <c r="S805" s="30">
        <f t="shared" si="110"/>
        <v>2</v>
      </c>
      <c r="T805" s="30">
        <f t="shared" si="111"/>
        <v>24</v>
      </c>
      <c r="U805" s="30">
        <f t="shared" si="112"/>
        <v>7</v>
      </c>
      <c r="V805" s="30">
        <f t="shared" si="113"/>
        <v>0</v>
      </c>
      <c r="W805" s="30">
        <f t="shared" si="114"/>
        <v>18</v>
      </c>
      <c r="X805" s="30">
        <f t="shared" si="115"/>
        <v>3</v>
      </c>
      <c r="Y805" s="30">
        <f t="shared" si="116"/>
        <v>62.65</v>
      </c>
    </row>
    <row r="806" spans="1:25" x14ac:dyDescent="0.2">
      <c r="A806" s="28">
        <v>42445</v>
      </c>
      <c r="B806">
        <v>2016</v>
      </c>
      <c r="C806">
        <v>3</v>
      </c>
      <c r="D806" t="s">
        <v>499</v>
      </c>
      <c r="E806" t="s">
        <v>413</v>
      </c>
      <c r="F806">
        <v>3</v>
      </c>
      <c r="G806" t="s">
        <v>1440</v>
      </c>
      <c r="H806" t="s">
        <v>1440</v>
      </c>
      <c r="I806" s="30">
        <v>5.33</v>
      </c>
      <c r="J806" s="30">
        <v>13.34</v>
      </c>
      <c r="K806" s="30">
        <v>5.7</v>
      </c>
      <c r="L806" s="30">
        <v>37.4</v>
      </c>
      <c r="M806" s="30">
        <v>16</v>
      </c>
      <c r="N806" s="30">
        <v>0</v>
      </c>
      <c r="O806" s="30">
        <v>4</v>
      </c>
      <c r="P806" s="30">
        <v>4</v>
      </c>
      <c r="Q806" s="30">
        <f t="shared" si="108"/>
        <v>5.33</v>
      </c>
      <c r="R806" s="30">
        <f t="shared" si="109"/>
        <v>13.34</v>
      </c>
      <c r="S806" s="30">
        <f t="shared" si="110"/>
        <v>5.7</v>
      </c>
      <c r="T806" s="30">
        <f t="shared" si="111"/>
        <v>37.4</v>
      </c>
      <c r="U806" s="30">
        <f t="shared" si="112"/>
        <v>16</v>
      </c>
      <c r="V806" s="30">
        <f t="shared" si="113"/>
        <v>0</v>
      </c>
      <c r="W806" s="30">
        <f t="shared" si="114"/>
        <v>4</v>
      </c>
      <c r="X806" s="30">
        <f t="shared" si="115"/>
        <v>4</v>
      </c>
      <c r="Y806" s="30">
        <f t="shared" si="116"/>
        <v>85.77</v>
      </c>
    </row>
    <row r="807" spans="1:25" x14ac:dyDescent="0.2">
      <c r="A807" s="28">
        <v>42446</v>
      </c>
      <c r="B807">
        <v>2016</v>
      </c>
      <c r="C807">
        <v>3</v>
      </c>
      <c r="D807" t="s">
        <v>499</v>
      </c>
      <c r="E807" t="s">
        <v>415</v>
      </c>
      <c r="F807">
        <v>4</v>
      </c>
      <c r="G807" t="s">
        <v>1440</v>
      </c>
      <c r="H807" t="s">
        <v>1440</v>
      </c>
      <c r="I807" s="30">
        <v>5.66</v>
      </c>
      <c r="J807" s="30">
        <v>5.3959999999999999</v>
      </c>
      <c r="K807" s="30">
        <v>5</v>
      </c>
      <c r="L807" s="30">
        <v>60.2</v>
      </c>
      <c r="M807" s="30">
        <v>10</v>
      </c>
      <c r="N807" s="30">
        <v>0</v>
      </c>
      <c r="O807" s="30">
        <v>8</v>
      </c>
      <c r="P807" s="30">
        <v>5</v>
      </c>
      <c r="Q807" s="30">
        <f t="shared" si="108"/>
        <v>5.66</v>
      </c>
      <c r="R807" s="30">
        <f t="shared" si="109"/>
        <v>5.3959999999999999</v>
      </c>
      <c r="S807" s="30">
        <f t="shared" si="110"/>
        <v>5</v>
      </c>
      <c r="T807" s="30">
        <f t="shared" si="111"/>
        <v>60.2</v>
      </c>
      <c r="U807" s="30">
        <f t="shared" si="112"/>
        <v>10</v>
      </c>
      <c r="V807" s="30">
        <f t="shared" si="113"/>
        <v>0</v>
      </c>
      <c r="W807" s="30">
        <f t="shared" si="114"/>
        <v>8</v>
      </c>
      <c r="X807" s="30">
        <f t="shared" si="115"/>
        <v>5</v>
      </c>
      <c r="Y807" s="30">
        <f t="shared" si="116"/>
        <v>99.256</v>
      </c>
    </row>
    <row r="808" spans="1:25" x14ac:dyDescent="0.2">
      <c r="A808" s="28">
        <v>42447</v>
      </c>
      <c r="B808">
        <v>2016</v>
      </c>
      <c r="C808">
        <v>3</v>
      </c>
      <c r="D808" t="s">
        <v>499</v>
      </c>
      <c r="E808" t="s">
        <v>417</v>
      </c>
      <c r="F808">
        <v>5</v>
      </c>
      <c r="G808" t="s">
        <v>1440</v>
      </c>
      <c r="H808" t="s">
        <v>1440</v>
      </c>
      <c r="I808" s="30">
        <v>3.34</v>
      </c>
      <c r="J808" s="30">
        <v>5.3529999999999998</v>
      </c>
      <c r="K808" s="30">
        <v>5.2</v>
      </c>
      <c r="L808" s="30">
        <v>25.462</v>
      </c>
      <c r="M808" s="30">
        <v>15</v>
      </c>
      <c r="N808" s="30">
        <v>2</v>
      </c>
      <c r="O808" s="30">
        <v>8</v>
      </c>
      <c r="P808" s="30">
        <v>3</v>
      </c>
      <c r="Q808" s="30">
        <f t="shared" si="108"/>
        <v>3.34</v>
      </c>
      <c r="R808" s="30">
        <f t="shared" si="109"/>
        <v>5.3529999999999998</v>
      </c>
      <c r="S808" s="30">
        <f t="shared" si="110"/>
        <v>5.2</v>
      </c>
      <c r="T808" s="30">
        <f t="shared" si="111"/>
        <v>25.462</v>
      </c>
      <c r="U808" s="30">
        <f t="shared" si="112"/>
        <v>15</v>
      </c>
      <c r="V808" s="30">
        <f t="shared" si="113"/>
        <v>2</v>
      </c>
      <c r="W808" s="30">
        <f t="shared" si="114"/>
        <v>8</v>
      </c>
      <c r="X808" s="30">
        <f t="shared" si="115"/>
        <v>3</v>
      </c>
      <c r="Y808" s="30">
        <f t="shared" si="116"/>
        <v>67.355000000000004</v>
      </c>
    </row>
    <row r="809" spans="1:25" x14ac:dyDescent="0.2">
      <c r="A809" s="28">
        <v>42448</v>
      </c>
      <c r="B809">
        <v>2016</v>
      </c>
      <c r="C809">
        <v>3</v>
      </c>
      <c r="D809" t="s">
        <v>499</v>
      </c>
      <c r="E809" t="s">
        <v>419</v>
      </c>
      <c r="F809">
        <v>6</v>
      </c>
      <c r="G809" t="s">
        <v>1440</v>
      </c>
      <c r="H809" t="s">
        <v>1440</v>
      </c>
      <c r="I809" s="30">
        <v>10.66</v>
      </c>
      <c r="J809" s="30">
        <v>8.33</v>
      </c>
      <c r="K809" s="30">
        <v>2.8</v>
      </c>
      <c r="L809" s="30">
        <v>19.5</v>
      </c>
      <c r="M809" s="30">
        <v>6</v>
      </c>
      <c r="N809" s="30">
        <v>1</v>
      </c>
      <c r="O809" s="30">
        <v>5</v>
      </c>
      <c r="P809" s="30">
        <v>5</v>
      </c>
      <c r="Q809" s="30">
        <f t="shared" si="108"/>
        <v>10.66</v>
      </c>
      <c r="R809" s="30">
        <f t="shared" si="109"/>
        <v>8.33</v>
      </c>
      <c r="S809" s="30">
        <f t="shared" si="110"/>
        <v>2.8</v>
      </c>
      <c r="T809" s="30">
        <f t="shared" si="111"/>
        <v>19.5</v>
      </c>
      <c r="U809" s="30">
        <f t="shared" si="112"/>
        <v>6</v>
      </c>
      <c r="V809" s="30">
        <f t="shared" si="113"/>
        <v>1</v>
      </c>
      <c r="W809" s="30">
        <f t="shared" si="114"/>
        <v>5</v>
      </c>
      <c r="X809" s="30">
        <f t="shared" si="115"/>
        <v>5</v>
      </c>
      <c r="Y809" s="30">
        <f t="shared" si="116"/>
        <v>58.290000000000006</v>
      </c>
    </row>
    <row r="810" spans="1:25" x14ac:dyDescent="0.2">
      <c r="A810" s="28">
        <v>42449</v>
      </c>
      <c r="B810">
        <v>2016</v>
      </c>
      <c r="C810">
        <v>3</v>
      </c>
      <c r="D810" t="s">
        <v>499</v>
      </c>
      <c r="E810" t="s">
        <v>421</v>
      </c>
      <c r="F810">
        <v>7</v>
      </c>
      <c r="G810" t="s">
        <v>1440</v>
      </c>
      <c r="H810" t="s">
        <v>1440</v>
      </c>
      <c r="I810" s="30">
        <v>7.99</v>
      </c>
      <c r="J810" s="30">
        <v>9.6929999999999996</v>
      </c>
      <c r="K810" s="30">
        <v>2.2000000000000002</v>
      </c>
      <c r="L810" s="30">
        <v>42.2</v>
      </c>
      <c r="M810" s="30">
        <v>1</v>
      </c>
      <c r="N810" s="30">
        <v>0</v>
      </c>
      <c r="O810" s="30">
        <v>15</v>
      </c>
      <c r="P810" s="30">
        <v>5</v>
      </c>
      <c r="Q810" s="30">
        <f t="shared" si="108"/>
        <v>7.99</v>
      </c>
      <c r="R810" s="30">
        <f t="shared" si="109"/>
        <v>9.6929999999999996</v>
      </c>
      <c r="S810" s="30">
        <f t="shared" si="110"/>
        <v>2.2000000000000002</v>
      </c>
      <c r="T810" s="30">
        <f t="shared" si="111"/>
        <v>42.2</v>
      </c>
      <c r="U810" s="30">
        <f t="shared" si="112"/>
        <v>1</v>
      </c>
      <c r="V810" s="30">
        <f t="shared" si="113"/>
        <v>0</v>
      </c>
      <c r="W810" s="30">
        <f t="shared" si="114"/>
        <v>15</v>
      </c>
      <c r="X810" s="30">
        <f t="shared" si="115"/>
        <v>5</v>
      </c>
      <c r="Y810" s="30">
        <f t="shared" si="116"/>
        <v>83.082999999999998</v>
      </c>
    </row>
    <row r="811" spans="1:25" x14ac:dyDescent="0.2">
      <c r="A811" s="28">
        <v>42450</v>
      </c>
      <c r="B811">
        <v>2016</v>
      </c>
      <c r="C811">
        <v>3</v>
      </c>
      <c r="D811" t="s">
        <v>499</v>
      </c>
      <c r="E811" t="s">
        <v>62</v>
      </c>
      <c r="F811">
        <v>1</v>
      </c>
      <c r="G811" t="s">
        <v>1440</v>
      </c>
      <c r="H811" t="s">
        <v>1440</v>
      </c>
      <c r="I811" s="30">
        <v>5</v>
      </c>
      <c r="J811" s="30">
        <v>8.0559999999999992</v>
      </c>
      <c r="K811" s="30">
        <v>6</v>
      </c>
      <c r="L811" s="30">
        <v>45.7</v>
      </c>
      <c r="M811" s="30">
        <v>11</v>
      </c>
      <c r="N811" s="30">
        <v>0</v>
      </c>
      <c r="O811" s="30">
        <v>36</v>
      </c>
      <c r="P811" s="30">
        <v>7</v>
      </c>
      <c r="Q811" s="30">
        <f t="shared" si="108"/>
        <v>5</v>
      </c>
      <c r="R811" s="30">
        <f t="shared" si="109"/>
        <v>8.0559999999999992</v>
      </c>
      <c r="S811" s="30">
        <f t="shared" si="110"/>
        <v>6</v>
      </c>
      <c r="T811" s="30">
        <f t="shared" si="111"/>
        <v>45.7</v>
      </c>
      <c r="U811" s="30">
        <f t="shared" si="112"/>
        <v>11</v>
      </c>
      <c r="V811" s="30">
        <f t="shared" si="113"/>
        <v>0</v>
      </c>
      <c r="W811" s="30">
        <f t="shared" si="114"/>
        <v>36</v>
      </c>
      <c r="X811" s="30">
        <f t="shared" si="115"/>
        <v>7</v>
      </c>
      <c r="Y811" s="30">
        <f t="shared" si="116"/>
        <v>118.756</v>
      </c>
    </row>
    <row r="812" spans="1:25" x14ac:dyDescent="0.2">
      <c r="A812" s="28">
        <v>42451</v>
      </c>
      <c r="B812">
        <v>2016</v>
      </c>
      <c r="C812">
        <v>3</v>
      </c>
      <c r="D812" t="s">
        <v>499</v>
      </c>
      <c r="E812" t="s">
        <v>411</v>
      </c>
      <c r="F812">
        <v>2</v>
      </c>
      <c r="G812" t="s">
        <v>1440</v>
      </c>
      <c r="H812" t="s">
        <v>1440</v>
      </c>
      <c r="I812" s="30">
        <v>2.33</v>
      </c>
      <c r="J812" s="30">
        <v>0</v>
      </c>
      <c r="K812" s="30">
        <v>5</v>
      </c>
      <c r="L812" s="30">
        <v>42.188000000000002</v>
      </c>
      <c r="M812" s="30">
        <v>12</v>
      </c>
      <c r="N812" s="30">
        <v>2</v>
      </c>
      <c r="O812" s="30">
        <v>4</v>
      </c>
      <c r="P812" s="30">
        <v>2</v>
      </c>
      <c r="Q812" s="30">
        <f t="shared" si="108"/>
        <v>2.33</v>
      </c>
      <c r="R812" s="30">
        <f t="shared" si="109"/>
        <v>0</v>
      </c>
      <c r="S812" s="30">
        <f t="shared" si="110"/>
        <v>5</v>
      </c>
      <c r="T812" s="30">
        <f t="shared" si="111"/>
        <v>42.188000000000002</v>
      </c>
      <c r="U812" s="30">
        <f t="shared" si="112"/>
        <v>12</v>
      </c>
      <c r="V812" s="30">
        <f t="shared" si="113"/>
        <v>2</v>
      </c>
      <c r="W812" s="30">
        <f t="shared" si="114"/>
        <v>4</v>
      </c>
      <c r="X812" s="30">
        <f t="shared" si="115"/>
        <v>2</v>
      </c>
      <c r="Y812" s="30">
        <f t="shared" si="116"/>
        <v>69.518000000000001</v>
      </c>
    </row>
    <row r="813" spans="1:25" x14ac:dyDescent="0.2">
      <c r="A813" s="28">
        <v>42452</v>
      </c>
      <c r="B813">
        <v>2016</v>
      </c>
      <c r="C813">
        <v>3</v>
      </c>
      <c r="D813" t="s">
        <v>499</v>
      </c>
      <c r="E813" t="s">
        <v>413</v>
      </c>
      <c r="F813">
        <v>3</v>
      </c>
      <c r="G813" t="s">
        <v>1440</v>
      </c>
      <c r="H813" t="s">
        <v>1440</v>
      </c>
      <c r="I813" s="30">
        <v>4</v>
      </c>
      <c r="J813" s="30">
        <v>3</v>
      </c>
      <c r="K813" s="30">
        <v>6</v>
      </c>
      <c r="L813" s="30">
        <v>24.25</v>
      </c>
      <c r="M813" s="30">
        <v>22</v>
      </c>
      <c r="N813" s="30">
        <v>1</v>
      </c>
      <c r="O813" s="30">
        <v>0</v>
      </c>
      <c r="P813" s="30">
        <v>3</v>
      </c>
      <c r="Q813" s="30">
        <f t="shared" si="108"/>
        <v>4</v>
      </c>
      <c r="R813" s="30">
        <f t="shared" si="109"/>
        <v>3</v>
      </c>
      <c r="S813" s="30">
        <f t="shared" si="110"/>
        <v>6</v>
      </c>
      <c r="T813" s="30">
        <f t="shared" si="111"/>
        <v>24.25</v>
      </c>
      <c r="U813" s="30">
        <f t="shared" si="112"/>
        <v>22</v>
      </c>
      <c r="V813" s="30">
        <f t="shared" si="113"/>
        <v>1</v>
      </c>
      <c r="W813" s="30">
        <f t="shared" si="114"/>
        <v>0</v>
      </c>
      <c r="X813" s="30">
        <f t="shared" si="115"/>
        <v>3</v>
      </c>
      <c r="Y813" s="30">
        <f t="shared" si="116"/>
        <v>63.25</v>
      </c>
    </row>
    <row r="814" spans="1:25" x14ac:dyDescent="0.2">
      <c r="A814" s="28">
        <v>42453</v>
      </c>
      <c r="B814">
        <v>2016</v>
      </c>
      <c r="C814">
        <v>3</v>
      </c>
      <c r="D814" t="s">
        <v>499</v>
      </c>
      <c r="E814" t="s">
        <v>415</v>
      </c>
      <c r="F814">
        <v>4</v>
      </c>
      <c r="G814" t="s">
        <v>1440</v>
      </c>
      <c r="H814" t="s">
        <v>1440</v>
      </c>
      <c r="I814" s="30">
        <v>6.84</v>
      </c>
      <c r="J814" s="30">
        <v>2</v>
      </c>
      <c r="K814" s="30">
        <v>3</v>
      </c>
      <c r="L814" s="30">
        <v>32</v>
      </c>
      <c r="M814" s="30">
        <v>4</v>
      </c>
      <c r="N814" s="30">
        <v>0</v>
      </c>
      <c r="O814" s="30">
        <v>8</v>
      </c>
      <c r="P814" s="30">
        <v>2</v>
      </c>
      <c r="Q814" s="30">
        <f t="shared" si="108"/>
        <v>6.84</v>
      </c>
      <c r="R814" s="30">
        <f t="shared" si="109"/>
        <v>2</v>
      </c>
      <c r="S814" s="30">
        <f t="shared" si="110"/>
        <v>3</v>
      </c>
      <c r="T814" s="30">
        <f t="shared" si="111"/>
        <v>32</v>
      </c>
      <c r="U814" s="30">
        <f t="shared" si="112"/>
        <v>4</v>
      </c>
      <c r="V814" s="30">
        <f t="shared" si="113"/>
        <v>0</v>
      </c>
      <c r="W814" s="30">
        <f t="shared" si="114"/>
        <v>8</v>
      </c>
      <c r="X814" s="30">
        <f t="shared" si="115"/>
        <v>2</v>
      </c>
      <c r="Y814" s="30">
        <f t="shared" si="116"/>
        <v>57.84</v>
      </c>
    </row>
    <row r="815" spans="1:25" x14ac:dyDescent="0.2">
      <c r="A815" s="28">
        <v>42454</v>
      </c>
      <c r="B815">
        <v>2016</v>
      </c>
      <c r="C815">
        <v>3</v>
      </c>
      <c r="D815" t="s">
        <v>499</v>
      </c>
      <c r="E815" t="s">
        <v>417</v>
      </c>
      <c r="F815">
        <v>5</v>
      </c>
      <c r="G815" t="s">
        <v>1440</v>
      </c>
      <c r="H815" t="s">
        <v>1440</v>
      </c>
      <c r="I815" s="30">
        <v>7</v>
      </c>
      <c r="J815" s="30">
        <v>7.35</v>
      </c>
      <c r="K815" s="30">
        <v>4.2</v>
      </c>
      <c r="L815" s="30">
        <v>42.8</v>
      </c>
      <c r="M815" s="30">
        <v>8</v>
      </c>
      <c r="N815" s="30">
        <v>0</v>
      </c>
      <c r="O815" s="30">
        <v>3</v>
      </c>
      <c r="P815" s="30">
        <v>3</v>
      </c>
      <c r="Q815" s="30">
        <f t="shared" si="108"/>
        <v>7</v>
      </c>
      <c r="R815" s="30">
        <f t="shared" si="109"/>
        <v>7.35</v>
      </c>
      <c r="S815" s="30">
        <f t="shared" si="110"/>
        <v>4.2</v>
      </c>
      <c r="T815" s="30">
        <f t="shared" si="111"/>
        <v>42.8</v>
      </c>
      <c r="U815" s="30">
        <f t="shared" si="112"/>
        <v>8</v>
      </c>
      <c r="V815" s="30">
        <f t="shared" si="113"/>
        <v>0</v>
      </c>
      <c r="W815" s="30">
        <f t="shared" si="114"/>
        <v>3</v>
      </c>
      <c r="X815" s="30">
        <f t="shared" si="115"/>
        <v>3</v>
      </c>
      <c r="Y815" s="30">
        <f t="shared" si="116"/>
        <v>75.349999999999994</v>
      </c>
    </row>
    <row r="816" spans="1:25" x14ac:dyDescent="0.2">
      <c r="A816" s="28">
        <v>42455</v>
      </c>
      <c r="B816">
        <v>2016</v>
      </c>
      <c r="C816">
        <v>3</v>
      </c>
      <c r="D816" t="s">
        <v>499</v>
      </c>
      <c r="E816" t="s">
        <v>419</v>
      </c>
      <c r="F816">
        <v>6</v>
      </c>
      <c r="G816" t="s">
        <v>1440</v>
      </c>
      <c r="H816" t="s">
        <v>1440</v>
      </c>
      <c r="I816" s="30">
        <v>2.5</v>
      </c>
      <c r="J816" s="30">
        <v>0.66</v>
      </c>
      <c r="K816" s="30">
        <v>7.5</v>
      </c>
      <c r="L816" s="30">
        <v>33.25</v>
      </c>
      <c r="M816" s="30">
        <v>4</v>
      </c>
      <c r="N816" s="30">
        <v>0</v>
      </c>
      <c r="O816" s="30">
        <v>0</v>
      </c>
      <c r="P816" s="30">
        <v>5</v>
      </c>
      <c r="Q816" s="30">
        <f t="shared" si="108"/>
        <v>2.5</v>
      </c>
      <c r="R816" s="30">
        <f t="shared" si="109"/>
        <v>0.66</v>
      </c>
      <c r="S816" s="30">
        <f t="shared" si="110"/>
        <v>7.5</v>
      </c>
      <c r="T816" s="30">
        <f t="shared" si="111"/>
        <v>33.25</v>
      </c>
      <c r="U816" s="30">
        <f t="shared" si="112"/>
        <v>4</v>
      </c>
      <c r="V816" s="30">
        <f t="shared" si="113"/>
        <v>0</v>
      </c>
      <c r="W816" s="30">
        <f t="shared" si="114"/>
        <v>0</v>
      </c>
      <c r="X816" s="30">
        <f t="shared" si="115"/>
        <v>5</v>
      </c>
      <c r="Y816" s="30">
        <f t="shared" si="116"/>
        <v>52.91</v>
      </c>
    </row>
    <row r="817" spans="1:25" x14ac:dyDescent="0.2">
      <c r="A817" s="28">
        <v>42456</v>
      </c>
      <c r="B817">
        <v>2016</v>
      </c>
      <c r="C817">
        <v>3</v>
      </c>
      <c r="D817" t="s">
        <v>499</v>
      </c>
      <c r="E817" t="s">
        <v>421</v>
      </c>
      <c r="F817">
        <v>7</v>
      </c>
      <c r="G817" t="s">
        <v>1440</v>
      </c>
      <c r="H817" t="s">
        <v>1440</v>
      </c>
      <c r="I817" s="30">
        <v>7.83</v>
      </c>
      <c r="J817" s="30">
        <v>5.4489999999999998</v>
      </c>
      <c r="K817" s="30">
        <v>13.7</v>
      </c>
      <c r="L817" s="30">
        <v>63.3</v>
      </c>
      <c r="M817" s="30">
        <v>11</v>
      </c>
      <c r="N817" s="30">
        <v>1</v>
      </c>
      <c r="O817" s="30">
        <v>1</v>
      </c>
      <c r="P817" s="30">
        <v>4</v>
      </c>
      <c r="Q817" s="30">
        <f t="shared" si="108"/>
        <v>7.83</v>
      </c>
      <c r="R817" s="30">
        <f t="shared" si="109"/>
        <v>5.4489999999999998</v>
      </c>
      <c r="S817" s="30">
        <f t="shared" si="110"/>
        <v>13.7</v>
      </c>
      <c r="T817" s="30">
        <f t="shared" si="111"/>
        <v>63.3</v>
      </c>
      <c r="U817" s="30">
        <f t="shared" si="112"/>
        <v>11</v>
      </c>
      <c r="V817" s="30">
        <f t="shared" si="113"/>
        <v>1</v>
      </c>
      <c r="W817" s="30">
        <f t="shared" si="114"/>
        <v>1</v>
      </c>
      <c r="X817" s="30">
        <f t="shared" si="115"/>
        <v>4</v>
      </c>
      <c r="Y817" s="30">
        <f t="shared" si="116"/>
        <v>107.279</v>
      </c>
    </row>
    <row r="818" spans="1:25" x14ac:dyDescent="0.2">
      <c r="A818" s="28">
        <v>42457</v>
      </c>
      <c r="B818">
        <v>2016</v>
      </c>
      <c r="C818">
        <v>3</v>
      </c>
      <c r="D818" t="s">
        <v>499</v>
      </c>
      <c r="E818" t="s">
        <v>62</v>
      </c>
      <c r="F818">
        <v>1</v>
      </c>
      <c r="G818" t="s">
        <v>1440</v>
      </c>
      <c r="H818" t="s">
        <v>1440</v>
      </c>
      <c r="I818" s="30">
        <v>3.34</v>
      </c>
      <c r="J818" s="30">
        <v>2.34</v>
      </c>
      <c r="K818" s="30">
        <v>1.7</v>
      </c>
      <c r="L818" s="30">
        <v>24.6</v>
      </c>
      <c r="M818" s="30">
        <v>20</v>
      </c>
      <c r="N818" s="30">
        <v>0</v>
      </c>
      <c r="O818" s="30">
        <v>4</v>
      </c>
      <c r="P818" s="30">
        <v>4.5</v>
      </c>
      <c r="Q818" s="30">
        <f t="shared" si="108"/>
        <v>3.34</v>
      </c>
      <c r="R818" s="30">
        <f t="shared" si="109"/>
        <v>2.34</v>
      </c>
      <c r="S818" s="30">
        <f t="shared" si="110"/>
        <v>1.7</v>
      </c>
      <c r="T818" s="30">
        <f t="shared" si="111"/>
        <v>24.6</v>
      </c>
      <c r="U818" s="30">
        <f t="shared" si="112"/>
        <v>20</v>
      </c>
      <c r="V818" s="30">
        <f t="shared" si="113"/>
        <v>0</v>
      </c>
      <c r="W818" s="30">
        <f t="shared" si="114"/>
        <v>4</v>
      </c>
      <c r="X818" s="30">
        <f t="shared" si="115"/>
        <v>4.5</v>
      </c>
      <c r="Y818" s="30">
        <f t="shared" si="116"/>
        <v>60.480000000000004</v>
      </c>
    </row>
    <row r="819" spans="1:25" x14ac:dyDescent="0.2">
      <c r="A819" s="28">
        <v>42458</v>
      </c>
      <c r="B819">
        <v>2016</v>
      </c>
      <c r="C819">
        <v>3</v>
      </c>
      <c r="D819" t="s">
        <v>499</v>
      </c>
      <c r="E819" t="s">
        <v>411</v>
      </c>
      <c r="F819">
        <v>2</v>
      </c>
      <c r="G819" t="s">
        <v>1440</v>
      </c>
      <c r="H819" t="s">
        <v>1440</v>
      </c>
      <c r="I819" s="30">
        <v>5.68</v>
      </c>
      <c r="J819" s="30">
        <v>1.33</v>
      </c>
      <c r="K819" s="30">
        <v>3.2</v>
      </c>
      <c r="L819" s="30">
        <v>36.200000000000003</v>
      </c>
      <c r="M819" s="30">
        <v>4</v>
      </c>
      <c r="N819" s="30">
        <v>0</v>
      </c>
      <c r="O819" s="30">
        <v>12</v>
      </c>
      <c r="P819" s="30">
        <v>1</v>
      </c>
      <c r="Q819" s="30">
        <f t="shared" si="108"/>
        <v>5.68</v>
      </c>
      <c r="R819" s="30">
        <f t="shared" si="109"/>
        <v>1.33</v>
      </c>
      <c r="S819" s="30">
        <f t="shared" si="110"/>
        <v>3.2</v>
      </c>
      <c r="T819" s="30">
        <f t="shared" si="111"/>
        <v>36.200000000000003</v>
      </c>
      <c r="U819" s="30">
        <f t="shared" si="112"/>
        <v>4</v>
      </c>
      <c r="V819" s="30">
        <f t="shared" si="113"/>
        <v>0</v>
      </c>
      <c r="W819" s="30">
        <f t="shared" si="114"/>
        <v>12</v>
      </c>
      <c r="X819" s="30">
        <f t="shared" si="115"/>
        <v>1</v>
      </c>
      <c r="Y819" s="30">
        <f t="shared" si="116"/>
        <v>63.410000000000004</v>
      </c>
    </row>
    <row r="820" spans="1:25" x14ac:dyDescent="0.2">
      <c r="A820" s="28">
        <v>42459</v>
      </c>
      <c r="B820">
        <v>2016</v>
      </c>
      <c r="C820">
        <v>3</v>
      </c>
      <c r="D820" t="s">
        <v>499</v>
      </c>
      <c r="E820" t="s">
        <v>413</v>
      </c>
      <c r="F820">
        <v>3</v>
      </c>
      <c r="G820" t="s">
        <v>1440</v>
      </c>
      <c r="H820" t="s">
        <v>1440</v>
      </c>
      <c r="I820" s="30">
        <v>7.16</v>
      </c>
      <c r="J820" s="30">
        <v>2.68</v>
      </c>
      <c r="K820" s="30">
        <v>7.4</v>
      </c>
      <c r="L820" s="30">
        <v>22.2</v>
      </c>
      <c r="M820" s="30">
        <v>3</v>
      </c>
      <c r="N820" s="30">
        <v>0</v>
      </c>
      <c r="O820" s="30">
        <v>12</v>
      </c>
      <c r="P820" s="30">
        <v>5</v>
      </c>
      <c r="Q820" s="30">
        <f t="shared" si="108"/>
        <v>7.16</v>
      </c>
      <c r="R820" s="30">
        <f t="shared" si="109"/>
        <v>2.68</v>
      </c>
      <c r="S820" s="30">
        <f t="shared" si="110"/>
        <v>7.4</v>
      </c>
      <c r="T820" s="30">
        <f t="shared" si="111"/>
        <v>22.2</v>
      </c>
      <c r="U820" s="30">
        <f t="shared" si="112"/>
        <v>3</v>
      </c>
      <c r="V820" s="30">
        <f t="shared" si="113"/>
        <v>0</v>
      </c>
      <c r="W820" s="30">
        <f t="shared" si="114"/>
        <v>12</v>
      </c>
      <c r="X820" s="30">
        <f t="shared" si="115"/>
        <v>5</v>
      </c>
      <c r="Y820" s="30">
        <f t="shared" si="116"/>
        <v>59.44</v>
      </c>
    </row>
    <row r="821" spans="1:25" x14ac:dyDescent="0.2">
      <c r="A821" s="28">
        <v>42460</v>
      </c>
      <c r="B821">
        <v>2016</v>
      </c>
      <c r="C821">
        <v>3</v>
      </c>
      <c r="D821" t="s">
        <v>499</v>
      </c>
      <c r="E821" t="s">
        <v>415</v>
      </c>
      <c r="F821">
        <v>4</v>
      </c>
      <c r="G821" t="s">
        <v>1440</v>
      </c>
      <c r="H821" t="s">
        <v>1440</v>
      </c>
      <c r="I821" s="30">
        <v>2.33</v>
      </c>
      <c r="J821" s="30">
        <v>8.68</v>
      </c>
      <c r="K821" s="30">
        <v>2.9</v>
      </c>
      <c r="L821" s="30">
        <v>31.25</v>
      </c>
      <c r="M821" s="30">
        <v>1</v>
      </c>
      <c r="N821" s="30">
        <v>0</v>
      </c>
      <c r="O821" s="30">
        <v>5</v>
      </c>
      <c r="P821" s="30">
        <v>5</v>
      </c>
      <c r="Q821" s="30">
        <f t="shared" si="108"/>
        <v>2.33</v>
      </c>
      <c r="R821" s="30">
        <f t="shared" si="109"/>
        <v>8.68</v>
      </c>
      <c r="S821" s="30">
        <f t="shared" si="110"/>
        <v>2.9</v>
      </c>
      <c r="T821" s="30">
        <f t="shared" si="111"/>
        <v>31.25</v>
      </c>
      <c r="U821" s="30">
        <f t="shared" si="112"/>
        <v>1</v>
      </c>
      <c r="V821" s="30">
        <f t="shared" si="113"/>
        <v>0</v>
      </c>
      <c r="W821" s="30">
        <f t="shared" si="114"/>
        <v>5</v>
      </c>
      <c r="X821" s="30">
        <f t="shared" si="115"/>
        <v>5</v>
      </c>
      <c r="Y821" s="30">
        <f t="shared" si="116"/>
        <v>56.16</v>
      </c>
    </row>
    <row r="822" spans="1:25" x14ac:dyDescent="0.2">
      <c r="A822" s="28">
        <v>42461</v>
      </c>
      <c r="B822">
        <v>2016</v>
      </c>
      <c r="C822">
        <v>4</v>
      </c>
      <c r="D822" t="s">
        <v>500</v>
      </c>
      <c r="E822" t="s">
        <v>417</v>
      </c>
      <c r="F822">
        <v>5</v>
      </c>
      <c r="G822" t="s">
        <v>1440</v>
      </c>
      <c r="H822" t="s">
        <v>1440</v>
      </c>
      <c r="I822" s="30">
        <v>6.33</v>
      </c>
      <c r="J822" s="30">
        <v>3.01</v>
      </c>
      <c r="K822" s="30">
        <v>2.7</v>
      </c>
      <c r="L822" s="30">
        <v>50.4</v>
      </c>
      <c r="M822" s="30">
        <v>4</v>
      </c>
      <c r="N822" s="30">
        <v>0</v>
      </c>
      <c r="O822" s="30">
        <v>16</v>
      </c>
      <c r="P822" s="30">
        <v>10.5</v>
      </c>
      <c r="Q822" s="30">
        <f t="shared" si="108"/>
        <v>6.33</v>
      </c>
      <c r="R822" s="30">
        <f t="shared" si="109"/>
        <v>3.01</v>
      </c>
      <c r="S822" s="30">
        <f t="shared" si="110"/>
        <v>2.7</v>
      </c>
      <c r="T822" s="30">
        <f t="shared" si="111"/>
        <v>50.4</v>
      </c>
      <c r="U822" s="30">
        <f t="shared" si="112"/>
        <v>4</v>
      </c>
      <c r="V822" s="30">
        <f t="shared" si="113"/>
        <v>0</v>
      </c>
      <c r="W822" s="30">
        <f t="shared" si="114"/>
        <v>16</v>
      </c>
      <c r="X822" s="30">
        <f t="shared" si="115"/>
        <v>10.5</v>
      </c>
      <c r="Y822" s="30">
        <f t="shared" si="116"/>
        <v>92.94</v>
      </c>
    </row>
    <row r="823" spans="1:25" x14ac:dyDescent="0.2">
      <c r="A823" s="28">
        <v>42462</v>
      </c>
      <c r="B823">
        <v>2016</v>
      </c>
      <c r="C823">
        <v>4</v>
      </c>
      <c r="D823" t="s">
        <v>500</v>
      </c>
      <c r="E823" t="s">
        <v>419</v>
      </c>
      <c r="F823">
        <v>6</v>
      </c>
      <c r="G823" t="s">
        <v>1440</v>
      </c>
      <c r="H823" t="s">
        <v>1440</v>
      </c>
      <c r="I823" s="30">
        <v>3.67</v>
      </c>
      <c r="J823" s="30">
        <v>2</v>
      </c>
      <c r="K823" s="30">
        <v>7</v>
      </c>
      <c r="L823" s="30">
        <v>32.299999999999997</v>
      </c>
      <c r="M823" s="30">
        <v>4</v>
      </c>
      <c r="N823" s="30">
        <v>0</v>
      </c>
      <c r="O823" s="30">
        <v>19</v>
      </c>
      <c r="P823" s="30">
        <v>7.4</v>
      </c>
      <c r="Q823" s="30">
        <f t="shared" si="108"/>
        <v>3.67</v>
      </c>
      <c r="R823" s="30">
        <f t="shared" si="109"/>
        <v>2</v>
      </c>
      <c r="S823" s="30">
        <f t="shared" si="110"/>
        <v>7</v>
      </c>
      <c r="T823" s="30">
        <f t="shared" si="111"/>
        <v>32.299999999999997</v>
      </c>
      <c r="U823" s="30">
        <f t="shared" si="112"/>
        <v>4</v>
      </c>
      <c r="V823" s="30">
        <f t="shared" si="113"/>
        <v>0</v>
      </c>
      <c r="W823" s="30">
        <f t="shared" si="114"/>
        <v>19</v>
      </c>
      <c r="X823" s="30">
        <f t="shared" si="115"/>
        <v>7.4</v>
      </c>
      <c r="Y823" s="30">
        <f t="shared" si="116"/>
        <v>75.37</v>
      </c>
    </row>
    <row r="824" spans="1:25" x14ac:dyDescent="0.2">
      <c r="A824" s="28">
        <v>42463</v>
      </c>
      <c r="B824">
        <v>2016</v>
      </c>
      <c r="C824">
        <v>4</v>
      </c>
      <c r="D824" t="s">
        <v>500</v>
      </c>
      <c r="E824" t="s">
        <v>421</v>
      </c>
      <c r="F824">
        <v>7</v>
      </c>
      <c r="G824" t="s">
        <v>1440</v>
      </c>
      <c r="H824" t="s">
        <v>1440</v>
      </c>
      <c r="I824" s="30">
        <v>9.67</v>
      </c>
      <c r="J824" s="30">
        <v>7.3959999999999999</v>
      </c>
      <c r="K824" s="30">
        <v>5.3</v>
      </c>
      <c r="L824" s="30">
        <v>73.5</v>
      </c>
      <c r="M824" s="30">
        <v>5</v>
      </c>
      <c r="N824" s="30">
        <v>0</v>
      </c>
      <c r="O824" s="30">
        <v>6</v>
      </c>
      <c r="P824" s="30">
        <v>11</v>
      </c>
      <c r="Q824" s="30">
        <f t="shared" si="108"/>
        <v>9.67</v>
      </c>
      <c r="R824" s="30">
        <f t="shared" si="109"/>
        <v>7.3959999999999999</v>
      </c>
      <c r="S824" s="30">
        <f t="shared" si="110"/>
        <v>5.3</v>
      </c>
      <c r="T824" s="30">
        <f t="shared" si="111"/>
        <v>73.5</v>
      </c>
      <c r="U824" s="30">
        <f t="shared" si="112"/>
        <v>5</v>
      </c>
      <c r="V824" s="30">
        <f t="shared" si="113"/>
        <v>0</v>
      </c>
      <c r="W824" s="30">
        <f t="shared" si="114"/>
        <v>6</v>
      </c>
      <c r="X824" s="30">
        <f t="shared" si="115"/>
        <v>11</v>
      </c>
      <c r="Y824" s="30">
        <f t="shared" si="116"/>
        <v>117.866</v>
      </c>
    </row>
    <row r="825" spans="1:25" x14ac:dyDescent="0.2">
      <c r="A825" s="28">
        <v>42464</v>
      </c>
      <c r="B825">
        <v>2016</v>
      </c>
      <c r="C825">
        <v>4</v>
      </c>
      <c r="D825" t="s">
        <v>500</v>
      </c>
      <c r="E825" t="s">
        <v>62</v>
      </c>
      <c r="F825">
        <v>1</v>
      </c>
      <c r="G825" t="s">
        <v>1440</v>
      </c>
      <c r="H825" t="s">
        <v>1440</v>
      </c>
      <c r="I825" s="30">
        <v>7</v>
      </c>
      <c r="J825" s="30">
        <v>5.2309999999999999</v>
      </c>
      <c r="K825" s="30">
        <v>5</v>
      </c>
      <c r="L825" s="30">
        <v>21.6</v>
      </c>
      <c r="M825" s="30">
        <v>3</v>
      </c>
      <c r="N825" s="30">
        <v>1</v>
      </c>
      <c r="O825" s="30">
        <v>11</v>
      </c>
      <c r="P825" s="30">
        <v>2</v>
      </c>
      <c r="Q825" s="30">
        <f t="shared" si="108"/>
        <v>7</v>
      </c>
      <c r="R825" s="30">
        <f t="shared" si="109"/>
        <v>5.2309999999999999</v>
      </c>
      <c r="S825" s="30">
        <f t="shared" si="110"/>
        <v>5</v>
      </c>
      <c r="T825" s="30">
        <f t="shared" si="111"/>
        <v>21.6</v>
      </c>
      <c r="U825" s="30">
        <f t="shared" si="112"/>
        <v>3</v>
      </c>
      <c r="V825" s="30">
        <f t="shared" si="113"/>
        <v>1</v>
      </c>
      <c r="W825" s="30">
        <f t="shared" si="114"/>
        <v>11</v>
      </c>
      <c r="X825" s="30">
        <f t="shared" si="115"/>
        <v>2</v>
      </c>
      <c r="Y825" s="30">
        <f t="shared" si="116"/>
        <v>55.831000000000003</v>
      </c>
    </row>
    <row r="826" spans="1:25" x14ac:dyDescent="0.2">
      <c r="A826" s="28">
        <v>42465</v>
      </c>
      <c r="B826">
        <v>2016</v>
      </c>
      <c r="C826">
        <v>4</v>
      </c>
      <c r="D826" t="s">
        <v>500</v>
      </c>
      <c r="E826" t="s">
        <v>411</v>
      </c>
      <c r="F826">
        <v>2</v>
      </c>
      <c r="G826" t="s">
        <v>1440</v>
      </c>
      <c r="H826" t="s">
        <v>1440</v>
      </c>
      <c r="I826" s="30">
        <v>6</v>
      </c>
      <c r="J826" s="30">
        <v>5.33</v>
      </c>
      <c r="K826" s="30">
        <v>4</v>
      </c>
      <c r="L826" s="30">
        <v>40.299999999999997</v>
      </c>
      <c r="M826" s="30">
        <v>5</v>
      </c>
      <c r="N826" s="30">
        <v>1</v>
      </c>
      <c r="O826" s="30">
        <v>11</v>
      </c>
      <c r="P826" s="30">
        <v>12</v>
      </c>
      <c r="Q826" s="30">
        <f t="shared" si="108"/>
        <v>6</v>
      </c>
      <c r="R826" s="30">
        <f t="shared" si="109"/>
        <v>5.33</v>
      </c>
      <c r="S826" s="30">
        <f t="shared" si="110"/>
        <v>4</v>
      </c>
      <c r="T826" s="30">
        <f t="shared" si="111"/>
        <v>40.299999999999997</v>
      </c>
      <c r="U826" s="30">
        <f t="shared" si="112"/>
        <v>5</v>
      </c>
      <c r="V826" s="30">
        <f t="shared" si="113"/>
        <v>1</v>
      </c>
      <c r="W826" s="30">
        <f t="shared" si="114"/>
        <v>11</v>
      </c>
      <c r="X826" s="30">
        <f t="shared" si="115"/>
        <v>12</v>
      </c>
      <c r="Y826" s="30">
        <f t="shared" si="116"/>
        <v>84.63</v>
      </c>
    </row>
    <row r="827" spans="1:25" x14ac:dyDescent="0.2">
      <c r="A827" s="28">
        <v>42466</v>
      </c>
      <c r="B827">
        <v>2016</v>
      </c>
      <c r="C827">
        <v>4</v>
      </c>
      <c r="D827" t="s">
        <v>500</v>
      </c>
      <c r="E827" t="s">
        <v>413</v>
      </c>
      <c r="F827">
        <v>3</v>
      </c>
      <c r="G827" t="s">
        <v>1440</v>
      </c>
      <c r="H827" t="s">
        <v>1440</v>
      </c>
      <c r="I827" s="30">
        <v>6.66</v>
      </c>
      <c r="J827" s="30">
        <v>5.3630000000000004</v>
      </c>
      <c r="K827" s="30">
        <v>2</v>
      </c>
      <c r="L827" s="30">
        <v>15.25</v>
      </c>
      <c r="M827" s="30">
        <v>7</v>
      </c>
      <c r="N827" s="30">
        <v>0</v>
      </c>
      <c r="O827" s="30">
        <v>6</v>
      </c>
      <c r="P827" s="30">
        <v>3</v>
      </c>
      <c r="Q827" s="30">
        <f t="shared" si="108"/>
        <v>6.66</v>
      </c>
      <c r="R827" s="30">
        <f t="shared" si="109"/>
        <v>5.3630000000000004</v>
      </c>
      <c r="S827" s="30">
        <f t="shared" si="110"/>
        <v>2</v>
      </c>
      <c r="T827" s="30">
        <f t="shared" si="111"/>
        <v>15.25</v>
      </c>
      <c r="U827" s="30">
        <f t="shared" si="112"/>
        <v>7</v>
      </c>
      <c r="V827" s="30">
        <f t="shared" si="113"/>
        <v>0</v>
      </c>
      <c r="W827" s="30">
        <f t="shared" si="114"/>
        <v>6</v>
      </c>
      <c r="X827" s="30">
        <f t="shared" si="115"/>
        <v>3</v>
      </c>
      <c r="Y827" s="30">
        <f t="shared" si="116"/>
        <v>45.272999999999996</v>
      </c>
    </row>
    <row r="828" spans="1:25" x14ac:dyDescent="0.2">
      <c r="A828" s="28">
        <v>42467</v>
      </c>
      <c r="B828">
        <v>2016</v>
      </c>
      <c r="C828">
        <v>4</v>
      </c>
      <c r="D828" t="s">
        <v>500</v>
      </c>
      <c r="E828" t="s">
        <v>415</v>
      </c>
      <c r="F828">
        <v>4</v>
      </c>
      <c r="G828" t="s">
        <v>1440</v>
      </c>
      <c r="H828" t="s">
        <v>1440</v>
      </c>
      <c r="I828" s="30">
        <v>6.33</v>
      </c>
      <c r="J828" s="30">
        <v>5.98</v>
      </c>
      <c r="K828" s="30">
        <v>4</v>
      </c>
      <c r="L828" s="30">
        <v>21</v>
      </c>
      <c r="M828" s="30">
        <v>7</v>
      </c>
      <c r="N828" s="30">
        <v>2</v>
      </c>
      <c r="O828" s="30">
        <v>4</v>
      </c>
      <c r="P828" s="30">
        <v>8.1999999999999993</v>
      </c>
      <c r="Q828" s="30">
        <f t="shared" si="108"/>
        <v>6.33</v>
      </c>
      <c r="R828" s="30">
        <f t="shared" si="109"/>
        <v>5.98</v>
      </c>
      <c r="S828" s="30">
        <f t="shared" si="110"/>
        <v>4</v>
      </c>
      <c r="T828" s="30">
        <f t="shared" si="111"/>
        <v>21</v>
      </c>
      <c r="U828" s="30">
        <f t="shared" si="112"/>
        <v>7</v>
      </c>
      <c r="V828" s="30">
        <f t="shared" si="113"/>
        <v>2</v>
      </c>
      <c r="W828" s="30">
        <f t="shared" si="114"/>
        <v>4</v>
      </c>
      <c r="X828" s="30">
        <f t="shared" si="115"/>
        <v>8.1999999999999993</v>
      </c>
      <c r="Y828" s="30">
        <f t="shared" si="116"/>
        <v>58.510000000000005</v>
      </c>
    </row>
    <row r="829" spans="1:25" x14ac:dyDescent="0.2">
      <c r="A829" s="28">
        <v>42468</v>
      </c>
      <c r="B829">
        <v>2016</v>
      </c>
      <c r="C829">
        <v>4</v>
      </c>
      <c r="D829" t="s">
        <v>500</v>
      </c>
      <c r="E829" t="s">
        <v>417</v>
      </c>
      <c r="F829">
        <v>5</v>
      </c>
      <c r="G829" t="s">
        <v>1440</v>
      </c>
      <c r="H829" t="s">
        <v>1440</v>
      </c>
      <c r="I829" s="30">
        <v>7.67</v>
      </c>
      <c r="J829" s="30">
        <v>3.66</v>
      </c>
      <c r="K829" s="30">
        <v>5</v>
      </c>
      <c r="L829" s="30">
        <v>42.3</v>
      </c>
      <c r="M829" s="30">
        <v>2</v>
      </c>
      <c r="N829" s="30">
        <v>1</v>
      </c>
      <c r="O829" s="30">
        <v>3</v>
      </c>
      <c r="P829" s="30">
        <v>4.4000000000000004</v>
      </c>
      <c r="Q829" s="30">
        <f t="shared" si="108"/>
        <v>7.67</v>
      </c>
      <c r="R829" s="30">
        <f t="shared" si="109"/>
        <v>3.66</v>
      </c>
      <c r="S829" s="30">
        <f t="shared" si="110"/>
        <v>5</v>
      </c>
      <c r="T829" s="30">
        <f t="shared" si="111"/>
        <v>42.3</v>
      </c>
      <c r="U829" s="30">
        <f t="shared" si="112"/>
        <v>2</v>
      </c>
      <c r="V829" s="30">
        <f t="shared" si="113"/>
        <v>1</v>
      </c>
      <c r="W829" s="30">
        <f t="shared" si="114"/>
        <v>3</v>
      </c>
      <c r="X829" s="30">
        <f t="shared" si="115"/>
        <v>4.4000000000000004</v>
      </c>
      <c r="Y829" s="30">
        <f t="shared" si="116"/>
        <v>69.03</v>
      </c>
    </row>
    <row r="830" spans="1:25" x14ac:dyDescent="0.2">
      <c r="A830" s="28">
        <v>42469</v>
      </c>
      <c r="B830">
        <v>2016</v>
      </c>
      <c r="C830">
        <v>4</v>
      </c>
      <c r="D830" t="s">
        <v>500</v>
      </c>
      <c r="E830" t="s">
        <v>419</v>
      </c>
      <c r="F830">
        <v>6</v>
      </c>
      <c r="G830" t="s">
        <v>1440</v>
      </c>
      <c r="H830" t="s">
        <v>1440</v>
      </c>
      <c r="I830" s="30">
        <v>9</v>
      </c>
      <c r="J830" s="30">
        <v>9.01</v>
      </c>
      <c r="K830" s="30">
        <v>3.1</v>
      </c>
      <c r="L830" s="30">
        <v>38.799999999999997</v>
      </c>
      <c r="M830" s="30">
        <v>7</v>
      </c>
      <c r="N830" s="30">
        <v>0</v>
      </c>
      <c r="O830" s="30">
        <v>14</v>
      </c>
      <c r="P830" s="30">
        <v>3</v>
      </c>
      <c r="Q830" s="30">
        <f t="shared" si="108"/>
        <v>9</v>
      </c>
      <c r="R830" s="30">
        <f t="shared" si="109"/>
        <v>9.01</v>
      </c>
      <c r="S830" s="30">
        <f t="shared" si="110"/>
        <v>3.1</v>
      </c>
      <c r="T830" s="30">
        <f t="shared" si="111"/>
        <v>38.799999999999997</v>
      </c>
      <c r="U830" s="30">
        <f t="shared" si="112"/>
        <v>7</v>
      </c>
      <c r="V830" s="30">
        <f t="shared" si="113"/>
        <v>0</v>
      </c>
      <c r="W830" s="30">
        <f t="shared" si="114"/>
        <v>14</v>
      </c>
      <c r="X830" s="30">
        <f t="shared" si="115"/>
        <v>3</v>
      </c>
      <c r="Y830" s="30">
        <f t="shared" si="116"/>
        <v>83.91</v>
      </c>
    </row>
    <row r="831" spans="1:25" x14ac:dyDescent="0.2">
      <c r="A831" s="28">
        <v>42470</v>
      </c>
      <c r="B831">
        <v>2016</v>
      </c>
      <c r="C831">
        <v>4</v>
      </c>
      <c r="D831" t="s">
        <v>500</v>
      </c>
      <c r="E831" t="s">
        <v>421</v>
      </c>
      <c r="F831">
        <v>7</v>
      </c>
      <c r="G831" t="s">
        <v>1440</v>
      </c>
      <c r="H831" t="s">
        <v>1440</v>
      </c>
      <c r="I831" s="30">
        <v>5</v>
      </c>
      <c r="J831" s="30">
        <v>6.67</v>
      </c>
      <c r="K831" s="30">
        <v>5.15</v>
      </c>
      <c r="L831" s="30">
        <v>21.4</v>
      </c>
      <c r="M831" s="30">
        <v>4</v>
      </c>
      <c r="N831" s="30">
        <v>1</v>
      </c>
      <c r="O831" s="30">
        <v>11</v>
      </c>
      <c r="P831" s="30">
        <v>8</v>
      </c>
      <c r="Q831" s="30">
        <f t="shared" si="108"/>
        <v>5</v>
      </c>
      <c r="R831" s="30">
        <f t="shared" si="109"/>
        <v>6.67</v>
      </c>
      <c r="S831" s="30">
        <f t="shared" si="110"/>
        <v>5.15</v>
      </c>
      <c r="T831" s="30">
        <f t="shared" si="111"/>
        <v>21.4</v>
      </c>
      <c r="U831" s="30">
        <f t="shared" si="112"/>
        <v>4</v>
      </c>
      <c r="V831" s="30">
        <f t="shared" si="113"/>
        <v>1</v>
      </c>
      <c r="W831" s="30">
        <f t="shared" si="114"/>
        <v>11</v>
      </c>
      <c r="X831" s="30">
        <f t="shared" si="115"/>
        <v>8</v>
      </c>
      <c r="Y831" s="30">
        <f t="shared" si="116"/>
        <v>62.22</v>
      </c>
    </row>
    <row r="832" spans="1:25" x14ac:dyDescent="0.2">
      <c r="A832" s="28">
        <v>42471</v>
      </c>
      <c r="B832">
        <v>2016</v>
      </c>
      <c r="C832">
        <v>4</v>
      </c>
      <c r="D832" t="s">
        <v>500</v>
      </c>
      <c r="E832" t="s">
        <v>62</v>
      </c>
      <c r="F832">
        <v>1</v>
      </c>
      <c r="G832" t="s">
        <v>1440</v>
      </c>
      <c r="H832" t="s">
        <v>1440</v>
      </c>
      <c r="I832" s="30">
        <v>0.33</v>
      </c>
      <c r="J832" s="30">
        <v>4.99</v>
      </c>
      <c r="K832" s="30">
        <v>3</v>
      </c>
      <c r="L832" s="30">
        <v>26</v>
      </c>
      <c r="M832" s="30">
        <v>11</v>
      </c>
      <c r="N832" s="30">
        <v>2</v>
      </c>
      <c r="O832" s="30">
        <v>17</v>
      </c>
      <c r="P832" s="30">
        <v>6</v>
      </c>
      <c r="Q832" s="30">
        <f t="shared" si="108"/>
        <v>0.33</v>
      </c>
      <c r="R832" s="30">
        <f t="shared" si="109"/>
        <v>4.99</v>
      </c>
      <c r="S832" s="30">
        <f t="shared" si="110"/>
        <v>3</v>
      </c>
      <c r="T832" s="30">
        <f t="shared" si="111"/>
        <v>26</v>
      </c>
      <c r="U832" s="30">
        <f t="shared" si="112"/>
        <v>11</v>
      </c>
      <c r="V832" s="30">
        <f t="shared" si="113"/>
        <v>2</v>
      </c>
      <c r="W832" s="30">
        <f t="shared" si="114"/>
        <v>17</v>
      </c>
      <c r="X832" s="30">
        <f t="shared" si="115"/>
        <v>6</v>
      </c>
      <c r="Y832" s="30">
        <f t="shared" si="116"/>
        <v>70.319999999999993</v>
      </c>
    </row>
    <row r="833" spans="1:25" x14ac:dyDescent="0.2">
      <c r="A833" s="28">
        <v>42472</v>
      </c>
      <c r="B833">
        <v>2016</v>
      </c>
      <c r="C833">
        <v>4</v>
      </c>
      <c r="D833" t="s">
        <v>500</v>
      </c>
      <c r="E833" t="s">
        <v>411</v>
      </c>
      <c r="F833">
        <v>2</v>
      </c>
      <c r="G833" t="s">
        <v>1440</v>
      </c>
      <c r="H833" t="s">
        <v>1440</v>
      </c>
      <c r="I833" s="30">
        <v>4.34</v>
      </c>
      <c r="J833" s="30">
        <v>4.6500000000000004</v>
      </c>
      <c r="K833" s="30">
        <v>6</v>
      </c>
      <c r="L833" s="30">
        <v>41.6</v>
      </c>
      <c r="M833" s="30">
        <v>19</v>
      </c>
      <c r="N833" s="30">
        <v>1</v>
      </c>
      <c r="O833" s="30">
        <v>2</v>
      </c>
      <c r="P833" s="30">
        <v>5</v>
      </c>
      <c r="Q833" s="30">
        <f t="shared" si="108"/>
        <v>4.34</v>
      </c>
      <c r="R833" s="30">
        <f t="shared" si="109"/>
        <v>4.6500000000000004</v>
      </c>
      <c r="S833" s="30">
        <f t="shared" si="110"/>
        <v>6</v>
      </c>
      <c r="T833" s="30">
        <f t="shared" si="111"/>
        <v>41.6</v>
      </c>
      <c r="U833" s="30">
        <f t="shared" si="112"/>
        <v>19</v>
      </c>
      <c r="V833" s="30">
        <f t="shared" si="113"/>
        <v>1</v>
      </c>
      <c r="W833" s="30">
        <f t="shared" si="114"/>
        <v>2</v>
      </c>
      <c r="X833" s="30">
        <f t="shared" si="115"/>
        <v>5</v>
      </c>
      <c r="Y833" s="30">
        <f t="shared" si="116"/>
        <v>83.59</v>
      </c>
    </row>
    <row r="834" spans="1:25" x14ac:dyDescent="0.2">
      <c r="A834" s="28">
        <v>42473</v>
      </c>
      <c r="B834">
        <v>2016</v>
      </c>
      <c r="C834">
        <v>4</v>
      </c>
      <c r="D834" t="s">
        <v>500</v>
      </c>
      <c r="E834" t="s">
        <v>413</v>
      </c>
      <c r="F834">
        <v>3</v>
      </c>
      <c r="G834" t="s">
        <v>1440</v>
      </c>
      <c r="H834" t="s">
        <v>1440</v>
      </c>
      <c r="I834" s="30">
        <v>6.33</v>
      </c>
      <c r="J834" s="30">
        <v>3.0659999999999998</v>
      </c>
      <c r="K834" s="30">
        <v>3</v>
      </c>
      <c r="L834" s="30">
        <v>34</v>
      </c>
      <c r="M834" s="30">
        <v>22.333333329999999</v>
      </c>
      <c r="N834" s="30">
        <v>0</v>
      </c>
      <c r="O834" s="30">
        <v>2</v>
      </c>
      <c r="P834" s="30">
        <v>3</v>
      </c>
      <c r="Q834" s="30">
        <f t="shared" ref="Q834:Q897" si="117">IF($H834="Oui",I834,"")</f>
        <v>6.33</v>
      </c>
      <c r="R834" s="30">
        <f t="shared" ref="R834:R897" si="118">IF($H834="Oui",J834,"")</f>
        <v>3.0659999999999998</v>
      </c>
      <c r="S834" s="30">
        <f t="shared" ref="S834:S897" si="119">IF($H834="Oui",K834,"")</f>
        <v>3</v>
      </c>
      <c r="T834" s="30">
        <f t="shared" ref="T834:T897" si="120">IF($H834="Oui",L834,"")</f>
        <v>34</v>
      </c>
      <c r="U834" s="30">
        <f t="shared" ref="U834:U897" si="121">IF($H834="Oui",M834,"")</f>
        <v>22.333333329999999</v>
      </c>
      <c r="V834" s="30">
        <f t="shared" ref="V834:V897" si="122">IF($H834="Oui",N834,"")</f>
        <v>0</v>
      </c>
      <c r="W834" s="30">
        <f t="shared" ref="W834:W897" si="123">IF($H834="Oui",O834,"")</f>
        <v>2</v>
      </c>
      <c r="X834" s="30">
        <f t="shared" ref="X834:X897" si="124">IF($H834="Oui",P834,"")</f>
        <v>3</v>
      </c>
      <c r="Y834" s="30">
        <f t="shared" ref="Y834:Y897" si="125">SUM(I834:P834)</f>
        <v>73.729333330000003</v>
      </c>
    </row>
    <row r="835" spans="1:25" x14ac:dyDescent="0.2">
      <c r="A835" s="28">
        <v>42474</v>
      </c>
      <c r="B835">
        <v>2016</v>
      </c>
      <c r="C835">
        <v>4</v>
      </c>
      <c r="D835" t="s">
        <v>500</v>
      </c>
      <c r="E835" t="s">
        <v>415</v>
      </c>
      <c r="F835">
        <v>4</v>
      </c>
      <c r="G835" t="s">
        <v>1440</v>
      </c>
      <c r="H835" t="s">
        <v>1440</v>
      </c>
      <c r="I835" s="30">
        <v>2.66</v>
      </c>
      <c r="J835" s="30">
        <v>2.3199999999999998</v>
      </c>
      <c r="K835" s="30">
        <v>8.5</v>
      </c>
      <c r="L835" s="30">
        <v>44.225000000000001</v>
      </c>
      <c r="M835" s="30">
        <v>9</v>
      </c>
      <c r="N835" s="30">
        <v>0</v>
      </c>
      <c r="O835" s="30">
        <v>4</v>
      </c>
      <c r="P835" s="30">
        <v>6</v>
      </c>
      <c r="Q835" s="30">
        <f t="shared" si="117"/>
        <v>2.66</v>
      </c>
      <c r="R835" s="30">
        <f t="shared" si="118"/>
        <v>2.3199999999999998</v>
      </c>
      <c r="S835" s="30">
        <f t="shared" si="119"/>
        <v>8.5</v>
      </c>
      <c r="T835" s="30">
        <f t="shared" si="120"/>
        <v>44.225000000000001</v>
      </c>
      <c r="U835" s="30">
        <f t="shared" si="121"/>
        <v>9</v>
      </c>
      <c r="V835" s="30">
        <f t="shared" si="122"/>
        <v>0</v>
      </c>
      <c r="W835" s="30">
        <f t="shared" si="123"/>
        <v>4</v>
      </c>
      <c r="X835" s="30">
        <f t="shared" si="124"/>
        <v>6</v>
      </c>
      <c r="Y835" s="30">
        <f t="shared" si="125"/>
        <v>76.704999999999998</v>
      </c>
    </row>
    <row r="836" spans="1:25" x14ac:dyDescent="0.2">
      <c r="A836" s="28">
        <v>42475</v>
      </c>
      <c r="B836">
        <v>2016</v>
      </c>
      <c r="C836">
        <v>4</v>
      </c>
      <c r="D836" t="s">
        <v>500</v>
      </c>
      <c r="E836" t="s">
        <v>417</v>
      </c>
      <c r="F836">
        <v>5</v>
      </c>
      <c r="G836" t="s">
        <v>1440</v>
      </c>
      <c r="H836" t="s">
        <v>1440</v>
      </c>
      <c r="I836" s="30">
        <v>4.33</v>
      </c>
      <c r="J836" s="30">
        <v>3.056</v>
      </c>
      <c r="K836" s="30">
        <v>2.7</v>
      </c>
      <c r="L836" s="30">
        <v>23.6</v>
      </c>
      <c r="M836" s="30">
        <v>6</v>
      </c>
      <c r="N836" s="30">
        <v>0</v>
      </c>
      <c r="O836" s="30">
        <v>10</v>
      </c>
      <c r="P836" s="30">
        <v>4.2</v>
      </c>
      <c r="Q836" s="30">
        <f t="shared" si="117"/>
        <v>4.33</v>
      </c>
      <c r="R836" s="30">
        <f t="shared" si="118"/>
        <v>3.056</v>
      </c>
      <c r="S836" s="30">
        <f t="shared" si="119"/>
        <v>2.7</v>
      </c>
      <c r="T836" s="30">
        <f t="shared" si="120"/>
        <v>23.6</v>
      </c>
      <c r="U836" s="30">
        <f t="shared" si="121"/>
        <v>6</v>
      </c>
      <c r="V836" s="30">
        <f t="shared" si="122"/>
        <v>0</v>
      </c>
      <c r="W836" s="30">
        <f t="shared" si="123"/>
        <v>10</v>
      </c>
      <c r="X836" s="30">
        <f t="shared" si="124"/>
        <v>4.2</v>
      </c>
      <c r="Y836" s="30">
        <f t="shared" si="125"/>
        <v>53.886000000000003</v>
      </c>
    </row>
    <row r="837" spans="1:25" x14ac:dyDescent="0.2">
      <c r="A837" s="28">
        <v>42476</v>
      </c>
      <c r="B837">
        <v>2016</v>
      </c>
      <c r="C837">
        <v>4</v>
      </c>
      <c r="D837" t="s">
        <v>500</v>
      </c>
      <c r="E837" t="s">
        <v>419</v>
      </c>
      <c r="F837">
        <v>6</v>
      </c>
      <c r="G837" t="s">
        <v>1440</v>
      </c>
      <c r="H837" t="s">
        <v>1440</v>
      </c>
      <c r="I837" s="30">
        <v>5.34</v>
      </c>
      <c r="J837" s="30">
        <v>6.66</v>
      </c>
      <c r="K837" s="30">
        <v>5.3</v>
      </c>
      <c r="L837" s="30">
        <v>33</v>
      </c>
      <c r="M837" s="30">
        <v>11</v>
      </c>
      <c r="N837" s="30">
        <v>0</v>
      </c>
      <c r="O837" s="30">
        <v>8</v>
      </c>
      <c r="P837" s="30">
        <v>8.5</v>
      </c>
      <c r="Q837" s="30">
        <f t="shared" si="117"/>
        <v>5.34</v>
      </c>
      <c r="R837" s="30">
        <f t="shared" si="118"/>
        <v>6.66</v>
      </c>
      <c r="S837" s="30">
        <f t="shared" si="119"/>
        <v>5.3</v>
      </c>
      <c r="T837" s="30">
        <f t="shared" si="120"/>
        <v>33</v>
      </c>
      <c r="U837" s="30">
        <f t="shared" si="121"/>
        <v>11</v>
      </c>
      <c r="V837" s="30">
        <f t="shared" si="122"/>
        <v>0</v>
      </c>
      <c r="W837" s="30">
        <f t="shared" si="123"/>
        <v>8</v>
      </c>
      <c r="X837" s="30">
        <f t="shared" si="124"/>
        <v>8.5</v>
      </c>
      <c r="Y837" s="30">
        <f t="shared" si="125"/>
        <v>77.8</v>
      </c>
    </row>
    <row r="838" spans="1:25" x14ac:dyDescent="0.2">
      <c r="A838" s="28">
        <v>42477</v>
      </c>
      <c r="B838">
        <v>2016</v>
      </c>
      <c r="C838">
        <v>4</v>
      </c>
      <c r="D838" t="s">
        <v>500</v>
      </c>
      <c r="E838" t="s">
        <v>421</v>
      </c>
      <c r="F838">
        <v>7</v>
      </c>
      <c r="G838" t="s">
        <v>1440</v>
      </c>
      <c r="H838" t="s">
        <v>1440</v>
      </c>
      <c r="I838" s="30">
        <v>4.33</v>
      </c>
      <c r="J838" s="30">
        <v>8.1750000000000007</v>
      </c>
      <c r="K838" s="30">
        <v>3</v>
      </c>
      <c r="L838" s="30">
        <v>52.8</v>
      </c>
      <c r="M838" s="30">
        <v>2</v>
      </c>
      <c r="N838" s="30">
        <v>0</v>
      </c>
      <c r="O838" s="30">
        <v>7</v>
      </c>
      <c r="P838" s="30">
        <v>7.2</v>
      </c>
      <c r="Q838" s="30">
        <f t="shared" si="117"/>
        <v>4.33</v>
      </c>
      <c r="R838" s="30">
        <f t="shared" si="118"/>
        <v>8.1750000000000007</v>
      </c>
      <c r="S838" s="30">
        <f t="shared" si="119"/>
        <v>3</v>
      </c>
      <c r="T838" s="30">
        <f t="shared" si="120"/>
        <v>52.8</v>
      </c>
      <c r="U838" s="30">
        <f t="shared" si="121"/>
        <v>2</v>
      </c>
      <c r="V838" s="30">
        <f t="shared" si="122"/>
        <v>0</v>
      </c>
      <c r="W838" s="30">
        <f t="shared" si="123"/>
        <v>7</v>
      </c>
      <c r="X838" s="30">
        <f t="shared" si="124"/>
        <v>7.2</v>
      </c>
      <c r="Y838" s="30">
        <f t="shared" si="125"/>
        <v>84.504999999999995</v>
      </c>
    </row>
    <row r="839" spans="1:25" x14ac:dyDescent="0.2">
      <c r="A839" s="28">
        <v>42478</v>
      </c>
      <c r="B839">
        <v>2016</v>
      </c>
      <c r="C839">
        <v>4</v>
      </c>
      <c r="D839" t="s">
        <v>500</v>
      </c>
      <c r="E839" t="s">
        <v>62</v>
      </c>
      <c r="F839">
        <v>1</v>
      </c>
      <c r="G839" t="s">
        <v>1440</v>
      </c>
      <c r="H839" t="s">
        <v>1440</v>
      </c>
      <c r="I839" s="30">
        <v>3.66</v>
      </c>
      <c r="J839" s="30">
        <v>2</v>
      </c>
      <c r="K839" s="30">
        <v>5</v>
      </c>
      <c r="L839" s="30">
        <v>22.1</v>
      </c>
      <c r="M839" s="30">
        <v>15</v>
      </c>
      <c r="N839" s="30">
        <v>3</v>
      </c>
      <c r="O839" s="30">
        <v>7</v>
      </c>
      <c r="P839" s="30">
        <v>7</v>
      </c>
      <c r="Q839" s="30">
        <f t="shared" si="117"/>
        <v>3.66</v>
      </c>
      <c r="R839" s="30">
        <f t="shared" si="118"/>
        <v>2</v>
      </c>
      <c r="S839" s="30">
        <f t="shared" si="119"/>
        <v>5</v>
      </c>
      <c r="T839" s="30">
        <f t="shared" si="120"/>
        <v>22.1</v>
      </c>
      <c r="U839" s="30">
        <f t="shared" si="121"/>
        <v>15</v>
      </c>
      <c r="V839" s="30">
        <f t="shared" si="122"/>
        <v>3</v>
      </c>
      <c r="W839" s="30">
        <f t="shared" si="123"/>
        <v>7</v>
      </c>
      <c r="X839" s="30">
        <f t="shared" si="124"/>
        <v>7</v>
      </c>
      <c r="Y839" s="30">
        <f t="shared" si="125"/>
        <v>64.760000000000005</v>
      </c>
    </row>
    <row r="840" spans="1:25" x14ac:dyDescent="0.2">
      <c r="A840" s="28">
        <v>42479</v>
      </c>
      <c r="B840">
        <v>2016</v>
      </c>
      <c r="C840">
        <v>4</v>
      </c>
      <c r="D840" t="s">
        <v>500</v>
      </c>
      <c r="E840" t="s">
        <v>411</v>
      </c>
      <c r="F840">
        <v>2</v>
      </c>
      <c r="G840" t="s">
        <v>1440</v>
      </c>
      <c r="H840" t="s">
        <v>1440</v>
      </c>
      <c r="I840" s="30">
        <v>3</v>
      </c>
      <c r="J840" s="30">
        <v>1.34</v>
      </c>
      <c r="K840" s="30">
        <v>8.3000000000000007</v>
      </c>
      <c r="L840" s="30">
        <v>24.3</v>
      </c>
      <c r="M840" s="30">
        <v>7</v>
      </c>
      <c r="N840" s="30">
        <v>0</v>
      </c>
      <c r="O840" s="30">
        <v>6</v>
      </c>
      <c r="P840" s="30">
        <v>4</v>
      </c>
      <c r="Q840" s="30">
        <f t="shared" si="117"/>
        <v>3</v>
      </c>
      <c r="R840" s="30">
        <f t="shared" si="118"/>
        <v>1.34</v>
      </c>
      <c r="S840" s="30">
        <f t="shared" si="119"/>
        <v>8.3000000000000007</v>
      </c>
      <c r="T840" s="30">
        <f t="shared" si="120"/>
        <v>24.3</v>
      </c>
      <c r="U840" s="30">
        <f t="shared" si="121"/>
        <v>7</v>
      </c>
      <c r="V840" s="30">
        <f t="shared" si="122"/>
        <v>0</v>
      </c>
      <c r="W840" s="30">
        <f t="shared" si="123"/>
        <v>6</v>
      </c>
      <c r="X840" s="30">
        <f t="shared" si="124"/>
        <v>4</v>
      </c>
      <c r="Y840" s="30">
        <f t="shared" si="125"/>
        <v>53.94</v>
      </c>
    </row>
    <row r="841" spans="1:25" x14ac:dyDescent="0.2">
      <c r="A841" s="28">
        <v>42480</v>
      </c>
      <c r="B841">
        <v>2016</v>
      </c>
      <c r="C841">
        <v>4</v>
      </c>
      <c r="D841" t="s">
        <v>500</v>
      </c>
      <c r="E841" t="s">
        <v>413</v>
      </c>
      <c r="F841">
        <v>3</v>
      </c>
      <c r="G841" t="s">
        <v>1440</v>
      </c>
      <c r="H841" t="s">
        <v>1440</v>
      </c>
      <c r="I841" s="30">
        <v>2.66</v>
      </c>
      <c r="J841" s="30">
        <v>3.33</v>
      </c>
      <c r="K841" s="30">
        <v>2.4</v>
      </c>
      <c r="L841" s="30">
        <v>17.100000000000001</v>
      </c>
      <c r="M841" s="30">
        <v>11</v>
      </c>
      <c r="N841" s="30">
        <v>5</v>
      </c>
      <c r="O841" s="30">
        <v>15</v>
      </c>
      <c r="P841" s="30">
        <v>3</v>
      </c>
      <c r="Q841" s="30">
        <f t="shared" si="117"/>
        <v>2.66</v>
      </c>
      <c r="R841" s="30">
        <f t="shared" si="118"/>
        <v>3.33</v>
      </c>
      <c r="S841" s="30">
        <f t="shared" si="119"/>
        <v>2.4</v>
      </c>
      <c r="T841" s="30">
        <f t="shared" si="120"/>
        <v>17.100000000000001</v>
      </c>
      <c r="U841" s="30">
        <f t="shared" si="121"/>
        <v>11</v>
      </c>
      <c r="V841" s="30">
        <f t="shared" si="122"/>
        <v>5</v>
      </c>
      <c r="W841" s="30">
        <f t="shared" si="123"/>
        <v>15</v>
      </c>
      <c r="X841" s="30">
        <f t="shared" si="124"/>
        <v>3</v>
      </c>
      <c r="Y841" s="30">
        <f t="shared" si="125"/>
        <v>59.49</v>
      </c>
    </row>
    <row r="842" spans="1:25" x14ac:dyDescent="0.2">
      <c r="A842" s="28">
        <v>42481</v>
      </c>
      <c r="B842">
        <v>2016</v>
      </c>
      <c r="C842">
        <v>4</v>
      </c>
      <c r="D842" t="s">
        <v>500</v>
      </c>
      <c r="E842" t="s">
        <v>415</v>
      </c>
      <c r="F842">
        <v>4</v>
      </c>
      <c r="G842" t="s">
        <v>1440</v>
      </c>
      <c r="H842" t="s">
        <v>1440</v>
      </c>
      <c r="I842" s="30">
        <v>3</v>
      </c>
      <c r="J842" s="30">
        <v>3.464</v>
      </c>
      <c r="K842" s="30">
        <v>3</v>
      </c>
      <c r="L842" s="30">
        <v>21.6</v>
      </c>
      <c r="M842" s="30">
        <v>6</v>
      </c>
      <c r="N842" s="30">
        <v>0</v>
      </c>
      <c r="O842" s="30">
        <v>0</v>
      </c>
      <c r="P842" s="30">
        <v>2.2999999999999998</v>
      </c>
      <c r="Q842" s="30">
        <f t="shared" si="117"/>
        <v>3</v>
      </c>
      <c r="R842" s="30">
        <f t="shared" si="118"/>
        <v>3.464</v>
      </c>
      <c r="S842" s="30">
        <f t="shared" si="119"/>
        <v>3</v>
      </c>
      <c r="T842" s="30">
        <f t="shared" si="120"/>
        <v>21.6</v>
      </c>
      <c r="U842" s="30">
        <f t="shared" si="121"/>
        <v>6</v>
      </c>
      <c r="V842" s="30">
        <f t="shared" si="122"/>
        <v>0</v>
      </c>
      <c r="W842" s="30">
        <f t="shared" si="123"/>
        <v>0</v>
      </c>
      <c r="X842" s="30">
        <f t="shared" si="124"/>
        <v>2.2999999999999998</v>
      </c>
      <c r="Y842" s="30">
        <f t="shared" si="125"/>
        <v>39.363999999999997</v>
      </c>
    </row>
    <row r="843" spans="1:25" x14ac:dyDescent="0.2">
      <c r="A843" s="28">
        <v>42482</v>
      </c>
      <c r="B843">
        <v>2016</v>
      </c>
      <c r="C843">
        <v>4</v>
      </c>
      <c r="D843" t="s">
        <v>500</v>
      </c>
      <c r="E843" t="s">
        <v>417</v>
      </c>
      <c r="F843">
        <v>5</v>
      </c>
      <c r="G843" t="s">
        <v>1440</v>
      </c>
      <c r="H843" t="s">
        <v>1440</v>
      </c>
      <c r="I843" s="30">
        <v>6</v>
      </c>
      <c r="J843" s="30">
        <v>5.67</v>
      </c>
      <c r="K843" s="30">
        <v>4</v>
      </c>
      <c r="L843" s="30">
        <v>21.9</v>
      </c>
      <c r="M843" s="30">
        <v>4</v>
      </c>
      <c r="N843" s="30">
        <v>0</v>
      </c>
      <c r="O843" s="30">
        <v>6</v>
      </c>
      <c r="P843" s="30">
        <v>1</v>
      </c>
      <c r="Q843" s="30">
        <f t="shared" si="117"/>
        <v>6</v>
      </c>
      <c r="R843" s="30">
        <f t="shared" si="118"/>
        <v>5.67</v>
      </c>
      <c r="S843" s="30">
        <f t="shared" si="119"/>
        <v>4</v>
      </c>
      <c r="T843" s="30">
        <f t="shared" si="120"/>
        <v>21.9</v>
      </c>
      <c r="U843" s="30">
        <f t="shared" si="121"/>
        <v>4</v>
      </c>
      <c r="V843" s="30">
        <f t="shared" si="122"/>
        <v>0</v>
      </c>
      <c r="W843" s="30">
        <f t="shared" si="123"/>
        <v>6</v>
      </c>
      <c r="X843" s="30">
        <f t="shared" si="124"/>
        <v>1</v>
      </c>
      <c r="Y843" s="30">
        <f t="shared" si="125"/>
        <v>48.57</v>
      </c>
    </row>
    <row r="844" spans="1:25" x14ac:dyDescent="0.2">
      <c r="A844" s="28">
        <v>42483</v>
      </c>
      <c r="B844">
        <v>2016</v>
      </c>
      <c r="C844">
        <v>4</v>
      </c>
      <c r="D844" t="s">
        <v>500</v>
      </c>
      <c r="E844" t="s">
        <v>419</v>
      </c>
      <c r="F844">
        <v>6</v>
      </c>
      <c r="G844" t="s">
        <v>1440</v>
      </c>
      <c r="H844" t="s">
        <v>1440</v>
      </c>
      <c r="I844" s="30">
        <v>13.66</v>
      </c>
      <c r="J844" s="30">
        <v>3.69</v>
      </c>
      <c r="K844" s="30">
        <v>8</v>
      </c>
      <c r="L844" s="30">
        <v>33.200000000000003</v>
      </c>
      <c r="M844" s="30">
        <v>8</v>
      </c>
      <c r="N844" s="30">
        <v>0</v>
      </c>
      <c r="O844" s="30">
        <v>0</v>
      </c>
      <c r="P844" s="30">
        <v>4.5</v>
      </c>
      <c r="Q844" s="30">
        <f t="shared" si="117"/>
        <v>13.66</v>
      </c>
      <c r="R844" s="30">
        <f t="shared" si="118"/>
        <v>3.69</v>
      </c>
      <c r="S844" s="30">
        <f t="shared" si="119"/>
        <v>8</v>
      </c>
      <c r="T844" s="30">
        <f t="shared" si="120"/>
        <v>33.200000000000003</v>
      </c>
      <c r="U844" s="30">
        <f t="shared" si="121"/>
        <v>8</v>
      </c>
      <c r="V844" s="30">
        <f t="shared" si="122"/>
        <v>0</v>
      </c>
      <c r="W844" s="30">
        <f t="shared" si="123"/>
        <v>0</v>
      </c>
      <c r="X844" s="30">
        <f t="shared" si="124"/>
        <v>4.5</v>
      </c>
      <c r="Y844" s="30">
        <f t="shared" si="125"/>
        <v>71.050000000000011</v>
      </c>
    </row>
    <row r="845" spans="1:25" x14ac:dyDescent="0.2">
      <c r="A845" s="28">
        <v>42484</v>
      </c>
      <c r="B845">
        <v>2016</v>
      </c>
      <c r="C845">
        <v>4</v>
      </c>
      <c r="D845" t="s">
        <v>500</v>
      </c>
      <c r="E845" t="s">
        <v>421</v>
      </c>
      <c r="F845">
        <v>7</v>
      </c>
      <c r="G845" t="s">
        <v>1440</v>
      </c>
      <c r="H845" t="s">
        <v>1440</v>
      </c>
      <c r="I845" s="30">
        <v>1</v>
      </c>
      <c r="J845" s="30">
        <v>6.66</v>
      </c>
      <c r="K845" s="30">
        <v>5.5</v>
      </c>
      <c r="L845" s="30">
        <v>36.950000000000003</v>
      </c>
      <c r="M845" s="30">
        <v>3</v>
      </c>
      <c r="N845" s="30">
        <v>0</v>
      </c>
      <c r="O845" s="30">
        <v>6</v>
      </c>
      <c r="P845" s="30">
        <v>5</v>
      </c>
      <c r="Q845" s="30">
        <f t="shared" si="117"/>
        <v>1</v>
      </c>
      <c r="R845" s="30">
        <f t="shared" si="118"/>
        <v>6.66</v>
      </c>
      <c r="S845" s="30">
        <f t="shared" si="119"/>
        <v>5.5</v>
      </c>
      <c r="T845" s="30">
        <f t="shared" si="120"/>
        <v>36.950000000000003</v>
      </c>
      <c r="U845" s="30">
        <f t="shared" si="121"/>
        <v>3</v>
      </c>
      <c r="V845" s="30">
        <f t="shared" si="122"/>
        <v>0</v>
      </c>
      <c r="W845" s="30">
        <f t="shared" si="123"/>
        <v>6</v>
      </c>
      <c r="X845" s="30">
        <f t="shared" si="124"/>
        <v>5</v>
      </c>
      <c r="Y845" s="30">
        <f t="shared" si="125"/>
        <v>64.11</v>
      </c>
    </row>
    <row r="846" spans="1:25" x14ac:dyDescent="0.2">
      <c r="A846" s="28">
        <v>42485</v>
      </c>
      <c r="B846">
        <v>2016</v>
      </c>
      <c r="C846">
        <v>4</v>
      </c>
      <c r="D846" t="s">
        <v>500</v>
      </c>
      <c r="E846" t="s">
        <v>62</v>
      </c>
      <c r="F846">
        <v>1</v>
      </c>
      <c r="G846" t="s">
        <v>1440</v>
      </c>
      <c r="H846" t="s">
        <v>1440</v>
      </c>
      <c r="I846" s="30">
        <v>6.67</v>
      </c>
      <c r="J846" s="30">
        <v>1.66</v>
      </c>
      <c r="K846" s="30">
        <v>7.25</v>
      </c>
      <c r="L846" s="30">
        <v>21.7</v>
      </c>
      <c r="M846" s="30">
        <v>20</v>
      </c>
      <c r="N846" s="30">
        <v>1</v>
      </c>
      <c r="O846" s="30">
        <v>3</v>
      </c>
      <c r="P846" s="30">
        <v>2.5</v>
      </c>
      <c r="Q846" s="30">
        <f t="shared" si="117"/>
        <v>6.67</v>
      </c>
      <c r="R846" s="30">
        <f t="shared" si="118"/>
        <v>1.66</v>
      </c>
      <c r="S846" s="30">
        <f t="shared" si="119"/>
        <v>7.25</v>
      </c>
      <c r="T846" s="30">
        <f t="shared" si="120"/>
        <v>21.7</v>
      </c>
      <c r="U846" s="30">
        <f t="shared" si="121"/>
        <v>20</v>
      </c>
      <c r="V846" s="30">
        <f t="shared" si="122"/>
        <v>1</v>
      </c>
      <c r="W846" s="30">
        <f t="shared" si="123"/>
        <v>3</v>
      </c>
      <c r="X846" s="30">
        <f t="shared" si="124"/>
        <v>2.5</v>
      </c>
      <c r="Y846" s="30">
        <f t="shared" si="125"/>
        <v>63.78</v>
      </c>
    </row>
    <row r="847" spans="1:25" x14ac:dyDescent="0.2">
      <c r="A847" s="28">
        <v>42486</v>
      </c>
      <c r="B847">
        <v>2016</v>
      </c>
      <c r="C847">
        <v>4</v>
      </c>
      <c r="D847" t="s">
        <v>500</v>
      </c>
      <c r="E847" t="s">
        <v>411</v>
      </c>
      <c r="F847">
        <v>2</v>
      </c>
      <c r="G847" t="s">
        <v>1440</v>
      </c>
      <c r="H847" t="s">
        <v>1440</v>
      </c>
      <c r="I847" s="30">
        <v>5.33</v>
      </c>
      <c r="J847" s="30">
        <v>4.99</v>
      </c>
      <c r="K847" s="30">
        <v>7</v>
      </c>
      <c r="L847" s="30">
        <v>27.2</v>
      </c>
      <c r="M847" s="30">
        <v>19</v>
      </c>
      <c r="N847" s="30">
        <v>0</v>
      </c>
      <c r="O847" s="30">
        <v>7</v>
      </c>
      <c r="P847" s="30">
        <v>2</v>
      </c>
      <c r="Q847" s="30">
        <f t="shared" si="117"/>
        <v>5.33</v>
      </c>
      <c r="R847" s="30">
        <f t="shared" si="118"/>
        <v>4.99</v>
      </c>
      <c r="S847" s="30">
        <f t="shared" si="119"/>
        <v>7</v>
      </c>
      <c r="T847" s="30">
        <f t="shared" si="120"/>
        <v>27.2</v>
      </c>
      <c r="U847" s="30">
        <f t="shared" si="121"/>
        <v>19</v>
      </c>
      <c r="V847" s="30">
        <f t="shared" si="122"/>
        <v>0</v>
      </c>
      <c r="W847" s="30">
        <f t="shared" si="123"/>
        <v>7</v>
      </c>
      <c r="X847" s="30">
        <f t="shared" si="124"/>
        <v>2</v>
      </c>
      <c r="Y847" s="30">
        <f t="shared" si="125"/>
        <v>72.52</v>
      </c>
    </row>
    <row r="848" spans="1:25" x14ac:dyDescent="0.2">
      <c r="A848" s="28">
        <v>42487</v>
      </c>
      <c r="B848">
        <v>2016</v>
      </c>
      <c r="C848">
        <v>4</v>
      </c>
      <c r="D848" t="s">
        <v>500</v>
      </c>
      <c r="E848" t="s">
        <v>413</v>
      </c>
      <c r="F848">
        <v>3</v>
      </c>
      <c r="G848" t="s">
        <v>1440</v>
      </c>
      <c r="H848" t="s">
        <v>1440</v>
      </c>
      <c r="I848" s="30">
        <v>5.66</v>
      </c>
      <c r="J848" s="30">
        <v>7.4950000000000001</v>
      </c>
      <c r="K848" s="30">
        <v>7</v>
      </c>
      <c r="L848" s="30">
        <v>47.4</v>
      </c>
      <c r="M848" s="30">
        <v>27</v>
      </c>
      <c r="N848" s="30">
        <v>0</v>
      </c>
      <c r="O848" s="30">
        <v>1</v>
      </c>
      <c r="P848" s="30">
        <v>2</v>
      </c>
      <c r="Q848" s="30">
        <f t="shared" si="117"/>
        <v>5.66</v>
      </c>
      <c r="R848" s="30">
        <f t="shared" si="118"/>
        <v>7.4950000000000001</v>
      </c>
      <c r="S848" s="30">
        <f t="shared" si="119"/>
        <v>7</v>
      </c>
      <c r="T848" s="30">
        <f t="shared" si="120"/>
        <v>47.4</v>
      </c>
      <c r="U848" s="30">
        <f t="shared" si="121"/>
        <v>27</v>
      </c>
      <c r="V848" s="30">
        <f t="shared" si="122"/>
        <v>0</v>
      </c>
      <c r="W848" s="30">
        <f t="shared" si="123"/>
        <v>1</v>
      </c>
      <c r="X848" s="30">
        <f t="shared" si="124"/>
        <v>2</v>
      </c>
      <c r="Y848" s="30">
        <f t="shared" si="125"/>
        <v>97.555000000000007</v>
      </c>
    </row>
    <row r="849" spans="1:25" x14ac:dyDescent="0.2">
      <c r="A849" s="28">
        <v>42488</v>
      </c>
      <c r="B849">
        <v>2016</v>
      </c>
      <c r="C849">
        <v>4</v>
      </c>
      <c r="D849" t="s">
        <v>500</v>
      </c>
      <c r="E849" t="s">
        <v>415</v>
      </c>
      <c r="F849">
        <v>4</v>
      </c>
      <c r="G849" t="s">
        <v>1440</v>
      </c>
      <c r="H849" t="s">
        <v>1440</v>
      </c>
      <c r="I849" s="30">
        <v>4.66</v>
      </c>
      <c r="J849" s="30">
        <v>6.34</v>
      </c>
      <c r="K849" s="30">
        <v>6</v>
      </c>
      <c r="L849" s="30">
        <v>28</v>
      </c>
      <c r="M849" s="30">
        <v>17.666666670000001</v>
      </c>
      <c r="N849" s="30">
        <v>0</v>
      </c>
      <c r="O849" s="30">
        <v>12</v>
      </c>
      <c r="P849" s="30">
        <v>12</v>
      </c>
      <c r="Q849" s="30">
        <f t="shared" si="117"/>
        <v>4.66</v>
      </c>
      <c r="R849" s="30">
        <f t="shared" si="118"/>
        <v>6.34</v>
      </c>
      <c r="S849" s="30">
        <f t="shared" si="119"/>
        <v>6</v>
      </c>
      <c r="T849" s="30">
        <f t="shared" si="120"/>
        <v>28</v>
      </c>
      <c r="U849" s="30">
        <f t="shared" si="121"/>
        <v>17.666666670000001</v>
      </c>
      <c r="V849" s="30">
        <f t="shared" si="122"/>
        <v>0</v>
      </c>
      <c r="W849" s="30">
        <f t="shared" si="123"/>
        <v>12</v>
      </c>
      <c r="X849" s="30">
        <f t="shared" si="124"/>
        <v>12</v>
      </c>
      <c r="Y849" s="30">
        <f t="shared" si="125"/>
        <v>86.666666669999998</v>
      </c>
    </row>
    <row r="850" spans="1:25" x14ac:dyDescent="0.2">
      <c r="A850" s="28">
        <v>42489</v>
      </c>
      <c r="B850">
        <v>2016</v>
      </c>
      <c r="C850">
        <v>4</v>
      </c>
      <c r="D850" t="s">
        <v>500</v>
      </c>
      <c r="E850" t="s">
        <v>417</v>
      </c>
      <c r="F850">
        <v>5</v>
      </c>
      <c r="G850" t="s">
        <v>1440</v>
      </c>
      <c r="H850" t="s">
        <v>1440</v>
      </c>
      <c r="I850" s="30">
        <v>6.66</v>
      </c>
      <c r="J850" s="30">
        <v>3</v>
      </c>
      <c r="K850" s="30">
        <v>2.5</v>
      </c>
      <c r="L850" s="30">
        <v>37</v>
      </c>
      <c r="M850" s="30">
        <v>15</v>
      </c>
      <c r="N850" s="30">
        <v>0</v>
      </c>
      <c r="O850" s="30">
        <v>1</v>
      </c>
      <c r="P850" s="30">
        <v>3.2</v>
      </c>
      <c r="Q850" s="30">
        <f t="shared" si="117"/>
        <v>6.66</v>
      </c>
      <c r="R850" s="30">
        <f t="shared" si="118"/>
        <v>3</v>
      </c>
      <c r="S850" s="30">
        <f t="shared" si="119"/>
        <v>2.5</v>
      </c>
      <c r="T850" s="30">
        <f t="shared" si="120"/>
        <v>37</v>
      </c>
      <c r="U850" s="30">
        <f t="shared" si="121"/>
        <v>15</v>
      </c>
      <c r="V850" s="30">
        <f t="shared" si="122"/>
        <v>0</v>
      </c>
      <c r="W850" s="30">
        <f t="shared" si="123"/>
        <v>1</v>
      </c>
      <c r="X850" s="30">
        <f t="shared" si="124"/>
        <v>3.2</v>
      </c>
      <c r="Y850" s="30">
        <f t="shared" si="125"/>
        <v>68.36</v>
      </c>
    </row>
    <row r="851" spans="1:25" x14ac:dyDescent="0.2">
      <c r="A851" s="28">
        <v>42490</v>
      </c>
      <c r="B851">
        <v>2016</v>
      </c>
      <c r="C851">
        <v>4</v>
      </c>
      <c r="D851" t="s">
        <v>500</v>
      </c>
      <c r="E851" t="s">
        <v>419</v>
      </c>
      <c r="F851">
        <v>6</v>
      </c>
      <c r="G851" t="s">
        <v>1440</v>
      </c>
      <c r="H851" t="s">
        <v>1440</v>
      </c>
      <c r="I851" s="30">
        <v>9.66</v>
      </c>
      <c r="J851" s="30">
        <v>10.32</v>
      </c>
      <c r="K851" s="30">
        <v>7</v>
      </c>
      <c r="L851" s="30">
        <v>47.811999999999998</v>
      </c>
      <c r="M851" s="30">
        <v>11</v>
      </c>
      <c r="N851" s="30">
        <v>0</v>
      </c>
      <c r="O851" s="30">
        <v>1</v>
      </c>
      <c r="P851" s="30">
        <v>4.5</v>
      </c>
      <c r="Q851" s="30">
        <f t="shared" si="117"/>
        <v>9.66</v>
      </c>
      <c r="R851" s="30">
        <f t="shared" si="118"/>
        <v>10.32</v>
      </c>
      <c r="S851" s="30">
        <f t="shared" si="119"/>
        <v>7</v>
      </c>
      <c r="T851" s="30">
        <f t="shared" si="120"/>
        <v>47.811999999999998</v>
      </c>
      <c r="U851" s="30">
        <f t="shared" si="121"/>
        <v>11</v>
      </c>
      <c r="V851" s="30">
        <f t="shared" si="122"/>
        <v>0</v>
      </c>
      <c r="W851" s="30">
        <f t="shared" si="123"/>
        <v>1</v>
      </c>
      <c r="X851" s="30">
        <f t="shared" si="124"/>
        <v>4.5</v>
      </c>
      <c r="Y851" s="30">
        <f t="shared" si="125"/>
        <v>91.292000000000002</v>
      </c>
    </row>
    <row r="852" spans="1:25" x14ac:dyDescent="0.2">
      <c r="A852" s="28">
        <v>42491</v>
      </c>
      <c r="B852">
        <v>2016</v>
      </c>
      <c r="C852">
        <v>5</v>
      </c>
      <c r="D852" t="s">
        <v>501</v>
      </c>
      <c r="E852" t="s">
        <v>421</v>
      </c>
      <c r="F852">
        <v>7</v>
      </c>
      <c r="G852" t="s">
        <v>1440</v>
      </c>
      <c r="H852" t="s">
        <v>1440</v>
      </c>
      <c r="I852" s="30">
        <v>4</v>
      </c>
      <c r="J852" s="30">
        <v>6.66</v>
      </c>
      <c r="K852" s="30">
        <v>1</v>
      </c>
      <c r="L852" s="30">
        <v>21.4</v>
      </c>
      <c r="M852" s="30">
        <v>6</v>
      </c>
      <c r="N852" s="30">
        <v>1</v>
      </c>
      <c r="O852" s="30">
        <v>4</v>
      </c>
      <c r="P852" s="30">
        <v>5</v>
      </c>
      <c r="Q852" s="30">
        <f t="shared" si="117"/>
        <v>4</v>
      </c>
      <c r="R852" s="30">
        <f t="shared" si="118"/>
        <v>6.66</v>
      </c>
      <c r="S852" s="30">
        <f t="shared" si="119"/>
        <v>1</v>
      </c>
      <c r="T852" s="30">
        <f t="shared" si="120"/>
        <v>21.4</v>
      </c>
      <c r="U852" s="30">
        <f t="shared" si="121"/>
        <v>6</v>
      </c>
      <c r="V852" s="30">
        <f t="shared" si="122"/>
        <v>1</v>
      </c>
      <c r="W852" s="30">
        <f t="shared" si="123"/>
        <v>4</v>
      </c>
      <c r="X852" s="30">
        <f t="shared" si="124"/>
        <v>5</v>
      </c>
      <c r="Y852" s="30">
        <f t="shared" si="125"/>
        <v>49.06</v>
      </c>
    </row>
    <row r="853" spans="1:25" x14ac:dyDescent="0.2">
      <c r="A853" s="28">
        <v>42492</v>
      </c>
      <c r="B853">
        <v>2016</v>
      </c>
      <c r="C853">
        <v>5</v>
      </c>
      <c r="D853" t="s">
        <v>501</v>
      </c>
      <c r="E853" t="s">
        <v>62</v>
      </c>
      <c r="F853">
        <v>1</v>
      </c>
      <c r="G853" t="s">
        <v>1440</v>
      </c>
      <c r="H853" t="s">
        <v>1440</v>
      </c>
      <c r="I853" s="30">
        <v>4</v>
      </c>
      <c r="J853" s="30">
        <v>1.02</v>
      </c>
      <c r="K853" s="30">
        <v>1</v>
      </c>
      <c r="L853" s="30">
        <v>39.200000000000003</v>
      </c>
      <c r="M853" s="30">
        <v>7</v>
      </c>
      <c r="N853" s="30">
        <v>0</v>
      </c>
      <c r="O853" s="30">
        <v>5</v>
      </c>
      <c r="P853" s="30">
        <v>2</v>
      </c>
      <c r="Q853" s="30">
        <f t="shared" si="117"/>
        <v>4</v>
      </c>
      <c r="R853" s="30">
        <f t="shared" si="118"/>
        <v>1.02</v>
      </c>
      <c r="S853" s="30">
        <f t="shared" si="119"/>
        <v>1</v>
      </c>
      <c r="T853" s="30">
        <f t="shared" si="120"/>
        <v>39.200000000000003</v>
      </c>
      <c r="U853" s="30">
        <f t="shared" si="121"/>
        <v>7</v>
      </c>
      <c r="V853" s="30">
        <f t="shared" si="122"/>
        <v>0</v>
      </c>
      <c r="W853" s="30">
        <f t="shared" si="123"/>
        <v>5</v>
      </c>
      <c r="X853" s="30">
        <f t="shared" si="124"/>
        <v>2</v>
      </c>
      <c r="Y853" s="30">
        <f t="shared" si="125"/>
        <v>59.22</v>
      </c>
    </row>
    <row r="854" spans="1:25" x14ac:dyDescent="0.2">
      <c r="A854" s="28">
        <v>42493</v>
      </c>
      <c r="B854">
        <v>2016</v>
      </c>
      <c r="C854">
        <v>5</v>
      </c>
      <c r="D854" t="s">
        <v>501</v>
      </c>
      <c r="E854" t="s">
        <v>411</v>
      </c>
      <c r="F854">
        <v>2</v>
      </c>
      <c r="G854" t="s">
        <v>1440</v>
      </c>
      <c r="H854" t="s">
        <v>1440</v>
      </c>
      <c r="I854" s="30">
        <v>6.33</v>
      </c>
      <c r="J854" s="30">
        <v>5.99</v>
      </c>
      <c r="K854" s="30">
        <v>3</v>
      </c>
      <c r="L854" s="30">
        <v>23.9</v>
      </c>
      <c r="M854" s="30">
        <v>3</v>
      </c>
      <c r="N854" s="30">
        <v>0</v>
      </c>
      <c r="O854" s="30">
        <v>0</v>
      </c>
      <c r="P854" s="30">
        <v>2</v>
      </c>
      <c r="Q854" s="30">
        <f t="shared" si="117"/>
        <v>6.33</v>
      </c>
      <c r="R854" s="30">
        <f t="shared" si="118"/>
        <v>5.99</v>
      </c>
      <c r="S854" s="30">
        <f t="shared" si="119"/>
        <v>3</v>
      </c>
      <c r="T854" s="30">
        <f t="shared" si="120"/>
        <v>23.9</v>
      </c>
      <c r="U854" s="30">
        <f t="shared" si="121"/>
        <v>3</v>
      </c>
      <c r="V854" s="30">
        <f t="shared" si="122"/>
        <v>0</v>
      </c>
      <c r="W854" s="30">
        <f t="shared" si="123"/>
        <v>0</v>
      </c>
      <c r="X854" s="30">
        <f t="shared" si="124"/>
        <v>2</v>
      </c>
      <c r="Y854" s="30">
        <f t="shared" si="125"/>
        <v>44.22</v>
      </c>
    </row>
    <row r="855" spans="1:25" x14ac:dyDescent="0.2">
      <c r="A855" s="28">
        <v>42494</v>
      </c>
      <c r="B855">
        <v>2016</v>
      </c>
      <c r="C855">
        <v>5</v>
      </c>
      <c r="D855" t="s">
        <v>501</v>
      </c>
      <c r="E855" t="s">
        <v>413</v>
      </c>
      <c r="F855">
        <v>3</v>
      </c>
      <c r="G855" t="s">
        <v>1440</v>
      </c>
      <c r="H855" t="s">
        <v>1440</v>
      </c>
      <c r="I855" s="30">
        <v>7.34</v>
      </c>
      <c r="J855" s="30">
        <v>3</v>
      </c>
      <c r="K855" s="30">
        <v>5</v>
      </c>
      <c r="L855" s="30">
        <v>32.200000000000003</v>
      </c>
      <c r="M855" s="30">
        <v>4</v>
      </c>
      <c r="N855" s="30">
        <v>0</v>
      </c>
      <c r="O855" s="30">
        <v>1</v>
      </c>
      <c r="P855" s="30">
        <v>2</v>
      </c>
      <c r="Q855" s="30">
        <f t="shared" si="117"/>
        <v>7.34</v>
      </c>
      <c r="R855" s="30">
        <f t="shared" si="118"/>
        <v>3</v>
      </c>
      <c r="S855" s="30">
        <f t="shared" si="119"/>
        <v>5</v>
      </c>
      <c r="T855" s="30">
        <f t="shared" si="120"/>
        <v>32.200000000000003</v>
      </c>
      <c r="U855" s="30">
        <f t="shared" si="121"/>
        <v>4</v>
      </c>
      <c r="V855" s="30">
        <f t="shared" si="122"/>
        <v>0</v>
      </c>
      <c r="W855" s="30">
        <f t="shared" si="123"/>
        <v>1</v>
      </c>
      <c r="X855" s="30">
        <f t="shared" si="124"/>
        <v>2</v>
      </c>
      <c r="Y855" s="30">
        <f t="shared" si="125"/>
        <v>54.540000000000006</v>
      </c>
    </row>
    <row r="856" spans="1:25" x14ac:dyDescent="0.2">
      <c r="A856" s="28">
        <v>42495</v>
      </c>
      <c r="B856">
        <v>2016</v>
      </c>
      <c r="C856">
        <v>5</v>
      </c>
      <c r="D856" t="s">
        <v>501</v>
      </c>
      <c r="E856" t="s">
        <v>415</v>
      </c>
      <c r="F856">
        <v>4</v>
      </c>
      <c r="G856" t="s">
        <v>1440</v>
      </c>
      <c r="H856" t="s">
        <v>1440</v>
      </c>
      <c r="I856" s="30">
        <v>4.66</v>
      </c>
      <c r="J856" s="30">
        <v>3</v>
      </c>
      <c r="K856" s="30">
        <v>6</v>
      </c>
      <c r="L856" s="30">
        <v>41</v>
      </c>
      <c r="M856" s="30">
        <v>16</v>
      </c>
      <c r="N856" s="30">
        <v>3</v>
      </c>
      <c r="O856" s="30">
        <v>1</v>
      </c>
      <c r="P856" s="30">
        <v>2</v>
      </c>
      <c r="Q856" s="30">
        <f t="shared" si="117"/>
        <v>4.66</v>
      </c>
      <c r="R856" s="30">
        <f t="shared" si="118"/>
        <v>3</v>
      </c>
      <c r="S856" s="30">
        <f t="shared" si="119"/>
        <v>6</v>
      </c>
      <c r="T856" s="30">
        <f t="shared" si="120"/>
        <v>41</v>
      </c>
      <c r="U856" s="30">
        <f t="shared" si="121"/>
        <v>16</v>
      </c>
      <c r="V856" s="30">
        <f t="shared" si="122"/>
        <v>3</v>
      </c>
      <c r="W856" s="30">
        <f t="shared" si="123"/>
        <v>1</v>
      </c>
      <c r="X856" s="30">
        <f t="shared" si="124"/>
        <v>2</v>
      </c>
      <c r="Y856" s="30">
        <f t="shared" si="125"/>
        <v>76.66</v>
      </c>
    </row>
    <row r="857" spans="1:25" x14ac:dyDescent="0.2">
      <c r="A857" s="28">
        <v>42496</v>
      </c>
      <c r="B857">
        <v>2016</v>
      </c>
      <c r="C857">
        <v>5</v>
      </c>
      <c r="D857" t="s">
        <v>501</v>
      </c>
      <c r="E857" t="s">
        <v>417</v>
      </c>
      <c r="F857">
        <v>5</v>
      </c>
      <c r="G857" t="s">
        <v>1440</v>
      </c>
      <c r="H857" t="s">
        <v>1440</v>
      </c>
      <c r="I857" s="30">
        <v>4</v>
      </c>
      <c r="J857" s="30">
        <v>2.99</v>
      </c>
      <c r="K857" s="30">
        <v>1</v>
      </c>
      <c r="L857" s="30">
        <v>33.6</v>
      </c>
      <c r="M857" s="30">
        <v>7</v>
      </c>
      <c r="N857" s="30">
        <v>0</v>
      </c>
      <c r="O857" s="30">
        <v>1</v>
      </c>
      <c r="P857" s="30">
        <v>3</v>
      </c>
      <c r="Q857" s="30">
        <f t="shared" si="117"/>
        <v>4</v>
      </c>
      <c r="R857" s="30">
        <f t="shared" si="118"/>
        <v>2.99</v>
      </c>
      <c r="S857" s="30">
        <f t="shared" si="119"/>
        <v>1</v>
      </c>
      <c r="T857" s="30">
        <f t="shared" si="120"/>
        <v>33.6</v>
      </c>
      <c r="U857" s="30">
        <f t="shared" si="121"/>
        <v>7</v>
      </c>
      <c r="V857" s="30">
        <f t="shared" si="122"/>
        <v>0</v>
      </c>
      <c r="W857" s="30">
        <f t="shared" si="123"/>
        <v>1</v>
      </c>
      <c r="X857" s="30">
        <f t="shared" si="124"/>
        <v>3</v>
      </c>
      <c r="Y857" s="30">
        <f t="shared" si="125"/>
        <v>52.59</v>
      </c>
    </row>
    <row r="858" spans="1:25" x14ac:dyDescent="0.2">
      <c r="A858" s="28">
        <v>42497</v>
      </c>
      <c r="B858">
        <v>2016</v>
      </c>
      <c r="C858">
        <v>5</v>
      </c>
      <c r="D858" t="s">
        <v>501</v>
      </c>
      <c r="E858" t="s">
        <v>419</v>
      </c>
      <c r="F858">
        <v>6</v>
      </c>
      <c r="G858" t="s">
        <v>1440</v>
      </c>
      <c r="H858" t="s">
        <v>1440</v>
      </c>
      <c r="I858" s="30">
        <v>3.99</v>
      </c>
      <c r="J858" s="30">
        <v>8.34</v>
      </c>
      <c r="K858" s="30">
        <v>4</v>
      </c>
      <c r="L858" s="30">
        <v>47.2</v>
      </c>
      <c r="M858" s="30">
        <v>5</v>
      </c>
      <c r="N858" s="30">
        <v>1</v>
      </c>
      <c r="O858" s="30">
        <v>0</v>
      </c>
      <c r="P858" s="30">
        <v>10</v>
      </c>
      <c r="Q858" s="30">
        <f t="shared" si="117"/>
        <v>3.99</v>
      </c>
      <c r="R858" s="30">
        <f t="shared" si="118"/>
        <v>8.34</v>
      </c>
      <c r="S858" s="30">
        <f t="shared" si="119"/>
        <v>4</v>
      </c>
      <c r="T858" s="30">
        <f t="shared" si="120"/>
        <v>47.2</v>
      </c>
      <c r="U858" s="30">
        <f t="shared" si="121"/>
        <v>5</v>
      </c>
      <c r="V858" s="30">
        <f t="shared" si="122"/>
        <v>1</v>
      </c>
      <c r="W858" s="30">
        <f t="shared" si="123"/>
        <v>0</v>
      </c>
      <c r="X858" s="30">
        <f t="shared" si="124"/>
        <v>10</v>
      </c>
      <c r="Y858" s="30">
        <f t="shared" si="125"/>
        <v>79.53</v>
      </c>
    </row>
    <row r="859" spans="1:25" x14ac:dyDescent="0.2">
      <c r="A859" s="28">
        <v>42498</v>
      </c>
      <c r="B859">
        <v>2016</v>
      </c>
      <c r="C859">
        <v>5</v>
      </c>
      <c r="D859" t="s">
        <v>501</v>
      </c>
      <c r="E859" t="s">
        <v>421</v>
      </c>
      <c r="F859">
        <v>7</v>
      </c>
      <c r="G859" t="s">
        <v>1440</v>
      </c>
      <c r="H859" t="s">
        <v>1440</v>
      </c>
      <c r="I859" s="30">
        <v>5</v>
      </c>
      <c r="J859" s="30">
        <v>10.66</v>
      </c>
      <c r="K859" s="30">
        <v>1</v>
      </c>
      <c r="L859" s="30">
        <v>40.4</v>
      </c>
      <c r="M859" s="30">
        <v>12</v>
      </c>
      <c r="N859" s="30">
        <v>0</v>
      </c>
      <c r="O859" s="30">
        <v>1</v>
      </c>
      <c r="P859" s="30">
        <v>11</v>
      </c>
      <c r="Q859" s="30">
        <f t="shared" si="117"/>
        <v>5</v>
      </c>
      <c r="R859" s="30">
        <f t="shared" si="118"/>
        <v>10.66</v>
      </c>
      <c r="S859" s="30">
        <f t="shared" si="119"/>
        <v>1</v>
      </c>
      <c r="T859" s="30">
        <f t="shared" si="120"/>
        <v>40.4</v>
      </c>
      <c r="U859" s="30">
        <f t="shared" si="121"/>
        <v>12</v>
      </c>
      <c r="V859" s="30">
        <f t="shared" si="122"/>
        <v>0</v>
      </c>
      <c r="W859" s="30">
        <f t="shared" si="123"/>
        <v>1</v>
      </c>
      <c r="X859" s="30">
        <f t="shared" si="124"/>
        <v>11</v>
      </c>
      <c r="Y859" s="30">
        <f t="shared" si="125"/>
        <v>81.06</v>
      </c>
    </row>
    <row r="860" spans="1:25" x14ac:dyDescent="0.2">
      <c r="A860" s="28">
        <v>42499</v>
      </c>
      <c r="B860">
        <v>2016</v>
      </c>
      <c r="C860">
        <v>5</v>
      </c>
      <c r="D860" t="s">
        <v>501</v>
      </c>
      <c r="E860" t="s">
        <v>62</v>
      </c>
      <c r="F860">
        <v>1</v>
      </c>
      <c r="G860" t="s">
        <v>1440</v>
      </c>
      <c r="H860" t="s">
        <v>1440</v>
      </c>
      <c r="I860" s="30">
        <v>5.67</v>
      </c>
      <c r="J860" s="30">
        <v>6.3630000000000004</v>
      </c>
      <c r="K860" s="30">
        <v>5</v>
      </c>
      <c r="L860" s="30">
        <v>29.2</v>
      </c>
      <c r="M860" s="30">
        <v>3</v>
      </c>
      <c r="N860" s="30">
        <v>0</v>
      </c>
      <c r="O860" s="30">
        <v>2</v>
      </c>
      <c r="P860" s="30">
        <v>5</v>
      </c>
      <c r="Q860" s="30">
        <f t="shared" si="117"/>
        <v>5.67</v>
      </c>
      <c r="R860" s="30">
        <f t="shared" si="118"/>
        <v>6.3630000000000004</v>
      </c>
      <c r="S860" s="30">
        <f t="shared" si="119"/>
        <v>5</v>
      </c>
      <c r="T860" s="30">
        <f t="shared" si="120"/>
        <v>29.2</v>
      </c>
      <c r="U860" s="30">
        <f t="shared" si="121"/>
        <v>3</v>
      </c>
      <c r="V860" s="30">
        <f t="shared" si="122"/>
        <v>0</v>
      </c>
      <c r="W860" s="30">
        <f t="shared" si="123"/>
        <v>2</v>
      </c>
      <c r="X860" s="30">
        <f t="shared" si="124"/>
        <v>5</v>
      </c>
      <c r="Y860" s="30">
        <f t="shared" si="125"/>
        <v>56.233000000000004</v>
      </c>
    </row>
    <row r="861" spans="1:25" x14ac:dyDescent="0.2">
      <c r="A861" s="28">
        <v>42500</v>
      </c>
      <c r="B861">
        <v>2016</v>
      </c>
      <c r="C861">
        <v>5</v>
      </c>
      <c r="D861" t="s">
        <v>501</v>
      </c>
      <c r="E861" t="s">
        <v>411</v>
      </c>
      <c r="F861">
        <v>2</v>
      </c>
      <c r="G861" t="s">
        <v>1440</v>
      </c>
      <c r="H861" t="s">
        <v>1440</v>
      </c>
      <c r="I861" s="30">
        <v>7.33</v>
      </c>
      <c r="J861" s="30">
        <v>3.67</v>
      </c>
      <c r="K861" s="30">
        <v>7</v>
      </c>
      <c r="L861" s="30">
        <v>28.25</v>
      </c>
      <c r="M861" s="30">
        <v>4</v>
      </c>
      <c r="N861" s="30">
        <v>0</v>
      </c>
      <c r="O861" s="30">
        <v>2</v>
      </c>
      <c r="P861" s="30">
        <v>3.5</v>
      </c>
      <c r="Q861" s="30">
        <f t="shared" si="117"/>
        <v>7.33</v>
      </c>
      <c r="R861" s="30">
        <f t="shared" si="118"/>
        <v>3.67</v>
      </c>
      <c r="S861" s="30">
        <f t="shared" si="119"/>
        <v>7</v>
      </c>
      <c r="T861" s="30">
        <f t="shared" si="120"/>
        <v>28.25</v>
      </c>
      <c r="U861" s="30">
        <f t="shared" si="121"/>
        <v>4</v>
      </c>
      <c r="V861" s="30">
        <f t="shared" si="122"/>
        <v>0</v>
      </c>
      <c r="W861" s="30">
        <f t="shared" si="123"/>
        <v>2</v>
      </c>
      <c r="X861" s="30">
        <f t="shared" si="124"/>
        <v>3.5</v>
      </c>
      <c r="Y861" s="30">
        <f t="shared" si="125"/>
        <v>55.75</v>
      </c>
    </row>
    <row r="862" spans="1:25" x14ac:dyDescent="0.2">
      <c r="A862" s="28">
        <v>42501</v>
      </c>
      <c r="B862">
        <v>2016</v>
      </c>
      <c r="C862">
        <v>5</v>
      </c>
      <c r="D862" t="s">
        <v>501</v>
      </c>
      <c r="E862" t="s">
        <v>413</v>
      </c>
      <c r="F862">
        <v>3</v>
      </c>
      <c r="G862" t="s">
        <v>1440</v>
      </c>
      <c r="H862" t="s">
        <v>1440</v>
      </c>
      <c r="I862" s="30">
        <v>5.33</v>
      </c>
      <c r="J862" s="30">
        <v>4.66</v>
      </c>
      <c r="K862" s="30">
        <v>4</v>
      </c>
      <c r="L862" s="30">
        <v>23</v>
      </c>
      <c r="M862" s="30">
        <v>13</v>
      </c>
      <c r="N862" s="30">
        <v>0</v>
      </c>
      <c r="O862" s="30">
        <v>3</v>
      </c>
      <c r="P862" s="30">
        <v>2</v>
      </c>
      <c r="Q862" s="30">
        <f t="shared" si="117"/>
        <v>5.33</v>
      </c>
      <c r="R862" s="30">
        <f t="shared" si="118"/>
        <v>4.66</v>
      </c>
      <c r="S862" s="30">
        <f t="shared" si="119"/>
        <v>4</v>
      </c>
      <c r="T862" s="30">
        <f t="shared" si="120"/>
        <v>23</v>
      </c>
      <c r="U862" s="30">
        <f t="shared" si="121"/>
        <v>13</v>
      </c>
      <c r="V862" s="30">
        <f t="shared" si="122"/>
        <v>0</v>
      </c>
      <c r="W862" s="30">
        <f t="shared" si="123"/>
        <v>3</v>
      </c>
      <c r="X862" s="30">
        <f t="shared" si="124"/>
        <v>2</v>
      </c>
      <c r="Y862" s="30">
        <f t="shared" si="125"/>
        <v>54.99</v>
      </c>
    </row>
    <row r="863" spans="1:25" x14ac:dyDescent="0.2">
      <c r="A863" s="28">
        <v>42502</v>
      </c>
      <c r="B863">
        <v>2016</v>
      </c>
      <c r="C863">
        <v>5</v>
      </c>
      <c r="D863" t="s">
        <v>501</v>
      </c>
      <c r="E863" t="s">
        <v>415</v>
      </c>
      <c r="F863">
        <v>4</v>
      </c>
      <c r="G863" t="s">
        <v>1440</v>
      </c>
      <c r="H863" t="s">
        <v>1440</v>
      </c>
      <c r="I863" s="30">
        <v>3.01</v>
      </c>
      <c r="J863" s="30">
        <v>1.7589999999999999</v>
      </c>
      <c r="K863" s="30">
        <v>8</v>
      </c>
      <c r="L863" s="30">
        <v>28.1</v>
      </c>
      <c r="M863" s="30">
        <v>8</v>
      </c>
      <c r="N863" s="30">
        <v>1</v>
      </c>
      <c r="O863" s="30">
        <v>2</v>
      </c>
      <c r="P863" s="30">
        <v>0</v>
      </c>
      <c r="Q863" s="30">
        <f t="shared" si="117"/>
        <v>3.01</v>
      </c>
      <c r="R863" s="30">
        <f t="shared" si="118"/>
        <v>1.7589999999999999</v>
      </c>
      <c r="S863" s="30">
        <f t="shared" si="119"/>
        <v>8</v>
      </c>
      <c r="T863" s="30">
        <f t="shared" si="120"/>
        <v>28.1</v>
      </c>
      <c r="U863" s="30">
        <f t="shared" si="121"/>
        <v>8</v>
      </c>
      <c r="V863" s="30">
        <f t="shared" si="122"/>
        <v>1</v>
      </c>
      <c r="W863" s="30">
        <f t="shared" si="123"/>
        <v>2</v>
      </c>
      <c r="X863" s="30">
        <f t="shared" si="124"/>
        <v>0</v>
      </c>
      <c r="Y863" s="30">
        <f t="shared" si="125"/>
        <v>51.869</v>
      </c>
    </row>
    <row r="864" spans="1:25" x14ac:dyDescent="0.2">
      <c r="A864" s="28">
        <v>42503</v>
      </c>
      <c r="B864">
        <v>2016</v>
      </c>
      <c r="C864">
        <v>5</v>
      </c>
      <c r="D864" t="s">
        <v>501</v>
      </c>
      <c r="E864" t="s">
        <v>417</v>
      </c>
      <c r="F864">
        <v>5</v>
      </c>
      <c r="G864" t="s">
        <v>1440</v>
      </c>
      <c r="H864" t="s">
        <v>1440</v>
      </c>
      <c r="I864" s="30">
        <v>2.33</v>
      </c>
      <c r="J864" s="30">
        <v>2.33</v>
      </c>
      <c r="K864" s="30">
        <v>3</v>
      </c>
      <c r="L864" s="30">
        <v>37</v>
      </c>
      <c r="M864" s="30">
        <v>9</v>
      </c>
      <c r="N864" s="30">
        <v>0</v>
      </c>
      <c r="O864" s="30">
        <v>0</v>
      </c>
      <c r="P864" s="30">
        <v>5</v>
      </c>
      <c r="Q864" s="30">
        <f t="shared" si="117"/>
        <v>2.33</v>
      </c>
      <c r="R864" s="30">
        <f t="shared" si="118"/>
        <v>2.33</v>
      </c>
      <c r="S864" s="30">
        <f t="shared" si="119"/>
        <v>3</v>
      </c>
      <c r="T864" s="30">
        <f t="shared" si="120"/>
        <v>37</v>
      </c>
      <c r="U864" s="30">
        <f t="shared" si="121"/>
        <v>9</v>
      </c>
      <c r="V864" s="30">
        <f t="shared" si="122"/>
        <v>0</v>
      </c>
      <c r="W864" s="30">
        <f t="shared" si="123"/>
        <v>0</v>
      </c>
      <c r="X864" s="30">
        <f t="shared" si="124"/>
        <v>5</v>
      </c>
      <c r="Y864" s="30">
        <f t="shared" si="125"/>
        <v>58.66</v>
      </c>
    </row>
    <row r="865" spans="1:25" x14ac:dyDescent="0.2">
      <c r="A865" s="28">
        <v>42504</v>
      </c>
      <c r="B865">
        <v>2016</v>
      </c>
      <c r="C865">
        <v>5</v>
      </c>
      <c r="D865" t="s">
        <v>501</v>
      </c>
      <c r="E865" t="s">
        <v>419</v>
      </c>
      <c r="F865">
        <v>6</v>
      </c>
      <c r="G865" t="s">
        <v>1440</v>
      </c>
      <c r="H865" t="s">
        <v>1440</v>
      </c>
      <c r="I865" s="30">
        <v>5.34</v>
      </c>
      <c r="J865" s="30">
        <v>4.67</v>
      </c>
      <c r="K865" s="30">
        <v>5.55</v>
      </c>
      <c r="L865" s="30">
        <v>31.25</v>
      </c>
      <c r="M865" s="30">
        <v>13</v>
      </c>
      <c r="N865" s="30">
        <v>0</v>
      </c>
      <c r="O865" s="30">
        <v>21</v>
      </c>
      <c r="P865" s="30">
        <v>1</v>
      </c>
      <c r="Q865" s="30">
        <f t="shared" si="117"/>
        <v>5.34</v>
      </c>
      <c r="R865" s="30">
        <f t="shared" si="118"/>
        <v>4.67</v>
      </c>
      <c r="S865" s="30">
        <f t="shared" si="119"/>
        <v>5.55</v>
      </c>
      <c r="T865" s="30">
        <f t="shared" si="120"/>
        <v>31.25</v>
      </c>
      <c r="U865" s="30">
        <f t="shared" si="121"/>
        <v>13</v>
      </c>
      <c r="V865" s="30">
        <f t="shared" si="122"/>
        <v>0</v>
      </c>
      <c r="W865" s="30">
        <f t="shared" si="123"/>
        <v>21</v>
      </c>
      <c r="X865" s="30">
        <f t="shared" si="124"/>
        <v>1</v>
      </c>
      <c r="Y865" s="30">
        <f t="shared" si="125"/>
        <v>81.81</v>
      </c>
    </row>
    <row r="866" spans="1:25" x14ac:dyDescent="0.2">
      <c r="A866" s="28">
        <v>42505</v>
      </c>
      <c r="B866">
        <v>2016</v>
      </c>
      <c r="C866">
        <v>5</v>
      </c>
      <c r="D866" t="s">
        <v>501</v>
      </c>
      <c r="E866" t="s">
        <v>421</v>
      </c>
      <c r="F866">
        <v>7</v>
      </c>
      <c r="G866" t="s">
        <v>1440</v>
      </c>
      <c r="H866" t="s">
        <v>1440</v>
      </c>
      <c r="I866" s="30">
        <v>5.33</v>
      </c>
      <c r="J866" s="30">
        <v>8.1880000000000006</v>
      </c>
      <c r="K866" s="30">
        <v>1.2</v>
      </c>
      <c r="L866" s="30">
        <v>44.1</v>
      </c>
      <c r="M866" s="30">
        <v>6</v>
      </c>
      <c r="N866" s="30">
        <v>0</v>
      </c>
      <c r="O866" s="30">
        <v>5</v>
      </c>
      <c r="P866" s="30">
        <v>4</v>
      </c>
      <c r="Q866" s="30">
        <f t="shared" si="117"/>
        <v>5.33</v>
      </c>
      <c r="R866" s="30">
        <f t="shared" si="118"/>
        <v>8.1880000000000006</v>
      </c>
      <c r="S866" s="30">
        <f t="shared" si="119"/>
        <v>1.2</v>
      </c>
      <c r="T866" s="30">
        <f t="shared" si="120"/>
        <v>44.1</v>
      </c>
      <c r="U866" s="30">
        <f t="shared" si="121"/>
        <v>6</v>
      </c>
      <c r="V866" s="30">
        <f t="shared" si="122"/>
        <v>0</v>
      </c>
      <c r="W866" s="30">
        <f t="shared" si="123"/>
        <v>5</v>
      </c>
      <c r="X866" s="30">
        <f t="shared" si="124"/>
        <v>4</v>
      </c>
      <c r="Y866" s="30">
        <f t="shared" si="125"/>
        <v>73.817999999999998</v>
      </c>
    </row>
    <row r="867" spans="1:25" x14ac:dyDescent="0.2">
      <c r="A867" s="28">
        <v>42506</v>
      </c>
      <c r="B867">
        <v>2016</v>
      </c>
      <c r="C867">
        <v>5</v>
      </c>
      <c r="D867" t="s">
        <v>501</v>
      </c>
      <c r="E867" t="s">
        <v>62</v>
      </c>
      <c r="F867">
        <v>1</v>
      </c>
      <c r="G867" t="s">
        <v>1440</v>
      </c>
      <c r="H867" t="s">
        <v>1440</v>
      </c>
      <c r="I867" s="30">
        <v>5</v>
      </c>
      <c r="J867" s="30">
        <v>3.66</v>
      </c>
      <c r="K867" s="30">
        <v>2</v>
      </c>
      <c r="L867" s="30">
        <v>24</v>
      </c>
      <c r="M867" s="30">
        <v>17</v>
      </c>
      <c r="N867" s="30">
        <v>0</v>
      </c>
      <c r="O867" s="30">
        <v>2</v>
      </c>
      <c r="P867" s="30">
        <v>3</v>
      </c>
      <c r="Q867" s="30">
        <f t="shared" si="117"/>
        <v>5</v>
      </c>
      <c r="R867" s="30">
        <f t="shared" si="118"/>
        <v>3.66</v>
      </c>
      <c r="S867" s="30">
        <f t="shared" si="119"/>
        <v>2</v>
      </c>
      <c r="T867" s="30">
        <f t="shared" si="120"/>
        <v>24</v>
      </c>
      <c r="U867" s="30">
        <f t="shared" si="121"/>
        <v>17</v>
      </c>
      <c r="V867" s="30">
        <f t="shared" si="122"/>
        <v>0</v>
      </c>
      <c r="W867" s="30">
        <f t="shared" si="123"/>
        <v>2</v>
      </c>
      <c r="X867" s="30">
        <f t="shared" si="124"/>
        <v>3</v>
      </c>
      <c r="Y867" s="30">
        <f t="shared" si="125"/>
        <v>56.66</v>
      </c>
    </row>
    <row r="868" spans="1:25" x14ac:dyDescent="0.2">
      <c r="A868" s="28">
        <v>42507</v>
      </c>
      <c r="B868">
        <v>2016</v>
      </c>
      <c r="C868">
        <v>5</v>
      </c>
      <c r="D868" t="s">
        <v>501</v>
      </c>
      <c r="E868" t="s">
        <v>411</v>
      </c>
      <c r="F868">
        <v>2</v>
      </c>
      <c r="G868" t="s">
        <v>1440</v>
      </c>
      <c r="H868" t="s">
        <v>1440</v>
      </c>
      <c r="I868" s="30">
        <v>4</v>
      </c>
      <c r="J868" s="30">
        <v>2.33</v>
      </c>
      <c r="K868" s="30">
        <v>7.1</v>
      </c>
      <c r="L868" s="30">
        <v>38.4</v>
      </c>
      <c r="M868" s="30">
        <v>4</v>
      </c>
      <c r="N868" s="30">
        <v>0</v>
      </c>
      <c r="O868" s="30">
        <v>1</v>
      </c>
      <c r="P868" s="30">
        <v>3.2</v>
      </c>
      <c r="Q868" s="30">
        <f t="shared" si="117"/>
        <v>4</v>
      </c>
      <c r="R868" s="30">
        <f t="shared" si="118"/>
        <v>2.33</v>
      </c>
      <c r="S868" s="30">
        <f t="shared" si="119"/>
        <v>7.1</v>
      </c>
      <c r="T868" s="30">
        <f t="shared" si="120"/>
        <v>38.4</v>
      </c>
      <c r="U868" s="30">
        <f t="shared" si="121"/>
        <v>4</v>
      </c>
      <c r="V868" s="30">
        <f t="shared" si="122"/>
        <v>0</v>
      </c>
      <c r="W868" s="30">
        <f t="shared" si="123"/>
        <v>1</v>
      </c>
      <c r="X868" s="30">
        <f t="shared" si="124"/>
        <v>3.2</v>
      </c>
      <c r="Y868" s="30">
        <f t="shared" si="125"/>
        <v>60.03</v>
      </c>
    </row>
    <row r="869" spans="1:25" x14ac:dyDescent="0.2">
      <c r="A869" s="28">
        <v>42508</v>
      </c>
      <c r="B869">
        <v>2016</v>
      </c>
      <c r="C869">
        <v>5</v>
      </c>
      <c r="D869" t="s">
        <v>501</v>
      </c>
      <c r="E869" t="s">
        <v>413</v>
      </c>
      <c r="F869">
        <v>3</v>
      </c>
      <c r="G869" t="s">
        <v>1440</v>
      </c>
      <c r="H869" t="s">
        <v>1440</v>
      </c>
      <c r="I869" s="30">
        <v>4</v>
      </c>
      <c r="J869" s="30">
        <v>5.33</v>
      </c>
      <c r="K869" s="30">
        <v>5.25</v>
      </c>
      <c r="L869" s="30">
        <v>35</v>
      </c>
      <c r="M869" s="30">
        <v>7</v>
      </c>
      <c r="N869" s="30">
        <v>0</v>
      </c>
      <c r="O869" s="30">
        <v>1</v>
      </c>
      <c r="P869" s="30">
        <v>5</v>
      </c>
      <c r="Q869" s="30">
        <f t="shared" si="117"/>
        <v>4</v>
      </c>
      <c r="R869" s="30">
        <f t="shared" si="118"/>
        <v>5.33</v>
      </c>
      <c r="S869" s="30">
        <f t="shared" si="119"/>
        <v>5.25</v>
      </c>
      <c r="T869" s="30">
        <f t="shared" si="120"/>
        <v>35</v>
      </c>
      <c r="U869" s="30">
        <f t="shared" si="121"/>
        <v>7</v>
      </c>
      <c r="V869" s="30">
        <f t="shared" si="122"/>
        <v>0</v>
      </c>
      <c r="W869" s="30">
        <f t="shared" si="123"/>
        <v>1</v>
      </c>
      <c r="X869" s="30">
        <f t="shared" si="124"/>
        <v>5</v>
      </c>
      <c r="Y869" s="30">
        <f t="shared" si="125"/>
        <v>62.58</v>
      </c>
    </row>
    <row r="870" spans="1:25" x14ac:dyDescent="0.2">
      <c r="A870" s="28">
        <v>42509</v>
      </c>
      <c r="B870">
        <v>2016</v>
      </c>
      <c r="C870">
        <v>5</v>
      </c>
      <c r="D870" t="s">
        <v>501</v>
      </c>
      <c r="E870" t="s">
        <v>415</v>
      </c>
      <c r="F870">
        <v>4</v>
      </c>
      <c r="G870" t="s">
        <v>1440</v>
      </c>
      <c r="H870" t="s">
        <v>1440</v>
      </c>
      <c r="I870" s="30">
        <v>6.34</v>
      </c>
      <c r="J870" s="30">
        <v>5.66</v>
      </c>
      <c r="K870" s="30">
        <v>2</v>
      </c>
      <c r="L870" s="30">
        <v>30.5</v>
      </c>
      <c r="M870" s="30">
        <v>10</v>
      </c>
      <c r="N870" s="30">
        <v>0</v>
      </c>
      <c r="O870" s="30">
        <v>16</v>
      </c>
      <c r="P870" s="30">
        <v>3</v>
      </c>
      <c r="Q870" s="30">
        <f t="shared" si="117"/>
        <v>6.34</v>
      </c>
      <c r="R870" s="30">
        <f t="shared" si="118"/>
        <v>5.66</v>
      </c>
      <c r="S870" s="30">
        <f t="shared" si="119"/>
        <v>2</v>
      </c>
      <c r="T870" s="30">
        <f t="shared" si="120"/>
        <v>30.5</v>
      </c>
      <c r="U870" s="30">
        <f t="shared" si="121"/>
        <v>10</v>
      </c>
      <c r="V870" s="30">
        <f t="shared" si="122"/>
        <v>0</v>
      </c>
      <c r="W870" s="30">
        <f t="shared" si="123"/>
        <v>16</v>
      </c>
      <c r="X870" s="30">
        <f t="shared" si="124"/>
        <v>3</v>
      </c>
      <c r="Y870" s="30">
        <f t="shared" si="125"/>
        <v>73.5</v>
      </c>
    </row>
    <row r="871" spans="1:25" x14ac:dyDescent="0.2">
      <c r="A871" s="28">
        <v>42510</v>
      </c>
      <c r="B871">
        <v>2016</v>
      </c>
      <c r="C871">
        <v>5</v>
      </c>
      <c r="D871" t="s">
        <v>501</v>
      </c>
      <c r="E871" t="s">
        <v>417</v>
      </c>
      <c r="F871">
        <v>5</v>
      </c>
      <c r="G871" t="s">
        <v>1440</v>
      </c>
      <c r="H871" t="s">
        <v>1440</v>
      </c>
      <c r="I871" s="30">
        <v>3</v>
      </c>
      <c r="J871" s="30">
        <v>1.1319999999999999</v>
      </c>
      <c r="K871" s="30">
        <v>3</v>
      </c>
      <c r="L871" s="30">
        <v>14</v>
      </c>
      <c r="M871" s="30">
        <v>14</v>
      </c>
      <c r="N871" s="30">
        <v>2</v>
      </c>
      <c r="O871" s="30">
        <v>9</v>
      </c>
      <c r="P871" s="30">
        <v>5</v>
      </c>
      <c r="Q871" s="30">
        <f t="shared" si="117"/>
        <v>3</v>
      </c>
      <c r="R871" s="30">
        <f t="shared" si="118"/>
        <v>1.1319999999999999</v>
      </c>
      <c r="S871" s="30">
        <f t="shared" si="119"/>
        <v>3</v>
      </c>
      <c r="T871" s="30">
        <f t="shared" si="120"/>
        <v>14</v>
      </c>
      <c r="U871" s="30">
        <f t="shared" si="121"/>
        <v>14</v>
      </c>
      <c r="V871" s="30">
        <f t="shared" si="122"/>
        <v>2</v>
      </c>
      <c r="W871" s="30">
        <f t="shared" si="123"/>
        <v>9</v>
      </c>
      <c r="X871" s="30">
        <f t="shared" si="124"/>
        <v>5</v>
      </c>
      <c r="Y871" s="30">
        <f t="shared" si="125"/>
        <v>51.131999999999998</v>
      </c>
    </row>
    <row r="872" spans="1:25" x14ac:dyDescent="0.2">
      <c r="A872" s="28">
        <v>42511</v>
      </c>
      <c r="B872">
        <v>2016</v>
      </c>
      <c r="C872">
        <v>5</v>
      </c>
      <c r="D872" t="s">
        <v>501</v>
      </c>
      <c r="E872" t="s">
        <v>419</v>
      </c>
      <c r="F872">
        <v>6</v>
      </c>
      <c r="G872" t="s">
        <v>1440</v>
      </c>
      <c r="H872" t="s">
        <v>1440</v>
      </c>
      <c r="I872" s="30">
        <v>2</v>
      </c>
      <c r="J872" s="30">
        <v>5.34</v>
      </c>
      <c r="K872" s="30">
        <v>5.2</v>
      </c>
      <c r="L872" s="30">
        <v>42.5</v>
      </c>
      <c r="M872" s="30">
        <v>3</v>
      </c>
      <c r="N872" s="30">
        <v>0</v>
      </c>
      <c r="O872" s="30">
        <v>17</v>
      </c>
      <c r="P872" s="30">
        <v>5</v>
      </c>
      <c r="Q872" s="30">
        <f t="shared" si="117"/>
        <v>2</v>
      </c>
      <c r="R872" s="30">
        <f t="shared" si="118"/>
        <v>5.34</v>
      </c>
      <c r="S872" s="30">
        <f t="shared" si="119"/>
        <v>5.2</v>
      </c>
      <c r="T872" s="30">
        <f t="shared" si="120"/>
        <v>42.5</v>
      </c>
      <c r="U872" s="30">
        <f t="shared" si="121"/>
        <v>3</v>
      </c>
      <c r="V872" s="30">
        <f t="shared" si="122"/>
        <v>0</v>
      </c>
      <c r="W872" s="30">
        <f t="shared" si="123"/>
        <v>17</v>
      </c>
      <c r="X872" s="30">
        <f t="shared" si="124"/>
        <v>5</v>
      </c>
      <c r="Y872" s="30">
        <f t="shared" si="125"/>
        <v>80.039999999999992</v>
      </c>
    </row>
    <row r="873" spans="1:25" x14ac:dyDescent="0.2">
      <c r="A873" s="28">
        <v>42512</v>
      </c>
      <c r="B873">
        <v>2016</v>
      </c>
      <c r="C873">
        <v>5</v>
      </c>
      <c r="D873" t="s">
        <v>501</v>
      </c>
      <c r="E873" t="s">
        <v>421</v>
      </c>
      <c r="F873">
        <v>7</v>
      </c>
      <c r="G873" t="s">
        <v>1440</v>
      </c>
      <c r="H873" t="s">
        <v>1440</v>
      </c>
      <c r="I873" s="30">
        <v>4.34</v>
      </c>
      <c r="J873" s="30">
        <v>4.51</v>
      </c>
      <c r="K873" s="30">
        <v>9.0500000000000007</v>
      </c>
      <c r="L873" s="30">
        <v>55.6</v>
      </c>
      <c r="M873" s="30">
        <v>6</v>
      </c>
      <c r="N873" s="30">
        <v>1</v>
      </c>
      <c r="O873" s="30">
        <v>0</v>
      </c>
      <c r="P873" s="30">
        <v>10</v>
      </c>
      <c r="Q873" s="30">
        <f t="shared" si="117"/>
        <v>4.34</v>
      </c>
      <c r="R873" s="30">
        <f t="shared" si="118"/>
        <v>4.51</v>
      </c>
      <c r="S873" s="30">
        <f t="shared" si="119"/>
        <v>9.0500000000000007</v>
      </c>
      <c r="T873" s="30">
        <f t="shared" si="120"/>
        <v>55.6</v>
      </c>
      <c r="U873" s="30">
        <f t="shared" si="121"/>
        <v>6</v>
      </c>
      <c r="V873" s="30">
        <f t="shared" si="122"/>
        <v>1</v>
      </c>
      <c r="W873" s="30">
        <f t="shared" si="123"/>
        <v>0</v>
      </c>
      <c r="X873" s="30">
        <f t="shared" si="124"/>
        <v>10</v>
      </c>
      <c r="Y873" s="30">
        <f t="shared" si="125"/>
        <v>90.5</v>
      </c>
    </row>
    <row r="874" spans="1:25" x14ac:dyDescent="0.2">
      <c r="A874" s="28">
        <v>42513</v>
      </c>
      <c r="B874">
        <v>2016</v>
      </c>
      <c r="C874">
        <v>5</v>
      </c>
      <c r="D874" t="s">
        <v>501</v>
      </c>
      <c r="E874" t="s">
        <v>62</v>
      </c>
      <c r="F874">
        <v>1</v>
      </c>
      <c r="G874" t="s">
        <v>1440</v>
      </c>
      <c r="H874" t="s">
        <v>1440</v>
      </c>
      <c r="I874" s="30">
        <v>5</v>
      </c>
      <c r="J874" s="30">
        <v>2.363</v>
      </c>
      <c r="K874" s="30">
        <v>5</v>
      </c>
      <c r="L874" s="30">
        <v>54.7</v>
      </c>
      <c r="M874" s="30">
        <v>19</v>
      </c>
      <c r="N874" s="30">
        <v>0</v>
      </c>
      <c r="O874" s="30">
        <v>7</v>
      </c>
      <c r="P874" s="30">
        <v>4</v>
      </c>
      <c r="Q874" s="30">
        <f t="shared" si="117"/>
        <v>5</v>
      </c>
      <c r="R874" s="30">
        <f t="shared" si="118"/>
        <v>2.363</v>
      </c>
      <c r="S874" s="30">
        <f t="shared" si="119"/>
        <v>5</v>
      </c>
      <c r="T874" s="30">
        <f t="shared" si="120"/>
        <v>54.7</v>
      </c>
      <c r="U874" s="30">
        <f t="shared" si="121"/>
        <v>19</v>
      </c>
      <c r="V874" s="30">
        <f t="shared" si="122"/>
        <v>0</v>
      </c>
      <c r="W874" s="30">
        <f t="shared" si="123"/>
        <v>7</v>
      </c>
      <c r="X874" s="30">
        <f t="shared" si="124"/>
        <v>4</v>
      </c>
      <c r="Y874" s="30">
        <f t="shared" si="125"/>
        <v>97.063000000000002</v>
      </c>
    </row>
    <row r="875" spans="1:25" x14ac:dyDescent="0.2">
      <c r="A875" s="28">
        <v>42514</v>
      </c>
      <c r="B875">
        <v>2016</v>
      </c>
      <c r="C875">
        <v>5</v>
      </c>
      <c r="D875" t="s">
        <v>501</v>
      </c>
      <c r="E875" t="s">
        <v>411</v>
      </c>
      <c r="F875">
        <v>2</v>
      </c>
      <c r="G875" t="s">
        <v>1440</v>
      </c>
      <c r="H875" t="s">
        <v>1440</v>
      </c>
      <c r="I875" s="30">
        <v>12</v>
      </c>
      <c r="J875" s="30">
        <v>3.1669999999999998</v>
      </c>
      <c r="K875" s="30">
        <v>4</v>
      </c>
      <c r="L875" s="30">
        <v>32</v>
      </c>
      <c r="M875" s="30">
        <v>3</v>
      </c>
      <c r="N875" s="30">
        <v>0</v>
      </c>
      <c r="O875" s="30">
        <v>3</v>
      </c>
      <c r="P875" s="30">
        <v>2</v>
      </c>
      <c r="Q875" s="30">
        <f t="shared" si="117"/>
        <v>12</v>
      </c>
      <c r="R875" s="30">
        <f t="shared" si="118"/>
        <v>3.1669999999999998</v>
      </c>
      <c r="S875" s="30">
        <f t="shared" si="119"/>
        <v>4</v>
      </c>
      <c r="T875" s="30">
        <f t="shared" si="120"/>
        <v>32</v>
      </c>
      <c r="U875" s="30">
        <f t="shared" si="121"/>
        <v>3</v>
      </c>
      <c r="V875" s="30">
        <f t="shared" si="122"/>
        <v>0</v>
      </c>
      <c r="W875" s="30">
        <f t="shared" si="123"/>
        <v>3</v>
      </c>
      <c r="X875" s="30">
        <f t="shared" si="124"/>
        <v>2</v>
      </c>
      <c r="Y875" s="30">
        <f t="shared" si="125"/>
        <v>59.167000000000002</v>
      </c>
    </row>
    <row r="876" spans="1:25" x14ac:dyDescent="0.2">
      <c r="A876" s="28">
        <v>42515</v>
      </c>
      <c r="B876">
        <v>2016</v>
      </c>
      <c r="C876">
        <v>5</v>
      </c>
      <c r="D876" t="s">
        <v>501</v>
      </c>
      <c r="E876" t="s">
        <v>413</v>
      </c>
      <c r="F876">
        <v>3</v>
      </c>
      <c r="G876" t="s">
        <v>1440</v>
      </c>
      <c r="H876" t="s">
        <v>1440</v>
      </c>
      <c r="I876" s="30">
        <v>8.34</v>
      </c>
      <c r="J876" s="30">
        <v>1.67</v>
      </c>
      <c r="K876" s="30">
        <v>6</v>
      </c>
      <c r="L876" s="30">
        <v>25.05</v>
      </c>
      <c r="M876" s="30">
        <v>16</v>
      </c>
      <c r="N876" s="30">
        <v>1</v>
      </c>
      <c r="O876" s="30">
        <v>0</v>
      </c>
      <c r="P876" s="30">
        <v>1.2</v>
      </c>
      <c r="Q876" s="30">
        <f t="shared" si="117"/>
        <v>8.34</v>
      </c>
      <c r="R876" s="30">
        <f t="shared" si="118"/>
        <v>1.67</v>
      </c>
      <c r="S876" s="30">
        <f t="shared" si="119"/>
        <v>6</v>
      </c>
      <c r="T876" s="30">
        <f t="shared" si="120"/>
        <v>25.05</v>
      </c>
      <c r="U876" s="30">
        <f t="shared" si="121"/>
        <v>16</v>
      </c>
      <c r="V876" s="30">
        <f t="shared" si="122"/>
        <v>1</v>
      </c>
      <c r="W876" s="30">
        <f t="shared" si="123"/>
        <v>0</v>
      </c>
      <c r="X876" s="30">
        <f t="shared" si="124"/>
        <v>1.2</v>
      </c>
      <c r="Y876" s="30">
        <f t="shared" si="125"/>
        <v>59.260000000000005</v>
      </c>
    </row>
    <row r="877" spans="1:25" x14ac:dyDescent="0.2">
      <c r="A877" s="28">
        <v>42516</v>
      </c>
      <c r="B877">
        <v>2016</v>
      </c>
      <c r="C877">
        <v>5</v>
      </c>
      <c r="D877" t="s">
        <v>501</v>
      </c>
      <c r="E877" t="s">
        <v>415</v>
      </c>
      <c r="F877">
        <v>4</v>
      </c>
      <c r="G877" t="s">
        <v>1440</v>
      </c>
      <c r="H877" t="s">
        <v>1440</v>
      </c>
      <c r="I877" s="30">
        <v>4.67</v>
      </c>
      <c r="J877" s="30">
        <v>5.33</v>
      </c>
      <c r="K877" s="30">
        <v>5.35</v>
      </c>
      <c r="L877" s="30">
        <v>24.8</v>
      </c>
      <c r="M877" s="30">
        <v>20</v>
      </c>
      <c r="N877" s="30">
        <v>1</v>
      </c>
      <c r="O877" s="30">
        <v>0</v>
      </c>
      <c r="P877" s="30">
        <v>9</v>
      </c>
      <c r="Q877" s="30">
        <f t="shared" si="117"/>
        <v>4.67</v>
      </c>
      <c r="R877" s="30">
        <f t="shared" si="118"/>
        <v>5.33</v>
      </c>
      <c r="S877" s="30">
        <f t="shared" si="119"/>
        <v>5.35</v>
      </c>
      <c r="T877" s="30">
        <f t="shared" si="120"/>
        <v>24.8</v>
      </c>
      <c r="U877" s="30">
        <f t="shared" si="121"/>
        <v>20</v>
      </c>
      <c r="V877" s="30">
        <f t="shared" si="122"/>
        <v>1</v>
      </c>
      <c r="W877" s="30">
        <f t="shared" si="123"/>
        <v>0</v>
      </c>
      <c r="X877" s="30">
        <f t="shared" si="124"/>
        <v>9</v>
      </c>
      <c r="Y877" s="30">
        <f t="shared" si="125"/>
        <v>70.150000000000006</v>
      </c>
    </row>
    <row r="878" spans="1:25" x14ac:dyDescent="0.2">
      <c r="A878" s="28">
        <v>42517</v>
      </c>
      <c r="B878">
        <v>2016</v>
      </c>
      <c r="C878">
        <v>5</v>
      </c>
      <c r="D878" t="s">
        <v>501</v>
      </c>
      <c r="E878" t="s">
        <v>417</v>
      </c>
      <c r="F878">
        <v>5</v>
      </c>
      <c r="G878" t="s">
        <v>1440</v>
      </c>
      <c r="H878" t="s">
        <v>1440</v>
      </c>
      <c r="I878" s="30">
        <v>8.67</v>
      </c>
      <c r="J878" s="30">
        <v>2.6829999999999998</v>
      </c>
      <c r="K878" s="30">
        <v>5.25</v>
      </c>
      <c r="L878" s="30">
        <v>17</v>
      </c>
      <c r="M878" s="30">
        <v>14</v>
      </c>
      <c r="N878" s="30">
        <v>7</v>
      </c>
      <c r="O878" s="30">
        <v>2</v>
      </c>
      <c r="P878" s="30">
        <v>6</v>
      </c>
      <c r="Q878" s="30">
        <f t="shared" si="117"/>
        <v>8.67</v>
      </c>
      <c r="R878" s="30">
        <f t="shared" si="118"/>
        <v>2.6829999999999998</v>
      </c>
      <c r="S878" s="30">
        <f t="shared" si="119"/>
        <v>5.25</v>
      </c>
      <c r="T878" s="30">
        <f t="shared" si="120"/>
        <v>17</v>
      </c>
      <c r="U878" s="30">
        <f t="shared" si="121"/>
        <v>14</v>
      </c>
      <c r="V878" s="30">
        <f t="shared" si="122"/>
        <v>7</v>
      </c>
      <c r="W878" s="30">
        <f t="shared" si="123"/>
        <v>2</v>
      </c>
      <c r="X878" s="30">
        <f t="shared" si="124"/>
        <v>6</v>
      </c>
      <c r="Y878" s="30">
        <f t="shared" si="125"/>
        <v>62.603000000000002</v>
      </c>
    </row>
    <row r="879" spans="1:25" x14ac:dyDescent="0.2">
      <c r="A879" s="28">
        <v>42518</v>
      </c>
      <c r="B879">
        <v>2016</v>
      </c>
      <c r="C879">
        <v>5</v>
      </c>
      <c r="D879" t="s">
        <v>501</v>
      </c>
      <c r="E879" t="s">
        <v>419</v>
      </c>
      <c r="F879">
        <v>6</v>
      </c>
      <c r="G879" t="s">
        <v>1440</v>
      </c>
      <c r="H879" t="s">
        <v>1440</v>
      </c>
      <c r="I879" s="30">
        <v>12.33</v>
      </c>
      <c r="J879" s="30">
        <v>0.36299999999999999</v>
      </c>
      <c r="K879" s="30">
        <v>3</v>
      </c>
      <c r="L879" s="30">
        <v>43</v>
      </c>
      <c r="M879" s="30">
        <v>4</v>
      </c>
      <c r="N879" s="30">
        <v>0</v>
      </c>
      <c r="O879" s="30">
        <v>4</v>
      </c>
      <c r="P879" s="30">
        <v>9</v>
      </c>
      <c r="Q879" s="30">
        <f t="shared" si="117"/>
        <v>12.33</v>
      </c>
      <c r="R879" s="30">
        <f t="shared" si="118"/>
        <v>0.36299999999999999</v>
      </c>
      <c r="S879" s="30">
        <f t="shared" si="119"/>
        <v>3</v>
      </c>
      <c r="T879" s="30">
        <f t="shared" si="120"/>
        <v>43</v>
      </c>
      <c r="U879" s="30">
        <f t="shared" si="121"/>
        <v>4</v>
      </c>
      <c r="V879" s="30">
        <f t="shared" si="122"/>
        <v>0</v>
      </c>
      <c r="W879" s="30">
        <f t="shared" si="123"/>
        <v>4</v>
      </c>
      <c r="X879" s="30">
        <f t="shared" si="124"/>
        <v>9</v>
      </c>
      <c r="Y879" s="30">
        <f t="shared" si="125"/>
        <v>75.692999999999998</v>
      </c>
    </row>
    <row r="880" spans="1:25" x14ac:dyDescent="0.2">
      <c r="A880" s="28">
        <v>42519</v>
      </c>
      <c r="B880">
        <v>2016</v>
      </c>
      <c r="C880">
        <v>5</v>
      </c>
      <c r="D880" t="s">
        <v>501</v>
      </c>
      <c r="E880" t="s">
        <v>421</v>
      </c>
      <c r="F880">
        <v>7</v>
      </c>
      <c r="G880" t="s">
        <v>1440</v>
      </c>
      <c r="H880" t="s">
        <v>1440</v>
      </c>
      <c r="I880" s="30">
        <v>8.67</v>
      </c>
      <c r="J880" s="30">
        <v>4.33</v>
      </c>
      <c r="K880" s="30">
        <v>6</v>
      </c>
      <c r="L880" s="30">
        <v>31.8</v>
      </c>
      <c r="M880" s="30">
        <v>2</v>
      </c>
      <c r="N880" s="30">
        <v>1</v>
      </c>
      <c r="O880" s="30">
        <v>5</v>
      </c>
      <c r="P880" s="30">
        <v>9.1999999999999993</v>
      </c>
      <c r="Q880" s="30">
        <f t="shared" si="117"/>
        <v>8.67</v>
      </c>
      <c r="R880" s="30">
        <f t="shared" si="118"/>
        <v>4.33</v>
      </c>
      <c r="S880" s="30">
        <f t="shared" si="119"/>
        <v>6</v>
      </c>
      <c r="T880" s="30">
        <f t="shared" si="120"/>
        <v>31.8</v>
      </c>
      <c r="U880" s="30">
        <f t="shared" si="121"/>
        <v>2</v>
      </c>
      <c r="V880" s="30">
        <f t="shared" si="122"/>
        <v>1</v>
      </c>
      <c r="W880" s="30">
        <f t="shared" si="123"/>
        <v>5</v>
      </c>
      <c r="X880" s="30">
        <f t="shared" si="124"/>
        <v>9.1999999999999993</v>
      </c>
      <c r="Y880" s="30">
        <f t="shared" si="125"/>
        <v>68</v>
      </c>
    </row>
    <row r="881" spans="1:25" x14ac:dyDescent="0.2">
      <c r="A881" s="28">
        <v>42520</v>
      </c>
      <c r="B881">
        <v>2016</v>
      </c>
      <c r="C881">
        <v>5</v>
      </c>
      <c r="D881" t="s">
        <v>501</v>
      </c>
      <c r="E881" t="s">
        <v>62</v>
      </c>
      <c r="F881">
        <v>1</v>
      </c>
      <c r="G881" t="s">
        <v>1440</v>
      </c>
      <c r="H881" t="s">
        <v>1440</v>
      </c>
      <c r="I881" s="30">
        <v>3.34</v>
      </c>
      <c r="J881" s="30">
        <v>3.0230000000000001</v>
      </c>
      <c r="K881" s="30">
        <v>4.0999999999999996</v>
      </c>
      <c r="L881" s="30">
        <v>29.4</v>
      </c>
      <c r="M881" s="30">
        <v>3</v>
      </c>
      <c r="N881" s="30">
        <v>0</v>
      </c>
      <c r="O881" s="30">
        <v>7</v>
      </c>
      <c r="P881" s="30">
        <v>8</v>
      </c>
      <c r="Q881" s="30">
        <f t="shared" si="117"/>
        <v>3.34</v>
      </c>
      <c r="R881" s="30">
        <f t="shared" si="118"/>
        <v>3.0230000000000001</v>
      </c>
      <c r="S881" s="30">
        <f t="shared" si="119"/>
        <v>4.0999999999999996</v>
      </c>
      <c r="T881" s="30">
        <f t="shared" si="120"/>
        <v>29.4</v>
      </c>
      <c r="U881" s="30">
        <f t="shared" si="121"/>
        <v>3</v>
      </c>
      <c r="V881" s="30">
        <f t="shared" si="122"/>
        <v>0</v>
      </c>
      <c r="W881" s="30">
        <f t="shared" si="123"/>
        <v>7</v>
      </c>
      <c r="X881" s="30">
        <f t="shared" si="124"/>
        <v>8</v>
      </c>
      <c r="Y881" s="30">
        <f t="shared" si="125"/>
        <v>57.863</v>
      </c>
    </row>
    <row r="882" spans="1:25" x14ac:dyDescent="0.2">
      <c r="A882" s="28">
        <v>42521</v>
      </c>
      <c r="B882">
        <v>2016</v>
      </c>
      <c r="C882">
        <v>5</v>
      </c>
      <c r="D882" t="s">
        <v>501</v>
      </c>
      <c r="E882" t="s">
        <v>411</v>
      </c>
      <c r="F882">
        <v>2</v>
      </c>
      <c r="G882" t="s">
        <v>1440</v>
      </c>
      <c r="H882" t="s">
        <v>1440</v>
      </c>
      <c r="I882" s="30">
        <v>6</v>
      </c>
      <c r="J882" s="30">
        <v>3.33</v>
      </c>
      <c r="K882" s="30">
        <v>3.5</v>
      </c>
      <c r="L882" s="30">
        <v>21</v>
      </c>
      <c r="M882" s="30">
        <v>3</v>
      </c>
      <c r="N882" s="30">
        <v>0</v>
      </c>
      <c r="O882" s="30">
        <v>13</v>
      </c>
      <c r="P882" s="30">
        <v>2</v>
      </c>
      <c r="Q882" s="30">
        <f t="shared" si="117"/>
        <v>6</v>
      </c>
      <c r="R882" s="30">
        <f t="shared" si="118"/>
        <v>3.33</v>
      </c>
      <c r="S882" s="30">
        <f t="shared" si="119"/>
        <v>3.5</v>
      </c>
      <c r="T882" s="30">
        <f t="shared" si="120"/>
        <v>21</v>
      </c>
      <c r="U882" s="30">
        <f t="shared" si="121"/>
        <v>3</v>
      </c>
      <c r="V882" s="30">
        <f t="shared" si="122"/>
        <v>0</v>
      </c>
      <c r="W882" s="30">
        <f t="shared" si="123"/>
        <v>13</v>
      </c>
      <c r="X882" s="30">
        <f t="shared" si="124"/>
        <v>2</v>
      </c>
      <c r="Y882" s="30">
        <f t="shared" si="125"/>
        <v>51.83</v>
      </c>
    </row>
    <row r="883" spans="1:25" x14ac:dyDescent="0.2">
      <c r="A883" s="28">
        <v>42522</v>
      </c>
      <c r="B883">
        <v>2016</v>
      </c>
      <c r="C883">
        <v>6</v>
      </c>
      <c r="D883" t="s">
        <v>502</v>
      </c>
      <c r="E883" t="s">
        <v>413</v>
      </c>
      <c r="F883">
        <v>3</v>
      </c>
      <c r="G883" t="s">
        <v>1440</v>
      </c>
      <c r="H883" t="s">
        <v>1440</v>
      </c>
      <c r="I883" s="30">
        <v>9</v>
      </c>
      <c r="J883" s="30">
        <v>1.1000000000000001</v>
      </c>
      <c r="K883" s="30">
        <v>2</v>
      </c>
      <c r="L883" s="30">
        <v>20</v>
      </c>
      <c r="M883" s="30">
        <v>11</v>
      </c>
      <c r="N883" s="30">
        <v>0</v>
      </c>
      <c r="O883" s="30">
        <v>7</v>
      </c>
      <c r="P883" s="30">
        <v>5</v>
      </c>
      <c r="Q883" s="30">
        <f t="shared" si="117"/>
        <v>9</v>
      </c>
      <c r="R883" s="30">
        <f t="shared" si="118"/>
        <v>1.1000000000000001</v>
      </c>
      <c r="S883" s="30">
        <f t="shared" si="119"/>
        <v>2</v>
      </c>
      <c r="T883" s="30">
        <f t="shared" si="120"/>
        <v>20</v>
      </c>
      <c r="U883" s="30">
        <f t="shared" si="121"/>
        <v>11</v>
      </c>
      <c r="V883" s="30">
        <f t="shared" si="122"/>
        <v>0</v>
      </c>
      <c r="W883" s="30">
        <f t="shared" si="123"/>
        <v>7</v>
      </c>
      <c r="X883" s="30">
        <f t="shared" si="124"/>
        <v>5</v>
      </c>
      <c r="Y883" s="30">
        <f t="shared" si="125"/>
        <v>55.1</v>
      </c>
    </row>
    <row r="884" spans="1:25" x14ac:dyDescent="0.2">
      <c r="A884" s="28">
        <v>42523</v>
      </c>
      <c r="B884">
        <v>2016</v>
      </c>
      <c r="C884">
        <v>6</v>
      </c>
      <c r="D884" t="s">
        <v>502</v>
      </c>
      <c r="E884" t="s">
        <v>415</v>
      </c>
      <c r="F884">
        <v>4</v>
      </c>
      <c r="G884" t="s">
        <v>1440</v>
      </c>
      <c r="H884" t="s">
        <v>1440</v>
      </c>
      <c r="I884" s="30">
        <v>2.33</v>
      </c>
      <c r="J884" s="30">
        <v>6</v>
      </c>
      <c r="K884" s="30">
        <v>1.05</v>
      </c>
      <c r="L884" s="30">
        <v>21.25</v>
      </c>
      <c r="M884" s="30">
        <v>18</v>
      </c>
      <c r="N884" s="30">
        <v>3</v>
      </c>
      <c r="O884" s="30">
        <v>4</v>
      </c>
      <c r="P884" s="30">
        <v>1</v>
      </c>
      <c r="Q884" s="30">
        <f t="shared" si="117"/>
        <v>2.33</v>
      </c>
      <c r="R884" s="30">
        <f t="shared" si="118"/>
        <v>6</v>
      </c>
      <c r="S884" s="30">
        <f t="shared" si="119"/>
        <v>1.05</v>
      </c>
      <c r="T884" s="30">
        <f t="shared" si="120"/>
        <v>21.25</v>
      </c>
      <c r="U884" s="30">
        <f t="shared" si="121"/>
        <v>18</v>
      </c>
      <c r="V884" s="30">
        <f t="shared" si="122"/>
        <v>3</v>
      </c>
      <c r="W884" s="30">
        <f t="shared" si="123"/>
        <v>4</v>
      </c>
      <c r="X884" s="30">
        <f t="shared" si="124"/>
        <v>1</v>
      </c>
      <c r="Y884" s="30">
        <f t="shared" si="125"/>
        <v>56.63</v>
      </c>
    </row>
    <row r="885" spans="1:25" x14ac:dyDescent="0.2">
      <c r="A885" s="28">
        <v>42524</v>
      </c>
      <c r="B885">
        <v>2016</v>
      </c>
      <c r="C885">
        <v>6</v>
      </c>
      <c r="D885" t="s">
        <v>502</v>
      </c>
      <c r="E885" t="s">
        <v>417</v>
      </c>
      <c r="F885">
        <v>5</v>
      </c>
      <c r="G885" t="s">
        <v>1440</v>
      </c>
      <c r="H885" t="s">
        <v>1440</v>
      </c>
      <c r="I885" s="30">
        <v>7.33</v>
      </c>
      <c r="J885" s="30">
        <v>3</v>
      </c>
      <c r="K885" s="30">
        <v>4</v>
      </c>
      <c r="L885" s="30">
        <v>18</v>
      </c>
      <c r="M885" s="30">
        <v>8</v>
      </c>
      <c r="N885" s="30">
        <v>0</v>
      </c>
      <c r="O885" s="30">
        <v>1</v>
      </c>
      <c r="P885" s="30">
        <v>7</v>
      </c>
      <c r="Q885" s="30">
        <f t="shared" si="117"/>
        <v>7.33</v>
      </c>
      <c r="R885" s="30">
        <f t="shared" si="118"/>
        <v>3</v>
      </c>
      <c r="S885" s="30">
        <f t="shared" si="119"/>
        <v>4</v>
      </c>
      <c r="T885" s="30">
        <f t="shared" si="120"/>
        <v>18</v>
      </c>
      <c r="U885" s="30">
        <f t="shared" si="121"/>
        <v>8</v>
      </c>
      <c r="V885" s="30">
        <f t="shared" si="122"/>
        <v>0</v>
      </c>
      <c r="W885" s="30">
        <f t="shared" si="123"/>
        <v>1</v>
      </c>
      <c r="X885" s="30">
        <f t="shared" si="124"/>
        <v>7</v>
      </c>
      <c r="Y885" s="30">
        <f t="shared" si="125"/>
        <v>48.33</v>
      </c>
    </row>
    <row r="886" spans="1:25" x14ac:dyDescent="0.2">
      <c r="A886" s="28">
        <v>42525</v>
      </c>
      <c r="B886">
        <v>2016</v>
      </c>
      <c r="C886">
        <v>6</v>
      </c>
      <c r="D886" t="s">
        <v>502</v>
      </c>
      <c r="E886" t="s">
        <v>419</v>
      </c>
      <c r="F886">
        <v>6</v>
      </c>
      <c r="G886" t="s">
        <v>1440</v>
      </c>
      <c r="H886" t="s">
        <v>1440</v>
      </c>
      <c r="I886" s="30">
        <v>3.33</v>
      </c>
      <c r="J886" s="30">
        <v>3.34</v>
      </c>
      <c r="K886" s="30">
        <v>3.3</v>
      </c>
      <c r="L886" s="30">
        <v>21</v>
      </c>
      <c r="M886" s="30">
        <v>2</v>
      </c>
      <c r="N886" s="30">
        <v>0</v>
      </c>
      <c r="O886" s="30">
        <v>0</v>
      </c>
      <c r="P886" s="30">
        <v>4</v>
      </c>
      <c r="Q886" s="30">
        <f t="shared" si="117"/>
        <v>3.33</v>
      </c>
      <c r="R886" s="30">
        <f t="shared" si="118"/>
        <v>3.34</v>
      </c>
      <c r="S886" s="30">
        <f t="shared" si="119"/>
        <v>3.3</v>
      </c>
      <c r="T886" s="30">
        <f t="shared" si="120"/>
        <v>21</v>
      </c>
      <c r="U886" s="30">
        <f t="shared" si="121"/>
        <v>2</v>
      </c>
      <c r="V886" s="30">
        <f t="shared" si="122"/>
        <v>0</v>
      </c>
      <c r="W886" s="30">
        <f t="shared" si="123"/>
        <v>0</v>
      </c>
      <c r="X886" s="30">
        <f t="shared" si="124"/>
        <v>4</v>
      </c>
      <c r="Y886" s="30">
        <f t="shared" si="125"/>
        <v>36.97</v>
      </c>
    </row>
    <row r="887" spans="1:25" x14ac:dyDescent="0.2">
      <c r="A887" s="28">
        <v>42526</v>
      </c>
      <c r="B887">
        <v>2016</v>
      </c>
      <c r="C887">
        <v>6</v>
      </c>
      <c r="D887" t="s">
        <v>502</v>
      </c>
      <c r="E887" t="s">
        <v>421</v>
      </c>
      <c r="F887">
        <v>7</v>
      </c>
      <c r="G887" t="s">
        <v>1440</v>
      </c>
      <c r="H887" t="s">
        <v>1440</v>
      </c>
      <c r="I887" s="30">
        <v>10.34</v>
      </c>
      <c r="J887" s="30">
        <v>3.0659999999999998</v>
      </c>
      <c r="K887" s="30">
        <v>4.3</v>
      </c>
      <c r="L887" s="30">
        <v>23.4</v>
      </c>
      <c r="M887" s="30">
        <v>5</v>
      </c>
      <c r="N887" s="30">
        <v>0</v>
      </c>
      <c r="O887" s="30">
        <v>3</v>
      </c>
      <c r="P887" s="30">
        <v>4</v>
      </c>
      <c r="Q887" s="30">
        <f t="shared" si="117"/>
        <v>10.34</v>
      </c>
      <c r="R887" s="30">
        <f t="shared" si="118"/>
        <v>3.0659999999999998</v>
      </c>
      <c r="S887" s="30">
        <f t="shared" si="119"/>
        <v>4.3</v>
      </c>
      <c r="T887" s="30">
        <f t="shared" si="120"/>
        <v>23.4</v>
      </c>
      <c r="U887" s="30">
        <f t="shared" si="121"/>
        <v>5</v>
      </c>
      <c r="V887" s="30">
        <f t="shared" si="122"/>
        <v>0</v>
      </c>
      <c r="W887" s="30">
        <f t="shared" si="123"/>
        <v>3</v>
      </c>
      <c r="X887" s="30">
        <f t="shared" si="124"/>
        <v>4</v>
      </c>
      <c r="Y887" s="30">
        <f t="shared" si="125"/>
        <v>53.105999999999995</v>
      </c>
    </row>
    <row r="888" spans="1:25" x14ac:dyDescent="0.2">
      <c r="A888" s="28">
        <v>42527</v>
      </c>
      <c r="B888">
        <v>2016</v>
      </c>
      <c r="C888">
        <v>6</v>
      </c>
      <c r="D888" t="s">
        <v>502</v>
      </c>
      <c r="E888" t="s">
        <v>62</v>
      </c>
      <c r="F888">
        <v>1</v>
      </c>
      <c r="G888" t="s">
        <v>1440</v>
      </c>
      <c r="H888" t="s">
        <v>1440</v>
      </c>
      <c r="I888" s="30">
        <v>5.33</v>
      </c>
      <c r="J888" s="30">
        <v>2.802</v>
      </c>
      <c r="K888" s="30">
        <v>4</v>
      </c>
      <c r="L888" s="30">
        <v>26.2</v>
      </c>
      <c r="M888" s="30">
        <v>5</v>
      </c>
      <c r="N888" s="30">
        <v>0</v>
      </c>
      <c r="O888" s="30">
        <v>6</v>
      </c>
      <c r="P888" s="30">
        <v>6</v>
      </c>
      <c r="Q888" s="30">
        <f t="shared" si="117"/>
        <v>5.33</v>
      </c>
      <c r="R888" s="30">
        <f t="shared" si="118"/>
        <v>2.802</v>
      </c>
      <c r="S888" s="30">
        <f t="shared" si="119"/>
        <v>4</v>
      </c>
      <c r="T888" s="30">
        <f t="shared" si="120"/>
        <v>26.2</v>
      </c>
      <c r="U888" s="30">
        <f t="shared" si="121"/>
        <v>5</v>
      </c>
      <c r="V888" s="30">
        <f t="shared" si="122"/>
        <v>0</v>
      </c>
      <c r="W888" s="30">
        <f t="shared" si="123"/>
        <v>6</v>
      </c>
      <c r="X888" s="30">
        <f t="shared" si="124"/>
        <v>6</v>
      </c>
      <c r="Y888" s="30">
        <f t="shared" si="125"/>
        <v>55.332000000000001</v>
      </c>
    </row>
    <row r="889" spans="1:25" x14ac:dyDescent="0.2">
      <c r="A889" s="28">
        <v>42528</v>
      </c>
      <c r="B889">
        <v>2016</v>
      </c>
      <c r="C889">
        <v>6</v>
      </c>
      <c r="D889" t="s">
        <v>502</v>
      </c>
      <c r="E889" t="s">
        <v>411</v>
      </c>
      <c r="F889">
        <v>2</v>
      </c>
      <c r="G889" t="s">
        <v>1440</v>
      </c>
      <c r="H889" t="s">
        <v>1440</v>
      </c>
      <c r="I889" s="30">
        <v>6</v>
      </c>
      <c r="J889" s="30">
        <v>3.363</v>
      </c>
      <c r="K889" s="30">
        <v>4.0999999999999996</v>
      </c>
      <c r="L889" s="30">
        <v>28.5</v>
      </c>
      <c r="M889" s="30">
        <v>13</v>
      </c>
      <c r="N889" s="30">
        <v>0</v>
      </c>
      <c r="O889" s="30">
        <v>10</v>
      </c>
      <c r="P889" s="30">
        <v>3</v>
      </c>
      <c r="Q889" s="30">
        <f t="shared" si="117"/>
        <v>6</v>
      </c>
      <c r="R889" s="30">
        <f t="shared" si="118"/>
        <v>3.363</v>
      </c>
      <c r="S889" s="30">
        <f t="shared" si="119"/>
        <v>4.0999999999999996</v>
      </c>
      <c r="T889" s="30">
        <f t="shared" si="120"/>
        <v>28.5</v>
      </c>
      <c r="U889" s="30">
        <f t="shared" si="121"/>
        <v>13</v>
      </c>
      <c r="V889" s="30">
        <f t="shared" si="122"/>
        <v>0</v>
      </c>
      <c r="W889" s="30">
        <f t="shared" si="123"/>
        <v>10</v>
      </c>
      <c r="X889" s="30">
        <f t="shared" si="124"/>
        <v>3</v>
      </c>
      <c r="Y889" s="30">
        <f t="shared" si="125"/>
        <v>67.962999999999994</v>
      </c>
    </row>
    <row r="890" spans="1:25" x14ac:dyDescent="0.2">
      <c r="A890" s="28">
        <v>42529</v>
      </c>
      <c r="B890">
        <v>2016</v>
      </c>
      <c r="C890">
        <v>6</v>
      </c>
      <c r="D890" t="s">
        <v>502</v>
      </c>
      <c r="E890" t="s">
        <v>413</v>
      </c>
      <c r="F890">
        <v>3</v>
      </c>
      <c r="G890" t="s">
        <v>1440</v>
      </c>
      <c r="H890" t="s">
        <v>1440</v>
      </c>
      <c r="I890" s="30">
        <v>8.66</v>
      </c>
      <c r="J890" s="30">
        <v>1.33</v>
      </c>
      <c r="K890" s="30">
        <v>5.5</v>
      </c>
      <c r="L890" s="30">
        <v>45.061999999999998</v>
      </c>
      <c r="M890" s="30">
        <v>10</v>
      </c>
      <c r="N890" s="30">
        <v>0</v>
      </c>
      <c r="O890" s="30">
        <v>5</v>
      </c>
      <c r="P890" s="30">
        <v>6</v>
      </c>
      <c r="Q890" s="30">
        <f t="shared" si="117"/>
        <v>8.66</v>
      </c>
      <c r="R890" s="30">
        <f t="shared" si="118"/>
        <v>1.33</v>
      </c>
      <c r="S890" s="30">
        <f t="shared" si="119"/>
        <v>5.5</v>
      </c>
      <c r="T890" s="30">
        <f t="shared" si="120"/>
        <v>45.061999999999998</v>
      </c>
      <c r="U890" s="30">
        <f t="shared" si="121"/>
        <v>10</v>
      </c>
      <c r="V890" s="30">
        <f t="shared" si="122"/>
        <v>0</v>
      </c>
      <c r="W890" s="30">
        <f t="shared" si="123"/>
        <v>5</v>
      </c>
      <c r="X890" s="30">
        <f t="shared" si="124"/>
        <v>6</v>
      </c>
      <c r="Y890" s="30">
        <f t="shared" si="125"/>
        <v>81.551999999999992</v>
      </c>
    </row>
    <row r="891" spans="1:25" x14ac:dyDescent="0.2">
      <c r="A891" s="28">
        <v>42530</v>
      </c>
      <c r="B891">
        <v>2016</v>
      </c>
      <c r="C891">
        <v>6</v>
      </c>
      <c r="D891" t="s">
        <v>502</v>
      </c>
      <c r="E891" t="s">
        <v>415</v>
      </c>
      <c r="F891">
        <v>4</v>
      </c>
      <c r="G891" t="s">
        <v>1440</v>
      </c>
      <c r="H891" t="s">
        <v>1440</v>
      </c>
      <c r="I891" s="30">
        <v>8.67</v>
      </c>
      <c r="J891" s="30">
        <v>4.33</v>
      </c>
      <c r="K891" s="30">
        <v>2</v>
      </c>
      <c r="L891" s="30">
        <v>20.6</v>
      </c>
      <c r="M891" s="30">
        <v>7</v>
      </c>
      <c r="N891" s="30">
        <v>0</v>
      </c>
      <c r="O891" s="30">
        <v>1</v>
      </c>
      <c r="P891" s="30">
        <v>4.2</v>
      </c>
      <c r="Q891" s="30">
        <f t="shared" si="117"/>
        <v>8.67</v>
      </c>
      <c r="R891" s="30">
        <f t="shared" si="118"/>
        <v>4.33</v>
      </c>
      <c r="S891" s="30">
        <f t="shared" si="119"/>
        <v>2</v>
      </c>
      <c r="T891" s="30">
        <f t="shared" si="120"/>
        <v>20.6</v>
      </c>
      <c r="U891" s="30">
        <f t="shared" si="121"/>
        <v>7</v>
      </c>
      <c r="V891" s="30">
        <f t="shared" si="122"/>
        <v>0</v>
      </c>
      <c r="W891" s="30">
        <f t="shared" si="123"/>
        <v>1</v>
      </c>
      <c r="X891" s="30">
        <f t="shared" si="124"/>
        <v>4.2</v>
      </c>
      <c r="Y891" s="30">
        <f t="shared" si="125"/>
        <v>47.800000000000004</v>
      </c>
    </row>
    <row r="892" spans="1:25" x14ac:dyDescent="0.2">
      <c r="A892" s="28">
        <v>42531</v>
      </c>
      <c r="B892">
        <v>2016</v>
      </c>
      <c r="C892">
        <v>6</v>
      </c>
      <c r="D892" t="s">
        <v>502</v>
      </c>
      <c r="E892" t="s">
        <v>417</v>
      </c>
      <c r="F892">
        <v>5</v>
      </c>
      <c r="G892" t="s">
        <v>1440</v>
      </c>
      <c r="H892" t="s">
        <v>1440</v>
      </c>
      <c r="I892" s="30">
        <v>8.33</v>
      </c>
      <c r="J892" s="30">
        <v>4</v>
      </c>
      <c r="K892" s="30">
        <v>4</v>
      </c>
      <c r="L892" s="30">
        <v>26</v>
      </c>
      <c r="M892" s="30">
        <v>11</v>
      </c>
      <c r="N892" s="30">
        <v>2</v>
      </c>
      <c r="O892" s="30">
        <v>0</v>
      </c>
      <c r="P892" s="30">
        <v>5</v>
      </c>
      <c r="Q892" s="30">
        <f t="shared" si="117"/>
        <v>8.33</v>
      </c>
      <c r="R892" s="30">
        <f t="shared" si="118"/>
        <v>4</v>
      </c>
      <c r="S892" s="30">
        <f t="shared" si="119"/>
        <v>4</v>
      </c>
      <c r="T892" s="30">
        <f t="shared" si="120"/>
        <v>26</v>
      </c>
      <c r="U892" s="30">
        <f t="shared" si="121"/>
        <v>11</v>
      </c>
      <c r="V892" s="30">
        <f t="shared" si="122"/>
        <v>2</v>
      </c>
      <c r="W892" s="30">
        <f t="shared" si="123"/>
        <v>0</v>
      </c>
      <c r="X892" s="30">
        <f t="shared" si="124"/>
        <v>5</v>
      </c>
      <c r="Y892" s="30">
        <f t="shared" si="125"/>
        <v>60.33</v>
      </c>
    </row>
    <row r="893" spans="1:25" x14ac:dyDescent="0.2">
      <c r="A893" s="28">
        <v>42532</v>
      </c>
      <c r="B893">
        <v>2016</v>
      </c>
      <c r="C893">
        <v>6</v>
      </c>
      <c r="D893" t="s">
        <v>502</v>
      </c>
      <c r="E893" t="s">
        <v>419</v>
      </c>
      <c r="F893">
        <v>6</v>
      </c>
      <c r="G893" t="s">
        <v>1440</v>
      </c>
      <c r="H893" t="s">
        <v>1440</v>
      </c>
      <c r="I893" s="30">
        <v>10.66</v>
      </c>
      <c r="J893" s="30">
        <v>2.8250000000000002</v>
      </c>
      <c r="K893" s="30">
        <v>2</v>
      </c>
      <c r="L893" s="30">
        <v>35.6</v>
      </c>
      <c r="M893" s="30">
        <v>4</v>
      </c>
      <c r="N893" s="30">
        <v>1</v>
      </c>
      <c r="O893" s="30">
        <v>10</v>
      </c>
      <c r="P893" s="30">
        <v>8</v>
      </c>
      <c r="Q893" s="30">
        <f t="shared" si="117"/>
        <v>10.66</v>
      </c>
      <c r="R893" s="30">
        <f t="shared" si="118"/>
        <v>2.8250000000000002</v>
      </c>
      <c r="S893" s="30">
        <f t="shared" si="119"/>
        <v>2</v>
      </c>
      <c r="T893" s="30">
        <f t="shared" si="120"/>
        <v>35.6</v>
      </c>
      <c r="U893" s="30">
        <f t="shared" si="121"/>
        <v>4</v>
      </c>
      <c r="V893" s="30">
        <f t="shared" si="122"/>
        <v>1</v>
      </c>
      <c r="W893" s="30">
        <f t="shared" si="123"/>
        <v>10</v>
      </c>
      <c r="X893" s="30">
        <f t="shared" si="124"/>
        <v>8</v>
      </c>
      <c r="Y893" s="30">
        <f t="shared" si="125"/>
        <v>74.085000000000008</v>
      </c>
    </row>
    <row r="894" spans="1:25" x14ac:dyDescent="0.2">
      <c r="A894" s="28">
        <v>42533</v>
      </c>
      <c r="B894">
        <v>2016</v>
      </c>
      <c r="C894">
        <v>6</v>
      </c>
      <c r="D894" t="s">
        <v>502</v>
      </c>
      <c r="E894" t="s">
        <v>421</v>
      </c>
      <c r="F894">
        <v>7</v>
      </c>
      <c r="G894" t="s">
        <v>1440</v>
      </c>
      <c r="H894" t="s">
        <v>1440</v>
      </c>
      <c r="I894" s="30">
        <v>8.34</v>
      </c>
      <c r="J894" s="30">
        <v>7.3529999999999998</v>
      </c>
      <c r="K894" s="30">
        <v>3.4</v>
      </c>
      <c r="L894" s="30">
        <v>47</v>
      </c>
      <c r="M894" s="30">
        <v>8</v>
      </c>
      <c r="N894" s="30">
        <v>0</v>
      </c>
      <c r="O894" s="30">
        <v>4</v>
      </c>
      <c r="P894" s="30">
        <v>6</v>
      </c>
      <c r="Q894" s="30">
        <f t="shared" si="117"/>
        <v>8.34</v>
      </c>
      <c r="R894" s="30">
        <f t="shared" si="118"/>
        <v>7.3529999999999998</v>
      </c>
      <c r="S894" s="30">
        <f t="shared" si="119"/>
        <v>3.4</v>
      </c>
      <c r="T894" s="30">
        <f t="shared" si="120"/>
        <v>47</v>
      </c>
      <c r="U894" s="30">
        <f t="shared" si="121"/>
        <v>8</v>
      </c>
      <c r="V894" s="30">
        <f t="shared" si="122"/>
        <v>0</v>
      </c>
      <c r="W894" s="30">
        <f t="shared" si="123"/>
        <v>4</v>
      </c>
      <c r="X894" s="30">
        <f t="shared" si="124"/>
        <v>6</v>
      </c>
      <c r="Y894" s="30">
        <f t="shared" si="125"/>
        <v>84.093000000000004</v>
      </c>
    </row>
    <row r="895" spans="1:25" x14ac:dyDescent="0.2">
      <c r="A895" s="28">
        <v>42534</v>
      </c>
      <c r="B895">
        <v>2016</v>
      </c>
      <c r="C895">
        <v>6</v>
      </c>
      <c r="D895" t="s">
        <v>502</v>
      </c>
      <c r="E895" t="s">
        <v>62</v>
      </c>
      <c r="F895">
        <v>1</v>
      </c>
      <c r="G895" t="s">
        <v>1440</v>
      </c>
      <c r="H895" t="s">
        <v>1440</v>
      </c>
      <c r="I895" s="30">
        <v>5.66</v>
      </c>
      <c r="J895" s="30">
        <v>4.7359999999999998</v>
      </c>
      <c r="K895" s="30">
        <v>1</v>
      </c>
      <c r="L895" s="30">
        <v>15</v>
      </c>
      <c r="M895" s="30">
        <v>7</v>
      </c>
      <c r="N895" s="30">
        <v>0</v>
      </c>
      <c r="O895" s="30">
        <v>1</v>
      </c>
      <c r="P895" s="30">
        <v>2</v>
      </c>
      <c r="Q895" s="30">
        <f t="shared" si="117"/>
        <v>5.66</v>
      </c>
      <c r="R895" s="30">
        <f t="shared" si="118"/>
        <v>4.7359999999999998</v>
      </c>
      <c r="S895" s="30">
        <f t="shared" si="119"/>
        <v>1</v>
      </c>
      <c r="T895" s="30">
        <f t="shared" si="120"/>
        <v>15</v>
      </c>
      <c r="U895" s="30">
        <f t="shared" si="121"/>
        <v>7</v>
      </c>
      <c r="V895" s="30">
        <f t="shared" si="122"/>
        <v>0</v>
      </c>
      <c r="W895" s="30">
        <f t="shared" si="123"/>
        <v>1</v>
      </c>
      <c r="X895" s="30">
        <f t="shared" si="124"/>
        <v>2</v>
      </c>
      <c r="Y895" s="30">
        <f t="shared" si="125"/>
        <v>36.396000000000001</v>
      </c>
    </row>
    <row r="896" spans="1:25" x14ac:dyDescent="0.2">
      <c r="A896" s="28">
        <v>42535</v>
      </c>
      <c r="B896">
        <v>2016</v>
      </c>
      <c r="C896">
        <v>6</v>
      </c>
      <c r="D896" t="s">
        <v>502</v>
      </c>
      <c r="E896" t="s">
        <v>411</v>
      </c>
      <c r="F896">
        <v>2</v>
      </c>
      <c r="G896" t="s">
        <v>1440</v>
      </c>
      <c r="H896" t="s">
        <v>1440</v>
      </c>
      <c r="I896" s="30">
        <v>2.33</v>
      </c>
      <c r="J896" s="30">
        <v>6</v>
      </c>
      <c r="K896" s="30">
        <v>6.1</v>
      </c>
      <c r="L896" s="30">
        <v>17.399999999999999</v>
      </c>
      <c r="M896" s="30">
        <v>17</v>
      </c>
      <c r="N896" s="30">
        <v>1</v>
      </c>
      <c r="O896" s="30">
        <v>2</v>
      </c>
      <c r="P896" s="30">
        <v>3</v>
      </c>
      <c r="Q896" s="30">
        <f t="shared" si="117"/>
        <v>2.33</v>
      </c>
      <c r="R896" s="30">
        <f t="shared" si="118"/>
        <v>6</v>
      </c>
      <c r="S896" s="30">
        <f t="shared" si="119"/>
        <v>6.1</v>
      </c>
      <c r="T896" s="30">
        <f t="shared" si="120"/>
        <v>17.399999999999999</v>
      </c>
      <c r="U896" s="30">
        <f t="shared" si="121"/>
        <v>17</v>
      </c>
      <c r="V896" s="30">
        <f t="shared" si="122"/>
        <v>1</v>
      </c>
      <c r="W896" s="30">
        <f t="shared" si="123"/>
        <v>2</v>
      </c>
      <c r="X896" s="30">
        <f t="shared" si="124"/>
        <v>3</v>
      </c>
      <c r="Y896" s="30">
        <f t="shared" si="125"/>
        <v>54.83</v>
      </c>
    </row>
    <row r="897" spans="1:25" x14ac:dyDescent="0.2">
      <c r="A897" s="28">
        <v>42536</v>
      </c>
      <c r="B897">
        <v>2016</v>
      </c>
      <c r="C897">
        <v>6</v>
      </c>
      <c r="D897" t="s">
        <v>502</v>
      </c>
      <c r="E897" t="s">
        <v>413</v>
      </c>
      <c r="F897">
        <v>3</v>
      </c>
      <c r="G897" t="s">
        <v>1440</v>
      </c>
      <c r="H897" t="s">
        <v>1440</v>
      </c>
      <c r="I897" s="30">
        <v>5</v>
      </c>
      <c r="J897" s="30">
        <v>5.4950000000000001</v>
      </c>
      <c r="K897" s="30">
        <v>7</v>
      </c>
      <c r="L897" s="30">
        <v>35</v>
      </c>
      <c r="M897" s="30">
        <v>22</v>
      </c>
      <c r="N897" s="30">
        <v>1</v>
      </c>
      <c r="O897" s="30">
        <v>1</v>
      </c>
      <c r="P897" s="30">
        <v>6</v>
      </c>
      <c r="Q897" s="30">
        <f t="shared" si="117"/>
        <v>5</v>
      </c>
      <c r="R897" s="30">
        <f t="shared" si="118"/>
        <v>5.4950000000000001</v>
      </c>
      <c r="S897" s="30">
        <f t="shared" si="119"/>
        <v>7</v>
      </c>
      <c r="T897" s="30">
        <f t="shared" si="120"/>
        <v>35</v>
      </c>
      <c r="U897" s="30">
        <f t="shared" si="121"/>
        <v>22</v>
      </c>
      <c r="V897" s="30">
        <f t="shared" si="122"/>
        <v>1</v>
      </c>
      <c r="W897" s="30">
        <f t="shared" si="123"/>
        <v>1</v>
      </c>
      <c r="X897" s="30">
        <f t="shared" si="124"/>
        <v>6</v>
      </c>
      <c r="Y897" s="30">
        <f t="shared" si="125"/>
        <v>82.495000000000005</v>
      </c>
    </row>
    <row r="898" spans="1:25" x14ac:dyDescent="0.2">
      <c r="A898" s="28">
        <v>42537</v>
      </c>
      <c r="B898">
        <v>2016</v>
      </c>
      <c r="C898">
        <v>6</v>
      </c>
      <c r="D898" t="s">
        <v>502</v>
      </c>
      <c r="E898" t="s">
        <v>415</v>
      </c>
      <c r="F898">
        <v>4</v>
      </c>
      <c r="G898" t="s">
        <v>1440</v>
      </c>
      <c r="H898" t="s">
        <v>1440</v>
      </c>
      <c r="I898" s="30">
        <v>4</v>
      </c>
      <c r="J898" s="30">
        <v>0.33</v>
      </c>
      <c r="K898" s="30">
        <v>1</v>
      </c>
      <c r="L898" s="30">
        <v>20.5</v>
      </c>
      <c r="M898" s="30">
        <v>4</v>
      </c>
      <c r="N898" s="30">
        <v>0</v>
      </c>
      <c r="O898" s="30">
        <v>22</v>
      </c>
      <c r="P898" s="30">
        <v>3</v>
      </c>
      <c r="Q898" s="30">
        <f t="shared" ref="Q898:Q961" si="126">IF($H898="Oui",I898,"")</f>
        <v>4</v>
      </c>
      <c r="R898" s="30">
        <f t="shared" ref="R898:R961" si="127">IF($H898="Oui",J898,"")</f>
        <v>0.33</v>
      </c>
      <c r="S898" s="30">
        <f t="shared" ref="S898:S961" si="128">IF($H898="Oui",K898,"")</f>
        <v>1</v>
      </c>
      <c r="T898" s="30">
        <f t="shared" ref="T898:T961" si="129">IF($H898="Oui",L898,"")</f>
        <v>20.5</v>
      </c>
      <c r="U898" s="30">
        <f t="shared" ref="U898:U961" si="130">IF($H898="Oui",M898,"")</f>
        <v>4</v>
      </c>
      <c r="V898" s="30">
        <f t="shared" ref="V898:V961" si="131">IF($H898="Oui",N898,"")</f>
        <v>0</v>
      </c>
      <c r="W898" s="30">
        <f t="shared" ref="W898:W961" si="132">IF($H898="Oui",O898,"")</f>
        <v>22</v>
      </c>
      <c r="X898" s="30">
        <f t="shared" ref="X898:X961" si="133">IF($H898="Oui",P898,"")</f>
        <v>3</v>
      </c>
      <c r="Y898" s="30">
        <f t="shared" ref="Y898:Y961" si="134">SUM(I898:P898)</f>
        <v>54.83</v>
      </c>
    </row>
    <row r="899" spans="1:25" x14ac:dyDescent="0.2">
      <c r="A899" s="28">
        <v>42538</v>
      </c>
      <c r="B899">
        <v>2016</v>
      </c>
      <c r="C899">
        <v>6</v>
      </c>
      <c r="D899" t="s">
        <v>502</v>
      </c>
      <c r="E899" t="s">
        <v>417</v>
      </c>
      <c r="F899">
        <v>5</v>
      </c>
      <c r="G899" t="s">
        <v>1440</v>
      </c>
      <c r="H899" t="s">
        <v>1440</v>
      </c>
      <c r="I899" s="30">
        <v>3.34</v>
      </c>
      <c r="J899" s="30">
        <v>3.67</v>
      </c>
      <c r="K899" s="30">
        <v>3.65</v>
      </c>
      <c r="L899" s="30">
        <v>20</v>
      </c>
      <c r="M899" s="30">
        <v>8</v>
      </c>
      <c r="N899" s="30">
        <v>0</v>
      </c>
      <c r="O899" s="30">
        <v>4</v>
      </c>
      <c r="P899" s="30">
        <v>4</v>
      </c>
      <c r="Q899" s="30">
        <f t="shared" si="126"/>
        <v>3.34</v>
      </c>
      <c r="R899" s="30">
        <f t="shared" si="127"/>
        <v>3.67</v>
      </c>
      <c r="S899" s="30">
        <f t="shared" si="128"/>
        <v>3.65</v>
      </c>
      <c r="T899" s="30">
        <f t="shared" si="129"/>
        <v>20</v>
      </c>
      <c r="U899" s="30">
        <f t="shared" si="130"/>
        <v>8</v>
      </c>
      <c r="V899" s="30">
        <f t="shared" si="131"/>
        <v>0</v>
      </c>
      <c r="W899" s="30">
        <f t="shared" si="132"/>
        <v>4</v>
      </c>
      <c r="X899" s="30">
        <f t="shared" si="133"/>
        <v>4</v>
      </c>
      <c r="Y899" s="30">
        <f t="shared" si="134"/>
        <v>46.66</v>
      </c>
    </row>
    <row r="900" spans="1:25" x14ac:dyDescent="0.2">
      <c r="A900" s="28">
        <v>42539</v>
      </c>
      <c r="B900">
        <v>2016</v>
      </c>
      <c r="C900">
        <v>6</v>
      </c>
      <c r="D900" t="s">
        <v>502</v>
      </c>
      <c r="E900" t="s">
        <v>419</v>
      </c>
      <c r="F900">
        <v>6</v>
      </c>
      <c r="G900" t="s">
        <v>1440</v>
      </c>
      <c r="H900" t="s">
        <v>1440</v>
      </c>
      <c r="I900" s="30">
        <v>2</v>
      </c>
      <c r="J900" s="30">
        <v>4.33</v>
      </c>
      <c r="K900" s="30">
        <v>6.5</v>
      </c>
      <c r="L900" s="30">
        <v>37.5</v>
      </c>
      <c r="M900" s="30">
        <v>1</v>
      </c>
      <c r="N900" s="30">
        <v>0</v>
      </c>
      <c r="O900" s="30">
        <v>5</v>
      </c>
      <c r="P900" s="30">
        <v>4</v>
      </c>
      <c r="Q900" s="30">
        <f t="shared" si="126"/>
        <v>2</v>
      </c>
      <c r="R900" s="30">
        <f t="shared" si="127"/>
        <v>4.33</v>
      </c>
      <c r="S900" s="30">
        <f t="shared" si="128"/>
        <v>6.5</v>
      </c>
      <c r="T900" s="30">
        <f t="shared" si="129"/>
        <v>37.5</v>
      </c>
      <c r="U900" s="30">
        <f t="shared" si="130"/>
        <v>1</v>
      </c>
      <c r="V900" s="30">
        <f t="shared" si="131"/>
        <v>0</v>
      </c>
      <c r="W900" s="30">
        <f t="shared" si="132"/>
        <v>5</v>
      </c>
      <c r="X900" s="30">
        <f t="shared" si="133"/>
        <v>4</v>
      </c>
      <c r="Y900" s="30">
        <f t="shared" si="134"/>
        <v>60.33</v>
      </c>
    </row>
    <row r="901" spans="1:25" x14ac:dyDescent="0.2">
      <c r="A901" s="28">
        <v>42540</v>
      </c>
      <c r="B901">
        <v>2016</v>
      </c>
      <c r="C901">
        <v>6</v>
      </c>
      <c r="D901" t="s">
        <v>502</v>
      </c>
      <c r="E901" t="s">
        <v>421</v>
      </c>
      <c r="F901">
        <v>7</v>
      </c>
      <c r="G901" t="s">
        <v>1440</v>
      </c>
      <c r="H901" t="s">
        <v>1440</v>
      </c>
      <c r="I901" s="30">
        <v>6.34</v>
      </c>
      <c r="J901" s="30">
        <v>6.01</v>
      </c>
      <c r="K901" s="30">
        <v>3</v>
      </c>
      <c r="L901" s="30">
        <v>40</v>
      </c>
      <c r="M901" s="30">
        <v>1</v>
      </c>
      <c r="N901" s="30">
        <v>0</v>
      </c>
      <c r="O901" s="30">
        <v>7</v>
      </c>
      <c r="P901" s="30">
        <v>15</v>
      </c>
      <c r="Q901" s="30">
        <f t="shared" si="126"/>
        <v>6.34</v>
      </c>
      <c r="R901" s="30">
        <f t="shared" si="127"/>
        <v>6.01</v>
      </c>
      <c r="S901" s="30">
        <f t="shared" si="128"/>
        <v>3</v>
      </c>
      <c r="T901" s="30">
        <f t="shared" si="129"/>
        <v>40</v>
      </c>
      <c r="U901" s="30">
        <f t="shared" si="130"/>
        <v>1</v>
      </c>
      <c r="V901" s="30">
        <f t="shared" si="131"/>
        <v>0</v>
      </c>
      <c r="W901" s="30">
        <f t="shared" si="132"/>
        <v>7</v>
      </c>
      <c r="X901" s="30">
        <f t="shared" si="133"/>
        <v>15</v>
      </c>
      <c r="Y901" s="30">
        <f t="shared" si="134"/>
        <v>78.349999999999994</v>
      </c>
    </row>
    <row r="902" spans="1:25" x14ac:dyDescent="0.2">
      <c r="A902" s="28">
        <v>42541</v>
      </c>
      <c r="B902">
        <v>2016</v>
      </c>
      <c r="C902">
        <v>6</v>
      </c>
      <c r="D902" t="s">
        <v>502</v>
      </c>
      <c r="E902" t="s">
        <v>62</v>
      </c>
      <c r="F902">
        <v>1</v>
      </c>
      <c r="G902" t="s">
        <v>1440</v>
      </c>
      <c r="H902" t="s">
        <v>1440</v>
      </c>
      <c r="I902" s="30">
        <v>7.34</v>
      </c>
      <c r="J902" s="30">
        <v>3.34</v>
      </c>
      <c r="K902" s="30">
        <v>6</v>
      </c>
      <c r="L902" s="30">
        <v>22.388000000000002</v>
      </c>
      <c r="M902" s="30">
        <v>5</v>
      </c>
      <c r="N902" s="30">
        <v>0</v>
      </c>
      <c r="O902" s="30">
        <v>8</v>
      </c>
      <c r="P902" s="30">
        <v>6</v>
      </c>
      <c r="Q902" s="30">
        <f t="shared" si="126"/>
        <v>7.34</v>
      </c>
      <c r="R902" s="30">
        <f t="shared" si="127"/>
        <v>3.34</v>
      </c>
      <c r="S902" s="30">
        <f t="shared" si="128"/>
        <v>6</v>
      </c>
      <c r="T902" s="30">
        <f t="shared" si="129"/>
        <v>22.388000000000002</v>
      </c>
      <c r="U902" s="30">
        <f t="shared" si="130"/>
        <v>5</v>
      </c>
      <c r="V902" s="30">
        <f t="shared" si="131"/>
        <v>0</v>
      </c>
      <c r="W902" s="30">
        <f t="shared" si="132"/>
        <v>8</v>
      </c>
      <c r="X902" s="30">
        <f t="shared" si="133"/>
        <v>6</v>
      </c>
      <c r="Y902" s="30">
        <f t="shared" si="134"/>
        <v>58.067999999999998</v>
      </c>
    </row>
    <row r="903" spans="1:25" x14ac:dyDescent="0.2">
      <c r="A903" s="28">
        <v>42542</v>
      </c>
      <c r="B903">
        <v>2016</v>
      </c>
      <c r="C903">
        <v>6</v>
      </c>
      <c r="D903" t="s">
        <v>502</v>
      </c>
      <c r="E903" t="s">
        <v>411</v>
      </c>
      <c r="F903">
        <v>2</v>
      </c>
      <c r="G903" t="s">
        <v>1440</v>
      </c>
      <c r="H903" t="s">
        <v>1440</v>
      </c>
      <c r="I903" s="30">
        <v>7.33</v>
      </c>
      <c r="J903" s="30">
        <v>4.66</v>
      </c>
      <c r="K903" s="30">
        <v>9</v>
      </c>
      <c r="L903" s="30">
        <v>23</v>
      </c>
      <c r="M903" s="30">
        <v>15</v>
      </c>
      <c r="N903" s="30">
        <v>0</v>
      </c>
      <c r="O903" s="30">
        <v>7</v>
      </c>
      <c r="P903" s="30">
        <v>5.6</v>
      </c>
      <c r="Q903" s="30">
        <f t="shared" si="126"/>
        <v>7.33</v>
      </c>
      <c r="R903" s="30">
        <f t="shared" si="127"/>
        <v>4.66</v>
      </c>
      <c r="S903" s="30">
        <f t="shared" si="128"/>
        <v>9</v>
      </c>
      <c r="T903" s="30">
        <f t="shared" si="129"/>
        <v>23</v>
      </c>
      <c r="U903" s="30">
        <f t="shared" si="130"/>
        <v>15</v>
      </c>
      <c r="V903" s="30">
        <f t="shared" si="131"/>
        <v>0</v>
      </c>
      <c r="W903" s="30">
        <f t="shared" si="132"/>
        <v>7</v>
      </c>
      <c r="X903" s="30">
        <f t="shared" si="133"/>
        <v>5.6</v>
      </c>
      <c r="Y903" s="30">
        <f t="shared" si="134"/>
        <v>71.59</v>
      </c>
    </row>
    <row r="904" spans="1:25" x14ac:dyDescent="0.2">
      <c r="A904" s="28">
        <v>42543</v>
      </c>
      <c r="B904">
        <v>2016</v>
      </c>
      <c r="C904">
        <v>6</v>
      </c>
      <c r="D904" t="s">
        <v>502</v>
      </c>
      <c r="E904" t="s">
        <v>413</v>
      </c>
      <c r="F904">
        <v>3</v>
      </c>
      <c r="G904" t="s">
        <v>1440</v>
      </c>
      <c r="H904" t="s">
        <v>1440</v>
      </c>
      <c r="I904" s="30">
        <v>2</v>
      </c>
      <c r="J904" s="30">
        <v>6.0670000000000002</v>
      </c>
      <c r="K904" s="30">
        <v>2.2999999999999998</v>
      </c>
      <c r="L904" s="30">
        <v>42</v>
      </c>
      <c r="M904" s="30">
        <v>6</v>
      </c>
      <c r="N904" s="30">
        <v>0</v>
      </c>
      <c r="O904" s="30">
        <v>2</v>
      </c>
      <c r="P904" s="30">
        <v>2</v>
      </c>
      <c r="Q904" s="30">
        <f t="shared" si="126"/>
        <v>2</v>
      </c>
      <c r="R904" s="30">
        <f t="shared" si="127"/>
        <v>6.0670000000000002</v>
      </c>
      <c r="S904" s="30">
        <f t="shared" si="128"/>
        <v>2.2999999999999998</v>
      </c>
      <c r="T904" s="30">
        <f t="shared" si="129"/>
        <v>42</v>
      </c>
      <c r="U904" s="30">
        <f t="shared" si="130"/>
        <v>6</v>
      </c>
      <c r="V904" s="30">
        <f t="shared" si="131"/>
        <v>0</v>
      </c>
      <c r="W904" s="30">
        <f t="shared" si="132"/>
        <v>2</v>
      </c>
      <c r="X904" s="30">
        <f t="shared" si="133"/>
        <v>2</v>
      </c>
      <c r="Y904" s="30">
        <f t="shared" si="134"/>
        <v>62.367000000000004</v>
      </c>
    </row>
    <row r="905" spans="1:25" x14ac:dyDescent="0.2">
      <c r="A905" s="28">
        <v>42544</v>
      </c>
      <c r="B905">
        <v>2016</v>
      </c>
      <c r="C905">
        <v>6</v>
      </c>
      <c r="D905" t="s">
        <v>502</v>
      </c>
      <c r="E905" t="s">
        <v>415</v>
      </c>
      <c r="F905">
        <v>4</v>
      </c>
      <c r="G905" t="s">
        <v>1440</v>
      </c>
      <c r="H905" t="s">
        <v>1440</v>
      </c>
      <c r="I905" s="30">
        <v>3</v>
      </c>
      <c r="J905" s="30">
        <v>0.33</v>
      </c>
      <c r="K905" s="30">
        <v>2.2999999999999998</v>
      </c>
      <c r="L905" s="30">
        <v>19</v>
      </c>
      <c r="M905" s="30">
        <v>5</v>
      </c>
      <c r="N905" s="30">
        <v>0</v>
      </c>
      <c r="O905" s="30">
        <v>1</v>
      </c>
      <c r="P905" s="30">
        <v>3</v>
      </c>
      <c r="Q905" s="30">
        <f t="shared" si="126"/>
        <v>3</v>
      </c>
      <c r="R905" s="30">
        <f t="shared" si="127"/>
        <v>0.33</v>
      </c>
      <c r="S905" s="30">
        <f t="shared" si="128"/>
        <v>2.2999999999999998</v>
      </c>
      <c r="T905" s="30">
        <f t="shared" si="129"/>
        <v>19</v>
      </c>
      <c r="U905" s="30">
        <f t="shared" si="130"/>
        <v>5</v>
      </c>
      <c r="V905" s="30">
        <f t="shared" si="131"/>
        <v>0</v>
      </c>
      <c r="W905" s="30">
        <f t="shared" si="132"/>
        <v>1</v>
      </c>
      <c r="X905" s="30">
        <f t="shared" si="133"/>
        <v>3</v>
      </c>
      <c r="Y905" s="30">
        <f t="shared" si="134"/>
        <v>33.629999999999995</v>
      </c>
    </row>
    <row r="906" spans="1:25" x14ac:dyDescent="0.2">
      <c r="A906" s="28">
        <v>42545</v>
      </c>
      <c r="B906">
        <v>2016</v>
      </c>
      <c r="C906">
        <v>6</v>
      </c>
      <c r="D906" t="s">
        <v>502</v>
      </c>
      <c r="E906" t="s">
        <v>417</v>
      </c>
      <c r="F906">
        <v>5</v>
      </c>
      <c r="G906" t="s">
        <v>1440</v>
      </c>
      <c r="H906" t="s">
        <v>1440</v>
      </c>
      <c r="I906" s="30">
        <v>6</v>
      </c>
      <c r="J906" s="30">
        <v>2.34</v>
      </c>
      <c r="K906" s="30">
        <v>3.05</v>
      </c>
      <c r="L906" s="30">
        <v>19</v>
      </c>
      <c r="M906" s="30">
        <v>15</v>
      </c>
      <c r="N906" s="30">
        <v>0</v>
      </c>
      <c r="O906" s="30">
        <v>1</v>
      </c>
      <c r="P906" s="30">
        <v>2</v>
      </c>
      <c r="Q906" s="30">
        <f t="shared" si="126"/>
        <v>6</v>
      </c>
      <c r="R906" s="30">
        <f t="shared" si="127"/>
        <v>2.34</v>
      </c>
      <c r="S906" s="30">
        <f t="shared" si="128"/>
        <v>3.05</v>
      </c>
      <c r="T906" s="30">
        <f t="shared" si="129"/>
        <v>19</v>
      </c>
      <c r="U906" s="30">
        <f t="shared" si="130"/>
        <v>15</v>
      </c>
      <c r="V906" s="30">
        <f t="shared" si="131"/>
        <v>0</v>
      </c>
      <c r="W906" s="30">
        <f t="shared" si="132"/>
        <v>1</v>
      </c>
      <c r="X906" s="30">
        <f t="shared" si="133"/>
        <v>2</v>
      </c>
      <c r="Y906" s="30">
        <f t="shared" si="134"/>
        <v>48.39</v>
      </c>
    </row>
    <row r="907" spans="1:25" x14ac:dyDescent="0.2">
      <c r="A907" s="28">
        <v>42546</v>
      </c>
      <c r="B907">
        <v>2016</v>
      </c>
      <c r="C907">
        <v>6</v>
      </c>
      <c r="D907" t="s">
        <v>502</v>
      </c>
      <c r="E907" t="s">
        <v>419</v>
      </c>
      <c r="F907">
        <v>6</v>
      </c>
      <c r="G907" t="s">
        <v>1440</v>
      </c>
      <c r="H907" t="s">
        <v>1440</v>
      </c>
      <c r="I907" s="30">
        <v>5.68</v>
      </c>
      <c r="J907" s="30">
        <v>4.99</v>
      </c>
      <c r="K907" s="30">
        <v>8</v>
      </c>
      <c r="L907" s="30">
        <v>20.25</v>
      </c>
      <c r="M907" s="30">
        <v>5</v>
      </c>
      <c r="N907" s="30">
        <v>0</v>
      </c>
      <c r="O907" s="30">
        <v>1</v>
      </c>
      <c r="P907" s="30">
        <v>4</v>
      </c>
      <c r="Q907" s="30">
        <f t="shared" si="126"/>
        <v>5.68</v>
      </c>
      <c r="R907" s="30">
        <f t="shared" si="127"/>
        <v>4.99</v>
      </c>
      <c r="S907" s="30">
        <f t="shared" si="128"/>
        <v>8</v>
      </c>
      <c r="T907" s="30">
        <f t="shared" si="129"/>
        <v>20.25</v>
      </c>
      <c r="U907" s="30">
        <f t="shared" si="130"/>
        <v>5</v>
      </c>
      <c r="V907" s="30">
        <f t="shared" si="131"/>
        <v>0</v>
      </c>
      <c r="W907" s="30">
        <f t="shared" si="132"/>
        <v>1</v>
      </c>
      <c r="X907" s="30">
        <f t="shared" si="133"/>
        <v>4</v>
      </c>
      <c r="Y907" s="30">
        <f t="shared" si="134"/>
        <v>48.92</v>
      </c>
    </row>
    <row r="908" spans="1:25" x14ac:dyDescent="0.2">
      <c r="A908" s="28">
        <v>42547</v>
      </c>
      <c r="B908">
        <v>2016</v>
      </c>
      <c r="C908">
        <v>6</v>
      </c>
      <c r="D908" t="s">
        <v>502</v>
      </c>
      <c r="E908" t="s">
        <v>421</v>
      </c>
      <c r="F908">
        <v>7</v>
      </c>
      <c r="G908" t="s">
        <v>1440</v>
      </c>
      <c r="H908" t="s">
        <v>1440</v>
      </c>
      <c r="I908" s="30">
        <v>3</v>
      </c>
      <c r="J908" s="30">
        <v>3.8450000000000002</v>
      </c>
      <c r="K908" s="30">
        <v>2</v>
      </c>
      <c r="L908" s="30">
        <v>17.399999999999999</v>
      </c>
      <c r="M908" s="30">
        <v>20</v>
      </c>
      <c r="N908" s="30">
        <v>0</v>
      </c>
      <c r="O908" s="30">
        <v>2</v>
      </c>
      <c r="P908" s="30">
        <v>3</v>
      </c>
      <c r="Q908" s="30">
        <f t="shared" si="126"/>
        <v>3</v>
      </c>
      <c r="R908" s="30">
        <f t="shared" si="127"/>
        <v>3.8450000000000002</v>
      </c>
      <c r="S908" s="30">
        <f t="shared" si="128"/>
        <v>2</v>
      </c>
      <c r="T908" s="30">
        <f t="shared" si="129"/>
        <v>17.399999999999999</v>
      </c>
      <c r="U908" s="30">
        <f t="shared" si="130"/>
        <v>20</v>
      </c>
      <c r="V908" s="30">
        <f t="shared" si="131"/>
        <v>0</v>
      </c>
      <c r="W908" s="30">
        <f t="shared" si="132"/>
        <v>2</v>
      </c>
      <c r="X908" s="30">
        <f t="shared" si="133"/>
        <v>3</v>
      </c>
      <c r="Y908" s="30">
        <f t="shared" si="134"/>
        <v>51.244999999999997</v>
      </c>
    </row>
    <row r="909" spans="1:25" x14ac:dyDescent="0.2">
      <c r="A909" s="28">
        <v>42548</v>
      </c>
      <c r="B909">
        <v>2016</v>
      </c>
      <c r="C909">
        <v>6</v>
      </c>
      <c r="D909" t="s">
        <v>502</v>
      </c>
      <c r="E909" t="s">
        <v>62</v>
      </c>
      <c r="F909">
        <v>1</v>
      </c>
      <c r="G909" t="s">
        <v>1440</v>
      </c>
      <c r="H909" t="s">
        <v>1440</v>
      </c>
      <c r="I909" s="30">
        <v>6</v>
      </c>
      <c r="J909" s="30">
        <v>3.0670000000000002</v>
      </c>
      <c r="K909" s="30">
        <v>5.25</v>
      </c>
      <c r="L909" s="30">
        <v>24</v>
      </c>
      <c r="M909" s="30">
        <v>9</v>
      </c>
      <c r="N909" s="30">
        <v>0</v>
      </c>
      <c r="O909" s="30">
        <v>9</v>
      </c>
      <c r="P909" s="30">
        <v>2</v>
      </c>
      <c r="Q909" s="30">
        <f t="shared" si="126"/>
        <v>6</v>
      </c>
      <c r="R909" s="30">
        <f t="shared" si="127"/>
        <v>3.0670000000000002</v>
      </c>
      <c r="S909" s="30">
        <f t="shared" si="128"/>
        <v>5.25</v>
      </c>
      <c r="T909" s="30">
        <f t="shared" si="129"/>
        <v>24</v>
      </c>
      <c r="U909" s="30">
        <f t="shared" si="130"/>
        <v>9</v>
      </c>
      <c r="V909" s="30">
        <f t="shared" si="131"/>
        <v>0</v>
      </c>
      <c r="W909" s="30">
        <f t="shared" si="132"/>
        <v>9</v>
      </c>
      <c r="X909" s="30">
        <f t="shared" si="133"/>
        <v>2</v>
      </c>
      <c r="Y909" s="30">
        <f t="shared" si="134"/>
        <v>58.317</v>
      </c>
    </row>
    <row r="910" spans="1:25" x14ac:dyDescent="0.2">
      <c r="A910" s="28">
        <v>42549</v>
      </c>
      <c r="B910">
        <v>2016</v>
      </c>
      <c r="C910">
        <v>6</v>
      </c>
      <c r="D910" t="s">
        <v>502</v>
      </c>
      <c r="E910" t="s">
        <v>411</v>
      </c>
      <c r="F910">
        <v>2</v>
      </c>
      <c r="G910" t="s">
        <v>1440</v>
      </c>
      <c r="H910" t="s">
        <v>1440</v>
      </c>
      <c r="I910" s="30">
        <v>1.33</v>
      </c>
      <c r="J910" s="30">
        <v>1.429</v>
      </c>
      <c r="K910" s="30">
        <v>2.25</v>
      </c>
      <c r="L910" s="30">
        <v>24</v>
      </c>
      <c r="M910" s="30">
        <v>20</v>
      </c>
      <c r="N910" s="30">
        <v>5</v>
      </c>
      <c r="O910" s="30">
        <v>2</v>
      </c>
      <c r="P910" s="30">
        <v>7</v>
      </c>
      <c r="Q910" s="30">
        <f t="shared" si="126"/>
        <v>1.33</v>
      </c>
      <c r="R910" s="30">
        <f t="shared" si="127"/>
        <v>1.429</v>
      </c>
      <c r="S910" s="30">
        <f t="shared" si="128"/>
        <v>2.25</v>
      </c>
      <c r="T910" s="30">
        <f t="shared" si="129"/>
        <v>24</v>
      </c>
      <c r="U910" s="30">
        <f t="shared" si="130"/>
        <v>20</v>
      </c>
      <c r="V910" s="30">
        <f t="shared" si="131"/>
        <v>5</v>
      </c>
      <c r="W910" s="30">
        <f t="shared" si="132"/>
        <v>2</v>
      </c>
      <c r="X910" s="30">
        <f t="shared" si="133"/>
        <v>7</v>
      </c>
      <c r="Y910" s="30">
        <f t="shared" si="134"/>
        <v>63.009</v>
      </c>
    </row>
    <row r="911" spans="1:25" x14ac:dyDescent="0.2">
      <c r="A911" s="28">
        <v>42550</v>
      </c>
      <c r="B911">
        <v>2016</v>
      </c>
      <c r="C911">
        <v>6</v>
      </c>
      <c r="D911" t="s">
        <v>502</v>
      </c>
      <c r="E911" t="s">
        <v>413</v>
      </c>
      <c r="F911">
        <v>3</v>
      </c>
      <c r="G911" t="s">
        <v>1440</v>
      </c>
      <c r="H911" t="s">
        <v>1440</v>
      </c>
      <c r="I911" s="30">
        <v>7</v>
      </c>
      <c r="J911" s="30">
        <v>8.01</v>
      </c>
      <c r="K911" s="30">
        <v>6.5</v>
      </c>
      <c r="L911" s="30">
        <v>22</v>
      </c>
      <c r="M911" s="30">
        <v>12.5</v>
      </c>
      <c r="N911" s="30">
        <v>7</v>
      </c>
      <c r="O911" s="30">
        <v>1</v>
      </c>
      <c r="P911" s="30">
        <v>2</v>
      </c>
      <c r="Q911" s="30">
        <f t="shared" si="126"/>
        <v>7</v>
      </c>
      <c r="R911" s="30">
        <f t="shared" si="127"/>
        <v>8.01</v>
      </c>
      <c r="S911" s="30">
        <f t="shared" si="128"/>
        <v>6.5</v>
      </c>
      <c r="T911" s="30">
        <f t="shared" si="129"/>
        <v>22</v>
      </c>
      <c r="U911" s="30">
        <f t="shared" si="130"/>
        <v>12.5</v>
      </c>
      <c r="V911" s="30">
        <f t="shared" si="131"/>
        <v>7</v>
      </c>
      <c r="W911" s="30">
        <f t="shared" si="132"/>
        <v>1</v>
      </c>
      <c r="X911" s="30">
        <f t="shared" si="133"/>
        <v>2</v>
      </c>
      <c r="Y911" s="30">
        <f t="shared" si="134"/>
        <v>66.009999999999991</v>
      </c>
    </row>
    <row r="912" spans="1:25" x14ac:dyDescent="0.2">
      <c r="A912" s="28">
        <v>42551</v>
      </c>
      <c r="B912">
        <v>2016</v>
      </c>
      <c r="C912">
        <v>6</v>
      </c>
      <c r="D912" t="s">
        <v>502</v>
      </c>
      <c r="E912" t="s">
        <v>415</v>
      </c>
      <c r="F912">
        <v>4</v>
      </c>
      <c r="G912" t="s">
        <v>1440</v>
      </c>
      <c r="H912" t="s">
        <v>1440</v>
      </c>
      <c r="I912" s="30">
        <v>4</v>
      </c>
      <c r="J912" s="30">
        <v>3.8029999999999999</v>
      </c>
      <c r="K912" s="30">
        <v>3.2</v>
      </c>
      <c r="L912" s="30">
        <v>9</v>
      </c>
      <c r="M912" s="30">
        <v>6</v>
      </c>
      <c r="N912" s="30">
        <v>0</v>
      </c>
      <c r="O912" s="30">
        <v>0</v>
      </c>
      <c r="P912" s="30">
        <v>2</v>
      </c>
      <c r="Q912" s="30">
        <f t="shared" si="126"/>
        <v>4</v>
      </c>
      <c r="R912" s="30">
        <f t="shared" si="127"/>
        <v>3.8029999999999999</v>
      </c>
      <c r="S912" s="30">
        <f t="shared" si="128"/>
        <v>3.2</v>
      </c>
      <c r="T912" s="30">
        <f t="shared" si="129"/>
        <v>9</v>
      </c>
      <c r="U912" s="30">
        <f t="shared" si="130"/>
        <v>6</v>
      </c>
      <c r="V912" s="30">
        <f t="shared" si="131"/>
        <v>0</v>
      </c>
      <c r="W912" s="30">
        <f t="shared" si="132"/>
        <v>0</v>
      </c>
      <c r="X912" s="30">
        <f t="shared" si="133"/>
        <v>2</v>
      </c>
      <c r="Y912" s="30">
        <f t="shared" si="134"/>
        <v>28.003</v>
      </c>
    </row>
    <row r="913" spans="1:25" x14ac:dyDescent="0.2">
      <c r="A913" s="28">
        <v>42552</v>
      </c>
      <c r="B913">
        <v>2016</v>
      </c>
      <c r="C913">
        <v>7</v>
      </c>
      <c r="D913" t="s">
        <v>503</v>
      </c>
      <c r="E913" t="s">
        <v>417</v>
      </c>
      <c r="F913">
        <v>5</v>
      </c>
      <c r="G913" t="s">
        <v>1440</v>
      </c>
      <c r="H913" t="s">
        <v>1440</v>
      </c>
      <c r="I913" s="30">
        <v>4</v>
      </c>
      <c r="J913" s="30">
        <v>2.0099999999999998</v>
      </c>
      <c r="K913" s="30">
        <v>5.5</v>
      </c>
      <c r="L913" s="30">
        <v>24</v>
      </c>
      <c r="M913" s="30">
        <v>1</v>
      </c>
      <c r="N913" s="30">
        <v>0</v>
      </c>
      <c r="O913" s="30">
        <v>20</v>
      </c>
      <c r="P913" s="30">
        <v>7</v>
      </c>
      <c r="Q913" s="30">
        <f t="shared" si="126"/>
        <v>4</v>
      </c>
      <c r="R913" s="30">
        <f t="shared" si="127"/>
        <v>2.0099999999999998</v>
      </c>
      <c r="S913" s="30">
        <f t="shared" si="128"/>
        <v>5.5</v>
      </c>
      <c r="T913" s="30">
        <f t="shared" si="129"/>
        <v>24</v>
      </c>
      <c r="U913" s="30">
        <f t="shared" si="130"/>
        <v>1</v>
      </c>
      <c r="V913" s="30">
        <f t="shared" si="131"/>
        <v>0</v>
      </c>
      <c r="W913" s="30">
        <f t="shared" si="132"/>
        <v>20</v>
      </c>
      <c r="X913" s="30">
        <f t="shared" si="133"/>
        <v>7</v>
      </c>
      <c r="Y913" s="30">
        <f t="shared" si="134"/>
        <v>63.51</v>
      </c>
    </row>
    <row r="914" spans="1:25" x14ac:dyDescent="0.2">
      <c r="A914" s="28">
        <v>42553</v>
      </c>
      <c r="B914">
        <v>2016</v>
      </c>
      <c r="C914">
        <v>7</v>
      </c>
      <c r="D914" t="s">
        <v>503</v>
      </c>
      <c r="E914" t="s">
        <v>419</v>
      </c>
      <c r="F914">
        <v>6</v>
      </c>
      <c r="G914" t="s">
        <v>1440</v>
      </c>
      <c r="H914" t="s">
        <v>1440</v>
      </c>
      <c r="I914" s="30">
        <v>4.66</v>
      </c>
      <c r="J914" s="30">
        <v>5.1319999999999997</v>
      </c>
      <c r="K914" s="30">
        <v>6</v>
      </c>
      <c r="L914" s="30">
        <v>25.4</v>
      </c>
      <c r="M914" s="30">
        <v>9</v>
      </c>
      <c r="N914" s="30">
        <v>0</v>
      </c>
      <c r="O914" s="30">
        <v>2</v>
      </c>
      <c r="P914" s="30">
        <v>3</v>
      </c>
      <c r="Q914" s="30">
        <f t="shared" si="126"/>
        <v>4.66</v>
      </c>
      <c r="R914" s="30">
        <f t="shared" si="127"/>
        <v>5.1319999999999997</v>
      </c>
      <c r="S914" s="30">
        <f t="shared" si="128"/>
        <v>6</v>
      </c>
      <c r="T914" s="30">
        <f t="shared" si="129"/>
        <v>25.4</v>
      </c>
      <c r="U914" s="30">
        <f t="shared" si="130"/>
        <v>9</v>
      </c>
      <c r="V914" s="30">
        <f t="shared" si="131"/>
        <v>0</v>
      </c>
      <c r="W914" s="30">
        <f t="shared" si="132"/>
        <v>2</v>
      </c>
      <c r="X914" s="30">
        <f t="shared" si="133"/>
        <v>3</v>
      </c>
      <c r="Y914" s="30">
        <f t="shared" si="134"/>
        <v>55.192</v>
      </c>
    </row>
    <row r="915" spans="1:25" x14ac:dyDescent="0.2">
      <c r="A915" s="28">
        <v>42554</v>
      </c>
      <c r="B915">
        <v>2016</v>
      </c>
      <c r="C915">
        <v>7</v>
      </c>
      <c r="D915" t="s">
        <v>503</v>
      </c>
      <c r="E915" t="s">
        <v>421</v>
      </c>
      <c r="F915">
        <v>7</v>
      </c>
      <c r="G915" t="s">
        <v>1440</v>
      </c>
      <c r="H915" t="s">
        <v>1440</v>
      </c>
      <c r="I915" s="30">
        <v>6.67</v>
      </c>
      <c r="J915" s="30">
        <v>4.165</v>
      </c>
      <c r="K915" s="30">
        <v>5.4</v>
      </c>
      <c r="L915" s="30">
        <v>18.600000000000001</v>
      </c>
      <c r="M915" s="30">
        <v>4</v>
      </c>
      <c r="N915" s="30">
        <v>0</v>
      </c>
      <c r="O915" s="30">
        <v>11</v>
      </c>
      <c r="P915" s="30">
        <v>5</v>
      </c>
      <c r="Q915" s="30">
        <f t="shared" si="126"/>
        <v>6.67</v>
      </c>
      <c r="R915" s="30">
        <f t="shared" si="127"/>
        <v>4.165</v>
      </c>
      <c r="S915" s="30">
        <f t="shared" si="128"/>
        <v>5.4</v>
      </c>
      <c r="T915" s="30">
        <f t="shared" si="129"/>
        <v>18.600000000000001</v>
      </c>
      <c r="U915" s="30">
        <f t="shared" si="130"/>
        <v>4</v>
      </c>
      <c r="V915" s="30">
        <f t="shared" si="131"/>
        <v>0</v>
      </c>
      <c r="W915" s="30">
        <f t="shared" si="132"/>
        <v>11</v>
      </c>
      <c r="X915" s="30">
        <f t="shared" si="133"/>
        <v>5</v>
      </c>
      <c r="Y915" s="30">
        <f t="shared" si="134"/>
        <v>54.835000000000001</v>
      </c>
    </row>
    <row r="916" spans="1:25" x14ac:dyDescent="0.2">
      <c r="A916" s="28">
        <v>42555</v>
      </c>
      <c r="B916">
        <v>2016</v>
      </c>
      <c r="C916">
        <v>7</v>
      </c>
      <c r="D916" t="s">
        <v>503</v>
      </c>
      <c r="E916" t="s">
        <v>62</v>
      </c>
      <c r="F916">
        <v>1</v>
      </c>
      <c r="G916" t="s">
        <v>1440</v>
      </c>
      <c r="H916" t="s">
        <v>1440</v>
      </c>
      <c r="I916" s="30">
        <v>8.34</v>
      </c>
      <c r="J916" s="30">
        <v>5.34</v>
      </c>
      <c r="K916" s="30">
        <v>1.1499999999999999</v>
      </c>
      <c r="L916" s="30">
        <v>14</v>
      </c>
      <c r="M916" s="30">
        <v>8</v>
      </c>
      <c r="N916" s="30">
        <v>3</v>
      </c>
      <c r="O916" s="30">
        <v>7</v>
      </c>
      <c r="P916" s="30">
        <v>6</v>
      </c>
      <c r="Q916" s="30">
        <f t="shared" si="126"/>
        <v>8.34</v>
      </c>
      <c r="R916" s="30">
        <f t="shared" si="127"/>
        <v>5.34</v>
      </c>
      <c r="S916" s="30">
        <f t="shared" si="128"/>
        <v>1.1499999999999999</v>
      </c>
      <c r="T916" s="30">
        <f t="shared" si="129"/>
        <v>14</v>
      </c>
      <c r="U916" s="30">
        <f t="shared" si="130"/>
        <v>8</v>
      </c>
      <c r="V916" s="30">
        <f t="shared" si="131"/>
        <v>3</v>
      </c>
      <c r="W916" s="30">
        <f t="shared" si="132"/>
        <v>7</v>
      </c>
      <c r="X916" s="30">
        <f t="shared" si="133"/>
        <v>6</v>
      </c>
      <c r="Y916" s="30">
        <f t="shared" si="134"/>
        <v>52.83</v>
      </c>
    </row>
    <row r="917" spans="1:25" x14ac:dyDescent="0.2">
      <c r="A917" s="28">
        <v>42556</v>
      </c>
      <c r="B917">
        <v>2016</v>
      </c>
      <c r="C917">
        <v>7</v>
      </c>
      <c r="D917" t="s">
        <v>503</v>
      </c>
      <c r="E917" t="s">
        <v>411</v>
      </c>
      <c r="F917">
        <v>2</v>
      </c>
      <c r="G917" t="s">
        <v>1440</v>
      </c>
      <c r="H917" t="s">
        <v>1440</v>
      </c>
      <c r="I917" s="30">
        <v>6</v>
      </c>
      <c r="J917" s="30">
        <v>4.01</v>
      </c>
      <c r="K917" s="30">
        <v>2</v>
      </c>
      <c r="L917" s="30">
        <v>19</v>
      </c>
      <c r="M917" s="30">
        <v>10</v>
      </c>
      <c r="N917" s="30">
        <v>0</v>
      </c>
      <c r="O917" s="30">
        <v>0</v>
      </c>
      <c r="P917" s="30">
        <v>3</v>
      </c>
      <c r="Q917" s="30">
        <f t="shared" si="126"/>
        <v>6</v>
      </c>
      <c r="R917" s="30">
        <f t="shared" si="127"/>
        <v>4.01</v>
      </c>
      <c r="S917" s="30">
        <f t="shared" si="128"/>
        <v>2</v>
      </c>
      <c r="T917" s="30">
        <f t="shared" si="129"/>
        <v>19</v>
      </c>
      <c r="U917" s="30">
        <f t="shared" si="130"/>
        <v>10</v>
      </c>
      <c r="V917" s="30">
        <f t="shared" si="131"/>
        <v>0</v>
      </c>
      <c r="W917" s="30">
        <f t="shared" si="132"/>
        <v>0</v>
      </c>
      <c r="X917" s="30">
        <f t="shared" si="133"/>
        <v>3</v>
      </c>
      <c r="Y917" s="30">
        <f t="shared" si="134"/>
        <v>44.01</v>
      </c>
    </row>
    <row r="918" spans="1:25" x14ac:dyDescent="0.2">
      <c r="A918" s="28">
        <v>42557</v>
      </c>
      <c r="B918">
        <v>2016</v>
      </c>
      <c r="C918">
        <v>7</v>
      </c>
      <c r="D918" t="s">
        <v>503</v>
      </c>
      <c r="E918" t="s">
        <v>413</v>
      </c>
      <c r="F918">
        <v>3</v>
      </c>
      <c r="G918" t="s">
        <v>1440</v>
      </c>
      <c r="H918" t="s">
        <v>1440</v>
      </c>
      <c r="I918" s="30">
        <v>9.33</v>
      </c>
      <c r="J918" s="30">
        <v>5.726</v>
      </c>
      <c r="K918" s="30">
        <v>5</v>
      </c>
      <c r="L918" s="30">
        <v>30</v>
      </c>
      <c r="M918" s="30">
        <v>5</v>
      </c>
      <c r="N918" s="30">
        <v>0</v>
      </c>
      <c r="O918" s="30">
        <v>8</v>
      </c>
      <c r="P918" s="30">
        <v>4</v>
      </c>
      <c r="Q918" s="30">
        <f t="shared" si="126"/>
        <v>9.33</v>
      </c>
      <c r="R918" s="30">
        <f t="shared" si="127"/>
        <v>5.726</v>
      </c>
      <c r="S918" s="30">
        <f t="shared" si="128"/>
        <v>5</v>
      </c>
      <c r="T918" s="30">
        <f t="shared" si="129"/>
        <v>30</v>
      </c>
      <c r="U918" s="30">
        <f t="shared" si="130"/>
        <v>5</v>
      </c>
      <c r="V918" s="30">
        <f t="shared" si="131"/>
        <v>0</v>
      </c>
      <c r="W918" s="30">
        <f t="shared" si="132"/>
        <v>8</v>
      </c>
      <c r="X918" s="30">
        <f t="shared" si="133"/>
        <v>4</v>
      </c>
      <c r="Y918" s="30">
        <f t="shared" si="134"/>
        <v>67.055999999999997</v>
      </c>
    </row>
    <row r="919" spans="1:25" x14ac:dyDescent="0.2">
      <c r="A919" s="28">
        <v>42558</v>
      </c>
      <c r="B919">
        <v>2016</v>
      </c>
      <c r="C919">
        <v>7</v>
      </c>
      <c r="D919" t="s">
        <v>503</v>
      </c>
      <c r="E919" t="s">
        <v>415</v>
      </c>
      <c r="F919">
        <v>4</v>
      </c>
      <c r="G919" t="s">
        <v>1440</v>
      </c>
      <c r="H919" t="s">
        <v>1440</v>
      </c>
      <c r="I919" s="30">
        <v>7.34</v>
      </c>
      <c r="J919" s="30">
        <v>5.01</v>
      </c>
      <c r="K919" s="30">
        <v>1</v>
      </c>
      <c r="L919" s="30">
        <v>21</v>
      </c>
      <c r="M919" s="30">
        <v>11</v>
      </c>
      <c r="N919" s="30">
        <v>1</v>
      </c>
      <c r="O919" s="30">
        <v>0</v>
      </c>
      <c r="P919" s="30">
        <v>2</v>
      </c>
      <c r="Q919" s="30">
        <f t="shared" si="126"/>
        <v>7.34</v>
      </c>
      <c r="R919" s="30">
        <f t="shared" si="127"/>
        <v>5.01</v>
      </c>
      <c r="S919" s="30">
        <f t="shared" si="128"/>
        <v>1</v>
      </c>
      <c r="T919" s="30">
        <f t="shared" si="129"/>
        <v>21</v>
      </c>
      <c r="U919" s="30">
        <f t="shared" si="130"/>
        <v>11</v>
      </c>
      <c r="V919" s="30">
        <f t="shared" si="131"/>
        <v>1</v>
      </c>
      <c r="W919" s="30">
        <f t="shared" si="132"/>
        <v>0</v>
      </c>
      <c r="X919" s="30">
        <f t="shared" si="133"/>
        <v>2</v>
      </c>
      <c r="Y919" s="30">
        <f t="shared" si="134"/>
        <v>48.35</v>
      </c>
    </row>
    <row r="920" spans="1:25" x14ac:dyDescent="0.2">
      <c r="A920" s="28">
        <v>42559</v>
      </c>
      <c r="B920">
        <v>2016</v>
      </c>
      <c r="C920">
        <v>7</v>
      </c>
      <c r="D920" t="s">
        <v>503</v>
      </c>
      <c r="E920" t="s">
        <v>417</v>
      </c>
      <c r="F920">
        <v>5</v>
      </c>
      <c r="G920" t="s">
        <v>1440</v>
      </c>
      <c r="H920" t="s">
        <v>1440</v>
      </c>
      <c r="I920" s="30">
        <v>1.34</v>
      </c>
      <c r="J920" s="30">
        <v>7.056</v>
      </c>
      <c r="K920" s="30">
        <v>9.1999999999999993</v>
      </c>
      <c r="L920" s="30">
        <v>28</v>
      </c>
      <c r="M920" s="30">
        <v>12</v>
      </c>
      <c r="N920" s="30">
        <v>1</v>
      </c>
      <c r="O920" s="30">
        <v>0</v>
      </c>
      <c r="P920" s="30">
        <v>4.3</v>
      </c>
      <c r="Q920" s="30">
        <f t="shared" si="126"/>
        <v>1.34</v>
      </c>
      <c r="R920" s="30">
        <f t="shared" si="127"/>
        <v>7.056</v>
      </c>
      <c r="S920" s="30">
        <f t="shared" si="128"/>
        <v>9.1999999999999993</v>
      </c>
      <c r="T920" s="30">
        <f t="shared" si="129"/>
        <v>28</v>
      </c>
      <c r="U920" s="30">
        <f t="shared" si="130"/>
        <v>12</v>
      </c>
      <c r="V920" s="30">
        <f t="shared" si="131"/>
        <v>1</v>
      </c>
      <c r="W920" s="30">
        <f t="shared" si="132"/>
        <v>0</v>
      </c>
      <c r="X920" s="30">
        <f t="shared" si="133"/>
        <v>4.3</v>
      </c>
      <c r="Y920" s="30">
        <f t="shared" si="134"/>
        <v>62.896000000000001</v>
      </c>
    </row>
    <row r="921" spans="1:25" x14ac:dyDescent="0.2">
      <c r="A921" s="28">
        <v>42560</v>
      </c>
      <c r="B921">
        <v>2016</v>
      </c>
      <c r="C921">
        <v>7</v>
      </c>
      <c r="D921" t="s">
        <v>503</v>
      </c>
      <c r="E921" t="s">
        <v>419</v>
      </c>
      <c r="F921">
        <v>6</v>
      </c>
      <c r="G921" t="s">
        <v>1440</v>
      </c>
      <c r="H921" t="s">
        <v>1440</v>
      </c>
      <c r="I921" s="30">
        <v>3.33</v>
      </c>
      <c r="J921" s="30">
        <v>6</v>
      </c>
      <c r="K921" s="30">
        <v>4.5</v>
      </c>
      <c r="L921" s="30">
        <v>11</v>
      </c>
      <c r="M921" s="30">
        <v>12</v>
      </c>
      <c r="N921" s="30">
        <v>0</v>
      </c>
      <c r="O921" s="30">
        <v>0</v>
      </c>
      <c r="P921" s="30">
        <v>2</v>
      </c>
      <c r="Q921" s="30">
        <f t="shared" si="126"/>
        <v>3.33</v>
      </c>
      <c r="R921" s="30">
        <f t="shared" si="127"/>
        <v>6</v>
      </c>
      <c r="S921" s="30">
        <f t="shared" si="128"/>
        <v>4.5</v>
      </c>
      <c r="T921" s="30">
        <f t="shared" si="129"/>
        <v>11</v>
      </c>
      <c r="U921" s="30">
        <f t="shared" si="130"/>
        <v>12</v>
      </c>
      <c r="V921" s="30">
        <f t="shared" si="131"/>
        <v>0</v>
      </c>
      <c r="W921" s="30">
        <f t="shared" si="132"/>
        <v>0</v>
      </c>
      <c r="X921" s="30">
        <f t="shared" si="133"/>
        <v>2</v>
      </c>
      <c r="Y921" s="30">
        <f t="shared" si="134"/>
        <v>38.83</v>
      </c>
    </row>
    <row r="922" spans="1:25" x14ac:dyDescent="0.2">
      <c r="A922" s="28">
        <v>42561</v>
      </c>
      <c r="B922">
        <v>2016</v>
      </c>
      <c r="C922">
        <v>7</v>
      </c>
      <c r="D922" t="s">
        <v>503</v>
      </c>
      <c r="E922" t="s">
        <v>421</v>
      </c>
      <c r="F922">
        <v>7</v>
      </c>
      <c r="G922" t="s">
        <v>1440</v>
      </c>
      <c r="H922" t="s">
        <v>1440</v>
      </c>
      <c r="I922" s="30">
        <v>5.66</v>
      </c>
      <c r="J922" s="30">
        <v>8.32</v>
      </c>
      <c r="K922" s="30">
        <v>4.2</v>
      </c>
      <c r="L922" s="30">
        <v>29</v>
      </c>
      <c r="M922" s="30">
        <v>6</v>
      </c>
      <c r="N922" s="30">
        <v>0</v>
      </c>
      <c r="O922" s="30">
        <v>0</v>
      </c>
      <c r="P922" s="30">
        <v>3</v>
      </c>
      <c r="Q922" s="30">
        <f t="shared" si="126"/>
        <v>5.66</v>
      </c>
      <c r="R922" s="30">
        <f t="shared" si="127"/>
        <v>8.32</v>
      </c>
      <c r="S922" s="30">
        <f t="shared" si="128"/>
        <v>4.2</v>
      </c>
      <c r="T922" s="30">
        <f t="shared" si="129"/>
        <v>29</v>
      </c>
      <c r="U922" s="30">
        <f t="shared" si="130"/>
        <v>6</v>
      </c>
      <c r="V922" s="30">
        <f t="shared" si="131"/>
        <v>0</v>
      </c>
      <c r="W922" s="30">
        <f t="shared" si="132"/>
        <v>0</v>
      </c>
      <c r="X922" s="30">
        <f t="shared" si="133"/>
        <v>3</v>
      </c>
      <c r="Y922" s="30">
        <f t="shared" si="134"/>
        <v>56.18</v>
      </c>
    </row>
    <row r="923" spans="1:25" x14ac:dyDescent="0.2">
      <c r="A923" s="28">
        <v>42562</v>
      </c>
      <c r="B923">
        <v>2016</v>
      </c>
      <c r="C923">
        <v>7</v>
      </c>
      <c r="D923" t="s">
        <v>503</v>
      </c>
      <c r="E923" t="s">
        <v>62</v>
      </c>
      <c r="F923">
        <v>1</v>
      </c>
      <c r="G923" t="s">
        <v>1440</v>
      </c>
      <c r="H923" t="s">
        <v>1440</v>
      </c>
      <c r="I923" s="30">
        <v>6.33</v>
      </c>
      <c r="J923" s="30">
        <v>1.7030000000000001</v>
      </c>
      <c r="K923" s="30">
        <v>3</v>
      </c>
      <c r="L923" s="30">
        <v>19.312000000000001</v>
      </c>
      <c r="M923" s="30">
        <v>9</v>
      </c>
      <c r="N923" s="30">
        <v>0</v>
      </c>
      <c r="O923" s="30">
        <v>4</v>
      </c>
      <c r="P923" s="30">
        <v>6.2</v>
      </c>
      <c r="Q923" s="30">
        <f t="shared" si="126"/>
        <v>6.33</v>
      </c>
      <c r="R923" s="30">
        <f t="shared" si="127"/>
        <v>1.7030000000000001</v>
      </c>
      <c r="S923" s="30">
        <f t="shared" si="128"/>
        <v>3</v>
      </c>
      <c r="T923" s="30">
        <f t="shared" si="129"/>
        <v>19.312000000000001</v>
      </c>
      <c r="U923" s="30">
        <f t="shared" si="130"/>
        <v>9</v>
      </c>
      <c r="V923" s="30">
        <f t="shared" si="131"/>
        <v>0</v>
      </c>
      <c r="W923" s="30">
        <f t="shared" si="132"/>
        <v>4</v>
      </c>
      <c r="X923" s="30">
        <f t="shared" si="133"/>
        <v>6.2</v>
      </c>
      <c r="Y923" s="30">
        <f t="shared" si="134"/>
        <v>49.545000000000002</v>
      </c>
    </row>
    <row r="924" spans="1:25" x14ac:dyDescent="0.2">
      <c r="A924" s="28">
        <v>42563</v>
      </c>
      <c r="B924">
        <v>2016</v>
      </c>
      <c r="C924">
        <v>7</v>
      </c>
      <c r="D924" t="s">
        <v>503</v>
      </c>
      <c r="E924" t="s">
        <v>411</v>
      </c>
      <c r="F924">
        <v>2</v>
      </c>
      <c r="G924" t="s">
        <v>1440</v>
      </c>
      <c r="H924" t="s">
        <v>1440</v>
      </c>
      <c r="I924" s="30">
        <v>5.67</v>
      </c>
      <c r="J924" s="30">
        <v>2.67</v>
      </c>
      <c r="K924" s="30">
        <v>4</v>
      </c>
      <c r="L924" s="30">
        <v>27.2</v>
      </c>
      <c r="M924" s="30">
        <v>14</v>
      </c>
      <c r="N924" s="30">
        <v>0</v>
      </c>
      <c r="O924" s="30">
        <v>3</v>
      </c>
      <c r="P924" s="30">
        <v>4</v>
      </c>
      <c r="Q924" s="30">
        <f t="shared" si="126"/>
        <v>5.67</v>
      </c>
      <c r="R924" s="30">
        <f t="shared" si="127"/>
        <v>2.67</v>
      </c>
      <c r="S924" s="30">
        <f t="shared" si="128"/>
        <v>4</v>
      </c>
      <c r="T924" s="30">
        <f t="shared" si="129"/>
        <v>27.2</v>
      </c>
      <c r="U924" s="30">
        <f t="shared" si="130"/>
        <v>14</v>
      </c>
      <c r="V924" s="30">
        <f t="shared" si="131"/>
        <v>0</v>
      </c>
      <c r="W924" s="30">
        <f t="shared" si="132"/>
        <v>3</v>
      </c>
      <c r="X924" s="30">
        <f t="shared" si="133"/>
        <v>4</v>
      </c>
      <c r="Y924" s="30">
        <f t="shared" si="134"/>
        <v>60.54</v>
      </c>
    </row>
    <row r="925" spans="1:25" x14ac:dyDescent="0.2">
      <c r="A925" s="28">
        <v>42564</v>
      </c>
      <c r="B925">
        <v>2016</v>
      </c>
      <c r="C925">
        <v>7</v>
      </c>
      <c r="D925" t="s">
        <v>503</v>
      </c>
      <c r="E925" t="s">
        <v>413</v>
      </c>
      <c r="F925">
        <v>3</v>
      </c>
      <c r="G925" t="s">
        <v>1440</v>
      </c>
      <c r="H925" t="s">
        <v>1440</v>
      </c>
      <c r="I925" s="30">
        <v>6.2183333330000004</v>
      </c>
      <c r="J925" s="30">
        <v>7</v>
      </c>
      <c r="K925" s="30">
        <v>5</v>
      </c>
      <c r="L925" s="30">
        <v>26.4</v>
      </c>
      <c r="M925" s="30">
        <v>11</v>
      </c>
      <c r="N925" s="30">
        <v>0</v>
      </c>
      <c r="O925" s="30">
        <v>3</v>
      </c>
      <c r="P925" s="30">
        <v>2</v>
      </c>
      <c r="Q925" s="30">
        <f t="shared" si="126"/>
        <v>6.2183333330000004</v>
      </c>
      <c r="R925" s="30">
        <f t="shared" si="127"/>
        <v>7</v>
      </c>
      <c r="S925" s="30">
        <f t="shared" si="128"/>
        <v>5</v>
      </c>
      <c r="T925" s="30">
        <f t="shared" si="129"/>
        <v>26.4</v>
      </c>
      <c r="U925" s="30">
        <f t="shared" si="130"/>
        <v>11</v>
      </c>
      <c r="V925" s="30">
        <f t="shared" si="131"/>
        <v>0</v>
      </c>
      <c r="W925" s="30">
        <f t="shared" si="132"/>
        <v>3</v>
      </c>
      <c r="X925" s="30">
        <f t="shared" si="133"/>
        <v>2</v>
      </c>
      <c r="Y925" s="30">
        <f t="shared" si="134"/>
        <v>60.618333332999995</v>
      </c>
    </row>
    <row r="926" spans="1:25" x14ac:dyDescent="0.2">
      <c r="A926" s="28">
        <v>42565</v>
      </c>
      <c r="B926">
        <v>2016</v>
      </c>
      <c r="C926">
        <v>7</v>
      </c>
      <c r="D926" t="s">
        <v>503</v>
      </c>
      <c r="E926" t="s">
        <v>415</v>
      </c>
      <c r="F926">
        <v>4</v>
      </c>
      <c r="G926" t="s">
        <v>1440</v>
      </c>
      <c r="H926" t="s">
        <v>1440</v>
      </c>
      <c r="I926" s="30">
        <v>2.34</v>
      </c>
      <c r="J926" s="30">
        <v>2.363</v>
      </c>
      <c r="K926" s="30">
        <v>5</v>
      </c>
      <c r="L926" s="30">
        <v>12.4</v>
      </c>
      <c r="M926" s="30">
        <v>3</v>
      </c>
      <c r="N926" s="30">
        <v>0</v>
      </c>
      <c r="O926" s="30">
        <v>3</v>
      </c>
      <c r="P926" s="30">
        <v>5</v>
      </c>
      <c r="Q926" s="30">
        <f t="shared" si="126"/>
        <v>2.34</v>
      </c>
      <c r="R926" s="30">
        <f t="shared" si="127"/>
        <v>2.363</v>
      </c>
      <c r="S926" s="30">
        <f t="shared" si="128"/>
        <v>5</v>
      </c>
      <c r="T926" s="30">
        <f t="shared" si="129"/>
        <v>12.4</v>
      </c>
      <c r="U926" s="30">
        <f t="shared" si="130"/>
        <v>3</v>
      </c>
      <c r="V926" s="30">
        <f t="shared" si="131"/>
        <v>0</v>
      </c>
      <c r="W926" s="30">
        <f t="shared" si="132"/>
        <v>3</v>
      </c>
      <c r="X926" s="30">
        <f t="shared" si="133"/>
        <v>5</v>
      </c>
      <c r="Y926" s="30">
        <f t="shared" si="134"/>
        <v>33.103000000000002</v>
      </c>
    </row>
    <row r="927" spans="1:25" x14ac:dyDescent="0.2">
      <c r="A927" s="28">
        <v>42566</v>
      </c>
      <c r="B927">
        <v>2016</v>
      </c>
      <c r="C927">
        <v>7</v>
      </c>
      <c r="D927" t="s">
        <v>503</v>
      </c>
      <c r="E927" t="s">
        <v>417</v>
      </c>
      <c r="F927">
        <v>5</v>
      </c>
      <c r="G927" t="s">
        <v>1440</v>
      </c>
      <c r="H927" t="s">
        <v>1440</v>
      </c>
      <c r="I927" s="30">
        <v>3</v>
      </c>
      <c r="J927" s="30">
        <v>8</v>
      </c>
      <c r="K927" s="30">
        <v>2</v>
      </c>
      <c r="L927" s="30">
        <v>15</v>
      </c>
      <c r="M927" s="30">
        <v>4</v>
      </c>
      <c r="N927" s="30">
        <v>0</v>
      </c>
      <c r="O927" s="30">
        <v>0</v>
      </c>
      <c r="P927" s="30">
        <v>3.33</v>
      </c>
      <c r="Q927" s="30">
        <f t="shared" si="126"/>
        <v>3</v>
      </c>
      <c r="R927" s="30">
        <f t="shared" si="127"/>
        <v>8</v>
      </c>
      <c r="S927" s="30">
        <f t="shared" si="128"/>
        <v>2</v>
      </c>
      <c r="T927" s="30">
        <f t="shared" si="129"/>
        <v>15</v>
      </c>
      <c r="U927" s="30">
        <f t="shared" si="130"/>
        <v>4</v>
      </c>
      <c r="V927" s="30">
        <f t="shared" si="131"/>
        <v>0</v>
      </c>
      <c r="W927" s="30">
        <f t="shared" si="132"/>
        <v>0</v>
      </c>
      <c r="X927" s="30">
        <f t="shared" si="133"/>
        <v>3.33</v>
      </c>
      <c r="Y927" s="30">
        <f t="shared" si="134"/>
        <v>35.33</v>
      </c>
    </row>
    <row r="928" spans="1:25" x14ac:dyDescent="0.2">
      <c r="A928" s="28">
        <v>42567</v>
      </c>
      <c r="B928">
        <v>2016</v>
      </c>
      <c r="C928">
        <v>7</v>
      </c>
      <c r="D928" t="s">
        <v>503</v>
      </c>
      <c r="E928" t="s">
        <v>419</v>
      </c>
      <c r="F928">
        <v>6</v>
      </c>
      <c r="G928" t="s">
        <v>1440</v>
      </c>
      <c r="H928" t="s">
        <v>1440</v>
      </c>
      <c r="I928" s="30">
        <v>9.33</v>
      </c>
      <c r="J928" s="30">
        <v>6.7370000000000001</v>
      </c>
      <c r="K928" s="30">
        <v>3</v>
      </c>
      <c r="L928" s="30">
        <v>23.3</v>
      </c>
      <c r="M928" s="30">
        <v>6</v>
      </c>
      <c r="N928" s="30">
        <v>0</v>
      </c>
      <c r="O928" s="30">
        <v>1</v>
      </c>
      <c r="P928" s="30">
        <v>8</v>
      </c>
      <c r="Q928" s="30">
        <f t="shared" si="126"/>
        <v>9.33</v>
      </c>
      <c r="R928" s="30">
        <f t="shared" si="127"/>
        <v>6.7370000000000001</v>
      </c>
      <c r="S928" s="30">
        <f t="shared" si="128"/>
        <v>3</v>
      </c>
      <c r="T928" s="30">
        <f t="shared" si="129"/>
        <v>23.3</v>
      </c>
      <c r="U928" s="30">
        <f t="shared" si="130"/>
        <v>6</v>
      </c>
      <c r="V928" s="30">
        <f t="shared" si="131"/>
        <v>0</v>
      </c>
      <c r="W928" s="30">
        <f t="shared" si="132"/>
        <v>1</v>
      </c>
      <c r="X928" s="30">
        <f t="shared" si="133"/>
        <v>8</v>
      </c>
      <c r="Y928" s="30">
        <f t="shared" si="134"/>
        <v>57.367000000000004</v>
      </c>
    </row>
    <row r="929" spans="1:25" x14ac:dyDescent="0.2">
      <c r="A929" s="28">
        <v>42568</v>
      </c>
      <c r="B929">
        <v>2016</v>
      </c>
      <c r="C929">
        <v>7</v>
      </c>
      <c r="D929" t="s">
        <v>503</v>
      </c>
      <c r="E929" t="s">
        <v>421</v>
      </c>
      <c r="F929">
        <v>7</v>
      </c>
      <c r="G929" t="s">
        <v>1440</v>
      </c>
      <c r="H929" t="s">
        <v>1440</v>
      </c>
      <c r="I929" s="30">
        <v>9.01</v>
      </c>
      <c r="J929" s="30">
        <v>4.01</v>
      </c>
      <c r="K929" s="30">
        <v>3</v>
      </c>
      <c r="L929" s="30">
        <v>26.65</v>
      </c>
      <c r="M929" s="30">
        <v>3</v>
      </c>
      <c r="N929" s="30">
        <v>0</v>
      </c>
      <c r="O929" s="30">
        <v>7</v>
      </c>
      <c r="P929" s="30">
        <v>4</v>
      </c>
      <c r="Q929" s="30">
        <f t="shared" si="126"/>
        <v>9.01</v>
      </c>
      <c r="R929" s="30">
        <f t="shared" si="127"/>
        <v>4.01</v>
      </c>
      <c r="S929" s="30">
        <f t="shared" si="128"/>
        <v>3</v>
      </c>
      <c r="T929" s="30">
        <f t="shared" si="129"/>
        <v>26.65</v>
      </c>
      <c r="U929" s="30">
        <f t="shared" si="130"/>
        <v>3</v>
      </c>
      <c r="V929" s="30">
        <f t="shared" si="131"/>
        <v>0</v>
      </c>
      <c r="W929" s="30">
        <f t="shared" si="132"/>
        <v>7</v>
      </c>
      <c r="X929" s="30">
        <f t="shared" si="133"/>
        <v>4</v>
      </c>
      <c r="Y929" s="30">
        <f t="shared" si="134"/>
        <v>56.67</v>
      </c>
    </row>
    <row r="930" spans="1:25" x14ac:dyDescent="0.2">
      <c r="A930" s="28">
        <v>42569</v>
      </c>
      <c r="B930">
        <v>2016</v>
      </c>
      <c r="C930">
        <v>7</v>
      </c>
      <c r="D930" t="s">
        <v>503</v>
      </c>
      <c r="E930" t="s">
        <v>62</v>
      </c>
      <c r="F930">
        <v>1</v>
      </c>
      <c r="G930" t="s">
        <v>1440</v>
      </c>
      <c r="H930" t="s">
        <v>1440</v>
      </c>
      <c r="I930" s="30">
        <v>6</v>
      </c>
      <c r="J930" s="30">
        <v>2.4969999999999999</v>
      </c>
      <c r="K930" s="30">
        <v>8</v>
      </c>
      <c r="L930" s="30">
        <v>25.4</v>
      </c>
      <c r="M930" s="30">
        <v>2</v>
      </c>
      <c r="N930" s="30">
        <v>0</v>
      </c>
      <c r="O930" s="30">
        <v>3</v>
      </c>
      <c r="P930" s="30">
        <v>4</v>
      </c>
      <c r="Q930" s="30">
        <f t="shared" si="126"/>
        <v>6</v>
      </c>
      <c r="R930" s="30">
        <f t="shared" si="127"/>
        <v>2.4969999999999999</v>
      </c>
      <c r="S930" s="30">
        <f t="shared" si="128"/>
        <v>8</v>
      </c>
      <c r="T930" s="30">
        <f t="shared" si="129"/>
        <v>25.4</v>
      </c>
      <c r="U930" s="30">
        <f t="shared" si="130"/>
        <v>2</v>
      </c>
      <c r="V930" s="30">
        <f t="shared" si="131"/>
        <v>0</v>
      </c>
      <c r="W930" s="30">
        <f t="shared" si="132"/>
        <v>3</v>
      </c>
      <c r="X930" s="30">
        <f t="shared" si="133"/>
        <v>4</v>
      </c>
      <c r="Y930" s="30">
        <f t="shared" si="134"/>
        <v>50.896999999999998</v>
      </c>
    </row>
    <row r="931" spans="1:25" x14ac:dyDescent="0.2">
      <c r="A931" s="28">
        <v>42570</v>
      </c>
      <c r="B931">
        <v>2016</v>
      </c>
      <c r="C931">
        <v>7</v>
      </c>
      <c r="D931" t="s">
        <v>503</v>
      </c>
      <c r="E931" t="s">
        <v>411</v>
      </c>
      <c r="F931">
        <v>2</v>
      </c>
      <c r="G931" t="s">
        <v>1440</v>
      </c>
      <c r="H931" t="s">
        <v>1440</v>
      </c>
      <c r="I931" s="30">
        <v>7.34</v>
      </c>
      <c r="J931" s="30">
        <v>1.33</v>
      </c>
      <c r="K931" s="30">
        <v>6</v>
      </c>
      <c r="L931" s="30">
        <v>19</v>
      </c>
      <c r="M931" s="30">
        <v>5</v>
      </c>
      <c r="N931" s="30">
        <v>0</v>
      </c>
      <c r="O931" s="30">
        <v>1</v>
      </c>
      <c r="P931" s="30">
        <v>2</v>
      </c>
      <c r="Q931" s="30">
        <f t="shared" si="126"/>
        <v>7.34</v>
      </c>
      <c r="R931" s="30">
        <f t="shared" si="127"/>
        <v>1.33</v>
      </c>
      <c r="S931" s="30">
        <f t="shared" si="128"/>
        <v>6</v>
      </c>
      <c r="T931" s="30">
        <f t="shared" si="129"/>
        <v>19</v>
      </c>
      <c r="U931" s="30">
        <f t="shared" si="130"/>
        <v>5</v>
      </c>
      <c r="V931" s="30">
        <f t="shared" si="131"/>
        <v>0</v>
      </c>
      <c r="W931" s="30">
        <f t="shared" si="132"/>
        <v>1</v>
      </c>
      <c r="X931" s="30">
        <f t="shared" si="133"/>
        <v>2</v>
      </c>
      <c r="Y931" s="30">
        <f t="shared" si="134"/>
        <v>41.67</v>
      </c>
    </row>
    <row r="932" spans="1:25" x14ac:dyDescent="0.2">
      <c r="A932" s="28">
        <v>42571</v>
      </c>
      <c r="B932">
        <v>2016</v>
      </c>
      <c r="C932">
        <v>7</v>
      </c>
      <c r="D932" t="s">
        <v>503</v>
      </c>
      <c r="E932" t="s">
        <v>413</v>
      </c>
      <c r="F932">
        <v>3</v>
      </c>
      <c r="G932" t="s">
        <v>1440</v>
      </c>
      <c r="H932" t="s">
        <v>1440</v>
      </c>
      <c r="I932" s="30">
        <v>10.33</v>
      </c>
      <c r="J932" s="30">
        <v>4.66</v>
      </c>
      <c r="K932" s="30">
        <v>7.1</v>
      </c>
      <c r="L932" s="30">
        <v>25.2</v>
      </c>
      <c r="M932" s="30">
        <v>6</v>
      </c>
      <c r="N932" s="30">
        <v>0</v>
      </c>
      <c r="O932" s="30">
        <v>5</v>
      </c>
      <c r="P932" s="30">
        <v>5</v>
      </c>
      <c r="Q932" s="30">
        <f t="shared" si="126"/>
        <v>10.33</v>
      </c>
      <c r="R932" s="30">
        <f t="shared" si="127"/>
        <v>4.66</v>
      </c>
      <c r="S932" s="30">
        <f t="shared" si="128"/>
        <v>7.1</v>
      </c>
      <c r="T932" s="30">
        <f t="shared" si="129"/>
        <v>25.2</v>
      </c>
      <c r="U932" s="30">
        <f t="shared" si="130"/>
        <v>6</v>
      </c>
      <c r="V932" s="30">
        <f t="shared" si="131"/>
        <v>0</v>
      </c>
      <c r="W932" s="30">
        <f t="shared" si="132"/>
        <v>5</v>
      </c>
      <c r="X932" s="30">
        <f t="shared" si="133"/>
        <v>5</v>
      </c>
      <c r="Y932" s="30">
        <f t="shared" si="134"/>
        <v>63.29</v>
      </c>
    </row>
    <row r="933" spans="1:25" x14ac:dyDescent="0.2">
      <c r="A933" s="28">
        <v>42572</v>
      </c>
      <c r="B933">
        <v>2016</v>
      </c>
      <c r="C933">
        <v>7</v>
      </c>
      <c r="D933" t="s">
        <v>503</v>
      </c>
      <c r="E933" t="s">
        <v>415</v>
      </c>
      <c r="F933">
        <v>4</v>
      </c>
      <c r="G933" t="s">
        <v>1440</v>
      </c>
      <c r="H933" t="s">
        <v>1440</v>
      </c>
      <c r="I933" s="30">
        <v>5.66</v>
      </c>
      <c r="J933" s="30">
        <v>5.32</v>
      </c>
      <c r="K933" s="30">
        <v>4.0999999999999996</v>
      </c>
      <c r="L933" s="30">
        <v>17</v>
      </c>
      <c r="M933" s="30">
        <v>15</v>
      </c>
      <c r="N933" s="30">
        <v>0</v>
      </c>
      <c r="O933" s="30">
        <v>1</v>
      </c>
      <c r="P933" s="30">
        <v>2</v>
      </c>
      <c r="Q933" s="30">
        <f t="shared" si="126"/>
        <v>5.66</v>
      </c>
      <c r="R933" s="30">
        <f t="shared" si="127"/>
        <v>5.32</v>
      </c>
      <c r="S933" s="30">
        <f t="shared" si="128"/>
        <v>4.0999999999999996</v>
      </c>
      <c r="T933" s="30">
        <f t="shared" si="129"/>
        <v>17</v>
      </c>
      <c r="U933" s="30">
        <f t="shared" si="130"/>
        <v>15</v>
      </c>
      <c r="V933" s="30">
        <f t="shared" si="131"/>
        <v>0</v>
      </c>
      <c r="W933" s="30">
        <f t="shared" si="132"/>
        <v>1</v>
      </c>
      <c r="X933" s="30">
        <f t="shared" si="133"/>
        <v>2</v>
      </c>
      <c r="Y933" s="30">
        <f t="shared" si="134"/>
        <v>50.08</v>
      </c>
    </row>
    <row r="934" spans="1:25" x14ac:dyDescent="0.2">
      <c r="A934" s="28">
        <v>42573</v>
      </c>
      <c r="B934">
        <v>2016</v>
      </c>
      <c r="C934">
        <v>7</v>
      </c>
      <c r="D934" t="s">
        <v>503</v>
      </c>
      <c r="E934" t="s">
        <v>417</v>
      </c>
      <c r="F934">
        <v>5</v>
      </c>
      <c r="G934" t="s">
        <v>1440</v>
      </c>
      <c r="H934" t="s">
        <v>1440</v>
      </c>
      <c r="I934" s="30">
        <v>3.33</v>
      </c>
      <c r="J934" s="30">
        <v>1.66</v>
      </c>
      <c r="K934" s="30">
        <v>7</v>
      </c>
      <c r="L934" s="30">
        <v>14</v>
      </c>
      <c r="M934" s="30">
        <v>4</v>
      </c>
      <c r="N934" s="30">
        <v>0</v>
      </c>
      <c r="O934" s="30">
        <v>0</v>
      </c>
      <c r="P934" s="30">
        <v>2</v>
      </c>
      <c r="Q934" s="30">
        <f t="shared" si="126"/>
        <v>3.33</v>
      </c>
      <c r="R934" s="30">
        <f t="shared" si="127"/>
        <v>1.66</v>
      </c>
      <c r="S934" s="30">
        <f t="shared" si="128"/>
        <v>7</v>
      </c>
      <c r="T934" s="30">
        <f t="shared" si="129"/>
        <v>14</v>
      </c>
      <c r="U934" s="30">
        <f t="shared" si="130"/>
        <v>4</v>
      </c>
      <c r="V934" s="30">
        <f t="shared" si="131"/>
        <v>0</v>
      </c>
      <c r="W934" s="30">
        <f t="shared" si="132"/>
        <v>0</v>
      </c>
      <c r="X934" s="30">
        <f t="shared" si="133"/>
        <v>2</v>
      </c>
      <c r="Y934" s="30">
        <f t="shared" si="134"/>
        <v>31.990000000000002</v>
      </c>
    </row>
    <row r="935" spans="1:25" x14ac:dyDescent="0.2">
      <c r="A935" s="28">
        <v>42574</v>
      </c>
      <c r="B935">
        <v>2016</v>
      </c>
      <c r="C935">
        <v>7</v>
      </c>
      <c r="D935" t="s">
        <v>503</v>
      </c>
      <c r="E935" t="s">
        <v>419</v>
      </c>
      <c r="F935">
        <v>6</v>
      </c>
      <c r="G935" t="s">
        <v>1440</v>
      </c>
      <c r="H935" t="s">
        <v>1440</v>
      </c>
      <c r="I935" s="30">
        <v>4.66</v>
      </c>
      <c r="J935" s="30">
        <v>5.49</v>
      </c>
      <c r="K935" s="30">
        <v>2.1</v>
      </c>
      <c r="L935" s="30">
        <v>15</v>
      </c>
      <c r="M935" s="30">
        <v>6</v>
      </c>
      <c r="N935" s="30">
        <v>0</v>
      </c>
      <c r="O935" s="30">
        <v>0</v>
      </c>
      <c r="P935" s="30">
        <v>5</v>
      </c>
      <c r="Q935" s="30">
        <f t="shared" si="126"/>
        <v>4.66</v>
      </c>
      <c r="R935" s="30">
        <f t="shared" si="127"/>
        <v>5.49</v>
      </c>
      <c r="S935" s="30">
        <f t="shared" si="128"/>
        <v>2.1</v>
      </c>
      <c r="T935" s="30">
        <f t="shared" si="129"/>
        <v>15</v>
      </c>
      <c r="U935" s="30">
        <f t="shared" si="130"/>
        <v>6</v>
      </c>
      <c r="V935" s="30">
        <f t="shared" si="131"/>
        <v>0</v>
      </c>
      <c r="W935" s="30">
        <f t="shared" si="132"/>
        <v>0</v>
      </c>
      <c r="X935" s="30">
        <f t="shared" si="133"/>
        <v>5</v>
      </c>
      <c r="Y935" s="30">
        <f t="shared" si="134"/>
        <v>38.25</v>
      </c>
    </row>
    <row r="936" spans="1:25" x14ac:dyDescent="0.2">
      <c r="A936" s="28">
        <v>42575</v>
      </c>
      <c r="B936">
        <v>2016</v>
      </c>
      <c r="C936">
        <v>7</v>
      </c>
      <c r="D936" t="s">
        <v>503</v>
      </c>
      <c r="E936" t="s">
        <v>421</v>
      </c>
      <c r="F936">
        <v>7</v>
      </c>
      <c r="G936" t="s">
        <v>1440</v>
      </c>
      <c r="H936" t="s">
        <v>1440</v>
      </c>
      <c r="I936" s="30">
        <v>2.33</v>
      </c>
      <c r="J936" s="30">
        <v>4.99</v>
      </c>
      <c r="K936" s="30">
        <v>4</v>
      </c>
      <c r="L936" s="30">
        <v>32</v>
      </c>
      <c r="M936" s="30">
        <v>4</v>
      </c>
      <c r="N936" s="30">
        <v>0</v>
      </c>
      <c r="O936" s="30">
        <v>0</v>
      </c>
      <c r="P936" s="30">
        <v>2</v>
      </c>
      <c r="Q936" s="30">
        <f t="shared" si="126"/>
        <v>2.33</v>
      </c>
      <c r="R936" s="30">
        <f t="shared" si="127"/>
        <v>4.99</v>
      </c>
      <c r="S936" s="30">
        <f t="shared" si="128"/>
        <v>4</v>
      </c>
      <c r="T936" s="30">
        <f t="shared" si="129"/>
        <v>32</v>
      </c>
      <c r="U936" s="30">
        <f t="shared" si="130"/>
        <v>4</v>
      </c>
      <c r="V936" s="30">
        <f t="shared" si="131"/>
        <v>0</v>
      </c>
      <c r="W936" s="30">
        <f t="shared" si="132"/>
        <v>0</v>
      </c>
      <c r="X936" s="30">
        <f t="shared" si="133"/>
        <v>2</v>
      </c>
      <c r="Y936" s="30">
        <f t="shared" si="134"/>
        <v>49.32</v>
      </c>
    </row>
    <row r="937" spans="1:25" x14ac:dyDescent="0.2">
      <c r="A937" s="28">
        <v>42576</v>
      </c>
      <c r="B937">
        <v>2016</v>
      </c>
      <c r="C937">
        <v>7</v>
      </c>
      <c r="D937" t="s">
        <v>503</v>
      </c>
      <c r="E937" t="s">
        <v>62</v>
      </c>
      <c r="F937">
        <v>1</v>
      </c>
      <c r="G937" t="s">
        <v>1440</v>
      </c>
      <c r="H937" t="s">
        <v>1440</v>
      </c>
      <c r="I937" s="30">
        <v>13</v>
      </c>
      <c r="J937" s="30">
        <v>3.33</v>
      </c>
      <c r="K937" s="30">
        <v>7</v>
      </c>
      <c r="L937" s="30">
        <v>22</v>
      </c>
      <c r="M937" s="30">
        <v>9</v>
      </c>
      <c r="N937" s="30">
        <v>0</v>
      </c>
      <c r="O937" s="30">
        <v>4</v>
      </c>
      <c r="P937" s="30">
        <v>4</v>
      </c>
      <c r="Q937" s="30">
        <f t="shared" si="126"/>
        <v>13</v>
      </c>
      <c r="R937" s="30">
        <f t="shared" si="127"/>
        <v>3.33</v>
      </c>
      <c r="S937" s="30">
        <f t="shared" si="128"/>
        <v>7</v>
      </c>
      <c r="T937" s="30">
        <f t="shared" si="129"/>
        <v>22</v>
      </c>
      <c r="U937" s="30">
        <f t="shared" si="130"/>
        <v>9</v>
      </c>
      <c r="V937" s="30">
        <f t="shared" si="131"/>
        <v>0</v>
      </c>
      <c r="W937" s="30">
        <f t="shared" si="132"/>
        <v>4</v>
      </c>
      <c r="X937" s="30">
        <f t="shared" si="133"/>
        <v>4</v>
      </c>
      <c r="Y937" s="30">
        <f t="shared" si="134"/>
        <v>62.33</v>
      </c>
    </row>
    <row r="938" spans="1:25" x14ac:dyDescent="0.2">
      <c r="A938" s="28">
        <v>42577</v>
      </c>
      <c r="B938">
        <v>2016</v>
      </c>
      <c r="C938">
        <v>7</v>
      </c>
      <c r="D938" t="s">
        <v>503</v>
      </c>
      <c r="E938" t="s">
        <v>411</v>
      </c>
      <c r="F938">
        <v>2</v>
      </c>
      <c r="G938" t="s">
        <v>1440</v>
      </c>
      <c r="H938" t="s">
        <v>1440</v>
      </c>
      <c r="I938" s="30">
        <v>8.32</v>
      </c>
      <c r="J938" s="30">
        <v>2.66</v>
      </c>
      <c r="K938" s="30">
        <v>1</v>
      </c>
      <c r="L938" s="30">
        <v>10</v>
      </c>
      <c r="M938" s="30">
        <v>16</v>
      </c>
      <c r="N938" s="30">
        <v>0</v>
      </c>
      <c r="O938" s="30">
        <v>0</v>
      </c>
      <c r="P938" s="30">
        <v>2</v>
      </c>
      <c r="Q938" s="30">
        <f t="shared" si="126"/>
        <v>8.32</v>
      </c>
      <c r="R938" s="30">
        <f t="shared" si="127"/>
        <v>2.66</v>
      </c>
      <c r="S938" s="30">
        <f t="shared" si="128"/>
        <v>1</v>
      </c>
      <c r="T938" s="30">
        <f t="shared" si="129"/>
        <v>10</v>
      </c>
      <c r="U938" s="30">
        <f t="shared" si="130"/>
        <v>16</v>
      </c>
      <c r="V938" s="30">
        <f t="shared" si="131"/>
        <v>0</v>
      </c>
      <c r="W938" s="30">
        <f t="shared" si="132"/>
        <v>0</v>
      </c>
      <c r="X938" s="30">
        <f t="shared" si="133"/>
        <v>2</v>
      </c>
      <c r="Y938" s="30">
        <f t="shared" si="134"/>
        <v>39.980000000000004</v>
      </c>
    </row>
    <row r="939" spans="1:25" x14ac:dyDescent="0.2">
      <c r="A939" s="28">
        <v>42578</v>
      </c>
      <c r="B939">
        <v>2016</v>
      </c>
      <c r="C939">
        <v>7</v>
      </c>
      <c r="D939" t="s">
        <v>503</v>
      </c>
      <c r="E939" t="s">
        <v>413</v>
      </c>
      <c r="F939">
        <v>3</v>
      </c>
      <c r="G939" t="s">
        <v>1440</v>
      </c>
      <c r="H939" t="s">
        <v>1440</v>
      </c>
      <c r="I939" s="30">
        <v>3</v>
      </c>
      <c r="J939" s="30">
        <v>6.33</v>
      </c>
      <c r="K939" s="30">
        <v>4.1500000000000004</v>
      </c>
      <c r="L939" s="30">
        <v>10</v>
      </c>
      <c r="M939" s="30">
        <v>4</v>
      </c>
      <c r="N939" s="30">
        <v>1</v>
      </c>
      <c r="O939" s="30">
        <v>9</v>
      </c>
      <c r="P939" s="30">
        <v>2</v>
      </c>
      <c r="Q939" s="30">
        <f t="shared" si="126"/>
        <v>3</v>
      </c>
      <c r="R939" s="30">
        <f t="shared" si="127"/>
        <v>6.33</v>
      </c>
      <c r="S939" s="30">
        <f t="shared" si="128"/>
        <v>4.1500000000000004</v>
      </c>
      <c r="T939" s="30">
        <f t="shared" si="129"/>
        <v>10</v>
      </c>
      <c r="U939" s="30">
        <f t="shared" si="130"/>
        <v>4</v>
      </c>
      <c r="V939" s="30">
        <f t="shared" si="131"/>
        <v>1</v>
      </c>
      <c r="W939" s="30">
        <f t="shared" si="132"/>
        <v>9</v>
      </c>
      <c r="X939" s="30">
        <f t="shared" si="133"/>
        <v>2</v>
      </c>
      <c r="Y939" s="30">
        <f t="shared" si="134"/>
        <v>39.480000000000004</v>
      </c>
    </row>
    <row r="940" spans="1:25" x14ac:dyDescent="0.2">
      <c r="A940" s="28">
        <v>42579</v>
      </c>
      <c r="B940">
        <v>2016</v>
      </c>
      <c r="C940">
        <v>7</v>
      </c>
      <c r="D940" t="s">
        <v>503</v>
      </c>
      <c r="E940" t="s">
        <v>415</v>
      </c>
      <c r="F940">
        <v>4</v>
      </c>
      <c r="G940" t="s">
        <v>1440</v>
      </c>
      <c r="H940" t="s">
        <v>1440</v>
      </c>
      <c r="I940" s="30">
        <v>9.67</v>
      </c>
      <c r="J940" s="30">
        <v>3.99</v>
      </c>
      <c r="K940" s="30">
        <v>4</v>
      </c>
      <c r="L940" s="30">
        <v>22.5</v>
      </c>
      <c r="M940" s="30">
        <v>12</v>
      </c>
      <c r="N940" s="30">
        <v>1</v>
      </c>
      <c r="O940" s="30">
        <v>5</v>
      </c>
      <c r="P940" s="30">
        <v>3</v>
      </c>
      <c r="Q940" s="30">
        <f t="shared" si="126"/>
        <v>9.67</v>
      </c>
      <c r="R940" s="30">
        <f t="shared" si="127"/>
        <v>3.99</v>
      </c>
      <c r="S940" s="30">
        <f t="shared" si="128"/>
        <v>4</v>
      </c>
      <c r="T940" s="30">
        <f t="shared" si="129"/>
        <v>22.5</v>
      </c>
      <c r="U940" s="30">
        <f t="shared" si="130"/>
        <v>12</v>
      </c>
      <c r="V940" s="30">
        <f t="shared" si="131"/>
        <v>1</v>
      </c>
      <c r="W940" s="30">
        <f t="shared" si="132"/>
        <v>5</v>
      </c>
      <c r="X940" s="30">
        <f t="shared" si="133"/>
        <v>3</v>
      </c>
      <c r="Y940" s="30">
        <f t="shared" si="134"/>
        <v>61.16</v>
      </c>
    </row>
    <row r="941" spans="1:25" x14ac:dyDescent="0.2">
      <c r="A941" s="28">
        <v>42580</v>
      </c>
      <c r="B941">
        <v>2016</v>
      </c>
      <c r="C941">
        <v>7</v>
      </c>
      <c r="D941" t="s">
        <v>503</v>
      </c>
      <c r="E941" t="s">
        <v>417</v>
      </c>
      <c r="F941">
        <v>5</v>
      </c>
      <c r="G941" t="s">
        <v>1440</v>
      </c>
      <c r="H941" t="s">
        <v>1440</v>
      </c>
      <c r="I941" s="30">
        <v>9.99</v>
      </c>
      <c r="J941" s="30">
        <v>4.51</v>
      </c>
      <c r="K941" s="30">
        <v>6</v>
      </c>
      <c r="L941" s="30">
        <v>11</v>
      </c>
      <c r="M941" s="30">
        <v>17</v>
      </c>
      <c r="N941" s="30">
        <v>1</v>
      </c>
      <c r="O941" s="30">
        <v>11</v>
      </c>
      <c r="P941" s="30">
        <v>2</v>
      </c>
      <c r="Q941" s="30">
        <f t="shared" si="126"/>
        <v>9.99</v>
      </c>
      <c r="R941" s="30">
        <f t="shared" si="127"/>
        <v>4.51</v>
      </c>
      <c r="S941" s="30">
        <f t="shared" si="128"/>
        <v>6</v>
      </c>
      <c r="T941" s="30">
        <f t="shared" si="129"/>
        <v>11</v>
      </c>
      <c r="U941" s="30">
        <f t="shared" si="130"/>
        <v>17</v>
      </c>
      <c r="V941" s="30">
        <f t="shared" si="131"/>
        <v>1</v>
      </c>
      <c r="W941" s="30">
        <f t="shared" si="132"/>
        <v>11</v>
      </c>
      <c r="X941" s="30">
        <f t="shared" si="133"/>
        <v>2</v>
      </c>
      <c r="Y941" s="30">
        <f t="shared" si="134"/>
        <v>62.5</v>
      </c>
    </row>
    <row r="942" spans="1:25" x14ac:dyDescent="0.2">
      <c r="A942" s="28">
        <v>42581</v>
      </c>
      <c r="B942">
        <v>2016</v>
      </c>
      <c r="C942">
        <v>7</v>
      </c>
      <c r="D942" t="s">
        <v>503</v>
      </c>
      <c r="E942" t="s">
        <v>419</v>
      </c>
      <c r="F942">
        <v>6</v>
      </c>
      <c r="G942" t="s">
        <v>1440</v>
      </c>
      <c r="H942" t="s">
        <v>1440</v>
      </c>
      <c r="I942" s="30">
        <v>6.33</v>
      </c>
      <c r="J942" s="30">
        <v>3.99</v>
      </c>
      <c r="K942" s="30">
        <v>4</v>
      </c>
      <c r="L942" s="30">
        <v>37</v>
      </c>
      <c r="M942" s="30">
        <v>7</v>
      </c>
      <c r="N942" s="30">
        <v>0</v>
      </c>
      <c r="O942" s="30">
        <v>1</v>
      </c>
      <c r="P942" s="30">
        <v>6</v>
      </c>
      <c r="Q942" s="30">
        <f t="shared" si="126"/>
        <v>6.33</v>
      </c>
      <c r="R942" s="30">
        <f t="shared" si="127"/>
        <v>3.99</v>
      </c>
      <c r="S942" s="30">
        <f t="shared" si="128"/>
        <v>4</v>
      </c>
      <c r="T942" s="30">
        <f t="shared" si="129"/>
        <v>37</v>
      </c>
      <c r="U942" s="30">
        <f t="shared" si="130"/>
        <v>7</v>
      </c>
      <c r="V942" s="30">
        <f t="shared" si="131"/>
        <v>0</v>
      </c>
      <c r="W942" s="30">
        <f t="shared" si="132"/>
        <v>1</v>
      </c>
      <c r="X942" s="30">
        <f t="shared" si="133"/>
        <v>6</v>
      </c>
      <c r="Y942" s="30">
        <f t="shared" si="134"/>
        <v>65.319999999999993</v>
      </c>
    </row>
    <row r="943" spans="1:25" x14ac:dyDescent="0.2">
      <c r="A943" s="28">
        <v>42582</v>
      </c>
      <c r="B943">
        <v>2016</v>
      </c>
      <c r="C943">
        <v>7</v>
      </c>
      <c r="D943" t="s">
        <v>503</v>
      </c>
      <c r="E943" t="s">
        <v>421</v>
      </c>
      <c r="F943">
        <v>7</v>
      </c>
      <c r="G943" t="s">
        <v>1440</v>
      </c>
      <c r="H943" t="s">
        <v>1440</v>
      </c>
      <c r="I943" s="30">
        <v>6</v>
      </c>
      <c r="J943" s="30">
        <v>5.01</v>
      </c>
      <c r="K943" s="30">
        <v>4.5</v>
      </c>
      <c r="L943" s="30">
        <v>22</v>
      </c>
      <c r="M943" s="30">
        <v>5</v>
      </c>
      <c r="N943" s="30">
        <v>0</v>
      </c>
      <c r="O943" s="30">
        <v>0</v>
      </c>
      <c r="P943" s="30">
        <v>4</v>
      </c>
      <c r="Q943" s="30">
        <f t="shared" si="126"/>
        <v>6</v>
      </c>
      <c r="R943" s="30">
        <f t="shared" si="127"/>
        <v>5.01</v>
      </c>
      <c r="S943" s="30">
        <f t="shared" si="128"/>
        <v>4.5</v>
      </c>
      <c r="T943" s="30">
        <f t="shared" si="129"/>
        <v>22</v>
      </c>
      <c r="U943" s="30">
        <f t="shared" si="130"/>
        <v>5</v>
      </c>
      <c r="V943" s="30">
        <f t="shared" si="131"/>
        <v>0</v>
      </c>
      <c r="W943" s="30">
        <f t="shared" si="132"/>
        <v>0</v>
      </c>
      <c r="X943" s="30">
        <f t="shared" si="133"/>
        <v>4</v>
      </c>
      <c r="Y943" s="30">
        <f t="shared" si="134"/>
        <v>46.51</v>
      </c>
    </row>
    <row r="944" spans="1:25" x14ac:dyDescent="0.2">
      <c r="A944" s="28">
        <v>42583</v>
      </c>
      <c r="B944">
        <v>2016</v>
      </c>
      <c r="C944">
        <v>8</v>
      </c>
      <c r="D944" t="s">
        <v>504</v>
      </c>
      <c r="E944" t="s">
        <v>62</v>
      </c>
      <c r="F944">
        <v>1</v>
      </c>
      <c r="G944" t="s">
        <v>1440</v>
      </c>
      <c r="H944" t="s">
        <v>1440</v>
      </c>
      <c r="I944" s="30">
        <v>8.33</v>
      </c>
      <c r="J944" s="30">
        <v>1.3959999999999999</v>
      </c>
      <c r="K944" s="30">
        <v>5</v>
      </c>
      <c r="L944" s="30">
        <v>14</v>
      </c>
      <c r="M944" s="30">
        <v>7.5</v>
      </c>
      <c r="N944" s="30">
        <v>1</v>
      </c>
      <c r="O944" s="30">
        <v>1</v>
      </c>
      <c r="P944" s="30">
        <v>6</v>
      </c>
      <c r="Q944" s="30">
        <f t="shared" si="126"/>
        <v>8.33</v>
      </c>
      <c r="R944" s="30">
        <f t="shared" si="127"/>
        <v>1.3959999999999999</v>
      </c>
      <c r="S944" s="30">
        <f t="shared" si="128"/>
        <v>5</v>
      </c>
      <c r="T944" s="30">
        <f t="shared" si="129"/>
        <v>14</v>
      </c>
      <c r="U944" s="30">
        <f t="shared" si="130"/>
        <v>7.5</v>
      </c>
      <c r="V944" s="30">
        <f t="shared" si="131"/>
        <v>1</v>
      </c>
      <c r="W944" s="30">
        <f t="shared" si="132"/>
        <v>1</v>
      </c>
      <c r="X944" s="30">
        <f t="shared" si="133"/>
        <v>6</v>
      </c>
      <c r="Y944" s="30">
        <f t="shared" si="134"/>
        <v>44.225999999999999</v>
      </c>
    </row>
    <row r="945" spans="1:25" x14ac:dyDescent="0.2">
      <c r="A945" s="28">
        <v>42584</v>
      </c>
      <c r="B945">
        <v>2016</v>
      </c>
      <c r="C945">
        <v>8</v>
      </c>
      <c r="D945" t="s">
        <v>504</v>
      </c>
      <c r="E945" t="s">
        <v>411</v>
      </c>
      <c r="F945">
        <v>2</v>
      </c>
      <c r="G945" t="s">
        <v>1440</v>
      </c>
      <c r="H945" t="s">
        <v>1440</v>
      </c>
      <c r="I945" s="30">
        <v>8.33</v>
      </c>
      <c r="J945" s="30">
        <v>7</v>
      </c>
      <c r="K945" s="30">
        <v>5</v>
      </c>
      <c r="L945" s="30">
        <v>12</v>
      </c>
      <c r="M945" s="30">
        <v>12</v>
      </c>
      <c r="N945" s="30">
        <v>0</v>
      </c>
      <c r="O945" s="30">
        <v>1</v>
      </c>
      <c r="P945" s="30">
        <v>1</v>
      </c>
      <c r="Q945" s="30">
        <f t="shared" si="126"/>
        <v>8.33</v>
      </c>
      <c r="R945" s="30">
        <f t="shared" si="127"/>
        <v>7</v>
      </c>
      <c r="S945" s="30">
        <f t="shared" si="128"/>
        <v>5</v>
      </c>
      <c r="T945" s="30">
        <f t="shared" si="129"/>
        <v>12</v>
      </c>
      <c r="U945" s="30">
        <f t="shared" si="130"/>
        <v>12</v>
      </c>
      <c r="V945" s="30">
        <f t="shared" si="131"/>
        <v>0</v>
      </c>
      <c r="W945" s="30">
        <f t="shared" si="132"/>
        <v>1</v>
      </c>
      <c r="X945" s="30">
        <f t="shared" si="133"/>
        <v>1</v>
      </c>
      <c r="Y945" s="30">
        <f t="shared" si="134"/>
        <v>46.33</v>
      </c>
    </row>
    <row r="946" spans="1:25" x14ac:dyDescent="0.2">
      <c r="A946" s="28">
        <v>42585</v>
      </c>
      <c r="B946">
        <v>2016</v>
      </c>
      <c r="C946">
        <v>8</v>
      </c>
      <c r="D946" t="s">
        <v>504</v>
      </c>
      <c r="E946" t="s">
        <v>413</v>
      </c>
      <c r="F946">
        <v>3</v>
      </c>
      <c r="G946" t="s">
        <v>1440</v>
      </c>
      <c r="H946" t="s">
        <v>1440</v>
      </c>
      <c r="I946" s="30">
        <v>8</v>
      </c>
      <c r="J946" s="30">
        <v>2.98</v>
      </c>
      <c r="K946" s="30">
        <v>3.5</v>
      </c>
      <c r="L946" s="30">
        <v>21</v>
      </c>
      <c r="M946" s="30">
        <v>11</v>
      </c>
      <c r="N946" s="30">
        <v>0</v>
      </c>
      <c r="O946" s="30">
        <v>13</v>
      </c>
      <c r="P946" s="30">
        <v>3</v>
      </c>
      <c r="Q946" s="30">
        <f t="shared" si="126"/>
        <v>8</v>
      </c>
      <c r="R946" s="30">
        <f t="shared" si="127"/>
        <v>2.98</v>
      </c>
      <c r="S946" s="30">
        <f t="shared" si="128"/>
        <v>3.5</v>
      </c>
      <c r="T946" s="30">
        <f t="shared" si="129"/>
        <v>21</v>
      </c>
      <c r="U946" s="30">
        <f t="shared" si="130"/>
        <v>11</v>
      </c>
      <c r="V946" s="30">
        <f t="shared" si="131"/>
        <v>0</v>
      </c>
      <c r="W946" s="30">
        <f t="shared" si="132"/>
        <v>13</v>
      </c>
      <c r="X946" s="30">
        <f t="shared" si="133"/>
        <v>3</v>
      </c>
      <c r="Y946" s="30">
        <f t="shared" si="134"/>
        <v>62.480000000000004</v>
      </c>
    </row>
    <row r="947" spans="1:25" x14ac:dyDescent="0.2">
      <c r="A947" s="28">
        <v>42586</v>
      </c>
      <c r="B947">
        <v>2016</v>
      </c>
      <c r="C947">
        <v>8</v>
      </c>
      <c r="D947" t="s">
        <v>504</v>
      </c>
      <c r="E947" t="s">
        <v>415</v>
      </c>
      <c r="F947">
        <v>4</v>
      </c>
      <c r="G947" t="s">
        <v>1440</v>
      </c>
      <c r="H947" t="s">
        <v>1440</v>
      </c>
      <c r="I947" s="30">
        <v>8</v>
      </c>
      <c r="J947" s="30">
        <v>2.6930000000000001</v>
      </c>
      <c r="K947" s="30">
        <v>2</v>
      </c>
      <c r="L947" s="30">
        <v>34.4</v>
      </c>
      <c r="M947" s="30">
        <v>12</v>
      </c>
      <c r="N947" s="30">
        <v>0</v>
      </c>
      <c r="O947" s="30">
        <v>17</v>
      </c>
      <c r="P947" s="30">
        <v>4</v>
      </c>
      <c r="Q947" s="30">
        <f t="shared" si="126"/>
        <v>8</v>
      </c>
      <c r="R947" s="30">
        <f t="shared" si="127"/>
        <v>2.6930000000000001</v>
      </c>
      <c r="S947" s="30">
        <f t="shared" si="128"/>
        <v>2</v>
      </c>
      <c r="T947" s="30">
        <f t="shared" si="129"/>
        <v>34.4</v>
      </c>
      <c r="U947" s="30">
        <f t="shared" si="130"/>
        <v>12</v>
      </c>
      <c r="V947" s="30">
        <f t="shared" si="131"/>
        <v>0</v>
      </c>
      <c r="W947" s="30">
        <f t="shared" si="132"/>
        <v>17</v>
      </c>
      <c r="X947" s="30">
        <f t="shared" si="133"/>
        <v>4</v>
      </c>
      <c r="Y947" s="30">
        <f t="shared" si="134"/>
        <v>80.092999999999989</v>
      </c>
    </row>
    <row r="948" spans="1:25" x14ac:dyDescent="0.2">
      <c r="A948" s="28">
        <v>42587</v>
      </c>
      <c r="B948">
        <v>2016</v>
      </c>
      <c r="C948">
        <v>8</v>
      </c>
      <c r="D948" t="s">
        <v>504</v>
      </c>
      <c r="E948" t="s">
        <v>417</v>
      </c>
      <c r="F948">
        <v>5</v>
      </c>
      <c r="G948" t="s">
        <v>1440</v>
      </c>
      <c r="H948" t="s">
        <v>1440</v>
      </c>
      <c r="I948" s="30">
        <v>10.33</v>
      </c>
      <c r="J948" s="30">
        <v>3.42</v>
      </c>
      <c r="K948" s="30">
        <v>3.7</v>
      </c>
      <c r="L948" s="30">
        <v>21</v>
      </c>
      <c r="M948" s="30">
        <v>24</v>
      </c>
      <c r="N948" s="30">
        <v>0</v>
      </c>
      <c r="O948" s="30">
        <v>24</v>
      </c>
      <c r="P948" s="30">
        <v>1.3</v>
      </c>
      <c r="Q948" s="30">
        <f t="shared" si="126"/>
        <v>10.33</v>
      </c>
      <c r="R948" s="30">
        <f t="shared" si="127"/>
        <v>3.42</v>
      </c>
      <c r="S948" s="30">
        <f t="shared" si="128"/>
        <v>3.7</v>
      </c>
      <c r="T948" s="30">
        <f t="shared" si="129"/>
        <v>21</v>
      </c>
      <c r="U948" s="30">
        <f t="shared" si="130"/>
        <v>24</v>
      </c>
      <c r="V948" s="30">
        <f t="shared" si="131"/>
        <v>0</v>
      </c>
      <c r="W948" s="30">
        <f t="shared" si="132"/>
        <v>24</v>
      </c>
      <c r="X948" s="30">
        <f t="shared" si="133"/>
        <v>1.3</v>
      </c>
      <c r="Y948" s="30">
        <f t="shared" si="134"/>
        <v>87.75</v>
      </c>
    </row>
    <row r="949" spans="1:25" x14ac:dyDescent="0.2">
      <c r="A949" s="28">
        <v>42588</v>
      </c>
      <c r="B949">
        <v>2016</v>
      </c>
      <c r="C949">
        <v>8</v>
      </c>
      <c r="D949" t="s">
        <v>504</v>
      </c>
      <c r="E949" t="s">
        <v>419</v>
      </c>
      <c r="F949">
        <v>6</v>
      </c>
      <c r="G949" t="s">
        <v>1440</v>
      </c>
      <c r="H949" t="s">
        <v>1440</v>
      </c>
      <c r="I949" s="30">
        <v>3</v>
      </c>
      <c r="J949" s="30">
        <v>3.6619999999999999</v>
      </c>
      <c r="K949" s="30">
        <v>5</v>
      </c>
      <c r="L949" s="30">
        <v>20</v>
      </c>
      <c r="M949" s="30">
        <v>33</v>
      </c>
      <c r="N949" s="30">
        <v>0</v>
      </c>
      <c r="O949" s="30">
        <v>1</v>
      </c>
      <c r="P949" s="30">
        <v>2</v>
      </c>
      <c r="Q949" s="30">
        <f t="shared" si="126"/>
        <v>3</v>
      </c>
      <c r="R949" s="30">
        <f t="shared" si="127"/>
        <v>3.6619999999999999</v>
      </c>
      <c r="S949" s="30">
        <f t="shared" si="128"/>
        <v>5</v>
      </c>
      <c r="T949" s="30">
        <f t="shared" si="129"/>
        <v>20</v>
      </c>
      <c r="U949" s="30">
        <f t="shared" si="130"/>
        <v>33</v>
      </c>
      <c r="V949" s="30">
        <f t="shared" si="131"/>
        <v>0</v>
      </c>
      <c r="W949" s="30">
        <f t="shared" si="132"/>
        <v>1</v>
      </c>
      <c r="X949" s="30">
        <f t="shared" si="133"/>
        <v>2</v>
      </c>
      <c r="Y949" s="30">
        <f t="shared" si="134"/>
        <v>67.662000000000006</v>
      </c>
    </row>
    <row r="950" spans="1:25" x14ac:dyDescent="0.2">
      <c r="A950" s="28">
        <v>42589</v>
      </c>
      <c r="B950">
        <v>2016</v>
      </c>
      <c r="C950">
        <v>8</v>
      </c>
      <c r="D950" t="s">
        <v>504</v>
      </c>
      <c r="E950" t="s">
        <v>421</v>
      </c>
      <c r="F950">
        <v>7</v>
      </c>
      <c r="G950" t="s">
        <v>1440</v>
      </c>
      <c r="H950" t="s">
        <v>1440</v>
      </c>
      <c r="I950" s="30">
        <v>8</v>
      </c>
      <c r="J950" s="30">
        <v>4.1550000000000002</v>
      </c>
      <c r="K950" s="30">
        <v>8.1999999999999993</v>
      </c>
      <c r="L950" s="30">
        <v>40.200000000000003</v>
      </c>
      <c r="M950" s="30">
        <v>12</v>
      </c>
      <c r="N950" s="30">
        <v>0</v>
      </c>
      <c r="O950" s="30">
        <v>5</v>
      </c>
      <c r="P950" s="30">
        <v>3</v>
      </c>
      <c r="Q950" s="30">
        <f t="shared" si="126"/>
        <v>8</v>
      </c>
      <c r="R950" s="30">
        <f t="shared" si="127"/>
        <v>4.1550000000000002</v>
      </c>
      <c r="S950" s="30">
        <f t="shared" si="128"/>
        <v>8.1999999999999993</v>
      </c>
      <c r="T950" s="30">
        <f t="shared" si="129"/>
        <v>40.200000000000003</v>
      </c>
      <c r="U950" s="30">
        <f t="shared" si="130"/>
        <v>12</v>
      </c>
      <c r="V950" s="30">
        <f t="shared" si="131"/>
        <v>0</v>
      </c>
      <c r="W950" s="30">
        <f t="shared" si="132"/>
        <v>5</v>
      </c>
      <c r="X950" s="30">
        <f t="shared" si="133"/>
        <v>3</v>
      </c>
      <c r="Y950" s="30">
        <f t="shared" si="134"/>
        <v>80.555000000000007</v>
      </c>
    </row>
    <row r="951" spans="1:25" x14ac:dyDescent="0.2">
      <c r="A951" s="28">
        <v>42590</v>
      </c>
      <c r="B951">
        <v>2016</v>
      </c>
      <c r="C951">
        <v>8</v>
      </c>
      <c r="D951" t="s">
        <v>504</v>
      </c>
      <c r="E951" t="s">
        <v>62</v>
      </c>
      <c r="F951">
        <v>1</v>
      </c>
      <c r="G951" t="s">
        <v>1440</v>
      </c>
      <c r="H951" t="s">
        <v>1440</v>
      </c>
      <c r="I951" s="30">
        <v>8.34</v>
      </c>
      <c r="J951" s="30">
        <v>5.99</v>
      </c>
      <c r="K951" s="30">
        <v>5.5</v>
      </c>
      <c r="L951" s="30">
        <v>15</v>
      </c>
      <c r="M951" s="30">
        <v>36</v>
      </c>
      <c r="N951" s="30">
        <v>0</v>
      </c>
      <c r="O951" s="30">
        <v>1</v>
      </c>
      <c r="P951" s="30">
        <v>4</v>
      </c>
      <c r="Q951" s="30">
        <f t="shared" si="126"/>
        <v>8.34</v>
      </c>
      <c r="R951" s="30">
        <f t="shared" si="127"/>
        <v>5.99</v>
      </c>
      <c r="S951" s="30">
        <f t="shared" si="128"/>
        <v>5.5</v>
      </c>
      <c r="T951" s="30">
        <f t="shared" si="129"/>
        <v>15</v>
      </c>
      <c r="U951" s="30">
        <f t="shared" si="130"/>
        <v>36</v>
      </c>
      <c r="V951" s="30">
        <f t="shared" si="131"/>
        <v>0</v>
      </c>
      <c r="W951" s="30">
        <f t="shared" si="132"/>
        <v>1</v>
      </c>
      <c r="X951" s="30">
        <f t="shared" si="133"/>
        <v>4</v>
      </c>
      <c r="Y951" s="30">
        <f t="shared" si="134"/>
        <v>75.83</v>
      </c>
    </row>
    <row r="952" spans="1:25" x14ac:dyDescent="0.2">
      <c r="A952" s="28">
        <v>42591</v>
      </c>
      <c r="B952">
        <v>2016</v>
      </c>
      <c r="C952">
        <v>8</v>
      </c>
      <c r="D952" t="s">
        <v>504</v>
      </c>
      <c r="E952" t="s">
        <v>411</v>
      </c>
      <c r="F952">
        <v>2</v>
      </c>
      <c r="G952" t="s">
        <v>1440</v>
      </c>
      <c r="H952" t="s">
        <v>1440</v>
      </c>
      <c r="I952" s="30">
        <v>6.33</v>
      </c>
      <c r="J952" s="30">
        <v>4.66</v>
      </c>
      <c r="K952" s="30">
        <v>7</v>
      </c>
      <c r="L952" s="30">
        <v>29</v>
      </c>
      <c r="M952" s="30">
        <v>26</v>
      </c>
      <c r="N952" s="30">
        <v>1</v>
      </c>
      <c r="O952" s="30">
        <v>2</v>
      </c>
      <c r="P952" s="30">
        <v>4</v>
      </c>
      <c r="Q952" s="30">
        <f t="shared" si="126"/>
        <v>6.33</v>
      </c>
      <c r="R952" s="30">
        <f t="shared" si="127"/>
        <v>4.66</v>
      </c>
      <c r="S952" s="30">
        <f t="shared" si="128"/>
        <v>7</v>
      </c>
      <c r="T952" s="30">
        <f t="shared" si="129"/>
        <v>29</v>
      </c>
      <c r="U952" s="30">
        <f t="shared" si="130"/>
        <v>26</v>
      </c>
      <c r="V952" s="30">
        <f t="shared" si="131"/>
        <v>1</v>
      </c>
      <c r="W952" s="30">
        <f t="shared" si="132"/>
        <v>2</v>
      </c>
      <c r="X952" s="30">
        <f t="shared" si="133"/>
        <v>4</v>
      </c>
      <c r="Y952" s="30">
        <f t="shared" si="134"/>
        <v>79.990000000000009</v>
      </c>
    </row>
    <row r="953" spans="1:25" x14ac:dyDescent="0.2">
      <c r="A953" s="28">
        <v>42592</v>
      </c>
      <c r="B953">
        <v>2016</v>
      </c>
      <c r="C953">
        <v>8</v>
      </c>
      <c r="D953" t="s">
        <v>504</v>
      </c>
      <c r="E953" t="s">
        <v>413</v>
      </c>
      <c r="F953">
        <v>3</v>
      </c>
      <c r="G953" t="s">
        <v>1440</v>
      </c>
      <c r="H953" t="s">
        <v>1440</v>
      </c>
      <c r="I953" s="30">
        <v>11.34</v>
      </c>
      <c r="J953" s="30">
        <v>2.99</v>
      </c>
      <c r="K953" s="30">
        <v>7</v>
      </c>
      <c r="L953" s="30">
        <v>24.1</v>
      </c>
      <c r="M953" s="30">
        <v>11</v>
      </c>
      <c r="N953" s="30">
        <v>0</v>
      </c>
      <c r="O953" s="30">
        <v>3</v>
      </c>
      <c r="P953" s="30">
        <v>2</v>
      </c>
      <c r="Q953" s="30">
        <f t="shared" si="126"/>
        <v>11.34</v>
      </c>
      <c r="R953" s="30">
        <f t="shared" si="127"/>
        <v>2.99</v>
      </c>
      <c r="S953" s="30">
        <f t="shared" si="128"/>
        <v>7</v>
      </c>
      <c r="T953" s="30">
        <f t="shared" si="129"/>
        <v>24.1</v>
      </c>
      <c r="U953" s="30">
        <f t="shared" si="130"/>
        <v>11</v>
      </c>
      <c r="V953" s="30">
        <f t="shared" si="131"/>
        <v>0</v>
      </c>
      <c r="W953" s="30">
        <f t="shared" si="132"/>
        <v>3</v>
      </c>
      <c r="X953" s="30">
        <f t="shared" si="133"/>
        <v>2</v>
      </c>
      <c r="Y953" s="30">
        <f t="shared" si="134"/>
        <v>61.43</v>
      </c>
    </row>
    <row r="954" spans="1:25" x14ac:dyDescent="0.2">
      <c r="A954" s="28">
        <v>42593</v>
      </c>
      <c r="B954">
        <v>2016</v>
      </c>
      <c r="C954">
        <v>8</v>
      </c>
      <c r="D954" t="s">
        <v>504</v>
      </c>
      <c r="E954" t="s">
        <v>415</v>
      </c>
      <c r="F954">
        <v>4</v>
      </c>
      <c r="G954" t="s">
        <v>1440</v>
      </c>
      <c r="H954" t="s">
        <v>1440</v>
      </c>
      <c r="I954" s="30">
        <v>5.67</v>
      </c>
      <c r="J954" s="30">
        <v>3.66</v>
      </c>
      <c r="K954" s="30">
        <v>0</v>
      </c>
      <c r="L954" s="30">
        <v>25</v>
      </c>
      <c r="M954" s="30">
        <v>1</v>
      </c>
      <c r="N954" s="30">
        <v>0</v>
      </c>
      <c r="O954" s="30">
        <v>0</v>
      </c>
      <c r="P954" s="30">
        <v>2</v>
      </c>
      <c r="Q954" s="30">
        <f t="shared" si="126"/>
        <v>5.67</v>
      </c>
      <c r="R954" s="30">
        <f t="shared" si="127"/>
        <v>3.66</v>
      </c>
      <c r="S954" s="30">
        <f t="shared" si="128"/>
        <v>0</v>
      </c>
      <c r="T954" s="30">
        <f t="shared" si="129"/>
        <v>25</v>
      </c>
      <c r="U954" s="30">
        <f t="shared" si="130"/>
        <v>1</v>
      </c>
      <c r="V954" s="30">
        <f t="shared" si="131"/>
        <v>0</v>
      </c>
      <c r="W954" s="30">
        <f t="shared" si="132"/>
        <v>0</v>
      </c>
      <c r="X954" s="30">
        <f t="shared" si="133"/>
        <v>2</v>
      </c>
      <c r="Y954" s="30">
        <f t="shared" si="134"/>
        <v>37.33</v>
      </c>
    </row>
    <row r="955" spans="1:25" x14ac:dyDescent="0.2">
      <c r="A955" s="28">
        <v>42594</v>
      </c>
      <c r="B955">
        <v>2016</v>
      </c>
      <c r="C955">
        <v>8</v>
      </c>
      <c r="D955" t="s">
        <v>504</v>
      </c>
      <c r="E955" t="s">
        <v>417</v>
      </c>
      <c r="F955">
        <v>5</v>
      </c>
      <c r="G955" t="s">
        <v>1440</v>
      </c>
      <c r="H955" t="s">
        <v>1440</v>
      </c>
      <c r="I955" s="30">
        <v>8.66</v>
      </c>
      <c r="J955" s="30">
        <v>5.66</v>
      </c>
      <c r="K955" s="30">
        <v>6.1</v>
      </c>
      <c r="L955" s="30">
        <v>27.6</v>
      </c>
      <c r="M955" s="30">
        <v>6</v>
      </c>
      <c r="N955" s="30">
        <v>4</v>
      </c>
      <c r="O955" s="30">
        <v>0</v>
      </c>
      <c r="P955" s="30">
        <v>2</v>
      </c>
      <c r="Q955" s="30">
        <f t="shared" si="126"/>
        <v>8.66</v>
      </c>
      <c r="R955" s="30">
        <f t="shared" si="127"/>
        <v>5.66</v>
      </c>
      <c r="S955" s="30">
        <f t="shared" si="128"/>
        <v>6.1</v>
      </c>
      <c r="T955" s="30">
        <f t="shared" si="129"/>
        <v>27.6</v>
      </c>
      <c r="U955" s="30">
        <f t="shared" si="130"/>
        <v>6</v>
      </c>
      <c r="V955" s="30">
        <f t="shared" si="131"/>
        <v>4</v>
      </c>
      <c r="W955" s="30">
        <f t="shared" si="132"/>
        <v>0</v>
      </c>
      <c r="X955" s="30">
        <f t="shared" si="133"/>
        <v>2</v>
      </c>
      <c r="Y955" s="30">
        <f t="shared" si="134"/>
        <v>60.02</v>
      </c>
    </row>
    <row r="956" spans="1:25" x14ac:dyDescent="0.2">
      <c r="A956" s="28">
        <v>42595</v>
      </c>
      <c r="B956">
        <v>2016</v>
      </c>
      <c r="C956">
        <v>8</v>
      </c>
      <c r="D956" t="s">
        <v>504</v>
      </c>
      <c r="E956" t="s">
        <v>419</v>
      </c>
      <c r="F956">
        <v>6</v>
      </c>
      <c r="G956" t="s">
        <v>1440</v>
      </c>
      <c r="H956" t="s">
        <v>1440</v>
      </c>
      <c r="I956" s="30">
        <v>8</v>
      </c>
      <c r="J956" s="30">
        <v>6.7370000000000001</v>
      </c>
      <c r="K956" s="30">
        <v>5</v>
      </c>
      <c r="L956" s="30">
        <v>32</v>
      </c>
      <c r="M956" s="30">
        <v>2</v>
      </c>
      <c r="N956" s="30">
        <v>0</v>
      </c>
      <c r="O956" s="30">
        <v>0</v>
      </c>
      <c r="P956" s="30">
        <v>5</v>
      </c>
      <c r="Q956" s="30">
        <f t="shared" si="126"/>
        <v>8</v>
      </c>
      <c r="R956" s="30">
        <f t="shared" si="127"/>
        <v>6.7370000000000001</v>
      </c>
      <c r="S956" s="30">
        <f t="shared" si="128"/>
        <v>5</v>
      </c>
      <c r="T956" s="30">
        <f t="shared" si="129"/>
        <v>32</v>
      </c>
      <c r="U956" s="30">
        <f t="shared" si="130"/>
        <v>2</v>
      </c>
      <c r="V956" s="30">
        <f t="shared" si="131"/>
        <v>0</v>
      </c>
      <c r="W956" s="30">
        <f t="shared" si="132"/>
        <v>0</v>
      </c>
      <c r="X956" s="30">
        <f t="shared" si="133"/>
        <v>5</v>
      </c>
      <c r="Y956" s="30">
        <f t="shared" si="134"/>
        <v>58.737000000000002</v>
      </c>
    </row>
    <row r="957" spans="1:25" x14ac:dyDescent="0.2">
      <c r="A957" s="28">
        <v>42596</v>
      </c>
      <c r="B957">
        <v>2016</v>
      </c>
      <c r="C957">
        <v>8</v>
      </c>
      <c r="D957" t="s">
        <v>504</v>
      </c>
      <c r="E957" t="s">
        <v>421</v>
      </c>
      <c r="F957">
        <v>7</v>
      </c>
      <c r="G957" t="s">
        <v>1440</v>
      </c>
      <c r="H957" t="s">
        <v>1440</v>
      </c>
      <c r="I957" s="30">
        <v>5</v>
      </c>
      <c r="J957" s="30">
        <v>4.8570000000000002</v>
      </c>
      <c r="K957" s="30">
        <v>4.5</v>
      </c>
      <c r="L957" s="30">
        <v>18.216666669999999</v>
      </c>
      <c r="M957" s="30">
        <v>2</v>
      </c>
      <c r="N957" s="30">
        <v>0</v>
      </c>
      <c r="O957" s="30">
        <v>7</v>
      </c>
      <c r="P957" s="30">
        <v>0</v>
      </c>
      <c r="Q957" s="30">
        <f t="shared" si="126"/>
        <v>5</v>
      </c>
      <c r="R957" s="30">
        <f t="shared" si="127"/>
        <v>4.8570000000000002</v>
      </c>
      <c r="S957" s="30">
        <f t="shared" si="128"/>
        <v>4.5</v>
      </c>
      <c r="T957" s="30">
        <f t="shared" si="129"/>
        <v>18.216666669999999</v>
      </c>
      <c r="U957" s="30">
        <f t="shared" si="130"/>
        <v>2</v>
      </c>
      <c r="V957" s="30">
        <f t="shared" si="131"/>
        <v>0</v>
      </c>
      <c r="W957" s="30">
        <f t="shared" si="132"/>
        <v>7</v>
      </c>
      <c r="X957" s="30">
        <f t="shared" si="133"/>
        <v>0</v>
      </c>
      <c r="Y957" s="30">
        <f t="shared" si="134"/>
        <v>41.573666669999994</v>
      </c>
    </row>
    <row r="958" spans="1:25" x14ac:dyDescent="0.2">
      <c r="A958" s="28">
        <v>42597</v>
      </c>
      <c r="B958">
        <v>2016</v>
      </c>
      <c r="C958">
        <v>8</v>
      </c>
      <c r="D958" t="s">
        <v>504</v>
      </c>
      <c r="E958" t="s">
        <v>62</v>
      </c>
      <c r="F958">
        <v>1</v>
      </c>
      <c r="G958" t="s">
        <v>1440</v>
      </c>
      <c r="H958" t="s">
        <v>1440</v>
      </c>
      <c r="I958" s="30">
        <v>5</v>
      </c>
      <c r="J958" s="30">
        <v>2.33</v>
      </c>
      <c r="K958" s="30">
        <v>2</v>
      </c>
      <c r="L958" s="30">
        <v>21</v>
      </c>
      <c r="M958" s="30">
        <v>11</v>
      </c>
      <c r="N958" s="30">
        <v>0</v>
      </c>
      <c r="O958" s="30">
        <v>0</v>
      </c>
      <c r="P958" s="30">
        <v>2</v>
      </c>
      <c r="Q958" s="30">
        <f t="shared" si="126"/>
        <v>5</v>
      </c>
      <c r="R958" s="30">
        <f t="shared" si="127"/>
        <v>2.33</v>
      </c>
      <c r="S958" s="30">
        <f t="shared" si="128"/>
        <v>2</v>
      </c>
      <c r="T958" s="30">
        <f t="shared" si="129"/>
        <v>21</v>
      </c>
      <c r="U958" s="30">
        <f t="shared" si="130"/>
        <v>11</v>
      </c>
      <c r="V958" s="30">
        <f t="shared" si="131"/>
        <v>0</v>
      </c>
      <c r="W958" s="30">
        <f t="shared" si="132"/>
        <v>0</v>
      </c>
      <c r="X958" s="30">
        <f t="shared" si="133"/>
        <v>2</v>
      </c>
      <c r="Y958" s="30">
        <f t="shared" si="134"/>
        <v>43.33</v>
      </c>
    </row>
    <row r="959" spans="1:25" x14ac:dyDescent="0.2">
      <c r="A959" s="28">
        <v>42598</v>
      </c>
      <c r="B959">
        <v>2016</v>
      </c>
      <c r="C959">
        <v>8</v>
      </c>
      <c r="D959" t="s">
        <v>504</v>
      </c>
      <c r="E959" t="s">
        <v>411</v>
      </c>
      <c r="F959">
        <v>2</v>
      </c>
      <c r="G959" t="s">
        <v>1440</v>
      </c>
      <c r="H959" t="s">
        <v>1440</v>
      </c>
      <c r="I959" s="30">
        <v>10</v>
      </c>
      <c r="J959" s="30">
        <v>4.66</v>
      </c>
      <c r="K959" s="30">
        <v>3</v>
      </c>
      <c r="L959" s="30">
        <v>14.45</v>
      </c>
      <c r="M959" s="30">
        <v>4</v>
      </c>
      <c r="N959" s="30">
        <v>0</v>
      </c>
      <c r="O959" s="30">
        <v>11</v>
      </c>
      <c r="P959" s="30">
        <v>3.5</v>
      </c>
      <c r="Q959" s="30">
        <f t="shared" si="126"/>
        <v>10</v>
      </c>
      <c r="R959" s="30">
        <f t="shared" si="127"/>
        <v>4.66</v>
      </c>
      <c r="S959" s="30">
        <f t="shared" si="128"/>
        <v>3</v>
      </c>
      <c r="T959" s="30">
        <f t="shared" si="129"/>
        <v>14.45</v>
      </c>
      <c r="U959" s="30">
        <f t="shared" si="130"/>
        <v>4</v>
      </c>
      <c r="V959" s="30">
        <f t="shared" si="131"/>
        <v>0</v>
      </c>
      <c r="W959" s="30">
        <f t="shared" si="132"/>
        <v>11</v>
      </c>
      <c r="X959" s="30">
        <f t="shared" si="133"/>
        <v>3.5</v>
      </c>
      <c r="Y959" s="30">
        <f t="shared" si="134"/>
        <v>50.61</v>
      </c>
    </row>
    <row r="960" spans="1:25" x14ac:dyDescent="0.2">
      <c r="A960" s="28">
        <v>42599</v>
      </c>
      <c r="B960">
        <v>2016</v>
      </c>
      <c r="C960">
        <v>8</v>
      </c>
      <c r="D960" t="s">
        <v>504</v>
      </c>
      <c r="E960" t="s">
        <v>413</v>
      </c>
      <c r="F960">
        <v>3</v>
      </c>
      <c r="G960" t="s">
        <v>1440</v>
      </c>
      <c r="H960" t="s">
        <v>1440</v>
      </c>
      <c r="I960" s="30">
        <v>8.66</v>
      </c>
      <c r="J960" s="30">
        <v>2.0099999999999998</v>
      </c>
      <c r="K960" s="30">
        <v>4</v>
      </c>
      <c r="L960" s="30">
        <v>9.5</v>
      </c>
      <c r="M960" s="30">
        <v>7</v>
      </c>
      <c r="N960" s="30">
        <v>0</v>
      </c>
      <c r="O960" s="30">
        <v>5</v>
      </c>
      <c r="P960" s="30">
        <v>5</v>
      </c>
      <c r="Q960" s="30">
        <f t="shared" si="126"/>
        <v>8.66</v>
      </c>
      <c r="R960" s="30">
        <f t="shared" si="127"/>
        <v>2.0099999999999998</v>
      </c>
      <c r="S960" s="30">
        <f t="shared" si="128"/>
        <v>4</v>
      </c>
      <c r="T960" s="30">
        <f t="shared" si="129"/>
        <v>9.5</v>
      </c>
      <c r="U960" s="30">
        <f t="shared" si="130"/>
        <v>7</v>
      </c>
      <c r="V960" s="30">
        <f t="shared" si="131"/>
        <v>0</v>
      </c>
      <c r="W960" s="30">
        <f t="shared" si="132"/>
        <v>5</v>
      </c>
      <c r="X960" s="30">
        <f t="shared" si="133"/>
        <v>5</v>
      </c>
      <c r="Y960" s="30">
        <f t="shared" si="134"/>
        <v>41.17</v>
      </c>
    </row>
    <row r="961" spans="1:25" x14ac:dyDescent="0.2">
      <c r="A961" s="28">
        <v>42600</v>
      </c>
      <c r="B961">
        <v>2016</v>
      </c>
      <c r="C961">
        <v>8</v>
      </c>
      <c r="D961" t="s">
        <v>504</v>
      </c>
      <c r="E961" t="s">
        <v>415</v>
      </c>
      <c r="F961">
        <v>4</v>
      </c>
      <c r="G961" t="s">
        <v>1440</v>
      </c>
      <c r="H961" t="s">
        <v>1440</v>
      </c>
      <c r="I961" s="30">
        <v>6.99</v>
      </c>
      <c r="J961" s="30">
        <v>3.363</v>
      </c>
      <c r="K961" s="30">
        <v>4</v>
      </c>
      <c r="L961" s="30">
        <v>25.6</v>
      </c>
      <c r="M961" s="30">
        <v>7</v>
      </c>
      <c r="N961" s="30">
        <v>0</v>
      </c>
      <c r="O961" s="30">
        <v>0</v>
      </c>
      <c r="P961" s="30">
        <v>1</v>
      </c>
      <c r="Q961" s="30">
        <f t="shared" si="126"/>
        <v>6.99</v>
      </c>
      <c r="R961" s="30">
        <f t="shared" si="127"/>
        <v>3.363</v>
      </c>
      <c r="S961" s="30">
        <f t="shared" si="128"/>
        <v>4</v>
      </c>
      <c r="T961" s="30">
        <f t="shared" si="129"/>
        <v>25.6</v>
      </c>
      <c r="U961" s="30">
        <f t="shared" si="130"/>
        <v>7</v>
      </c>
      <c r="V961" s="30">
        <f t="shared" si="131"/>
        <v>0</v>
      </c>
      <c r="W961" s="30">
        <f t="shared" si="132"/>
        <v>0</v>
      </c>
      <c r="X961" s="30">
        <f t="shared" si="133"/>
        <v>1</v>
      </c>
      <c r="Y961" s="30">
        <f t="shared" si="134"/>
        <v>47.953000000000003</v>
      </c>
    </row>
    <row r="962" spans="1:25" x14ac:dyDescent="0.2">
      <c r="A962" s="28">
        <v>42601</v>
      </c>
      <c r="B962">
        <v>2016</v>
      </c>
      <c r="C962">
        <v>8</v>
      </c>
      <c r="D962" t="s">
        <v>504</v>
      </c>
      <c r="E962" t="s">
        <v>417</v>
      </c>
      <c r="F962">
        <v>5</v>
      </c>
      <c r="G962" t="s">
        <v>1440</v>
      </c>
      <c r="H962" t="s">
        <v>1440</v>
      </c>
      <c r="I962" s="30">
        <v>1</v>
      </c>
      <c r="J962" s="30">
        <v>4.33</v>
      </c>
      <c r="K962" s="30">
        <v>0.6</v>
      </c>
      <c r="L962" s="30">
        <v>27</v>
      </c>
      <c r="M962" s="30">
        <v>12</v>
      </c>
      <c r="N962" s="30">
        <v>0</v>
      </c>
      <c r="O962" s="30">
        <v>0</v>
      </c>
      <c r="P962" s="30">
        <v>4</v>
      </c>
      <c r="Q962" s="30">
        <f t="shared" ref="Q962:Q1025" si="135">IF($H962="Oui",I962,"")</f>
        <v>1</v>
      </c>
      <c r="R962" s="30">
        <f t="shared" ref="R962:R1025" si="136">IF($H962="Oui",J962,"")</f>
        <v>4.33</v>
      </c>
      <c r="S962" s="30">
        <f t="shared" ref="S962:S1025" si="137">IF($H962="Oui",K962,"")</f>
        <v>0.6</v>
      </c>
      <c r="T962" s="30">
        <f t="shared" ref="T962:T1025" si="138">IF($H962="Oui",L962,"")</f>
        <v>27</v>
      </c>
      <c r="U962" s="30">
        <f t="shared" ref="U962:U1025" si="139">IF($H962="Oui",M962,"")</f>
        <v>12</v>
      </c>
      <c r="V962" s="30">
        <f t="shared" ref="V962:V1025" si="140">IF($H962="Oui",N962,"")</f>
        <v>0</v>
      </c>
      <c r="W962" s="30">
        <f t="shared" ref="W962:W1025" si="141">IF($H962="Oui",O962,"")</f>
        <v>0</v>
      </c>
      <c r="X962" s="30">
        <f t="shared" ref="X962:X1025" si="142">IF($H962="Oui",P962,"")</f>
        <v>4</v>
      </c>
      <c r="Y962" s="30">
        <f t="shared" ref="Y962:Y1025" si="143">SUM(I962:P962)</f>
        <v>48.93</v>
      </c>
    </row>
    <row r="963" spans="1:25" x14ac:dyDescent="0.2">
      <c r="A963" s="28">
        <v>42602</v>
      </c>
      <c r="B963">
        <v>2016</v>
      </c>
      <c r="C963">
        <v>8</v>
      </c>
      <c r="D963" t="s">
        <v>504</v>
      </c>
      <c r="E963" t="s">
        <v>419</v>
      </c>
      <c r="F963">
        <v>6</v>
      </c>
      <c r="G963" t="s">
        <v>1440</v>
      </c>
      <c r="H963" t="s">
        <v>1440</v>
      </c>
      <c r="I963" s="30">
        <v>4.33</v>
      </c>
      <c r="J963" s="30">
        <v>2.99</v>
      </c>
      <c r="K963" s="30">
        <v>6</v>
      </c>
      <c r="L963" s="30">
        <v>26.2</v>
      </c>
      <c r="M963" s="30">
        <v>1</v>
      </c>
      <c r="N963" s="30">
        <v>0</v>
      </c>
      <c r="O963" s="30">
        <v>0</v>
      </c>
      <c r="P963" s="30">
        <v>6</v>
      </c>
      <c r="Q963" s="30">
        <f t="shared" si="135"/>
        <v>4.33</v>
      </c>
      <c r="R963" s="30">
        <f t="shared" si="136"/>
        <v>2.99</v>
      </c>
      <c r="S963" s="30">
        <f t="shared" si="137"/>
        <v>6</v>
      </c>
      <c r="T963" s="30">
        <f t="shared" si="138"/>
        <v>26.2</v>
      </c>
      <c r="U963" s="30">
        <f t="shared" si="139"/>
        <v>1</v>
      </c>
      <c r="V963" s="30">
        <f t="shared" si="140"/>
        <v>0</v>
      </c>
      <c r="W963" s="30">
        <f t="shared" si="141"/>
        <v>0</v>
      </c>
      <c r="X963" s="30">
        <f t="shared" si="142"/>
        <v>6</v>
      </c>
      <c r="Y963" s="30">
        <f t="shared" si="143"/>
        <v>46.519999999999996</v>
      </c>
    </row>
    <row r="964" spans="1:25" x14ac:dyDescent="0.2">
      <c r="A964" s="28">
        <v>42603</v>
      </c>
      <c r="B964">
        <v>2016</v>
      </c>
      <c r="C964">
        <v>8</v>
      </c>
      <c r="D964" t="s">
        <v>504</v>
      </c>
      <c r="E964" t="s">
        <v>421</v>
      </c>
      <c r="F964">
        <v>7</v>
      </c>
      <c r="G964" t="s">
        <v>1440</v>
      </c>
      <c r="H964" t="s">
        <v>1440</v>
      </c>
      <c r="I964" s="30">
        <v>8</v>
      </c>
      <c r="J964" s="30">
        <v>3.6269999999999998</v>
      </c>
      <c r="K964" s="30">
        <v>7.4</v>
      </c>
      <c r="L964" s="30">
        <v>39</v>
      </c>
      <c r="M964" s="30">
        <v>3</v>
      </c>
      <c r="N964" s="30">
        <v>4</v>
      </c>
      <c r="O964" s="30">
        <v>1</v>
      </c>
      <c r="P964" s="30">
        <v>1</v>
      </c>
      <c r="Q964" s="30">
        <f t="shared" si="135"/>
        <v>8</v>
      </c>
      <c r="R964" s="30">
        <f t="shared" si="136"/>
        <v>3.6269999999999998</v>
      </c>
      <c r="S964" s="30">
        <f t="shared" si="137"/>
        <v>7.4</v>
      </c>
      <c r="T964" s="30">
        <f t="shared" si="138"/>
        <v>39</v>
      </c>
      <c r="U964" s="30">
        <f t="shared" si="139"/>
        <v>3</v>
      </c>
      <c r="V964" s="30">
        <f t="shared" si="140"/>
        <v>4</v>
      </c>
      <c r="W964" s="30">
        <f t="shared" si="141"/>
        <v>1</v>
      </c>
      <c r="X964" s="30">
        <f t="shared" si="142"/>
        <v>1</v>
      </c>
      <c r="Y964" s="30">
        <f t="shared" si="143"/>
        <v>67.027000000000001</v>
      </c>
    </row>
    <row r="965" spans="1:25" x14ac:dyDescent="0.2">
      <c r="A965" s="28">
        <v>42604</v>
      </c>
      <c r="B965">
        <v>2016</v>
      </c>
      <c r="C965">
        <v>8</v>
      </c>
      <c r="D965" t="s">
        <v>504</v>
      </c>
      <c r="E965" t="s">
        <v>62</v>
      </c>
      <c r="F965">
        <v>1</v>
      </c>
      <c r="G965" t="s">
        <v>1440</v>
      </c>
      <c r="H965" t="s">
        <v>1440</v>
      </c>
      <c r="I965" s="30">
        <v>3.34</v>
      </c>
      <c r="J965" s="30">
        <v>3.3860000000000001</v>
      </c>
      <c r="K965" s="30">
        <v>0</v>
      </c>
      <c r="L965" s="30">
        <v>23.2</v>
      </c>
      <c r="M965" s="30">
        <v>3</v>
      </c>
      <c r="N965" s="30">
        <v>0</v>
      </c>
      <c r="O965" s="30">
        <v>0</v>
      </c>
      <c r="P965" s="30">
        <v>6</v>
      </c>
      <c r="Q965" s="30">
        <f t="shared" si="135"/>
        <v>3.34</v>
      </c>
      <c r="R965" s="30">
        <f t="shared" si="136"/>
        <v>3.3860000000000001</v>
      </c>
      <c r="S965" s="30">
        <f t="shared" si="137"/>
        <v>0</v>
      </c>
      <c r="T965" s="30">
        <f t="shared" si="138"/>
        <v>23.2</v>
      </c>
      <c r="U965" s="30">
        <f t="shared" si="139"/>
        <v>3</v>
      </c>
      <c r="V965" s="30">
        <f t="shared" si="140"/>
        <v>0</v>
      </c>
      <c r="W965" s="30">
        <f t="shared" si="141"/>
        <v>0</v>
      </c>
      <c r="X965" s="30">
        <f t="shared" si="142"/>
        <v>6</v>
      </c>
      <c r="Y965" s="30">
        <f t="shared" si="143"/>
        <v>38.926000000000002</v>
      </c>
    </row>
    <row r="966" spans="1:25" x14ac:dyDescent="0.2">
      <c r="A966" s="28">
        <v>42605</v>
      </c>
      <c r="B966">
        <v>2016</v>
      </c>
      <c r="C966">
        <v>8</v>
      </c>
      <c r="D966" t="s">
        <v>504</v>
      </c>
      <c r="E966" t="s">
        <v>411</v>
      </c>
      <c r="F966">
        <v>2</v>
      </c>
      <c r="G966" t="s">
        <v>1440</v>
      </c>
      <c r="H966" t="s">
        <v>1440</v>
      </c>
      <c r="I966" s="30">
        <v>3</v>
      </c>
      <c r="J966" s="30">
        <v>3.0659999999999998</v>
      </c>
      <c r="K966" s="30">
        <v>4</v>
      </c>
      <c r="L966" s="30">
        <v>14.7</v>
      </c>
      <c r="M966" s="30">
        <v>7</v>
      </c>
      <c r="N966" s="30">
        <v>1</v>
      </c>
      <c r="O966" s="30">
        <v>0</v>
      </c>
      <c r="P966" s="30">
        <v>1.2</v>
      </c>
      <c r="Q966" s="30">
        <f t="shared" si="135"/>
        <v>3</v>
      </c>
      <c r="R966" s="30">
        <f t="shared" si="136"/>
        <v>3.0659999999999998</v>
      </c>
      <c r="S966" s="30">
        <f t="shared" si="137"/>
        <v>4</v>
      </c>
      <c r="T966" s="30">
        <f t="shared" si="138"/>
        <v>14.7</v>
      </c>
      <c r="U966" s="30">
        <f t="shared" si="139"/>
        <v>7</v>
      </c>
      <c r="V966" s="30">
        <f t="shared" si="140"/>
        <v>1</v>
      </c>
      <c r="W966" s="30">
        <f t="shared" si="141"/>
        <v>0</v>
      </c>
      <c r="X966" s="30">
        <f t="shared" si="142"/>
        <v>1.2</v>
      </c>
      <c r="Y966" s="30">
        <f t="shared" si="143"/>
        <v>33.966000000000001</v>
      </c>
    </row>
    <row r="967" spans="1:25" x14ac:dyDescent="0.2">
      <c r="A967" s="28">
        <v>42606</v>
      </c>
      <c r="B967">
        <v>2016</v>
      </c>
      <c r="C967">
        <v>8</v>
      </c>
      <c r="D967" t="s">
        <v>504</v>
      </c>
      <c r="E967" t="s">
        <v>413</v>
      </c>
      <c r="F967">
        <v>3</v>
      </c>
      <c r="G967" t="s">
        <v>1440</v>
      </c>
      <c r="H967" t="s">
        <v>1440</v>
      </c>
      <c r="I967" s="30">
        <v>9.33</v>
      </c>
      <c r="J967" s="30">
        <v>3.4870000000000001</v>
      </c>
      <c r="K967" s="30">
        <v>8</v>
      </c>
      <c r="L967" s="30">
        <v>11.3</v>
      </c>
      <c r="M967" s="30">
        <v>2</v>
      </c>
      <c r="N967" s="30">
        <v>0</v>
      </c>
      <c r="O967" s="30">
        <v>0</v>
      </c>
      <c r="P967" s="30">
        <v>3</v>
      </c>
      <c r="Q967" s="30">
        <f t="shared" si="135"/>
        <v>9.33</v>
      </c>
      <c r="R967" s="30">
        <f t="shared" si="136"/>
        <v>3.4870000000000001</v>
      </c>
      <c r="S967" s="30">
        <f t="shared" si="137"/>
        <v>8</v>
      </c>
      <c r="T967" s="30">
        <f t="shared" si="138"/>
        <v>11.3</v>
      </c>
      <c r="U967" s="30">
        <f t="shared" si="139"/>
        <v>2</v>
      </c>
      <c r="V967" s="30">
        <f t="shared" si="140"/>
        <v>0</v>
      </c>
      <c r="W967" s="30">
        <f t="shared" si="141"/>
        <v>0</v>
      </c>
      <c r="X967" s="30">
        <f t="shared" si="142"/>
        <v>3</v>
      </c>
      <c r="Y967" s="30">
        <f t="shared" si="143"/>
        <v>37.117000000000004</v>
      </c>
    </row>
    <row r="968" spans="1:25" x14ac:dyDescent="0.2">
      <c r="A968" s="28">
        <v>42607</v>
      </c>
      <c r="B968">
        <v>2016</v>
      </c>
      <c r="C968">
        <v>8</v>
      </c>
      <c r="D968" t="s">
        <v>504</v>
      </c>
      <c r="E968" t="s">
        <v>415</v>
      </c>
      <c r="F968">
        <v>4</v>
      </c>
      <c r="G968" t="s">
        <v>1440</v>
      </c>
      <c r="H968" t="s">
        <v>1440</v>
      </c>
      <c r="I968" s="30">
        <v>4.33</v>
      </c>
      <c r="J968" s="30">
        <v>2.67</v>
      </c>
      <c r="K968" s="30">
        <v>8</v>
      </c>
      <c r="L968" s="30">
        <v>19.399999999999999</v>
      </c>
      <c r="M968" s="30">
        <v>4</v>
      </c>
      <c r="N968" s="30">
        <v>1</v>
      </c>
      <c r="O968" s="30">
        <v>4</v>
      </c>
      <c r="P968" s="30">
        <v>5</v>
      </c>
      <c r="Q968" s="30">
        <f t="shared" si="135"/>
        <v>4.33</v>
      </c>
      <c r="R968" s="30">
        <f t="shared" si="136"/>
        <v>2.67</v>
      </c>
      <c r="S968" s="30">
        <f t="shared" si="137"/>
        <v>8</v>
      </c>
      <c r="T968" s="30">
        <f t="shared" si="138"/>
        <v>19.399999999999999</v>
      </c>
      <c r="U968" s="30">
        <f t="shared" si="139"/>
        <v>4</v>
      </c>
      <c r="V968" s="30">
        <f t="shared" si="140"/>
        <v>1</v>
      </c>
      <c r="W968" s="30">
        <f t="shared" si="141"/>
        <v>4</v>
      </c>
      <c r="X968" s="30">
        <f t="shared" si="142"/>
        <v>5</v>
      </c>
      <c r="Y968" s="30">
        <f t="shared" si="143"/>
        <v>48.4</v>
      </c>
    </row>
    <row r="969" spans="1:25" x14ac:dyDescent="0.2">
      <c r="A969" s="28">
        <v>42608</v>
      </c>
      <c r="B969">
        <v>2016</v>
      </c>
      <c r="C969">
        <v>8</v>
      </c>
      <c r="D969" t="s">
        <v>504</v>
      </c>
      <c r="E969" t="s">
        <v>417</v>
      </c>
      <c r="F969">
        <v>5</v>
      </c>
      <c r="G969" t="s">
        <v>1440</v>
      </c>
      <c r="H969" t="s">
        <v>1440</v>
      </c>
      <c r="I969" s="30">
        <v>4</v>
      </c>
      <c r="J969" s="30">
        <v>2.0230000000000001</v>
      </c>
      <c r="K969" s="30">
        <v>2</v>
      </c>
      <c r="L969" s="30">
        <v>20.7</v>
      </c>
      <c r="M969" s="30">
        <v>3</v>
      </c>
      <c r="N969" s="30">
        <v>0</v>
      </c>
      <c r="O969" s="30">
        <v>0</v>
      </c>
      <c r="P969" s="30">
        <v>0</v>
      </c>
      <c r="Q969" s="30">
        <f t="shared" si="135"/>
        <v>4</v>
      </c>
      <c r="R969" s="30">
        <f t="shared" si="136"/>
        <v>2.0230000000000001</v>
      </c>
      <c r="S969" s="30">
        <f t="shared" si="137"/>
        <v>2</v>
      </c>
      <c r="T969" s="30">
        <f t="shared" si="138"/>
        <v>20.7</v>
      </c>
      <c r="U969" s="30">
        <f t="shared" si="139"/>
        <v>3</v>
      </c>
      <c r="V969" s="30">
        <f t="shared" si="140"/>
        <v>0</v>
      </c>
      <c r="W969" s="30">
        <f t="shared" si="141"/>
        <v>0</v>
      </c>
      <c r="X969" s="30">
        <f t="shared" si="142"/>
        <v>0</v>
      </c>
      <c r="Y969" s="30">
        <f t="shared" si="143"/>
        <v>31.722999999999999</v>
      </c>
    </row>
    <row r="970" spans="1:25" x14ac:dyDescent="0.2">
      <c r="A970" s="28">
        <v>42609</v>
      </c>
      <c r="B970">
        <v>2016</v>
      </c>
      <c r="C970">
        <v>8</v>
      </c>
      <c r="D970" t="s">
        <v>504</v>
      </c>
      <c r="E970" t="s">
        <v>419</v>
      </c>
      <c r="F970">
        <v>6</v>
      </c>
      <c r="G970" t="s">
        <v>1440</v>
      </c>
      <c r="H970" t="s">
        <v>1440</v>
      </c>
      <c r="I970" s="30">
        <v>8.83</v>
      </c>
      <c r="J970" s="30">
        <v>1.736</v>
      </c>
      <c r="K970" s="30">
        <v>1</v>
      </c>
      <c r="L970" s="30">
        <v>17.516666669999999</v>
      </c>
      <c r="M970" s="30">
        <v>2</v>
      </c>
      <c r="N970" s="30">
        <v>0</v>
      </c>
      <c r="O970" s="30">
        <v>11</v>
      </c>
      <c r="P970" s="30">
        <v>0</v>
      </c>
      <c r="Q970" s="30">
        <f t="shared" si="135"/>
        <v>8.83</v>
      </c>
      <c r="R970" s="30">
        <f t="shared" si="136"/>
        <v>1.736</v>
      </c>
      <c r="S970" s="30">
        <f t="shared" si="137"/>
        <v>1</v>
      </c>
      <c r="T970" s="30">
        <f t="shared" si="138"/>
        <v>17.516666669999999</v>
      </c>
      <c r="U970" s="30">
        <f t="shared" si="139"/>
        <v>2</v>
      </c>
      <c r="V970" s="30">
        <f t="shared" si="140"/>
        <v>0</v>
      </c>
      <c r="W970" s="30">
        <f t="shared" si="141"/>
        <v>11</v>
      </c>
      <c r="X970" s="30">
        <f t="shared" si="142"/>
        <v>0</v>
      </c>
      <c r="Y970" s="30">
        <f t="shared" si="143"/>
        <v>42.082666670000002</v>
      </c>
    </row>
    <row r="971" spans="1:25" x14ac:dyDescent="0.2">
      <c r="A971" s="28">
        <v>42610</v>
      </c>
      <c r="B971">
        <v>2016</v>
      </c>
      <c r="C971">
        <v>8</v>
      </c>
      <c r="D971" t="s">
        <v>504</v>
      </c>
      <c r="E971" t="s">
        <v>421</v>
      </c>
      <c r="F971">
        <v>7</v>
      </c>
      <c r="G971" t="s">
        <v>1440</v>
      </c>
      <c r="H971" t="s">
        <v>1440</v>
      </c>
      <c r="I971" s="30">
        <v>7.33</v>
      </c>
      <c r="J971" s="30">
        <v>7.02</v>
      </c>
      <c r="K971" s="30">
        <v>6.2</v>
      </c>
      <c r="L971" s="30">
        <v>37</v>
      </c>
      <c r="M971" s="30">
        <v>3</v>
      </c>
      <c r="N971" s="30">
        <v>0</v>
      </c>
      <c r="O971" s="30">
        <v>6</v>
      </c>
      <c r="P971" s="30">
        <v>2</v>
      </c>
      <c r="Q971" s="30">
        <f t="shared" si="135"/>
        <v>7.33</v>
      </c>
      <c r="R971" s="30">
        <f t="shared" si="136"/>
        <v>7.02</v>
      </c>
      <c r="S971" s="30">
        <f t="shared" si="137"/>
        <v>6.2</v>
      </c>
      <c r="T971" s="30">
        <f t="shared" si="138"/>
        <v>37</v>
      </c>
      <c r="U971" s="30">
        <f t="shared" si="139"/>
        <v>3</v>
      </c>
      <c r="V971" s="30">
        <f t="shared" si="140"/>
        <v>0</v>
      </c>
      <c r="W971" s="30">
        <f t="shared" si="141"/>
        <v>6</v>
      </c>
      <c r="X971" s="30">
        <f t="shared" si="142"/>
        <v>2</v>
      </c>
      <c r="Y971" s="30">
        <f t="shared" si="143"/>
        <v>68.55</v>
      </c>
    </row>
    <row r="972" spans="1:25" x14ac:dyDescent="0.2">
      <c r="A972" s="28">
        <v>42611</v>
      </c>
      <c r="B972">
        <v>2016</v>
      </c>
      <c r="C972">
        <v>8</v>
      </c>
      <c r="D972" t="s">
        <v>504</v>
      </c>
      <c r="E972" t="s">
        <v>62</v>
      </c>
      <c r="F972">
        <v>1</v>
      </c>
      <c r="G972" t="s">
        <v>1440</v>
      </c>
      <c r="H972" t="s">
        <v>1440</v>
      </c>
      <c r="I972" s="30">
        <v>9</v>
      </c>
      <c r="J972" s="30">
        <v>0.67</v>
      </c>
      <c r="K972" s="30">
        <v>2</v>
      </c>
      <c r="L972" s="30">
        <v>14.2</v>
      </c>
      <c r="M972" s="30">
        <v>4</v>
      </c>
      <c r="N972" s="30">
        <v>0</v>
      </c>
      <c r="O972" s="30">
        <v>1</v>
      </c>
      <c r="P972" s="30">
        <v>1.3</v>
      </c>
      <c r="Q972" s="30">
        <f t="shared" si="135"/>
        <v>9</v>
      </c>
      <c r="R972" s="30">
        <f t="shared" si="136"/>
        <v>0.67</v>
      </c>
      <c r="S972" s="30">
        <f t="shared" si="137"/>
        <v>2</v>
      </c>
      <c r="T972" s="30">
        <f t="shared" si="138"/>
        <v>14.2</v>
      </c>
      <c r="U972" s="30">
        <f t="shared" si="139"/>
        <v>4</v>
      </c>
      <c r="V972" s="30">
        <f t="shared" si="140"/>
        <v>0</v>
      </c>
      <c r="W972" s="30">
        <f t="shared" si="141"/>
        <v>1</v>
      </c>
      <c r="X972" s="30">
        <f t="shared" si="142"/>
        <v>1.3</v>
      </c>
      <c r="Y972" s="30">
        <f t="shared" si="143"/>
        <v>32.169999999999995</v>
      </c>
    </row>
    <row r="973" spans="1:25" x14ac:dyDescent="0.2">
      <c r="A973" s="28">
        <v>42612</v>
      </c>
      <c r="B973">
        <v>2016</v>
      </c>
      <c r="C973">
        <v>8</v>
      </c>
      <c r="D973" t="s">
        <v>504</v>
      </c>
      <c r="E973" t="s">
        <v>411</v>
      </c>
      <c r="F973">
        <v>2</v>
      </c>
      <c r="G973" t="s">
        <v>1440</v>
      </c>
      <c r="H973" t="s">
        <v>1440</v>
      </c>
      <c r="I973" s="30">
        <v>4.66</v>
      </c>
      <c r="J973" s="30">
        <v>1.32</v>
      </c>
      <c r="K973" s="30">
        <v>2</v>
      </c>
      <c r="L973" s="30">
        <v>8.9</v>
      </c>
      <c r="M973" s="30">
        <v>4</v>
      </c>
      <c r="N973" s="30">
        <v>0</v>
      </c>
      <c r="O973" s="30">
        <v>1</v>
      </c>
      <c r="P973" s="30">
        <v>0</v>
      </c>
      <c r="Q973" s="30">
        <f t="shared" si="135"/>
        <v>4.66</v>
      </c>
      <c r="R973" s="30">
        <f t="shared" si="136"/>
        <v>1.32</v>
      </c>
      <c r="S973" s="30">
        <f t="shared" si="137"/>
        <v>2</v>
      </c>
      <c r="T973" s="30">
        <f t="shared" si="138"/>
        <v>8.9</v>
      </c>
      <c r="U973" s="30">
        <f t="shared" si="139"/>
        <v>4</v>
      </c>
      <c r="V973" s="30">
        <f t="shared" si="140"/>
        <v>0</v>
      </c>
      <c r="W973" s="30">
        <f t="shared" si="141"/>
        <v>1</v>
      </c>
      <c r="X973" s="30">
        <f t="shared" si="142"/>
        <v>0</v>
      </c>
      <c r="Y973" s="30">
        <f t="shared" si="143"/>
        <v>21.880000000000003</v>
      </c>
    </row>
    <row r="974" spans="1:25" x14ac:dyDescent="0.2">
      <c r="A974" s="28">
        <v>42613</v>
      </c>
      <c r="B974">
        <v>2016</v>
      </c>
      <c r="C974">
        <v>8</v>
      </c>
      <c r="D974" t="s">
        <v>504</v>
      </c>
      <c r="E974" t="s">
        <v>413</v>
      </c>
      <c r="F974">
        <v>3</v>
      </c>
      <c r="G974" t="s">
        <v>1440</v>
      </c>
      <c r="H974" t="s">
        <v>1440</v>
      </c>
      <c r="I974" s="30">
        <v>6</v>
      </c>
      <c r="J974" s="30">
        <v>5.827</v>
      </c>
      <c r="K974" s="30">
        <v>5</v>
      </c>
      <c r="L974" s="30">
        <v>23.2</v>
      </c>
      <c r="M974" s="30">
        <v>3</v>
      </c>
      <c r="N974" s="30">
        <v>0</v>
      </c>
      <c r="O974" s="30">
        <v>1</v>
      </c>
      <c r="P974" s="30">
        <v>5</v>
      </c>
      <c r="Q974" s="30">
        <f t="shared" si="135"/>
        <v>6</v>
      </c>
      <c r="R974" s="30">
        <f t="shared" si="136"/>
        <v>5.827</v>
      </c>
      <c r="S974" s="30">
        <f t="shared" si="137"/>
        <v>5</v>
      </c>
      <c r="T974" s="30">
        <f t="shared" si="138"/>
        <v>23.2</v>
      </c>
      <c r="U974" s="30">
        <f t="shared" si="139"/>
        <v>3</v>
      </c>
      <c r="V974" s="30">
        <f t="shared" si="140"/>
        <v>0</v>
      </c>
      <c r="W974" s="30">
        <f t="shared" si="141"/>
        <v>1</v>
      </c>
      <c r="X974" s="30">
        <f t="shared" si="142"/>
        <v>5</v>
      </c>
      <c r="Y974" s="30">
        <f t="shared" si="143"/>
        <v>49.027000000000001</v>
      </c>
    </row>
    <row r="975" spans="1:25" x14ac:dyDescent="0.2">
      <c r="A975" s="28">
        <v>42614</v>
      </c>
      <c r="B975">
        <v>2016</v>
      </c>
      <c r="C975">
        <v>9</v>
      </c>
      <c r="D975" t="s">
        <v>563</v>
      </c>
      <c r="E975" t="s">
        <v>415</v>
      </c>
      <c r="F975">
        <v>4</v>
      </c>
      <c r="G975" t="s">
        <v>1440</v>
      </c>
      <c r="H975" t="s">
        <v>1440</v>
      </c>
      <c r="I975" s="30">
        <v>5</v>
      </c>
      <c r="J975" s="30">
        <v>3.66</v>
      </c>
      <c r="K975" s="30">
        <v>5</v>
      </c>
      <c r="L975" s="30">
        <v>31.4</v>
      </c>
      <c r="M975" s="30">
        <v>2</v>
      </c>
      <c r="N975" s="30">
        <v>0</v>
      </c>
      <c r="O975" s="30">
        <v>0</v>
      </c>
      <c r="P975" s="30">
        <v>3</v>
      </c>
      <c r="Q975" s="30">
        <f t="shared" si="135"/>
        <v>5</v>
      </c>
      <c r="R975" s="30">
        <f t="shared" si="136"/>
        <v>3.66</v>
      </c>
      <c r="S975" s="30">
        <f t="shared" si="137"/>
        <v>5</v>
      </c>
      <c r="T975" s="30">
        <f t="shared" si="138"/>
        <v>31.4</v>
      </c>
      <c r="U975" s="30">
        <f t="shared" si="139"/>
        <v>2</v>
      </c>
      <c r="V975" s="30">
        <f t="shared" si="140"/>
        <v>0</v>
      </c>
      <c r="W975" s="30">
        <f t="shared" si="141"/>
        <v>0</v>
      </c>
      <c r="X975" s="30">
        <f t="shared" si="142"/>
        <v>3</v>
      </c>
      <c r="Y975" s="30">
        <f t="shared" si="143"/>
        <v>50.06</v>
      </c>
    </row>
    <row r="976" spans="1:25" x14ac:dyDescent="0.2">
      <c r="A976" s="28">
        <v>42615</v>
      </c>
      <c r="B976">
        <v>2016</v>
      </c>
      <c r="C976">
        <v>9</v>
      </c>
      <c r="D976" t="s">
        <v>563</v>
      </c>
      <c r="E976" t="s">
        <v>417</v>
      </c>
      <c r="F976">
        <v>5</v>
      </c>
      <c r="G976" t="s">
        <v>1440</v>
      </c>
      <c r="H976" t="s">
        <v>1440</v>
      </c>
      <c r="I976" s="30">
        <v>9.34</v>
      </c>
      <c r="J976" s="30">
        <v>4.0199999999999996</v>
      </c>
      <c r="K976" s="30">
        <v>5</v>
      </c>
      <c r="L976" s="30">
        <v>10</v>
      </c>
      <c r="M976" s="30">
        <v>25</v>
      </c>
      <c r="N976" s="30">
        <v>0</v>
      </c>
      <c r="O976" s="30">
        <v>5</v>
      </c>
      <c r="P976" s="30">
        <v>2</v>
      </c>
      <c r="Q976" s="30">
        <f t="shared" si="135"/>
        <v>9.34</v>
      </c>
      <c r="R976" s="30">
        <f t="shared" si="136"/>
        <v>4.0199999999999996</v>
      </c>
      <c r="S976" s="30">
        <f t="shared" si="137"/>
        <v>5</v>
      </c>
      <c r="T976" s="30">
        <f t="shared" si="138"/>
        <v>10</v>
      </c>
      <c r="U976" s="30">
        <f t="shared" si="139"/>
        <v>25</v>
      </c>
      <c r="V976" s="30">
        <f t="shared" si="140"/>
        <v>0</v>
      </c>
      <c r="W976" s="30">
        <f t="shared" si="141"/>
        <v>5</v>
      </c>
      <c r="X976" s="30">
        <f t="shared" si="142"/>
        <v>2</v>
      </c>
      <c r="Y976" s="30">
        <f t="shared" si="143"/>
        <v>60.36</v>
      </c>
    </row>
    <row r="977" spans="1:25" x14ac:dyDescent="0.2">
      <c r="A977" s="28">
        <v>42616</v>
      </c>
      <c r="B977">
        <v>2016</v>
      </c>
      <c r="C977">
        <v>9</v>
      </c>
      <c r="D977" t="s">
        <v>563</v>
      </c>
      <c r="E977" t="s">
        <v>419</v>
      </c>
      <c r="F977">
        <v>6</v>
      </c>
      <c r="G977" t="s">
        <v>1440</v>
      </c>
      <c r="H977" t="s">
        <v>1440</v>
      </c>
      <c r="I977" s="30">
        <v>5.33</v>
      </c>
      <c r="J977" s="30">
        <v>4.0250000000000004</v>
      </c>
      <c r="K977" s="30">
        <v>6.5</v>
      </c>
      <c r="L977" s="30">
        <v>54.2</v>
      </c>
      <c r="M977" s="30">
        <v>5</v>
      </c>
      <c r="N977" s="30">
        <v>0</v>
      </c>
      <c r="O977" s="30">
        <v>4</v>
      </c>
      <c r="P977" s="30">
        <v>4</v>
      </c>
      <c r="Q977" s="30">
        <f t="shared" si="135"/>
        <v>5.33</v>
      </c>
      <c r="R977" s="30">
        <f t="shared" si="136"/>
        <v>4.0250000000000004</v>
      </c>
      <c r="S977" s="30">
        <f t="shared" si="137"/>
        <v>6.5</v>
      </c>
      <c r="T977" s="30">
        <f t="shared" si="138"/>
        <v>54.2</v>
      </c>
      <c r="U977" s="30">
        <f t="shared" si="139"/>
        <v>5</v>
      </c>
      <c r="V977" s="30">
        <f t="shared" si="140"/>
        <v>0</v>
      </c>
      <c r="W977" s="30">
        <f t="shared" si="141"/>
        <v>4</v>
      </c>
      <c r="X977" s="30">
        <f t="shared" si="142"/>
        <v>4</v>
      </c>
      <c r="Y977" s="30">
        <f t="shared" si="143"/>
        <v>83.055000000000007</v>
      </c>
    </row>
    <row r="978" spans="1:25" x14ac:dyDescent="0.2">
      <c r="A978" s="28">
        <v>42617</v>
      </c>
      <c r="B978">
        <v>2016</v>
      </c>
      <c r="C978">
        <v>9</v>
      </c>
      <c r="D978" t="s">
        <v>563</v>
      </c>
      <c r="E978" t="s">
        <v>421</v>
      </c>
      <c r="F978">
        <v>7</v>
      </c>
      <c r="G978" t="s">
        <v>1440</v>
      </c>
      <c r="H978" t="s">
        <v>1440</v>
      </c>
      <c r="I978" s="30">
        <v>8.33</v>
      </c>
      <c r="J978" s="30">
        <v>4.3959999999999999</v>
      </c>
      <c r="K978" s="30">
        <v>0</v>
      </c>
      <c r="L978" s="30">
        <v>30.9</v>
      </c>
      <c r="M978" s="30">
        <v>10</v>
      </c>
      <c r="N978" s="30">
        <v>0</v>
      </c>
      <c r="O978" s="30">
        <v>4</v>
      </c>
      <c r="P978" s="30">
        <v>5</v>
      </c>
      <c r="Q978" s="30">
        <f t="shared" si="135"/>
        <v>8.33</v>
      </c>
      <c r="R978" s="30">
        <f t="shared" si="136"/>
        <v>4.3959999999999999</v>
      </c>
      <c r="S978" s="30">
        <f t="shared" si="137"/>
        <v>0</v>
      </c>
      <c r="T978" s="30">
        <f t="shared" si="138"/>
        <v>30.9</v>
      </c>
      <c r="U978" s="30">
        <f t="shared" si="139"/>
        <v>10</v>
      </c>
      <c r="V978" s="30">
        <f t="shared" si="140"/>
        <v>0</v>
      </c>
      <c r="W978" s="30">
        <f t="shared" si="141"/>
        <v>4</v>
      </c>
      <c r="X978" s="30">
        <f t="shared" si="142"/>
        <v>5</v>
      </c>
      <c r="Y978" s="30">
        <f t="shared" si="143"/>
        <v>62.625999999999998</v>
      </c>
    </row>
    <row r="979" spans="1:25" x14ac:dyDescent="0.2">
      <c r="A979" s="28">
        <v>42618</v>
      </c>
      <c r="B979">
        <v>2016</v>
      </c>
      <c r="C979">
        <v>9</v>
      </c>
      <c r="D979" t="s">
        <v>563</v>
      </c>
      <c r="E979" t="s">
        <v>62</v>
      </c>
      <c r="F979">
        <v>1</v>
      </c>
      <c r="G979" t="s">
        <v>1440</v>
      </c>
      <c r="H979" t="s">
        <v>1440</v>
      </c>
      <c r="I979" s="30">
        <v>3.32</v>
      </c>
      <c r="J979" s="30">
        <v>4.3959999999999999</v>
      </c>
      <c r="K979" s="30">
        <v>2</v>
      </c>
      <c r="L979" s="30">
        <v>34.299999999999997</v>
      </c>
      <c r="M979" s="30">
        <v>8</v>
      </c>
      <c r="N979" s="30">
        <v>2</v>
      </c>
      <c r="O979" s="30">
        <v>2</v>
      </c>
      <c r="P979" s="30">
        <v>4</v>
      </c>
      <c r="Q979" s="30">
        <f t="shared" si="135"/>
        <v>3.32</v>
      </c>
      <c r="R979" s="30">
        <f t="shared" si="136"/>
        <v>4.3959999999999999</v>
      </c>
      <c r="S979" s="30">
        <f t="shared" si="137"/>
        <v>2</v>
      </c>
      <c r="T979" s="30">
        <f t="shared" si="138"/>
        <v>34.299999999999997</v>
      </c>
      <c r="U979" s="30">
        <f t="shared" si="139"/>
        <v>8</v>
      </c>
      <c r="V979" s="30">
        <f t="shared" si="140"/>
        <v>2</v>
      </c>
      <c r="W979" s="30">
        <f t="shared" si="141"/>
        <v>2</v>
      </c>
      <c r="X979" s="30">
        <f t="shared" si="142"/>
        <v>4</v>
      </c>
      <c r="Y979" s="30">
        <f t="shared" si="143"/>
        <v>60.015999999999998</v>
      </c>
    </row>
    <row r="980" spans="1:25" x14ac:dyDescent="0.2">
      <c r="A980" s="28">
        <v>42619</v>
      </c>
      <c r="B980">
        <v>2016</v>
      </c>
      <c r="C980">
        <v>9</v>
      </c>
      <c r="D980" t="s">
        <v>563</v>
      </c>
      <c r="E980" t="s">
        <v>411</v>
      </c>
      <c r="F980">
        <v>2</v>
      </c>
      <c r="G980" t="s">
        <v>1440</v>
      </c>
      <c r="H980" t="s">
        <v>1440</v>
      </c>
      <c r="I980" s="30">
        <v>5</v>
      </c>
      <c r="J980" s="30">
        <v>1.33</v>
      </c>
      <c r="K980" s="30">
        <v>1</v>
      </c>
      <c r="L980" s="30">
        <v>32.799999999999997</v>
      </c>
      <c r="M980" s="30">
        <v>14</v>
      </c>
      <c r="N980" s="30">
        <v>3</v>
      </c>
      <c r="O980" s="30">
        <v>0</v>
      </c>
      <c r="P980" s="30">
        <v>3</v>
      </c>
      <c r="Q980" s="30">
        <f t="shared" si="135"/>
        <v>5</v>
      </c>
      <c r="R980" s="30">
        <f t="shared" si="136"/>
        <v>1.33</v>
      </c>
      <c r="S980" s="30">
        <f t="shared" si="137"/>
        <v>1</v>
      </c>
      <c r="T980" s="30">
        <f t="shared" si="138"/>
        <v>32.799999999999997</v>
      </c>
      <c r="U980" s="30">
        <f t="shared" si="139"/>
        <v>14</v>
      </c>
      <c r="V980" s="30">
        <f t="shared" si="140"/>
        <v>3</v>
      </c>
      <c r="W980" s="30">
        <f t="shared" si="141"/>
        <v>0</v>
      </c>
      <c r="X980" s="30">
        <f t="shared" si="142"/>
        <v>3</v>
      </c>
      <c r="Y980" s="30">
        <f t="shared" si="143"/>
        <v>60.129999999999995</v>
      </c>
    </row>
    <row r="981" spans="1:25" x14ac:dyDescent="0.2">
      <c r="A981" s="28">
        <v>42620</v>
      </c>
      <c r="B981">
        <v>2016</v>
      </c>
      <c r="C981">
        <v>9</v>
      </c>
      <c r="D981" t="s">
        <v>563</v>
      </c>
      <c r="E981" t="s">
        <v>413</v>
      </c>
      <c r="F981">
        <v>3</v>
      </c>
      <c r="G981" t="s">
        <v>1440</v>
      </c>
      <c r="H981" t="s">
        <v>1440</v>
      </c>
      <c r="I981" s="30">
        <v>2.33</v>
      </c>
      <c r="J981" s="30">
        <v>2.19</v>
      </c>
      <c r="K981" s="30">
        <v>3</v>
      </c>
      <c r="L981" s="30">
        <v>37.6</v>
      </c>
      <c r="M981" s="30">
        <v>14</v>
      </c>
      <c r="N981" s="30">
        <v>0</v>
      </c>
      <c r="O981" s="30">
        <v>0</v>
      </c>
      <c r="P981" s="30">
        <v>3</v>
      </c>
      <c r="Q981" s="30">
        <f t="shared" si="135"/>
        <v>2.33</v>
      </c>
      <c r="R981" s="30">
        <f t="shared" si="136"/>
        <v>2.19</v>
      </c>
      <c r="S981" s="30">
        <f t="shared" si="137"/>
        <v>3</v>
      </c>
      <c r="T981" s="30">
        <f t="shared" si="138"/>
        <v>37.6</v>
      </c>
      <c r="U981" s="30">
        <f t="shared" si="139"/>
        <v>14</v>
      </c>
      <c r="V981" s="30">
        <f t="shared" si="140"/>
        <v>0</v>
      </c>
      <c r="W981" s="30">
        <f t="shared" si="141"/>
        <v>0</v>
      </c>
      <c r="X981" s="30">
        <f t="shared" si="142"/>
        <v>3</v>
      </c>
      <c r="Y981" s="30">
        <f t="shared" si="143"/>
        <v>62.120000000000005</v>
      </c>
    </row>
    <row r="982" spans="1:25" x14ac:dyDescent="0.2">
      <c r="A982" s="28">
        <v>42621</v>
      </c>
      <c r="B982">
        <v>2016</v>
      </c>
      <c r="C982">
        <v>9</v>
      </c>
      <c r="D982" t="s">
        <v>563</v>
      </c>
      <c r="E982" t="s">
        <v>415</v>
      </c>
      <c r="F982">
        <v>4</v>
      </c>
      <c r="G982" t="s">
        <v>1440</v>
      </c>
      <c r="H982" t="s">
        <v>1440</v>
      </c>
      <c r="I982" s="30">
        <v>6</v>
      </c>
      <c r="J982" s="30">
        <v>2.99</v>
      </c>
      <c r="K982" s="30">
        <v>4</v>
      </c>
      <c r="L982" s="30">
        <v>33</v>
      </c>
      <c r="M982" s="30">
        <v>8</v>
      </c>
      <c r="N982" s="30">
        <v>1</v>
      </c>
      <c r="O982" s="30">
        <v>0</v>
      </c>
      <c r="P982" s="30">
        <v>0</v>
      </c>
      <c r="Q982" s="30">
        <f t="shared" si="135"/>
        <v>6</v>
      </c>
      <c r="R982" s="30">
        <f t="shared" si="136"/>
        <v>2.99</v>
      </c>
      <c r="S982" s="30">
        <f t="shared" si="137"/>
        <v>4</v>
      </c>
      <c r="T982" s="30">
        <f t="shared" si="138"/>
        <v>33</v>
      </c>
      <c r="U982" s="30">
        <f t="shared" si="139"/>
        <v>8</v>
      </c>
      <c r="V982" s="30">
        <f t="shared" si="140"/>
        <v>1</v>
      </c>
      <c r="W982" s="30">
        <f t="shared" si="141"/>
        <v>0</v>
      </c>
      <c r="X982" s="30">
        <f t="shared" si="142"/>
        <v>0</v>
      </c>
      <c r="Y982" s="30">
        <f t="shared" si="143"/>
        <v>54.99</v>
      </c>
    </row>
    <row r="983" spans="1:25" x14ac:dyDescent="0.2">
      <c r="A983" s="28">
        <v>42622</v>
      </c>
      <c r="B983">
        <v>2016</v>
      </c>
      <c r="C983">
        <v>9</v>
      </c>
      <c r="D983" t="s">
        <v>563</v>
      </c>
      <c r="E983" t="s">
        <v>417</v>
      </c>
      <c r="F983">
        <v>5</v>
      </c>
      <c r="G983" t="s">
        <v>1440</v>
      </c>
      <c r="H983" t="s">
        <v>1440</v>
      </c>
      <c r="I983" s="30">
        <v>4.99</v>
      </c>
      <c r="J983" s="30">
        <v>3.99</v>
      </c>
      <c r="K983" s="30">
        <v>3.25</v>
      </c>
      <c r="L983" s="30">
        <v>26.123999999999999</v>
      </c>
      <c r="M983" s="30">
        <v>11</v>
      </c>
      <c r="N983" s="30">
        <v>2</v>
      </c>
      <c r="O983" s="30">
        <v>10</v>
      </c>
      <c r="P983" s="30">
        <v>3</v>
      </c>
      <c r="Q983" s="30">
        <f t="shared" si="135"/>
        <v>4.99</v>
      </c>
      <c r="R983" s="30">
        <f t="shared" si="136"/>
        <v>3.99</v>
      </c>
      <c r="S983" s="30">
        <f t="shared" si="137"/>
        <v>3.25</v>
      </c>
      <c r="T983" s="30">
        <f t="shared" si="138"/>
        <v>26.123999999999999</v>
      </c>
      <c r="U983" s="30">
        <f t="shared" si="139"/>
        <v>11</v>
      </c>
      <c r="V983" s="30">
        <f t="shared" si="140"/>
        <v>2</v>
      </c>
      <c r="W983" s="30">
        <f t="shared" si="141"/>
        <v>10</v>
      </c>
      <c r="X983" s="30">
        <f t="shared" si="142"/>
        <v>3</v>
      </c>
      <c r="Y983" s="30">
        <f t="shared" si="143"/>
        <v>64.353999999999999</v>
      </c>
    </row>
    <row r="984" spans="1:25" x14ac:dyDescent="0.2">
      <c r="A984" s="28">
        <v>42623</v>
      </c>
      <c r="B984">
        <v>2016</v>
      </c>
      <c r="C984">
        <v>9</v>
      </c>
      <c r="D984" t="s">
        <v>563</v>
      </c>
      <c r="E984" t="s">
        <v>419</v>
      </c>
      <c r="F984">
        <v>6</v>
      </c>
      <c r="G984" t="s">
        <v>1440</v>
      </c>
      <c r="H984" t="s">
        <v>1440</v>
      </c>
      <c r="I984" s="30">
        <v>8.33</v>
      </c>
      <c r="J984" s="30">
        <v>11.31</v>
      </c>
      <c r="K984" s="30">
        <v>10</v>
      </c>
      <c r="L984" s="30">
        <v>34</v>
      </c>
      <c r="M984" s="30">
        <v>9</v>
      </c>
      <c r="N984" s="30">
        <v>0</v>
      </c>
      <c r="O984" s="30">
        <v>4</v>
      </c>
      <c r="P984" s="30">
        <v>3</v>
      </c>
      <c r="Q984" s="30">
        <f t="shared" si="135"/>
        <v>8.33</v>
      </c>
      <c r="R984" s="30">
        <f t="shared" si="136"/>
        <v>11.31</v>
      </c>
      <c r="S984" s="30">
        <f t="shared" si="137"/>
        <v>10</v>
      </c>
      <c r="T984" s="30">
        <f t="shared" si="138"/>
        <v>34</v>
      </c>
      <c r="U984" s="30">
        <f t="shared" si="139"/>
        <v>9</v>
      </c>
      <c r="V984" s="30">
        <f t="shared" si="140"/>
        <v>0</v>
      </c>
      <c r="W984" s="30">
        <f t="shared" si="141"/>
        <v>4</v>
      </c>
      <c r="X984" s="30">
        <f t="shared" si="142"/>
        <v>3</v>
      </c>
      <c r="Y984" s="30">
        <f t="shared" si="143"/>
        <v>79.64</v>
      </c>
    </row>
    <row r="985" spans="1:25" x14ac:dyDescent="0.2">
      <c r="A985" s="28">
        <v>42624</v>
      </c>
      <c r="B985">
        <v>2016</v>
      </c>
      <c r="C985">
        <v>9</v>
      </c>
      <c r="D985" t="s">
        <v>563</v>
      </c>
      <c r="E985" t="s">
        <v>421</v>
      </c>
      <c r="F985">
        <v>7</v>
      </c>
      <c r="G985" t="s">
        <v>1440</v>
      </c>
      <c r="H985" t="s">
        <v>1440</v>
      </c>
      <c r="I985" s="30">
        <v>2.66</v>
      </c>
      <c r="J985" s="30">
        <v>6.99</v>
      </c>
      <c r="K985" s="30">
        <v>7.1</v>
      </c>
      <c r="L985" s="30">
        <v>57.2</v>
      </c>
      <c r="M985" s="30">
        <v>8</v>
      </c>
      <c r="N985" s="30">
        <v>0</v>
      </c>
      <c r="O985" s="30">
        <v>10</v>
      </c>
      <c r="P985" s="30">
        <v>4</v>
      </c>
      <c r="Q985" s="30">
        <f t="shared" si="135"/>
        <v>2.66</v>
      </c>
      <c r="R985" s="30">
        <f t="shared" si="136"/>
        <v>6.99</v>
      </c>
      <c r="S985" s="30">
        <f t="shared" si="137"/>
        <v>7.1</v>
      </c>
      <c r="T985" s="30">
        <f t="shared" si="138"/>
        <v>57.2</v>
      </c>
      <c r="U985" s="30">
        <f t="shared" si="139"/>
        <v>8</v>
      </c>
      <c r="V985" s="30">
        <f t="shared" si="140"/>
        <v>0</v>
      </c>
      <c r="W985" s="30">
        <f t="shared" si="141"/>
        <v>10</v>
      </c>
      <c r="X985" s="30">
        <f t="shared" si="142"/>
        <v>4</v>
      </c>
      <c r="Y985" s="30">
        <f t="shared" si="143"/>
        <v>95.95</v>
      </c>
    </row>
    <row r="986" spans="1:25" x14ac:dyDescent="0.2">
      <c r="A986" s="28">
        <v>42625</v>
      </c>
      <c r="B986">
        <v>2016</v>
      </c>
      <c r="C986">
        <v>9</v>
      </c>
      <c r="D986" t="s">
        <v>563</v>
      </c>
      <c r="E986" t="s">
        <v>62</v>
      </c>
      <c r="F986">
        <v>1</v>
      </c>
      <c r="G986" t="s">
        <v>1440</v>
      </c>
      <c r="H986" t="s">
        <v>1440</v>
      </c>
      <c r="I986" s="30">
        <v>7</v>
      </c>
      <c r="J986" s="30">
        <v>6</v>
      </c>
      <c r="K986" s="30">
        <v>4</v>
      </c>
      <c r="L986" s="30">
        <v>24</v>
      </c>
      <c r="M986" s="30">
        <v>10</v>
      </c>
      <c r="N986" s="30">
        <v>0</v>
      </c>
      <c r="O986" s="30">
        <v>8</v>
      </c>
      <c r="P986" s="30">
        <v>4</v>
      </c>
      <c r="Q986" s="30">
        <f t="shared" si="135"/>
        <v>7</v>
      </c>
      <c r="R986" s="30">
        <f t="shared" si="136"/>
        <v>6</v>
      </c>
      <c r="S986" s="30">
        <f t="shared" si="137"/>
        <v>4</v>
      </c>
      <c r="T986" s="30">
        <f t="shared" si="138"/>
        <v>24</v>
      </c>
      <c r="U986" s="30">
        <f t="shared" si="139"/>
        <v>10</v>
      </c>
      <c r="V986" s="30">
        <f t="shared" si="140"/>
        <v>0</v>
      </c>
      <c r="W986" s="30">
        <f t="shared" si="141"/>
        <v>8</v>
      </c>
      <c r="X986" s="30">
        <f t="shared" si="142"/>
        <v>4</v>
      </c>
      <c r="Y986" s="30">
        <f t="shared" si="143"/>
        <v>63</v>
      </c>
    </row>
    <row r="987" spans="1:25" x14ac:dyDescent="0.2">
      <c r="A987" s="28">
        <v>42626</v>
      </c>
      <c r="B987">
        <v>2016</v>
      </c>
      <c r="C987">
        <v>9</v>
      </c>
      <c r="D987" t="s">
        <v>563</v>
      </c>
      <c r="E987" t="s">
        <v>411</v>
      </c>
      <c r="F987">
        <v>2</v>
      </c>
      <c r="G987" t="s">
        <v>1440</v>
      </c>
      <c r="H987" t="s">
        <v>1440</v>
      </c>
      <c r="I987" s="30">
        <v>7</v>
      </c>
      <c r="J987" s="30">
        <v>5.7590000000000003</v>
      </c>
      <c r="K987" s="30">
        <v>4</v>
      </c>
      <c r="L987" s="30">
        <v>32</v>
      </c>
      <c r="M987" s="30">
        <v>13</v>
      </c>
      <c r="N987" s="30">
        <v>0</v>
      </c>
      <c r="O987" s="30">
        <v>2</v>
      </c>
      <c r="P987" s="30">
        <v>0</v>
      </c>
      <c r="Q987" s="30">
        <f t="shared" si="135"/>
        <v>7</v>
      </c>
      <c r="R987" s="30">
        <f t="shared" si="136"/>
        <v>5.7590000000000003</v>
      </c>
      <c r="S987" s="30">
        <f t="shared" si="137"/>
        <v>4</v>
      </c>
      <c r="T987" s="30">
        <f t="shared" si="138"/>
        <v>32</v>
      </c>
      <c r="U987" s="30">
        <f t="shared" si="139"/>
        <v>13</v>
      </c>
      <c r="V987" s="30">
        <f t="shared" si="140"/>
        <v>0</v>
      </c>
      <c r="W987" s="30">
        <f t="shared" si="141"/>
        <v>2</v>
      </c>
      <c r="X987" s="30">
        <f t="shared" si="142"/>
        <v>0</v>
      </c>
      <c r="Y987" s="30">
        <f t="shared" si="143"/>
        <v>63.759</v>
      </c>
    </row>
    <row r="988" spans="1:25" x14ac:dyDescent="0.2">
      <c r="A988" s="28">
        <v>42627</v>
      </c>
      <c r="B988">
        <v>2016</v>
      </c>
      <c r="C988">
        <v>9</v>
      </c>
      <c r="D988" t="s">
        <v>563</v>
      </c>
      <c r="E988" t="s">
        <v>413</v>
      </c>
      <c r="F988">
        <v>3</v>
      </c>
      <c r="G988" t="s">
        <v>1440</v>
      </c>
      <c r="H988" t="s">
        <v>1440</v>
      </c>
      <c r="I988" s="30">
        <v>6</v>
      </c>
      <c r="J988" s="30">
        <v>3.7919999999999998</v>
      </c>
      <c r="K988" s="30">
        <v>2.5</v>
      </c>
      <c r="L988" s="30">
        <v>24.4</v>
      </c>
      <c r="M988" s="30">
        <v>7</v>
      </c>
      <c r="N988" s="30">
        <v>0</v>
      </c>
      <c r="O988" s="30">
        <v>8</v>
      </c>
      <c r="P988" s="30">
        <v>2</v>
      </c>
      <c r="Q988" s="30">
        <f t="shared" si="135"/>
        <v>6</v>
      </c>
      <c r="R988" s="30">
        <f t="shared" si="136"/>
        <v>3.7919999999999998</v>
      </c>
      <c r="S988" s="30">
        <f t="shared" si="137"/>
        <v>2.5</v>
      </c>
      <c r="T988" s="30">
        <f t="shared" si="138"/>
        <v>24.4</v>
      </c>
      <c r="U988" s="30">
        <f t="shared" si="139"/>
        <v>7</v>
      </c>
      <c r="V988" s="30">
        <f t="shared" si="140"/>
        <v>0</v>
      </c>
      <c r="W988" s="30">
        <f t="shared" si="141"/>
        <v>8</v>
      </c>
      <c r="X988" s="30">
        <f t="shared" si="142"/>
        <v>2</v>
      </c>
      <c r="Y988" s="30">
        <f t="shared" si="143"/>
        <v>53.692</v>
      </c>
    </row>
    <row r="989" spans="1:25" x14ac:dyDescent="0.2">
      <c r="A989" s="28">
        <v>42628</v>
      </c>
      <c r="B989">
        <v>2016</v>
      </c>
      <c r="C989">
        <v>9</v>
      </c>
      <c r="D989" t="s">
        <v>563</v>
      </c>
      <c r="E989" t="s">
        <v>415</v>
      </c>
      <c r="F989">
        <v>4</v>
      </c>
      <c r="G989" t="s">
        <v>1440</v>
      </c>
      <c r="H989" t="s">
        <v>1440</v>
      </c>
      <c r="I989" s="30">
        <v>3</v>
      </c>
      <c r="J989" s="30">
        <v>6.6280000000000001</v>
      </c>
      <c r="K989" s="30">
        <v>2</v>
      </c>
      <c r="L989" s="30">
        <v>38</v>
      </c>
      <c r="M989" s="30">
        <v>31</v>
      </c>
      <c r="N989" s="30">
        <v>0</v>
      </c>
      <c r="O989" s="30">
        <v>3</v>
      </c>
      <c r="P989" s="30">
        <v>1</v>
      </c>
      <c r="Q989" s="30">
        <f t="shared" si="135"/>
        <v>3</v>
      </c>
      <c r="R989" s="30">
        <f t="shared" si="136"/>
        <v>6.6280000000000001</v>
      </c>
      <c r="S989" s="30">
        <f t="shared" si="137"/>
        <v>2</v>
      </c>
      <c r="T989" s="30">
        <f t="shared" si="138"/>
        <v>38</v>
      </c>
      <c r="U989" s="30">
        <f t="shared" si="139"/>
        <v>31</v>
      </c>
      <c r="V989" s="30">
        <f t="shared" si="140"/>
        <v>0</v>
      </c>
      <c r="W989" s="30">
        <f t="shared" si="141"/>
        <v>3</v>
      </c>
      <c r="X989" s="30">
        <f t="shared" si="142"/>
        <v>1</v>
      </c>
      <c r="Y989" s="30">
        <f t="shared" si="143"/>
        <v>84.628</v>
      </c>
    </row>
    <row r="990" spans="1:25" x14ac:dyDescent="0.2">
      <c r="A990" s="28">
        <v>42629</v>
      </c>
      <c r="B990">
        <v>2016</v>
      </c>
      <c r="C990">
        <v>9</v>
      </c>
      <c r="D990" t="s">
        <v>563</v>
      </c>
      <c r="E990" t="s">
        <v>417</v>
      </c>
      <c r="F990">
        <v>5</v>
      </c>
      <c r="G990" t="s">
        <v>1440</v>
      </c>
      <c r="H990" t="s">
        <v>1440</v>
      </c>
      <c r="I990" s="30">
        <v>2</v>
      </c>
      <c r="J990" s="30">
        <v>1.33</v>
      </c>
      <c r="K990" s="30">
        <v>4</v>
      </c>
      <c r="L990" s="30">
        <v>26.3</v>
      </c>
      <c r="M990" s="30">
        <v>17</v>
      </c>
      <c r="N990" s="30">
        <v>0</v>
      </c>
      <c r="O990" s="30">
        <v>3</v>
      </c>
      <c r="P990" s="30">
        <v>0</v>
      </c>
      <c r="Q990" s="30">
        <f t="shared" si="135"/>
        <v>2</v>
      </c>
      <c r="R990" s="30">
        <f t="shared" si="136"/>
        <v>1.33</v>
      </c>
      <c r="S990" s="30">
        <f t="shared" si="137"/>
        <v>4</v>
      </c>
      <c r="T990" s="30">
        <f t="shared" si="138"/>
        <v>26.3</v>
      </c>
      <c r="U990" s="30">
        <f t="shared" si="139"/>
        <v>17</v>
      </c>
      <c r="V990" s="30">
        <f t="shared" si="140"/>
        <v>0</v>
      </c>
      <c r="W990" s="30">
        <f t="shared" si="141"/>
        <v>3</v>
      </c>
      <c r="X990" s="30">
        <f t="shared" si="142"/>
        <v>0</v>
      </c>
      <c r="Y990" s="30">
        <f t="shared" si="143"/>
        <v>53.63</v>
      </c>
    </row>
    <row r="991" spans="1:25" x14ac:dyDescent="0.2">
      <c r="A991" s="28">
        <v>42630</v>
      </c>
      <c r="B991">
        <v>2016</v>
      </c>
      <c r="C991">
        <v>9</v>
      </c>
      <c r="D991" t="s">
        <v>563</v>
      </c>
      <c r="E991" t="s">
        <v>419</v>
      </c>
      <c r="F991">
        <v>6</v>
      </c>
      <c r="G991" t="s">
        <v>1440</v>
      </c>
      <c r="H991" t="s">
        <v>1440</v>
      </c>
      <c r="I991" s="30">
        <v>6.67</v>
      </c>
      <c r="J991" s="30">
        <v>3.6930000000000001</v>
      </c>
      <c r="K991" s="30">
        <v>2.4</v>
      </c>
      <c r="L991" s="30">
        <v>56</v>
      </c>
      <c r="M991" s="30">
        <v>11</v>
      </c>
      <c r="N991" s="30">
        <v>0</v>
      </c>
      <c r="O991" s="30">
        <v>5</v>
      </c>
      <c r="P991" s="30">
        <v>4.0999999999999996</v>
      </c>
      <c r="Q991" s="30">
        <f t="shared" si="135"/>
        <v>6.67</v>
      </c>
      <c r="R991" s="30">
        <f t="shared" si="136"/>
        <v>3.6930000000000001</v>
      </c>
      <c r="S991" s="30">
        <f t="shared" si="137"/>
        <v>2.4</v>
      </c>
      <c r="T991" s="30">
        <f t="shared" si="138"/>
        <v>56</v>
      </c>
      <c r="U991" s="30">
        <f t="shared" si="139"/>
        <v>11</v>
      </c>
      <c r="V991" s="30">
        <f t="shared" si="140"/>
        <v>0</v>
      </c>
      <c r="W991" s="30">
        <f t="shared" si="141"/>
        <v>5</v>
      </c>
      <c r="X991" s="30">
        <f t="shared" si="142"/>
        <v>4.0999999999999996</v>
      </c>
      <c r="Y991" s="30">
        <f t="shared" si="143"/>
        <v>88.863</v>
      </c>
    </row>
    <row r="992" spans="1:25" x14ac:dyDescent="0.2">
      <c r="A992" s="28">
        <v>42631</v>
      </c>
      <c r="B992">
        <v>2016</v>
      </c>
      <c r="C992">
        <v>9</v>
      </c>
      <c r="D992" t="s">
        <v>563</v>
      </c>
      <c r="E992" t="s">
        <v>421</v>
      </c>
      <c r="F992">
        <v>7</v>
      </c>
      <c r="G992" t="s">
        <v>1440</v>
      </c>
      <c r="H992" t="s">
        <v>1440</v>
      </c>
      <c r="I992" s="30">
        <v>5.99</v>
      </c>
      <c r="J992" s="30">
        <v>7.32</v>
      </c>
      <c r="K992" s="30">
        <v>2</v>
      </c>
      <c r="L992" s="30">
        <v>24.45</v>
      </c>
      <c r="M992" s="30">
        <v>4</v>
      </c>
      <c r="N992" s="30">
        <v>0</v>
      </c>
      <c r="O992" s="30">
        <v>8</v>
      </c>
      <c r="P992" s="30">
        <v>1</v>
      </c>
      <c r="Q992" s="30">
        <f t="shared" si="135"/>
        <v>5.99</v>
      </c>
      <c r="R992" s="30">
        <f t="shared" si="136"/>
        <v>7.32</v>
      </c>
      <c r="S992" s="30">
        <f t="shared" si="137"/>
        <v>2</v>
      </c>
      <c r="T992" s="30">
        <f t="shared" si="138"/>
        <v>24.45</v>
      </c>
      <c r="U992" s="30">
        <f t="shared" si="139"/>
        <v>4</v>
      </c>
      <c r="V992" s="30">
        <f t="shared" si="140"/>
        <v>0</v>
      </c>
      <c r="W992" s="30">
        <f t="shared" si="141"/>
        <v>8</v>
      </c>
      <c r="X992" s="30">
        <f t="shared" si="142"/>
        <v>1</v>
      </c>
      <c r="Y992" s="30">
        <f t="shared" si="143"/>
        <v>52.76</v>
      </c>
    </row>
    <row r="993" spans="1:25" x14ac:dyDescent="0.2">
      <c r="A993" s="28">
        <v>42632</v>
      </c>
      <c r="B993">
        <v>2016</v>
      </c>
      <c r="C993">
        <v>9</v>
      </c>
      <c r="D993" t="s">
        <v>563</v>
      </c>
      <c r="E993" t="s">
        <v>62</v>
      </c>
      <c r="F993">
        <v>1</v>
      </c>
      <c r="G993" t="s">
        <v>1440</v>
      </c>
      <c r="H993" t="s">
        <v>1440</v>
      </c>
      <c r="I993" s="30">
        <v>4</v>
      </c>
      <c r="J993" s="30">
        <v>3.3959999999999999</v>
      </c>
      <c r="K993" s="30">
        <v>2.15</v>
      </c>
      <c r="L993" s="30">
        <v>31</v>
      </c>
      <c r="M993" s="30">
        <v>11</v>
      </c>
      <c r="N993" s="30">
        <v>2</v>
      </c>
      <c r="O993" s="30">
        <v>0</v>
      </c>
      <c r="P993" s="30">
        <v>1</v>
      </c>
      <c r="Q993" s="30">
        <f t="shared" si="135"/>
        <v>4</v>
      </c>
      <c r="R993" s="30">
        <f t="shared" si="136"/>
        <v>3.3959999999999999</v>
      </c>
      <c r="S993" s="30">
        <f t="shared" si="137"/>
        <v>2.15</v>
      </c>
      <c r="T993" s="30">
        <f t="shared" si="138"/>
        <v>31</v>
      </c>
      <c r="U993" s="30">
        <f t="shared" si="139"/>
        <v>11</v>
      </c>
      <c r="V993" s="30">
        <f t="shared" si="140"/>
        <v>2</v>
      </c>
      <c r="W993" s="30">
        <f t="shared" si="141"/>
        <v>0</v>
      </c>
      <c r="X993" s="30">
        <f t="shared" si="142"/>
        <v>1</v>
      </c>
      <c r="Y993" s="30">
        <f t="shared" si="143"/>
        <v>54.545999999999999</v>
      </c>
    </row>
    <row r="994" spans="1:25" x14ac:dyDescent="0.2">
      <c r="A994" s="28">
        <v>42633</v>
      </c>
      <c r="B994">
        <v>2016</v>
      </c>
      <c r="C994">
        <v>9</v>
      </c>
      <c r="D994" t="s">
        <v>563</v>
      </c>
      <c r="E994" t="s">
        <v>411</v>
      </c>
      <c r="F994">
        <v>2</v>
      </c>
      <c r="G994" t="s">
        <v>1440</v>
      </c>
      <c r="H994" t="s">
        <v>1440</v>
      </c>
      <c r="I994" s="30">
        <v>4.67</v>
      </c>
      <c r="J994" s="30">
        <v>2.7919999999999998</v>
      </c>
      <c r="K994" s="30">
        <v>3</v>
      </c>
      <c r="L994" s="30">
        <v>33.4</v>
      </c>
      <c r="M994" s="30">
        <v>14</v>
      </c>
      <c r="N994" s="30">
        <v>0</v>
      </c>
      <c r="O994" s="30">
        <v>4</v>
      </c>
      <c r="P994" s="30">
        <v>1</v>
      </c>
      <c r="Q994" s="30">
        <f t="shared" si="135"/>
        <v>4.67</v>
      </c>
      <c r="R994" s="30">
        <f t="shared" si="136"/>
        <v>2.7919999999999998</v>
      </c>
      <c r="S994" s="30">
        <f t="shared" si="137"/>
        <v>3</v>
      </c>
      <c r="T994" s="30">
        <f t="shared" si="138"/>
        <v>33.4</v>
      </c>
      <c r="U994" s="30">
        <f t="shared" si="139"/>
        <v>14</v>
      </c>
      <c r="V994" s="30">
        <f t="shared" si="140"/>
        <v>0</v>
      </c>
      <c r="W994" s="30">
        <f t="shared" si="141"/>
        <v>4</v>
      </c>
      <c r="X994" s="30">
        <f t="shared" si="142"/>
        <v>1</v>
      </c>
      <c r="Y994" s="30">
        <f t="shared" si="143"/>
        <v>62.861999999999995</v>
      </c>
    </row>
    <row r="995" spans="1:25" x14ac:dyDescent="0.2">
      <c r="A995" s="28">
        <v>42634</v>
      </c>
      <c r="B995">
        <v>2016</v>
      </c>
      <c r="C995">
        <v>9</v>
      </c>
      <c r="D995" t="s">
        <v>563</v>
      </c>
      <c r="E995" t="s">
        <v>413</v>
      </c>
      <c r="F995">
        <v>3</v>
      </c>
      <c r="G995" t="s">
        <v>1440</v>
      </c>
      <c r="H995" t="s">
        <v>1440</v>
      </c>
      <c r="I995" s="30">
        <v>8.34</v>
      </c>
      <c r="J995" s="30">
        <v>4.3099999999999996</v>
      </c>
      <c r="K995" s="30">
        <v>3.05</v>
      </c>
      <c r="L995" s="30">
        <v>19.7</v>
      </c>
      <c r="M995" s="30">
        <v>12</v>
      </c>
      <c r="N995" s="30">
        <v>0</v>
      </c>
      <c r="O995" s="30">
        <v>3</v>
      </c>
      <c r="P995" s="30">
        <v>2</v>
      </c>
      <c r="Q995" s="30">
        <f t="shared" si="135"/>
        <v>8.34</v>
      </c>
      <c r="R995" s="30">
        <f t="shared" si="136"/>
        <v>4.3099999999999996</v>
      </c>
      <c r="S995" s="30">
        <f t="shared" si="137"/>
        <v>3.05</v>
      </c>
      <c r="T995" s="30">
        <f t="shared" si="138"/>
        <v>19.7</v>
      </c>
      <c r="U995" s="30">
        <f t="shared" si="139"/>
        <v>12</v>
      </c>
      <c r="V995" s="30">
        <f t="shared" si="140"/>
        <v>0</v>
      </c>
      <c r="W995" s="30">
        <f t="shared" si="141"/>
        <v>3</v>
      </c>
      <c r="X995" s="30">
        <f t="shared" si="142"/>
        <v>2</v>
      </c>
      <c r="Y995" s="30">
        <f t="shared" si="143"/>
        <v>52.4</v>
      </c>
    </row>
    <row r="996" spans="1:25" x14ac:dyDescent="0.2">
      <c r="A996" s="28">
        <v>42635</v>
      </c>
      <c r="B996">
        <v>2016</v>
      </c>
      <c r="C996">
        <v>9</v>
      </c>
      <c r="D996" t="s">
        <v>563</v>
      </c>
      <c r="E996" t="s">
        <v>415</v>
      </c>
      <c r="F996">
        <v>4</v>
      </c>
      <c r="G996" t="s">
        <v>1440</v>
      </c>
      <c r="H996" t="s">
        <v>1440</v>
      </c>
      <c r="I996" s="30">
        <v>6.33</v>
      </c>
      <c r="J996" s="30">
        <v>2.33</v>
      </c>
      <c r="K996" s="30">
        <v>2.1</v>
      </c>
      <c r="L996" s="30">
        <v>29.4</v>
      </c>
      <c r="M996" s="30">
        <v>6</v>
      </c>
      <c r="N996" s="30">
        <v>0</v>
      </c>
      <c r="O996" s="30">
        <v>4</v>
      </c>
      <c r="P996" s="30">
        <v>3</v>
      </c>
      <c r="Q996" s="30">
        <f t="shared" si="135"/>
        <v>6.33</v>
      </c>
      <c r="R996" s="30">
        <f t="shared" si="136"/>
        <v>2.33</v>
      </c>
      <c r="S996" s="30">
        <f t="shared" si="137"/>
        <v>2.1</v>
      </c>
      <c r="T996" s="30">
        <f t="shared" si="138"/>
        <v>29.4</v>
      </c>
      <c r="U996" s="30">
        <f t="shared" si="139"/>
        <v>6</v>
      </c>
      <c r="V996" s="30">
        <f t="shared" si="140"/>
        <v>0</v>
      </c>
      <c r="W996" s="30">
        <f t="shared" si="141"/>
        <v>4</v>
      </c>
      <c r="X996" s="30">
        <f t="shared" si="142"/>
        <v>3</v>
      </c>
      <c r="Y996" s="30">
        <f t="shared" si="143"/>
        <v>53.16</v>
      </c>
    </row>
    <row r="997" spans="1:25" x14ac:dyDescent="0.2">
      <c r="A997" s="28">
        <v>42636</v>
      </c>
      <c r="B997">
        <v>2016</v>
      </c>
      <c r="C997">
        <v>9</v>
      </c>
      <c r="D997" t="s">
        <v>563</v>
      </c>
      <c r="E997" t="s">
        <v>417</v>
      </c>
      <c r="F997">
        <v>5</v>
      </c>
      <c r="G997" t="s">
        <v>1440</v>
      </c>
      <c r="H997" t="s">
        <v>1440</v>
      </c>
      <c r="I997" s="30">
        <v>2.33</v>
      </c>
      <c r="J997" s="30">
        <v>6.99</v>
      </c>
      <c r="K997" s="30">
        <v>6</v>
      </c>
      <c r="L997" s="30">
        <v>28.4</v>
      </c>
      <c r="M997" s="30">
        <v>13</v>
      </c>
      <c r="N997" s="30">
        <v>3</v>
      </c>
      <c r="O997" s="30">
        <v>7</v>
      </c>
      <c r="P997" s="30">
        <v>1</v>
      </c>
      <c r="Q997" s="30">
        <f t="shared" si="135"/>
        <v>2.33</v>
      </c>
      <c r="R997" s="30">
        <f t="shared" si="136"/>
        <v>6.99</v>
      </c>
      <c r="S997" s="30">
        <f t="shared" si="137"/>
        <v>6</v>
      </c>
      <c r="T997" s="30">
        <f t="shared" si="138"/>
        <v>28.4</v>
      </c>
      <c r="U997" s="30">
        <f t="shared" si="139"/>
        <v>13</v>
      </c>
      <c r="V997" s="30">
        <f t="shared" si="140"/>
        <v>3</v>
      </c>
      <c r="W997" s="30">
        <f t="shared" si="141"/>
        <v>7</v>
      </c>
      <c r="X997" s="30">
        <f t="shared" si="142"/>
        <v>1</v>
      </c>
      <c r="Y997" s="30">
        <f t="shared" si="143"/>
        <v>67.72</v>
      </c>
    </row>
    <row r="998" spans="1:25" x14ac:dyDescent="0.2">
      <c r="A998" s="28">
        <v>42637</v>
      </c>
      <c r="B998">
        <v>2016</v>
      </c>
      <c r="C998">
        <v>9</v>
      </c>
      <c r="D998" t="s">
        <v>563</v>
      </c>
      <c r="E998" t="s">
        <v>419</v>
      </c>
      <c r="F998">
        <v>6</v>
      </c>
      <c r="G998" t="s">
        <v>1440</v>
      </c>
      <c r="H998" t="s">
        <v>1440</v>
      </c>
      <c r="I998" s="30">
        <v>2</v>
      </c>
      <c r="J998" s="30">
        <v>3.7789999999999999</v>
      </c>
      <c r="K998" s="30">
        <v>6.2</v>
      </c>
      <c r="L998" s="30">
        <v>61.2</v>
      </c>
      <c r="M998" s="30">
        <v>8</v>
      </c>
      <c r="N998" s="30">
        <v>0</v>
      </c>
      <c r="O998" s="30">
        <v>1</v>
      </c>
      <c r="P998" s="30">
        <v>1</v>
      </c>
      <c r="Q998" s="30">
        <f t="shared" si="135"/>
        <v>2</v>
      </c>
      <c r="R998" s="30">
        <f t="shared" si="136"/>
        <v>3.7789999999999999</v>
      </c>
      <c r="S998" s="30">
        <f t="shared" si="137"/>
        <v>6.2</v>
      </c>
      <c r="T998" s="30">
        <f t="shared" si="138"/>
        <v>61.2</v>
      </c>
      <c r="U998" s="30">
        <f t="shared" si="139"/>
        <v>8</v>
      </c>
      <c r="V998" s="30">
        <f t="shared" si="140"/>
        <v>0</v>
      </c>
      <c r="W998" s="30">
        <f t="shared" si="141"/>
        <v>1</v>
      </c>
      <c r="X998" s="30">
        <f t="shared" si="142"/>
        <v>1</v>
      </c>
      <c r="Y998" s="30">
        <f t="shared" si="143"/>
        <v>83.179000000000002</v>
      </c>
    </row>
    <row r="999" spans="1:25" x14ac:dyDescent="0.2">
      <c r="A999" s="28">
        <v>42638</v>
      </c>
      <c r="B999">
        <v>2016</v>
      </c>
      <c r="C999">
        <v>9</v>
      </c>
      <c r="D999" t="s">
        <v>563</v>
      </c>
      <c r="E999" t="s">
        <v>421</v>
      </c>
      <c r="F999">
        <v>7</v>
      </c>
      <c r="G999" t="s">
        <v>1440</v>
      </c>
      <c r="H999" t="s">
        <v>1440</v>
      </c>
      <c r="I999" s="30">
        <v>6</v>
      </c>
      <c r="J999" s="30">
        <v>4.33</v>
      </c>
      <c r="K999" s="30">
        <v>3</v>
      </c>
      <c r="L999" s="30">
        <v>61.125</v>
      </c>
      <c r="M999" s="30">
        <v>3</v>
      </c>
      <c r="N999" s="30">
        <v>0</v>
      </c>
      <c r="O999" s="30">
        <v>10</v>
      </c>
      <c r="P999" s="30">
        <v>2</v>
      </c>
      <c r="Q999" s="30">
        <f t="shared" si="135"/>
        <v>6</v>
      </c>
      <c r="R999" s="30">
        <f t="shared" si="136"/>
        <v>4.33</v>
      </c>
      <c r="S999" s="30">
        <f t="shared" si="137"/>
        <v>3</v>
      </c>
      <c r="T999" s="30">
        <f t="shared" si="138"/>
        <v>61.125</v>
      </c>
      <c r="U999" s="30">
        <f t="shared" si="139"/>
        <v>3</v>
      </c>
      <c r="V999" s="30">
        <f t="shared" si="140"/>
        <v>0</v>
      </c>
      <c r="W999" s="30">
        <f t="shared" si="141"/>
        <v>10</v>
      </c>
      <c r="X999" s="30">
        <f t="shared" si="142"/>
        <v>2</v>
      </c>
      <c r="Y999" s="30">
        <f t="shared" si="143"/>
        <v>89.454999999999998</v>
      </c>
    </row>
    <row r="1000" spans="1:25" x14ac:dyDescent="0.2">
      <c r="A1000" s="28">
        <v>42639</v>
      </c>
      <c r="B1000">
        <v>2016</v>
      </c>
      <c r="C1000">
        <v>9</v>
      </c>
      <c r="D1000" t="s">
        <v>563</v>
      </c>
      <c r="E1000" t="s">
        <v>62</v>
      </c>
      <c r="F1000">
        <v>1</v>
      </c>
      <c r="G1000" t="s">
        <v>1440</v>
      </c>
      <c r="H1000" t="s">
        <v>1440</v>
      </c>
      <c r="I1000" s="30">
        <v>5.99</v>
      </c>
      <c r="J1000" s="30">
        <v>1</v>
      </c>
      <c r="K1000" s="30">
        <v>4</v>
      </c>
      <c r="L1000" s="30">
        <v>57.6</v>
      </c>
      <c r="M1000" s="30">
        <v>4</v>
      </c>
      <c r="N1000" s="30">
        <v>2</v>
      </c>
      <c r="O1000" s="30">
        <v>4</v>
      </c>
      <c r="P1000" s="30">
        <v>1</v>
      </c>
      <c r="Q1000" s="30">
        <f t="shared" si="135"/>
        <v>5.99</v>
      </c>
      <c r="R1000" s="30">
        <f t="shared" si="136"/>
        <v>1</v>
      </c>
      <c r="S1000" s="30">
        <f t="shared" si="137"/>
        <v>4</v>
      </c>
      <c r="T1000" s="30">
        <f t="shared" si="138"/>
        <v>57.6</v>
      </c>
      <c r="U1000" s="30">
        <f t="shared" si="139"/>
        <v>4</v>
      </c>
      <c r="V1000" s="30">
        <f t="shared" si="140"/>
        <v>2</v>
      </c>
      <c r="W1000" s="30">
        <f t="shared" si="141"/>
        <v>4</v>
      </c>
      <c r="X1000" s="30">
        <f t="shared" si="142"/>
        <v>1</v>
      </c>
      <c r="Y1000" s="30">
        <f t="shared" si="143"/>
        <v>79.59</v>
      </c>
    </row>
    <row r="1001" spans="1:25" x14ac:dyDescent="0.2">
      <c r="A1001" s="28">
        <v>42640</v>
      </c>
      <c r="B1001">
        <v>2016</v>
      </c>
      <c r="C1001">
        <v>9</v>
      </c>
      <c r="D1001" t="s">
        <v>563</v>
      </c>
      <c r="E1001" t="s">
        <v>411</v>
      </c>
      <c r="F1001">
        <v>2</v>
      </c>
      <c r="G1001" t="s">
        <v>1440</v>
      </c>
      <c r="H1001" t="s">
        <v>1440</v>
      </c>
      <c r="I1001" s="30">
        <v>7</v>
      </c>
      <c r="J1001" s="30">
        <v>4.67</v>
      </c>
      <c r="K1001" s="30">
        <v>7.4</v>
      </c>
      <c r="L1001" s="30">
        <v>51.7</v>
      </c>
      <c r="M1001" s="30">
        <v>17</v>
      </c>
      <c r="N1001" s="30">
        <v>3</v>
      </c>
      <c r="O1001" s="30">
        <v>1</v>
      </c>
      <c r="P1001" s="30">
        <v>3</v>
      </c>
      <c r="Q1001" s="30">
        <f t="shared" si="135"/>
        <v>7</v>
      </c>
      <c r="R1001" s="30">
        <f t="shared" si="136"/>
        <v>4.67</v>
      </c>
      <c r="S1001" s="30">
        <f t="shared" si="137"/>
        <v>7.4</v>
      </c>
      <c r="T1001" s="30">
        <f t="shared" si="138"/>
        <v>51.7</v>
      </c>
      <c r="U1001" s="30">
        <f t="shared" si="139"/>
        <v>17</v>
      </c>
      <c r="V1001" s="30">
        <f t="shared" si="140"/>
        <v>3</v>
      </c>
      <c r="W1001" s="30">
        <f t="shared" si="141"/>
        <v>1</v>
      </c>
      <c r="X1001" s="30">
        <f t="shared" si="142"/>
        <v>3</v>
      </c>
      <c r="Y1001" s="30">
        <f t="shared" si="143"/>
        <v>94.77000000000001</v>
      </c>
    </row>
    <row r="1002" spans="1:25" x14ac:dyDescent="0.2">
      <c r="A1002" s="28">
        <v>42641</v>
      </c>
      <c r="B1002">
        <v>2016</v>
      </c>
      <c r="C1002">
        <v>9</v>
      </c>
      <c r="D1002" t="s">
        <v>563</v>
      </c>
      <c r="E1002" t="s">
        <v>413</v>
      </c>
      <c r="F1002">
        <v>3</v>
      </c>
      <c r="G1002" t="s">
        <v>1440</v>
      </c>
      <c r="H1002" t="s">
        <v>1440</v>
      </c>
      <c r="I1002" s="30">
        <v>13.68</v>
      </c>
      <c r="J1002" s="30">
        <v>1.802</v>
      </c>
      <c r="K1002" s="30">
        <v>5.45</v>
      </c>
      <c r="L1002" s="30">
        <v>64.5</v>
      </c>
      <c r="M1002" s="30">
        <v>3</v>
      </c>
      <c r="N1002" s="30">
        <v>0</v>
      </c>
      <c r="O1002" s="30">
        <v>0</v>
      </c>
      <c r="P1002" s="30">
        <v>4</v>
      </c>
      <c r="Q1002" s="30">
        <f t="shared" si="135"/>
        <v>13.68</v>
      </c>
      <c r="R1002" s="30">
        <f t="shared" si="136"/>
        <v>1.802</v>
      </c>
      <c r="S1002" s="30">
        <f t="shared" si="137"/>
        <v>5.45</v>
      </c>
      <c r="T1002" s="30">
        <f t="shared" si="138"/>
        <v>64.5</v>
      </c>
      <c r="U1002" s="30">
        <f t="shared" si="139"/>
        <v>3</v>
      </c>
      <c r="V1002" s="30">
        <f t="shared" si="140"/>
        <v>0</v>
      </c>
      <c r="W1002" s="30">
        <f t="shared" si="141"/>
        <v>0</v>
      </c>
      <c r="X1002" s="30">
        <f t="shared" si="142"/>
        <v>4</v>
      </c>
      <c r="Y1002" s="30">
        <f t="shared" si="143"/>
        <v>92.432000000000002</v>
      </c>
    </row>
    <row r="1003" spans="1:25" x14ac:dyDescent="0.2">
      <c r="A1003" s="28">
        <v>42642</v>
      </c>
      <c r="B1003">
        <v>2016</v>
      </c>
      <c r="C1003">
        <v>9</v>
      </c>
      <c r="D1003" t="s">
        <v>563</v>
      </c>
      <c r="E1003" t="s">
        <v>415</v>
      </c>
      <c r="F1003">
        <v>4</v>
      </c>
      <c r="G1003" t="s">
        <v>1440</v>
      </c>
      <c r="H1003" t="s">
        <v>1440</v>
      </c>
      <c r="I1003" s="30">
        <v>7.33</v>
      </c>
      <c r="J1003" s="30">
        <v>2</v>
      </c>
      <c r="K1003" s="30">
        <v>4</v>
      </c>
      <c r="L1003" s="30">
        <v>50.6</v>
      </c>
      <c r="M1003" s="30">
        <v>4</v>
      </c>
      <c r="N1003" s="30">
        <v>0</v>
      </c>
      <c r="O1003" s="30">
        <v>1</v>
      </c>
      <c r="P1003" s="30">
        <v>1.2</v>
      </c>
      <c r="Q1003" s="30">
        <f t="shared" si="135"/>
        <v>7.33</v>
      </c>
      <c r="R1003" s="30">
        <f t="shared" si="136"/>
        <v>2</v>
      </c>
      <c r="S1003" s="30">
        <f t="shared" si="137"/>
        <v>4</v>
      </c>
      <c r="T1003" s="30">
        <f t="shared" si="138"/>
        <v>50.6</v>
      </c>
      <c r="U1003" s="30">
        <f t="shared" si="139"/>
        <v>4</v>
      </c>
      <c r="V1003" s="30">
        <f t="shared" si="140"/>
        <v>0</v>
      </c>
      <c r="W1003" s="30">
        <f t="shared" si="141"/>
        <v>1</v>
      </c>
      <c r="X1003" s="30">
        <f t="shared" si="142"/>
        <v>1.2</v>
      </c>
      <c r="Y1003" s="30">
        <f t="shared" si="143"/>
        <v>70.13000000000001</v>
      </c>
    </row>
    <row r="1004" spans="1:25" x14ac:dyDescent="0.2">
      <c r="A1004" s="28">
        <v>42643</v>
      </c>
      <c r="B1004">
        <v>2016</v>
      </c>
      <c r="C1004">
        <v>9</v>
      </c>
      <c r="D1004" t="s">
        <v>563</v>
      </c>
      <c r="E1004" t="s">
        <v>417</v>
      </c>
      <c r="F1004">
        <v>5</v>
      </c>
      <c r="G1004" t="s">
        <v>1440</v>
      </c>
      <c r="H1004" t="s">
        <v>1440</v>
      </c>
      <c r="I1004" s="30">
        <v>7</v>
      </c>
      <c r="J1004" s="30">
        <v>5</v>
      </c>
      <c r="K1004" s="30">
        <v>2.6</v>
      </c>
      <c r="L1004" s="30">
        <v>23.4</v>
      </c>
      <c r="M1004" s="30">
        <v>5</v>
      </c>
      <c r="N1004" s="30">
        <v>0</v>
      </c>
      <c r="O1004" s="30">
        <v>10</v>
      </c>
      <c r="P1004" s="30">
        <v>3</v>
      </c>
      <c r="Q1004" s="30">
        <f t="shared" si="135"/>
        <v>7</v>
      </c>
      <c r="R1004" s="30">
        <f t="shared" si="136"/>
        <v>5</v>
      </c>
      <c r="S1004" s="30">
        <f t="shared" si="137"/>
        <v>2.6</v>
      </c>
      <c r="T1004" s="30">
        <f t="shared" si="138"/>
        <v>23.4</v>
      </c>
      <c r="U1004" s="30">
        <f t="shared" si="139"/>
        <v>5</v>
      </c>
      <c r="V1004" s="30">
        <f t="shared" si="140"/>
        <v>0</v>
      </c>
      <c r="W1004" s="30">
        <f t="shared" si="141"/>
        <v>10</v>
      </c>
      <c r="X1004" s="30">
        <f t="shared" si="142"/>
        <v>3</v>
      </c>
      <c r="Y1004" s="30">
        <f t="shared" si="143"/>
        <v>56</v>
      </c>
    </row>
    <row r="1005" spans="1:25" x14ac:dyDescent="0.2">
      <c r="A1005" s="28">
        <v>42644</v>
      </c>
      <c r="B1005">
        <v>2016</v>
      </c>
      <c r="C1005">
        <v>10</v>
      </c>
      <c r="D1005" t="s">
        <v>505</v>
      </c>
      <c r="E1005" t="s">
        <v>419</v>
      </c>
      <c r="F1005">
        <v>6</v>
      </c>
      <c r="G1005" t="s">
        <v>1440</v>
      </c>
      <c r="H1005" t="s">
        <v>1440</v>
      </c>
      <c r="I1005" s="30">
        <v>7.33</v>
      </c>
      <c r="J1005" s="30">
        <v>7.65</v>
      </c>
      <c r="K1005" s="30">
        <v>1.2</v>
      </c>
      <c r="L1005" s="30">
        <v>54.037999999999997</v>
      </c>
      <c r="M1005" s="30">
        <v>5</v>
      </c>
      <c r="N1005" s="30">
        <v>0</v>
      </c>
      <c r="O1005" s="30">
        <v>4</v>
      </c>
      <c r="P1005" s="30">
        <v>2</v>
      </c>
      <c r="Q1005" s="30">
        <f t="shared" si="135"/>
        <v>7.33</v>
      </c>
      <c r="R1005" s="30">
        <f t="shared" si="136"/>
        <v>7.65</v>
      </c>
      <c r="S1005" s="30">
        <f t="shared" si="137"/>
        <v>1.2</v>
      </c>
      <c r="T1005" s="30">
        <f t="shared" si="138"/>
        <v>54.037999999999997</v>
      </c>
      <c r="U1005" s="30">
        <f t="shared" si="139"/>
        <v>5</v>
      </c>
      <c r="V1005" s="30">
        <f t="shared" si="140"/>
        <v>0</v>
      </c>
      <c r="W1005" s="30">
        <f t="shared" si="141"/>
        <v>4</v>
      </c>
      <c r="X1005" s="30">
        <f t="shared" si="142"/>
        <v>2</v>
      </c>
      <c r="Y1005" s="30">
        <f t="shared" si="143"/>
        <v>81.217999999999989</v>
      </c>
    </row>
    <row r="1006" spans="1:25" x14ac:dyDescent="0.2">
      <c r="A1006" s="28">
        <v>42645</v>
      </c>
      <c r="B1006">
        <v>2016</v>
      </c>
      <c r="C1006">
        <v>10</v>
      </c>
      <c r="D1006" t="s">
        <v>505</v>
      </c>
      <c r="E1006" t="s">
        <v>421</v>
      </c>
      <c r="F1006">
        <v>7</v>
      </c>
      <c r="G1006" t="s">
        <v>1440</v>
      </c>
      <c r="H1006" t="s">
        <v>1440</v>
      </c>
      <c r="I1006" s="30">
        <v>17</v>
      </c>
      <c r="J1006" s="30">
        <v>4.056</v>
      </c>
      <c r="K1006" s="30">
        <v>9.6999999999999993</v>
      </c>
      <c r="L1006" s="30">
        <v>80.5</v>
      </c>
      <c r="M1006" s="30">
        <v>6</v>
      </c>
      <c r="N1006" s="30">
        <v>0</v>
      </c>
      <c r="O1006" s="30">
        <v>18</v>
      </c>
      <c r="P1006" s="30">
        <v>3</v>
      </c>
      <c r="Q1006" s="30">
        <f t="shared" si="135"/>
        <v>17</v>
      </c>
      <c r="R1006" s="30">
        <f t="shared" si="136"/>
        <v>4.056</v>
      </c>
      <c r="S1006" s="30">
        <f t="shared" si="137"/>
        <v>9.6999999999999993</v>
      </c>
      <c r="T1006" s="30">
        <f t="shared" si="138"/>
        <v>80.5</v>
      </c>
      <c r="U1006" s="30">
        <f t="shared" si="139"/>
        <v>6</v>
      </c>
      <c r="V1006" s="30">
        <f t="shared" si="140"/>
        <v>0</v>
      </c>
      <c r="W1006" s="30">
        <f t="shared" si="141"/>
        <v>18</v>
      </c>
      <c r="X1006" s="30">
        <f t="shared" si="142"/>
        <v>3</v>
      </c>
      <c r="Y1006" s="30">
        <f t="shared" si="143"/>
        <v>138.256</v>
      </c>
    </row>
    <row r="1007" spans="1:25" x14ac:dyDescent="0.2">
      <c r="A1007" s="28">
        <v>42646</v>
      </c>
      <c r="B1007">
        <v>2016</v>
      </c>
      <c r="C1007">
        <v>10</v>
      </c>
      <c r="D1007" t="s">
        <v>505</v>
      </c>
      <c r="E1007" t="s">
        <v>62</v>
      </c>
      <c r="F1007">
        <v>1</v>
      </c>
      <c r="G1007" t="s">
        <v>1440</v>
      </c>
      <c r="H1007" t="s">
        <v>1440</v>
      </c>
      <c r="I1007" s="30">
        <v>3.33</v>
      </c>
      <c r="J1007" s="30">
        <v>5.33</v>
      </c>
      <c r="K1007" s="30">
        <v>3</v>
      </c>
      <c r="L1007" s="30">
        <v>59.661999999999999</v>
      </c>
      <c r="M1007" s="30">
        <v>2</v>
      </c>
      <c r="N1007" s="30">
        <v>2</v>
      </c>
      <c r="O1007" s="30">
        <v>17</v>
      </c>
      <c r="P1007" s="30">
        <v>3</v>
      </c>
      <c r="Q1007" s="30">
        <f t="shared" si="135"/>
        <v>3.33</v>
      </c>
      <c r="R1007" s="30">
        <f t="shared" si="136"/>
        <v>5.33</v>
      </c>
      <c r="S1007" s="30">
        <f t="shared" si="137"/>
        <v>3</v>
      </c>
      <c r="T1007" s="30">
        <f t="shared" si="138"/>
        <v>59.661999999999999</v>
      </c>
      <c r="U1007" s="30">
        <f t="shared" si="139"/>
        <v>2</v>
      </c>
      <c r="V1007" s="30">
        <f t="shared" si="140"/>
        <v>2</v>
      </c>
      <c r="W1007" s="30">
        <f t="shared" si="141"/>
        <v>17</v>
      </c>
      <c r="X1007" s="30">
        <f t="shared" si="142"/>
        <v>3</v>
      </c>
      <c r="Y1007" s="30">
        <f t="shared" si="143"/>
        <v>95.322000000000003</v>
      </c>
    </row>
    <row r="1008" spans="1:25" x14ac:dyDescent="0.2">
      <c r="A1008" s="28">
        <v>42647</v>
      </c>
      <c r="B1008">
        <v>2016</v>
      </c>
      <c r="C1008">
        <v>10</v>
      </c>
      <c r="D1008" t="s">
        <v>505</v>
      </c>
      <c r="E1008" t="s">
        <v>411</v>
      </c>
      <c r="F1008">
        <v>2</v>
      </c>
      <c r="G1008" t="s">
        <v>1440</v>
      </c>
      <c r="H1008" t="s">
        <v>1440</v>
      </c>
      <c r="I1008" s="30">
        <v>6.33</v>
      </c>
      <c r="J1008" s="30">
        <v>2.99</v>
      </c>
      <c r="K1008" s="30">
        <v>6</v>
      </c>
      <c r="L1008" s="30">
        <v>47.6</v>
      </c>
      <c r="M1008" s="30">
        <v>8</v>
      </c>
      <c r="N1008" s="30">
        <v>0</v>
      </c>
      <c r="O1008" s="30">
        <v>10</v>
      </c>
      <c r="P1008" s="30">
        <v>2.5</v>
      </c>
      <c r="Q1008" s="30">
        <f t="shared" si="135"/>
        <v>6.33</v>
      </c>
      <c r="R1008" s="30">
        <f t="shared" si="136"/>
        <v>2.99</v>
      </c>
      <c r="S1008" s="30">
        <f t="shared" si="137"/>
        <v>6</v>
      </c>
      <c r="T1008" s="30">
        <f t="shared" si="138"/>
        <v>47.6</v>
      </c>
      <c r="U1008" s="30">
        <f t="shared" si="139"/>
        <v>8</v>
      </c>
      <c r="V1008" s="30">
        <f t="shared" si="140"/>
        <v>0</v>
      </c>
      <c r="W1008" s="30">
        <f t="shared" si="141"/>
        <v>10</v>
      </c>
      <c r="X1008" s="30">
        <f t="shared" si="142"/>
        <v>2.5</v>
      </c>
      <c r="Y1008" s="30">
        <f t="shared" si="143"/>
        <v>83.42</v>
      </c>
    </row>
    <row r="1009" spans="1:25" x14ac:dyDescent="0.2">
      <c r="A1009" s="28">
        <v>42648</v>
      </c>
      <c r="B1009">
        <v>2016</v>
      </c>
      <c r="C1009">
        <v>10</v>
      </c>
      <c r="D1009" t="s">
        <v>505</v>
      </c>
      <c r="E1009" t="s">
        <v>413</v>
      </c>
      <c r="F1009">
        <v>3</v>
      </c>
      <c r="G1009" t="s">
        <v>1440</v>
      </c>
      <c r="H1009" t="s">
        <v>1440</v>
      </c>
      <c r="I1009" s="30">
        <v>4</v>
      </c>
      <c r="J1009" s="30">
        <v>4</v>
      </c>
      <c r="K1009" s="30">
        <v>4</v>
      </c>
      <c r="L1009" s="30">
        <v>78.2</v>
      </c>
      <c r="M1009" s="30">
        <v>8</v>
      </c>
      <c r="N1009" s="30">
        <v>0</v>
      </c>
      <c r="O1009" s="30">
        <v>1</v>
      </c>
      <c r="P1009" s="30">
        <v>1</v>
      </c>
      <c r="Q1009" s="30">
        <f t="shared" si="135"/>
        <v>4</v>
      </c>
      <c r="R1009" s="30">
        <f t="shared" si="136"/>
        <v>4</v>
      </c>
      <c r="S1009" s="30">
        <f t="shared" si="137"/>
        <v>4</v>
      </c>
      <c r="T1009" s="30">
        <f t="shared" si="138"/>
        <v>78.2</v>
      </c>
      <c r="U1009" s="30">
        <f t="shared" si="139"/>
        <v>8</v>
      </c>
      <c r="V1009" s="30">
        <f t="shared" si="140"/>
        <v>0</v>
      </c>
      <c r="W1009" s="30">
        <f t="shared" si="141"/>
        <v>1</v>
      </c>
      <c r="X1009" s="30">
        <f t="shared" si="142"/>
        <v>1</v>
      </c>
      <c r="Y1009" s="30">
        <f t="shared" si="143"/>
        <v>100.2</v>
      </c>
    </row>
    <row r="1010" spans="1:25" x14ac:dyDescent="0.2">
      <c r="A1010" s="28">
        <v>42649</v>
      </c>
      <c r="B1010">
        <v>2016</v>
      </c>
      <c r="C1010">
        <v>10</v>
      </c>
      <c r="D1010" t="s">
        <v>505</v>
      </c>
      <c r="E1010" t="s">
        <v>415</v>
      </c>
      <c r="F1010">
        <v>4</v>
      </c>
      <c r="G1010" t="s">
        <v>1440</v>
      </c>
      <c r="H1010" t="s">
        <v>1440</v>
      </c>
      <c r="I1010" s="30">
        <v>4.33</v>
      </c>
      <c r="J1010" s="30">
        <v>3.99</v>
      </c>
      <c r="K1010" s="30">
        <v>6</v>
      </c>
      <c r="L1010" s="30">
        <v>44</v>
      </c>
      <c r="M1010" s="30">
        <v>4</v>
      </c>
      <c r="N1010" s="30">
        <v>0</v>
      </c>
      <c r="O1010" s="30">
        <v>3</v>
      </c>
      <c r="P1010" s="30">
        <v>0</v>
      </c>
      <c r="Q1010" s="30">
        <f t="shared" si="135"/>
        <v>4.33</v>
      </c>
      <c r="R1010" s="30">
        <f t="shared" si="136"/>
        <v>3.99</v>
      </c>
      <c r="S1010" s="30">
        <f t="shared" si="137"/>
        <v>6</v>
      </c>
      <c r="T1010" s="30">
        <f t="shared" si="138"/>
        <v>44</v>
      </c>
      <c r="U1010" s="30">
        <f t="shared" si="139"/>
        <v>4</v>
      </c>
      <c r="V1010" s="30">
        <f t="shared" si="140"/>
        <v>0</v>
      </c>
      <c r="W1010" s="30">
        <f t="shared" si="141"/>
        <v>3</v>
      </c>
      <c r="X1010" s="30">
        <f t="shared" si="142"/>
        <v>0</v>
      </c>
      <c r="Y1010" s="30">
        <f t="shared" si="143"/>
        <v>65.319999999999993</v>
      </c>
    </row>
    <row r="1011" spans="1:25" x14ac:dyDescent="0.2">
      <c r="A1011" s="28">
        <v>42650</v>
      </c>
      <c r="B1011">
        <v>2016</v>
      </c>
      <c r="C1011">
        <v>10</v>
      </c>
      <c r="D1011" t="s">
        <v>505</v>
      </c>
      <c r="E1011" t="s">
        <v>417</v>
      </c>
      <c r="F1011">
        <v>5</v>
      </c>
      <c r="G1011" t="s">
        <v>1440</v>
      </c>
      <c r="H1011" t="s">
        <v>1440</v>
      </c>
      <c r="I1011" s="30">
        <v>4.34</v>
      </c>
      <c r="J1011" s="30">
        <v>4.2969999999999997</v>
      </c>
      <c r="K1011" s="30">
        <v>6</v>
      </c>
      <c r="L1011" s="30">
        <v>47.625</v>
      </c>
      <c r="M1011" s="30">
        <v>4</v>
      </c>
      <c r="N1011" s="30">
        <v>0</v>
      </c>
      <c r="O1011" s="30">
        <v>0</v>
      </c>
      <c r="P1011" s="30">
        <v>1</v>
      </c>
      <c r="Q1011" s="30">
        <f t="shared" si="135"/>
        <v>4.34</v>
      </c>
      <c r="R1011" s="30">
        <f t="shared" si="136"/>
        <v>4.2969999999999997</v>
      </c>
      <c r="S1011" s="30">
        <f t="shared" si="137"/>
        <v>6</v>
      </c>
      <c r="T1011" s="30">
        <f t="shared" si="138"/>
        <v>47.625</v>
      </c>
      <c r="U1011" s="30">
        <f t="shared" si="139"/>
        <v>4</v>
      </c>
      <c r="V1011" s="30">
        <f t="shared" si="140"/>
        <v>0</v>
      </c>
      <c r="W1011" s="30">
        <f t="shared" si="141"/>
        <v>0</v>
      </c>
      <c r="X1011" s="30">
        <f t="shared" si="142"/>
        <v>1</v>
      </c>
      <c r="Y1011" s="30">
        <f t="shared" si="143"/>
        <v>67.262</v>
      </c>
    </row>
    <row r="1012" spans="1:25" x14ac:dyDescent="0.2">
      <c r="A1012" s="28">
        <v>42651</v>
      </c>
      <c r="B1012">
        <v>2016</v>
      </c>
      <c r="C1012">
        <v>10</v>
      </c>
      <c r="D1012" t="s">
        <v>505</v>
      </c>
      <c r="E1012" t="s">
        <v>419</v>
      </c>
      <c r="F1012">
        <v>6</v>
      </c>
      <c r="G1012" t="s">
        <v>1440</v>
      </c>
      <c r="H1012" t="s">
        <v>1440</v>
      </c>
      <c r="I1012" s="30">
        <v>7.34</v>
      </c>
      <c r="J1012" s="30">
        <v>6.33</v>
      </c>
      <c r="K1012" s="30">
        <v>5</v>
      </c>
      <c r="L1012" s="30">
        <v>52.7</v>
      </c>
      <c r="M1012" s="30">
        <v>2</v>
      </c>
      <c r="N1012" s="30">
        <v>0</v>
      </c>
      <c r="O1012" s="30">
        <v>6</v>
      </c>
      <c r="P1012" s="30">
        <v>5</v>
      </c>
      <c r="Q1012" s="30">
        <f t="shared" si="135"/>
        <v>7.34</v>
      </c>
      <c r="R1012" s="30">
        <f t="shared" si="136"/>
        <v>6.33</v>
      </c>
      <c r="S1012" s="30">
        <f t="shared" si="137"/>
        <v>5</v>
      </c>
      <c r="T1012" s="30">
        <f t="shared" si="138"/>
        <v>52.7</v>
      </c>
      <c r="U1012" s="30">
        <f t="shared" si="139"/>
        <v>2</v>
      </c>
      <c r="V1012" s="30">
        <f t="shared" si="140"/>
        <v>0</v>
      </c>
      <c r="W1012" s="30">
        <f t="shared" si="141"/>
        <v>6</v>
      </c>
      <c r="X1012" s="30">
        <f t="shared" si="142"/>
        <v>5</v>
      </c>
      <c r="Y1012" s="30">
        <f t="shared" si="143"/>
        <v>84.37</v>
      </c>
    </row>
    <row r="1013" spans="1:25" x14ac:dyDescent="0.2">
      <c r="A1013" s="28">
        <v>42652</v>
      </c>
      <c r="B1013">
        <v>2016</v>
      </c>
      <c r="C1013">
        <v>10</v>
      </c>
      <c r="D1013" t="s">
        <v>505</v>
      </c>
      <c r="E1013" t="s">
        <v>421</v>
      </c>
      <c r="F1013">
        <v>7</v>
      </c>
      <c r="G1013" t="s">
        <v>1440</v>
      </c>
      <c r="H1013" t="s">
        <v>1440</v>
      </c>
      <c r="I1013" s="30">
        <v>6.68</v>
      </c>
      <c r="J1013" s="30">
        <v>5.0199999999999996</v>
      </c>
      <c r="K1013" s="30">
        <v>5.5</v>
      </c>
      <c r="L1013" s="30">
        <v>88.4</v>
      </c>
      <c r="M1013" s="30">
        <v>2</v>
      </c>
      <c r="N1013" s="30">
        <v>0</v>
      </c>
      <c r="O1013" s="30">
        <v>9</v>
      </c>
      <c r="P1013" s="30">
        <v>1</v>
      </c>
      <c r="Q1013" s="30">
        <f t="shared" si="135"/>
        <v>6.68</v>
      </c>
      <c r="R1013" s="30">
        <f t="shared" si="136"/>
        <v>5.0199999999999996</v>
      </c>
      <c r="S1013" s="30">
        <f t="shared" si="137"/>
        <v>5.5</v>
      </c>
      <c r="T1013" s="30">
        <f t="shared" si="138"/>
        <v>88.4</v>
      </c>
      <c r="U1013" s="30">
        <f t="shared" si="139"/>
        <v>2</v>
      </c>
      <c r="V1013" s="30">
        <f t="shared" si="140"/>
        <v>0</v>
      </c>
      <c r="W1013" s="30">
        <f t="shared" si="141"/>
        <v>9</v>
      </c>
      <c r="X1013" s="30">
        <f t="shared" si="142"/>
        <v>1</v>
      </c>
      <c r="Y1013" s="30">
        <f t="shared" si="143"/>
        <v>117.60000000000001</v>
      </c>
    </row>
    <row r="1014" spans="1:25" x14ac:dyDescent="0.2">
      <c r="A1014" s="28">
        <v>42653</v>
      </c>
      <c r="B1014">
        <v>2016</v>
      </c>
      <c r="C1014">
        <v>10</v>
      </c>
      <c r="D1014" t="s">
        <v>505</v>
      </c>
      <c r="E1014" t="s">
        <v>62</v>
      </c>
      <c r="F1014">
        <v>1</v>
      </c>
      <c r="G1014" t="s">
        <v>1440</v>
      </c>
      <c r="H1014" t="s">
        <v>1440</v>
      </c>
      <c r="I1014" s="30">
        <v>2</v>
      </c>
      <c r="J1014" s="30">
        <v>5.0659999999999998</v>
      </c>
      <c r="K1014" s="30">
        <v>5</v>
      </c>
      <c r="L1014" s="30">
        <v>31.6</v>
      </c>
      <c r="M1014" s="30">
        <v>1</v>
      </c>
      <c r="N1014" s="30">
        <v>0</v>
      </c>
      <c r="O1014" s="30">
        <v>3</v>
      </c>
      <c r="P1014" s="30">
        <v>1</v>
      </c>
      <c r="Q1014" s="30">
        <f t="shared" si="135"/>
        <v>2</v>
      </c>
      <c r="R1014" s="30">
        <f t="shared" si="136"/>
        <v>5.0659999999999998</v>
      </c>
      <c r="S1014" s="30">
        <f t="shared" si="137"/>
        <v>5</v>
      </c>
      <c r="T1014" s="30">
        <f t="shared" si="138"/>
        <v>31.6</v>
      </c>
      <c r="U1014" s="30">
        <f t="shared" si="139"/>
        <v>1</v>
      </c>
      <c r="V1014" s="30">
        <f t="shared" si="140"/>
        <v>0</v>
      </c>
      <c r="W1014" s="30">
        <f t="shared" si="141"/>
        <v>3</v>
      </c>
      <c r="X1014" s="30">
        <f t="shared" si="142"/>
        <v>1</v>
      </c>
      <c r="Y1014" s="30">
        <f t="shared" si="143"/>
        <v>48.665999999999997</v>
      </c>
    </row>
    <row r="1015" spans="1:25" x14ac:dyDescent="0.2">
      <c r="A1015" s="28">
        <v>42654</v>
      </c>
      <c r="B1015">
        <v>2016</v>
      </c>
      <c r="C1015">
        <v>10</v>
      </c>
      <c r="D1015" t="s">
        <v>505</v>
      </c>
      <c r="E1015" t="s">
        <v>411</v>
      </c>
      <c r="F1015">
        <v>2</v>
      </c>
      <c r="G1015" t="s">
        <v>1440</v>
      </c>
      <c r="H1015" t="s">
        <v>1440</v>
      </c>
      <c r="I1015" s="30">
        <v>7.33</v>
      </c>
      <c r="J1015" s="30">
        <v>2.4060000000000001</v>
      </c>
      <c r="K1015" s="30">
        <v>11.65</v>
      </c>
      <c r="L1015" s="30">
        <v>52.6</v>
      </c>
      <c r="M1015" s="30">
        <v>54.833333330000002</v>
      </c>
      <c r="N1015" s="30">
        <v>1</v>
      </c>
      <c r="O1015" s="30">
        <v>8</v>
      </c>
      <c r="P1015" s="30">
        <v>1</v>
      </c>
      <c r="Q1015" s="30">
        <f t="shared" si="135"/>
        <v>7.33</v>
      </c>
      <c r="R1015" s="30">
        <f t="shared" si="136"/>
        <v>2.4060000000000001</v>
      </c>
      <c r="S1015" s="30">
        <f t="shared" si="137"/>
        <v>11.65</v>
      </c>
      <c r="T1015" s="30">
        <f t="shared" si="138"/>
        <v>52.6</v>
      </c>
      <c r="U1015" s="30">
        <f t="shared" si="139"/>
        <v>54.833333330000002</v>
      </c>
      <c r="V1015" s="30">
        <f t="shared" si="140"/>
        <v>1</v>
      </c>
      <c r="W1015" s="30">
        <f t="shared" si="141"/>
        <v>8</v>
      </c>
      <c r="X1015" s="30">
        <f t="shared" si="142"/>
        <v>1</v>
      </c>
      <c r="Y1015" s="30">
        <f t="shared" si="143"/>
        <v>138.81933333000001</v>
      </c>
    </row>
    <row r="1016" spans="1:25" x14ac:dyDescent="0.2">
      <c r="A1016" s="28">
        <v>42655</v>
      </c>
      <c r="B1016">
        <v>2016</v>
      </c>
      <c r="C1016">
        <v>10</v>
      </c>
      <c r="D1016" t="s">
        <v>505</v>
      </c>
      <c r="E1016" t="s">
        <v>413</v>
      </c>
      <c r="F1016">
        <v>3</v>
      </c>
      <c r="G1016" t="s">
        <v>1440</v>
      </c>
      <c r="H1016" t="s">
        <v>1440</v>
      </c>
      <c r="I1016" s="30">
        <v>8.33</v>
      </c>
      <c r="J1016" s="30">
        <v>2.3730000000000002</v>
      </c>
      <c r="K1016" s="30">
        <v>2</v>
      </c>
      <c r="L1016" s="30">
        <v>45.75</v>
      </c>
      <c r="M1016" s="30">
        <v>18</v>
      </c>
      <c r="N1016" s="30">
        <v>1</v>
      </c>
      <c r="O1016" s="30">
        <v>17</v>
      </c>
      <c r="P1016" s="30">
        <v>2</v>
      </c>
      <c r="Q1016" s="30">
        <f t="shared" si="135"/>
        <v>8.33</v>
      </c>
      <c r="R1016" s="30">
        <f t="shared" si="136"/>
        <v>2.3730000000000002</v>
      </c>
      <c r="S1016" s="30">
        <f t="shared" si="137"/>
        <v>2</v>
      </c>
      <c r="T1016" s="30">
        <f t="shared" si="138"/>
        <v>45.75</v>
      </c>
      <c r="U1016" s="30">
        <f t="shared" si="139"/>
        <v>18</v>
      </c>
      <c r="V1016" s="30">
        <f t="shared" si="140"/>
        <v>1</v>
      </c>
      <c r="W1016" s="30">
        <f t="shared" si="141"/>
        <v>17</v>
      </c>
      <c r="X1016" s="30">
        <f t="shared" si="142"/>
        <v>2</v>
      </c>
      <c r="Y1016" s="30">
        <f t="shared" si="143"/>
        <v>96.453000000000003</v>
      </c>
    </row>
    <row r="1017" spans="1:25" x14ac:dyDescent="0.2">
      <c r="A1017" s="28">
        <v>42656</v>
      </c>
      <c r="B1017">
        <v>2016</v>
      </c>
      <c r="C1017">
        <v>10</v>
      </c>
      <c r="D1017" t="s">
        <v>505</v>
      </c>
      <c r="E1017" t="s">
        <v>415</v>
      </c>
      <c r="F1017">
        <v>4</v>
      </c>
      <c r="G1017" t="s">
        <v>1440</v>
      </c>
      <c r="H1017" t="s">
        <v>1440</v>
      </c>
      <c r="I1017" s="30">
        <v>4.66</v>
      </c>
      <c r="J1017" s="30">
        <v>4.33</v>
      </c>
      <c r="K1017" s="30">
        <v>3.2</v>
      </c>
      <c r="L1017" s="30">
        <v>42.2</v>
      </c>
      <c r="M1017" s="30">
        <v>20</v>
      </c>
      <c r="N1017" s="30">
        <v>0</v>
      </c>
      <c r="O1017" s="30">
        <v>3</v>
      </c>
      <c r="P1017" s="30">
        <v>2.2999999999999998</v>
      </c>
      <c r="Q1017" s="30">
        <f t="shared" si="135"/>
        <v>4.66</v>
      </c>
      <c r="R1017" s="30">
        <f t="shared" si="136"/>
        <v>4.33</v>
      </c>
      <c r="S1017" s="30">
        <f t="shared" si="137"/>
        <v>3.2</v>
      </c>
      <c r="T1017" s="30">
        <f t="shared" si="138"/>
        <v>42.2</v>
      </c>
      <c r="U1017" s="30">
        <f t="shared" si="139"/>
        <v>20</v>
      </c>
      <c r="V1017" s="30">
        <f t="shared" si="140"/>
        <v>0</v>
      </c>
      <c r="W1017" s="30">
        <f t="shared" si="141"/>
        <v>3</v>
      </c>
      <c r="X1017" s="30">
        <f t="shared" si="142"/>
        <v>2.2999999999999998</v>
      </c>
      <c r="Y1017" s="30">
        <f t="shared" si="143"/>
        <v>79.69</v>
      </c>
    </row>
    <row r="1018" spans="1:25" x14ac:dyDescent="0.2">
      <c r="A1018" s="28">
        <v>42657</v>
      </c>
      <c r="B1018">
        <v>2016</v>
      </c>
      <c r="C1018">
        <v>10</v>
      </c>
      <c r="D1018" t="s">
        <v>505</v>
      </c>
      <c r="E1018" t="s">
        <v>417</v>
      </c>
      <c r="F1018">
        <v>5</v>
      </c>
      <c r="G1018" t="s">
        <v>1440</v>
      </c>
      <c r="H1018" t="s">
        <v>1440</v>
      </c>
      <c r="I1018" s="30">
        <v>7</v>
      </c>
      <c r="J1018" s="30">
        <v>4</v>
      </c>
      <c r="K1018" s="30">
        <v>3</v>
      </c>
      <c r="L1018" s="30">
        <v>38.700000000000003</v>
      </c>
      <c r="M1018" s="30">
        <v>22</v>
      </c>
      <c r="N1018" s="30">
        <v>0</v>
      </c>
      <c r="O1018" s="30">
        <v>9</v>
      </c>
      <c r="P1018" s="30">
        <v>1</v>
      </c>
      <c r="Q1018" s="30">
        <f t="shared" si="135"/>
        <v>7</v>
      </c>
      <c r="R1018" s="30">
        <f t="shared" si="136"/>
        <v>4</v>
      </c>
      <c r="S1018" s="30">
        <f t="shared" si="137"/>
        <v>3</v>
      </c>
      <c r="T1018" s="30">
        <f t="shared" si="138"/>
        <v>38.700000000000003</v>
      </c>
      <c r="U1018" s="30">
        <f t="shared" si="139"/>
        <v>22</v>
      </c>
      <c r="V1018" s="30">
        <f t="shared" si="140"/>
        <v>0</v>
      </c>
      <c r="W1018" s="30">
        <f t="shared" si="141"/>
        <v>9</v>
      </c>
      <c r="X1018" s="30">
        <f t="shared" si="142"/>
        <v>1</v>
      </c>
      <c r="Y1018" s="30">
        <f t="shared" si="143"/>
        <v>84.7</v>
      </c>
    </row>
    <row r="1019" spans="1:25" x14ac:dyDescent="0.2">
      <c r="A1019" s="28">
        <v>42658</v>
      </c>
      <c r="B1019">
        <v>2016</v>
      </c>
      <c r="C1019">
        <v>10</v>
      </c>
      <c r="D1019" t="s">
        <v>505</v>
      </c>
      <c r="E1019" t="s">
        <v>419</v>
      </c>
      <c r="F1019">
        <v>6</v>
      </c>
      <c r="G1019" t="s">
        <v>1440</v>
      </c>
      <c r="H1019" t="s">
        <v>1440</v>
      </c>
      <c r="I1019" s="30">
        <v>4</v>
      </c>
      <c r="J1019" s="30">
        <v>5.97</v>
      </c>
      <c r="K1019" s="30">
        <v>3.35</v>
      </c>
      <c r="L1019" s="30">
        <v>47.2</v>
      </c>
      <c r="M1019" s="30">
        <v>16</v>
      </c>
      <c r="N1019" s="30">
        <v>1</v>
      </c>
      <c r="O1019" s="30">
        <v>13</v>
      </c>
      <c r="P1019" s="30">
        <v>1</v>
      </c>
      <c r="Q1019" s="30">
        <f t="shared" si="135"/>
        <v>4</v>
      </c>
      <c r="R1019" s="30">
        <f t="shared" si="136"/>
        <v>5.97</v>
      </c>
      <c r="S1019" s="30">
        <f t="shared" si="137"/>
        <v>3.35</v>
      </c>
      <c r="T1019" s="30">
        <f t="shared" si="138"/>
        <v>47.2</v>
      </c>
      <c r="U1019" s="30">
        <f t="shared" si="139"/>
        <v>16</v>
      </c>
      <c r="V1019" s="30">
        <f t="shared" si="140"/>
        <v>1</v>
      </c>
      <c r="W1019" s="30">
        <f t="shared" si="141"/>
        <v>13</v>
      </c>
      <c r="X1019" s="30">
        <f t="shared" si="142"/>
        <v>1</v>
      </c>
      <c r="Y1019" s="30">
        <f t="shared" si="143"/>
        <v>91.52000000000001</v>
      </c>
    </row>
    <row r="1020" spans="1:25" x14ac:dyDescent="0.2">
      <c r="A1020" s="28">
        <v>42659</v>
      </c>
      <c r="B1020">
        <v>2016</v>
      </c>
      <c r="C1020">
        <v>10</v>
      </c>
      <c r="D1020" t="s">
        <v>505</v>
      </c>
      <c r="E1020" t="s">
        <v>421</v>
      </c>
      <c r="F1020">
        <v>7</v>
      </c>
      <c r="G1020" t="s">
        <v>1440</v>
      </c>
      <c r="H1020" t="s">
        <v>1440</v>
      </c>
      <c r="I1020" s="30">
        <v>8.33</v>
      </c>
      <c r="J1020" s="30">
        <v>5.1219999999999999</v>
      </c>
      <c r="K1020" s="30">
        <v>10</v>
      </c>
      <c r="L1020" s="30">
        <v>89.3</v>
      </c>
      <c r="M1020" s="30">
        <v>3</v>
      </c>
      <c r="N1020" s="30">
        <v>0</v>
      </c>
      <c r="O1020" s="30">
        <v>6</v>
      </c>
      <c r="P1020" s="30">
        <v>5</v>
      </c>
      <c r="Q1020" s="30">
        <f t="shared" si="135"/>
        <v>8.33</v>
      </c>
      <c r="R1020" s="30">
        <f t="shared" si="136"/>
        <v>5.1219999999999999</v>
      </c>
      <c r="S1020" s="30">
        <f t="shared" si="137"/>
        <v>10</v>
      </c>
      <c r="T1020" s="30">
        <f t="shared" si="138"/>
        <v>89.3</v>
      </c>
      <c r="U1020" s="30">
        <f t="shared" si="139"/>
        <v>3</v>
      </c>
      <c r="V1020" s="30">
        <f t="shared" si="140"/>
        <v>0</v>
      </c>
      <c r="W1020" s="30">
        <f t="shared" si="141"/>
        <v>6</v>
      </c>
      <c r="X1020" s="30">
        <f t="shared" si="142"/>
        <v>5</v>
      </c>
      <c r="Y1020" s="30">
        <f t="shared" si="143"/>
        <v>126.752</v>
      </c>
    </row>
    <row r="1021" spans="1:25" x14ac:dyDescent="0.2">
      <c r="A1021" s="28">
        <v>42660</v>
      </c>
      <c r="B1021">
        <v>2016</v>
      </c>
      <c r="C1021">
        <v>10</v>
      </c>
      <c r="D1021" t="s">
        <v>505</v>
      </c>
      <c r="E1021" t="s">
        <v>62</v>
      </c>
      <c r="F1021">
        <v>1</v>
      </c>
      <c r="G1021" t="s">
        <v>1440</v>
      </c>
      <c r="H1021" t="s">
        <v>1440</v>
      </c>
      <c r="I1021" s="30">
        <v>2</v>
      </c>
      <c r="J1021" s="30">
        <v>5</v>
      </c>
      <c r="K1021" s="30">
        <v>5</v>
      </c>
      <c r="L1021" s="30">
        <v>50.8</v>
      </c>
      <c r="M1021" s="30">
        <v>1</v>
      </c>
      <c r="N1021" s="30">
        <v>0</v>
      </c>
      <c r="O1021" s="30">
        <v>9</v>
      </c>
      <c r="P1021" s="30">
        <v>1</v>
      </c>
      <c r="Q1021" s="30">
        <f t="shared" si="135"/>
        <v>2</v>
      </c>
      <c r="R1021" s="30">
        <f t="shared" si="136"/>
        <v>5</v>
      </c>
      <c r="S1021" s="30">
        <f t="shared" si="137"/>
        <v>5</v>
      </c>
      <c r="T1021" s="30">
        <f t="shared" si="138"/>
        <v>50.8</v>
      </c>
      <c r="U1021" s="30">
        <f t="shared" si="139"/>
        <v>1</v>
      </c>
      <c r="V1021" s="30">
        <f t="shared" si="140"/>
        <v>0</v>
      </c>
      <c r="W1021" s="30">
        <f t="shared" si="141"/>
        <v>9</v>
      </c>
      <c r="X1021" s="30">
        <f t="shared" si="142"/>
        <v>1</v>
      </c>
      <c r="Y1021" s="30">
        <f t="shared" si="143"/>
        <v>73.8</v>
      </c>
    </row>
    <row r="1022" spans="1:25" x14ac:dyDescent="0.2">
      <c r="A1022" s="28">
        <v>42661</v>
      </c>
      <c r="B1022">
        <v>2016</v>
      </c>
      <c r="C1022">
        <v>10</v>
      </c>
      <c r="D1022" t="s">
        <v>505</v>
      </c>
      <c r="E1022" t="s">
        <v>411</v>
      </c>
      <c r="F1022">
        <v>2</v>
      </c>
      <c r="G1022" t="s">
        <v>1440</v>
      </c>
      <c r="H1022" t="s">
        <v>1440</v>
      </c>
      <c r="I1022" s="30">
        <v>3</v>
      </c>
      <c r="J1022" s="30">
        <v>5.056</v>
      </c>
      <c r="K1022" s="30">
        <v>9</v>
      </c>
      <c r="L1022" s="30">
        <v>42.1</v>
      </c>
      <c r="M1022" s="30">
        <v>9</v>
      </c>
      <c r="N1022" s="30">
        <v>3</v>
      </c>
      <c r="O1022" s="30">
        <v>7</v>
      </c>
      <c r="P1022" s="30">
        <v>3.1</v>
      </c>
      <c r="Q1022" s="30">
        <f t="shared" si="135"/>
        <v>3</v>
      </c>
      <c r="R1022" s="30">
        <f t="shared" si="136"/>
        <v>5.056</v>
      </c>
      <c r="S1022" s="30">
        <f t="shared" si="137"/>
        <v>9</v>
      </c>
      <c r="T1022" s="30">
        <f t="shared" si="138"/>
        <v>42.1</v>
      </c>
      <c r="U1022" s="30">
        <f t="shared" si="139"/>
        <v>9</v>
      </c>
      <c r="V1022" s="30">
        <f t="shared" si="140"/>
        <v>3</v>
      </c>
      <c r="W1022" s="30">
        <f t="shared" si="141"/>
        <v>7</v>
      </c>
      <c r="X1022" s="30">
        <f t="shared" si="142"/>
        <v>3.1</v>
      </c>
      <c r="Y1022" s="30">
        <f t="shared" si="143"/>
        <v>81.256</v>
      </c>
    </row>
    <row r="1023" spans="1:25" x14ac:dyDescent="0.2">
      <c r="A1023" s="28">
        <v>42662</v>
      </c>
      <c r="B1023">
        <v>2016</v>
      </c>
      <c r="C1023">
        <v>10</v>
      </c>
      <c r="D1023" t="s">
        <v>505</v>
      </c>
      <c r="E1023" t="s">
        <v>413</v>
      </c>
      <c r="F1023">
        <v>3</v>
      </c>
      <c r="G1023" t="s">
        <v>1440</v>
      </c>
      <c r="H1023" t="s">
        <v>1440</v>
      </c>
      <c r="I1023" s="30">
        <v>4.33</v>
      </c>
      <c r="J1023" s="30">
        <v>6.66</v>
      </c>
      <c r="K1023" s="30">
        <v>5</v>
      </c>
      <c r="L1023" s="30">
        <v>26.7</v>
      </c>
      <c r="M1023" s="30">
        <v>11</v>
      </c>
      <c r="N1023" s="30">
        <v>0</v>
      </c>
      <c r="O1023" s="30">
        <v>2</v>
      </c>
      <c r="P1023" s="30">
        <v>1</v>
      </c>
      <c r="Q1023" s="30">
        <f t="shared" si="135"/>
        <v>4.33</v>
      </c>
      <c r="R1023" s="30">
        <f t="shared" si="136"/>
        <v>6.66</v>
      </c>
      <c r="S1023" s="30">
        <f t="shared" si="137"/>
        <v>5</v>
      </c>
      <c r="T1023" s="30">
        <f t="shared" si="138"/>
        <v>26.7</v>
      </c>
      <c r="U1023" s="30">
        <f t="shared" si="139"/>
        <v>11</v>
      </c>
      <c r="V1023" s="30">
        <f t="shared" si="140"/>
        <v>0</v>
      </c>
      <c r="W1023" s="30">
        <f t="shared" si="141"/>
        <v>2</v>
      </c>
      <c r="X1023" s="30">
        <f t="shared" si="142"/>
        <v>1</v>
      </c>
      <c r="Y1023" s="30">
        <f t="shared" si="143"/>
        <v>56.69</v>
      </c>
    </row>
    <row r="1024" spans="1:25" x14ac:dyDescent="0.2">
      <c r="A1024" s="28">
        <v>42663</v>
      </c>
      <c r="B1024">
        <v>2016</v>
      </c>
      <c r="C1024">
        <v>10</v>
      </c>
      <c r="D1024" t="s">
        <v>505</v>
      </c>
      <c r="E1024" t="s">
        <v>415</v>
      </c>
      <c r="F1024">
        <v>4</v>
      </c>
      <c r="G1024" t="s">
        <v>1440</v>
      </c>
      <c r="H1024" t="s">
        <v>1440</v>
      </c>
      <c r="I1024" s="30">
        <v>1.64</v>
      </c>
      <c r="J1024" s="30">
        <v>5.66</v>
      </c>
      <c r="K1024" s="30">
        <v>6</v>
      </c>
      <c r="L1024" s="30">
        <v>52.5</v>
      </c>
      <c r="M1024" s="30">
        <v>2</v>
      </c>
      <c r="N1024" s="30">
        <v>0</v>
      </c>
      <c r="O1024" s="30">
        <v>2</v>
      </c>
      <c r="P1024" s="30">
        <v>2</v>
      </c>
      <c r="Q1024" s="30">
        <f t="shared" si="135"/>
        <v>1.64</v>
      </c>
      <c r="R1024" s="30">
        <f t="shared" si="136"/>
        <v>5.66</v>
      </c>
      <c r="S1024" s="30">
        <f t="shared" si="137"/>
        <v>6</v>
      </c>
      <c r="T1024" s="30">
        <f t="shared" si="138"/>
        <v>52.5</v>
      </c>
      <c r="U1024" s="30">
        <f t="shared" si="139"/>
        <v>2</v>
      </c>
      <c r="V1024" s="30">
        <f t="shared" si="140"/>
        <v>0</v>
      </c>
      <c r="W1024" s="30">
        <f t="shared" si="141"/>
        <v>2</v>
      </c>
      <c r="X1024" s="30">
        <f t="shared" si="142"/>
        <v>2</v>
      </c>
      <c r="Y1024" s="30">
        <f t="shared" si="143"/>
        <v>71.8</v>
      </c>
    </row>
    <row r="1025" spans="1:25" x14ac:dyDescent="0.2">
      <c r="A1025" s="28">
        <v>42664</v>
      </c>
      <c r="B1025">
        <v>2016</v>
      </c>
      <c r="C1025">
        <v>10</v>
      </c>
      <c r="D1025" t="s">
        <v>505</v>
      </c>
      <c r="E1025" t="s">
        <v>417</v>
      </c>
      <c r="F1025">
        <v>5</v>
      </c>
      <c r="G1025" t="s">
        <v>1440</v>
      </c>
      <c r="H1025" t="s">
        <v>1440</v>
      </c>
      <c r="I1025" s="30">
        <v>8.66</v>
      </c>
      <c r="J1025" s="30">
        <v>3.8250000000000002</v>
      </c>
      <c r="K1025" s="30">
        <v>0</v>
      </c>
      <c r="L1025" s="30">
        <v>40.799999999999997</v>
      </c>
      <c r="M1025" s="30">
        <v>5</v>
      </c>
      <c r="N1025" s="30">
        <v>0</v>
      </c>
      <c r="O1025" s="30">
        <v>6</v>
      </c>
      <c r="P1025" s="30">
        <v>2</v>
      </c>
      <c r="Q1025" s="30">
        <f t="shared" si="135"/>
        <v>8.66</v>
      </c>
      <c r="R1025" s="30">
        <f t="shared" si="136"/>
        <v>3.8250000000000002</v>
      </c>
      <c r="S1025" s="30">
        <f t="shared" si="137"/>
        <v>0</v>
      </c>
      <c r="T1025" s="30">
        <f t="shared" si="138"/>
        <v>40.799999999999997</v>
      </c>
      <c r="U1025" s="30">
        <f t="shared" si="139"/>
        <v>5</v>
      </c>
      <c r="V1025" s="30">
        <f t="shared" si="140"/>
        <v>0</v>
      </c>
      <c r="W1025" s="30">
        <f t="shared" si="141"/>
        <v>6</v>
      </c>
      <c r="X1025" s="30">
        <f t="shared" si="142"/>
        <v>2</v>
      </c>
      <c r="Y1025" s="30">
        <f t="shared" si="143"/>
        <v>66.284999999999997</v>
      </c>
    </row>
    <row r="1026" spans="1:25" x14ac:dyDescent="0.2">
      <c r="A1026" s="28">
        <v>42665</v>
      </c>
      <c r="B1026">
        <v>2016</v>
      </c>
      <c r="C1026">
        <v>10</v>
      </c>
      <c r="D1026" t="s">
        <v>505</v>
      </c>
      <c r="E1026" t="s">
        <v>419</v>
      </c>
      <c r="F1026">
        <v>6</v>
      </c>
      <c r="G1026" t="s">
        <v>1440</v>
      </c>
      <c r="H1026" t="s">
        <v>1440</v>
      </c>
      <c r="I1026" s="30">
        <v>7</v>
      </c>
      <c r="J1026" s="30">
        <v>2.67</v>
      </c>
      <c r="K1026" s="30">
        <v>4</v>
      </c>
      <c r="L1026" s="30">
        <v>29.7</v>
      </c>
      <c r="M1026" s="30">
        <v>3</v>
      </c>
      <c r="N1026" s="30">
        <v>0</v>
      </c>
      <c r="O1026" s="30">
        <v>10</v>
      </c>
      <c r="P1026" s="30">
        <v>4</v>
      </c>
      <c r="Q1026" s="30">
        <f t="shared" ref="Q1026:Q1089" si="144">IF($H1026="Oui",I1026,"")</f>
        <v>7</v>
      </c>
      <c r="R1026" s="30">
        <f t="shared" ref="R1026:R1089" si="145">IF($H1026="Oui",J1026,"")</f>
        <v>2.67</v>
      </c>
      <c r="S1026" s="30">
        <f t="shared" ref="S1026:S1089" si="146">IF($H1026="Oui",K1026,"")</f>
        <v>4</v>
      </c>
      <c r="T1026" s="30">
        <f t="shared" ref="T1026:T1089" si="147">IF($H1026="Oui",L1026,"")</f>
        <v>29.7</v>
      </c>
      <c r="U1026" s="30">
        <f t="shared" ref="U1026:U1089" si="148">IF($H1026="Oui",M1026,"")</f>
        <v>3</v>
      </c>
      <c r="V1026" s="30">
        <f t="shared" ref="V1026:V1089" si="149">IF($H1026="Oui",N1026,"")</f>
        <v>0</v>
      </c>
      <c r="W1026" s="30">
        <f t="shared" ref="W1026:W1089" si="150">IF($H1026="Oui",O1026,"")</f>
        <v>10</v>
      </c>
      <c r="X1026" s="30">
        <f t="shared" ref="X1026:X1089" si="151">IF($H1026="Oui",P1026,"")</f>
        <v>4</v>
      </c>
      <c r="Y1026" s="30">
        <f t="shared" ref="Y1026:Y1089" si="152">SUM(I1026:P1026)</f>
        <v>60.37</v>
      </c>
    </row>
    <row r="1027" spans="1:25" x14ac:dyDescent="0.2">
      <c r="A1027" s="28">
        <v>42666</v>
      </c>
      <c r="B1027">
        <v>2016</v>
      </c>
      <c r="C1027">
        <v>10</v>
      </c>
      <c r="D1027" t="s">
        <v>505</v>
      </c>
      <c r="E1027" t="s">
        <v>421</v>
      </c>
      <c r="F1027">
        <v>7</v>
      </c>
      <c r="G1027" t="s">
        <v>1440</v>
      </c>
      <c r="H1027" t="s">
        <v>1440</v>
      </c>
      <c r="I1027" s="30">
        <v>12.33</v>
      </c>
      <c r="J1027" s="30">
        <v>5.78</v>
      </c>
      <c r="K1027" s="30">
        <v>3.8</v>
      </c>
      <c r="L1027" s="30">
        <v>51.216666670000002</v>
      </c>
      <c r="M1027" s="30">
        <v>10</v>
      </c>
      <c r="N1027" s="30">
        <v>0</v>
      </c>
      <c r="O1027" s="30">
        <v>11</v>
      </c>
      <c r="P1027" s="30">
        <v>2</v>
      </c>
      <c r="Q1027" s="30">
        <f t="shared" si="144"/>
        <v>12.33</v>
      </c>
      <c r="R1027" s="30">
        <f t="shared" si="145"/>
        <v>5.78</v>
      </c>
      <c r="S1027" s="30">
        <f t="shared" si="146"/>
        <v>3.8</v>
      </c>
      <c r="T1027" s="30">
        <f t="shared" si="147"/>
        <v>51.216666670000002</v>
      </c>
      <c r="U1027" s="30">
        <f t="shared" si="148"/>
        <v>10</v>
      </c>
      <c r="V1027" s="30">
        <f t="shared" si="149"/>
        <v>0</v>
      </c>
      <c r="W1027" s="30">
        <f t="shared" si="150"/>
        <v>11</v>
      </c>
      <c r="X1027" s="30">
        <f t="shared" si="151"/>
        <v>2</v>
      </c>
      <c r="Y1027" s="30">
        <f t="shared" si="152"/>
        <v>96.126666670000006</v>
      </c>
    </row>
    <row r="1028" spans="1:25" x14ac:dyDescent="0.2">
      <c r="A1028" s="28">
        <v>42667</v>
      </c>
      <c r="B1028">
        <v>2016</v>
      </c>
      <c r="C1028">
        <v>10</v>
      </c>
      <c r="D1028" t="s">
        <v>505</v>
      </c>
      <c r="E1028" t="s">
        <v>62</v>
      </c>
      <c r="F1028">
        <v>1</v>
      </c>
      <c r="G1028" t="s">
        <v>1440</v>
      </c>
      <c r="H1028" t="s">
        <v>1440</v>
      </c>
      <c r="I1028" s="30">
        <v>2.66</v>
      </c>
      <c r="J1028" s="30">
        <v>3.0230000000000001</v>
      </c>
      <c r="K1028" s="30">
        <v>7.5</v>
      </c>
      <c r="L1028" s="30">
        <v>37</v>
      </c>
      <c r="M1028" s="30">
        <v>1</v>
      </c>
      <c r="N1028" s="30">
        <v>1</v>
      </c>
      <c r="O1028" s="30">
        <v>2</v>
      </c>
      <c r="P1028" s="30">
        <v>1</v>
      </c>
      <c r="Q1028" s="30">
        <f t="shared" si="144"/>
        <v>2.66</v>
      </c>
      <c r="R1028" s="30">
        <f t="shared" si="145"/>
        <v>3.0230000000000001</v>
      </c>
      <c r="S1028" s="30">
        <f t="shared" si="146"/>
        <v>7.5</v>
      </c>
      <c r="T1028" s="30">
        <f t="shared" si="147"/>
        <v>37</v>
      </c>
      <c r="U1028" s="30">
        <f t="shared" si="148"/>
        <v>1</v>
      </c>
      <c r="V1028" s="30">
        <f t="shared" si="149"/>
        <v>1</v>
      </c>
      <c r="W1028" s="30">
        <f t="shared" si="150"/>
        <v>2</v>
      </c>
      <c r="X1028" s="30">
        <f t="shared" si="151"/>
        <v>1</v>
      </c>
      <c r="Y1028" s="30">
        <f t="shared" si="152"/>
        <v>55.183</v>
      </c>
    </row>
    <row r="1029" spans="1:25" x14ac:dyDescent="0.2">
      <c r="A1029" s="28">
        <v>42668</v>
      </c>
      <c r="B1029">
        <v>2016</v>
      </c>
      <c r="C1029">
        <v>10</v>
      </c>
      <c r="D1029" t="s">
        <v>505</v>
      </c>
      <c r="E1029" t="s">
        <v>411</v>
      </c>
      <c r="F1029">
        <v>2</v>
      </c>
      <c r="G1029" t="s">
        <v>1440</v>
      </c>
      <c r="H1029" t="s">
        <v>1440</v>
      </c>
      <c r="I1029" s="30">
        <v>4.33</v>
      </c>
      <c r="J1029" s="30">
        <v>4.5720000000000001</v>
      </c>
      <c r="K1029" s="30">
        <v>5.4</v>
      </c>
      <c r="L1029" s="30">
        <v>62.4</v>
      </c>
      <c r="M1029" s="30">
        <v>10</v>
      </c>
      <c r="N1029" s="30">
        <v>0</v>
      </c>
      <c r="O1029" s="30">
        <v>7</v>
      </c>
      <c r="P1029" s="30">
        <v>0</v>
      </c>
      <c r="Q1029" s="30">
        <f t="shared" si="144"/>
        <v>4.33</v>
      </c>
      <c r="R1029" s="30">
        <f t="shared" si="145"/>
        <v>4.5720000000000001</v>
      </c>
      <c r="S1029" s="30">
        <f t="shared" si="146"/>
        <v>5.4</v>
      </c>
      <c r="T1029" s="30">
        <f t="shared" si="147"/>
        <v>62.4</v>
      </c>
      <c r="U1029" s="30">
        <f t="shared" si="148"/>
        <v>10</v>
      </c>
      <c r="V1029" s="30">
        <f t="shared" si="149"/>
        <v>0</v>
      </c>
      <c r="W1029" s="30">
        <f t="shared" si="150"/>
        <v>7</v>
      </c>
      <c r="X1029" s="30">
        <f t="shared" si="151"/>
        <v>0</v>
      </c>
      <c r="Y1029" s="30">
        <f t="shared" si="152"/>
        <v>93.701999999999998</v>
      </c>
    </row>
    <row r="1030" spans="1:25" x14ac:dyDescent="0.2">
      <c r="A1030" s="28">
        <v>42669</v>
      </c>
      <c r="B1030">
        <v>2016</v>
      </c>
      <c r="C1030">
        <v>10</v>
      </c>
      <c r="D1030" t="s">
        <v>505</v>
      </c>
      <c r="E1030" t="s">
        <v>413</v>
      </c>
      <c r="F1030">
        <v>3</v>
      </c>
      <c r="G1030" t="s">
        <v>1440</v>
      </c>
      <c r="H1030" t="s">
        <v>1440</v>
      </c>
      <c r="I1030" s="30">
        <v>2.33</v>
      </c>
      <c r="J1030" s="30">
        <v>2.3969999999999998</v>
      </c>
      <c r="K1030" s="30">
        <v>6</v>
      </c>
      <c r="L1030" s="30">
        <v>28.4</v>
      </c>
      <c r="M1030" s="30">
        <v>10</v>
      </c>
      <c r="N1030" s="30">
        <v>0</v>
      </c>
      <c r="O1030" s="30">
        <v>2</v>
      </c>
      <c r="P1030" s="30">
        <v>1</v>
      </c>
      <c r="Q1030" s="30">
        <f t="shared" si="144"/>
        <v>2.33</v>
      </c>
      <c r="R1030" s="30">
        <f t="shared" si="145"/>
        <v>2.3969999999999998</v>
      </c>
      <c r="S1030" s="30">
        <f t="shared" si="146"/>
        <v>6</v>
      </c>
      <c r="T1030" s="30">
        <f t="shared" si="147"/>
        <v>28.4</v>
      </c>
      <c r="U1030" s="30">
        <f t="shared" si="148"/>
        <v>10</v>
      </c>
      <c r="V1030" s="30">
        <f t="shared" si="149"/>
        <v>0</v>
      </c>
      <c r="W1030" s="30">
        <f t="shared" si="150"/>
        <v>2</v>
      </c>
      <c r="X1030" s="30">
        <f t="shared" si="151"/>
        <v>1</v>
      </c>
      <c r="Y1030" s="30">
        <f t="shared" si="152"/>
        <v>52.126999999999995</v>
      </c>
    </row>
    <row r="1031" spans="1:25" x14ac:dyDescent="0.2">
      <c r="A1031" s="28">
        <v>42670</v>
      </c>
      <c r="B1031">
        <v>2016</v>
      </c>
      <c r="C1031">
        <v>10</v>
      </c>
      <c r="D1031" t="s">
        <v>505</v>
      </c>
      <c r="E1031" t="s">
        <v>415</v>
      </c>
      <c r="F1031">
        <v>4</v>
      </c>
      <c r="G1031" t="s">
        <v>1440</v>
      </c>
      <c r="H1031" t="s">
        <v>1440</v>
      </c>
      <c r="I1031" s="30">
        <v>6.5</v>
      </c>
      <c r="J1031" s="30">
        <v>2.0230000000000001</v>
      </c>
      <c r="K1031" s="30">
        <v>3</v>
      </c>
      <c r="L1031" s="30">
        <v>32.200000000000003</v>
      </c>
      <c r="M1031" s="30">
        <v>10</v>
      </c>
      <c r="N1031" s="30">
        <v>2</v>
      </c>
      <c r="O1031" s="30">
        <v>4</v>
      </c>
      <c r="P1031" s="30">
        <v>0</v>
      </c>
      <c r="Q1031" s="30">
        <f t="shared" si="144"/>
        <v>6.5</v>
      </c>
      <c r="R1031" s="30">
        <f t="shared" si="145"/>
        <v>2.0230000000000001</v>
      </c>
      <c r="S1031" s="30">
        <f t="shared" si="146"/>
        <v>3</v>
      </c>
      <c r="T1031" s="30">
        <f t="shared" si="147"/>
        <v>32.200000000000003</v>
      </c>
      <c r="U1031" s="30">
        <f t="shared" si="148"/>
        <v>10</v>
      </c>
      <c r="V1031" s="30">
        <f t="shared" si="149"/>
        <v>2</v>
      </c>
      <c r="W1031" s="30">
        <f t="shared" si="150"/>
        <v>4</v>
      </c>
      <c r="X1031" s="30">
        <f t="shared" si="151"/>
        <v>0</v>
      </c>
      <c r="Y1031" s="30">
        <f t="shared" si="152"/>
        <v>59.722999999999999</v>
      </c>
    </row>
    <row r="1032" spans="1:25" x14ac:dyDescent="0.2">
      <c r="A1032" s="28">
        <v>42671</v>
      </c>
      <c r="B1032">
        <v>2016</v>
      </c>
      <c r="C1032">
        <v>10</v>
      </c>
      <c r="D1032" t="s">
        <v>505</v>
      </c>
      <c r="E1032" t="s">
        <v>417</v>
      </c>
      <c r="F1032">
        <v>5</v>
      </c>
      <c r="G1032" t="s">
        <v>1440</v>
      </c>
      <c r="H1032" t="s">
        <v>1440</v>
      </c>
      <c r="I1032" s="30">
        <v>7</v>
      </c>
      <c r="J1032" s="30">
        <v>3.78</v>
      </c>
      <c r="K1032" s="30">
        <v>6</v>
      </c>
      <c r="L1032" s="30">
        <v>34.4</v>
      </c>
      <c r="M1032" s="30">
        <v>9</v>
      </c>
      <c r="N1032" s="30">
        <v>0</v>
      </c>
      <c r="O1032" s="30">
        <v>5</v>
      </c>
      <c r="P1032" s="30">
        <v>0</v>
      </c>
      <c r="Q1032" s="30">
        <f t="shared" si="144"/>
        <v>7</v>
      </c>
      <c r="R1032" s="30">
        <f t="shared" si="145"/>
        <v>3.78</v>
      </c>
      <c r="S1032" s="30">
        <f t="shared" si="146"/>
        <v>6</v>
      </c>
      <c r="T1032" s="30">
        <f t="shared" si="147"/>
        <v>34.4</v>
      </c>
      <c r="U1032" s="30">
        <f t="shared" si="148"/>
        <v>9</v>
      </c>
      <c r="V1032" s="30">
        <f t="shared" si="149"/>
        <v>0</v>
      </c>
      <c r="W1032" s="30">
        <f t="shared" si="150"/>
        <v>5</v>
      </c>
      <c r="X1032" s="30">
        <f t="shared" si="151"/>
        <v>0</v>
      </c>
      <c r="Y1032" s="30">
        <f t="shared" si="152"/>
        <v>65.180000000000007</v>
      </c>
    </row>
    <row r="1033" spans="1:25" x14ac:dyDescent="0.2">
      <c r="A1033" s="28">
        <v>42672</v>
      </c>
      <c r="B1033">
        <v>2016</v>
      </c>
      <c r="C1033">
        <v>10</v>
      </c>
      <c r="D1033" t="s">
        <v>505</v>
      </c>
      <c r="E1033" t="s">
        <v>419</v>
      </c>
      <c r="F1033">
        <v>6</v>
      </c>
      <c r="G1033" t="s">
        <v>1440</v>
      </c>
      <c r="H1033" t="s">
        <v>1440</v>
      </c>
      <c r="I1033" s="30">
        <v>15.33</v>
      </c>
      <c r="J1033" s="30">
        <v>4.54</v>
      </c>
      <c r="K1033" s="30">
        <v>6.1</v>
      </c>
      <c r="L1033" s="30">
        <v>78.5</v>
      </c>
      <c r="M1033" s="30">
        <v>23</v>
      </c>
      <c r="N1033" s="30">
        <v>0</v>
      </c>
      <c r="O1033" s="30">
        <v>9</v>
      </c>
      <c r="P1033" s="30">
        <v>5</v>
      </c>
      <c r="Q1033" s="30">
        <f t="shared" si="144"/>
        <v>15.33</v>
      </c>
      <c r="R1033" s="30">
        <f t="shared" si="145"/>
        <v>4.54</v>
      </c>
      <c r="S1033" s="30">
        <f t="shared" si="146"/>
        <v>6.1</v>
      </c>
      <c r="T1033" s="30">
        <f t="shared" si="147"/>
        <v>78.5</v>
      </c>
      <c r="U1033" s="30">
        <f t="shared" si="148"/>
        <v>23</v>
      </c>
      <c r="V1033" s="30">
        <f t="shared" si="149"/>
        <v>0</v>
      </c>
      <c r="W1033" s="30">
        <f t="shared" si="150"/>
        <v>9</v>
      </c>
      <c r="X1033" s="30">
        <f t="shared" si="151"/>
        <v>5</v>
      </c>
      <c r="Y1033" s="30">
        <f t="shared" si="152"/>
        <v>141.47</v>
      </c>
    </row>
    <row r="1034" spans="1:25" x14ac:dyDescent="0.2">
      <c r="A1034" s="28">
        <v>42673</v>
      </c>
      <c r="B1034">
        <v>2016</v>
      </c>
      <c r="C1034">
        <v>10</v>
      </c>
      <c r="D1034" t="s">
        <v>505</v>
      </c>
      <c r="E1034" t="s">
        <v>421</v>
      </c>
      <c r="F1034">
        <v>7</v>
      </c>
      <c r="G1034" t="s">
        <v>1440</v>
      </c>
      <c r="H1034" t="s">
        <v>1440</v>
      </c>
      <c r="I1034" s="30">
        <v>4.66</v>
      </c>
      <c r="J1034" s="30">
        <v>10.32</v>
      </c>
      <c r="K1034" s="30">
        <v>5.75</v>
      </c>
      <c r="L1034" s="30">
        <v>73.099999999999994</v>
      </c>
      <c r="M1034" s="30">
        <v>5</v>
      </c>
      <c r="N1034" s="30">
        <v>0</v>
      </c>
      <c r="O1034" s="30">
        <v>0</v>
      </c>
      <c r="P1034" s="30">
        <v>2</v>
      </c>
      <c r="Q1034" s="30">
        <f t="shared" si="144"/>
        <v>4.66</v>
      </c>
      <c r="R1034" s="30">
        <f t="shared" si="145"/>
        <v>10.32</v>
      </c>
      <c r="S1034" s="30">
        <f t="shared" si="146"/>
        <v>5.75</v>
      </c>
      <c r="T1034" s="30">
        <f t="shared" si="147"/>
        <v>73.099999999999994</v>
      </c>
      <c r="U1034" s="30">
        <f t="shared" si="148"/>
        <v>5</v>
      </c>
      <c r="V1034" s="30">
        <f t="shared" si="149"/>
        <v>0</v>
      </c>
      <c r="W1034" s="30">
        <f t="shared" si="150"/>
        <v>0</v>
      </c>
      <c r="X1034" s="30">
        <f t="shared" si="151"/>
        <v>2</v>
      </c>
      <c r="Y1034" s="30">
        <f t="shared" si="152"/>
        <v>100.83</v>
      </c>
    </row>
    <row r="1035" spans="1:25" x14ac:dyDescent="0.2">
      <c r="A1035" s="28">
        <v>42674</v>
      </c>
      <c r="B1035">
        <v>2016</v>
      </c>
      <c r="C1035">
        <v>10</v>
      </c>
      <c r="D1035" t="s">
        <v>505</v>
      </c>
      <c r="E1035" t="s">
        <v>62</v>
      </c>
      <c r="F1035">
        <v>1</v>
      </c>
      <c r="G1035" t="s">
        <v>1440</v>
      </c>
      <c r="H1035" t="s">
        <v>1440</v>
      </c>
      <c r="I1035" s="30">
        <v>2.66</v>
      </c>
      <c r="J1035" s="30">
        <v>3.82</v>
      </c>
      <c r="K1035" s="30">
        <v>3</v>
      </c>
      <c r="L1035" s="30">
        <v>43.8</v>
      </c>
      <c r="M1035" s="30">
        <v>6</v>
      </c>
      <c r="N1035" s="30">
        <v>0</v>
      </c>
      <c r="O1035" s="30">
        <v>17</v>
      </c>
      <c r="P1035" s="30">
        <v>5</v>
      </c>
      <c r="Q1035" s="30">
        <f t="shared" si="144"/>
        <v>2.66</v>
      </c>
      <c r="R1035" s="30">
        <f t="shared" si="145"/>
        <v>3.82</v>
      </c>
      <c r="S1035" s="30">
        <f t="shared" si="146"/>
        <v>3</v>
      </c>
      <c r="T1035" s="30">
        <f t="shared" si="147"/>
        <v>43.8</v>
      </c>
      <c r="U1035" s="30">
        <f t="shared" si="148"/>
        <v>6</v>
      </c>
      <c r="V1035" s="30">
        <f t="shared" si="149"/>
        <v>0</v>
      </c>
      <c r="W1035" s="30">
        <f t="shared" si="150"/>
        <v>17</v>
      </c>
      <c r="X1035" s="30">
        <f t="shared" si="151"/>
        <v>5</v>
      </c>
      <c r="Y1035" s="30">
        <f t="shared" si="152"/>
        <v>81.28</v>
      </c>
    </row>
    <row r="1036" spans="1:25" x14ac:dyDescent="0.2">
      <c r="A1036" s="28">
        <v>42675</v>
      </c>
      <c r="B1036">
        <v>2016</v>
      </c>
      <c r="C1036">
        <v>11</v>
      </c>
      <c r="D1036" t="s">
        <v>506</v>
      </c>
      <c r="E1036" t="s">
        <v>411</v>
      </c>
      <c r="F1036">
        <v>2</v>
      </c>
      <c r="G1036" t="s">
        <v>1440</v>
      </c>
      <c r="H1036" t="s">
        <v>1440</v>
      </c>
      <c r="I1036" s="30">
        <v>2.33</v>
      </c>
      <c r="J1036" s="30">
        <v>1.7030000000000001</v>
      </c>
      <c r="K1036" s="30">
        <v>4</v>
      </c>
      <c r="L1036" s="30">
        <v>25.9</v>
      </c>
      <c r="M1036" s="30">
        <v>18</v>
      </c>
      <c r="N1036" s="30">
        <v>0</v>
      </c>
      <c r="O1036" s="30">
        <v>6</v>
      </c>
      <c r="P1036" s="30">
        <v>3</v>
      </c>
      <c r="Q1036" s="30">
        <f t="shared" si="144"/>
        <v>2.33</v>
      </c>
      <c r="R1036" s="30">
        <f t="shared" si="145"/>
        <v>1.7030000000000001</v>
      </c>
      <c r="S1036" s="30">
        <f t="shared" si="146"/>
        <v>4</v>
      </c>
      <c r="T1036" s="30">
        <f t="shared" si="147"/>
        <v>25.9</v>
      </c>
      <c r="U1036" s="30">
        <f t="shared" si="148"/>
        <v>18</v>
      </c>
      <c r="V1036" s="30">
        <f t="shared" si="149"/>
        <v>0</v>
      </c>
      <c r="W1036" s="30">
        <f t="shared" si="150"/>
        <v>6</v>
      </c>
      <c r="X1036" s="30">
        <f t="shared" si="151"/>
        <v>3</v>
      </c>
      <c r="Y1036" s="30">
        <f t="shared" si="152"/>
        <v>60.933</v>
      </c>
    </row>
    <row r="1037" spans="1:25" x14ac:dyDescent="0.2">
      <c r="A1037" s="28">
        <v>42676</v>
      </c>
      <c r="B1037">
        <v>2016</v>
      </c>
      <c r="C1037">
        <v>11</v>
      </c>
      <c r="D1037" t="s">
        <v>506</v>
      </c>
      <c r="E1037" t="s">
        <v>413</v>
      </c>
      <c r="F1037">
        <v>3</v>
      </c>
      <c r="G1037" t="s">
        <v>1440</v>
      </c>
      <c r="H1037" t="s">
        <v>1440</v>
      </c>
      <c r="I1037" s="30">
        <v>4</v>
      </c>
      <c r="J1037" s="30">
        <v>3.7029999999999998</v>
      </c>
      <c r="K1037" s="30">
        <v>4.0999999999999996</v>
      </c>
      <c r="L1037" s="30">
        <v>42.2</v>
      </c>
      <c r="M1037" s="30">
        <v>1</v>
      </c>
      <c r="N1037" s="30">
        <v>0</v>
      </c>
      <c r="O1037" s="30">
        <v>2</v>
      </c>
      <c r="P1037" s="30">
        <v>3</v>
      </c>
      <c r="Q1037" s="30">
        <f t="shared" si="144"/>
        <v>4</v>
      </c>
      <c r="R1037" s="30">
        <f t="shared" si="145"/>
        <v>3.7029999999999998</v>
      </c>
      <c r="S1037" s="30">
        <f t="shared" si="146"/>
        <v>4.0999999999999996</v>
      </c>
      <c r="T1037" s="30">
        <f t="shared" si="147"/>
        <v>42.2</v>
      </c>
      <c r="U1037" s="30">
        <f t="shared" si="148"/>
        <v>1</v>
      </c>
      <c r="V1037" s="30">
        <f t="shared" si="149"/>
        <v>0</v>
      </c>
      <c r="W1037" s="30">
        <f t="shared" si="150"/>
        <v>2</v>
      </c>
      <c r="X1037" s="30">
        <f t="shared" si="151"/>
        <v>3</v>
      </c>
      <c r="Y1037" s="30">
        <f t="shared" si="152"/>
        <v>60.003</v>
      </c>
    </row>
    <row r="1038" spans="1:25" x14ac:dyDescent="0.2">
      <c r="A1038" s="28">
        <v>42677</v>
      </c>
      <c r="B1038">
        <v>2016</v>
      </c>
      <c r="C1038">
        <v>11</v>
      </c>
      <c r="D1038" t="s">
        <v>506</v>
      </c>
      <c r="E1038" t="s">
        <v>415</v>
      </c>
      <c r="F1038">
        <v>4</v>
      </c>
      <c r="G1038" t="s">
        <v>1440</v>
      </c>
      <c r="H1038" t="s">
        <v>1440</v>
      </c>
      <c r="I1038" s="30">
        <v>2</v>
      </c>
      <c r="J1038" s="30">
        <v>1</v>
      </c>
      <c r="K1038" s="30">
        <v>3</v>
      </c>
      <c r="L1038" s="30">
        <v>42.5</v>
      </c>
      <c r="M1038" s="30">
        <v>3</v>
      </c>
      <c r="N1038" s="30">
        <v>0</v>
      </c>
      <c r="O1038" s="30">
        <v>0</v>
      </c>
      <c r="P1038" s="30">
        <v>1</v>
      </c>
      <c r="Q1038" s="30">
        <f t="shared" si="144"/>
        <v>2</v>
      </c>
      <c r="R1038" s="30">
        <f t="shared" si="145"/>
        <v>1</v>
      </c>
      <c r="S1038" s="30">
        <f t="shared" si="146"/>
        <v>3</v>
      </c>
      <c r="T1038" s="30">
        <f t="shared" si="147"/>
        <v>42.5</v>
      </c>
      <c r="U1038" s="30">
        <f t="shared" si="148"/>
        <v>3</v>
      </c>
      <c r="V1038" s="30">
        <f t="shared" si="149"/>
        <v>0</v>
      </c>
      <c r="W1038" s="30">
        <f t="shared" si="150"/>
        <v>0</v>
      </c>
      <c r="X1038" s="30">
        <f t="shared" si="151"/>
        <v>1</v>
      </c>
      <c r="Y1038" s="30">
        <f t="shared" si="152"/>
        <v>52.5</v>
      </c>
    </row>
    <row r="1039" spans="1:25" x14ac:dyDescent="0.2">
      <c r="A1039" s="28">
        <v>42678</v>
      </c>
      <c r="B1039">
        <v>2016</v>
      </c>
      <c r="C1039">
        <v>11</v>
      </c>
      <c r="D1039" t="s">
        <v>506</v>
      </c>
      <c r="E1039" t="s">
        <v>417</v>
      </c>
      <c r="F1039">
        <v>5</v>
      </c>
      <c r="G1039" t="s">
        <v>1440</v>
      </c>
      <c r="H1039" t="s">
        <v>1440</v>
      </c>
      <c r="I1039" s="30">
        <v>8.33</v>
      </c>
      <c r="J1039" s="30">
        <v>4.3730000000000002</v>
      </c>
      <c r="K1039" s="30">
        <v>3.6</v>
      </c>
      <c r="L1039" s="30">
        <v>24.3</v>
      </c>
      <c r="M1039" s="30">
        <v>14</v>
      </c>
      <c r="N1039" s="30">
        <v>1</v>
      </c>
      <c r="O1039" s="30">
        <v>6</v>
      </c>
      <c r="P1039" s="30">
        <v>4.2</v>
      </c>
      <c r="Q1039" s="30">
        <f t="shared" si="144"/>
        <v>8.33</v>
      </c>
      <c r="R1039" s="30">
        <f t="shared" si="145"/>
        <v>4.3730000000000002</v>
      </c>
      <c r="S1039" s="30">
        <f t="shared" si="146"/>
        <v>3.6</v>
      </c>
      <c r="T1039" s="30">
        <f t="shared" si="147"/>
        <v>24.3</v>
      </c>
      <c r="U1039" s="30">
        <f t="shared" si="148"/>
        <v>14</v>
      </c>
      <c r="V1039" s="30">
        <f t="shared" si="149"/>
        <v>1</v>
      </c>
      <c r="W1039" s="30">
        <f t="shared" si="150"/>
        <v>6</v>
      </c>
      <c r="X1039" s="30">
        <f t="shared" si="151"/>
        <v>4.2</v>
      </c>
      <c r="Y1039" s="30">
        <f t="shared" si="152"/>
        <v>65.802999999999997</v>
      </c>
    </row>
    <row r="1040" spans="1:25" x14ac:dyDescent="0.2">
      <c r="A1040" s="28">
        <v>42679</v>
      </c>
      <c r="B1040">
        <v>2016</v>
      </c>
      <c r="C1040">
        <v>11</v>
      </c>
      <c r="D1040" t="s">
        <v>506</v>
      </c>
      <c r="E1040" t="s">
        <v>419</v>
      </c>
      <c r="F1040">
        <v>6</v>
      </c>
      <c r="G1040" t="s">
        <v>1440</v>
      </c>
      <c r="H1040" t="s">
        <v>1440</v>
      </c>
      <c r="I1040" s="30">
        <v>7.6666666670000003</v>
      </c>
      <c r="J1040" s="30">
        <v>3.02</v>
      </c>
      <c r="K1040" s="30">
        <v>5.8</v>
      </c>
      <c r="L1040" s="30">
        <v>35.4</v>
      </c>
      <c r="M1040" s="30">
        <v>9</v>
      </c>
      <c r="N1040" s="30">
        <v>0</v>
      </c>
      <c r="O1040" s="30">
        <v>0</v>
      </c>
      <c r="P1040" s="30">
        <v>2</v>
      </c>
      <c r="Q1040" s="30">
        <f t="shared" si="144"/>
        <v>7.6666666670000003</v>
      </c>
      <c r="R1040" s="30">
        <f t="shared" si="145"/>
        <v>3.02</v>
      </c>
      <c r="S1040" s="30">
        <f t="shared" si="146"/>
        <v>5.8</v>
      </c>
      <c r="T1040" s="30">
        <f t="shared" si="147"/>
        <v>35.4</v>
      </c>
      <c r="U1040" s="30">
        <f t="shared" si="148"/>
        <v>9</v>
      </c>
      <c r="V1040" s="30">
        <f t="shared" si="149"/>
        <v>0</v>
      </c>
      <c r="W1040" s="30">
        <f t="shared" si="150"/>
        <v>0</v>
      </c>
      <c r="X1040" s="30">
        <f t="shared" si="151"/>
        <v>2</v>
      </c>
      <c r="Y1040" s="30">
        <f t="shared" si="152"/>
        <v>62.886666667</v>
      </c>
    </row>
    <row r="1041" spans="1:25" x14ac:dyDescent="0.2">
      <c r="A1041" s="28">
        <v>42680</v>
      </c>
      <c r="B1041">
        <v>2016</v>
      </c>
      <c r="C1041">
        <v>11</v>
      </c>
      <c r="D1041" t="s">
        <v>506</v>
      </c>
      <c r="E1041" t="s">
        <v>421</v>
      </c>
      <c r="F1041">
        <v>7</v>
      </c>
      <c r="G1041" t="s">
        <v>1440</v>
      </c>
      <c r="H1041" t="s">
        <v>1440</v>
      </c>
      <c r="I1041" s="30">
        <v>8</v>
      </c>
      <c r="J1041" s="30">
        <v>4.34</v>
      </c>
      <c r="K1041" s="30">
        <v>3</v>
      </c>
      <c r="L1041" s="30">
        <v>42.45</v>
      </c>
      <c r="M1041" s="30">
        <v>3</v>
      </c>
      <c r="N1041" s="30">
        <v>2</v>
      </c>
      <c r="O1041" s="30">
        <v>11</v>
      </c>
      <c r="P1041" s="30">
        <v>5</v>
      </c>
      <c r="Q1041" s="30">
        <f t="shared" si="144"/>
        <v>8</v>
      </c>
      <c r="R1041" s="30">
        <f t="shared" si="145"/>
        <v>4.34</v>
      </c>
      <c r="S1041" s="30">
        <f t="shared" si="146"/>
        <v>3</v>
      </c>
      <c r="T1041" s="30">
        <f t="shared" si="147"/>
        <v>42.45</v>
      </c>
      <c r="U1041" s="30">
        <f t="shared" si="148"/>
        <v>3</v>
      </c>
      <c r="V1041" s="30">
        <f t="shared" si="149"/>
        <v>2</v>
      </c>
      <c r="W1041" s="30">
        <f t="shared" si="150"/>
        <v>11</v>
      </c>
      <c r="X1041" s="30">
        <f t="shared" si="151"/>
        <v>5</v>
      </c>
      <c r="Y1041" s="30">
        <f t="shared" si="152"/>
        <v>78.790000000000006</v>
      </c>
    </row>
    <row r="1042" spans="1:25" x14ac:dyDescent="0.2">
      <c r="A1042" s="28">
        <v>42681</v>
      </c>
      <c r="B1042">
        <v>2016</v>
      </c>
      <c r="C1042">
        <v>11</v>
      </c>
      <c r="D1042" t="s">
        <v>506</v>
      </c>
      <c r="E1042" t="s">
        <v>62</v>
      </c>
      <c r="F1042">
        <v>1</v>
      </c>
      <c r="G1042" t="s">
        <v>1440</v>
      </c>
      <c r="H1042" t="s">
        <v>1440</v>
      </c>
      <c r="I1042" s="30">
        <v>5</v>
      </c>
      <c r="J1042" s="30">
        <v>2.726</v>
      </c>
      <c r="K1042" s="30">
        <v>6.3</v>
      </c>
      <c r="L1042" s="30">
        <v>35</v>
      </c>
      <c r="M1042" s="30">
        <v>9</v>
      </c>
      <c r="N1042" s="30">
        <v>0</v>
      </c>
      <c r="O1042" s="30">
        <v>5</v>
      </c>
      <c r="P1042" s="30">
        <v>1</v>
      </c>
      <c r="Q1042" s="30">
        <f t="shared" si="144"/>
        <v>5</v>
      </c>
      <c r="R1042" s="30">
        <f t="shared" si="145"/>
        <v>2.726</v>
      </c>
      <c r="S1042" s="30">
        <f t="shared" si="146"/>
        <v>6.3</v>
      </c>
      <c r="T1042" s="30">
        <f t="shared" si="147"/>
        <v>35</v>
      </c>
      <c r="U1042" s="30">
        <f t="shared" si="148"/>
        <v>9</v>
      </c>
      <c r="V1042" s="30">
        <f t="shared" si="149"/>
        <v>0</v>
      </c>
      <c r="W1042" s="30">
        <f t="shared" si="150"/>
        <v>5</v>
      </c>
      <c r="X1042" s="30">
        <f t="shared" si="151"/>
        <v>1</v>
      </c>
      <c r="Y1042" s="30">
        <f t="shared" si="152"/>
        <v>64.025999999999996</v>
      </c>
    </row>
    <row r="1043" spans="1:25" x14ac:dyDescent="0.2">
      <c r="A1043" s="28">
        <v>42682</v>
      </c>
      <c r="B1043">
        <v>2016</v>
      </c>
      <c r="C1043">
        <v>11</v>
      </c>
      <c r="D1043" t="s">
        <v>506</v>
      </c>
      <c r="E1043" t="s">
        <v>411</v>
      </c>
      <c r="F1043">
        <v>2</v>
      </c>
      <c r="G1043" t="s">
        <v>1440</v>
      </c>
      <c r="H1043" t="s">
        <v>1440</v>
      </c>
      <c r="I1043" s="30">
        <v>7</v>
      </c>
      <c r="J1043" s="30">
        <v>2.35</v>
      </c>
      <c r="K1043" s="30">
        <v>8</v>
      </c>
      <c r="L1043" s="30">
        <v>20</v>
      </c>
      <c r="M1043" s="30">
        <v>19.166666670000001</v>
      </c>
      <c r="N1043" s="30">
        <v>2</v>
      </c>
      <c r="O1043" s="30">
        <v>8</v>
      </c>
      <c r="P1043" s="30">
        <v>3</v>
      </c>
      <c r="Q1043" s="30">
        <f t="shared" si="144"/>
        <v>7</v>
      </c>
      <c r="R1043" s="30">
        <f t="shared" si="145"/>
        <v>2.35</v>
      </c>
      <c r="S1043" s="30">
        <f t="shared" si="146"/>
        <v>8</v>
      </c>
      <c r="T1043" s="30">
        <f t="shared" si="147"/>
        <v>20</v>
      </c>
      <c r="U1043" s="30">
        <f t="shared" si="148"/>
        <v>19.166666670000001</v>
      </c>
      <c r="V1043" s="30">
        <f t="shared" si="149"/>
        <v>2</v>
      </c>
      <c r="W1043" s="30">
        <f t="shared" si="150"/>
        <v>8</v>
      </c>
      <c r="X1043" s="30">
        <f t="shared" si="151"/>
        <v>3</v>
      </c>
      <c r="Y1043" s="30">
        <f t="shared" si="152"/>
        <v>69.516666670000006</v>
      </c>
    </row>
    <row r="1044" spans="1:25" x14ac:dyDescent="0.2">
      <c r="A1044" s="28">
        <v>42683</v>
      </c>
      <c r="B1044">
        <v>2016</v>
      </c>
      <c r="C1044">
        <v>11</v>
      </c>
      <c r="D1044" t="s">
        <v>506</v>
      </c>
      <c r="E1044" t="s">
        <v>413</v>
      </c>
      <c r="F1044">
        <v>3</v>
      </c>
      <c r="G1044" t="s">
        <v>1440</v>
      </c>
      <c r="H1044" t="s">
        <v>1440</v>
      </c>
      <c r="I1044" s="30">
        <v>2.34</v>
      </c>
      <c r="J1044" s="30">
        <v>5.66</v>
      </c>
      <c r="K1044" s="30">
        <v>1.4</v>
      </c>
      <c r="L1044" s="30">
        <v>25</v>
      </c>
      <c r="M1044" s="30">
        <v>18</v>
      </c>
      <c r="N1044" s="30">
        <v>0</v>
      </c>
      <c r="O1044" s="30">
        <v>4</v>
      </c>
      <c r="P1044" s="30">
        <v>0</v>
      </c>
      <c r="Q1044" s="30">
        <f t="shared" si="144"/>
        <v>2.34</v>
      </c>
      <c r="R1044" s="30">
        <f t="shared" si="145"/>
        <v>5.66</v>
      </c>
      <c r="S1044" s="30">
        <f t="shared" si="146"/>
        <v>1.4</v>
      </c>
      <c r="T1044" s="30">
        <f t="shared" si="147"/>
        <v>25</v>
      </c>
      <c r="U1044" s="30">
        <f t="shared" si="148"/>
        <v>18</v>
      </c>
      <c r="V1044" s="30">
        <f t="shared" si="149"/>
        <v>0</v>
      </c>
      <c r="W1044" s="30">
        <f t="shared" si="150"/>
        <v>4</v>
      </c>
      <c r="X1044" s="30">
        <f t="shared" si="151"/>
        <v>0</v>
      </c>
      <c r="Y1044" s="30">
        <f t="shared" si="152"/>
        <v>56.4</v>
      </c>
    </row>
    <row r="1045" spans="1:25" x14ac:dyDescent="0.2">
      <c r="A1045" s="28">
        <v>42684</v>
      </c>
      <c r="B1045">
        <v>2016</v>
      </c>
      <c r="C1045">
        <v>11</v>
      </c>
      <c r="D1045" t="s">
        <v>506</v>
      </c>
      <c r="E1045" t="s">
        <v>415</v>
      </c>
      <c r="F1045">
        <v>4</v>
      </c>
      <c r="G1045" t="s">
        <v>1440</v>
      </c>
      <c r="H1045" t="s">
        <v>1440</v>
      </c>
      <c r="I1045" s="30">
        <v>7.33</v>
      </c>
      <c r="J1045" s="30">
        <v>6.33</v>
      </c>
      <c r="K1045" s="30">
        <v>7</v>
      </c>
      <c r="L1045" s="30">
        <v>31.1</v>
      </c>
      <c r="M1045" s="30">
        <v>5</v>
      </c>
      <c r="N1045" s="30">
        <v>2</v>
      </c>
      <c r="O1045" s="30">
        <v>12</v>
      </c>
      <c r="P1045" s="30">
        <v>3.4</v>
      </c>
      <c r="Q1045" s="30">
        <f t="shared" si="144"/>
        <v>7.33</v>
      </c>
      <c r="R1045" s="30">
        <f t="shared" si="145"/>
        <v>6.33</v>
      </c>
      <c r="S1045" s="30">
        <f t="shared" si="146"/>
        <v>7</v>
      </c>
      <c r="T1045" s="30">
        <f t="shared" si="147"/>
        <v>31.1</v>
      </c>
      <c r="U1045" s="30">
        <f t="shared" si="148"/>
        <v>5</v>
      </c>
      <c r="V1045" s="30">
        <f t="shared" si="149"/>
        <v>2</v>
      </c>
      <c r="W1045" s="30">
        <f t="shared" si="150"/>
        <v>12</v>
      </c>
      <c r="X1045" s="30">
        <f t="shared" si="151"/>
        <v>3.4</v>
      </c>
      <c r="Y1045" s="30">
        <f t="shared" si="152"/>
        <v>74.160000000000011</v>
      </c>
    </row>
    <row r="1046" spans="1:25" x14ac:dyDescent="0.2">
      <c r="A1046" s="28">
        <v>42685</v>
      </c>
      <c r="B1046">
        <v>2016</v>
      </c>
      <c r="C1046">
        <v>11</v>
      </c>
      <c r="D1046" t="s">
        <v>506</v>
      </c>
      <c r="E1046" t="s">
        <v>417</v>
      </c>
      <c r="F1046">
        <v>5</v>
      </c>
      <c r="G1046" t="s">
        <v>1440</v>
      </c>
      <c r="H1046" t="s">
        <v>1440</v>
      </c>
      <c r="I1046" s="30">
        <v>10.66</v>
      </c>
      <c r="J1046" s="30">
        <v>1.7589999999999999</v>
      </c>
      <c r="K1046" s="30">
        <v>4</v>
      </c>
      <c r="L1046" s="30">
        <v>33</v>
      </c>
      <c r="M1046" s="30">
        <v>6</v>
      </c>
      <c r="N1046" s="30">
        <v>0</v>
      </c>
      <c r="O1046" s="30">
        <v>1</v>
      </c>
      <c r="P1046" s="30">
        <v>1</v>
      </c>
      <c r="Q1046" s="30">
        <f t="shared" si="144"/>
        <v>10.66</v>
      </c>
      <c r="R1046" s="30">
        <f t="shared" si="145"/>
        <v>1.7589999999999999</v>
      </c>
      <c r="S1046" s="30">
        <f t="shared" si="146"/>
        <v>4</v>
      </c>
      <c r="T1046" s="30">
        <f t="shared" si="147"/>
        <v>33</v>
      </c>
      <c r="U1046" s="30">
        <f t="shared" si="148"/>
        <v>6</v>
      </c>
      <c r="V1046" s="30">
        <f t="shared" si="149"/>
        <v>0</v>
      </c>
      <c r="W1046" s="30">
        <f t="shared" si="150"/>
        <v>1</v>
      </c>
      <c r="X1046" s="30">
        <f t="shared" si="151"/>
        <v>1</v>
      </c>
      <c r="Y1046" s="30">
        <f t="shared" si="152"/>
        <v>57.418999999999997</v>
      </c>
    </row>
    <row r="1047" spans="1:25" x14ac:dyDescent="0.2">
      <c r="A1047" s="28">
        <v>42686</v>
      </c>
      <c r="B1047">
        <v>2016</v>
      </c>
      <c r="C1047">
        <v>11</v>
      </c>
      <c r="D1047" t="s">
        <v>506</v>
      </c>
      <c r="E1047" t="s">
        <v>419</v>
      </c>
      <c r="F1047">
        <v>6</v>
      </c>
      <c r="G1047" t="s">
        <v>1440</v>
      </c>
      <c r="H1047" t="s">
        <v>1440</v>
      </c>
      <c r="I1047" s="30">
        <v>8</v>
      </c>
      <c r="J1047" s="30">
        <v>3.8250000000000002</v>
      </c>
      <c r="K1047" s="30">
        <v>7</v>
      </c>
      <c r="L1047" s="30">
        <v>56.5</v>
      </c>
      <c r="M1047" s="30">
        <v>10</v>
      </c>
      <c r="N1047" s="30">
        <v>0</v>
      </c>
      <c r="O1047" s="30">
        <v>1</v>
      </c>
      <c r="P1047" s="30">
        <v>1.2</v>
      </c>
      <c r="Q1047" s="30">
        <f t="shared" si="144"/>
        <v>8</v>
      </c>
      <c r="R1047" s="30">
        <f t="shared" si="145"/>
        <v>3.8250000000000002</v>
      </c>
      <c r="S1047" s="30">
        <f t="shared" si="146"/>
        <v>7</v>
      </c>
      <c r="T1047" s="30">
        <f t="shared" si="147"/>
        <v>56.5</v>
      </c>
      <c r="U1047" s="30">
        <f t="shared" si="148"/>
        <v>10</v>
      </c>
      <c r="V1047" s="30">
        <f t="shared" si="149"/>
        <v>0</v>
      </c>
      <c r="W1047" s="30">
        <f t="shared" si="150"/>
        <v>1</v>
      </c>
      <c r="X1047" s="30">
        <f t="shared" si="151"/>
        <v>1.2</v>
      </c>
      <c r="Y1047" s="30">
        <f t="shared" si="152"/>
        <v>87.525000000000006</v>
      </c>
    </row>
    <row r="1048" spans="1:25" x14ac:dyDescent="0.2">
      <c r="A1048" s="28">
        <v>42687</v>
      </c>
      <c r="B1048">
        <v>2016</v>
      </c>
      <c r="C1048">
        <v>11</v>
      </c>
      <c r="D1048" t="s">
        <v>506</v>
      </c>
      <c r="E1048" t="s">
        <v>421</v>
      </c>
      <c r="F1048">
        <v>7</v>
      </c>
      <c r="G1048" t="s">
        <v>1440</v>
      </c>
      <c r="H1048" t="s">
        <v>1440</v>
      </c>
      <c r="I1048" s="30">
        <v>6</v>
      </c>
      <c r="J1048" s="30">
        <v>11.32</v>
      </c>
      <c r="K1048" s="30">
        <v>3.6</v>
      </c>
      <c r="L1048" s="30">
        <v>60.2</v>
      </c>
      <c r="M1048" s="30">
        <v>0</v>
      </c>
      <c r="N1048" s="30">
        <v>0</v>
      </c>
      <c r="O1048" s="30">
        <v>5</v>
      </c>
      <c r="P1048" s="30">
        <v>1</v>
      </c>
      <c r="Q1048" s="30">
        <f t="shared" si="144"/>
        <v>6</v>
      </c>
      <c r="R1048" s="30">
        <f t="shared" si="145"/>
        <v>11.32</v>
      </c>
      <c r="S1048" s="30">
        <f t="shared" si="146"/>
        <v>3.6</v>
      </c>
      <c r="T1048" s="30">
        <f t="shared" si="147"/>
        <v>60.2</v>
      </c>
      <c r="U1048" s="30">
        <f t="shared" si="148"/>
        <v>0</v>
      </c>
      <c r="V1048" s="30">
        <f t="shared" si="149"/>
        <v>0</v>
      </c>
      <c r="W1048" s="30">
        <f t="shared" si="150"/>
        <v>5</v>
      </c>
      <c r="X1048" s="30">
        <f t="shared" si="151"/>
        <v>1</v>
      </c>
      <c r="Y1048" s="30">
        <f t="shared" si="152"/>
        <v>87.12</v>
      </c>
    </row>
    <row r="1049" spans="1:25" x14ac:dyDescent="0.2">
      <c r="A1049" s="28">
        <v>42688</v>
      </c>
      <c r="B1049">
        <v>2016</v>
      </c>
      <c r="C1049">
        <v>11</v>
      </c>
      <c r="D1049" t="s">
        <v>506</v>
      </c>
      <c r="E1049" t="s">
        <v>62</v>
      </c>
      <c r="F1049">
        <v>1</v>
      </c>
      <c r="G1049" t="s">
        <v>1440</v>
      </c>
      <c r="H1049" t="s">
        <v>1440</v>
      </c>
      <c r="I1049" s="30">
        <v>10</v>
      </c>
      <c r="J1049" s="30">
        <v>4.726</v>
      </c>
      <c r="K1049" s="30">
        <v>3.8</v>
      </c>
      <c r="L1049" s="30">
        <v>50.5</v>
      </c>
      <c r="M1049" s="30">
        <v>5</v>
      </c>
      <c r="N1049" s="30">
        <v>3</v>
      </c>
      <c r="O1049" s="30">
        <v>1</v>
      </c>
      <c r="P1049" s="30">
        <v>1</v>
      </c>
      <c r="Q1049" s="30">
        <f t="shared" si="144"/>
        <v>10</v>
      </c>
      <c r="R1049" s="30">
        <f t="shared" si="145"/>
        <v>4.726</v>
      </c>
      <c r="S1049" s="30">
        <f t="shared" si="146"/>
        <v>3.8</v>
      </c>
      <c r="T1049" s="30">
        <f t="shared" si="147"/>
        <v>50.5</v>
      </c>
      <c r="U1049" s="30">
        <f t="shared" si="148"/>
        <v>5</v>
      </c>
      <c r="V1049" s="30">
        <f t="shared" si="149"/>
        <v>3</v>
      </c>
      <c r="W1049" s="30">
        <f t="shared" si="150"/>
        <v>1</v>
      </c>
      <c r="X1049" s="30">
        <f t="shared" si="151"/>
        <v>1</v>
      </c>
      <c r="Y1049" s="30">
        <f t="shared" si="152"/>
        <v>79.025999999999996</v>
      </c>
    </row>
    <row r="1050" spans="1:25" x14ac:dyDescent="0.2">
      <c r="A1050" s="28">
        <v>42689</v>
      </c>
      <c r="B1050">
        <v>2016</v>
      </c>
      <c r="C1050">
        <v>11</v>
      </c>
      <c r="D1050" t="s">
        <v>506</v>
      </c>
      <c r="E1050" t="s">
        <v>411</v>
      </c>
      <c r="F1050">
        <v>2</v>
      </c>
      <c r="G1050" t="s">
        <v>1440</v>
      </c>
      <c r="H1050" t="s">
        <v>1440</v>
      </c>
      <c r="I1050" s="30">
        <v>5.33</v>
      </c>
      <c r="J1050" s="30">
        <v>0.33</v>
      </c>
      <c r="K1050" s="30">
        <v>4</v>
      </c>
      <c r="L1050" s="30">
        <v>30.1</v>
      </c>
      <c r="M1050" s="30">
        <v>27</v>
      </c>
      <c r="N1050" s="30">
        <v>5</v>
      </c>
      <c r="O1050" s="30">
        <v>5</v>
      </c>
      <c r="P1050" s="30">
        <v>1</v>
      </c>
      <c r="Q1050" s="30">
        <f t="shared" si="144"/>
        <v>5.33</v>
      </c>
      <c r="R1050" s="30">
        <f t="shared" si="145"/>
        <v>0.33</v>
      </c>
      <c r="S1050" s="30">
        <f t="shared" si="146"/>
        <v>4</v>
      </c>
      <c r="T1050" s="30">
        <f t="shared" si="147"/>
        <v>30.1</v>
      </c>
      <c r="U1050" s="30">
        <f t="shared" si="148"/>
        <v>27</v>
      </c>
      <c r="V1050" s="30">
        <f t="shared" si="149"/>
        <v>5</v>
      </c>
      <c r="W1050" s="30">
        <f t="shared" si="150"/>
        <v>5</v>
      </c>
      <c r="X1050" s="30">
        <f t="shared" si="151"/>
        <v>1</v>
      </c>
      <c r="Y1050" s="30">
        <f t="shared" si="152"/>
        <v>77.760000000000005</v>
      </c>
    </row>
    <row r="1051" spans="1:25" x14ac:dyDescent="0.2">
      <c r="A1051" s="28">
        <v>42690</v>
      </c>
      <c r="B1051">
        <v>2016</v>
      </c>
      <c r="C1051">
        <v>11</v>
      </c>
      <c r="D1051" t="s">
        <v>506</v>
      </c>
      <c r="E1051" t="s">
        <v>413</v>
      </c>
      <c r="F1051">
        <v>3</v>
      </c>
      <c r="G1051" t="s">
        <v>1440</v>
      </c>
      <c r="H1051" t="s">
        <v>1440</v>
      </c>
      <c r="I1051" s="30">
        <v>4</v>
      </c>
      <c r="J1051" s="30">
        <v>3.1669999999999998</v>
      </c>
      <c r="K1051" s="30">
        <v>4</v>
      </c>
      <c r="L1051" s="30">
        <v>38.911999999999999</v>
      </c>
      <c r="M1051" s="30">
        <v>5</v>
      </c>
      <c r="N1051" s="30">
        <v>0</v>
      </c>
      <c r="O1051" s="30">
        <v>10</v>
      </c>
      <c r="P1051" s="30">
        <v>1</v>
      </c>
      <c r="Q1051" s="30">
        <f t="shared" si="144"/>
        <v>4</v>
      </c>
      <c r="R1051" s="30">
        <f t="shared" si="145"/>
        <v>3.1669999999999998</v>
      </c>
      <c r="S1051" s="30">
        <f t="shared" si="146"/>
        <v>4</v>
      </c>
      <c r="T1051" s="30">
        <f t="shared" si="147"/>
        <v>38.911999999999999</v>
      </c>
      <c r="U1051" s="30">
        <f t="shared" si="148"/>
        <v>5</v>
      </c>
      <c r="V1051" s="30">
        <f t="shared" si="149"/>
        <v>0</v>
      </c>
      <c r="W1051" s="30">
        <f t="shared" si="150"/>
        <v>10</v>
      </c>
      <c r="X1051" s="30">
        <f t="shared" si="151"/>
        <v>1</v>
      </c>
      <c r="Y1051" s="30">
        <f t="shared" si="152"/>
        <v>66.079000000000008</v>
      </c>
    </row>
    <row r="1052" spans="1:25" x14ac:dyDescent="0.2">
      <c r="A1052" s="28">
        <v>42691</v>
      </c>
      <c r="B1052">
        <v>2016</v>
      </c>
      <c r="C1052">
        <v>11</v>
      </c>
      <c r="D1052" t="s">
        <v>506</v>
      </c>
      <c r="E1052" t="s">
        <v>415</v>
      </c>
      <c r="F1052">
        <v>4</v>
      </c>
      <c r="G1052" t="s">
        <v>1440</v>
      </c>
      <c r="H1052" t="s">
        <v>1440</v>
      </c>
      <c r="I1052" s="30">
        <v>5</v>
      </c>
      <c r="J1052" s="30">
        <v>2.726</v>
      </c>
      <c r="K1052" s="30">
        <v>5.7</v>
      </c>
      <c r="L1052" s="30">
        <v>41.4</v>
      </c>
      <c r="M1052" s="30">
        <v>0</v>
      </c>
      <c r="N1052" s="30">
        <v>0</v>
      </c>
      <c r="O1052" s="30">
        <v>1</v>
      </c>
      <c r="P1052" s="30">
        <v>1.4</v>
      </c>
      <c r="Q1052" s="30">
        <f t="shared" si="144"/>
        <v>5</v>
      </c>
      <c r="R1052" s="30">
        <f t="shared" si="145"/>
        <v>2.726</v>
      </c>
      <c r="S1052" s="30">
        <f t="shared" si="146"/>
        <v>5.7</v>
      </c>
      <c r="T1052" s="30">
        <f t="shared" si="147"/>
        <v>41.4</v>
      </c>
      <c r="U1052" s="30">
        <f t="shared" si="148"/>
        <v>0</v>
      </c>
      <c r="V1052" s="30">
        <f t="shared" si="149"/>
        <v>0</v>
      </c>
      <c r="W1052" s="30">
        <f t="shared" si="150"/>
        <v>1</v>
      </c>
      <c r="X1052" s="30">
        <f t="shared" si="151"/>
        <v>1.4</v>
      </c>
      <c r="Y1052" s="30">
        <f t="shared" si="152"/>
        <v>57.225999999999999</v>
      </c>
    </row>
    <row r="1053" spans="1:25" x14ac:dyDescent="0.2">
      <c r="A1053" s="28">
        <v>42692</v>
      </c>
      <c r="B1053">
        <v>2016</v>
      </c>
      <c r="C1053">
        <v>11</v>
      </c>
      <c r="D1053" t="s">
        <v>506</v>
      </c>
      <c r="E1053" t="s">
        <v>417</v>
      </c>
      <c r="F1053">
        <v>5</v>
      </c>
      <c r="G1053" t="s">
        <v>1440</v>
      </c>
      <c r="H1053" t="s">
        <v>1440</v>
      </c>
      <c r="I1053" s="30">
        <v>1.33</v>
      </c>
      <c r="J1053" s="30">
        <v>4.33</v>
      </c>
      <c r="K1053" s="30">
        <v>6.25</v>
      </c>
      <c r="L1053" s="30">
        <v>31</v>
      </c>
      <c r="M1053" s="30">
        <v>7</v>
      </c>
      <c r="N1053" s="30">
        <v>1</v>
      </c>
      <c r="O1053" s="30">
        <v>2</v>
      </c>
      <c r="P1053" s="30">
        <v>2</v>
      </c>
      <c r="Q1053" s="30">
        <f t="shared" si="144"/>
        <v>1.33</v>
      </c>
      <c r="R1053" s="30">
        <f t="shared" si="145"/>
        <v>4.33</v>
      </c>
      <c r="S1053" s="30">
        <f t="shared" si="146"/>
        <v>6.25</v>
      </c>
      <c r="T1053" s="30">
        <f t="shared" si="147"/>
        <v>31</v>
      </c>
      <c r="U1053" s="30">
        <f t="shared" si="148"/>
        <v>7</v>
      </c>
      <c r="V1053" s="30">
        <f t="shared" si="149"/>
        <v>1</v>
      </c>
      <c r="W1053" s="30">
        <f t="shared" si="150"/>
        <v>2</v>
      </c>
      <c r="X1053" s="30">
        <f t="shared" si="151"/>
        <v>2</v>
      </c>
      <c r="Y1053" s="30">
        <f t="shared" si="152"/>
        <v>54.91</v>
      </c>
    </row>
    <row r="1054" spans="1:25" x14ac:dyDescent="0.2">
      <c r="A1054" s="28">
        <v>42693</v>
      </c>
      <c r="B1054">
        <v>2016</v>
      </c>
      <c r="C1054">
        <v>11</v>
      </c>
      <c r="D1054" t="s">
        <v>506</v>
      </c>
      <c r="E1054" t="s">
        <v>419</v>
      </c>
      <c r="F1054">
        <v>6</v>
      </c>
      <c r="G1054" t="s">
        <v>1440</v>
      </c>
      <c r="H1054" t="s">
        <v>1440</v>
      </c>
      <c r="I1054" s="30">
        <v>5</v>
      </c>
      <c r="J1054" s="30">
        <v>2.7</v>
      </c>
      <c r="K1054" s="30">
        <v>4</v>
      </c>
      <c r="L1054" s="30">
        <v>35.4</v>
      </c>
      <c r="M1054" s="30">
        <v>3</v>
      </c>
      <c r="N1054" s="30">
        <v>0</v>
      </c>
      <c r="O1054" s="30">
        <v>3</v>
      </c>
      <c r="P1054" s="30">
        <v>2</v>
      </c>
      <c r="Q1054" s="30">
        <f t="shared" si="144"/>
        <v>5</v>
      </c>
      <c r="R1054" s="30">
        <f t="shared" si="145"/>
        <v>2.7</v>
      </c>
      <c r="S1054" s="30">
        <f t="shared" si="146"/>
        <v>4</v>
      </c>
      <c r="T1054" s="30">
        <f t="shared" si="147"/>
        <v>35.4</v>
      </c>
      <c r="U1054" s="30">
        <f t="shared" si="148"/>
        <v>3</v>
      </c>
      <c r="V1054" s="30">
        <f t="shared" si="149"/>
        <v>0</v>
      </c>
      <c r="W1054" s="30">
        <f t="shared" si="150"/>
        <v>3</v>
      </c>
      <c r="X1054" s="30">
        <f t="shared" si="151"/>
        <v>2</v>
      </c>
      <c r="Y1054" s="30">
        <f t="shared" si="152"/>
        <v>55.099999999999994</v>
      </c>
    </row>
    <row r="1055" spans="1:25" x14ac:dyDescent="0.2">
      <c r="A1055" s="28">
        <v>42694</v>
      </c>
      <c r="B1055">
        <v>2016</v>
      </c>
      <c r="C1055">
        <v>11</v>
      </c>
      <c r="D1055" t="s">
        <v>506</v>
      </c>
      <c r="E1055" t="s">
        <v>421</v>
      </c>
      <c r="F1055">
        <v>7</v>
      </c>
      <c r="G1055" t="s">
        <v>1440</v>
      </c>
      <c r="H1055" t="s">
        <v>1440</v>
      </c>
      <c r="I1055" s="30">
        <v>7</v>
      </c>
      <c r="J1055" s="30">
        <v>4.34</v>
      </c>
      <c r="K1055" s="30">
        <v>5</v>
      </c>
      <c r="L1055" s="30">
        <v>25.5</v>
      </c>
      <c r="M1055" s="30">
        <v>3</v>
      </c>
      <c r="N1055" s="30">
        <v>0</v>
      </c>
      <c r="O1055" s="30">
        <v>0</v>
      </c>
      <c r="P1055" s="30">
        <v>2</v>
      </c>
      <c r="Q1055" s="30">
        <f t="shared" si="144"/>
        <v>7</v>
      </c>
      <c r="R1055" s="30">
        <f t="shared" si="145"/>
        <v>4.34</v>
      </c>
      <c r="S1055" s="30">
        <f t="shared" si="146"/>
        <v>5</v>
      </c>
      <c r="T1055" s="30">
        <f t="shared" si="147"/>
        <v>25.5</v>
      </c>
      <c r="U1055" s="30">
        <f t="shared" si="148"/>
        <v>3</v>
      </c>
      <c r="V1055" s="30">
        <f t="shared" si="149"/>
        <v>0</v>
      </c>
      <c r="W1055" s="30">
        <f t="shared" si="150"/>
        <v>0</v>
      </c>
      <c r="X1055" s="30">
        <f t="shared" si="151"/>
        <v>2</v>
      </c>
      <c r="Y1055" s="30">
        <f t="shared" si="152"/>
        <v>46.84</v>
      </c>
    </row>
    <row r="1056" spans="1:25" x14ac:dyDescent="0.2">
      <c r="A1056" s="28">
        <v>42695</v>
      </c>
      <c r="B1056">
        <v>2016</v>
      </c>
      <c r="C1056">
        <v>11</v>
      </c>
      <c r="D1056" t="s">
        <v>506</v>
      </c>
      <c r="E1056" t="s">
        <v>62</v>
      </c>
      <c r="F1056">
        <v>1</v>
      </c>
      <c r="G1056" t="s">
        <v>1440</v>
      </c>
      <c r="H1056" t="s">
        <v>1440</v>
      </c>
      <c r="I1056" s="30">
        <v>1.34</v>
      </c>
      <c r="J1056" s="30">
        <v>3.34</v>
      </c>
      <c r="K1056" s="30">
        <v>5.25</v>
      </c>
      <c r="L1056" s="30">
        <v>30</v>
      </c>
      <c r="M1056" s="30">
        <v>1</v>
      </c>
      <c r="N1056" s="30">
        <v>0</v>
      </c>
      <c r="O1056" s="30">
        <v>13</v>
      </c>
      <c r="P1056" s="30">
        <v>3</v>
      </c>
      <c r="Q1056" s="30">
        <f t="shared" si="144"/>
        <v>1.34</v>
      </c>
      <c r="R1056" s="30">
        <f t="shared" si="145"/>
        <v>3.34</v>
      </c>
      <c r="S1056" s="30">
        <f t="shared" si="146"/>
        <v>5.25</v>
      </c>
      <c r="T1056" s="30">
        <f t="shared" si="147"/>
        <v>30</v>
      </c>
      <c r="U1056" s="30">
        <f t="shared" si="148"/>
        <v>1</v>
      </c>
      <c r="V1056" s="30">
        <f t="shared" si="149"/>
        <v>0</v>
      </c>
      <c r="W1056" s="30">
        <f t="shared" si="150"/>
        <v>13</v>
      </c>
      <c r="X1056" s="30">
        <f t="shared" si="151"/>
        <v>3</v>
      </c>
      <c r="Y1056" s="30">
        <f t="shared" si="152"/>
        <v>56.93</v>
      </c>
    </row>
    <row r="1057" spans="1:25" x14ac:dyDescent="0.2">
      <c r="A1057" s="28">
        <v>42696</v>
      </c>
      <c r="B1057">
        <v>2016</v>
      </c>
      <c r="C1057">
        <v>11</v>
      </c>
      <c r="D1057" t="s">
        <v>506</v>
      </c>
      <c r="E1057" t="s">
        <v>411</v>
      </c>
      <c r="F1057">
        <v>2</v>
      </c>
      <c r="G1057" t="s">
        <v>1440</v>
      </c>
      <c r="H1057" t="s">
        <v>1440</v>
      </c>
      <c r="I1057" s="30">
        <v>4.01</v>
      </c>
      <c r="J1057" s="30">
        <v>4.7030000000000003</v>
      </c>
      <c r="K1057" s="30">
        <v>1.1000000000000001</v>
      </c>
      <c r="L1057" s="30">
        <v>23</v>
      </c>
      <c r="M1057" s="30">
        <v>3</v>
      </c>
      <c r="N1057" s="30">
        <v>2</v>
      </c>
      <c r="O1057" s="30">
        <v>7</v>
      </c>
      <c r="P1057" s="30">
        <v>2</v>
      </c>
      <c r="Q1057" s="30">
        <f t="shared" si="144"/>
        <v>4.01</v>
      </c>
      <c r="R1057" s="30">
        <f t="shared" si="145"/>
        <v>4.7030000000000003</v>
      </c>
      <c r="S1057" s="30">
        <f t="shared" si="146"/>
        <v>1.1000000000000001</v>
      </c>
      <c r="T1057" s="30">
        <f t="shared" si="147"/>
        <v>23</v>
      </c>
      <c r="U1057" s="30">
        <f t="shared" si="148"/>
        <v>3</v>
      </c>
      <c r="V1057" s="30">
        <f t="shared" si="149"/>
        <v>2</v>
      </c>
      <c r="W1057" s="30">
        <f t="shared" si="150"/>
        <v>7</v>
      </c>
      <c r="X1057" s="30">
        <f t="shared" si="151"/>
        <v>2</v>
      </c>
      <c r="Y1057" s="30">
        <f t="shared" si="152"/>
        <v>46.813000000000002</v>
      </c>
    </row>
    <row r="1058" spans="1:25" x14ac:dyDescent="0.2">
      <c r="A1058" s="28">
        <v>42697</v>
      </c>
      <c r="B1058">
        <v>2016</v>
      </c>
      <c r="C1058">
        <v>11</v>
      </c>
      <c r="D1058" t="s">
        <v>506</v>
      </c>
      <c r="E1058" t="s">
        <v>413</v>
      </c>
      <c r="F1058">
        <v>3</v>
      </c>
      <c r="G1058" t="s">
        <v>1440</v>
      </c>
      <c r="H1058" t="s">
        <v>1440</v>
      </c>
      <c r="I1058" s="30">
        <v>3</v>
      </c>
      <c r="J1058" s="30">
        <v>4.33</v>
      </c>
      <c r="K1058" s="30">
        <v>3.7</v>
      </c>
      <c r="L1058" s="30">
        <v>44.124000000000002</v>
      </c>
      <c r="M1058" s="30">
        <v>5</v>
      </c>
      <c r="N1058" s="30">
        <v>0</v>
      </c>
      <c r="O1058" s="30">
        <v>0</v>
      </c>
      <c r="P1058" s="30">
        <v>1</v>
      </c>
      <c r="Q1058" s="30">
        <f t="shared" si="144"/>
        <v>3</v>
      </c>
      <c r="R1058" s="30">
        <f t="shared" si="145"/>
        <v>4.33</v>
      </c>
      <c r="S1058" s="30">
        <f t="shared" si="146"/>
        <v>3.7</v>
      </c>
      <c r="T1058" s="30">
        <f t="shared" si="147"/>
        <v>44.124000000000002</v>
      </c>
      <c r="U1058" s="30">
        <f t="shared" si="148"/>
        <v>5</v>
      </c>
      <c r="V1058" s="30">
        <f t="shared" si="149"/>
        <v>0</v>
      </c>
      <c r="W1058" s="30">
        <f t="shared" si="150"/>
        <v>0</v>
      </c>
      <c r="X1058" s="30">
        <f t="shared" si="151"/>
        <v>1</v>
      </c>
      <c r="Y1058" s="30">
        <f t="shared" si="152"/>
        <v>61.154000000000003</v>
      </c>
    </row>
    <row r="1059" spans="1:25" x14ac:dyDescent="0.2">
      <c r="A1059" s="28">
        <v>42698</v>
      </c>
      <c r="B1059">
        <v>2016</v>
      </c>
      <c r="C1059">
        <v>11</v>
      </c>
      <c r="D1059" t="s">
        <v>506</v>
      </c>
      <c r="E1059" t="s">
        <v>415</v>
      </c>
      <c r="F1059">
        <v>4</v>
      </c>
      <c r="G1059" t="s">
        <v>1440</v>
      </c>
      <c r="H1059" t="s">
        <v>1440</v>
      </c>
      <c r="I1059" s="30">
        <v>8.67</v>
      </c>
      <c r="J1059" s="30">
        <v>4.3330000000000002</v>
      </c>
      <c r="K1059" s="30">
        <v>6</v>
      </c>
      <c r="L1059" s="30">
        <v>28</v>
      </c>
      <c r="M1059" s="30">
        <v>2</v>
      </c>
      <c r="N1059" s="30">
        <v>0</v>
      </c>
      <c r="O1059" s="30">
        <v>10</v>
      </c>
      <c r="P1059" s="30">
        <v>3</v>
      </c>
      <c r="Q1059" s="30">
        <f t="shared" si="144"/>
        <v>8.67</v>
      </c>
      <c r="R1059" s="30">
        <f t="shared" si="145"/>
        <v>4.3330000000000002</v>
      </c>
      <c r="S1059" s="30">
        <f t="shared" si="146"/>
        <v>6</v>
      </c>
      <c r="T1059" s="30">
        <f t="shared" si="147"/>
        <v>28</v>
      </c>
      <c r="U1059" s="30">
        <f t="shared" si="148"/>
        <v>2</v>
      </c>
      <c r="V1059" s="30">
        <f t="shared" si="149"/>
        <v>0</v>
      </c>
      <c r="W1059" s="30">
        <f t="shared" si="150"/>
        <v>10</v>
      </c>
      <c r="X1059" s="30">
        <f t="shared" si="151"/>
        <v>3</v>
      </c>
      <c r="Y1059" s="30">
        <f t="shared" si="152"/>
        <v>62.003</v>
      </c>
    </row>
    <row r="1060" spans="1:25" x14ac:dyDescent="0.2">
      <c r="A1060" s="28">
        <v>42699</v>
      </c>
      <c r="B1060">
        <v>2016</v>
      </c>
      <c r="C1060">
        <v>11</v>
      </c>
      <c r="D1060" t="s">
        <v>506</v>
      </c>
      <c r="E1060" t="s">
        <v>417</v>
      </c>
      <c r="F1060">
        <v>5</v>
      </c>
      <c r="G1060" t="s">
        <v>1440</v>
      </c>
      <c r="H1060" t="s">
        <v>1440</v>
      </c>
      <c r="I1060" s="30">
        <v>7.34</v>
      </c>
      <c r="J1060" s="30">
        <v>5</v>
      </c>
      <c r="K1060" s="30">
        <v>7</v>
      </c>
      <c r="L1060" s="30">
        <v>21</v>
      </c>
      <c r="M1060" s="30">
        <v>20</v>
      </c>
      <c r="N1060" s="30">
        <v>4</v>
      </c>
      <c r="O1060" s="30">
        <v>5</v>
      </c>
      <c r="P1060" s="30">
        <v>1</v>
      </c>
      <c r="Q1060" s="30">
        <f t="shared" si="144"/>
        <v>7.34</v>
      </c>
      <c r="R1060" s="30">
        <f t="shared" si="145"/>
        <v>5</v>
      </c>
      <c r="S1060" s="30">
        <f t="shared" si="146"/>
        <v>7</v>
      </c>
      <c r="T1060" s="30">
        <f t="shared" si="147"/>
        <v>21</v>
      </c>
      <c r="U1060" s="30">
        <f t="shared" si="148"/>
        <v>20</v>
      </c>
      <c r="V1060" s="30">
        <f t="shared" si="149"/>
        <v>4</v>
      </c>
      <c r="W1060" s="30">
        <f t="shared" si="150"/>
        <v>5</v>
      </c>
      <c r="X1060" s="30">
        <f t="shared" si="151"/>
        <v>1</v>
      </c>
      <c r="Y1060" s="30">
        <f t="shared" si="152"/>
        <v>70.34</v>
      </c>
    </row>
    <row r="1061" spans="1:25" x14ac:dyDescent="0.2">
      <c r="A1061" s="28">
        <v>42700</v>
      </c>
      <c r="B1061">
        <v>2016</v>
      </c>
      <c r="C1061">
        <v>11</v>
      </c>
      <c r="D1061" t="s">
        <v>506</v>
      </c>
      <c r="E1061" t="s">
        <v>419</v>
      </c>
      <c r="F1061">
        <v>6</v>
      </c>
      <c r="G1061" t="s">
        <v>1440</v>
      </c>
      <c r="H1061" t="s">
        <v>1440</v>
      </c>
      <c r="I1061" s="30">
        <v>3.33</v>
      </c>
      <c r="J1061" s="30">
        <v>5</v>
      </c>
      <c r="K1061" s="30">
        <v>4</v>
      </c>
      <c r="L1061" s="30">
        <v>36</v>
      </c>
      <c r="M1061" s="30">
        <v>9</v>
      </c>
      <c r="N1061" s="30">
        <v>3</v>
      </c>
      <c r="O1061" s="30">
        <v>12</v>
      </c>
      <c r="P1061" s="30">
        <v>2</v>
      </c>
      <c r="Q1061" s="30">
        <f t="shared" si="144"/>
        <v>3.33</v>
      </c>
      <c r="R1061" s="30">
        <f t="shared" si="145"/>
        <v>5</v>
      </c>
      <c r="S1061" s="30">
        <f t="shared" si="146"/>
        <v>4</v>
      </c>
      <c r="T1061" s="30">
        <f t="shared" si="147"/>
        <v>36</v>
      </c>
      <c r="U1061" s="30">
        <f t="shared" si="148"/>
        <v>9</v>
      </c>
      <c r="V1061" s="30">
        <f t="shared" si="149"/>
        <v>3</v>
      </c>
      <c r="W1061" s="30">
        <f t="shared" si="150"/>
        <v>12</v>
      </c>
      <c r="X1061" s="30">
        <f t="shared" si="151"/>
        <v>2</v>
      </c>
      <c r="Y1061" s="30">
        <f t="shared" si="152"/>
        <v>74.33</v>
      </c>
    </row>
    <row r="1062" spans="1:25" x14ac:dyDescent="0.2">
      <c r="A1062" s="28">
        <v>42701</v>
      </c>
      <c r="B1062">
        <v>2016</v>
      </c>
      <c r="C1062">
        <v>11</v>
      </c>
      <c r="D1062" t="s">
        <v>506</v>
      </c>
      <c r="E1062" t="s">
        <v>421</v>
      </c>
      <c r="F1062">
        <v>7</v>
      </c>
      <c r="G1062" t="s">
        <v>1440</v>
      </c>
      <c r="H1062" t="s">
        <v>1440</v>
      </c>
      <c r="I1062" s="30">
        <v>9.33</v>
      </c>
      <c r="J1062" s="30">
        <v>5.6929999999999996</v>
      </c>
      <c r="K1062" s="30">
        <v>3.9</v>
      </c>
      <c r="L1062" s="30">
        <v>61</v>
      </c>
      <c r="M1062" s="30">
        <v>5</v>
      </c>
      <c r="N1062" s="30">
        <v>0</v>
      </c>
      <c r="O1062" s="30">
        <v>1</v>
      </c>
      <c r="P1062" s="30">
        <v>0</v>
      </c>
      <c r="Q1062" s="30">
        <f t="shared" si="144"/>
        <v>9.33</v>
      </c>
      <c r="R1062" s="30">
        <f t="shared" si="145"/>
        <v>5.6929999999999996</v>
      </c>
      <c r="S1062" s="30">
        <f t="shared" si="146"/>
        <v>3.9</v>
      </c>
      <c r="T1062" s="30">
        <f t="shared" si="147"/>
        <v>61</v>
      </c>
      <c r="U1062" s="30">
        <f t="shared" si="148"/>
        <v>5</v>
      </c>
      <c r="V1062" s="30">
        <f t="shared" si="149"/>
        <v>0</v>
      </c>
      <c r="W1062" s="30">
        <f t="shared" si="150"/>
        <v>1</v>
      </c>
      <c r="X1062" s="30">
        <f t="shared" si="151"/>
        <v>0</v>
      </c>
      <c r="Y1062" s="30">
        <f t="shared" si="152"/>
        <v>85.923000000000002</v>
      </c>
    </row>
    <row r="1063" spans="1:25" x14ac:dyDescent="0.2">
      <c r="A1063" s="28">
        <v>42702</v>
      </c>
      <c r="B1063">
        <v>2016</v>
      </c>
      <c r="C1063">
        <v>11</v>
      </c>
      <c r="D1063" t="s">
        <v>506</v>
      </c>
      <c r="E1063" t="s">
        <v>62</v>
      </c>
      <c r="F1063">
        <v>1</v>
      </c>
      <c r="G1063" t="s">
        <v>1440</v>
      </c>
      <c r="H1063" t="s">
        <v>1440</v>
      </c>
      <c r="I1063" s="30">
        <v>4.5</v>
      </c>
      <c r="J1063" s="30">
        <v>1.363</v>
      </c>
      <c r="K1063" s="30">
        <v>2.0499999999999998</v>
      </c>
      <c r="L1063" s="30">
        <v>23</v>
      </c>
      <c r="M1063" s="30">
        <v>5</v>
      </c>
      <c r="N1063" s="30">
        <v>0</v>
      </c>
      <c r="O1063" s="30">
        <v>12</v>
      </c>
      <c r="P1063" s="30">
        <v>0</v>
      </c>
      <c r="Q1063" s="30">
        <f t="shared" si="144"/>
        <v>4.5</v>
      </c>
      <c r="R1063" s="30">
        <f t="shared" si="145"/>
        <v>1.363</v>
      </c>
      <c r="S1063" s="30">
        <f t="shared" si="146"/>
        <v>2.0499999999999998</v>
      </c>
      <c r="T1063" s="30">
        <f t="shared" si="147"/>
        <v>23</v>
      </c>
      <c r="U1063" s="30">
        <f t="shared" si="148"/>
        <v>5</v>
      </c>
      <c r="V1063" s="30">
        <f t="shared" si="149"/>
        <v>0</v>
      </c>
      <c r="W1063" s="30">
        <f t="shared" si="150"/>
        <v>12</v>
      </c>
      <c r="X1063" s="30">
        <f t="shared" si="151"/>
        <v>0</v>
      </c>
      <c r="Y1063" s="30">
        <f t="shared" si="152"/>
        <v>47.912999999999997</v>
      </c>
    </row>
    <row r="1064" spans="1:25" x14ac:dyDescent="0.2">
      <c r="A1064" s="28">
        <v>42703</v>
      </c>
      <c r="B1064">
        <v>2016</v>
      </c>
      <c r="C1064">
        <v>11</v>
      </c>
      <c r="D1064" t="s">
        <v>506</v>
      </c>
      <c r="E1064" t="s">
        <v>411</v>
      </c>
      <c r="F1064">
        <v>2</v>
      </c>
      <c r="G1064" t="s">
        <v>1440</v>
      </c>
      <c r="H1064" t="s">
        <v>1440</v>
      </c>
      <c r="I1064" s="30">
        <v>5.68</v>
      </c>
      <c r="J1064" s="30">
        <v>5.67</v>
      </c>
      <c r="K1064" s="30">
        <v>3</v>
      </c>
      <c r="L1064" s="30">
        <v>45.6</v>
      </c>
      <c r="M1064" s="30">
        <v>6</v>
      </c>
      <c r="N1064" s="30">
        <v>2</v>
      </c>
      <c r="O1064" s="30">
        <v>0</v>
      </c>
      <c r="P1064" s="30">
        <v>0</v>
      </c>
      <c r="Q1064" s="30">
        <f t="shared" si="144"/>
        <v>5.68</v>
      </c>
      <c r="R1064" s="30">
        <f t="shared" si="145"/>
        <v>5.67</v>
      </c>
      <c r="S1064" s="30">
        <f t="shared" si="146"/>
        <v>3</v>
      </c>
      <c r="T1064" s="30">
        <f t="shared" si="147"/>
        <v>45.6</v>
      </c>
      <c r="U1064" s="30">
        <f t="shared" si="148"/>
        <v>6</v>
      </c>
      <c r="V1064" s="30">
        <f t="shared" si="149"/>
        <v>2</v>
      </c>
      <c r="W1064" s="30">
        <f t="shared" si="150"/>
        <v>0</v>
      </c>
      <c r="X1064" s="30">
        <f t="shared" si="151"/>
        <v>0</v>
      </c>
      <c r="Y1064" s="30">
        <f t="shared" si="152"/>
        <v>67.95</v>
      </c>
    </row>
    <row r="1065" spans="1:25" x14ac:dyDescent="0.2">
      <c r="A1065" s="28">
        <v>42704</v>
      </c>
      <c r="B1065">
        <v>2016</v>
      </c>
      <c r="C1065">
        <v>11</v>
      </c>
      <c r="D1065" t="s">
        <v>506</v>
      </c>
      <c r="E1065" t="s">
        <v>413</v>
      </c>
      <c r="F1065">
        <v>3</v>
      </c>
      <c r="G1065" t="s">
        <v>1440</v>
      </c>
      <c r="H1065" t="s">
        <v>1440</v>
      </c>
      <c r="I1065" s="30">
        <v>3.33</v>
      </c>
      <c r="J1065" s="30">
        <v>2.99</v>
      </c>
      <c r="K1065" s="30">
        <v>4.3</v>
      </c>
      <c r="L1065" s="30">
        <v>24.6</v>
      </c>
      <c r="M1065" s="30">
        <v>13</v>
      </c>
      <c r="N1065" s="30">
        <v>0</v>
      </c>
      <c r="O1065" s="30">
        <v>7</v>
      </c>
      <c r="P1065" s="30">
        <v>0</v>
      </c>
      <c r="Q1065" s="30">
        <f t="shared" si="144"/>
        <v>3.33</v>
      </c>
      <c r="R1065" s="30">
        <f t="shared" si="145"/>
        <v>2.99</v>
      </c>
      <c r="S1065" s="30">
        <f t="shared" si="146"/>
        <v>4.3</v>
      </c>
      <c r="T1065" s="30">
        <f t="shared" si="147"/>
        <v>24.6</v>
      </c>
      <c r="U1065" s="30">
        <f t="shared" si="148"/>
        <v>13</v>
      </c>
      <c r="V1065" s="30">
        <f t="shared" si="149"/>
        <v>0</v>
      </c>
      <c r="W1065" s="30">
        <f t="shared" si="150"/>
        <v>7</v>
      </c>
      <c r="X1065" s="30">
        <f t="shared" si="151"/>
        <v>0</v>
      </c>
      <c r="Y1065" s="30">
        <f t="shared" si="152"/>
        <v>55.22</v>
      </c>
    </row>
    <row r="1066" spans="1:25" x14ac:dyDescent="0.2">
      <c r="A1066" s="28">
        <v>42705</v>
      </c>
      <c r="B1066">
        <v>2016</v>
      </c>
      <c r="C1066">
        <v>12</v>
      </c>
      <c r="D1066" t="s">
        <v>507</v>
      </c>
      <c r="E1066" t="s">
        <v>415</v>
      </c>
      <c r="F1066">
        <v>4</v>
      </c>
      <c r="G1066" t="s">
        <v>1440</v>
      </c>
      <c r="H1066" t="s">
        <v>1440</v>
      </c>
      <c r="I1066" s="30">
        <v>4.5</v>
      </c>
      <c r="J1066" s="30">
        <v>2.363</v>
      </c>
      <c r="K1066" s="30">
        <v>1.5</v>
      </c>
      <c r="L1066" s="30">
        <v>55.661999999999999</v>
      </c>
      <c r="M1066" s="30">
        <v>8</v>
      </c>
      <c r="N1066" s="30">
        <v>0</v>
      </c>
      <c r="O1066" s="30">
        <v>9</v>
      </c>
      <c r="P1066" s="30">
        <v>0</v>
      </c>
      <c r="Q1066" s="30">
        <f t="shared" si="144"/>
        <v>4.5</v>
      </c>
      <c r="R1066" s="30">
        <f t="shared" si="145"/>
        <v>2.363</v>
      </c>
      <c r="S1066" s="30">
        <f t="shared" si="146"/>
        <v>1.5</v>
      </c>
      <c r="T1066" s="30">
        <f t="shared" si="147"/>
        <v>55.661999999999999</v>
      </c>
      <c r="U1066" s="30">
        <f t="shared" si="148"/>
        <v>8</v>
      </c>
      <c r="V1066" s="30">
        <f t="shared" si="149"/>
        <v>0</v>
      </c>
      <c r="W1066" s="30">
        <f t="shared" si="150"/>
        <v>9</v>
      </c>
      <c r="X1066" s="30">
        <f t="shared" si="151"/>
        <v>0</v>
      </c>
      <c r="Y1066" s="30">
        <f t="shared" si="152"/>
        <v>81.025000000000006</v>
      </c>
    </row>
    <row r="1067" spans="1:25" x14ac:dyDescent="0.2">
      <c r="A1067" s="28">
        <v>42706</v>
      </c>
      <c r="B1067">
        <v>2016</v>
      </c>
      <c r="C1067">
        <v>12</v>
      </c>
      <c r="D1067" t="s">
        <v>507</v>
      </c>
      <c r="E1067" t="s">
        <v>417</v>
      </c>
      <c r="F1067">
        <v>5</v>
      </c>
      <c r="G1067" t="s">
        <v>1440</v>
      </c>
      <c r="H1067" t="s">
        <v>1440</v>
      </c>
      <c r="I1067" s="30">
        <v>6</v>
      </c>
      <c r="J1067" s="30">
        <v>1.0760000000000001</v>
      </c>
      <c r="K1067" s="30">
        <v>3.2</v>
      </c>
      <c r="L1067" s="30">
        <v>43</v>
      </c>
      <c r="M1067" s="30">
        <v>14</v>
      </c>
      <c r="N1067" s="30">
        <v>0</v>
      </c>
      <c r="O1067" s="30">
        <v>26</v>
      </c>
      <c r="P1067" s="30">
        <v>0.2</v>
      </c>
      <c r="Q1067" s="30">
        <f t="shared" si="144"/>
        <v>6</v>
      </c>
      <c r="R1067" s="30">
        <f t="shared" si="145"/>
        <v>1.0760000000000001</v>
      </c>
      <c r="S1067" s="30">
        <f t="shared" si="146"/>
        <v>3.2</v>
      </c>
      <c r="T1067" s="30">
        <f t="shared" si="147"/>
        <v>43</v>
      </c>
      <c r="U1067" s="30">
        <f t="shared" si="148"/>
        <v>14</v>
      </c>
      <c r="V1067" s="30">
        <f t="shared" si="149"/>
        <v>0</v>
      </c>
      <c r="W1067" s="30">
        <f t="shared" si="150"/>
        <v>26</v>
      </c>
      <c r="X1067" s="30">
        <f t="shared" si="151"/>
        <v>0.2</v>
      </c>
      <c r="Y1067" s="30">
        <f t="shared" si="152"/>
        <v>93.475999999999999</v>
      </c>
    </row>
    <row r="1068" spans="1:25" x14ac:dyDescent="0.2">
      <c r="A1068" s="28">
        <v>42707</v>
      </c>
      <c r="B1068">
        <v>2016</v>
      </c>
      <c r="C1068">
        <v>12</v>
      </c>
      <c r="D1068" t="s">
        <v>507</v>
      </c>
      <c r="E1068" t="s">
        <v>419</v>
      </c>
      <c r="F1068">
        <v>6</v>
      </c>
      <c r="G1068" t="s">
        <v>1440</v>
      </c>
      <c r="H1068" t="s">
        <v>1440</v>
      </c>
      <c r="I1068" s="30">
        <v>3.17</v>
      </c>
      <c r="J1068" s="30">
        <v>2.68</v>
      </c>
      <c r="K1068" s="30">
        <v>3</v>
      </c>
      <c r="L1068" s="30">
        <v>43.3</v>
      </c>
      <c r="M1068" s="30">
        <v>2</v>
      </c>
      <c r="N1068" s="30">
        <v>0</v>
      </c>
      <c r="O1068" s="30">
        <v>1</v>
      </c>
      <c r="P1068" s="30">
        <v>4</v>
      </c>
      <c r="Q1068" s="30">
        <f t="shared" si="144"/>
        <v>3.17</v>
      </c>
      <c r="R1068" s="30">
        <f t="shared" si="145"/>
        <v>2.68</v>
      </c>
      <c r="S1068" s="30">
        <f t="shared" si="146"/>
        <v>3</v>
      </c>
      <c r="T1068" s="30">
        <f t="shared" si="147"/>
        <v>43.3</v>
      </c>
      <c r="U1068" s="30">
        <f t="shared" si="148"/>
        <v>2</v>
      </c>
      <c r="V1068" s="30">
        <f t="shared" si="149"/>
        <v>0</v>
      </c>
      <c r="W1068" s="30">
        <f t="shared" si="150"/>
        <v>1</v>
      </c>
      <c r="X1068" s="30">
        <f t="shared" si="151"/>
        <v>4</v>
      </c>
      <c r="Y1068" s="30">
        <f t="shared" si="152"/>
        <v>59.15</v>
      </c>
    </row>
    <row r="1069" spans="1:25" x14ac:dyDescent="0.2">
      <c r="A1069" s="28">
        <v>42708</v>
      </c>
      <c r="B1069">
        <v>2016</v>
      </c>
      <c r="C1069">
        <v>12</v>
      </c>
      <c r="D1069" t="s">
        <v>507</v>
      </c>
      <c r="E1069" t="s">
        <v>421</v>
      </c>
      <c r="F1069">
        <v>7</v>
      </c>
      <c r="G1069" t="s">
        <v>1440</v>
      </c>
      <c r="H1069" t="s">
        <v>1440</v>
      </c>
      <c r="I1069" s="30">
        <v>7</v>
      </c>
      <c r="J1069" s="30">
        <v>9.1229999999999993</v>
      </c>
      <c r="K1069" s="30">
        <v>2.9</v>
      </c>
      <c r="L1069" s="30">
        <v>67</v>
      </c>
      <c r="M1069" s="30">
        <v>4</v>
      </c>
      <c r="N1069" s="30">
        <v>0</v>
      </c>
      <c r="O1069" s="30">
        <v>0</v>
      </c>
      <c r="P1069" s="30">
        <v>0</v>
      </c>
      <c r="Q1069" s="30">
        <f t="shared" si="144"/>
        <v>7</v>
      </c>
      <c r="R1069" s="30">
        <f t="shared" si="145"/>
        <v>9.1229999999999993</v>
      </c>
      <c r="S1069" s="30">
        <f t="shared" si="146"/>
        <v>2.9</v>
      </c>
      <c r="T1069" s="30">
        <f t="shared" si="147"/>
        <v>67</v>
      </c>
      <c r="U1069" s="30">
        <f t="shared" si="148"/>
        <v>4</v>
      </c>
      <c r="V1069" s="30">
        <f t="shared" si="149"/>
        <v>0</v>
      </c>
      <c r="W1069" s="30">
        <f t="shared" si="150"/>
        <v>0</v>
      </c>
      <c r="X1069" s="30">
        <f t="shared" si="151"/>
        <v>0</v>
      </c>
      <c r="Y1069" s="30">
        <f t="shared" si="152"/>
        <v>90.022999999999996</v>
      </c>
    </row>
    <row r="1070" spans="1:25" x14ac:dyDescent="0.2">
      <c r="A1070" s="28">
        <v>42709</v>
      </c>
      <c r="B1070">
        <v>2016</v>
      </c>
      <c r="C1070">
        <v>12</v>
      </c>
      <c r="D1070" t="s">
        <v>507</v>
      </c>
      <c r="E1070" t="s">
        <v>62</v>
      </c>
      <c r="F1070">
        <v>1</v>
      </c>
      <c r="G1070" t="s">
        <v>1440</v>
      </c>
      <c r="H1070" t="s">
        <v>1440</v>
      </c>
      <c r="I1070" s="30">
        <v>9.5</v>
      </c>
      <c r="J1070" s="30">
        <v>1.68</v>
      </c>
      <c r="K1070" s="30">
        <v>4</v>
      </c>
      <c r="L1070" s="30">
        <v>23</v>
      </c>
      <c r="M1070" s="30">
        <v>6</v>
      </c>
      <c r="N1070" s="30">
        <v>1</v>
      </c>
      <c r="O1070" s="30">
        <v>13</v>
      </c>
      <c r="P1070" s="30">
        <v>2</v>
      </c>
      <c r="Q1070" s="30">
        <f t="shared" si="144"/>
        <v>9.5</v>
      </c>
      <c r="R1070" s="30">
        <f t="shared" si="145"/>
        <v>1.68</v>
      </c>
      <c r="S1070" s="30">
        <f t="shared" si="146"/>
        <v>4</v>
      </c>
      <c r="T1070" s="30">
        <f t="shared" si="147"/>
        <v>23</v>
      </c>
      <c r="U1070" s="30">
        <f t="shared" si="148"/>
        <v>6</v>
      </c>
      <c r="V1070" s="30">
        <f t="shared" si="149"/>
        <v>1</v>
      </c>
      <c r="W1070" s="30">
        <f t="shared" si="150"/>
        <v>13</v>
      </c>
      <c r="X1070" s="30">
        <f t="shared" si="151"/>
        <v>2</v>
      </c>
      <c r="Y1070" s="30">
        <f t="shared" si="152"/>
        <v>60.18</v>
      </c>
    </row>
    <row r="1071" spans="1:25" x14ac:dyDescent="0.2">
      <c r="A1071" s="28">
        <v>42710</v>
      </c>
      <c r="B1071">
        <v>2016</v>
      </c>
      <c r="C1071">
        <v>12</v>
      </c>
      <c r="D1071" t="s">
        <v>507</v>
      </c>
      <c r="E1071" t="s">
        <v>411</v>
      </c>
      <c r="F1071">
        <v>2</v>
      </c>
      <c r="G1071" t="s">
        <v>1440</v>
      </c>
      <c r="H1071" t="s">
        <v>1440</v>
      </c>
      <c r="I1071" s="30">
        <v>6</v>
      </c>
      <c r="J1071" s="30">
        <v>5.09</v>
      </c>
      <c r="K1071" s="30">
        <v>4.4000000000000004</v>
      </c>
      <c r="L1071" s="30">
        <v>27.2</v>
      </c>
      <c r="M1071" s="30">
        <v>4</v>
      </c>
      <c r="N1071" s="30">
        <v>0</v>
      </c>
      <c r="O1071" s="30">
        <v>20</v>
      </c>
      <c r="P1071" s="30">
        <v>1</v>
      </c>
      <c r="Q1071" s="30">
        <f t="shared" si="144"/>
        <v>6</v>
      </c>
      <c r="R1071" s="30">
        <f t="shared" si="145"/>
        <v>5.09</v>
      </c>
      <c r="S1071" s="30">
        <f t="shared" si="146"/>
        <v>4.4000000000000004</v>
      </c>
      <c r="T1071" s="30">
        <f t="shared" si="147"/>
        <v>27.2</v>
      </c>
      <c r="U1071" s="30">
        <f t="shared" si="148"/>
        <v>4</v>
      </c>
      <c r="V1071" s="30">
        <f t="shared" si="149"/>
        <v>0</v>
      </c>
      <c r="W1071" s="30">
        <f t="shared" si="150"/>
        <v>20</v>
      </c>
      <c r="X1071" s="30">
        <f t="shared" si="151"/>
        <v>1</v>
      </c>
      <c r="Y1071" s="30">
        <f t="shared" si="152"/>
        <v>67.69</v>
      </c>
    </row>
    <row r="1072" spans="1:25" x14ac:dyDescent="0.2">
      <c r="A1072" s="28">
        <v>42711</v>
      </c>
      <c r="B1072">
        <v>2016</v>
      </c>
      <c r="C1072">
        <v>12</v>
      </c>
      <c r="D1072" t="s">
        <v>507</v>
      </c>
      <c r="E1072" t="s">
        <v>413</v>
      </c>
      <c r="F1072">
        <v>3</v>
      </c>
      <c r="G1072" t="s">
        <v>1440</v>
      </c>
      <c r="H1072" t="s">
        <v>1440</v>
      </c>
      <c r="I1072" s="30">
        <v>4.34</v>
      </c>
      <c r="J1072" s="30">
        <v>2.726</v>
      </c>
      <c r="K1072" s="30">
        <v>1.7</v>
      </c>
      <c r="L1072" s="30">
        <v>47</v>
      </c>
      <c r="M1072" s="30">
        <v>8</v>
      </c>
      <c r="N1072" s="30">
        <v>3</v>
      </c>
      <c r="O1072" s="30">
        <v>7</v>
      </c>
      <c r="P1072" s="30">
        <v>3</v>
      </c>
      <c r="Q1072" s="30">
        <f t="shared" si="144"/>
        <v>4.34</v>
      </c>
      <c r="R1072" s="30">
        <f t="shared" si="145"/>
        <v>2.726</v>
      </c>
      <c r="S1072" s="30">
        <f t="shared" si="146"/>
        <v>1.7</v>
      </c>
      <c r="T1072" s="30">
        <f t="shared" si="147"/>
        <v>47</v>
      </c>
      <c r="U1072" s="30">
        <f t="shared" si="148"/>
        <v>8</v>
      </c>
      <c r="V1072" s="30">
        <f t="shared" si="149"/>
        <v>3</v>
      </c>
      <c r="W1072" s="30">
        <f t="shared" si="150"/>
        <v>7</v>
      </c>
      <c r="X1072" s="30">
        <f t="shared" si="151"/>
        <v>3</v>
      </c>
      <c r="Y1072" s="30">
        <f t="shared" si="152"/>
        <v>76.765999999999991</v>
      </c>
    </row>
    <row r="1073" spans="1:25" x14ac:dyDescent="0.2">
      <c r="A1073" s="28">
        <v>42712</v>
      </c>
      <c r="B1073">
        <v>2016</v>
      </c>
      <c r="C1073">
        <v>12</v>
      </c>
      <c r="D1073" t="s">
        <v>507</v>
      </c>
      <c r="E1073" t="s">
        <v>415</v>
      </c>
      <c r="F1073">
        <v>4</v>
      </c>
      <c r="G1073" t="s">
        <v>1440</v>
      </c>
      <c r="H1073" t="s">
        <v>1440</v>
      </c>
      <c r="I1073" s="30">
        <v>5.67</v>
      </c>
      <c r="J1073" s="30">
        <v>1.67</v>
      </c>
      <c r="K1073" s="30">
        <v>5</v>
      </c>
      <c r="L1073" s="30">
        <v>35.700000000000003</v>
      </c>
      <c r="M1073" s="30">
        <v>9</v>
      </c>
      <c r="N1073" s="30">
        <v>0</v>
      </c>
      <c r="O1073" s="30">
        <v>2</v>
      </c>
      <c r="P1073" s="30">
        <v>0</v>
      </c>
      <c r="Q1073" s="30">
        <f t="shared" si="144"/>
        <v>5.67</v>
      </c>
      <c r="R1073" s="30">
        <f t="shared" si="145"/>
        <v>1.67</v>
      </c>
      <c r="S1073" s="30">
        <f t="shared" si="146"/>
        <v>5</v>
      </c>
      <c r="T1073" s="30">
        <f t="shared" si="147"/>
        <v>35.700000000000003</v>
      </c>
      <c r="U1073" s="30">
        <f t="shared" si="148"/>
        <v>9</v>
      </c>
      <c r="V1073" s="30">
        <f t="shared" si="149"/>
        <v>0</v>
      </c>
      <c r="W1073" s="30">
        <f t="shared" si="150"/>
        <v>2</v>
      </c>
      <c r="X1073" s="30">
        <f t="shared" si="151"/>
        <v>0</v>
      </c>
      <c r="Y1073" s="30">
        <f t="shared" si="152"/>
        <v>59.040000000000006</v>
      </c>
    </row>
    <row r="1074" spans="1:25" x14ac:dyDescent="0.2">
      <c r="A1074" s="28">
        <v>42713</v>
      </c>
      <c r="B1074">
        <v>2016</v>
      </c>
      <c r="C1074">
        <v>12</v>
      </c>
      <c r="D1074" t="s">
        <v>507</v>
      </c>
      <c r="E1074" t="s">
        <v>417</v>
      </c>
      <c r="F1074">
        <v>5</v>
      </c>
      <c r="G1074" t="s">
        <v>1440</v>
      </c>
      <c r="H1074" t="s">
        <v>1440</v>
      </c>
      <c r="I1074" s="30">
        <v>5.66</v>
      </c>
      <c r="J1074" s="30">
        <v>1.67</v>
      </c>
      <c r="K1074" s="30">
        <v>4</v>
      </c>
      <c r="L1074" s="30">
        <v>35.061999999999998</v>
      </c>
      <c r="M1074" s="30">
        <v>2</v>
      </c>
      <c r="N1074" s="30">
        <v>0</v>
      </c>
      <c r="O1074" s="30">
        <v>0</v>
      </c>
      <c r="P1074" s="30">
        <v>2</v>
      </c>
      <c r="Q1074" s="30">
        <f t="shared" si="144"/>
        <v>5.66</v>
      </c>
      <c r="R1074" s="30">
        <f t="shared" si="145"/>
        <v>1.67</v>
      </c>
      <c r="S1074" s="30">
        <f t="shared" si="146"/>
        <v>4</v>
      </c>
      <c r="T1074" s="30">
        <f t="shared" si="147"/>
        <v>35.061999999999998</v>
      </c>
      <c r="U1074" s="30">
        <f t="shared" si="148"/>
        <v>2</v>
      </c>
      <c r="V1074" s="30">
        <f t="shared" si="149"/>
        <v>0</v>
      </c>
      <c r="W1074" s="30">
        <f t="shared" si="150"/>
        <v>0</v>
      </c>
      <c r="X1074" s="30">
        <f t="shared" si="151"/>
        <v>2</v>
      </c>
      <c r="Y1074" s="30">
        <f t="shared" si="152"/>
        <v>50.391999999999996</v>
      </c>
    </row>
    <row r="1075" spans="1:25" x14ac:dyDescent="0.2">
      <c r="A1075" s="28">
        <v>42714</v>
      </c>
      <c r="B1075">
        <v>2016</v>
      </c>
      <c r="C1075">
        <v>12</v>
      </c>
      <c r="D1075" t="s">
        <v>507</v>
      </c>
      <c r="E1075" t="s">
        <v>419</v>
      </c>
      <c r="F1075">
        <v>6</v>
      </c>
      <c r="G1075" t="s">
        <v>1440</v>
      </c>
      <c r="H1075" t="s">
        <v>1440</v>
      </c>
      <c r="I1075" s="30">
        <v>7.34</v>
      </c>
      <c r="J1075" s="30">
        <v>6.33</v>
      </c>
      <c r="K1075" s="30">
        <v>10.1</v>
      </c>
      <c r="L1075" s="30">
        <v>45.4</v>
      </c>
      <c r="M1075" s="30">
        <v>1</v>
      </c>
      <c r="N1075" s="30">
        <v>0</v>
      </c>
      <c r="O1075" s="30">
        <v>15</v>
      </c>
      <c r="P1075" s="30">
        <v>2</v>
      </c>
      <c r="Q1075" s="30">
        <f t="shared" si="144"/>
        <v>7.34</v>
      </c>
      <c r="R1075" s="30">
        <f t="shared" si="145"/>
        <v>6.33</v>
      </c>
      <c r="S1075" s="30">
        <f t="shared" si="146"/>
        <v>10.1</v>
      </c>
      <c r="T1075" s="30">
        <f t="shared" si="147"/>
        <v>45.4</v>
      </c>
      <c r="U1075" s="30">
        <f t="shared" si="148"/>
        <v>1</v>
      </c>
      <c r="V1075" s="30">
        <f t="shared" si="149"/>
        <v>0</v>
      </c>
      <c r="W1075" s="30">
        <f t="shared" si="150"/>
        <v>15</v>
      </c>
      <c r="X1075" s="30">
        <f t="shared" si="151"/>
        <v>2</v>
      </c>
      <c r="Y1075" s="30">
        <f t="shared" si="152"/>
        <v>87.17</v>
      </c>
    </row>
    <row r="1076" spans="1:25" x14ac:dyDescent="0.2">
      <c r="A1076" s="28">
        <v>42715</v>
      </c>
      <c r="B1076">
        <v>2016</v>
      </c>
      <c r="C1076">
        <v>12</v>
      </c>
      <c r="D1076" t="s">
        <v>507</v>
      </c>
      <c r="E1076" t="s">
        <v>421</v>
      </c>
      <c r="F1076">
        <v>7</v>
      </c>
      <c r="G1076" t="s">
        <v>1440</v>
      </c>
      <c r="H1076" t="s">
        <v>1440</v>
      </c>
      <c r="I1076" s="30">
        <v>3.34</v>
      </c>
      <c r="J1076" s="30">
        <v>4.726</v>
      </c>
      <c r="K1076" s="30">
        <v>8.5500000000000007</v>
      </c>
      <c r="L1076" s="30">
        <v>62.061999999999998</v>
      </c>
      <c r="M1076" s="30">
        <v>7</v>
      </c>
      <c r="N1076" s="30">
        <v>0</v>
      </c>
      <c r="O1076" s="30">
        <v>14</v>
      </c>
      <c r="P1076" s="30">
        <v>1</v>
      </c>
      <c r="Q1076" s="30">
        <f t="shared" si="144"/>
        <v>3.34</v>
      </c>
      <c r="R1076" s="30">
        <f t="shared" si="145"/>
        <v>4.726</v>
      </c>
      <c r="S1076" s="30">
        <f t="shared" si="146"/>
        <v>8.5500000000000007</v>
      </c>
      <c r="T1076" s="30">
        <f t="shared" si="147"/>
        <v>62.061999999999998</v>
      </c>
      <c r="U1076" s="30">
        <f t="shared" si="148"/>
        <v>7</v>
      </c>
      <c r="V1076" s="30">
        <f t="shared" si="149"/>
        <v>0</v>
      </c>
      <c r="W1076" s="30">
        <f t="shared" si="150"/>
        <v>14</v>
      </c>
      <c r="X1076" s="30">
        <f t="shared" si="151"/>
        <v>1</v>
      </c>
      <c r="Y1076" s="30">
        <f t="shared" si="152"/>
        <v>100.678</v>
      </c>
    </row>
    <row r="1077" spans="1:25" x14ac:dyDescent="0.2">
      <c r="A1077" s="28">
        <v>42716</v>
      </c>
      <c r="B1077">
        <v>2016</v>
      </c>
      <c r="C1077">
        <v>12</v>
      </c>
      <c r="D1077" t="s">
        <v>507</v>
      </c>
      <c r="E1077" t="s">
        <v>62</v>
      </c>
      <c r="F1077">
        <v>1</v>
      </c>
      <c r="G1077" t="s">
        <v>1440</v>
      </c>
      <c r="H1077" t="s">
        <v>1440</v>
      </c>
      <c r="I1077" s="30">
        <v>3.66</v>
      </c>
      <c r="J1077" s="30">
        <v>2.4289999999999998</v>
      </c>
      <c r="K1077" s="30">
        <v>3.1</v>
      </c>
      <c r="L1077" s="30">
        <v>44.5</v>
      </c>
      <c r="M1077" s="30">
        <v>28.333333329999999</v>
      </c>
      <c r="N1077" s="30">
        <v>3</v>
      </c>
      <c r="O1077" s="30">
        <v>21</v>
      </c>
      <c r="P1077" s="30">
        <v>4</v>
      </c>
      <c r="Q1077" s="30">
        <f t="shared" si="144"/>
        <v>3.66</v>
      </c>
      <c r="R1077" s="30">
        <f t="shared" si="145"/>
        <v>2.4289999999999998</v>
      </c>
      <c r="S1077" s="30">
        <f t="shared" si="146"/>
        <v>3.1</v>
      </c>
      <c r="T1077" s="30">
        <f t="shared" si="147"/>
        <v>44.5</v>
      </c>
      <c r="U1077" s="30">
        <f t="shared" si="148"/>
        <v>28.333333329999999</v>
      </c>
      <c r="V1077" s="30">
        <f t="shared" si="149"/>
        <v>3</v>
      </c>
      <c r="W1077" s="30">
        <f t="shared" si="150"/>
        <v>21</v>
      </c>
      <c r="X1077" s="30">
        <f t="shared" si="151"/>
        <v>4</v>
      </c>
      <c r="Y1077" s="30">
        <f t="shared" si="152"/>
        <v>110.02233333</v>
      </c>
    </row>
    <row r="1078" spans="1:25" x14ac:dyDescent="0.2">
      <c r="A1078" s="28">
        <v>42717</v>
      </c>
      <c r="B1078">
        <v>2016</v>
      </c>
      <c r="C1078">
        <v>12</v>
      </c>
      <c r="D1078" t="s">
        <v>507</v>
      </c>
      <c r="E1078" t="s">
        <v>411</v>
      </c>
      <c r="F1078">
        <v>2</v>
      </c>
      <c r="G1078" t="s">
        <v>1440</v>
      </c>
      <c r="H1078" t="s">
        <v>1440</v>
      </c>
      <c r="I1078" s="30">
        <v>1</v>
      </c>
      <c r="J1078" s="30">
        <v>4</v>
      </c>
      <c r="K1078" s="30">
        <v>5.0999999999999996</v>
      </c>
      <c r="L1078" s="30">
        <v>43.6</v>
      </c>
      <c r="M1078" s="30">
        <v>0</v>
      </c>
      <c r="N1078" s="30">
        <v>0</v>
      </c>
      <c r="O1078" s="30">
        <v>18</v>
      </c>
      <c r="P1078" s="30">
        <v>0</v>
      </c>
      <c r="Q1078" s="30">
        <f t="shared" si="144"/>
        <v>1</v>
      </c>
      <c r="R1078" s="30">
        <f t="shared" si="145"/>
        <v>4</v>
      </c>
      <c r="S1078" s="30">
        <f t="shared" si="146"/>
        <v>5.0999999999999996</v>
      </c>
      <c r="T1078" s="30">
        <f t="shared" si="147"/>
        <v>43.6</v>
      </c>
      <c r="U1078" s="30">
        <f t="shared" si="148"/>
        <v>0</v>
      </c>
      <c r="V1078" s="30">
        <f t="shared" si="149"/>
        <v>0</v>
      </c>
      <c r="W1078" s="30">
        <f t="shared" si="150"/>
        <v>18</v>
      </c>
      <c r="X1078" s="30">
        <f t="shared" si="151"/>
        <v>0</v>
      </c>
      <c r="Y1078" s="30">
        <f t="shared" si="152"/>
        <v>71.7</v>
      </c>
    </row>
    <row r="1079" spans="1:25" x14ac:dyDescent="0.2">
      <c r="A1079" s="28">
        <v>42718</v>
      </c>
      <c r="B1079">
        <v>2016</v>
      </c>
      <c r="C1079">
        <v>12</v>
      </c>
      <c r="D1079" t="s">
        <v>507</v>
      </c>
      <c r="E1079" t="s">
        <v>413</v>
      </c>
      <c r="F1079">
        <v>3</v>
      </c>
      <c r="G1079" t="s">
        <v>1440</v>
      </c>
      <c r="H1079" t="s">
        <v>1440</v>
      </c>
      <c r="I1079" s="30">
        <v>5.83</v>
      </c>
      <c r="J1079" s="30">
        <v>3.78</v>
      </c>
      <c r="K1079" s="30">
        <v>5.65</v>
      </c>
      <c r="L1079" s="30">
        <v>32.200000000000003</v>
      </c>
      <c r="M1079" s="30">
        <v>21</v>
      </c>
      <c r="N1079" s="30">
        <v>0</v>
      </c>
      <c r="O1079" s="30">
        <v>10</v>
      </c>
      <c r="P1079" s="30">
        <v>1.2</v>
      </c>
      <c r="Q1079" s="30">
        <f t="shared" si="144"/>
        <v>5.83</v>
      </c>
      <c r="R1079" s="30">
        <f t="shared" si="145"/>
        <v>3.78</v>
      </c>
      <c r="S1079" s="30">
        <f t="shared" si="146"/>
        <v>5.65</v>
      </c>
      <c r="T1079" s="30">
        <f t="shared" si="147"/>
        <v>32.200000000000003</v>
      </c>
      <c r="U1079" s="30">
        <f t="shared" si="148"/>
        <v>21</v>
      </c>
      <c r="V1079" s="30">
        <f t="shared" si="149"/>
        <v>0</v>
      </c>
      <c r="W1079" s="30">
        <f t="shared" si="150"/>
        <v>10</v>
      </c>
      <c r="X1079" s="30">
        <f t="shared" si="151"/>
        <v>1.2</v>
      </c>
      <c r="Y1079" s="30">
        <f t="shared" si="152"/>
        <v>79.660000000000011</v>
      </c>
    </row>
    <row r="1080" spans="1:25" x14ac:dyDescent="0.2">
      <c r="A1080" s="28">
        <v>42719</v>
      </c>
      <c r="B1080">
        <v>2016</v>
      </c>
      <c r="C1080">
        <v>12</v>
      </c>
      <c r="D1080" t="s">
        <v>507</v>
      </c>
      <c r="E1080" t="s">
        <v>415</v>
      </c>
      <c r="F1080">
        <v>4</v>
      </c>
      <c r="G1080" t="s">
        <v>1440</v>
      </c>
      <c r="H1080" t="s">
        <v>1440</v>
      </c>
      <c r="I1080" s="30">
        <v>9.66</v>
      </c>
      <c r="J1080" s="30">
        <v>3.33</v>
      </c>
      <c r="K1080" s="30">
        <v>1</v>
      </c>
      <c r="L1080" s="30">
        <v>22.8</v>
      </c>
      <c r="M1080" s="30">
        <v>8</v>
      </c>
      <c r="N1080" s="30">
        <v>0</v>
      </c>
      <c r="O1080" s="30">
        <v>5</v>
      </c>
      <c r="P1080" s="30">
        <v>1</v>
      </c>
      <c r="Q1080" s="30">
        <f t="shared" si="144"/>
        <v>9.66</v>
      </c>
      <c r="R1080" s="30">
        <f t="shared" si="145"/>
        <v>3.33</v>
      </c>
      <c r="S1080" s="30">
        <f t="shared" si="146"/>
        <v>1</v>
      </c>
      <c r="T1080" s="30">
        <f t="shared" si="147"/>
        <v>22.8</v>
      </c>
      <c r="U1080" s="30">
        <f t="shared" si="148"/>
        <v>8</v>
      </c>
      <c r="V1080" s="30">
        <f t="shared" si="149"/>
        <v>0</v>
      </c>
      <c r="W1080" s="30">
        <f t="shared" si="150"/>
        <v>5</v>
      </c>
      <c r="X1080" s="30">
        <f t="shared" si="151"/>
        <v>1</v>
      </c>
      <c r="Y1080" s="30">
        <f t="shared" si="152"/>
        <v>50.79</v>
      </c>
    </row>
    <row r="1081" spans="1:25" x14ac:dyDescent="0.2">
      <c r="A1081" s="28">
        <v>42720</v>
      </c>
      <c r="B1081">
        <v>2016</v>
      </c>
      <c r="C1081">
        <v>12</v>
      </c>
      <c r="D1081" t="s">
        <v>507</v>
      </c>
      <c r="E1081" t="s">
        <v>417</v>
      </c>
      <c r="F1081">
        <v>5</v>
      </c>
      <c r="G1081" t="s">
        <v>1440</v>
      </c>
      <c r="H1081" t="s">
        <v>1440</v>
      </c>
      <c r="I1081" s="30">
        <v>7.33</v>
      </c>
      <c r="J1081" s="30">
        <v>6.32</v>
      </c>
      <c r="K1081" s="30">
        <v>2.2000000000000002</v>
      </c>
      <c r="L1081" s="30">
        <v>39.774999999999999</v>
      </c>
      <c r="M1081" s="30">
        <v>8</v>
      </c>
      <c r="N1081" s="30">
        <v>3</v>
      </c>
      <c r="O1081" s="30">
        <v>23</v>
      </c>
      <c r="P1081" s="30">
        <v>1</v>
      </c>
      <c r="Q1081" s="30">
        <f t="shared" si="144"/>
        <v>7.33</v>
      </c>
      <c r="R1081" s="30">
        <f t="shared" si="145"/>
        <v>6.32</v>
      </c>
      <c r="S1081" s="30">
        <f t="shared" si="146"/>
        <v>2.2000000000000002</v>
      </c>
      <c r="T1081" s="30">
        <f t="shared" si="147"/>
        <v>39.774999999999999</v>
      </c>
      <c r="U1081" s="30">
        <f t="shared" si="148"/>
        <v>8</v>
      </c>
      <c r="V1081" s="30">
        <f t="shared" si="149"/>
        <v>3</v>
      </c>
      <c r="W1081" s="30">
        <f t="shared" si="150"/>
        <v>23</v>
      </c>
      <c r="X1081" s="30">
        <f t="shared" si="151"/>
        <v>1</v>
      </c>
      <c r="Y1081" s="30">
        <f t="shared" si="152"/>
        <v>90.625</v>
      </c>
    </row>
    <row r="1082" spans="1:25" x14ac:dyDescent="0.2">
      <c r="A1082" s="28">
        <v>42721</v>
      </c>
      <c r="B1082">
        <v>2016</v>
      </c>
      <c r="C1082">
        <v>12</v>
      </c>
      <c r="D1082" t="s">
        <v>507</v>
      </c>
      <c r="E1082" t="s">
        <v>419</v>
      </c>
      <c r="F1082">
        <v>6</v>
      </c>
      <c r="G1082" t="s">
        <v>1440</v>
      </c>
      <c r="H1082" t="s">
        <v>1440</v>
      </c>
      <c r="I1082" s="30">
        <v>5.99</v>
      </c>
      <c r="J1082" s="30">
        <v>2.66</v>
      </c>
      <c r="K1082" s="30">
        <v>4.1500000000000004</v>
      </c>
      <c r="L1082" s="30">
        <v>59.95</v>
      </c>
      <c r="M1082" s="30">
        <v>10</v>
      </c>
      <c r="N1082" s="30">
        <v>0</v>
      </c>
      <c r="O1082" s="30">
        <v>6</v>
      </c>
      <c r="P1082" s="30">
        <v>1</v>
      </c>
      <c r="Q1082" s="30">
        <f t="shared" si="144"/>
        <v>5.99</v>
      </c>
      <c r="R1082" s="30">
        <f t="shared" si="145"/>
        <v>2.66</v>
      </c>
      <c r="S1082" s="30">
        <f t="shared" si="146"/>
        <v>4.1500000000000004</v>
      </c>
      <c r="T1082" s="30">
        <f t="shared" si="147"/>
        <v>59.95</v>
      </c>
      <c r="U1082" s="30">
        <f t="shared" si="148"/>
        <v>10</v>
      </c>
      <c r="V1082" s="30">
        <f t="shared" si="149"/>
        <v>0</v>
      </c>
      <c r="W1082" s="30">
        <f t="shared" si="150"/>
        <v>6</v>
      </c>
      <c r="X1082" s="30">
        <f t="shared" si="151"/>
        <v>1</v>
      </c>
      <c r="Y1082" s="30">
        <f t="shared" si="152"/>
        <v>89.75</v>
      </c>
    </row>
    <row r="1083" spans="1:25" x14ac:dyDescent="0.2">
      <c r="A1083" s="28">
        <v>42722</v>
      </c>
      <c r="B1083">
        <v>2016</v>
      </c>
      <c r="C1083">
        <v>12</v>
      </c>
      <c r="D1083" t="s">
        <v>507</v>
      </c>
      <c r="E1083" t="s">
        <v>421</v>
      </c>
      <c r="F1083">
        <v>7</v>
      </c>
      <c r="G1083" t="s">
        <v>1440</v>
      </c>
      <c r="H1083" t="s">
        <v>1440</v>
      </c>
      <c r="I1083" s="30">
        <v>1.67</v>
      </c>
      <c r="J1083" s="30">
        <v>5.0199999999999996</v>
      </c>
      <c r="K1083" s="30">
        <v>4.2</v>
      </c>
      <c r="L1083" s="30">
        <v>60.7</v>
      </c>
      <c r="M1083" s="30">
        <v>13</v>
      </c>
      <c r="N1083" s="30">
        <v>0</v>
      </c>
      <c r="O1083" s="30">
        <v>5</v>
      </c>
      <c r="P1083" s="30">
        <v>1</v>
      </c>
      <c r="Q1083" s="30">
        <f t="shared" si="144"/>
        <v>1.67</v>
      </c>
      <c r="R1083" s="30">
        <f t="shared" si="145"/>
        <v>5.0199999999999996</v>
      </c>
      <c r="S1083" s="30">
        <f t="shared" si="146"/>
        <v>4.2</v>
      </c>
      <c r="T1083" s="30">
        <f t="shared" si="147"/>
        <v>60.7</v>
      </c>
      <c r="U1083" s="30">
        <f t="shared" si="148"/>
        <v>13</v>
      </c>
      <c r="V1083" s="30">
        <f t="shared" si="149"/>
        <v>0</v>
      </c>
      <c r="W1083" s="30">
        <f t="shared" si="150"/>
        <v>5</v>
      </c>
      <c r="X1083" s="30">
        <f t="shared" si="151"/>
        <v>1</v>
      </c>
      <c r="Y1083" s="30">
        <f t="shared" si="152"/>
        <v>90.59</v>
      </c>
    </row>
    <row r="1084" spans="1:25" x14ac:dyDescent="0.2">
      <c r="A1084" s="28">
        <v>42723</v>
      </c>
      <c r="B1084">
        <v>2016</v>
      </c>
      <c r="C1084">
        <v>12</v>
      </c>
      <c r="D1084" t="s">
        <v>507</v>
      </c>
      <c r="E1084" t="s">
        <v>62</v>
      </c>
      <c r="F1084">
        <v>1</v>
      </c>
      <c r="G1084" t="s">
        <v>1440</v>
      </c>
      <c r="H1084" t="s">
        <v>1440</v>
      </c>
      <c r="I1084" s="30">
        <v>3.34</v>
      </c>
      <c r="J1084" s="30">
        <v>5</v>
      </c>
      <c r="K1084" s="30">
        <v>2.2839999999999998</v>
      </c>
      <c r="L1084" s="30">
        <v>46.6</v>
      </c>
      <c r="M1084" s="30">
        <v>6</v>
      </c>
      <c r="N1084" s="30">
        <v>3</v>
      </c>
      <c r="O1084" s="30">
        <v>6</v>
      </c>
      <c r="P1084" s="30">
        <v>4</v>
      </c>
      <c r="Q1084" s="30">
        <f t="shared" si="144"/>
        <v>3.34</v>
      </c>
      <c r="R1084" s="30">
        <f t="shared" si="145"/>
        <v>5</v>
      </c>
      <c r="S1084" s="30">
        <f t="shared" si="146"/>
        <v>2.2839999999999998</v>
      </c>
      <c r="T1084" s="30">
        <f t="shared" si="147"/>
        <v>46.6</v>
      </c>
      <c r="U1084" s="30">
        <f t="shared" si="148"/>
        <v>6</v>
      </c>
      <c r="V1084" s="30">
        <f t="shared" si="149"/>
        <v>3</v>
      </c>
      <c r="W1084" s="30">
        <f t="shared" si="150"/>
        <v>6</v>
      </c>
      <c r="X1084" s="30">
        <f t="shared" si="151"/>
        <v>4</v>
      </c>
      <c r="Y1084" s="30">
        <f t="shared" si="152"/>
        <v>76.224000000000004</v>
      </c>
    </row>
    <row r="1085" spans="1:25" x14ac:dyDescent="0.2">
      <c r="A1085" s="28">
        <v>42724</v>
      </c>
      <c r="B1085">
        <v>2016</v>
      </c>
      <c r="C1085">
        <v>12</v>
      </c>
      <c r="D1085" t="s">
        <v>507</v>
      </c>
      <c r="E1085" t="s">
        <v>411</v>
      </c>
      <c r="F1085">
        <v>2</v>
      </c>
      <c r="G1085" t="s">
        <v>1440</v>
      </c>
      <c r="H1085" t="s">
        <v>1440</v>
      </c>
      <c r="I1085" s="30">
        <v>6.33</v>
      </c>
      <c r="J1085" s="30">
        <v>3.66</v>
      </c>
      <c r="K1085" s="30">
        <v>4</v>
      </c>
      <c r="L1085" s="30">
        <v>46</v>
      </c>
      <c r="M1085" s="30">
        <v>12</v>
      </c>
      <c r="N1085" s="30">
        <v>2</v>
      </c>
      <c r="O1085" s="30">
        <v>1</v>
      </c>
      <c r="P1085" s="30">
        <v>0</v>
      </c>
      <c r="Q1085" s="30">
        <f t="shared" si="144"/>
        <v>6.33</v>
      </c>
      <c r="R1085" s="30">
        <f t="shared" si="145"/>
        <v>3.66</v>
      </c>
      <c r="S1085" s="30">
        <f t="shared" si="146"/>
        <v>4</v>
      </c>
      <c r="T1085" s="30">
        <f t="shared" si="147"/>
        <v>46</v>
      </c>
      <c r="U1085" s="30">
        <f t="shared" si="148"/>
        <v>12</v>
      </c>
      <c r="V1085" s="30">
        <f t="shared" si="149"/>
        <v>2</v>
      </c>
      <c r="W1085" s="30">
        <f t="shared" si="150"/>
        <v>1</v>
      </c>
      <c r="X1085" s="30">
        <f t="shared" si="151"/>
        <v>0</v>
      </c>
      <c r="Y1085" s="30">
        <f t="shared" si="152"/>
        <v>74.990000000000009</v>
      </c>
    </row>
    <row r="1086" spans="1:25" x14ac:dyDescent="0.2">
      <c r="A1086" s="28">
        <v>42725</v>
      </c>
      <c r="B1086">
        <v>2016</v>
      </c>
      <c r="C1086">
        <v>12</v>
      </c>
      <c r="D1086" t="s">
        <v>507</v>
      </c>
      <c r="E1086" t="s">
        <v>413</v>
      </c>
      <c r="F1086">
        <v>3</v>
      </c>
      <c r="G1086" t="s">
        <v>1440</v>
      </c>
      <c r="H1086" t="s">
        <v>1440</v>
      </c>
      <c r="I1086" s="30">
        <v>1.34</v>
      </c>
      <c r="J1086" s="30">
        <v>2.8119999999999998</v>
      </c>
      <c r="K1086" s="30">
        <v>0.25</v>
      </c>
      <c r="L1086" s="30">
        <v>37</v>
      </c>
      <c r="M1086" s="30">
        <v>5</v>
      </c>
      <c r="N1086" s="30">
        <v>0</v>
      </c>
      <c r="O1086" s="30">
        <v>6</v>
      </c>
      <c r="P1086" s="30">
        <v>2.5</v>
      </c>
      <c r="Q1086" s="30">
        <f t="shared" si="144"/>
        <v>1.34</v>
      </c>
      <c r="R1086" s="30">
        <f t="shared" si="145"/>
        <v>2.8119999999999998</v>
      </c>
      <c r="S1086" s="30">
        <f t="shared" si="146"/>
        <v>0.25</v>
      </c>
      <c r="T1086" s="30">
        <f t="shared" si="147"/>
        <v>37</v>
      </c>
      <c r="U1086" s="30">
        <f t="shared" si="148"/>
        <v>5</v>
      </c>
      <c r="V1086" s="30">
        <f t="shared" si="149"/>
        <v>0</v>
      </c>
      <c r="W1086" s="30">
        <f t="shared" si="150"/>
        <v>6</v>
      </c>
      <c r="X1086" s="30">
        <f t="shared" si="151"/>
        <v>2.5</v>
      </c>
      <c r="Y1086" s="30">
        <f t="shared" si="152"/>
        <v>54.902000000000001</v>
      </c>
    </row>
    <row r="1087" spans="1:25" x14ac:dyDescent="0.2">
      <c r="A1087" s="28">
        <v>42726</v>
      </c>
      <c r="B1087">
        <v>2016</v>
      </c>
      <c r="C1087">
        <v>12</v>
      </c>
      <c r="D1087" t="s">
        <v>507</v>
      </c>
      <c r="E1087" t="s">
        <v>415</v>
      </c>
      <c r="F1087">
        <v>4</v>
      </c>
      <c r="G1087" t="s">
        <v>1440</v>
      </c>
      <c r="H1087" t="s">
        <v>1440</v>
      </c>
      <c r="I1087" s="30">
        <v>4.34</v>
      </c>
      <c r="J1087" s="30">
        <v>4.165</v>
      </c>
      <c r="K1087" s="30">
        <v>3.8</v>
      </c>
      <c r="L1087" s="30">
        <v>38.4</v>
      </c>
      <c r="M1087" s="30">
        <v>1</v>
      </c>
      <c r="N1087" s="30">
        <v>0</v>
      </c>
      <c r="O1087" s="30">
        <v>5</v>
      </c>
      <c r="P1087" s="30">
        <v>0</v>
      </c>
      <c r="Q1087" s="30">
        <f t="shared" si="144"/>
        <v>4.34</v>
      </c>
      <c r="R1087" s="30">
        <f t="shared" si="145"/>
        <v>4.165</v>
      </c>
      <c r="S1087" s="30">
        <f t="shared" si="146"/>
        <v>3.8</v>
      </c>
      <c r="T1087" s="30">
        <f t="shared" si="147"/>
        <v>38.4</v>
      </c>
      <c r="U1087" s="30">
        <f t="shared" si="148"/>
        <v>1</v>
      </c>
      <c r="V1087" s="30">
        <f t="shared" si="149"/>
        <v>0</v>
      </c>
      <c r="W1087" s="30">
        <f t="shared" si="150"/>
        <v>5</v>
      </c>
      <c r="X1087" s="30">
        <f t="shared" si="151"/>
        <v>0</v>
      </c>
      <c r="Y1087" s="30">
        <f t="shared" si="152"/>
        <v>56.704999999999998</v>
      </c>
    </row>
    <row r="1088" spans="1:25" x14ac:dyDescent="0.2">
      <c r="A1088" s="28">
        <v>42727</v>
      </c>
      <c r="B1088">
        <v>2016</v>
      </c>
      <c r="C1088">
        <v>12</v>
      </c>
      <c r="D1088" t="s">
        <v>507</v>
      </c>
      <c r="E1088" t="s">
        <v>417</v>
      </c>
      <c r="F1088">
        <v>5</v>
      </c>
      <c r="G1088" t="s">
        <v>1440</v>
      </c>
      <c r="H1088" t="s">
        <v>1440</v>
      </c>
      <c r="I1088" s="30">
        <v>5.33</v>
      </c>
      <c r="J1088" s="30">
        <v>4.67</v>
      </c>
      <c r="K1088" s="30">
        <v>1.1499999999999999</v>
      </c>
      <c r="L1088" s="30">
        <v>32</v>
      </c>
      <c r="M1088" s="30">
        <v>6</v>
      </c>
      <c r="N1088" s="30">
        <v>0</v>
      </c>
      <c r="O1088" s="30">
        <v>8</v>
      </c>
      <c r="P1088" s="30">
        <v>2</v>
      </c>
      <c r="Q1088" s="30">
        <f t="shared" si="144"/>
        <v>5.33</v>
      </c>
      <c r="R1088" s="30">
        <f t="shared" si="145"/>
        <v>4.67</v>
      </c>
      <c r="S1088" s="30">
        <f t="shared" si="146"/>
        <v>1.1499999999999999</v>
      </c>
      <c r="T1088" s="30">
        <f t="shared" si="147"/>
        <v>32</v>
      </c>
      <c r="U1088" s="30">
        <f t="shared" si="148"/>
        <v>6</v>
      </c>
      <c r="V1088" s="30">
        <f t="shared" si="149"/>
        <v>0</v>
      </c>
      <c r="W1088" s="30">
        <f t="shared" si="150"/>
        <v>8</v>
      </c>
      <c r="X1088" s="30">
        <f t="shared" si="151"/>
        <v>2</v>
      </c>
      <c r="Y1088" s="30">
        <f t="shared" si="152"/>
        <v>59.15</v>
      </c>
    </row>
    <row r="1089" spans="1:25" x14ac:dyDescent="0.2">
      <c r="A1089" s="28">
        <v>42728</v>
      </c>
      <c r="B1089">
        <v>2016</v>
      </c>
      <c r="C1089">
        <v>12</v>
      </c>
      <c r="D1089" t="s">
        <v>507</v>
      </c>
      <c r="E1089" t="s">
        <v>419</v>
      </c>
      <c r="F1089">
        <v>6</v>
      </c>
      <c r="G1089" t="s">
        <v>1440</v>
      </c>
      <c r="H1089" t="s">
        <v>1440</v>
      </c>
      <c r="I1089" s="30">
        <v>6.33</v>
      </c>
      <c r="J1089" s="30">
        <v>6.7</v>
      </c>
      <c r="K1089" s="30">
        <v>4.2</v>
      </c>
      <c r="L1089" s="30">
        <v>82</v>
      </c>
      <c r="M1089" s="30">
        <v>4</v>
      </c>
      <c r="N1089" s="30">
        <v>1</v>
      </c>
      <c r="O1089" s="30">
        <v>2</v>
      </c>
      <c r="P1089" s="30">
        <v>1</v>
      </c>
      <c r="Q1089" s="30">
        <f t="shared" si="144"/>
        <v>6.33</v>
      </c>
      <c r="R1089" s="30">
        <f t="shared" si="145"/>
        <v>6.7</v>
      </c>
      <c r="S1089" s="30">
        <f t="shared" si="146"/>
        <v>4.2</v>
      </c>
      <c r="T1089" s="30">
        <f t="shared" si="147"/>
        <v>82</v>
      </c>
      <c r="U1089" s="30">
        <f t="shared" si="148"/>
        <v>4</v>
      </c>
      <c r="V1089" s="30">
        <f t="shared" si="149"/>
        <v>1</v>
      </c>
      <c r="W1089" s="30">
        <f t="shared" si="150"/>
        <v>2</v>
      </c>
      <c r="X1089" s="30">
        <f t="shared" si="151"/>
        <v>1</v>
      </c>
      <c r="Y1089" s="30">
        <f t="shared" si="152"/>
        <v>107.23</v>
      </c>
    </row>
    <row r="1090" spans="1:25" x14ac:dyDescent="0.2">
      <c r="A1090" s="28">
        <v>42729</v>
      </c>
      <c r="B1090">
        <v>2016</v>
      </c>
      <c r="C1090">
        <v>12</v>
      </c>
      <c r="D1090" t="s">
        <v>507</v>
      </c>
      <c r="E1090" t="s">
        <v>421</v>
      </c>
      <c r="F1090">
        <v>7</v>
      </c>
      <c r="G1090" t="s">
        <v>1440</v>
      </c>
      <c r="H1090" t="s">
        <v>1440</v>
      </c>
      <c r="I1090" s="30">
        <v>2.33</v>
      </c>
      <c r="J1090" s="30">
        <v>7.6269999999999998</v>
      </c>
      <c r="K1090" s="30">
        <v>5.7</v>
      </c>
      <c r="L1090" s="30">
        <v>79.8</v>
      </c>
      <c r="M1090" s="30">
        <v>0</v>
      </c>
      <c r="N1090" s="30">
        <v>0</v>
      </c>
      <c r="O1090" s="30">
        <v>9</v>
      </c>
      <c r="P1090" s="30">
        <v>1</v>
      </c>
      <c r="Q1090" s="30">
        <f t="shared" ref="Q1090:Q1153" si="153">IF($H1090="Oui",I1090,"")</f>
        <v>2.33</v>
      </c>
      <c r="R1090" s="30">
        <f t="shared" ref="R1090:R1153" si="154">IF($H1090="Oui",J1090,"")</f>
        <v>7.6269999999999998</v>
      </c>
      <c r="S1090" s="30">
        <f t="shared" ref="S1090:S1153" si="155">IF($H1090="Oui",K1090,"")</f>
        <v>5.7</v>
      </c>
      <c r="T1090" s="30">
        <f t="shared" ref="T1090:T1153" si="156">IF($H1090="Oui",L1090,"")</f>
        <v>79.8</v>
      </c>
      <c r="U1090" s="30">
        <f t="shared" ref="U1090:U1153" si="157">IF($H1090="Oui",M1090,"")</f>
        <v>0</v>
      </c>
      <c r="V1090" s="30">
        <f t="shared" ref="V1090:V1153" si="158">IF($H1090="Oui",N1090,"")</f>
        <v>0</v>
      </c>
      <c r="W1090" s="30">
        <f t="shared" ref="W1090:W1153" si="159">IF($H1090="Oui",O1090,"")</f>
        <v>9</v>
      </c>
      <c r="X1090" s="30">
        <f t="shared" ref="X1090:X1153" si="160">IF($H1090="Oui",P1090,"")</f>
        <v>1</v>
      </c>
      <c r="Y1090" s="30">
        <f t="shared" ref="Y1090:Y1153" si="161">SUM(I1090:P1090)</f>
        <v>105.45699999999999</v>
      </c>
    </row>
    <row r="1091" spans="1:25" x14ac:dyDescent="0.2">
      <c r="A1091" s="28">
        <v>42730</v>
      </c>
      <c r="B1091">
        <v>2016</v>
      </c>
      <c r="C1091">
        <v>12</v>
      </c>
      <c r="D1091" t="s">
        <v>507</v>
      </c>
      <c r="E1091" t="s">
        <v>62</v>
      </c>
      <c r="F1091">
        <v>1</v>
      </c>
      <c r="G1091" t="s">
        <v>1440</v>
      </c>
      <c r="H1091" t="s">
        <v>1440</v>
      </c>
      <c r="I1091" s="30">
        <v>10.33</v>
      </c>
      <c r="J1091" s="30">
        <v>4.66</v>
      </c>
      <c r="K1091" s="30">
        <v>2</v>
      </c>
      <c r="L1091" s="30">
        <v>58.923999999999999</v>
      </c>
      <c r="M1091" s="30">
        <v>6</v>
      </c>
      <c r="N1091" s="30">
        <v>0</v>
      </c>
      <c r="O1091" s="30">
        <v>2</v>
      </c>
      <c r="P1091" s="30">
        <v>2</v>
      </c>
      <c r="Q1091" s="30">
        <f t="shared" si="153"/>
        <v>10.33</v>
      </c>
      <c r="R1091" s="30">
        <f t="shared" si="154"/>
        <v>4.66</v>
      </c>
      <c r="S1091" s="30">
        <f t="shared" si="155"/>
        <v>2</v>
      </c>
      <c r="T1091" s="30">
        <f t="shared" si="156"/>
        <v>58.923999999999999</v>
      </c>
      <c r="U1091" s="30">
        <f t="shared" si="157"/>
        <v>6</v>
      </c>
      <c r="V1091" s="30">
        <f t="shared" si="158"/>
        <v>0</v>
      </c>
      <c r="W1091" s="30">
        <f t="shared" si="159"/>
        <v>2</v>
      </c>
      <c r="X1091" s="30">
        <f t="shared" si="160"/>
        <v>2</v>
      </c>
      <c r="Y1091" s="30">
        <f t="shared" si="161"/>
        <v>85.914000000000001</v>
      </c>
    </row>
    <row r="1092" spans="1:25" x14ac:dyDescent="0.2">
      <c r="A1092" s="28">
        <v>42731</v>
      </c>
      <c r="B1092">
        <v>2016</v>
      </c>
      <c r="C1092">
        <v>12</v>
      </c>
      <c r="D1092" t="s">
        <v>507</v>
      </c>
      <c r="E1092" t="s">
        <v>411</v>
      </c>
      <c r="F1092">
        <v>2</v>
      </c>
      <c r="G1092" t="s">
        <v>1440</v>
      </c>
      <c r="H1092" t="s">
        <v>1440</v>
      </c>
      <c r="I1092" s="30">
        <v>6</v>
      </c>
      <c r="J1092" s="30">
        <v>5</v>
      </c>
      <c r="K1092" s="30">
        <v>0.41666666699999999</v>
      </c>
      <c r="L1092" s="30">
        <v>54.2</v>
      </c>
      <c r="M1092" s="30">
        <v>8</v>
      </c>
      <c r="N1092" s="30">
        <v>2</v>
      </c>
      <c r="O1092" s="30">
        <v>13</v>
      </c>
      <c r="P1092" s="30">
        <v>0</v>
      </c>
      <c r="Q1092" s="30">
        <f t="shared" si="153"/>
        <v>6</v>
      </c>
      <c r="R1092" s="30">
        <f t="shared" si="154"/>
        <v>5</v>
      </c>
      <c r="S1092" s="30">
        <f t="shared" si="155"/>
        <v>0.41666666699999999</v>
      </c>
      <c r="T1092" s="30">
        <f t="shared" si="156"/>
        <v>54.2</v>
      </c>
      <c r="U1092" s="30">
        <f t="shared" si="157"/>
        <v>8</v>
      </c>
      <c r="V1092" s="30">
        <f t="shared" si="158"/>
        <v>2</v>
      </c>
      <c r="W1092" s="30">
        <f t="shared" si="159"/>
        <v>13</v>
      </c>
      <c r="X1092" s="30">
        <f t="shared" si="160"/>
        <v>0</v>
      </c>
      <c r="Y1092" s="30">
        <f t="shared" si="161"/>
        <v>88.616666667000004</v>
      </c>
    </row>
    <row r="1093" spans="1:25" x14ac:dyDescent="0.2">
      <c r="A1093" s="28">
        <v>42732</v>
      </c>
      <c r="B1093">
        <v>2016</v>
      </c>
      <c r="C1093">
        <v>12</v>
      </c>
      <c r="D1093" t="s">
        <v>507</v>
      </c>
      <c r="E1093" t="s">
        <v>413</v>
      </c>
      <c r="F1093">
        <v>3</v>
      </c>
      <c r="G1093" t="s">
        <v>1440</v>
      </c>
      <c r="H1093" t="s">
        <v>1440</v>
      </c>
      <c r="I1093" s="30">
        <v>4.34</v>
      </c>
      <c r="J1093" s="30">
        <v>6.33</v>
      </c>
      <c r="K1093" s="30">
        <v>6.45</v>
      </c>
      <c r="L1093" s="30">
        <v>57.2</v>
      </c>
      <c r="M1093" s="30">
        <v>7</v>
      </c>
      <c r="N1093" s="30">
        <v>0</v>
      </c>
      <c r="O1093" s="30">
        <v>13</v>
      </c>
      <c r="P1093" s="30">
        <v>0</v>
      </c>
      <c r="Q1093" s="30">
        <f t="shared" si="153"/>
        <v>4.34</v>
      </c>
      <c r="R1093" s="30">
        <f t="shared" si="154"/>
        <v>6.33</v>
      </c>
      <c r="S1093" s="30">
        <f t="shared" si="155"/>
        <v>6.45</v>
      </c>
      <c r="T1093" s="30">
        <f t="shared" si="156"/>
        <v>57.2</v>
      </c>
      <c r="U1093" s="30">
        <f t="shared" si="157"/>
        <v>7</v>
      </c>
      <c r="V1093" s="30">
        <f t="shared" si="158"/>
        <v>0</v>
      </c>
      <c r="W1093" s="30">
        <f t="shared" si="159"/>
        <v>13</v>
      </c>
      <c r="X1093" s="30">
        <f t="shared" si="160"/>
        <v>0</v>
      </c>
      <c r="Y1093" s="30">
        <f t="shared" si="161"/>
        <v>94.320000000000007</v>
      </c>
    </row>
    <row r="1094" spans="1:25" x14ac:dyDescent="0.2">
      <c r="A1094" s="28">
        <v>42733</v>
      </c>
      <c r="B1094">
        <v>2016</v>
      </c>
      <c r="C1094">
        <v>12</v>
      </c>
      <c r="D1094" t="s">
        <v>507</v>
      </c>
      <c r="E1094" t="s">
        <v>415</v>
      </c>
      <c r="F1094">
        <v>4</v>
      </c>
      <c r="G1094" t="s">
        <v>1440</v>
      </c>
      <c r="H1094" t="s">
        <v>1440</v>
      </c>
      <c r="I1094" s="30">
        <v>11</v>
      </c>
      <c r="J1094" s="30">
        <v>6.01</v>
      </c>
      <c r="K1094" s="30">
        <v>6.35</v>
      </c>
      <c r="L1094" s="30">
        <v>81.2</v>
      </c>
      <c r="M1094" s="30">
        <v>4</v>
      </c>
      <c r="N1094" s="30">
        <v>3</v>
      </c>
      <c r="O1094" s="30">
        <v>6</v>
      </c>
      <c r="P1094" s="30">
        <v>2</v>
      </c>
      <c r="Q1094" s="30">
        <f t="shared" si="153"/>
        <v>11</v>
      </c>
      <c r="R1094" s="30">
        <f t="shared" si="154"/>
        <v>6.01</v>
      </c>
      <c r="S1094" s="30">
        <f t="shared" si="155"/>
        <v>6.35</v>
      </c>
      <c r="T1094" s="30">
        <f t="shared" si="156"/>
        <v>81.2</v>
      </c>
      <c r="U1094" s="30">
        <f t="shared" si="157"/>
        <v>4</v>
      </c>
      <c r="V1094" s="30">
        <f t="shared" si="158"/>
        <v>3</v>
      </c>
      <c r="W1094" s="30">
        <f t="shared" si="159"/>
        <v>6</v>
      </c>
      <c r="X1094" s="30">
        <f t="shared" si="160"/>
        <v>2</v>
      </c>
      <c r="Y1094" s="30">
        <f t="shared" si="161"/>
        <v>119.56</v>
      </c>
    </row>
    <row r="1095" spans="1:25" x14ac:dyDescent="0.2">
      <c r="A1095" s="28">
        <v>42734</v>
      </c>
      <c r="B1095">
        <v>2016</v>
      </c>
      <c r="C1095">
        <v>12</v>
      </c>
      <c r="D1095" t="s">
        <v>507</v>
      </c>
      <c r="E1095" t="s">
        <v>417</v>
      </c>
      <c r="F1095">
        <v>5</v>
      </c>
      <c r="G1095" t="s">
        <v>1440</v>
      </c>
      <c r="H1095" t="s">
        <v>1440</v>
      </c>
      <c r="I1095" s="30">
        <v>5.66</v>
      </c>
      <c r="J1095" s="30">
        <v>8.99</v>
      </c>
      <c r="K1095" s="30">
        <v>7.3</v>
      </c>
      <c r="L1095" s="30">
        <v>161</v>
      </c>
      <c r="M1095" s="30">
        <v>13</v>
      </c>
      <c r="N1095" s="30">
        <v>0</v>
      </c>
      <c r="O1095" s="30">
        <v>3</v>
      </c>
      <c r="P1095" s="30">
        <v>0</v>
      </c>
      <c r="Q1095" s="30">
        <f t="shared" si="153"/>
        <v>5.66</v>
      </c>
      <c r="R1095" s="30">
        <f t="shared" si="154"/>
        <v>8.99</v>
      </c>
      <c r="S1095" s="30">
        <f t="shared" si="155"/>
        <v>7.3</v>
      </c>
      <c r="T1095" s="30">
        <f t="shared" si="156"/>
        <v>161</v>
      </c>
      <c r="U1095" s="30">
        <f t="shared" si="157"/>
        <v>13</v>
      </c>
      <c r="V1095" s="30">
        <f t="shared" si="158"/>
        <v>0</v>
      </c>
      <c r="W1095" s="30">
        <f t="shared" si="159"/>
        <v>3</v>
      </c>
      <c r="X1095" s="30">
        <f t="shared" si="160"/>
        <v>0</v>
      </c>
      <c r="Y1095" s="30">
        <f t="shared" si="161"/>
        <v>198.95</v>
      </c>
    </row>
    <row r="1096" spans="1:25" x14ac:dyDescent="0.2">
      <c r="A1096" s="28">
        <v>42735</v>
      </c>
      <c r="B1096">
        <v>2016</v>
      </c>
      <c r="C1096">
        <v>12</v>
      </c>
      <c r="D1096" t="s">
        <v>507</v>
      </c>
      <c r="E1096" t="s">
        <v>419</v>
      </c>
      <c r="F1096">
        <v>6</v>
      </c>
      <c r="G1096" t="s">
        <v>1440</v>
      </c>
      <c r="H1096" t="s">
        <v>1440</v>
      </c>
      <c r="I1096" s="30">
        <v>8.33</v>
      </c>
      <c r="J1096" s="30">
        <v>7.7590000000000003</v>
      </c>
      <c r="K1096" s="30">
        <v>7.45</v>
      </c>
      <c r="L1096" s="30">
        <v>108.7</v>
      </c>
      <c r="M1096" s="30">
        <v>7</v>
      </c>
      <c r="N1096" s="30">
        <v>0</v>
      </c>
      <c r="O1096" s="30">
        <v>12</v>
      </c>
      <c r="P1096" s="30">
        <v>0</v>
      </c>
      <c r="Q1096" s="30">
        <f t="shared" si="153"/>
        <v>8.33</v>
      </c>
      <c r="R1096" s="30">
        <f t="shared" si="154"/>
        <v>7.7590000000000003</v>
      </c>
      <c r="S1096" s="30">
        <f t="shared" si="155"/>
        <v>7.45</v>
      </c>
      <c r="T1096" s="30">
        <f t="shared" si="156"/>
        <v>108.7</v>
      </c>
      <c r="U1096" s="30">
        <f t="shared" si="157"/>
        <v>7</v>
      </c>
      <c r="V1096" s="30">
        <f t="shared" si="158"/>
        <v>0</v>
      </c>
      <c r="W1096" s="30">
        <f t="shared" si="159"/>
        <v>12</v>
      </c>
      <c r="X1096" s="30">
        <f t="shared" si="160"/>
        <v>0</v>
      </c>
      <c r="Y1096" s="30">
        <f t="shared" si="161"/>
        <v>151.239</v>
      </c>
    </row>
    <row r="1097" spans="1:25" x14ac:dyDescent="0.2">
      <c r="A1097" s="28">
        <v>42736</v>
      </c>
      <c r="B1097">
        <v>2017</v>
      </c>
      <c r="C1097">
        <v>1</v>
      </c>
      <c r="D1097" t="s">
        <v>564</v>
      </c>
      <c r="E1097" t="s">
        <v>421</v>
      </c>
      <c r="F1097">
        <v>7</v>
      </c>
      <c r="G1097" t="s">
        <v>1440</v>
      </c>
      <c r="H1097" t="s">
        <v>1440</v>
      </c>
      <c r="I1097" s="30">
        <v>4.33</v>
      </c>
      <c r="J1097" s="30">
        <v>7.593</v>
      </c>
      <c r="K1097" s="30">
        <v>1.2</v>
      </c>
      <c r="L1097" s="30">
        <v>43</v>
      </c>
      <c r="M1097" s="30">
        <v>4</v>
      </c>
      <c r="N1097" s="30">
        <v>0</v>
      </c>
      <c r="O1097" s="30">
        <v>14</v>
      </c>
      <c r="P1097" s="30">
        <v>0</v>
      </c>
      <c r="Q1097" s="30">
        <f t="shared" si="153"/>
        <v>4.33</v>
      </c>
      <c r="R1097" s="30">
        <f t="shared" si="154"/>
        <v>7.593</v>
      </c>
      <c r="S1097" s="30">
        <f t="shared" si="155"/>
        <v>1.2</v>
      </c>
      <c r="T1097" s="30">
        <f t="shared" si="156"/>
        <v>43</v>
      </c>
      <c r="U1097" s="30">
        <f t="shared" si="157"/>
        <v>4</v>
      </c>
      <c r="V1097" s="30">
        <f t="shared" si="158"/>
        <v>0</v>
      </c>
      <c r="W1097" s="30">
        <f t="shared" si="159"/>
        <v>14</v>
      </c>
      <c r="X1097" s="30">
        <f t="shared" si="160"/>
        <v>0</v>
      </c>
      <c r="Y1097" s="30">
        <f t="shared" si="161"/>
        <v>74.12299999999999</v>
      </c>
    </row>
    <row r="1098" spans="1:25" x14ac:dyDescent="0.2">
      <c r="A1098" s="28">
        <v>42737</v>
      </c>
      <c r="B1098">
        <v>2017</v>
      </c>
      <c r="C1098">
        <v>1</v>
      </c>
      <c r="D1098" t="s">
        <v>564</v>
      </c>
      <c r="E1098" t="s">
        <v>62</v>
      </c>
      <c r="F1098">
        <v>1</v>
      </c>
      <c r="G1098" t="s">
        <v>1440</v>
      </c>
      <c r="H1098" t="s">
        <v>1440</v>
      </c>
      <c r="I1098" s="30">
        <v>4</v>
      </c>
      <c r="J1098" s="30">
        <v>5.0199999999999996</v>
      </c>
      <c r="K1098" s="30">
        <v>2</v>
      </c>
      <c r="L1098" s="30">
        <v>29</v>
      </c>
      <c r="M1098" s="30">
        <v>0</v>
      </c>
      <c r="N1098" s="30">
        <v>0</v>
      </c>
      <c r="O1098" s="30">
        <v>0</v>
      </c>
      <c r="P1098" s="30">
        <v>2</v>
      </c>
      <c r="Q1098" s="30">
        <f t="shared" si="153"/>
        <v>4</v>
      </c>
      <c r="R1098" s="30">
        <f t="shared" si="154"/>
        <v>5.0199999999999996</v>
      </c>
      <c r="S1098" s="30">
        <f t="shared" si="155"/>
        <v>2</v>
      </c>
      <c r="T1098" s="30">
        <f t="shared" si="156"/>
        <v>29</v>
      </c>
      <c r="U1098" s="30">
        <f t="shared" si="157"/>
        <v>0</v>
      </c>
      <c r="V1098" s="30">
        <f t="shared" si="158"/>
        <v>0</v>
      </c>
      <c r="W1098" s="30">
        <f t="shared" si="159"/>
        <v>0</v>
      </c>
      <c r="X1098" s="30">
        <f t="shared" si="160"/>
        <v>2</v>
      </c>
      <c r="Y1098" s="30">
        <f t="shared" si="161"/>
        <v>42.019999999999996</v>
      </c>
    </row>
    <row r="1099" spans="1:25" x14ac:dyDescent="0.2">
      <c r="A1099" s="28">
        <v>42738</v>
      </c>
      <c r="B1099">
        <v>2017</v>
      </c>
      <c r="C1099">
        <v>1</v>
      </c>
      <c r="D1099" t="s">
        <v>564</v>
      </c>
      <c r="E1099" t="s">
        <v>411</v>
      </c>
      <c r="F1099">
        <v>2</v>
      </c>
      <c r="G1099" t="s">
        <v>1440</v>
      </c>
      <c r="H1099" t="s">
        <v>1440</v>
      </c>
      <c r="I1099" s="30">
        <v>12</v>
      </c>
      <c r="J1099" s="30">
        <v>5.33</v>
      </c>
      <c r="K1099" s="30">
        <v>6</v>
      </c>
      <c r="L1099" s="30">
        <v>34.5</v>
      </c>
      <c r="M1099" s="30">
        <v>3</v>
      </c>
      <c r="N1099" s="30">
        <v>0</v>
      </c>
      <c r="O1099" s="30">
        <v>0</v>
      </c>
      <c r="P1099" s="30">
        <v>1</v>
      </c>
      <c r="Q1099" s="30">
        <f t="shared" si="153"/>
        <v>12</v>
      </c>
      <c r="R1099" s="30">
        <f t="shared" si="154"/>
        <v>5.33</v>
      </c>
      <c r="S1099" s="30">
        <f t="shared" si="155"/>
        <v>6</v>
      </c>
      <c r="T1099" s="30">
        <f t="shared" si="156"/>
        <v>34.5</v>
      </c>
      <c r="U1099" s="30">
        <f t="shared" si="157"/>
        <v>3</v>
      </c>
      <c r="V1099" s="30">
        <f t="shared" si="158"/>
        <v>0</v>
      </c>
      <c r="W1099" s="30">
        <f t="shared" si="159"/>
        <v>0</v>
      </c>
      <c r="X1099" s="30">
        <f t="shared" si="160"/>
        <v>1</v>
      </c>
      <c r="Y1099" s="30">
        <f t="shared" si="161"/>
        <v>61.83</v>
      </c>
    </row>
    <row r="1100" spans="1:25" x14ac:dyDescent="0.2">
      <c r="A1100" s="28">
        <v>42739</v>
      </c>
      <c r="B1100">
        <v>2017</v>
      </c>
      <c r="C1100">
        <v>1</v>
      </c>
      <c r="D1100" t="s">
        <v>564</v>
      </c>
      <c r="E1100" t="s">
        <v>413</v>
      </c>
      <c r="F1100">
        <v>3</v>
      </c>
      <c r="G1100" t="s">
        <v>1440</v>
      </c>
      <c r="H1100" t="s">
        <v>1440</v>
      </c>
      <c r="I1100" s="30">
        <v>4.34</v>
      </c>
      <c r="J1100" s="30">
        <v>6.67</v>
      </c>
      <c r="K1100" s="30">
        <v>1</v>
      </c>
      <c r="L1100" s="30">
        <v>50</v>
      </c>
      <c r="M1100" s="30">
        <v>19</v>
      </c>
      <c r="N1100" s="30">
        <v>3</v>
      </c>
      <c r="O1100" s="30">
        <v>3</v>
      </c>
      <c r="P1100" s="30">
        <v>0</v>
      </c>
      <c r="Q1100" s="30">
        <f t="shared" si="153"/>
        <v>4.34</v>
      </c>
      <c r="R1100" s="30">
        <f t="shared" si="154"/>
        <v>6.67</v>
      </c>
      <c r="S1100" s="30">
        <f t="shared" si="155"/>
        <v>1</v>
      </c>
      <c r="T1100" s="30">
        <f t="shared" si="156"/>
        <v>50</v>
      </c>
      <c r="U1100" s="30">
        <f t="shared" si="157"/>
        <v>19</v>
      </c>
      <c r="V1100" s="30">
        <f t="shared" si="158"/>
        <v>3</v>
      </c>
      <c r="W1100" s="30">
        <f t="shared" si="159"/>
        <v>3</v>
      </c>
      <c r="X1100" s="30">
        <f t="shared" si="160"/>
        <v>0</v>
      </c>
      <c r="Y1100" s="30">
        <f t="shared" si="161"/>
        <v>87.009999999999991</v>
      </c>
    </row>
    <row r="1101" spans="1:25" x14ac:dyDescent="0.2">
      <c r="A1101" s="28">
        <v>42740</v>
      </c>
      <c r="B1101">
        <v>2017</v>
      </c>
      <c r="C1101">
        <v>1</v>
      </c>
      <c r="D1101" t="s">
        <v>564</v>
      </c>
      <c r="E1101" t="s">
        <v>415</v>
      </c>
      <c r="F1101">
        <v>4</v>
      </c>
      <c r="G1101" t="s">
        <v>1440</v>
      </c>
      <c r="H1101" t="s">
        <v>1440</v>
      </c>
      <c r="I1101" s="30">
        <v>5.67</v>
      </c>
      <c r="J1101" s="30">
        <v>3.58</v>
      </c>
      <c r="K1101" s="30">
        <v>4.3</v>
      </c>
      <c r="L1101" s="30">
        <v>69</v>
      </c>
      <c r="M1101" s="30">
        <v>9</v>
      </c>
      <c r="N1101" s="30">
        <v>3</v>
      </c>
      <c r="O1101" s="30">
        <v>6</v>
      </c>
      <c r="P1101" s="30">
        <v>0</v>
      </c>
      <c r="Q1101" s="30">
        <f t="shared" si="153"/>
        <v>5.67</v>
      </c>
      <c r="R1101" s="30">
        <f t="shared" si="154"/>
        <v>3.58</v>
      </c>
      <c r="S1101" s="30">
        <f t="shared" si="155"/>
        <v>4.3</v>
      </c>
      <c r="T1101" s="30">
        <f t="shared" si="156"/>
        <v>69</v>
      </c>
      <c r="U1101" s="30">
        <f t="shared" si="157"/>
        <v>9</v>
      </c>
      <c r="V1101" s="30">
        <f t="shared" si="158"/>
        <v>3</v>
      </c>
      <c r="W1101" s="30">
        <f t="shared" si="159"/>
        <v>6</v>
      </c>
      <c r="X1101" s="30">
        <f t="shared" si="160"/>
        <v>0</v>
      </c>
      <c r="Y1101" s="30">
        <f t="shared" si="161"/>
        <v>100.55</v>
      </c>
    </row>
    <row r="1102" spans="1:25" x14ac:dyDescent="0.2">
      <c r="A1102" s="28">
        <v>42741</v>
      </c>
      <c r="B1102">
        <v>2017</v>
      </c>
      <c r="C1102">
        <v>1</v>
      </c>
      <c r="D1102" t="s">
        <v>564</v>
      </c>
      <c r="E1102" t="s">
        <v>417</v>
      </c>
      <c r="F1102">
        <v>5</v>
      </c>
      <c r="G1102" t="s">
        <v>1440</v>
      </c>
      <c r="H1102" t="s">
        <v>1440</v>
      </c>
      <c r="I1102" s="30">
        <v>9.34</v>
      </c>
      <c r="J1102" s="30">
        <v>1.33</v>
      </c>
      <c r="K1102" s="30">
        <v>7</v>
      </c>
      <c r="L1102" s="30">
        <v>55.8</v>
      </c>
      <c r="M1102" s="30">
        <v>13</v>
      </c>
      <c r="N1102" s="30">
        <v>2</v>
      </c>
      <c r="O1102" s="30">
        <v>1</v>
      </c>
      <c r="P1102" s="30">
        <v>1</v>
      </c>
      <c r="Q1102" s="30">
        <f t="shared" si="153"/>
        <v>9.34</v>
      </c>
      <c r="R1102" s="30">
        <f t="shared" si="154"/>
        <v>1.33</v>
      </c>
      <c r="S1102" s="30">
        <f t="shared" si="155"/>
        <v>7</v>
      </c>
      <c r="T1102" s="30">
        <f t="shared" si="156"/>
        <v>55.8</v>
      </c>
      <c r="U1102" s="30">
        <f t="shared" si="157"/>
        <v>13</v>
      </c>
      <c r="V1102" s="30">
        <f t="shared" si="158"/>
        <v>2</v>
      </c>
      <c r="W1102" s="30">
        <f t="shared" si="159"/>
        <v>1</v>
      </c>
      <c r="X1102" s="30">
        <f t="shared" si="160"/>
        <v>1</v>
      </c>
      <c r="Y1102" s="30">
        <f t="shared" si="161"/>
        <v>90.47</v>
      </c>
    </row>
    <row r="1103" spans="1:25" x14ac:dyDescent="0.2">
      <c r="A1103" s="28">
        <v>42742</v>
      </c>
      <c r="B1103">
        <v>2017</v>
      </c>
      <c r="C1103">
        <v>1</v>
      </c>
      <c r="D1103" t="s">
        <v>564</v>
      </c>
      <c r="E1103" t="s">
        <v>419</v>
      </c>
      <c r="F1103">
        <v>6</v>
      </c>
      <c r="G1103" t="s">
        <v>1440</v>
      </c>
      <c r="H1103" t="s">
        <v>1440</v>
      </c>
      <c r="I1103" s="30">
        <v>10.52</v>
      </c>
      <c r="J1103" s="30">
        <v>1.1299999999999999</v>
      </c>
      <c r="K1103" s="30">
        <v>4</v>
      </c>
      <c r="L1103" s="30">
        <v>73</v>
      </c>
      <c r="M1103" s="30">
        <v>7</v>
      </c>
      <c r="N1103" s="30">
        <v>0</v>
      </c>
      <c r="O1103" s="30">
        <v>1</v>
      </c>
      <c r="P1103" s="30">
        <v>1</v>
      </c>
      <c r="Q1103" s="30">
        <f t="shared" si="153"/>
        <v>10.52</v>
      </c>
      <c r="R1103" s="30">
        <f t="shared" si="154"/>
        <v>1.1299999999999999</v>
      </c>
      <c r="S1103" s="30">
        <f t="shared" si="155"/>
        <v>4</v>
      </c>
      <c r="T1103" s="30">
        <f t="shared" si="156"/>
        <v>73</v>
      </c>
      <c r="U1103" s="30">
        <f t="shared" si="157"/>
        <v>7</v>
      </c>
      <c r="V1103" s="30">
        <f t="shared" si="158"/>
        <v>0</v>
      </c>
      <c r="W1103" s="30">
        <f t="shared" si="159"/>
        <v>1</v>
      </c>
      <c r="X1103" s="30">
        <f t="shared" si="160"/>
        <v>1</v>
      </c>
      <c r="Y1103" s="30">
        <f t="shared" si="161"/>
        <v>97.65</v>
      </c>
    </row>
    <row r="1104" spans="1:25" x14ac:dyDescent="0.2">
      <c r="A1104" s="28">
        <v>42743</v>
      </c>
      <c r="B1104">
        <v>2017</v>
      </c>
      <c r="C1104">
        <v>1</v>
      </c>
      <c r="D1104" t="s">
        <v>564</v>
      </c>
      <c r="E1104" t="s">
        <v>421</v>
      </c>
      <c r="F1104">
        <v>7</v>
      </c>
      <c r="G1104" t="s">
        <v>1440</v>
      </c>
      <c r="H1104" t="s">
        <v>1440</v>
      </c>
      <c r="I1104" s="30">
        <v>7.66</v>
      </c>
      <c r="J1104" s="30">
        <v>6.7919999999999998</v>
      </c>
      <c r="K1104" s="30">
        <v>4.2</v>
      </c>
      <c r="L1104" s="30">
        <v>93.05</v>
      </c>
      <c r="M1104" s="30">
        <v>4</v>
      </c>
      <c r="N1104" s="30">
        <v>0</v>
      </c>
      <c r="O1104" s="30">
        <v>5</v>
      </c>
      <c r="P1104" s="30">
        <v>1.1000000000000001</v>
      </c>
      <c r="Q1104" s="30">
        <f t="shared" si="153"/>
        <v>7.66</v>
      </c>
      <c r="R1104" s="30">
        <f t="shared" si="154"/>
        <v>6.7919999999999998</v>
      </c>
      <c r="S1104" s="30">
        <f t="shared" si="155"/>
        <v>4.2</v>
      </c>
      <c r="T1104" s="30">
        <f t="shared" si="156"/>
        <v>93.05</v>
      </c>
      <c r="U1104" s="30">
        <f t="shared" si="157"/>
        <v>4</v>
      </c>
      <c r="V1104" s="30">
        <f t="shared" si="158"/>
        <v>0</v>
      </c>
      <c r="W1104" s="30">
        <f t="shared" si="159"/>
        <v>5</v>
      </c>
      <c r="X1104" s="30">
        <f t="shared" si="160"/>
        <v>1.1000000000000001</v>
      </c>
      <c r="Y1104" s="30">
        <f t="shared" si="161"/>
        <v>121.80199999999999</v>
      </c>
    </row>
    <row r="1105" spans="1:25" x14ac:dyDescent="0.2">
      <c r="A1105" s="28">
        <v>42744</v>
      </c>
      <c r="B1105">
        <v>2017</v>
      </c>
      <c r="C1105">
        <v>1</v>
      </c>
      <c r="D1105" t="s">
        <v>564</v>
      </c>
      <c r="E1105" t="s">
        <v>62</v>
      </c>
      <c r="F1105">
        <v>1</v>
      </c>
      <c r="G1105" t="s">
        <v>1440</v>
      </c>
      <c r="H1105" t="s">
        <v>1440</v>
      </c>
      <c r="I1105" s="30">
        <v>9</v>
      </c>
      <c r="J1105" s="30">
        <v>0.62</v>
      </c>
      <c r="K1105" s="30">
        <v>1</v>
      </c>
      <c r="L1105" s="30">
        <v>45</v>
      </c>
      <c r="M1105" s="30">
        <v>6</v>
      </c>
      <c r="N1105" s="30">
        <v>0</v>
      </c>
      <c r="O1105" s="30">
        <v>13</v>
      </c>
      <c r="P1105" s="30">
        <v>1</v>
      </c>
      <c r="Q1105" s="30">
        <f t="shared" si="153"/>
        <v>9</v>
      </c>
      <c r="R1105" s="30">
        <f t="shared" si="154"/>
        <v>0.62</v>
      </c>
      <c r="S1105" s="30">
        <f t="shared" si="155"/>
        <v>1</v>
      </c>
      <c r="T1105" s="30">
        <f t="shared" si="156"/>
        <v>45</v>
      </c>
      <c r="U1105" s="30">
        <f t="shared" si="157"/>
        <v>6</v>
      </c>
      <c r="V1105" s="30">
        <f t="shared" si="158"/>
        <v>0</v>
      </c>
      <c r="W1105" s="30">
        <f t="shared" si="159"/>
        <v>13</v>
      </c>
      <c r="X1105" s="30">
        <f t="shared" si="160"/>
        <v>1</v>
      </c>
      <c r="Y1105" s="30">
        <f t="shared" si="161"/>
        <v>75.62</v>
      </c>
    </row>
    <row r="1106" spans="1:25" x14ac:dyDescent="0.2">
      <c r="A1106" s="28">
        <v>42745</v>
      </c>
      <c r="B1106">
        <v>2017</v>
      </c>
      <c r="C1106">
        <v>1</v>
      </c>
      <c r="D1106" t="s">
        <v>564</v>
      </c>
      <c r="E1106" t="s">
        <v>411</v>
      </c>
      <c r="F1106">
        <v>2</v>
      </c>
      <c r="G1106" t="s">
        <v>1440</v>
      </c>
      <c r="H1106" t="s">
        <v>1440</v>
      </c>
      <c r="I1106" s="30">
        <v>3</v>
      </c>
      <c r="J1106" s="30">
        <v>5</v>
      </c>
      <c r="K1106" s="30">
        <v>3.8</v>
      </c>
      <c r="L1106" s="30">
        <v>18</v>
      </c>
      <c r="M1106" s="30">
        <v>11</v>
      </c>
      <c r="N1106" s="30">
        <v>0</v>
      </c>
      <c r="O1106" s="30">
        <v>3</v>
      </c>
      <c r="P1106" s="30">
        <v>2</v>
      </c>
      <c r="Q1106" s="30">
        <f t="shared" si="153"/>
        <v>3</v>
      </c>
      <c r="R1106" s="30">
        <f t="shared" si="154"/>
        <v>5</v>
      </c>
      <c r="S1106" s="30">
        <f t="shared" si="155"/>
        <v>3.8</v>
      </c>
      <c r="T1106" s="30">
        <f t="shared" si="156"/>
        <v>18</v>
      </c>
      <c r="U1106" s="30">
        <f t="shared" si="157"/>
        <v>11</v>
      </c>
      <c r="V1106" s="30">
        <f t="shared" si="158"/>
        <v>0</v>
      </c>
      <c r="W1106" s="30">
        <f t="shared" si="159"/>
        <v>3</v>
      </c>
      <c r="X1106" s="30">
        <f t="shared" si="160"/>
        <v>2</v>
      </c>
      <c r="Y1106" s="30">
        <f t="shared" si="161"/>
        <v>45.8</v>
      </c>
    </row>
    <row r="1107" spans="1:25" x14ac:dyDescent="0.2">
      <c r="A1107" s="28">
        <v>42746</v>
      </c>
      <c r="B1107">
        <v>2017</v>
      </c>
      <c r="C1107">
        <v>1</v>
      </c>
      <c r="D1107" t="s">
        <v>564</v>
      </c>
      <c r="E1107" t="s">
        <v>413</v>
      </c>
      <c r="F1107">
        <v>3</v>
      </c>
      <c r="G1107" t="s">
        <v>1440</v>
      </c>
      <c r="H1107" t="s">
        <v>1440</v>
      </c>
      <c r="I1107" s="30">
        <v>1</v>
      </c>
      <c r="J1107" s="30">
        <v>5.0759999999999996</v>
      </c>
      <c r="K1107" s="30">
        <v>2.25</v>
      </c>
      <c r="L1107" s="30">
        <v>48.8</v>
      </c>
      <c r="M1107" s="30">
        <v>12</v>
      </c>
      <c r="N1107" s="30">
        <v>5</v>
      </c>
      <c r="O1107" s="30">
        <v>0</v>
      </c>
      <c r="P1107" s="30">
        <v>3</v>
      </c>
      <c r="Q1107" s="30">
        <f t="shared" si="153"/>
        <v>1</v>
      </c>
      <c r="R1107" s="30">
        <f t="shared" si="154"/>
        <v>5.0759999999999996</v>
      </c>
      <c r="S1107" s="30">
        <f t="shared" si="155"/>
        <v>2.25</v>
      </c>
      <c r="T1107" s="30">
        <f t="shared" si="156"/>
        <v>48.8</v>
      </c>
      <c r="U1107" s="30">
        <f t="shared" si="157"/>
        <v>12</v>
      </c>
      <c r="V1107" s="30">
        <f t="shared" si="158"/>
        <v>5</v>
      </c>
      <c r="W1107" s="30">
        <f t="shared" si="159"/>
        <v>0</v>
      </c>
      <c r="X1107" s="30">
        <f t="shared" si="160"/>
        <v>3</v>
      </c>
      <c r="Y1107" s="30">
        <f t="shared" si="161"/>
        <v>77.126000000000005</v>
      </c>
    </row>
    <row r="1108" spans="1:25" x14ac:dyDescent="0.2">
      <c r="A1108" s="28">
        <v>42747</v>
      </c>
      <c r="B1108">
        <v>2017</v>
      </c>
      <c r="C1108">
        <v>1</v>
      </c>
      <c r="D1108" t="s">
        <v>564</v>
      </c>
      <c r="E1108" t="s">
        <v>415</v>
      </c>
      <c r="F1108">
        <v>4</v>
      </c>
      <c r="G1108" t="s">
        <v>1440</v>
      </c>
      <c r="H1108" t="s">
        <v>1440</v>
      </c>
      <c r="I1108" s="30">
        <v>2</v>
      </c>
      <c r="J1108" s="30">
        <v>4.8360000000000003</v>
      </c>
      <c r="K1108" s="30">
        <v>9.5</v>
      </c>
      <c r="L1108" s="30">
        <v>81.2</v>
      </c>
      <c r="M1108" s="30">
        <v>8</v>
      </c>
      <c r="N1108" s="30">
        <v>3</v>
      </c>
      <c r="O1108" s="30">
        <v>1</v>
      </c>
      <c r="P1108" s="30">
        <v>0</v>
      </c>
      <c r="Q1108" s="30">
        <f t="shared" si="153"/>
        <v>2</v>
      </c>
      <c r="R1108" s="30">
        <f t="shared" si="154"/>
        <v>4.8360000000000003</v>
      </c>
      <c r="S1108" s="30">
        <f t="shared" si="155"/>
        <v>9.5</v>
      </c>
      <c r="T1108" s="30">
        <f t="shared" si="156"/>
        <v>81.2</v>
      </c>
      <c r="U1108" s="30">
        <f t="shared" si="157"/>
        <v>8</v>
      </c>
      <c r="V1108" s="30">
        <f t="shared" si="158"/>
        <v>3</v>
      </c>
      <c r="W1108" s="30">
        <f t="shared" si="159"/>
        <v>1</v>
      </c>
      <c r="X1108" s="30">
        <f t="shared" si="160"/>
        <v>0</v>
      </c>
      <c r="Y1108" s="30">
        <f t="shared" si="161"/>
        <v>109.536</v>
      </c>
    </row>
    <row r="1109" spans="1:25" x14ac:dyDescent="0.2">
      <c r="A1109" s="28">
        <v>42748</v>
      </c>
      <c r="B1109">
        <v>2017</v>
      </c>
      <c r="C1109">
        <v>1</v>
      </c>
      <c r="D1109" t="s">
        <v>564</v>
      </c>
      <c r="E1109" t="s">
        <v>417</v>
      </c>
      <c r="F1109">
        <v>5</v>
      </c>
      <c r="G1109" t="s">
        <v>1440</v>
      </c>
      <c r="H1109" t="s">
        <v>1440</v>
      </c>
      <c r="I1109" s="30">
        <v>5</v>
      </c>
      <c r="J1109" s="30">
        <v>7.18</v>
      </c>
      <c r="K1109" s="30">
        <v>9.4</v>
      </c>
      <c r="L1109" s="30">
        <v>161</v>
      </c>
      <c r="M1109" s="30">
        <v>17</v>
      </c>
      <c r="N1109" s="30">
        <v>2</v>
      </c>
      <c r="O1109" s="30">
        <v>26</v>
      </c>
      <c r="P1109" s="30">
        <v>0</v>
      </c>
      <c r="Q1109" s="30">
        <f t="shared" si="153"/>
        <v>5</v>
      </c>
      <c r="R1109" s="30">
        <f t="shared" si="154"/>
        <v>7.18</v>
      </c>
      <c r="S1109" s="30">
        <f t="shared" si="155"/>
        <v>9.4</v>
      </c>
      <c r="T1109" s="30">
        <f t="shared" si="156"/>
        <v>161</v>
      </c>
      <c r="U1109" s="30">
        <f t="shared" si="157"/>
        <v>17</v>
      </c>
      <c r="V1109" s="30">
        <f t="shared" si="158"/>
        <v>2</v>
      </c>
      <c r="W1109" s="30">
        <f t="shared" si="159"/>
        <v>26</v>
      </c>
      <c r="X1109" s="30">
        <f t="shared" si="160"/>
        <v>0</v>
      </c>
      <c r="Y1109" s="30">
        <f t="shared" si="161"/>
        <v>227.57999999999998</v>
      </c>
    </row>
    <row r="1110" spans="1:25" x14ac:dyDescent="0.2">
      <c r="A1110" s="28">
        <v>42749</v>
      </c>
      <c r="B1110">
        <v>2017</v>
      </c>
      <c r="C1110">
        <v>1</v>
      </c>
      <c r="D1110" t="s">
        <v>564</v>
      </c>
      <c r="E1110" t="s">
        <v>419</v>
      </c>
      <c r="F1110">
        <v>6</v>
      </c>
      <c r="G1110" t="s">
        <v>1440</v>
      </c>
      <c r="H1110" t="s">
        <v>1440</v>
      </c>
      <c r="I1110" s="30">
        <v>8.34</v>
      </c>
      <c r="J1110" s="30">
        <v>4.4290000000000003</v>
      </c>
      <c r="K1110" s="30">
        <v>7.1</v>
      </c>
      <c r="L1110" s="30">
        <v>45.4</v>
      </c>
      <c r="M1110" s="30">
        <v>15</v>
      </c>
      <c r="N1110" s="30">
        <v>1</v>
      </c>
      <c r="O1110" s="30">
        <v>10</v>
      </c>
      <c r="P1110" s="30">
        <v>3</v>
      </c>
      <c r="Q1110" s="30">
        <f t="shared" si="153"/>
        <v>8.34</v>
      </c>
      <c r="R1110" s="30">
        <f t="shared" si="154"/>
        <v>4.4290000000000003</v>
      </c>
      <c r="S1110" s="30">
        <f t="shared" si="155"/>
        <v>7.1</v>
      </c>
      <c r="T1110" s="30">
        <f t="shared" si="156"/>
        <v>45.4</v>
      </c>
      <c r="U1110" s="30">
        <f t="shared" si="157"/>
        <v>15</v>
      </c>
      <c r="V1110" s="30">
        <f t="shared" si="158"/>
        <v>1</v>
      </c>
      <c r="W1110" s="30">
        <f t="shared" si="159"/>
        <v>10</v>
      </c>
      <c r="X1110" s="30">
        <f t="shared" si="160"/>
        <v>3</v>
      </c>
      <c r="Y1110" s="30">
        <f t="shared" si="161"/>
        <v>94.269000000000005</v>
      </c>
    </row>
    <row r="1111" spans="1:25" x14ac:dyDescent="0.2">
      <c r="A1111" s="28">
        <v>42750</v>
      </c>
      <c r="B1111">
        <v>2017</v>
      </c>
      <c r="C1111">
        <v>1</v>
      </c>
      <c r="D1111" t="s">
        <v>564</v>
      </c>
      <c r="E1111" t="s">
        <v>421</v>
      </c>
      <c r="F1111">
        <v>7</v>
      </c>
      <c r="G1111" t="s">
        <v>1440</v>
      </c>
      <c r="H1111" t="s">
        <v>1440</v>
      </c>
      <c r="I1111" s="30">
        <v>2</v>
      </c>
      <c r="J1111" s="30">
        <v>5.1429999999999998</v>
      </c>
      <c r="K1111" s="30">
        <v>0.2</v>
      </c>
      <c r="L1111" s="30">
        <v>36</v>
      </c>
      <c r="M1111" s="30">
        <v>1</v>
      </c>
      <c r="N1111" s="30">
        <v>0</v>
      </c>
      <c r="O1111" s="30">
        <v>0</v>
      </c>
      <c r="P1111" s="30">
        <v>1</v>
      </c>
      <c r="Q1111" s="30">
        <f t="shared" si="153"/>
        <v>2</v>
      </c>
      <c r="R1111" s="30">
        <f t="shared" si="154"/>
        <v>5.1429999999999998</v>
      </c>
      <c r="S1111" s="30">
        <f t="shared" si="155"/>
        <v>0.2</v>
      </c>
      <c r="T1111" s="30">
        <f t="shared" si="156"/>
        <v>36</v>
      </c>
      <c r="U1111" s="30">
        <f t="shared" si="157"/>
        <v>1</v>
      </c>
      <c r="V1111" s="30">
        <f t="shared" si="158"/>
        <v>0</v>
      </c>
      <c r="W1111" s="30">
        <f t="shared" si="159"/>
        <v>0</v>
      </c>
      <c r="X1111" s="30">
        <f t="shared" si="160"/>
        <v>1</v>
      </c>
      <c r="Y1111" s="30">
        <f t="shared" si="161"/>
        <v>45.343000000000004</v>
      </c>
    </row>
    <row r="1112" spans="1:25" x14ac:dyDescent="0.2">
      <c r="A1112" s="28">
        <v>42751</v>
      </c>
      <c r="B1112">
        <v>2017</v>
      </c>
      <c r="C1112">
        <v>1</v>
      </c>
      <c r="D1112" t="s">
        <v>564</v>
      </c>
      <c r="E1112" t="s">
        <v>62</v>
      </c>
      <c r="F1112">
        <v>1</v>
      </c>
      <c r="G1112" t="s">
        <v>1440</v>
      </c>
      <c r="H1112" t="s">
        <v>1440</v>
      </c>
      <c r="I1112" s="30">
        <v>2.33</v>
      </c>
      <c r="J1112" s="30">
        <v>4.66</v>
      </c>
      <c r="K1112" s="30">
        <v>2</v>
      </c>
      <c r="L1112" s="30">
        <v>44.5</v>
      </c>
      <c r="M1112" s="30">
        <v>3</v>
      </c>
      <c r="N1112" s="30">
        <v>0</v>
      </c>
      <c r="O1112" s="30">
        <v>3</v>
      </c>
      <c r="P1112" s="30">
        <v>3</v>
      </c>
      <c r="Q1112" s="30">
        <f t="shared" si="153"/>
        <v>2.33</v>
      </c>
      <c r="R1112" s="30">
        <f t="shared" si="154"/>
        <v>4.66</v>
      </c>
      <c r="S1112" s="30">
        <f t="shared" si="155"/>
        <v>2</v>
      </c>
      <c r="T1112" s="30">
        <f t="shared" si="156"/>
        <v>44.5</v>
      </c>
      <c r="U1112" s="30">
        <f t="shared" si="157"/>
        <v>3</v>
      </c>
      <c r="V1112" s="30">
        <f t="shared" si="158"/>
        <v>0</v>
      </c>
      <c r="W1112" s="30">
        <f t="shared" si="159"/>
        <v>3</v>
      </c>
      <c r="X1112" s="30">
        <f t="shared" si="160"/>
        <v>3</v>
      </c>
      <c r="Y1112" s="30">
        <f t="shared" si="161"/>
        <v>62.49</v>
      </c>
    </row>
    <row r="1113" spans="1:25" x14ac:dyDescent="0.2">
      <c r="A1113" s="28">
        <v>42752</v>
      </c>
      <c r="B1113">
        <v>2017</v>
      </c>
      <c r="C1113">
        <v>1</v>
      </c>
      <c r="D1113" t="s">
        <v>564</v>
      </c>
      <c r="E1113" t="s">
        <v>411</v>
      </c>
      <c r="F1113">
        <v>2</v>
      </c>
      <c r="G1113" t="s">
        <v>1440</v>
      </c>
      <c r="H1113" t="s">
        <v>1440</v>
      </c>
      <c r="I1113" s="30">
        <v>6</v>
      </c>
      <c r="J1113" s="30">
        <v>3.32</v>
      </c>
      <c r="K1113" s="30">
        <v>4.4000000000000004</v>
      </c>
      <c r="L1113" s="30">
        <v>46</v>
      </c>
      <c r="M1113" s="30">
        <v>0</v>
      </c>
      <c r="N1113" s="30">
        <v>2</v>
      </c>
      <c r="O1113" s="30">
        <v>6</v>
      </c>
      <c r="P1113" s="30">
        <v>2</v>
      </c>
      <c r="Q1113" s="30">
        <f t="shared" si="153"/>
        <v>6</v>
      </c>
      <c r="R1113" s="30">
        <f t="shared" si="154"/>
        <v>3.32</v>
      </c>
      <c r="S1113" s="30">
        <f t="shared" si="155"/>
        <v>4.4000000000000004</v>
      </c>
      <c r="T1113" s="30">
        <f t="shared" si="156"/>
        <v>46</v>
      </c>
      <c r="U1113" s="30">
        <f t="shared" si="157"/>
        <v>0</v>
      </c>
      <c r="V1113" s="30">
        <f t="shared" si="158"/>
        <v>2</v>
      </c>
      <c r="W1113" s="30">
        <f t="shared" si="159"/>
        <v>6</v>
      </c>
      <c r="X1113" s="30">
        <f t="shared" si="160"/>
        <v>2</v>
      </c>
      <c r="Y1113" s="30">
        <f t="shared" si="161"/>
        <v>69.72</v>
      </c>
    </row>
    <row r="1114" spans="1:25" x14ac:dyDescent="0.2">
      <c r="A1114" s="28">
        <v>42753</v>
      </c>
      <c r="B1114">
        <v>2017</v>
      </c>
      <c r="C1114">
        <v>1</v>
      </c>
      <c r="D1114" t="s">
        <v>564</v>
      </c>
      <c r="E1114" t="s">
        <v>413</v>
      </c>
      <c r="F1114">
        <v>3</v>
      </c>
      <c r="G1114" t="s">
        <v>1440</v>
      </c>
      <c r="H1114" t="s">
        <v>1440</v>
      </c>
      <c r="I1114" s="30">
        <v>2.3199999999999998</v>
      </c>
      <c r="J1114" s="30">
        <v>4.4290000000000003</v>
      </c>
      <c r="K1114" s="30">
        <v>2.5</v>
      </c>
      <c r="L1114" s="30">
        <v>30.062000000000001</v>
      </c>
      <c r="M1114" s="30">
        <v>7</v>
      </c>
      <c r="N1114" s="30">
        <v>0</v>
      </c>
      <c r="O1114" s="30">
        <v>5</v>
      </c>
      <c r="P1114" s="30">
        <v>0</v>
      </c>
      <c r="Q1114" s="30">
        <f t="shared" si="153"/>
        <v>2.3199999999999998</v>
      </c>
      <c r="R1114" s="30">
        <f t="shared" si="154"/>
        <v>4.4290000000000003</v>
      </c>
      <c r="S1114" s="30">
        <f t="shared" si="155"/>
        <v>2.5</v>
      </c>
      <c r="T1114" s="30">
        <f t="shared" si="156"/>
        <v>30.062000000000001</v>
      </c>
      <c r="U1114" s="30">
        <f t="shared" si="157"/>
        <v>7</v>
      </c>
      <c r="V1114" s="30">
        <f t="shared" si="158"/>
        <v>0</v>
      </c>
      <c r="W1114" s="30">
        <f t="shared" si="159"/>
        <v>5</v>
      </c>
      <c r="X1114" s="30">
        <f t="shared" si="160"/>
        <v>0</v>
      </c>
      <c r="Y1114" s="30">
        <f t="shared" si="161"/>
        <v>51.311</v>
      </c>
    </row>
    <row r="1115" spans="1:25" x14ac:dyDescent="0.2">
      <c r="A1115" s="28">
        <v>42754</v>
      </c>
      <c r="B1115">
        <v>2017</v>
      </c>
      <c r="C1115">
        <v>1</v>
      </c>
      <c r="D1115" t="s">
        <v>564</v>
      </c>
      <c r="E1115" t="s">
        <v>415</v>
      </c>
      <c r="F1115">
        <v>4</v>
      </c>
      <c r="G1115" t="s">
        <v>1440</v>
      </c>
      <c r="H1115" t="s">
        <v>1440</v>
      </c>
      <c r="I1115" s="30">
        <v>8.34</v>
      </c>
      <c r="J1115" s="30">
        <v>6.01</v>
      </c>
      <c r="K1115" s="30">
        <v>3.8</v>
      </c>
      <c r="L1115" s="30">
        <v>42.6</v>
      </c>
      <c r="M1115" s="30">
        <v>9</v>
      </c>
      <c r="N1115" s="30">
        <v>0</v>
      </c>
      <c r="O1115" s="30">
        <v>8</v>
      </c>
      <c r="P1115" s="30">
        <v>2</v>
      </c>
      <c r="Q1115" s="30">
        <f t="shared" si="153"/>
        <v>8.34</v>
      </c>
      <c r="R1115" s="30">
        <f t="shared" si="154"/>
        <v>6.01</v>
      </c>
      <c r="S1115" s="30">
        <f t="shared" si="155"/>
        <v>3.8</v>
      </c>
      <c r="T1115" s="30">
        <f t="shared" si="156"/>
        <v>42.6</v>
      </c>
      <c r="U1115" s="30">
        <f t="shared" si="157"/>
        <v>9</v>
      </c>
      <c r="V1115" s="30">
        <f t="shared" si="158"/>
        <v>0</v>
      </c>
      <c r="W1115" s="30">
        <f t="shared" si="159"/>
        <v>8</v>
      </c>
      <c r="X1115" s="30">
        <f t="shared" si="160"/>
        <v>2</v>
      </c>
      <c r="Y1115" s="30">
        <f t="shared" si="161"/>
        <v>79.75</v>
      </c>
    </row>
    <row r="1116" spans="1:25" x14ac:dyDescent="0.2">
      <c r="A1116" s="28">
        <v>42755</v>
      </c>
      <c r="B1116">
        <v>2017</v>
      </c>
      <c r="C1116">
        <v>1</v>
      </c>
      <c r="D1116" t="s">
        <v>564</v>
      </c>
      <c r="E1116" t="s">
        <v>417</v>
      </c>
      <c r="F1116">
        <v>5</v>
      </c>
      <c r="G1116" t="s">
        <v>1440</v>
      </c>
      <c r="H1116" t="s">
        <v>1440</v>
      </c>
      <c r="I1116" s="30">
        <v>4.01</v>
      </c>
      <c r="J1116" s="30">
        <v>6.32</v>
      </c>
      <c r="K1116" s="30">
        <v>4.75</v>
      </c>
      <c r="L1116" s="30">
        <v>39.200000000000003</v>
      </c>
      <c r="M1116" s="30">
        <v>10</v>
      </c>
      <c r="N1116" s="30">
        <v>1</v>
      </c>
      <c r="O1116" s="30">
        <v>0</v>
      </c>
      <c r="P1116" s="30">
        <v>0</v>
      </c>
      <c r="Q1116" s="30">
        <f t="shared" si="153"/>
        <v>4.01</v>
      </c>
      <c r="R1116" s="30">
        <f t="shared" si="154"/>
        <v>6.32</v>
      </c>
      <c r="S1116" s="30">
        <f t="shared" si="155"/>
        <v>4.75</v>
      </c>
      <c r="T1116" s="30">
        <f t="shared" si="156"/>
        <v>39.200000000000003</v>
      </c>
      <c r="U1116" s="30">
        <f t="shared" si="157"/>
        <v>10</v>
      </c>
      <c r="V1116" s="30">
        <f t="shared" si="158"/>
        <v>1</v>
      </c>
      <c r="W1116" s="30">
        <f t="shared" si="159"/>
        <v>0</v>
      </c>
      <c r="X1116" s="30">
        <f t="shared" si="160"/>
        <v>0</v>
      </c>
      <c r="Y1116" s="30">
        <f t="shared" si="161"/>
        <v>65.28</v>
      </c>
    </row>
    <row r="1117" spans="1:25" x14ac:dyDescent="0.2">
      <c r="A1117" s="28">
        <v>42756</v>
      </c>
      <c r="B1117">
        <v>2017</v>
      </c>
      <c r="C1117">
        <v>1</v>
      </c>
      <c r="D1117" t="s">
        <v>564</v>
      </c>
      <c r="E1117" t="s">
        <v>419</v>
      </c>
      <c r="F1117">
        <v>6</v>
      </c>
      <c r="G1117" t="s">
        <v>1440</v>
      </c>
      <c r="H1117" t="s">
        <v>1440</v>
      </c>
      <c r="I1117" s="30">
        <v>6.68</v>
      </c>
      <c r="J1117" s="30">
        <v>6.1319999999999997</v>
      </c>
      <c r="K1117" s="30">
        <v>3.1</v>
      </c>
      <c r="L1117" s="30">
        <v>52.9</v>
      </c>
      <c r="M1117" s="30">
        <v>11</v>
      </c>
      <c r="N1117" s="30">
        <v>0</v>
      </c>
      <c r="O1117" s="30">
        <v>22</v>
      </c>
      <c r="P1117" s="30">
        <v>2</v>
      </c>
      <c r="Q1117" s="30">
        <f t="shared" si="153"/>
        <v>6.68</v>
      </c>
      <c r="R1117" s="30">
        <f t="shared" si="154"/>
        <v>6.1319999999999997</v>
      </c>
      <c r="S1117" s="30">
        <f t="shared" si="155"/>
        <v>3.1</v>
      </c>
      <c r="T1117" s="30">
        <f t="shared" si="156"/>
        <v>52.9</v>
      </c>
      <c r="U1117" s="30">
        <f t="shared" si="157"/>
        <v>11</v>
      </c>
      <c r="V1117" s="30">
        <f t="shared" si="158"/>
        <v>0</v>
      </c>
      <c r="W1117" s="30">
        <f t="shared" si="159"/>
        <v>22</v>
      </c>
      <c r="X1117" s="30">
        <f t="shared" si="160"/>
        <v>2</v>
      </c>
      <c r="Y1117" s="30">
        <f t="shared" si="161"/>
        <v>103.812</v>
      </c>
    </row>
    <row r="1118" spans="1:25" x14ac:dyDescent="0.2">
      <c r="A1118" s="28">
        <v>42757</v>
      </c>
      <c r="B1118">
        <v>2017</v>
      </c>
      <c r="C1118">
        <v>1</v>
      </c>
      <c r="D1118" t="s">
        <v>564</v>
      </c>
      <c r="E1118" t="s">
        <v>421</v>
      </c>
      <c r="F1118">
        <v>7</v>
      </c>
      <c r="G1118" t="s">
        <v>1440</v>
      </c>
      <c r="H1118" t="s">
        <v>1440</v>
      </c>
      <c r="I1118" s="30">
        <v>8.33</v>
      </c>
      <c r="J1118" s="30">
        <v>10.725</v>
      </c>
      <c r="K1118" s="30">
        <v>2.1</v>
      </c>
      <c r="L1118" s="30">
        <v>67.599999999999994</v>
      </c>
      <c r="M1118" s="30">
        <v>1</v>
      </c>
      <c r="N1118" s="30">
        <v>0</v>
      </c>
      <c r="O1118" s="30">
        <v>0</v>
      </c>
      <c r="P1118" s="30">
        <v>2</v>
      </c>
      <c r="Q1118" s="30">
        <f t="shared" si="153"/>
        <v>8.33</v>
      </c>
      <c r="R1118" s="30">
        <f t="shared" si="154"/>
        <v>10.725</v>
      </c>
      <c r="S1118" s="30">
        <f t="shared" si="155"/>
        <v>2.1</v>
      </c>
      <c r="T1118" s="30">
        <f t="shared" si="156"/>
        <v>67.599999999999994</v>
      </c>
      <c r="U1118" s="30">
        <f t="shared" si="157"/>
        <v>1</v>
      </c>
      <c r="V1118" s="30">
        <f t="shared" si="158"/>
        <v>0</v>
      </c>
      <c r="W1118" s="30">
        <f t="shared" si="159"/>
        <v>0</v>
      </c>
      <c r="X1118" s="30">
        <f t="shared" si="160"/>
        <v>2</v>
      </c>
      <c r="Y1118" s="30">
        <f t="shared" si="161"/>
        <v>91.754999999999995</v>
      </c>
    </row>
    <row r="1119" spans="1:25" x14ac:dyDescent="0.2">
      <c r="A1119" s="28">
        <v>42758</v>
      </c>
      <c r="B1119">
        <v>2017</v>
      </c>
      <c r="C1119">
        <v>1</v>
      </c>
      <c r="D1119" t="s">
        <v>564</v>
      </c>
      <c r="E1119" t="s">
        <v>62</v>
      </c>
      <c r="F1119">
        <v>1</v>
      </c>
      <c r="G1119" t="s">
        <v>1440</v>
      </c>
      <c r="H1119" t="s">
        <v>1440</v>
      </c>
      <c r="I1119" s="30">
        <v>10.33</v>
      </c>
      <c r="J1119" s="30">
        <v>3.34</v>
      </c>
      <c r="K1119" s="30">
        <v>1.1000000000000001</v>
      </c>
      <c r="L1119" s="30">
        <v>47.9</v>
      </c>
      <c r="M1119" s="30">
        <v>14</v>
      </c>
      <c r="N1119" s="30">
        <v>1</v>
      </c>
      <c r="O1119" s="30">
        <v>7</v>
      </c>
      <c r="P1119" s="30">
        <v>0</v>
      </c>
      <c r="Q1119" s="30">
        <f t="shared" si="153"/>
        <v>10.33</v>
      </c>
      <c r="R1119" s="30">
        <f t="shared" si="154"/>
        <v>3.34</v>
      </c>
      <c r="S1119" s="30">
        <f t="shared" si="155"/>
        <v>1.1000000000000001</v>
      </c>
      <c r="T1119" s="30">
        <f t="shared" si="156"/>
        <v>47.9</v>
      </c>
      <c r="U1119" s="30">
        <f t="shared" si="157"/>
        <v>14</v>
      </c>
      <c r="V1119" s="30">
        <f t="shared" si="158"/>
        <v>1</v>
      </c>
      <c r="W1119" s="30">
        <f t="shared" si="159"/>
        <v>7</v>
      </c>
      <c r="X1119" s="30">
        <f t="shared" si="160"/>
        <v>0</v>
      </c>
      <c r="Y1119" s="30">
        <f t="shared" si="161"/>
        <v>84.67</v>
      </c>
    </row>
    <row r="1120" spans="1:25" x14ac:dyDescent="0.2">
      <c r="A1120" s="28">
        <v>42759</v>
      </c>
      <c r="B1120">
        <v>2017</v>
      </c>
      <c r="C1120">
        <v>1</v>
      </c>
      <c r="D1120" t="s">
        <v>564</v>
      </c>
      <c r="E1120" t="s">
        <v>411</v>
      </c>
      <c r="F1120">
        <v>2</v>
      </c>
      <c r="G1120" t="s">
        <v>1440</v>
      </c>
      <c r="H1120" t="s">
        <v>1440</v>
      </c>
      <c r="I1120" s="30">
        <v>4.34</v>
      </c>
      <c r="J1120" s="30">
        <v>4.069</v>
      </c>
      <c r="K1120" s="30">
        <v>7.3</v>
      </c>
      <c r="L1120" s="30">
        <v>42</v>
      </c>
      <c r="M1120" s="30">
        <v>14</v>
      </c>
      <c r="N1120" s="30">
        <v>0</v>
      </c>
      <c r="O1120" s="30">
        <v>10</v>
      </c>
      <c r="P1120" s="30">
        <v>0</v>
      </c>
      <c r="Q1120" s="30">
        <f t="shared" si="153"/>
        <v>4.34</v>
      </c>
      <c r="R1120" s="30">
        <f t="shared" si="154"/>
        <v>4.069</v>
      </c>
      <c r="S1120" s="30">
        <f t="shared" si="155"/>
        <v>7.3</v>
      </c>
      <c r="T1120" s="30">
        <f t="shared" si="156"/>
        <v>42</v>
      </c>
      <c r="U1120" s="30">
        <f t="shared" si="157"/>
        <v>14</v>
      </c>
      <c r="V1120" s="30">
        <f t="shared" si="158"/>
        <v>0</v>
      </c>
      <c r="W1120" s="30">
        <f t="shared" si="159"/>
        <v>10</v>
      </c>
      <c r="X1120" s="30">
        <f t="shared" si="160"/>
        <v>0</v>
      </c>
      <c r="Y1120" s="30">
        <f t="shared" si="161"/>
        <v>81.709000000000003</v>
      </c>
    </row>
    <row r="1121" spans="1:25" x14ac:dyDescent="0.2">
      <c r="A1121" s="28">
        <v>42760</v>
      </c>
      <c r="B1121">
        <v>2017</v>
      </c>
      <c r="C1121">
        <v>1</v>
      </c>
      <c r="D1121" t="s">
        <v>564</v>
      </c>
      <c r="E1121" t="s">
        <v>413</v>
      </c>
      <c r="F1121">
        <v>3</v>
      </c>
      <c r="G1121" t="s">
        <v>1440</v>
      </c>
      <c r="H1121" t="s">
        <v>1440</v>
      </c>
      <c r="I1121" s="30">
        <v>5.83</v>
      </c>
      <c r="J1121" s="30">
        <v>2.4289999999999998</v>
      </c>
      <c r="K1121" s="30">
        <v>2.2000000000000002</v>
      </c>
      <c r="L1121" s="30">
        <v>14</v>
      </c>
      <c r="M1121" s="30">
        <v>2</v>
      </c>
      <c r="N1121" s="30">
        <v>0</v>
      </c>
      <c r="O1121" s="30">
        <v>5</v>
      </c>
      <c r="P1121" s="30">
        <v>5</v>
      </c>
      <c r="Q1121" s="30">
        <f t="shared" si="153"/>
        <v>5.83</v>
      </c>
      <c r="R1121" s="30">
        <f t="shared" si="154"/>
        <v>2.4289999999999998</v>
      </c>
      <c r="S1121" s="30">
        <f t="shared" si="155"/>
        <v>2.2000000000000002</v>
      </c>
      <c r="T1121" s="30">
        <f t="shared" si="156"/>
        <v>14</v>
      </c>
      <c r="U1121" s="30">
        <f t="shared" si="157"/>
        <v>2</v>
      </c>
      <c r="V1121" s="30">
        <f t="shared" si="158"/>
        <v>0</v>
      </c>
      <c r="W1121" s="30">
        <f t="shared" si="159"/>
        <v>5</v>
      </c>
      <c r="X1121" s="30">
        <f t="shared" si="160"/>
        <v>5</v>
      </c>
      <c r="Y1121" s="30">
        <f t="shared" si="161"/>
        <v>36.459000000000003</v>
      </c>
    </row>
    <row r="1122" spans="1:25" x14ac:dyDescent="0.2">
      <c r="A1122" s="28">
        <v>42761</v>
      </c>
      <c r="B1122">
        <v>2017</v>
      </c>
      <c r="C1122">
        <v>1</v>
      </c>
      <c r="D1122" t="s">
        <v>564</v>
      </c>
      <c r="E1122" t="s">
        <v>415</v>
      </c>
      <c r="F1122">
        <v>4</v>
      </c>
      <c r="G1122" t="s">
        <v>1440</v>
      </c>
      <c r="H1122" t="s">
        <v>1440</v>
      </c>
      <c r="I1122" s="30">
        <v>8</v>
      </c>
      <c r="J1122" s="30">
        <v>6.9450000000000003</v>
      </c>
      <c r="K1122" s="30">
        <v>0.85</v>
      </c>
      <c r="L1122" s="30">
        <v>49.1</v>
      </c>
      <c r="M1122" s="30">
        <v>2</v>
      </c>
      <c r="N1122" s="30">
        <v>0</v>
      </c>
      <c r="O1122" s="30">
        <v>11</v>
      </c>
      <c r="P1122" s="30">
        <v>3</v>
      </c>
      <c r="Q1122" s="30">
        <f t="shared" si="153"/>
        <v>8</v>
      </c>
      <c r="R1122" s="30">
        <f t="shared" si="154"/>
        <v>6.9450000000000003</v>
      </c>
      <c r="S1122" s="30">
        <f t="shared" si="155"/>
        <v>0.85</v>
      </c>
      <c r="T1122" s="30">
        <f t="shared" si="156"/>
        <v>49.1</v>
      </c>
      <c r="U1122" s="30">
        <f t="shared" si="157"/>
        <v>2</v>
      </c>
      <c r="V1122" s="30">
        <f t="shared" si="158"/>
        <v>0</v>
      </c>
      <c r="W1122" s="30">
        <f t="shared" si="159"/>
        <v>11</v>
      </c>
      <c r="X1122" s="30">
        <f t="shared" si="160"/>
        <v>3</v>
      </c>
      <c r="Y1122" s="30">
        <f t="shared" si="161"/>
        <v>80.894999999999996</v>
      </c>
    </row>
    <row r="1123" spans="1:25" x14ac:dyDescent="0.2">
      <c r="A1123" s="28">
        <v>42762</v>
      </c>
      <c r="B1123">
        <v>2017</v>
      </c>
      <c r="C1123">
        <v>1</v>
      </c>
      <c r="D1123" t="s">
        <v>564</v>
      </c>
      <c r="E1123" t="s">
        <v>417</v>
      </c>
      <c r="F1123">
        <v>5</v>
      </c>
      <c r="G1123" t="s">
        <v>1440</v>
      </c>
      <c r="H1123" t="s">
        <v>1440</v>
      </c>
      <c r="I1123" s="30">
        <v>5.33</v>
      </c>
      <c r="J1123" s="30">
        <v>8.67</v>
      </c>
      <c r="K1123" s="30">
        <v>3</v>
      </c>
      <c r="L1123" s="30">
        <v>19.600000000000001</v>
      </c>
      <c r="M1123" s="30">
        <v>8</v>
      </c>
      <c r="N1123" s="30">
        <v>0</v>
      </c>
      <c r="O1123" s="30">
        <v>6</v>
      </c>
      <c r="P1123" s="30">
        <v>0</v>
      </c>
      <c r="Q1123" s="30">
        <f t="shared" si="153"/>
        <v>5.33</v>
      </c>
      <c r="R1123" s="30">
        <f t="shared" si="154"/>
        <v>8.67</v>
      </c>
      <c r="S1123" s="30">
        <f t="shared" si="155"/>
        <v>3</v>
      </c>
      <c r="T1123" s="30">
        <f t="shared" si="156"/>
        <v>19.600000000000001</v>
      </c>
      <c r="U1123" s="30">
        <f t="shared" si="157"/>
        <v>8</v>
      </c>
      <c r="V1123" s="30">
        <f t="shared" si="158"/>
        <v>0</v>
      </c>
      <c r="W1123" s="30">
        <f t="shared" si="159"/>
        <v>6</v>
      </c>
      <c r="X1123" s="30">
        <f t="shared" si="160"/>
        <v>0</v>
      </c>
      <c r="Y1123" s="30">
        <f t="shared" si="161"/>
        <v>50.6</v>
      </c>
    </row>
    <row r="1124" spans="1:25" x14ac:dyDescent="0.2">
      <c r="A1124" s="28">
        <v>42763</v>
      </c>
      <c r="B1124">
        <v>2017</v>
      </c>
      <c r="C1124">
        <v>1</v>
      </c>
      <c r="D1124" t="s">
        <v>564</v>
      </c>
      <c r="E1124" t="s">
        <v>419</v>
      </c>
      <c r="F1124">
        <v>6</v>
      </c>
      <c r="G1124" t="s">
        <v>1440</v>
      </c>
      <c r="H1124" t="s">
        <v>1440</v>
      </c>
      <c r="I1124" s="30">
        <v>6.33</v>
      </c>
      <c r="J1124" s="30">
        <v>4</v>
      </c>
      <c r="K1124" s="30">
        <v>4.1500000000000004</v>
      </c>
      <c r="L1124" s="30">
        <v>17</v>
      </c>
      <c r="M1124" s="30">
        <v>10</v>
      </c>
      <c r="N1124" s="30">
        <v>1</v>
      </c>
      <c r="O1124" s="30">
        <v>2</v>
      </c>
      <c r="P1124" s="30">
        <v>1</v>
      </c>
      <c r="Q1124" s="30">
        <f t="shared" si="153"/>
        <v>6.33</v>
      </c>
      <c r="R1124" s="30">
        <f t="shared" si="154"/>
        <v>4</v>
      </c>
      <c r="S1124" s="30">
        <f t="shared" si="155"/>
        <v>4.1500000000000004</v>
      </c>
      <c r="T1124" s="30">
        <f t="shared" si="156"/>
        <v>17</v>
      </c>
      <c r="U1124" s="30">
        <f t="shared" si="157"/>
        <v>10</v>
      </c>
      <c r="V1124" s="30">
        <f t="shared" si="158"/>
        <v>1</v>
      </c>
      <c r="W1124" s="30">
        <f t="shared" si="159"/>
        <v>2</v>
      </c>
      <c r="X1124" s="30">
        <f t="shared" si="160"/>
        <v>1</v>
      </c>
      <c r="Y1124" s="30">
        <f t="shared" si="161"/>
        <v>45.480000000000004</v>
      </c>
    </row>
    <row r="1125" spans="1:25" x14ac:dyDescent="0.2">
      <c r="A1125" s="28">
        <v>42764</v>
      </c>
      <c r="B1125">
        <v>2017</v>
      </c>
      <c r="C1125">
        <v>1</v>
      </c>
      <c r="D1125" t="s">
        <v>564</v>
      </c>
      <c r="E1125" t="s">
        <v>421</v>
      </c>
      <c r="F1125">
        <v>7</v>
      </c>
      <c r="G1125" t="s">
        <v>1440</v>
      </c>
      <c r="H1125" t="s">
        <v>1440</v>
      </c>
      <c r="I1125" s="30">
        <v>5.33</v>
      </c>
      <c r="J1125" s="30">
        <v>6.1219999999999999</v>
      </c>
      <c r="K1125" s="30">
        <v>3.4</v>
      </c>
      <c r="L1125" s="30">
        <v>24</v>
      </c>
      <c r="M1125" s="30">
        <v>3</v>
      </c>
      <c r="N1125" s="30">
        <v>0</v>
      </c>
      <c r="O1125" s="30">
        <v>7</v>
      </c>
      <c r="P1125" s="30">
        <v>3</v>
      </c>
      <c r="Q1125" s="30">
        <f t="shared" si="153"/>
        <v>5.33</v>
      </c>
      <c r="R1125" s="30">
        <f t="shared" si="154"/>
        <v>6.1219999999999999</v>
      </c>
      <c r="S1125" s="30">
        <f t="shared" si="155"/>
        <v>3.4</v>
      </c>
      <c r="T1125" s="30">
        <f t="shared" si="156"/>
        <v>24</v>
      </c>
      <c r="U1125" s="30">
        <f t="shared" si="157"/>
        <v>3</v>
      </c>
      <c r="V1125" s="30">
        <f t="shared" si="158"/>
        <v>0</v>
      </c>
      <c r="W1125" s="30">
        <f t="shared" si="159"/>
        <v>7</v>
      </c>
      <c r="X1125" s="30">
        <f t="shared" si="160"/>
        <v>3</v>
      </c>
      <c r="Y1125" s="30">
        <f t="shared" si="161"/>
        <v>51.852000000000004</v>
      </c>
    </row>
    <row r="1126" spans="1:25" x14ac:dyDescent="0.2">
      <c r="A1126" s="28">
        <v>42765</v>
      </c>
      <c r="B1126">
        <v>2017</v>
      </c>
      <c r="C1126">
        <v>1</v>
      </c>
      <c r="D1126" t="s">
        <v>564</v>
      </c>
      <c r="E1126" t="s">
        <v>62</v>
      </c>
      <c r="F1126">
        <v>1</v>
      </c>
      <c r="G1126" t="s">
        <v>1440</v>
      </c>
      <c r="H1126" t="s">
        <v>1440</v>
      </c>
      <c r="I1126" s="30">
        <v>8.5</v>
      </c>
      <c r="J1126" s="30">
        <v>4</v>
      </c>
      <c r="K1126" s="30">
        <v>7</v>
      </c>
      <c r="L1126" s="30">
        <v>20.7</v>
      </c>
      <c r="M1126" s="30">
        <v>6</v>
      </c>
      <c r="N1126" s="30">
        <v>0</v>
      </c>
      <c r="O1126" s="30">
        <v>10</v>
      </c>
      <c r="P1126" s="30">
        <v>2</v>
      </c>
      <c r="Q1126" s="30">
        <f t="shared" si="153"/>
        <v>8.5</v>
      </c>
      <c r="R1126" s="30">
        <f t="shared" si="154"/>
        <v>4</v>
      </c>
      <c r="S1126" s="30">
        <f t="shared" si="155"/>
        <v>7</v>
      </c>
      <c r="T1126" s="30">
        <f t="shared" si="156"/>
        <v>20.7</v>
      </c>
      <c r="U1126" s="30">
        <f t="shared" si="157"/>
        <v>6</v>
      </c>
      <c r="V1126" s="30">
        <f t="shared" si="158"/>
        <v>0</v>
      </c>
      <c r="W1126" s="30">
        <f t="shared" si="159"/>
        <v>10</v>
      </c>
      <c r="X1126" s="30">
        <f t="shared" si="160"/>
        <v>2</v>
      </c>
      <c r="Y1126" s="30">
        <f t="shared" si="161"/>
        <v>58.2</v>
      </c>
    </row>
    <row r="1127" spans="1:25" x14ac:dyDescent="0.2">
      <c r="A1127" s="28">
        <v>42766</v>
      </c>
      <c r="B1127">
        <v>2017</v>
      </c>
      <c r="C1127">
        <v>1</v>
      </c>
      <c r="D1127" t="s">
        <v>564</v>
      </c>
      <c r="E1127" t="s">
        <v>411</v>
      </c>
      <c r="F1127">
        <v>2</v>
      </c>
      <c r="G1127" t="s">
        <v>1440</v>
      </c>
      <c r="H1127" t="s">
        <v>1440</v>
      </c>
      <c r="I1127" s="30">
        <v>4.33</v>
      </c>
      <c r="J1127" s="30">
        <v>5.66</v>
      </c>
      <c r="K1127" s="30">
        <v>7.5</v>
      </c>
      <c r="L1127" s="30">
        <v>22.9</v>
      </c>
      <c r="M1127" s="30">
        <v>18</v>
      </c>
      <c r="N1127" s="30">
        <v>0</v>
      </c>
      <c r="O1127" s="30">
        <v>13</v>
      </c>
      <c r="P1127" s="30">
        <v>1</v>
      </c>
      <c r="Q1127" s="30">
        <f t="shared" si="153"/>
        <v>4.33</v>
      </c>
      <c r="R1127" s="30">
        <f t="shared" si="154"/>
        <v>5.66</v>
      </c>
      <c r="S1127" s="30">
        <f t="shared" si="155"/>
        <v>7.5</v>
      </c>
      <c r="T1127" s="30">
        <f t="shared" si="156"/>
        <v>22.9</v>
      </c>
      <c r="U1127" s="30">
        <f t="shared" si="157"/>
        <v>18</v>
      </c>
      <c r="V1127" s="30">
        <f t="shared" si="158"/>
        <v>0</v>
      </c>
      <c r="W1127" s="30">
        <f t="shared" si="159"/>
        <v>13</v>
      </c>
      <c r="X1127" s="30">
        <f t="shared" si="160"/>
        <v>1</v>
      </c>
      <c r="Y1127" s="30">
        <f t="shared" si="161"/>
        <v>72.39</v>
      </c>
    </row>
    <row r="1128" spans="1:25" x14ac:dyDescent="0.2">
      <c r="A1128" s="28">
        <v>42767</v>
      </c>
      <c r="B1128">
        <v>2017</v>
      </c>
      <c r="C1128">
        <v>2</v>
      </c>
      <c r="D1128" t="s">
        <v>565</v>
      </c>
      <c r="E1128" t="s">
        <v>413</v>
      </c>
      <c r="F1128">
        <v>3</v>
      </c>
      <c r="G1128" t="s">
        <v>1440</v>
      </c>
      <c r="H1128" t="s">
        <v>1440</v>
      </c>
      <c r="I1128" s="30">
        <v>4.34</v>
      </c>
      <c r="J1128" s="30">
        <v>1.67</v>
      </c>
      <c r="K1128" s="30">
        <v>4</v>
      </c>
      <c r="L1128" s="30">
        <v>36</v>
      </c>
      <c r="M1128" s="30">
        <v>4</v>
      </c>
      <c r="N1128" s="30">
        <v>0</v>
      </c>
      <c r="O1128" s="30">
        <v>5</v>
      </c>
      <c r="P1128" s="30">
        <v>2</v>
      </c>
      <c r="Q1128" s="30">
        <f t="shared" si="153"/>
        <v>4.34</v>
      </c>
      <c r="R1128" s="30">
        <f t="shared" si="154"/>
        <v>1.67</v>
      </c>
      <c r="S1128" s="30">
        <f t="shared" si="155"/>
        <v>4</v>
      </c>
      <c r="T1128" s="30">
        <f t="shared" si="156"/>
        <v>36</v>
      </c>
      <c r="U1128" s="30">
        <f t="shared" si="157"/>
        <v>4</v>
      </c>
      <c r="V1128" s="30">
        <f t="shared" si="158"/>
        <v>0</v>
      </c>
      <c r="W1128" s="30">
        <f t="shared" si="159"/>
        <v>5</v>
      </c>
      <c r="X1128" s="30">
        <f t="shared" si="160"/>
        <v>2</v>
      </c>
      <c r="Y1128" s="30">
        <f t="shared" si="161"/>
        <v>57.01</v>
      </c>
    </row>
    <row r="1129" spans="1:25" x14ac:dyDescent="0.2">
      <c r="A1129" s="28">
        <v>42768</v>
      </c>
      <c r="B1129">
        <v>2017</v>
      </c>
      <c r="C1129">
        <v>2</v>
      </c>
      <c r="D1129" t="s">
        <v>565</v>
      </c>
      <c r="E1129" t="s">
        <v>415</v>
      </c>
      <c r="F1129">
        <v>4</v>
      </c>
      <c r="G1129" t="s">
        <v>1440</v>
      </c>
      <c r="H1129" t="s">
        <v>1440</v>
      </c>
      <c r="I1129" s="30">
        <v>3.9824999999999999</v>
      </c>
      <c r="J1129" s="30">
        <v>4</v>
      </c>
      <c r="K1129" s="30">
        <v>6.35</v>
      </c>
      <c r="L1129" s="30">
        <v>21.5</v>
      </c>
      <c r="M1129" s="30">
        <v>4</v>
      </c>
      <c r="N1129" s="30">
        <v>0</v>
      </c>
      <c r="O1129" s="30">
        <v>0</v>
      </c>
      <c r="P1129" s="30">
        <v>1</v>
      </c>
      <c r="Q1129" s="30">
        <f t="shared" si="153"/>
        <v>3.9824999999999999</v>
      </c>
      <c r="R1129" s="30">
        <f t="shared" si="154"/>
        <v>4</v>
      </c>
      <c r="S1129" s="30">
        <f t="shared" si="155"/>
        <v>6.35</v>
      </c>
      <c r="T1129" s="30">
        <f t="shared" si="156"/>
        <v>21.5</v>
      </c>
      <c r="U1129" s="30">
        <f t="shared" si="157"/>
        <v>4</v>
      </c>
      <c r="V1129" s="30">
        <f t="shared" si="158"/>
        <v>0</v>
      </c>
      <c r="W1129" s="30">
        <f t="shared" si="159"/>
        <v>0</v>
      </c>
      <c r="X1129" s="30">
        <f t="shared" si="160"/>
        <v>1</v>
      </c>
      <c r="Y1129" s="30">
        <f t="shared" si="161"/>
        <v>40.832499999999996</v>
      </c>
    </row>
    <row r="1130" spans="1:25" x14ac:dyDescent="0.2">
      <c r="A1130" s="28">
        <v>42769</v>
      </c>
      <c r="B1130">
        <v>2017</v>
      </c>
      <c r="C1130">
        <v>2</v>
      </c>
      <c r="D1130" t="s">
        <v>565</v>
      </c>
      <c r="E1130" t="s">
        <v>417</v>
      </c>
      <c r="F1130">
        <v>5</v>
      </c>
      <c r="G1130" t="s">
        <v>1440</v>
      </c>
      <c r="H1130" t="s">
        <v>1440</v>
      </c>
      <c r="I1130" s="30">
        <v>5.99</v>
      </c>
      <c r="J1130" s="30">
        <v>4.34</v>
      </c>
      <c r="K1130" s="30">
        <v>7.3</v>
      </c>
      <c r="L1130" s="30">
        <v>62.2</v>
      </c>
      <c r="M1130" s="30">
        <v>14</v>
      </c>
      <c r="N1130" s="30">
        <v>0</v>
      </c>
      <c r="O1130" s="30">
        <v>2</v>
      </c>
      <c r="P1130" s="30">
        <v>1</v>
      </c>
      <c r="Q1130" s="30">
        <f t="shared" si="153"/>
        <v>5.99</v>
      </c>
      <c r="R1130" s="30">
        <f t="shared" si="154"/>
        <v>4.34</v>
      </c>
      <c r="S1130" s="30">
        <f t="shared" si="155"/>
        <v>7.3</v>
      </c>
      <c r="T1130" s="30">
        <f t="shared" si="156"/>
        <v>62.2</v>
      </c>
      <c r="U1130" s="30">
        <f t="shared" si="157"/>
        <v>14</v>
      </c>
      <c r="V1130" s="30">
        <f t="shared" si="158"/>
        <v>0</v>
      </c>
      <c r="W1130" s="30">
        <f t="shared" si="159"/>
        <v>2</v>
      </c>
      <c r="X1130" s="30">
        <f t="shared" si="160"/>
        <v>1</v>
      </c>
      <c r="Y1130" s="30">
        <f t="shared" si="161"/>
        <v>96.83</v>
      </c>
    </row>
    <row r="1131" spans="1:25" x14ac:dyDescent="0.2">
      <c r="A1131" s="28">
        <v>42770</v>
      </c>
      <c r="B1131">
        <v>2017</v>
      </c>
      <c r="C1131">
        <v>2</v>
      </c>
      <c r="D1131" t="s">
        <v>565</v>
      </c>
      <c r="E1131" t="s">
        <v>419</v>
      </c>
      <c r="F1131">
        <v>6</v>
      </c>
      <c r="G1131" t="s">
        <v>1440</v>
      </c>
      <c r="H1131" t="s">
        <v>1440</v>
      </c>
      <c r="I1131" s="30">
        <v>5.33</v>
      </c>
      <c r="J1131" s="30">
        <v>6.1120000000000001</v>
      </c>
      <c r="K1131" s="30">
        <v>5</v>
      </c>
      <c r="L1131" s="30">
        <v>47.462000000000003</v>
      </c>
      <c r="M1131" s="30">
        <v>3</v>
      </c>
      <c r="N1131" s="30">
        <v>0</v>
      </c>
      <c r="O1131" s="30">
        <v>2</v>
      </c>
      <c r="P1131" s="30">
        <v>0</v>
      </c>
      <c r="Q1131" s="30">
        <f t="shared" si="153"/>
        <v>5.33</v>
      </c>
      <c r="R1131" s="30">
        <f t="shared" si="154"/>
        <v>6.1120000000000001</v>
      </c>
      <c r="S1131" s="30">
        <f t="shared" si="155"/>
        <v>5</v>
      </c>
      <c r="T1131" s="30">
        <f t="shared" si="156"/>
        <v>47.462000000000003</v>
      </c>
      <c r="U1131" s="30">
        <f t="shared" si="157"/>
        <v>3</v>
      </c>
      <c r="V1131" s="30">
        <f t="shared" si="158"/>
        <v>0</v>
      </c>
      <c r="W1131" s="30">
        <f t="shared" si="159"/>
        <v>2</v>
      </c>
      <c r="X1131" s="30">
        <f t="shared" si="160"/>
        <v>0</v>
      </c>
      <c r="Y1131" s="30">
        <f t="shared" si="161"/>
        <v>68.903999999999996</v>
      </c>
    </row>
    <row r="1132" spans="1:25" x14ac:dyDescent="0.2">
      <c r="A1132" s="28">
        <v>42771</v>
      </c>
      <c r="B1132">
        <v>2017</v>
      </c>
      <c r="C1132">
        <v>2</v>
      </c>
      <c r="D1132" t="s">
        <v>565</v>
      </c>
      <c r="E1132" t="s">
        <v>421</v>
      </c>
      <c r="F1132">
        <v>7</v>
      </c>
      <c r="G1132" t="s">
        <v>1440</v>
      </c>
      <c r="H1132" t="s">
        <v>1440</v>
      </c>
      <c r="I1132" s="30">
        <v>10.67</v>
      </c>
      <c r="J1132" s="30">
        <v>10.725</v>
      </c>
      <c r="K1132" s="30">
        <v>5</v>
      </c>
      <c r="L1132" s="30">
        <v>38.6</v>
      </c>
      <c r="M1132" s="30">
        <v>1</v>
      </c>
      <c r="N1132" s="30">
        <v>0</v>
      </c>
      <c r="O1132" s="30">
        <v>11</v>
      </c>
      <c r="P1132" s="30">
        <v>1.1000000000000001</v>
      </c>
      <c r="Q1132" s="30">
        <f t="shared" si="153"/>
        <v>10.67</v>
      </c>
      <c r="R1132" s="30">
        <f t="shared" si="154"/>
        <v>10.725</v>
      </c>
      <c r="S1132" s="30">
        <f t="shared" si="155"/>
        <v>5</v>
      </c>
      <c r="T1132" s="30">
        <f t="shared" si="156"/>
        <v>38.6</v>
      </c>
      <c r="U1132" s="30">
        <f t="shared" si="157"/>
        <v>1</v>
      </c>
      <c r="V1132" s="30">
        <f t="shared" si="158"/>
        <v>0</v>
      </c>
      <c r="W1132" s="30">
        <f t="shared" si="159"/>
        <v>11</v>
      </c>
      <c r="X1132" s="30">
        <f t="shared" si="160"/>
        <v>1.1000000000000001</v>
      </c>
      <c r="Y1132" s="30">
        <f t="shared" si="161"/>
        <v>78.094999999999999</v>
      </c>
    </row>
    <row r="1133" spans="1:25" x14ac:dyDescent="0.2">
      <c r="A1133" s="28">
        <v>42772</v>
      </c>
      <c r="B1133">
        <v>2017</v>
      </c>
      <c r="C1133">
        <v>2</v>
      </c>
      <c r="D1133" t="s">
        <v>565</v>
      </c>
      <c r="E1133" t="s">
        <v>62</v>
      </c>
      <c r="F1133">
        <v>1</v>
      </c>
      <c r="G1133" t="s">
        <v>1440</v>
      </c>
      <c r="H1133" t="s">
        <v>1440</v>
      </c>
      <c r="I1133" s="30">
        <v>10</v>
      </c>
      <c r="J1133" s="30">
        <v>5</v>
      </c>
      <c r="K1133" s="30">
        <v>4.4000000000000004</v>
      </c>
      <c r="L1133" s="30">
        <v>13</v>
      </c>
      <c r="M1133" s="30">
        <v>3</v>
      </c>
      <c r="N1133" s="30">
        <v>2</v>
      </c>
      <c r="O1133" s="30">
        <v>5</v>
      </c>
      <c r="P1133" s="30">
        <v>0</v>
      </c>
      <c r="Q1133" s="30">
        <f t="shared" si="153"/>
        <v>10</v>
      </c>
      <c r="R1133" s="30">
        <f t="shared" si="154"/>
        <v>5</v>
      </c>
      <c r="S1133" s="30">
        <f t="shared" si="155"/>
        <v>4.4000000000000004</v>
      </c>
      <c r="T1133" s="30">
        <f t="shared" si="156"/>
        <v>13</v>
      </c>
      <c r="U1133" s="30">
        <f t="shared" si="157"/>
        <v>3</v>
      </c>
      <c r="V1133" s="30">
        <f t="shared" si="158"/>
        <v>2</v>
      </c>
      <c r="W1133" s="30">
        <f t="shared" si="159"/>
        <v>5</v>
      </c>
      <c r="X1133" s="30">
        <f t="shared" si="160"/>
        <v>0</v>
      </c>
      <c r="Y1133" s="30">
        <f t="shared" si="161"/>
        <v>42.4</v>
      </c>
    </row>
    <row r="1134" spans="1:25" x14ac:dyDescent="0.2">
      <c r="A1134" s="28">
        <v>42773</v>
      </c>
      <c r="B1134">
        <v>2017</v>
      </c>
      <c r="C1134">
        <v>2</v>
      </c>
      <c r="D1134" t="s">
        <v>565</v>
      </c>
      <c r="E1134" t="s">
        <v>411</v>
      </c>
      <c r="F1134">
        <v>2</v>
      </c>
      <c r="G1134" t="s">
        <v>1440</v>
      </c>
      <c r="H1134" t="s">
        <v>1440</v>
      </c>
      <c r="I1134" s="30">
        <v>3</v>
      </c>
      <c r="J1134" s="30">
        <v>0.33</v>
      </c>
      <c r="K1134" s="30">
        <v>3.5</v>
      </c>
      <c r="L1134" s="30">
        <v>13.8</v>
      </c>
      <c r="M1134" s="30">
        <v>3</v>
      </c>
      <c r="N1134" s="30">
        <v>0</v>
      </c>
      <c r="O1134" s="30">
        <v>7</v>
      </c>
      <c r="P1134" s="30">
        <v>2</v>
      </c>
      <c r="Q1134" s="30">
        <f t="shared" si="153"/>
        <v>3</v>
      </c>
      <c r="R1134" s="30">
        <f t="shared" si="154"/>
        <v>0.33</v>
      </c>
      <c r="S1134" s="30">
        <f t="shared" si="155"/>
        <v>3.5</v>
      </c>
      <c r="T1134" s="30">
        <f t="shared" si="156"/>
        <v>13.8</v>
      </c>
      <c r="U1134" s="30">
        <f t="shared" si="157"/>
        <v>3</v>
      </c>
      <c r="V1134" s="30">
        <f t="shared" si="158"/>
        <v>0</v>
      </c>
      <c r="W1134" s="30">
        <f t="shared" si="159"/>
        <v>7</v>
      </c>
      <c r="X1134" s="30">
        <f t="shared" si="160"/>
        <v>2</v>
      </c>
      <c r="Y1134" s="30">
        <f t="shared" si="161"/>
        <v>32.630000000000003</v>
      </c>
    </row>
    <row r="1135" spans="1:25" x14ac:dyDescent="0.2">
      <c r="A1135" s="28">
        <v>42774</v>
      </c>
      <c r="B1135">
        <v>2017</v>
      </c>
      <c r="C1135">
        <v>2</v>
      </c>
      <c r="D1135" t="s">
        <v>565</v>
      </c>
      <c r="E1135" t="s">
        <v>413</v>
      </c>
      <c r="F1135">
        <v>3</v>
      </c>
      <c r="G1135" t="s">
        <v>1440</v>
      </c>
      <c r="H1135" t="s">
        <v>1440</v>
      </c>
      <c r="I1135" s="30">
        <v>11</v>
      </c>
      <c r="J1135" s="30">
        <v>1.67</v>
      </c>
      <c r="K1135" s="30">
        <v>4</v>
      </c>
      <c r="L1135" s="30">
        <v>36</v>
      </c>
      <c r="M1135" s="30">
        <v>7</v>
      </c>
      <c r="N1135" s="30">
        <v>0</v>
      </c>
      <c r="O1135" s="30">
        <v>10</v>
      </c>
      <c r="P1135" s="30">
        <v>2</v>
      </c>
      <c r="Q1135" s="30">
        <f t="shared" si="153"/>
        <v>11</v>
      </c>
      <c r="R1135" s="30">
        <f t="shared" si="154"/>
        <v>1.67</v>
      </c>
      <c r="S1135" s="30">
        <f t="shared" si="155"/>
        <v>4</v>
      </c>
      <c r="T1135" s="30">
        <f t="shared" si="156"/>
        <v>36</v>
      </c>
      <c r="U1135" s="30">
        <f t="shared" si="157"/>
        <v>7</v>
      </c>
      <c r="V1135" s="30">
        <f t="shared" si="158"/>
        <v>0</v>
      </c>
      <c r="W1135" s="30">
        <f t="shared" si="159"/>
        <v>10</v>
      </c>
      <c r="X1135" s="30">
        <f t="shared" si="160"/>
        <v>2</v>
      </c>
      <c r="Y1135" s="30">
        <f t="shared" si="161"/>
        <v>71.67</v>
      </c>
    </row>
    <row r="1136" spans="1:25" x14ac:dyDescent="0.2">
      <c r="A1136" s="28">
        <v>42775</v>
      </c>
      <c r="B1136">
        <v>2017</v>
      </c>
      <c r="C1136">
        <v>2</v>
      </c>
      <c r="D1136" t="s">
        <v>565</v>
      </c>
      <c r="E1136" t="s">
        <v>415</v>
      </c>
      <c r="F1136">
        <v>4</v>
      </c>
      <c r="G1136" t="s">
        <v>1440</v>
      </c>
      <c r="H1136" t="s">
        <v>1440</v>
      </c>
      <c r="I1136" s="30">
        <v>3.9824999999999999</v>
      </c>
      <c r="J1136" s="30">
        <v>1.76</v>
      </c>
      <c r="K1136" s="30">
        <v>4</v>
      </c>
      <c r="L1136" s="30">
        <v>20.399999999999999</v>
      </c>
      <c r="M1136" s="30">
        <v>6</v>
      </c>
      <c r="N1136" s="30">
        <v>0</v>
      </c>
      <c r="O1136" s="30">
        <v>0</v>
      </c>
      <c r="P1136" s="30">
        <v>1</v>
      </c>
      <c r="Q1136" s="30">
        <f t="shared" si="153"/>
        <v>3.9824999999999999</v>
      </c>
      <c r="R1136" s="30">
        <f t="shared" si="154"/>
        <v>1.76</v>
      </c>
      <c r="S1136" s="30">
        <f t="shared" si="155"/>
        <v>4</v>
      </c>
      <c r="T1136" s="30">
        <f t="shared" si="156"/>
        <v>20.399999999999999</v>
      </c>
      <c r="U1136" s="30">
        <f t="shared" si="157"/>
        <v>6</v>
      </c>
      <c r="V1136" s="30">
        <f t="shared" si="158"/>
        <v>0</v>
      </c>
      <c r="W1136" s="30">
        <f t="shared" si="159"/>
        <v>0</v>
      </c>
      <c r="X1136" s="30">
        <f t="shared" si="160"/>
        <v>1</v>
      </c>
      <c r="Y1136" s="30">
        <f t="shared" si="161"/>
        <v>37.142499999999998</v>
      </c>
    </row>
    <row r="1137" spans="1:25" x14ac:dyDescent="0.2">
      <c r="A1137" s="28">
        <v>42776</v>
      </c>
      <c r="B1137">
        <v>2017</v>
      </c>
      <c r="C1137">
        <v>2</v>
      </c>
      <c r="D1137" t="s">
        <v>565</v>
      </c>
      <c r="E1137" t="s">
        <v>417</v>
      </c>
      <c r="F1137">
        <v>5</v>
      </c>
      <c r="G1137" t="s">
        <v>1440</v>
      </c>
      <c r="H1137" t="s">
        <v>1440</v>
      </c>
      <c r="I1137" s="30">
        <v>4.01</v>
      </c>
      <c r="J1137" s="30">
        <v>3.34</v>
      </c>
      <c r="K1137" s="30">
        <v>4.75</v>
      </c>
      <c r="L1137" s="30">
        <v>23.2</v>
      </c>
      <c r="M1137" s="30">
        <v>5</v>
      </c>
      <c r="N1137" s="30">
        <v>0</v>
      </c>
      <c r="O1137" s="30">
        <v>2</v>
      </c>
      <c r="P1137" s="30">
        <v>0</v>
      </c>
      <c r="Q1137" s="30">
        <f t="shared" si="153"/>
        <v>4.01</v>
      </c>
      <c r="R1137" s="30">
        <f t="shared" si="154"/>
        <v>3.34</v>
      </c>
      <c r="S1137" s="30">
        <f t="shared" si="155"/>
        <v>4.75</v>
      </c>
      <c r="T1137" s="30">
        <f t="shared" si="156"/>
        <v>23.2</v>
      </c>
      <c r="U1137" s="30">
        <f t="shared" si="157"/>
        <v>5</v>
      </c>
      <c r="V1137" s="30">
        <f t="shared" si="158"/>
        <v>0</v>
      </c>
      <c r="W1137" s="30">
        <f t="shared" si="159"/>
        <v>2</v>
      </c>
      <c r="X1137" s="30">
        <f t="shared" si="160"/>
        <v>0</v>
      </c>
      <c r="Y1137" s="30">
        <f t="shared" si="161"/>
        <v>42.3</v>
      </c>
    </row>
    <row r="1138" spans="1:25" x14ac:dyDescent="0.2">
      <c r="A1138" s="28">
        <v>42777</v>
      </c>
      <c r="B1138">
        <v>2017</v>
      </c>
      <c r="C1138">
        <v>2</v>
      </c>
      <c r="D1138" t="s">
        <v>565</v>
      </c>
      <c r="E1138" t="s">
        <v>419</v>
      </c>
      <c r="F1138">
        <v>6</v>
      </c>
      <c r="G1138" t="s">
        <v>1440</v>
      </c>
      <c r="H1138" t="s">
        <v>1440</v>
      </c>
      <c r="I1138" s="30">
        <v>5.33</v>
      </c>
      <c r="J1138" s="30">
        <v>6.32</v>
      </c>
      <c r="K1138" s="30">
        <v>5.0999999999999996</v>
      </c>
      <c r="L1138" s="30">
        <v>12.4</v>
      </c>
      <c r="M1138" s="30">
        <v>11</v>
      </c>
      <c r="N1138" s="30">
        <v>1</v>
      </c>
      <c r="O1138" s="30">
        <v>1</v>
      </c>
      <c r="P1138" s="30">
        <v>3</v>
      </c>
      <c r="Q1138" s="30">
        <f t="shared" si="153"/>
        <v>5.33</v>
      </c>
      <c r="R1138" s="30">
        <f t="shared" si="154"/>
        <v>6.32</v>
      </c>
      <c r="S1138" s="30">
        <f t="shared" si="155"/>
        <v>5.0999999999999996</v>
      </c>
      <c r="T1138" s="30">
        <f t="shared" si="156"/>
        <v>12.4</v>
      </c>
      <c r="U1138" s="30">
        <f t="shared" si="157"/>
        <v>11</v>
      </c>
      <c r="V1138" s="30">
        <f t="shared" si="158"/>
        <v>1</v>
      </c>
      <c r="W1138" s="30">
        <f t="shared" si="159"/>
        <v>1</v>
      </c>
      <c r="X1138" s="30">
        <f t="shared" si="160"/>
        <v>3</v>
      </c>
      <c r="Y1138" s="30">
        <f t="shared" si="161"/>
        <v>45.15</v>
      </c>
    </row>
    <row r="1139" spans="1:25" x14ac:dyDescent="0.2">
      <c r="A1139" s="28">
        <v>42778</v>
      </c>
      <c r="B1139">
        <v>2017</v>
      </c>
      <c r="C1139">
        <v>2</v>
      </c>
      <c r="D1139" t="s">
        <v>565</v>
      </c>
      <c r="E1139" t="s">
        <v>421</v>
      </c>
      <c r="F1139">
        <v>7</v>
      </c>
      <c r="G1139" t="s">
        <v>1440</v>
      </c>
      <c r="H1139" t="s">
        <v>1440</v>
      </c>
      <c r="I1139" s="30">
        <v>10</v>
      </c>
      <c r="J1139" s="30">
        <v>10.67</v>
      </c>
      <c r="K1139" s="30">
        <v>7.8</v>
      </c>
      <c r="L1139" s="30">
        <v>27.4</v>
      </c>
      <c r="M1139" s="30">
        <v>4</v>
      </c>
      <c r="N1139" s="30">
        <v>0</v>
      </c>
      <c r="O1139" s="30">
        <v>2</v>
      </c>
      <c r="P1139" s="30">
        <v>1</v>
      </c>
      <c r="Q1139" s="30">
        <f t="shared" si="153"/>
        <v>10</v>
      </c>
      <c r="R1139" s="30">
        <f t="shared" si="154"/>
        <v>10.67</v>
      </c>
      <c r="S1139" s="30">
        <f t="shared" si="155"/>
        <v>7.8</v>
      </c>
      <c r="T1139" s="30">
        <f t="shared" si="156"/>
        <v>27.4</v>
      </c>
      <c r="U1139" s="30">
        <f t="shared" si="157"/>
        <v>4</v>
      </c>
      <c r="V1139" s="30">
        <f t="shared" si="158"/>
        <v>0</v>
      </c>
      <c r="W1139" s="30">
        <f t="shared" si="159"/>
        <v>2</v>
      </c>
      <c r="X1139" s="30">
        <f t="shared" si="160"/>
        <v>1</v>
      </c>
      <c r="Y1139" s="30">
        <f t="shared" si="161"/>
        <v>62.870000000000005</v>
      </c>
    </row>
    <row r="1140" spans="1:25" x14ac:dyDescent="0.2">
      <c r="A1140" s="28">
        <v>42779</v>
      </c>
      <c r="B1140">
        <v>2017</v>
      </c>
      <c r="C1140">
        <v>2</v>
      </c>
      <c r="D1140" t="s">
        <v>565</v>
      </c>
      <c r="E1140" t="s">
        <v>62</v>
      </c>
      <c r="F1140">
        <v>1</v>
      </c>
      <c r="G1140" t="s">
        <v>1440</v>
      </c>
      <c r="H1140" t="s">
        <v>1440</v>
      </c>
      <c r="I1140" s="30">
        <v>3.34</v>
      </c>
      <c r="J1140" s="30">
        <v>5.33</v>
      </c>
      <c r="K1140" s="30">
        <v>8.5</v>
      </c>
      <c r="L1140" s="30">
        <v>16.399999999999999</v>
      </c>
      <c r="M1140" s="30">
        <v>2</v>
      </c>
      <c r="N1140" s="30">
        <v>0</v>
      </c>
      <c r="O1140" s="30">
        <v>0</v>
      </c>
      <c r="P1140" s="30">
        <v>0</v>
      </c>
      <c r="Q1140" s="30">
        <f t="shared" si="153"/>
        <v>3.34</v>
      </c>
      <c r="R1140" s="30">
        <f t="shared" si="154"/>
        <v>5.33</v>
      </c>
      <c r="S1140" s="30">
        <f t="shared" si="155"/>
        <v>8.5</v>
      </c>
      <c r="T1140" s="30">
        <f t="shared" si="156"/>
        <v>16.399999999999999</v>
      </c>
      <c r="U1140" s="30">
        <f t="shared" si="157"/>
        <v>2</v>
      </c>
      <c r="V1140" s="30">
        <f t="shared" si="158"/>
        <v>0</v>
      </c>
      <c r="W1140" s="30">
        <f t="shared" si="159"/>
        <v>0</v>
      </c>
      <c r="X1140" s="30">
        <f t="shared" si="160"/>
        <v>0</v>
      </c>
      <c r="Y1140" s="30">
        <f t="shared" si="161"/>
        <v>35.57</v>
      </c>
    </row>
    <row r="1141" spans="1:25" x14ac:dyDescent="0.2">
      <c r="A1141" s="28">
        <v>42780</v>
      </c>
      <c r="B1141">
        <v>2017</v>
      </c>
      <c r="C1141">
        <v>2</v>
      </c>
      <c r="D1141" t="s">
        <v>565</v>
      </c>
      <c r="E1141" t="s">
        <v>411</v>
      </c>
      <c r="F1141">
        <v>2</v>
      </c>
      <c r="G1141" t="s">
        <v>1440</v>
      </c>
      <c r="H1141" t="s">
        <v>1440</v>
      </c>
      <c r="I1141" s="30">
        <v>4.33</v>
      </c>
      <c r="J1141" s="30">
        <v>5</v>
      </c>
      <c r="K1141" s="30">
        <v>2.1</v>
      </c>
      <c r="L1141" s="30">
        <v>22</v>
      </c>
      <c r="M1141" s="30">
        <v>0</v>
      </c>
      <c r="N1141" s="30">
        <v>0</v>
      </c>
      <c r="O1141" s="30">
        <v>1</v>
      </c>
      <c r="P1141" s="30">
        <v>1</v>
      </c>
      <c r="Q1141" s="30">
        <f t="shared" si="153"/>
        <v>4.33</v>
      </c>
      <c r="R1141" s="30">
        <f t="shared" si="154"/>
        <v>5</v>
      </c>
      <c r="S1141" s="30">
        <f t="shared" si="155"/>
        <v>2.1</v>
      </c>
      <c r="T1141" s="30">
        <f t="shared" si="156"/>
        <v>22</v>
      </c>
      <c r="U1141" s="30">
        <f t="shared" si="157"/>
        <v>0</v>
      </c>
      <c r="V1141" s="30">
        <f t="shared" si="158"/>
        <v>0</v>
      </c>
      <c r="W1141" s="30">
        <f t="shared" si="159"/>
        <v>1</v>
      </c>
      <c r="X1141" s="30">
        <f t="shared" si="160"/>
        <v>1</v>
      </c>
      <c r="Y1141" s="30">
        <f t="shared" si="161"/>
        <v>35.43</v>
      </c>
    </row>
    <row r="1142" spans="1:25" x14ac:dyDescent="0.2">
      <c r="A1142" s="28">
        <v>42781</v>
      </c>
      <c r="B1142">
        <v>2017</v>
      </c>
      <c r="C1142">
        <v>2</v>
      </c>
      <c r="D1142" t="s">
        <v>565</v>
      </c>
      <c r="E1142" t="s">
        <v>413</v>
      </c>
      <c r="F1142">
        <v>3</v>
      </c>
      <c r="G1142" t="s">
        <v>1440</v>
      </c>
      <c r="H1142" t="s">
        <v>1440</v>
      </c>
      <c r="I1142" s="30">
        <v>6</v>
      </c>
      <c r="J1142" s="30">
        <v>2.67</v>
      </c>
      <c r="K1142" s="30">
        <v>2</v>
      </c>
      <c r="L1142" s="30">
        <v>19.2</v>
      </c>
      <c r="M1142" s="30">
        <v>1</v>
      </c>
      <c r="N1142" s="30">
        <v>0</v>
      </c>
      <c r="O1142" s="30">
        <v>1</v>
      </c>
      <c r="P1142" s="30">
        <v>1</v>
      </c>
      <c r="Q1142" s="30">
        <f t="shared" si="153"/>
        <v>6</v>
      </c>
      <c r="R1142" s="30">
        <f t="shared" si="154"/>
        <v>2.67</v>
      </c>
      <c r="S1142" s="30">
        <f t="shared" si="155"/>
        <v>2</v>
      </c>
      <c r="T1142" s="30">
        <f t="shared" si="156"/>
        <v>19.2</v>
      </c>
      <c r="U1142" s="30">
        <f t="shared" si="157"/>
        <v>1</v>
      </c>
      <c r="V1142" s="30">
        <f t="shared" si="158"/>
        <v>0</v>
      </c>
      <c r="W1142" s="30">
        <f t="shared" si="159"/>
        <v>1</v>
      </c>
      <c r="X1142" s="30">
        <f t="shared" si="160"/>
        <v>1</v>
      </c>
      <c r="Y1142" s="30">
        <f t="shared" si="161"/>
        <v>32.869999999999997</v>
      </c>
    </row>
    <row r="1143" spans="1:25" x14ac:dyDescent="0.2">
      <c r="A1143" s="28">
        <v>42782</v>
      </c>
      <c r="B1143">
        <v>2017</v>
      </c>
      <c r="C1143">
        <v>2</v>
      </c>
      <c r="D1143" t="s">
        <v>565</v>
      </c>
      <c r="E1143" t="s">
        <v>415</v>
      </c>
      <c r="F1143">
        <v>4</v>
      </c>
      <c r="G1143" t="s">
        <v>1440</v>
      </c>
      <c r="H1143" t="s">
        <v>1440</v>
      </c>
      <c r="I1143" s="30">
        <v>3.66</v>
      </c>
      <c r="J1143" s="30">
        <v>4.66</v>
      </c>
      <c r="K1143" s="30">
        <v>1</v>
      </c>
      <c r="L1143" s="30">
        <v>31.6</v>
      </c>
      <c r="M1143" s="30">
        <v>2</v>
      </c>
      <c r="N1143" s="30">
        <v>0</v>
      </c>
      <c r="O1143" s="30">
        <v>0</v>
      </c>
      <c r="P1143" s="30">
        <v>3</v>
      </c>
      <c r="Q1143" s="30">
        <f t="shared" si="153"/>
        <v>3.66</v>
      </c>
      <c r="R1143" s="30">
        <f t="shared" si="154"/>
        <v>4.66</v>
      </c>
      <c r="S1143" s="30">
        <f t="shared" si="155"/>
        <v>1</v>
      </c>
      <c r="T1143" s="30">
        <f t="shared" si="156"/>
        <v>31.6</v>
      </c>
      <c r="U1143" s="30">
        <f t="shared" si="157"/>
        <v>2</v>
      </c>
      <c r="V1143" s="30">
        <f t="shared" si="158"/>
        <v>0</v>
      </c>
      <c r="W1143" s="30">
        <f t="shared" si="159"/>
        <v>0</v>
      </c>
      <c r="X1143" s="30">
        <f t="shared" si="160"/>
        <v>3</v>
      </c>
      <c r="Y1143" s="30">
        <f t="shared" si="161"/>
        <v>45.92</v>
      </c>
    </row>
    <row r="1144" spans="1:25" x14ac:dyDescent="0.2">
      <c r="A1144" s="28">
        <v>42783</v>
      </c>
      <c r="B1144">
        <v>2017</v>
      </c>
      <c r="C1144">
        <v>2</v>
      </c>
      <c r="D1144" t="s">
        <v>565</v>
      </c>
      <c r="E1144" t="s">
        <v>417</v>
      </c>
      <c r="F1144">
        <v>5</v>
      </c>
      <c r="G1144" t="s">
        <v>1440</v>
      </c>
      <c r="H1144" t="s">
        <v>1440</v>
      </c>
      <c r="I1144" s="30">
        <v>3</v>
      </c>
      <c r="J1144" s="30">
        <v>2.802</v>
      </c>
      <c r="K1144" s="30">
        <v>2.1</v>
      </c>
      <c r="L1144" s="30">
        <v>12.25</v>
      </c>
      <c r="M1144" s="30">
        <v>4</v>
      </c>
      <c r="N1144" s="30">
        <v>0</v>
      </c>
      <c r="O1144" s="30">
        <v>8</v>
      </c>
      <c r="P1144" s="30">
        <v>1.2</v>
      </c>
      <c r="Q1144" s="30">
        <f t="shared" si="153"/>
        <v>3</v>
      </c>
      <c r="R1144" s="30">
        <f t="shared" si="154"/>
        <v>2.802</v>
      </c>
      <c r="S1144" s="30">
        <f t="shared" si="155"/>
        <v>2.1</v>
      </c>
      <c r="T1144" s="30">
        <f t="shared" si="156"/>
        <v>12.25</v>
      </c>
      <c r="U1144" s="30">
        <f t="shared" si="157"/>
        <v>4</v>
      </c>
      <c r="V1144" s="30">
        <f t="shared" si="158"/>
        <v>0</v>
      </c>
      <c r="W1144" s="30">
        <f t="shared" si="159"/>
        <v>8</v>
      </c>
      <c r="X1144" s="30">
        <f t="shared" si="160"/>
        <v>1.2</v>
      </c>
      <c r="Y1144" s="30">
        <f t="shared" si="161"/>
        <v>33.352000000000004</v>
      </c>
    </row>
    <row r="1145" spans="1:25" x14ac:dyDescent="0.2">
      <c r="A1145" s="28">
        <v>42784</v>
      </c>
      <c r="B1145">
        <v>2017</v>
      </c>
      <c r="C1145">
        <v>2</v>
      </c>
      <c r="D1145" t="s">
        <v>565</v>
      </c>
      <c r="E1145" t="s">
        <v>419</v>
      </c>
      <c r="F1145">
        <v>6</v>
      </c>
      <c r="G1145" t="s">
        <v>1440</v>
      </c>
      <c r="H1145" t="s">
        <v>1440</v>
      </c>
      <c r="I1145" s="30">
        <v>7</v>
      </c>
      <c r="J1145" s="30">
        <v>4</v>
      </c>
      <c r="K1145" s="30">
        <v>2.35</v>
      </c>
      <c r="L1145" s="30">
        <v>30</v>
      </c>
      <c r="M1145" s="30">
        <v>10</v>
      </c>
      <c r="N1145" s="30">
        <v>0</v>
      </c>
      <c r="O1145" s="30">
        <v>0</v>
      </c>
      <c r="P1145" s="30">
        <v>3.1</v>
      </c>
      <c r="Q1145" s="30">
        <f t="shared" si="153"/>
        <v>7</v>
      </c>
      <c r="R1145" s="30">
        <f t="shared" si="154"/>
        <v>4</v>
      </c>
      <c r="S1145" s="30">
        <f t="shared" si="155"/>
        <v>2.35</v>
      </c>
      <c r="T1145" s="30">
        <f t="shared" si="156"/>
        <v>30</v>
      </c>
      <c r="U1145" s="30">
        <f t="shared" si="157"/>
        <v>10</v>
      </c>
      <c r="V1145" s="30">
        <f t="shared" si="158"/>
        <v>0</v>
      </c>
      <c r="W1145" s="30">
        <f t="shared" si="159"/>
        <v>0</v>
      </c>
      <c r="X1145" s="30">
        <f t="shared" si="160"/>
        <v>3.1</v>
      </c>
      <c r="Y1145" s="30">
        <f t="shared" si="161"/>
        <v>56.45</v>
      </c>
    </row>
    <row r="1146" spans="1:25" x14ac:dyDescent="0.2">
      <c r="A1146" s="28">
        <v>42785</v>
      </c>
      <c r="B1146">
        <v>2017</v>
      </c>
      <c r="C1146">
        <v>2</v>
      </c>
      <c r="D1146" t="s">
        <v>565</v>
      </c>
      <c r="E1146" t="s">
        <v>421</v>
      </c>
      <c r="F1146">
        <v>7</v>
      </c>
      <c r="G1146" t="s">
        <v>1440</v>
      </c>
      <c r="H1146" t="s">
        <v>1440</v>
      </c>
      <c r="I1146" s="30">
        <v>3.34</v>
      </c>
      <c r="J1146" s="30">
        <v>3.516</v>
      </c>
      <c r="K1146" s="30">
        <v>2.2000000000000002</v>
      </c>
      <c r="L1146" s="30">
        <v>13</v>
      </c>
      <c r="M1146" s="30">
        <v>1</v>
      </c>
      <c r="N1146" s="30">
        <v>0</v>
      </c>
      <c r="O1146" s="30">
        <v>8</v>
      </c>
      <c r="P1146" s="30">
        <v>1</v>
      </c>
      <c r="Q1146" s="30">
        <f t="shared" si="153"/>
        <v>3.34</v>
      </c>
      <c r="R1146" s="30">
        <f t="shared" si="154"/>
        <v>3.516</v>
      </c>
      <c r="S1146" s="30">
        <f t="shared" si="155"/>
        <v>2.2000000000000002</v>
      </c>
      <c r="T1146" s="30">
        <f t="shared" si="156"/>
        <v>13</v>
      </c>
      <c r="U1146" s="30">
        <f t="shared" si="157"/>
        <v>1</v>
      </c>
      <c r="V1146" s="30">
        <f t="shared" si="158"/>
        <v>0</v>
      </c>
      <c r="W1146" s="30">
        <f t="shared" si="159"/>
        <v>8</v>
      </c>
      <c r="X1146" s="30">
        <f t="shared" si="160"/>
        <v>1</v>
      </c>
      <c r="Y1146" s="30">
        <f t="shared" si="161"/>
        <v>32.055999999999997</v>
      </c>
    </row>
    <row r="1147" spans="1:25" x14ac:dyDescent="0.2">
      <c r="A1147" s="28">
        <v>42786</v>
      </c>
      <c r="B1147">
        <v>2017</v>
      </c>
      <c r="C1147">
        <v>2</v>
      </c>
      <c r="D1147" t="s">
        <v>565</v>
      </c>
      <c r="E1147" t="s">
        <v>62</v>
      </c>
      <c r="F1147">
        <v>1</v>
      </c>
      <c r="G1147" t="s">
        <v>1440</v>
      </c>
      <c r="H1147" t="s">
        <v>1440</v>
      </c>
      <c r="I1147" s="30">
        <v>5</v>
      </c>
      <c r="J1147" s="30">
        <v>3.76</v>
      </c>
      <c r="K1147" s="30">
        <v>4.5</v>
      </c>
      <c r="L1147" s="30">
        <v>33.1</v>
      </c>
      <c r="M1147" s="30">
        <v>2</v>
      </c>
      <c r="N1147" s="30">
        <v>0</v>
      </c>
      <c r="O1147" s="30">
        <v>1</v>
      </c>
      <c r="P1147" s="30">
        <v>3</v>
      </c>
      <c r="Q1147" s="30">
        <f t="shared" si="153"/>
        <v>5</v>
      </c>
      <c r="R1147" s="30">
        <f t="shared" si="154"/>
        <v>3.76</v>
      </c>
      <c r="S1147" s="30">
        <f t="shared" si="155"/>
        <v>4.5</v>
      </c>
      <c r="T1147" s="30">
        <f t="shared" si="156"/>
        <v>33.1</v>
      </c>
      <c r="U1147" s="30">
        <f t="shared" si="157"/>
        <v>2</v>
      </c>
      <c r="V1147" s="30">
        <f t="shared" si="158"/>
        <v>0</v>
      </c>
      <c r="W1147" s="30">
        <f t="shared" si="159"/>
        <v>1</v>
      </c>
      <c r="X1147" s="30">
        <f t="shared" si="160"/>
        <v>3</v>
      </c>
      <c r="Y1147" s="30">
        <f t="shared" si="161"/>
        <v>52.36</v>
      </c>
    </row>
    <row r="1148" spans="1:25" x14ac:dyDescent="0.2">
      <c r="A1148" s="28">
        <v>42787</v>
      </c>
      <c r="B1148">
        <v>2017</v>
      </c>
      <c r="C1148">
        <v>2</v>
      </c>
      <c r="D1148" t="s">
        <v>565</v>
      </c>
      <c r="E1148" t="s">
        <v>411</v>
      </c>
      <c r="F1148">
        <v>2</v>
      </c>
      <c r="G1148" t="s">
        <v>1440</v>
      </c>
      <c r="H1148" t="s">
        <v>1440</v>
      </c>
      <c r="I1148" s="30">
        <v>5</v>
      </c>
      <c r="J1148" s="30">
        <v>4.1550000000000002</v>
      </c>
      <c r="K1148" s="30">
        <v>4</v>
      </c>
      <c r="L1148" s="30">
        <v>22.9</v>
      </c>
      <c r="M1148" s="30">
        <v>14</v>
      </c>
      <c r="N1148" s="30">
        <v>0</v>
      </c>
      <c r="O1148" s="30">
        <v>8</v>
      </c>
      <c r="P1148" s="30">
        <v>1</v>
      </c>
      <c r="Q1148" s="30">
        <f t="shared" si="153"/>
        <v>5</v>
      </c>
      <c r="R1148" s="30">
        <f t="shared" si="154"/>
        <v>4.1550000000000002</v>
      </c>
      <c r="S1148" s="30">
        <f t="shared" si="155"/>
        <v>4</v>
      </c>
      <c r="T1148" s="30">
        <f t="shared" si="156"/>
        <v>22.9</v>
      </c>
      <c r="U1148" s="30">
        <f t="shared" si="157"/>
        <v>14</v>
      </c>
      <c r="V1148" s="30">
        <f t="shared" si="158"/>
        <v>0</v>
      </c>
      <c r="W1148" s="30">
        <f t="shared" si="159"/>
        <v>8</v>
      </c>
      <c r="X1148" s="30">
        <f t="shared" si="160"/>
        <v>1</v>
      </c>
      <c r="Y1148" s="30">
        <f t="shared" si="161"/>
        <v>59.055</v>
      </c>
    </row>
    <row r="1149" spans="1:25" x14ac:dyDescent="0.2">
      <c r="A1149" s="28">
        <v>42788</v>
      </c>
      <c r="B1149">
        <v>2017</v>
      </c>
      <c r="C1149">
        <v>2</v>
      </c>
      <c r="D1149" t="s">
        <v>565</v>
      </c>
      <c r="E1149" t="s">
        <v>413</v>
      </c>
      <c r="F1149">
        <v>3</v>
      </c>
      <c r="G1149" t="s">
        <v>1440</v>
      </c>
      <c r="H1149" t="s">
        <v>1440</v>
      </c>
      <c r="I1149" s="30">
        <v>3.67</v>
      </c>
      <c r="J1149" s="30">
        <v>2.4289999999999998</v>
      </c>
      <c r="K1149" s="30">
        <v>7.2</v>
      </c>
      <c r="L1149" s="30">
        <v>21.1</v>
      </c>
      <c r="M1149" s="30">
        <v>9</v>
      </c>
      <c r="N1149" s="30">
        <v>0</v>
      </c>
      <c r="O1149" s="30">
        <v>5</v>
      </c>
      <c r="P1149" s="30">
        <v>0</v>
      </c>
      <c r="Q1149" s="30">
        <f t="shared" si="153"/>
        <v>3.67</v>
      </c>
      <c r="R1149" s="30">
        <f t="shared" si="154"/>
        <v>2.4289999999999998</v>
      </c>
      <c r="S1149" s="30">
        <f t="shared" si="155"/>
        <v>7.2</v>
      </c>
      <c r="T1149" s="30">
        <f t="shared" si="156"/>
        <v>21.1</v>
      </c>
      <c r="U1149" s="30">
        <f t="shared" si="157"/>
        <v>9</v>
      </c>
      <c r="V1149" s="30">
        <f t="shared" si="158"/>
        <v>0</v>
      </c>
      <c r="W1149" s="30">
        <f t="shared" si="159"/>
        <v>5</v>
      </c>
      <c r="X1149" s="30">
        <f t="shared" si="160"/>
        <v>0</v>
      </c>
      <c r="Y1149" s="30">
        <f t="shared" si="161"/>
        <v>48.399000000000001</v>
      </c>
    </row>
    <row r="1150" spans="1:25" x14ac:dyDescent="0.2">
      <c r="A1150" s="28">
        <v>42789</v>
      </c>
      <c r="B1150">
        <v>2017</v>
      </c>
      <c r="C1150">
        <v>2</v>
      </c>
      <c r="D1150" t="s">
        <v>565</v>
      </c>
      <c r="E1150" t="s">
        <v>415</v>
      </c>
      <c r="F1150">
        <v>4</v>
      </c>
      <c r="G1150" t="s">
        <v>1440</v>
      </c>
      <c r="H1150" t="s">
        <v>1440</v>
      </c>
      <c r="I1150" s="30">
        <v>6.67</v>
      </c>
      <c r="J1150" s="30">
        <v>5.67</v>
      </c>
      <c r="K1150" s="30">
        <v>4.05</v>
      </c>
      <c r="L1150" s="30">
        <v>24.1</v>
      </c>
      <c r="M1150" s="30">
        <v>5</v>
      </c>
      <c r="N1150" s="30">
        <v>1</v>
      </c>
      <c r="O1150" s="30">
        <v>8</v>
      </c>
      <c r="P1150" s="30">
        <v>2</v>
      </c>
      <c r="Q1150" s="30">
        <f t="shared" si="153"/>
        <v>6.67</v>
      </c>
      <c r="R1150" s="30">
        <f t="shared" si="154"/>
        <v>5.67</v>
      </c>
      <c r="S1150" s="30">
        <f t="shared" si="155"/>
        <v>4.05</v>
      </c>
      <c r="T1150" s="30">
        <f t="shared" si="156"/>
        <v>24.1</v>
      </c>
      <c r="U1150" s="30">
        <f t="shared" si="157"/>
        <v>5</v>
      </c>
      <c r="V1150" s="30">
        <f t="shared" si="158"/>
        <v>1</v>
      </c>
      <c r="W1150" s="30">
        <f t="shared" si="159"/>
        <v>8</v>
      </c>
      <c r="X1150" s="30">
        <f t="shared" si="160"/>
        <v>2</v>
      </c>
      <c r="Y1150" s="30">
        <f t="shared" si="161"/>
        <v>56.49</v>
      </c>
    </row>
    <row r="1151" spans="1:25" x14ac:dyDescent="0.2">
      <c r="A1151" s="28">
        <v>42790</v>
      </c>
      <c r="B1151">
        <v>2017</v>
      </c>
      <c r="C1151">
        <v>2</v>
      </c>
      <c r="D1151" t="s">
        <v>565</v>
      </c>
      <c r="E1151" t="s">
        <v>417</v>
      </c>
      <c r="F1151">
        <v>5</v>
      </c>
      <c r="G1151" t="s">
        <v>1440</v>
      </c>
      <c r="H1151" t="s">
        <v>1440</v>
      </c>
      <c r="I1151" s="30">
        <v>1</v>
      </c>
      <c r="J1151" s="30">
        <v>4.67</v>
      </c>
      <c r="K1151" s="30">
        <v>4</v>
      </c>
      <c r="L1151" s="30">
        <v>29.8</v>
      </c>
      <c r="M1151" s="30">
        <v>10</v>
      </c>
      <c r="N1151" s="30">
        <v>1</v>
      </c>
      <c r="O1151" s="30">
        <v>7</v>
      </c>
      <c r="P1151" s="30">
        <v>1</v>
      </c>
      <c r="Q1151" s="30">
        <f t="shared" si="153"/>
        <v>1</v>
      </c>
      <c r="R1151" s="30">
        <f t="shared" si="154"/>
        <v>4.67</v>
      </c>
      <c r="S1151" s="30">
        <f t="shared" si="155"/>
        <v>4</v>
      </c>
      <c r="T1151" s="30">
        <f t="shared" si="156"/>
        <v>29.8</v>
      </c>
      <c r="U1151" s="30">
        <f t="shared" si="157"/>
        <v>10</v>
      </c>
      <c r="V1151" s="30">
        <f t="shared" si="158"/>
        <v>1</v>
      </c>
      <c r="W1151" s="30">
        <f t="shared" si="159"/>
        <v>7</v>
      </c>
      <c r="X1151" s="30">
        <f t="shared" si="160"/>
        <v>1</v>
      </c>
      <c r="Y1151" s="30">
        <f t="shared" si="161"/>
        <v>58.47</v>
      </c>
    </row>
    <row r="1152" spans="1:25" x14ac:dyDescent="0.2">
      <c r="A1152" s="28">
        <v>42791</v>
      </c>
      <c r="B1152">
        <v>2017</v>
      </c>
      <c r="C1152">
        <v>2</v>
      </c>
      <c r="D1152" t="s">
        <v>565</v>
      </c>
      <c r="E1152" t="s">
        <v>419</v>
      </c>
      <c r="F1152">
        <v>6</v>
      </c>
      <c r="G1152" t="s">
        <v>1440</v>
      </c>
      <c r="H1152" t="s">
        <v>1440</v>
      </c>
      <c r="I1152" s="30">
        <v>6</v>
      </c>
      <c r="J1152" s="30">
        <v>6.34</v>
      </c>
      <c r="K1152" s="30">
        <v>5.25</v>
      </c>
      <c r="L1152" s="30">
        <v>24</v>
      </c>
      <c r="M1152" s="30">
        <v>6.875</v>
      </c>
      <c r="N1152" s="30">
        <v>0</v>
      </c>
      <c r="O1152" s="30">
        <v>2</v>
      </c>
      <c r="P1152" s="30">
        <v>0</v>
      </c>
      <c r="Q1152" s="30">
        <f t="shared" si="153"/>
        <v>6</v>
      </c>
      <c r="R1152" s="30">
        <f t="shared" si="154"/>
        <v>6.34</v>
      </c>
      <c r="S1152" s="30">
        <f t="shared" si="155"/>
        <v>5.25</v>
      </c>
      <c r="T1152" s="30">
        <f t="shared" si="156"/>
        <v>24</v>
      </c>
      <c r="U1152" s="30">
        <f t="shared" si="157"/>
        <v>6.875</v>
      </c>
      <c r="V1152" s="30">
        <f t="shared" si="158"/>
        <v>0</v>
      </c>
      <c r="W1152" s="30">
        <f t="shared" si="159"/>
        <v>2</v>
      </c>
      <c r="X1152" s="30">
        <f t="shared" si="160"/>
        <v>0</v>
      </c>
      <c r="Y1152" s="30">
        <f t="shared" si="161"/>
        <v>50.465000000000003</v>
      </c>
    </row>
    <row r="1153" spans="1:25" x14ac:dyDescent="0.2">
      <c r="A1153" s="28">
        <v>42792</v>
      </c>
      <c r="B1153">
        <v>2017</v>
      </c>
      <c r="C1153">
        <v>2</v>
      </c>
      <c r="D1153" t="s">
        <v>565</v>
      </c>
      <c r="E1153" t="s">
        <v>421</v>
      </c>
      <c r="F1153">
        <v>7</v>
      </c>
      <c r="G1153" t="s">
        <v>1440</v>
      </c>
      <c r="H1153" t="s">
        <v>1440</v>
      </c>
      <c r="I1153" s="30">
        <v>5.33</v>
      </c>
      <c r="J1153" s="30">
        <v>5.33</v>
      </c>
      <c r="K1153" s="30">
        <v>3.2</v>
      </c>
      <c r="L1153" s="30">
        <v>15.7</v>
      </c>
      <c r="M1153" s="30">
        <v>3</v>
      </c>
      <c r="N1153" s="30">
        <v>0</v>
      </c>
      <c r="O1153" s="30">
        <v>5</v>
      </c>
      <c r="P1153" s="30">
        <v>1.2</v>
      </c>
      <c r="Q1153" s="30">
        <f t="shared" si="153"/>
        <v>5.33</v>
      </c>
      <c r="R1153" s="30">
        <f t="shared" si="154"/>
        <v>5.33</v>
      </c>
      <c r="S1153" s="30">
        <f t="shared" si="155"/>
        <v>3.2</v>
      </c>
      <c r="T1153" s="30">
        <f t="shared" si="156"/>
        <v>15.7</v>
      </c>
      <c r="U1153" s="30">
        <f t="shared" si="157"/>
        <v>3</v>
      </c>
      <c r="V1153" s="30">
        <f t="shared" si="158"/>
        <v>0</v>
      </c>
      <c r="W1153" s="30">
        <f t="shared" si="159"/>
        <v>5</v>
      </c>
      <c r="X1153" s="30">
        <f t="shared" si="160"/>
        <v>1.2</v>
      </c>
      <c r="Y1153" s="30">
        <f t="shared" si="161"/>
        <v>38.760000000000005</v>
      </c>
    </row>
    <row r="1154" spans="1:25" x14ac:dyDescent="0.2">
      <c r="A1154" s="28">
        <v>42793</v>
      </c>
      <c r="B1154">
        <v>2017</v>
      </c>
      <c r="C1154">
        <v>2</v>
      </c>
      <c r="D1154" t="s">
        <v>565</v>
      </c>
      <c r="E1154" t="s">
        <v>62</v>
      </c>
      <c r="F1154">
        <v>1</v>
      </c>
      <c r="G1154" t="s">
        <v>1440</v>
      </c>
      <c r="H1154" t="s">
        <v>1440</v>
      </c>
      <c r="I1154" s="30">
        <v>5.67</v>
      </c>
      <c r="J1154" s="30">
        <v>3.68</v>
      </c>
      <c r="K1154" s="30">
        <v>7</v>
      </c>
      <c r="L1154" s="30">
        <v>16.399999999999999</v>
      </c>
      <c r="M1154" s="30">
        <v>14</v>
      </c>
      <c r="N1154" s="30">
        <v>0</v>
      </c>
      <c r="O1154" s="30">
        <v>7</v>
      </c>
      <c r="P1154" s="30">
        <v>2</v>
      </c>
      <c r="Q1154" s="30">
        <f t="shared" ref="Q1154:Q1217" si="162">IF($H1154="Oui",I1154,"")</f>
        <v>5.67</v>
      </c>
      <c r="R1154" s="30">
        <f t="shared" ref="R1154:R1217" si="163">IF($H1154="Oui",J1154,"")</f>
        <v>3.68</v>
      </c>
      <c r="S1154" s="30">
        <f t="shared" ref="S1154:S1217" si="164">IF($H1154="Oui",K1154,"")</f>
        <v>7</v>
      </c>
      <c r="T1154" s="30">
        <f t="shared" ref="T1154:T1217" si="165">IF($H1154="Oui",L1154,"")</f>
        <v>16.399999999999999</v>
      </c>
      <c r="U1154" s="30">
        <f t="shared" ref="U1154:U1217" si="166">IF($H1154="Oui",M1154,"")</f>
        <v>14</v>
      </c>
      <c r="V1154" s="30">
        <f t="shared" ref="V1154:V1217" si="167">IF($H1154="Oui",N1154,"")</f>
        <v>0</v>
      </c>
      <c r="W1154" s="30">
        <f t="shared" ref="W1154:W1217" si="168">IF($H1154="Oui",O1154,"")</f>
        <v>7</v>
      </c>
      <c r="X1154" s="30">
        <f t="shared" ref="X1154:X1217" si="169">IF($H1154="Oui",P1154,"")</f>
        <v>2</v>
      </c>
      <c r="Y1154" s="30">
        <f t="shared" ref="Y1154:Y1217" si="170">SUM(I1154:P1154)</f>
        <v>55.75</v>
      </c>
    </row>
    <row r="1155" spans="1:25" x14ac:dyDescent="0.2">
      <c r="A1155" s="28">
        <v>42794</v>
      </c>
      <c r="B1155">
        <v>2017</v>
      </c>
      <c r="C1155">
        <v>2</v>
      </c>
      <c r="D1155" t="s">
        <v>565</v>
      </c>
      <c r="E1155" t="s">
        <v>411</v>
      </c>
      <c r="F1155">
        <v>2</v>
      </c>
      <c r="G1155" t="s">
        <v>1440</v>
      </c>
      <c r="H1155" t="s">
        <v>1440</v>
      </c>
      <c r="I1155" s="30">
        <v>5.34</v>
      </c>
      <c r="J1155" s="30">
        <v>5.0199999999999996</v>
      </c>
      <c r="K1155" s="30">
        <v>7.5</v>
      </c>
      <c r="L1155" s="30">
        <v>26.4</v>
      </c>
      <c r="M1155" s="30">
        <v>9</v>
      </c>
      <c r="N1155" s="30">
        <v>2</v>
      </c>
      <c r="O1155" s="30">
        <v>18</v>
      </c>
      <c r="P1155" s="30">
        <v>0</v>
      </c>
      <c r="Q1155" s="30">
        <f t="shared" si="162"/>
        <v>5.34</v>
      </c>
      <c r="R1155" s="30">
        <f t="shared" si="163"/>
        <v>5.0199999999999996</v>
      </c>
      <c r="S1155" s="30">
        <f t="shared" si="164"/>
        <v>7.5</v>
      </c>
      <c r="T1155" s="30">
        <f t="shared" si="165"/>
        <v>26.4</v>
      </c>
      <c r="U1155" s="30">
        <f t="shared" si="166"/>
        <v>9</v>
      </c>
      <c r="V1155" s="30">
        <f t="shared" si="167"/>
        <v>2</v>
      </c>
      <c r="W1155" s="30">
        <f t="shared" si="168"/>
        <v>18</v>
      </c>
      <c r="X1155" s="30">
        <f t="shared" si="169"/>
        <v>0</v>
      </c>
      <c r="Y1155" s="30">
        <f t="shared" si="170"/>
        <v>73.259999999999991</v>
      </c>
    </row>
    <row r="1156" spans="1:25" x14ac:dyDescent="0.2">
      <c r="A1156" s="28">
        <v>42795</v>
      </c>
      <c r="B1156">
        <v>2017</v>
      </c>
      <c r="C1156">
        <v>3</v>
      </c>
      <c r="D1156" t="s">
        <v>508</v>
      </c>
      <c r="E1156" t="s">
        <v>413</v>
      </c>
      <c r="F1156">
        <v>3</v>
      </c>
      <c r="G1156" t="s">
        <v>1440</v>
      </c>
      <c r="H1156" t="s">
        <v>1440</v>
      </c>
      <c r="I1156" s="30">
        <v>4</v>
      </c>
      <c r="J1156" s="30">
        <v>4.66</v>
      </c>
      <c r="K1156" s="30">
        <v>5</v>
      </c>
      <c r="L1156" s="30">
        <v>15.1</v>
      </c>
      <c r="M1156" s="30">
        <v>17</v>
      </c>
      <c r="N1156" s="30">
        <v>0</v>
      </c>
      <c r="O1156" s="30">
        <v>5</v>
      </c>
      <c r="P1156" s="30">
        <v>2</v>
      </c>
      <c r="Q1156" s="30">
        <f t="shared" si="162"/>
        <v>4</v>
      </c>
      <c r="R1156" s="30">
        <f t="shared" si="163"/>
        <v>4.66</v>
      </c>
      <c r="S1156" s="30">
        <f t="shared" si="164"/>
        <v>5</v>
      </c>
      <c r="T1156" s="30">
        <f t="shared" si="165"/>
        <v>15.1</v>
      </c>
      <c r="U1156" s="30">
        <f t="shared" si="166"/>
        <v>17</v>
      </c>
      <c r="V1156" s="30">
        <f t="shared" si="167"/>
        <v>0</v>
      </c>
      <c r="W1156" s="30">
        <f t="shared" si="168"/>
        <v>5</v>
      </c>
      <c r="X1156" s="30">
        <f t="shared" si="169"/>
        <v>2</v>
      </c>
      <c r="Y1156" s="30">
        <f t="shared" si="170"/>
        <v>52.76</v>
      </c>
    </row>
    <row r="1157" spans="1:25" x14ac:dyDescent="0.2">
      <c r="A1157" s="28">
        <v>42796</v>
      </c>
      <c r="B1157">
        <v>2017</v>
      </c>
      <c r="C1157">
        <v>3</v>
      </c>
      <c r="D1157" t="s">
        <v>508</v>
      </c>
      <c r="E1157" t="s">
        <v>415</v>
      </c>
      <c r="F1157">
        <v>4</v>
      </c>
      <c r="G1157" t="s">
        <v>1440</v>
      </c>
      <c r="H1157" t="s">
        <v>1440</v>
      </c>
      <c r="I1157" s="30">
        <v>5</v>
      </c>
      <c r="J1157" s="30">
        <v>7.13</v>
      </c>
      <c r="K1157" s="30">
        <v>3</v>
      </c>
      <c r="L1157" s="30">
        <v>13</v>
      </c>
      <c r="M1157" s="30">
        <v>1</v>
      </c>
      <c r="N1157" s="30">
        <v>1</v>
      </c>
      <c r="O1157" s="30">
        <v>1</v>
      </c>
      <c r="P1157" s="30">
        <v>2</v>
      </c>
      <c r="Q1157" s="30">
        <f t="shared" si="162"/>
        <v>5</v>
      </c>
      <c r="R1157" s="30">
        <f t="shared" si="163"/>
        <v>7.13</v>
      </c>
      <c r="S1157" s="30">
        <f t="shared" si="164"/>
        <v>3</v>
      </c>
      <c r="T1157" s="30">
        <f t="shared" si="165"/>
        <v>13</v>
      </c>
      <c r="U1157" s="30">
        <f t="shared" si="166"/>
        <v>1</v>
      </c>
      <c r="V1157" s="30">
        <f t="shared" si="167"/>
        <v>1</v>
      </c>
      <c r="W1157" s="30">
        <f t="shared" si="168"/>
        <v>1</v>
      </c>
      <c r="X1157" s="30">
        <f t="shared" si="169"/>
        <v>2</v>
      </c>
      <c r="Y1157" s="30">
        <f t="shared" si="170"/>
        <v>33.129999999999995</v>
      </c>
    </row>
    <row r="1158" spans="1:25" x14ac:dyDescent="0.2">
      <c r="A1158" s="28">
        <v>42797</v>
      </c>
      <c r="B1158">
        <v>2017</v>
      </c>
      <c r="C1158">
        <v>3</v>
      </c>
      <c r="D1158" t="s">
        <v>508</v>
      </c>
      <c r="E1158" t="s">
        <v>417</v>
      </c>
      <c r="F1158">
        <v>5</v>
      </c>
      <c r="G1158" t="s">
        <v>1440</v>
      </c>
      <c r="H1158" t="s">
        <v>1440</v>
      </c>
      <c r="I1158" s="30">
        <v>9</v>
      </c>
      <c r="J1158" s="30">
        <v>2.99</v>
      </c>
      <c r="K1158" s="30">
        <v>4</v>
      </c>
      <c r="L1158" s="30">
        <v>12.9</v>
      </c>
      <c r="M1158" s="30">
        <v>9</v>
      </c>
      <c r="N1158" s="30">
        <v>1</v>
      </c>
      <c r="O1158" s="30">
        <v>6</v>
      </c>
      <c r="P1158" s="30">
        <v>4</v>
      </c>
      <c r="Q1158" s="30">
        <f t="shared" si="162"/>
        <v>9</v>
      </c>
      <c r="R1158" s="30">
        <f t="shared" si="163"/>
        <v>2.99</v>
      </c>
      <c r="S1158" s="30">
        <f t="shared" si="164"/>
        <v>4</v>
      </c>
      <c r="T1158" s="30">
        <f t="shared" si="165"/>
        <v>12.9</v>
      </c>
      <c r="U1158" s="30">
        <f t="shared" si="166"/>
        <v>9</v>
      </c>
      <c r="V1158" s="30">
        <f t="shared" si="167"/>
        <v>1</v>
      </c>
      <c r="W1158" s="30">
        <f t="shared" si="168"/>
        <v>6</v>
      </c>
      <c r="X1158" s="30">
        <f t="shared" si="169"/>
        <v>4</v>
      </c>
      <c r="Y1158" s="30">
        <f t="shared" si="170"/>
        <v>48.89</v>
      </c>
    </row>
    <row r="1159" spans="1:25" x14ac:dyDescent="0.2">
      <c r="A1159" s="28">
        <v>42798</v>
      </c>
      <c r="B1159">
        <v>2017</v>
      </c>
      <c r="C1159">
        <v>3</v>
      </c>
      <c r="D1159" t="s">
        <v>508</v>
      </c>
      <c r="E1159" t="s">
        <v>419</v>
      </c>
      <c r="F1159">
        <v>6</v>
      </c>
      <c r="G1159" t="s">
        <v>1440</v>
      </c>
      <c r="H1159" t="s">
        <v>1440</v>
      </c>
      <c r="I1159" s="30">
        <v>5.01</v>
      </c>
      <c r="J1159" s="30">
        <v>3.67</v>
      </c>
      <c r="K1159" s="30">
        <v>3.1</v>
      </c>
      <c r="L1159" s="30">
        <v>17</v>
      </c>
      <c r="M1159" s="30">
        <v>0</v>
      </c>
      <c r="N1159" s="30">
        <v>0</v>
      </c>
      <c r="O1159" s="30">
        <v>5</v>
      </c>
      <c r="P1159" s="30">
        <v>4.5</v>
      </c>
      <c r="Q1159" s="30">
        <f t="shared" si="162"/>
        <v>5.01</v>
      </c>
      <c r="R1159" s="30">
        <f t="shared" si="163"/>
        <v>3.67</v>
      </c>
      <c r="S1159" s="30">
        <f t="shared" si="164"/>
        <v>3.1</v>
      </c>
      <c r="T1159" s="30">
        <f t="shared" si="165"/>
        <v>17</v>
      </c>
      <c r="U1159" s="30">
        <f t="shared" si="166"/>
        <v>0</v>
      </c>
      <c r="V1159" s="30">
        <f t="shared" si="167"/>
        <v>0</v>
      </c>
      <c r="W1159" s="30">
        <f t="shared" si="168"/>
        <v>5</v>
      </c>
      <c r="X1159" s="30">
        <f t="shared" si="169"/>
        <v>4.5</v>
      </c>
      <c r="Y1159" s="30">
        <f t="shared" si="170"/>
        <v>38.28</v>
      </c>
    </row>
    <row r="1160" spans="1:25" x14ac:dyDescent="0.2">
      <c r="A1160" s="28">
        <v>42799</v>
      </c>
      <c r="B1160">
        <v>2017</v>
      </c>
      <c r="C1160">
        <v>3</v>
      </c>
      <c r="D1160" t="s">
        <v>508</v>
      </c>
      <c r="E1160" t="s">
        <v>421</v>
      </c>
      <c r="F1160">
        <v>7</v>
      </c>
      <c r="G1160" t="s">
        <v>1440</v>
      </c>
      <c r="H1160" t="s">
        <v>1440</v>
      </c>
      <c r="I1160" s="30">
        <v>12.33</v>
      </c>
      <c r="J1160" s="30">
        <v>4.33</v>
      </c>
      <c r="K1160" s="30">
        <v>5</v>
      </c>
      <c r="L1160" s="30">
        <v>33.9</v>
      </c>
      <c r="M1160" s="30">
        <v>3</v>
      </c>
      <c r="N1160" s="30">
        <v>0</v>
      </c>
      <c r="O1160" s="30">
        <v>6</v>
      </c>
      <c r="P1160" s="30">
        <v>5</v>
      </c>
      <c r="Q1160" s="30">
        <f t="shared" si="162"/>
        <v>12.33</v>
      </c>
      <c r="R1160" s="30">
        <f t="shared" si="163"/>
        <v>4.33</v>
      </c>
      <c r="S1160" s="30">
        <f t="shared" si="164"/>
        <v>5</v>
      </c>
      <c r="T1160" s="30">
        <f t="shared" si="165"/>
        <v>33.9</v>
      </c>
      <c r="U1160" s="30">
        <f t="shared" si="166"/>
        <v>3</v>
      </c>
      <c r="V1160" s="30">
        <f t="shared" si="167"/>
        <v>0</v>
      </c>
      <c r="W1160" s="30">
        <f t="shared" si="168"/>
        <v>6</v>
      </c>
      <c r="X1160" s="30">
        <f t="shared" si="169"/>
        <v>5</v>
      </c>
      <c r="Y1160" s="30">
        <f t="shared" si="170"/>
        <v>69.56</v>
      </c>
    </row>
    <row r="1161" spans="1:25" x14ac:dyDescent="0.2">
      <c r="A1161" s="28">
        <v>42800</v>
      </c>
      <c r="B1161">
        <v>2017</v>
      </c>
      <c r="C1161">
        <v>3</v>
      </c>
      <c r="D1161" t="s">
        <v>508</v>
      </c>
      <c r="E1161" t="s">
        <v>62</v>
      </c>
      <c r="F1161">
        <v>1</v>
      </c>
      <c r="G1161" t="s">
        <v>1440</v>
      </c>
      <c r="H1161" t="s">
        <v>1440</v>
      </c>
      <c r="I1161" s="30">
        <v>6.83</v>
      </c>
      <c r="J1161" s="30">
        <v>2.33</v>
      </c>
      <c r="K1161" s="30">
        <v>1.1000000000000001</v>
      </c>
      <c r="L1161" s="30">
        <v>19.600000000000001</v>
      </c>
      <c r="M1161" s="30">
        <v>1</v>
      </c>
      <c r="N1161" s="30">
        <v>0</v>
      </c>
      <c r="O1161" s="30">
        <v>0</v>
      </c>
      <c r="P1161" s="30">
        <v>3</v>
      </c>
      <c r="Q1161" s="30">
        <f t="shared" si="162"/>
        <v>6.83</v>
      </c>
      <c r="R1161" s="30">
        <f t="shared" si="163"/>
        <v>2.33</v>
      </c>
      <c r="S1161" s="30">
        <f t="shared" si="164"/>
        <v>1.1000000000000001</v>
      </c>
      <c r="T1161" s="30">
        <f t="shared" si="165"/>
        <v>19.600000000000001</v>
      </c>
      <c r="U1161" s="30">
        <f t="shared" si="166"/>
        <v>1</v>
      </c>
      <c r="V1161" s="30">
        <f t="shared" si="167"/>
        <v>0</v>
      </c>
      <c r="W1161" s="30">
        <f t="shared" si="168"/>
        <v>0</v>
      </c>
      <c r="X1161" s="30">
        <f t="shared" si="169"/>
        <v>3</v>
      </c>
      <c r="Y1161" s="30">
        <f t="shared" si="170"/>
        <v>33.86</v>
      </c>
    </row>
    <row r="1162" spans="1:25" x14ac:dyDescent="0.2">
      <c r="A1162" s="28">
        <v>42801</v>
      </c>
      <c r="B1162">
        <v>2017</v>
      </c>
      <c r="C1162">
        <v>3</v>
      </c>
      <c r="D1162" t="s">
        <v>508</v>
      </c>
      <c r="E1162" t="s">
        <v>411</v>
      </c>
      <c r="F1162">
        <v>2</v>
      </c>
      <c r="G1162" t="s">
        <v>1440</v>
      </c>
      <c r="H1162" t="s">
        <v>1440</v>
      </c>
      <c r="I1162" s="30">
        <v>2.34</v>
      </c>
      <c r="J1162" s="30">
        <v>5.33</v>
      </c>
      <c r="K1162" s="30">
        <v>6.5</v>
      </c>
      <c r="L1162" s="30">
        <v>15</v>
      </c>
      <c r="M1162" s="30">
        <v>4</v>
      </c>
      <c r="N1162" s="30">
        <v>0</v>
      </c>
      <c r="O1162" s="30">
        <v>0</v>
      </c>
      <c r="P1162" s="30">
        <v>2</v>
      </c>
      <c r="Q1162" s="30">
        <f t="shared" si="162"/>
        <v>2.34</v>
      </c>
      <c r="R1162" s="30">
        <f t="shared" si="163"/>
        <v>5.33</v>
      </c>
      <c r="S1162" s="30">
        <f t="shared" si="164"/>
        <v>6.5</v>
      </c>
      <c r="T1162" s="30">
        <f t="shared" si="165"/>
        <v>15</v>
      </c>
      <c r="U1162" s="30">
        <f t="shared" si="166"/>
        <v>4</v>
      </c>
      <c r="V1162" s="30">
        <f t="shared" si="167"/>
        <v>0</v>
      </c>
      <c r="W1162" s="30">
        <f t="shared" si="168"/>
        <v>0</v>
      </c>
      <c r="X1162" s="30">
        <f t="shared" si="169"/>
        <v>2</v>
      </c>
      <c r="Y1162" s="30">
        <f t="shared" si="170"/>
        <v>35.17</v>
      </c>
    </row>
    <row r="1163" spans="1:25" x14ac:dyDescent="0.2">
      <c r="A1163" s="28">
        <v>42802</v>
      </c>
      <c r="B1163">
        <v>2017</v>
      </c>
      <c r="C1163">
        <v>3</v>
      </c>
      <c r="D1163" t="s">
        <v>508</v>
      </c>
      <c r="E1163" t="s">
        <v>413</v>
      </c>
      <c r="F1163">
        <v>3</v>
      </c>
      <c r="G1163" t="s">
        <v>1440</v>
      </c>
      <c r="H1163" t="s">
        <v>1440</v>
      </c>
      <c r="I1163" s="30">
        <v>1</v>
      </c>
      <c r="J1163" s="30">
        <v>2.34</v>
      </c>
      <c r="K1163" s="30">
        <v>0</v>
      </c>
      <c r="L1163" s="30">
        <v>15.2</v>
      </c>
      <c r="M1163" s="30">
        <v>4</v>
      </c>
      <c r="N1163" s="30">
        <v>0</v>
      </c>
      <c r="O1163" s="30">
        <v>0</v>
      </c>
      <c r="P1163" s="30">
        <v>3</v>
      </c>
      <c r="Q1163" s="30">
        <f t="shared" si="162"/>
        <v>1</v>
      </c>
      <c r="R1163" s="30">
        <f t="shared" si="163"/>
        <v>2.34</v>
      </c>
      <c r="S1163" s="30">
        <f t="shared" si="164"/>
        <v>0</v>
      </c>
      <c r="T1163" s="30">
        <f t="shared" si="165"/>
        <v>15.2</v>
      </c>
      <c r="U1163" s="30">
        <f t="shared" si="166"/>
        <v>4</v>
      </c>
      <c r="V1163" s="30">
        <f t="shared" si="167"/>
        <v>0</v>
      </c>
      <c r="W1163" s="30">
        <f t="shared" si="168"/>
        <v>0</v>
      </c>
      <c r="X1163" s="30">
        <f t="shared" si="169"/>
        <v>3</v>
      </c>
      <c r="Y1163" s="30">
        <f t="shared" si="170"/>
        <v>25.54</v>
      </c>
    </row>
    <row r="1164" spans="1:25" x14ac:dyDescent="0.2">
      <c r="A1164" s="28">
        <v>42803</v>
      </c>
      <c r="B1164">
        <v>2017</v>
      </c>
      <c r="C1164">
        <v>3</v>
      </c>
      <c r="D1164" t="s">
        <v>508</v>
      </c>
      <c r="E1164" t="s">
        <v>415</v>
      </c>
      <c r="F1164">
        <v>4</v>
      </c>
      <c r="G1164" t="s">
        <v>1440</v>
      </c>
      <c r="H1164" t="s">
        <v>1440</v>
      </c>
      <c r="I1164" s="30">
        <v>11.33</v>
      </c>
      <c r="J1164" s="30">
        <v>2.33</v>
      </c>
      <c r="K1164" s="30">
        <v>6</v>
      </c>
      <c r="L1164" s="30">
        <v>26.9</v>
      </c>
      <c r="M1164" s="30">
        <v>6</v>
      </c>
      <c r="N1164" s="30">
        <v>1</v>
      </c>
      <c r="O1164" s="30">
        <v>0</v>
      </c>
      <c r="P1164" s="30">
        <v>2.5</v>
      </c>
      <c r="Q1164" s="30">
        <f t="shared" si="162"/>
        <v>11.33</v>
      </c>
      <c r="R1164" s="30">
        <f t="shared" si="163"/>
        <v>2.33</v>
      </c>
      <c r="S1164" s="30">
        <f t="shared" si="164"/>
        <v>6</v>
      </c>
      <c r="T1164" s="30">
        <f t="shared" si="165"/>
        <v>26.9</v>
      </c>
      <c r="U1164" s="30">
        <f t="shared" si="166"/>
        <v>6</v>
      </c>
      <c r="V1164" s="30">
        <f t="shared" si="167"/>
        <v>1</v>
      </c>
      <c r="W1164" s="30">
        <f t="shared" si="168"/>
        <v>0</v>
      </c>
      <c r="X1164" s="30">
        <f t="shared" si="169"/>
        <v>2.5</v>
      </c>
      <c r="Y1164" s="30">
        <f t="shared" si="170"/>
        <v>56.06</v>
      </c>
    </row>
    <row r="1165" spans="1:25" x14ac:dyDescent="0.2">
      <c r="A1165" s="28">
        <v>42804</v>
      </c>
      <c r="B1165">
        <v>2017</v>
      </c>
      <c r="C1165">
        <v>3</v>
      </c>
      <c r="D1165" t="s">
        <v>508</v>
      </c>
      <c r="E1165" t="s">
        <v>417</v>
      </c>
      <c r="F1165">
        <v>5</v>
      </c>
      <c r="G1165" t="s">
        <v>1440</v>
      </c>
      <c r="H1165" t="s">
        <v>1440</v>
      </c>
      <c r="I1165" s="30">
        <v>2</v>
      </c>
      <c r="J1165" s="30">
        <v>4.33</v>
      </c>
      <c r="K1165" s="30">
        <v>4.5999999999999996</v>
      </c>
      <c r="L1165" s="30">
        <v>26.3</v>
      </c>
      <c r="M1165" s="30">
        <v>8</v>
      </c>
      <c r="N1165" s="30">
        <v>1</v>
      </c>
      <c r="O1165" s="30">
        <v>0</v>
      </c>
      <c r="P1165" s="30">
        <v>1</v>
      </c>
      <c r="Q1165" s="30">
        <f t="shared" si="162"/>
        <v>2</v>
      </c>
      <c r="R1165" s="30">
        <f t="shared" si="163"/>
        <v>4.33</v>
      </c>
      <c r="S1165" s="30">
        <f t="shared" si="164"/>
        <v>4.5999999999999996</v>
      </c>
      <c r="T1165" s="30">
        <f t="shared" si="165"/>
        <v>26.3</v>
      </c>
      <c r="U1165" s="30">
        <f t="shared" si="166"/>
        <v>8</v>
      </c>
      <c r="V1165" s="30">
        <f t="shared" si="167"/>
        <v>1</v>
      </c>
      <c r="W1165" s="30">
        <f t="shared" si="168"/>
        <v>0</v>
      </c>
      <c r="X1165" s="30">
        <f t="shared" si="169"/>
        <v>1</v>
      </c>
      <c r="Y1165" s="30">
        <f t="shared" si="170"/>
        <v>47.230000000000004</v>
      </c>
    </row>
    <row r="1166" spans="1:25" x14ac:dyDescent="0.2">
      <c r="A1166" s="28">
        <v>42805</v>
      </c>
      <c r="B1166">
        <v>2017</v>
      </c>
      <c r="C1166">
        <v>3</v>
      </c>
      <c r="D1166" t="s">
        <v>508</v>
      </c>
      <c r="E1166" t="s">
        <v>419</v>
      </c>
      <c r="F1166">
        <v>6</v>
      </c>
      <c r="G1166" t="s">
        <v>1440</v>
      </c>
      <c r="H1166" t="s">
        <v>1440</v>
      </c>
      <c r="I1166" s="30">
        <v>6.33</v>
      </c>
      <c r="J1166" s="30">
        <v>4.0659999999999998</v>
      </c>
      <c r="K1166" s="30">
        <v>6</v>
      </c>
      <c r="L1166" s="30">
        <v>20.100000000000001</v>
      </c>
      <c r="M1166" s="30">
        <v>2</v>
      </c>
      <c r="N1166" s="30">
        <v>1</v>
      </c>
      <c r="O1166" s="30">
        <v>5</v>
      </c>
      <c r="P1166" s="30">
        <v>3.5</v>
      </c>
      <c r="Q1166" s="30">
        <f t="shared" si="162"/>
        <v>6.33</v>
      </c>
      <c r="R1166" s="30">
        <f t="shared" si="163"/>
        <v>4.0659999999999998</v>
      </c>
      <c r="S1166" s="30">
        <f t="shared" si="164"/>
        <v>6</v>
      </c>
      <c r="T1166" s="30">
        <f t="shared" si="165"/>
        <v>20.100000000000001</v>
      </c>
      <c r="U1166" s="30">
        <f t="shared" si="166"/>
        <v>2</v>
      </c>
      <c r="V1166" s="30">
        <f t="shared" si="167"/>
        <v>1</v>
      </c>
      <c r="W1166" s="30">
        <f t="shared" si="168"/>
        <v>5</v>
      </c>
      <c r="X1166" s="30">
        <f t="shared" si="169"/>
        <v>3.5</v>
      </c>
      <c r="Y1166" s="30">
        <f t="shared" si="170"/>
        <v>47.996000000000002</v>
      </c>
    </row>
    <row r="1167" spans="1:25" x14ac:dyDescent="0.2">
      <c r="A1167" s="28">
        <v>42806</v>
      </c>
      <c r="B1167">
        <v>2017</v>
      </c>
      <c r="C1167">
        <v>3</v>
      </c>
      <c r="D1167" t="s">
        <v>508</v>
      </c>
      <c r="E1167" t="s">
        <v>421</v>
      </c>
      <c r="F1167">
        <v>7</v>
      </c>
      <c r="G1167" t="s">
        <v>1440</v>
      </c>
      <c r="H1167" t="s">
        <v>1440</v>
      </c>
      <c r="I1167" s="30">
        <v>7.68</v>
      </c>
      <c r="J1167" s="30">
        <v>7.01</v>
      </c>
      <c r="K1167" s="30">
        <v>2</v>
      </c>
      <c r="L1167" s="30">
        <v>48</v>
      </c>
      <c r="M1167" s="30">
        <v>6</v>
      </c>
      <c r="N1167" s="30">
        <v>4</v>
      </c>
      <c r="O1167" s="30">
        <v>15</v>
      </c>
      <c r="P1167" s="30">
        <v>2</v>
      </c>
      <c r="Q1167" s="30">
        <f t="shared" si="162"/>
        <v>7.68</v>
      </c>
      <c r="R1167" s="30">
        <f t="shared" si="163"/>
        <v>7.01</v>
      </c>
      <c r="S1167" s="30">
        <f t="shared" si="164"/>
        <v>2</v>
      </c>
      <c r="T1167" s="30">
        <f t="shared" si="165"/>
        <v>48</v>
      </c>
      <c r="U1167" s="30">
        <f t="shared" si="166"/>
        <v>6</v>
      </c>
      <c r="V1167" s="30">
        <f t="shared" si="167"/>
        <v>4</v>
      </c>
      <c r="W1167" s="30">
        <f t="shared" si="168"/>
        <v>15</v>
      </c>
      <c r="X1167" s="30">
        <f t="shared" si="169"/>
        <v>2</v>
      </c>
      <c r="Y1167" s="30">
        <f t="shared" si="170"/>
        <v>91.69</v>
      </c>
    </row>
    <row r="1168" spans="1:25" x14ac:dyDescent="0.2">
      <c r="A1168" s="28">
        <v>42807</v>
      </c>
      <c r="B1168">
        <v>2017</v>
      </c>
      <c r="C1168">
        <v>3</v>
      </c>
      <c r="D1168" t="s">
        <v>508</v>
      </c>
      <c r="E1168" t="s">
        <v>62</v>
      </c>
      <c r="F1168">
        <v>1</v>
      </c>
      <c r="G1168" t="s">
        <v>1440</v>
      </c>
      <c r="H1168" t="s">
        <v>1440</v>
      </c>
      <c r="I1168" s="30">
        <v>2.33</v>
      </c>
      <c r="J1168" s="30">
        <v>0.68</v>
      </c>
      <c r="K1168" s="30">
        <v>2.7</v>
      </c>
      <c r="L1168" s="30">
        <v>17.8</v>
      </c>
      <c r="M1168" s="30">
        <v>2</v>
      </c>
      <c r="N1168" s="30">
        <v>0</v>
      </c>
      <c r="O1168" s="30">
        <v>10</v>
      </c>
      <c r="P1168" s="30">
        <v>0</v>
      </c>
      <c r="Q1168" s="30">
        <f t="shared" si="162"/>
        <v>2.33</v>
      </c>
      <c r="R1168" s="30">
        <f t="shared" si="163"/>
        <v>0.68</v>
      </c>
      <c r="S1168" s="30">
        <f t="shared" si="164"/>
        <v>2.7</v>
      </c>
      <c r="T1168" s="30">
        <f t="shared" si="165"/>
        <v>17.8</v>
      </c>
      <c r="U1168" s="30">
        <f t="shared" si="166"/>
        <v>2</v>
      </c>
      <c r="V1168" s="30">
        <f t="shared" si="167"/>
        <v>0</v>
      </c>
      <c r="W1168" s="30">
        <f t="shared" si="168"/>
        <v>10</v>
      </c>
      <c r="X1168" s="30">
        <f t="shared" si="169"/>
        <v>0</v>
      </c>
      <c r="Y1168" s="30">
        <f t="shared" si="170"/>
        <v>35.510000000000005</v>
      </c>
    </row>
    <row r="1169" spans="1:25" x14ac:dyDescent="0.2">
      <c r="A1169" s="28">
        <v>42808</v>
      </c>
      <c r="B1169">
        <v>2017</v>
      </c>
      <c r="C1169">
        <v>3</v>
      </c>
      <c r="D1169" t="s">
        <v>508</v>
      </c>
      <c r="E1169" t="s">
        <v>411</v>
      </c>
      <c r="F1169">
        <v>2</v>
      </c>
      <c r="G1169" t="s">
        <v>1440</v>
      </c>
      <c r="H1169" t="s">
        <v>1440</v>
      </c>
      <c r="I1169" s="30">
        <v>2.67</v>
      </c>
      <c r="J1169" s="30">
        <v>1.34</v>
      </c>
      <c r="K1169" s="30">
        <v>3</v>
      </c>
      <c r="L1169" s="30">
        <v>15</v>
      </c>
      <c r="M1169" s="30">
        <v>5</v>
      </c>
      <c r="N1169" s="30">
        <v>0</v>
      </c>
      <c r="O1169" s="30">
        <v>5</v>
      </c>
      <c r="P1169" s="30">
        <v>1</v>
      </c>
      <c r="Q1169" s="30">
        <f t="shared" si="162"/>
        <v>2.67</v>
      </c>
      <c r="R1169" s="30">
        <f t="shared" si="163"/>
        <v>1.34</v>
      </c>
      <c r="S1169" s="30">
        <f t="shared" si="164"/>
        <v>3</v>
      </c>
      <c r="T1169" s="30">
        <f t="shared" si="165"/>
        <v>15</v>
      </c>
      <c r="U1169" s="30">
        <f t="shared" si="166"/>
        <v>5</v>
      </c>
      <c r="V1169" s="30">
        <f t="shared" si="167"/>
        <v>0</v>
      </c>
      <c r="W1169" s="30">
        <f t="shared" si="168"/>
        <v>5</v>
      </c>
      <c r="X1169" s="30">
        <f t="shared" si="169"/>
        <v>1</v>
      </c>
      <c r="Y1169" s="30">
        <f t="shared" si="170"/>
        <v>33.01</v>
      </c>
    </row>
    <row r="1170" spans="1:25" x14ac:dyDescent="0.2">
      <c r="A1170" s="28">
        <v>42809</v>
      </c>
      <c r="B1170">
        <v>2017</v>
      </c>
      <c r="C1170">
        <v>3</v>
      </c>
      <c r="D1170" t="s">
        <v>508</v>
      </c>
      <c r="E1170" t="s">
        <v>413</v>
      </c>
      <c r="F1170">
        <v>3</v>
      </c>
      <c r="G1170" t="s">
        <v>1440</v>
      </c>
      <c r="H1170" t="s">
        <v>1440</v>
      </c>
      <c r="I1170" s="30">
        <v>3.66</v>
      </c>
      <c r="J1170" s="30">
        <v>1.7030000000000001</v>
      </c>
      <c r="K1170" s="30">
        <v>2.5</v>
      </c>
      <c r="L1170" s="30">
        <v>14.6</v>
      </c>
      <c r="M1170" s="30">
        <v>4</v>
      </c>
      <c r="N1170" s="30">
        <v>0</v>
      </c>
      <c r="O1170" s="30">
        <v>0</v>
      </c>
      <c r="P1170" s="30">
        <v>0</v>
      </c>
      <c r="Q1170" s="30">
        <f t="shared" si="162"/>
        <v>3.66</v>
      </c>
      <c r="R1170" s="30">
        <f t="shared" si="163"/>
        <v>1.7030000000000001</v>
      </c>
      <c r="S1170" s="30">
        <f t="shared" si="164"/>
        <v>2.5</v>
      </c>
      <c r="T1170" s="30">
        <f t="shared" si="165"/>
        <v>14.6</v>
      </c>
      <c r="U1170" s="30">
        <f t="shared" si="166"/>
        <v>4</v>
      </c>
      <c r="V1170" s="30">
        <f t="shared" si="167"/>
        <v>0</v>
      </c>
      <c r="W1170" s="30">
        <f t="shared" si="168"/>
        <v>0</v>
      </c>
      <c r="X1170" s="30">
        <f t="shared" si="169"/>
        <v>0</v>
      </c>
      <c r="Y1170" s="30">
        <f t="shared" si="170"/>
        <v>26.463000000000001</v>
      </c>
    </row>
    <row r="1171" spans="1:25" x14ac:dyDescent="0.2">
      <c r="A1171" s="28">
        <v>42810</v>
      </c>
      <c r="B1171">
        <v>2017</v>
      </c>
      <c r="C1171">
        <v>3</v>
      </c>
      <c r="D1171" t="s">
        <v>508</v>
      </c>
      <c r="E1171" t="s">
        <v>415</v>
      </c>
      <c r="F1171">
        <v>4</v>
      </c>
      <c r="G1171" t="s">
        <v>1440</v>
      </c>
      <c r="H1171" t="s">
        <v>1440</v>
      </c>
      <c r="I1171" s="30">
        <v>6</v>
      </c>
      <c r="J1171" s="30">
        <v>4.056</v>
      </c>
      <c r="K1171" s="30">
        <v>4.75</v>
      </c>
      <c r="L1171" s="30">
        <v>28.2</v>
      </c>
      <c r="M1171" s="30">
        <v>4</v>
      </c>
      <c r="N1171" s="30">
        <v>0</v>
      </c>
      <c r="O1171" s="30">
        <v>1</v>
      </c>
      <c r="P1171" s="30">
        <v>3</v>
      </c>
      <c r="Q1171" s="30">
        <f t="shared" si="162"/>
        <v>6</v>
      </c>
      <c r="R1171" s="30">
        <f t="shared" si="163"/>
        <v>4.056</v>
      </c>
      <c r="S1171" s="30">
        <f t="shared" si="164"/>
        <v>4.75</v>
      </c>
      <c r="T1171" s="30">
        <f t="shared" si="165"/>
        <v>28.2</v>
      </c>
      <c r="U1171" s="30">
        <f t="shared" si="166"/>
        <v>4</v>
      </c>
      <c r="V1171" s="30">
        <f t="shared" si="167"/>
        <v>0</v>
      </c>
      <c r="W1171" s="30">
        <f t="shared" si="168"/>
        <v>1</v>
      </c>
      <c r="X1171" s="30">
        <f t="shared" si="169"/>
        <v>3</v>
      </c>
      <c r="Y1171" s="30">
        <f t="shared" si="170"/>
        <v>51.006</v>
      </c>
    </row>
    <row r="1172" spans="1:25" x14ac:dyDescent="0.2">
      <c r="A1172" s="28">
        <v>42811</v>
      </c>
      <c r="B1172">
        <v>2017</v>
      </c>
      <c r="C1172">
        <v>3</v>
      </c>
      <c r="D1172" t="s">
        <v>508</v>
      </c>
      <c r="E1172" t="s">
        <v>417</v>
      </c>
      <c r="F1172">
        <v>5</v>
      </c>
      <c r="G1172" t="s">
        <v>1440</v>
      </c>
      <c r="H1172" t="s">
        <v>1440</v>
      </c>
      <c r="I1172" s="30">
        <v>4.33</v>
      </c>
      <c r="J1172" s="30">
        <v>2.802</v>
      </c>
      <c r="K1172" s="30">
        <v>0</v>
      </c>
      <c r="L1172" s="30">
        <v>11</v>
      </c>
      <c r="M1172" s="30">
        <v>14</v>
      </c>
      <c r="N1172" s="30">
        <v>0</v>
      </c>
      <c r="O1172" s="30">
        <v>3</v>
      </c>
      <c r="P1172" s="30">
        <v>3</v>
      </c>
      <c r="Q1172" s="30">
        <f t="shared" si="162"/>
        <v>4.33</v>
      </c>
      <c r="R1172" s="30">
        <f t="shared" si="163"/>
        <v>2.802</v>
      </c>
      <c r="S1172" s="30">
        <f t="shared" si="164"/>
        <v>0</v>
      </c>
      <c r="T1172" s="30">
        <f t="shared" si="165"/>
        <v>11</v>
      </c>
      <c r="U1172" s="30">
        <f t="shared" si="166"/>
        <v>14</v>
      </c>
      <c r="V1172" s="30">
        <f t="shared" si="167"/>
        <v>0</v>
      </c>
      <c r="W1172" s="30">
        <f t="shared" si="168"/>
        <v>3</v>
      </c>
      <c r="X1172" s="30">
        <f t="shared" si="169"/>
        <v>3</v>
      </c>
      <c r="Y1172" s="30">
        <f t="shared" si="170"/>
        <v>38.131999999999998</v>
      </c>
    </row>
    <row r="1173" spans="1:25" x14ac:dyDescent="0.2">
      <c r="A1173" s="28">
        <v>42812</v>
      </c>
      <c r="B1173">
        <v>2017</v>
      </c>
      <c r="C1173">
        <v>3</v>
      </c>
      <c r="D1173" t="s">
        <v>508</v>
      </c>
      <c r="E1173" t="s">
        <v>419</v>
      </c>
      <c r="F1173">
        <v>6</v>
      </c>
      <c r="G1173" t="s">
        <v>1440</v>
      </c>
      <c r="H1173" t="s">
        <v>1440</v>
      </c>
      <c r="I1173" s="30">
        <v>5</v>
      </c>
      <c r="J1173" s="30">
        <v>4.38</v>
      </c>
      <c r="K1173" s="30">
        <v>4.25</v>
      </c>
      <c r="L1173" s="30">
        <v>20.399999999999999</v>
      </c>
      <c r="M1173" s="30">
        <v>3</v>
      </c>
      <c r="N1173" s="30">
        <v>0</v>
      </c>
      <c r="O1173" s="30">
        <v>1</v>
      </c>
      <c r="P1173" s="30">
        <v>1</v>
      </c>
      <c r="Q1173" s="30">
        <f t="shared" si="162"/>
        <v>5</v>
      </c>
      <c r="R1173" s="30">
        <f t="shared" si="163"/>
        <v>4.38</v>
      </c>
      <c r="S1173" s="30">
        <f t="shared" si="164"/>
        <v>4.25</v>
      </c>
      <c r="T1173" s="30">
        <f t="shared" si="165"/>
        <v>20.399999999999999</v>
      </c>
      <c r="U1173" s="30">
        <f t="shared" si="166"/>
        <v>3</v>
      </c>
      <c r="V1173" s="30">
        <f t="shared" si="167"/>
        <v>0</v>
      </c>
      <c r="W1173" s="30">
        <f t="shared" si="168"/>
        <v>1</v>
      </c>
      <c r="X1173" s="30">
        <f t="shared" si="169"/>
        <v>1</v>
      </c>
      <c r="Y1173" s="30">
        <f t="shared" si="170"/>
        <v>39.03</v>
      </c>
    </row>
    <row r="1174" spans="1:25" x14ac:dyDescent="0.2">
      <c r="A1174" s="28">
        <v>42813</v>
      </c>
      <c r="B1174">
        <v>2017</v>
      </c>
      <c r="C1174">
        <v>3</v>
      </c>
      <c r="D1174" t="s">
        <v>508</v>
      </c>
      <c r="E1174" t="s">
        <v>421</v>
      </c>
      <c r="F1174">
        <v>7</v>
      </c>
      <c r="G1174" t="s">
        <v>1440</v>
      </c>
      <c r="H1174" t="s">
        <v>1440</v>
      </c>
      <c r="I1174" s="30">
        <v>10</v>
      </c>
      <c r="J1174" s="30">
        <v>3.6930000000000001</v>
      </c>
      <c r="K1174" s="30">
        <v>2</v>
      </c>
      <c r="L1174" s="30">
        <v>39.1</v>
      </c>
      <c r="M1174" s="30">
        <v>3</v>
      </c>
      <c r="N1174" s="30">
        <v>0</v>
      </c>
      <c r="O1174" s="30">
        <v>5</v>
      </c>
      <c r="P1174" s="30">
        <v>3</v>
      </c>
      <c r="Q1174" s="30">
        <f t="shared" si="162"/>
        <v>10</v>
      </c>
      <c r="R1174" s="30">
        <f t="shared" si="163"/>
        <v>3.6930000000000001</v>
      </c>
      <c r="S1174" s="30">
        <f t="shared" si="164"/>
        <v>2</v>
      </c>
      <c r="T1174" s="30">
        <f t="shared" si="165"/>
        <v>39.1</v>
      </c>
      <c r="U1174" s="30">
        <f t="shared" si="166"/>
        <v>3</v>
      </c>
      <c r="V1174" s="30">
        <f t="shared" si="167"/>
        <v>0</v>
      </c>
      <c r="W1174" s="30">
        <f t="shared" si="168"/>
        <v>5</v>
      </c>
      <c r="X1174" s="30">
        <f t="shared" si="169"/>
        <v>3</v>
      </c>
      <c r="Y1174" s="30">
        <f t="shared" si="170"/>
        <v>65.793000000000006</v>
      </c>
    </row>
    <row r="1175" spans="1:25" x14ac:dyDescent="0.2">
      <c r="A1175" s="28">
        <v>42814</v>
      </c>
      <c r="B1175">
        <v>2017</v>
      </c>
      <c r="C1175">
        <v>3</v>
      </c>
      <c r="D1175" t="s">
        <v>508</v>
      </c>
      <c r="E1175" t="s">
        <v>62</v>
      </c>
      <c r="F1175">
        <v>1</v>
      </c>
      <c r="G1175" t="s">
        <v>1440</v>
      </c>
      <c r="H1175" t="s">
        <v>1440</v>
      </c>
      <c r="I1175" s="30">
        <v>1.66</v>
      </c>
      <c r="J1175" s="30">
        <v>6.6829999999999998</v>
      </c>
      <c r="K1175" s="30">
        <v>4.7</v>
      </c>
      <c r="L1175" s="30">
        <v>16.100000000000001</v>
      </c>
      <c r="M1175" s="30">
        <v>3</v>
      </c>
      <c r="N1175" s="30">
        <v>0</v>
      </c>
      <c r="O1175" s="30">
        <v>7</v>
      </c>
      <c r="P1175" s="30">
        <v>3</v>
      </c>
      <c r="Q1175" s="30">
        <f t="shared" si="162"/>
        <v>1.66</v>
      </c>
      <c r="R1175" s="30">
        <f t="shared" si="163"/>
        <v>6.6829999999999998</v>
      </c>
      <c r="S1175" s="30">
        <f t="shared" si="164"/>
        <v>4.7</v>
      </c>
      <c r="T1175" s="30">
        <f t="shared" si="165"/>
        <v>16.100000000000001</v>
      </c>
      <c r="U1175" s="30">
        <f t="shared" si="166"/>
        <v>3</v>
      </c>
      <c r="V1175" s="30">
        <f t="shared" si="167"/>
        <v>0</v>
      </c>
      <c r="W1175" s="30">
        <f t="shared" si="168"/>
        <v>7</v>
      </c>
      <c r="X1175" s="30">
        <f t="shared" si="169"/>
        <v>3</v>
      </c>
      <c r="Y1175" s="30">
        <f t="shared" si="170"/>
        <v>42.143000000000001</v>
      </c>
    </row>
    <row r="1176" spans="1:25" x14ac:dyDescent="0.2">
      <c r="A1176" s="28">
        <v>42815</v>
      </c>
      <c r="B1176">
        <v>2017</v>
      </c>
      <c r="C1176">
        <v>3</v>
      </c>
      <c r="D1176" t="s">
        <v>508</v>
      </c>
      <c r="E1176" t="s">
        <v>411</v>
      </c>
      <c r="F1176">
        <v>2</v>
      </c>
      <c r="G1176" t="s">
        <v>1440</v>
      </c>
      <c r="H1176" t="s">
        <v>1440</v>
      </c>
      <c r="I1176" s="30">
        <v>9.16</v>
      </c>
      <c r="J1176" s="30">
        <v>2.0299999999999998</v>
      </c>
      <c r="K1176" s="30">
        <v>2.2000000000000002</v>
      </c>
      <c r="L1176" s="30">
        <v>12.6</v>
      </c>
      <c r="M1176" s="30">
        <v>4</v>
      </c>
      <c r="N1176" s="30">
        <v>0</v>
      </c>
      <c r="O1176" s="30">
        <v>1</v>
      </c>
      <c r="P1176" s="30">
        <v>5.3</v>
      </c>
      <c r="Q1176" s="30">
        <f t="shared" si="162"/>
        <v>9.16</v>
      </c>
      <c r="R1176" s="30">
        <f t="shared" si="163"/>
        <v>2.0299999999999998</v>
      </c>
      <c r="S1176" s="30">
        <f t="shared" si="164"/>
        <v>2.2000000000000002</v>
      </c>
      <c r="T1176" s="30">
        <f t="shared" si="165"/>
        <v>12.6</v>
      </c>
      <c r="U1176" s="30">
        <f t="shared" si="166"/>
        <v>4</v>
      </c>
      <c r="V1176" s="30">
        <f t="shared" si="167"/>
        <v>0</v>
      </c>
      <c r="W1176" s="30">
        <f t="shared" si="168"/>
        <v>1</v>
      </c>
      <c r="X1176" s="30">
        <f t="shared" si="169"/>
        <v>5.3</v>
      </c>
      <c r="Y1176" s="30">
        <f t="shared" si="170"/>
        <v>36.29</v>
      </c>
    </row>
    <row r="1177" spans="1:25" x14ac:dyDescent="0.2">
      <c r="A1177" s="28">
        <v>42816</v>
      </c>
      <c r="B1177">
        <v>2017</v>
      </c>
      <c r="C1177">
        <v>3</v>
      </c>
      <c r="D1177" t="s">
        <v>508</v>
      </c>
      <c r="E1177" t="s">
        <v>413</v>
      </c>
      <c r="F1177">
        <v>3</v>
      </c>
      <c r="G1177" t="s">
        <v>1440</v>
      </c>
      <c r="H1177" t="s">
        <v>1440</v>
      </c>
      <c r="I1177" s="30">
        <v>1.66</v>
      </c>
      <c r="J1177" s="30">
        <v>5.0229999999999997</v>
      </c>
      <c r="K1177" s="30">
        <v>2</v>
      </c>
      <c r="L1177" s="30">
        <v>16.399999999999999</v>
      </c>
      <c r="M1177" s="30">
        <v>7</v>
      </c>
      <c r="N1177" s="30">
        <v>0</v>
      </c>
      <c r="O1177" s="30">
        <v>2</v>
      </c>
      <c r="P1177" s="30">
        <v>2</v>
      </c>
      <c r="Q1177" s="30">
        <f t="shared" si="162"/>
        <v>1.66</v>
      </c>
      <c r="R1177" s="30">
        <f t="shared" si="163"/>
        <v>5.0229999999999997</v>
      </c>
      <c r="S1177" s="30">
        <f t="shared" si="164"/>
        <v>2</v>
      </c>
      <c r="T1177" s="30">
        <f t="shared" si="165"/>
        <v>16.399999999999999</v>
      </c>
      <c r="U1177" s="30">
        <f t="shared" si="166"/>
        <v>7</v>
      </c>
      <c r="V1177" s="30">
        <f t="shared" si="167"/>
        <v>0</v>
      </c>
      <c r="W1177" s="30">
        <f t="shared" si="168"/>
        <v>2</v>
      </c>
      <c r="X1177" s="30">
        <f t="shared" si="169"/>
        <v>2</v>
      </c>
      <c r="Y1177" s="30">
        <f t="shared" si="170"/>
        <v>36.082999999999998</v>
      </c>
    </row>
    <row r="1178" spans="1:25" x14ac:dyDescent="0.2">
      <c r="A1178" s="28">
        <v>42817</v>
      </c>
      <c r="B1178">
        <v>2017</v>
      </c>
      <c r="C1178">
        <v>3</v>
      </c>
      <c r="D1178" t="s">
        <v>508</v>
      </c>
      <c r="E1178" t="s">
        <v>415</v>
      </c>
      <c r="F1178">
        <v>4</v>
      </c>
      <c r="G1178" t="s">
        <v>1440</v>
      </c>
      <c r="H1178" t="s">
        <v>1440</v>
      </c>
      <c r="I1178" s="30">
        <v>7.34</v>
      </c>
      <c r="J1178" s="30">
        <v>2.133</v>
      </c>
      <c r="K1178" s="30">
        <v>1</v>
      </c>
      <c r="L1178" s="30">
        <v>13.3</v>
      </c>
      <c r="M1178" s="30">
        <v>8</v>
      </c>
      <c r="N1178" s="30">
        <v>0</v>
      </c>
      <c r="O1178" s="30">
        <v>6</v>
      </c>
      <c r="P1178" s="30">
        <v>3.5</v>
      </c>
      <c r="Q1178" s="30">
        <f t="shared" si="162"/>
        <v>7.34</v>
      </c>
      <c r="R1178" s="30">
        <f t="shared" si="163"/>
        <v>2.133</v>
      </c>
      <c r="S1178" s="30">
        <f t="shared" si="164"/>
        <v>1</v>
      </c>
      <c r="T1178" s="30">
        <f t="shared" si="165"/>
        <v>13.3</v>
      </c>
      <c r="U1178" s="30">
        <f t="shared" si="166"/>
        <v>8</v>
      </c>
      <c r="V1178" s="30">
        <f t="shared" si="167"/>
        <v>0</v>
      </c>
      <c r="W1178" s="30">
        <f t="shared" si="168"/>
        <v>6</v>
      </c>
      <c r="X1178" s="30">
        <f t="shared" si="169"/>
        <v>3.5</v>
      </c>
      <c r="Y1178" s="30">
        <f t="shared" si="170"/>
        <v>41.272999999999996</v>
      </c>
    </row>
    <row r="1179" spans="1:25" x14ac:dyDescent="0.2">
      <c r="A1179" s="28">
        <v>42818</v>
      </c>
      <c r="B1179">
        <v>2017</v>
      </c>
      <c r="C1179">
        <v>3</v>
      </c>
      <c r="D1179" t="s">
        <v>508</v>
      </c>
      <c r="E1179" t="s">
        <v>417</v>
      </c>
      <c r="F1179">
        <v>5</v>
      </c>
      <c r="G1179" t="s">
        <v>1440</v>
      </c>
      <c r="H1179" t="s">
        <v>1440</v>
      </c>
      <c r="I1179" s="30">
        <v>1.67</v>
      </c>
      <c r="J1179" s="30">
        <v>3</v>
      </c>
      <c r="K1179" s="30">
        <v>4.5</v>
      </c>
      <c r="L1179" s="30">
        <v>12.3</v>
      </c>
      <c r="M1179" s="30">
        <v>7</v>
      </c>
      <c r="N1179" s="30">
        <v>0</v>
      </c>
      <c r="O1179" s="30">
        <v>5</v>
      </c>
      <c r="P1179" s="30">
        <v>6.3</v>
      </c>
      <c r="Q1179" s="30">
        <f t="shared" si="162"/>
        <v>1.67</v>
      </c>
      <c r="R1179" s="30">
        <f t="shared" si="163"/>
        <v>3</v>
      </c>
      <c r="S1179" s="30">
        <f t="shared" si="164"/>
        <v>4.5</v>
      </c>
      <c r="T1179" s="30">
        <f t="shared" si="165"/>
        <v>12.3</v>
      </c>
      <c r="U1179" s="30">
        <f t="shared" si="166"/>
        <v>7</v>
      </c>
      <c r="V1179" s="30">
        <f t="shared" si="167"/>
        <v>0</v>
      </c>
      <c r="W1179" s="30">
        <f t="shared" si="168"/>
        <v>5</v>
      </c>
      <c r="X1179" s="30">
        <f t="shared" si="169"/>
        <v>6.3</v>
      </c>
      <c r="Y1179" s="30">
        <f t="shared" si="170"/>
        <v>39.769999999999996</v>
      </c>
    </row>
    <row r="1180" spans="1:25" x14ac:dyDescent="0.2">
      <c r="A1180" s="28">
        <v>42819</v>
      </c>
      <c r="B1180">
        <v>2017</v>
      </c>
      <c r="C1180">
        <v>3</v>
      </c>
      <c r="D1180" t="s">
        <v>508</v>
      </c>
      <c r="E1180" t="s">
        <v>419</v>
      </c>
      <c r="F1180">
        <v>6</v>
      </c>
      <c r="G1180" t="s">
        <v>1440</v>
      </c>
      <c r="H1180" t="s">
        <v>1440</v>
      </c>
      <c r="I1180" s="30">
        <v>10</v>
      </c>
      <c r="J1180" s="30">
        <v>5.49</v>
      </c>
      <c r="K1180" s="30">
        <v>1</v>
      </c>
      <c r="L1180" s="30">
        <v>33.299999999999997</v>
      </c>
      <c r="M1180" s="30">
        <v>3</v>
      </c>
      <c r="N1180" s="30">
        <v>0</v>
      </c>
      <c r="O1180" s="30">
        <v>0</v>
      </c>
      <c r="P1180" s="30">
        <v>4</v>
      </c>
      <c r="Q1180" s="30">
        <f t="shared" si="162"/>
        <v>10</v>
      </c>
      <c r="R1180" s="30">
        <f t="shared" si="163"/>
        <v>5.49</v>
      </c>
      <c r="S1180" s="30">
        <f t="shared" si="164"/>
        <v>1</v>
      </c>
      <c r="T1180" s="30">
        <f t="shared" si="165"/>
        <v>33.299999999999997</v>
      </c>
      <c r="U1180" s="30">
        <f t="shared" si="166"/>
        <v>3</v>
      </c>
      <c r="V1180" s="30">
        <f t="shared" si="167"/>
        <v>0</v>
      </c>
      <c r="W1180" s="30">
        <f t="shared" si="168"/>
        <v>0</v>
      </c>
      <c r="X1180" s="30">
        <f t="shared" si="169"/>
        <v>4</v>
      </c>
      <c r="Y1180" s="30">
        <f t="shared" si="170"/>
        <v>56.79</v>
      </c>
    </row>
    <row r="1181" spans="1:25" x14ac:dyDescent="0.2">
      <c r="A1181" s="28">
        <v>42820</v>
      </c>
      <c r="B1181">
        <v>2017</v>
      </c>
      <c r="C1181">
        <v>3</v>
      </c>
      <c r="D1181" t="s">
        <v>508</v>
      </c>
      <c r="E1181" t="s">
        <v>421</v>
      </c>
      <c r="F1181">
        <v>7</v>
      </c>
      <c r="G1181" t="s">
        <v>1440</v>
      </c>
      <c r="H1181" t="s">
        <v>1440</v>
      </c>
      <c r="I1181" s="30">
        <v>5.34</v>
      </c>
      <c r="J1181" s="30">
        <v>5.36</v>
      </c>
      <c r="K1181" s="30">
        <v>3.45</v>
      </c>
      <c r="L1181" s="30">
        <v>18</v>
      </c>
      <c r="M1181" s="30">
        <v>4</v>
      </c>
      <c r="N1181" s="30">
        <v>0</v>
      </c>
      <c r="O1181" s="30">
        <v>10</v>
      </c>
      <c r="P1181" s="30">
        <v>8</v>
      </c>
      <c r="Q1181" s="30">
        <f t="shared" si="162"/>
        <v>5.34</v>
      </c>
      <c r="R1181" s="30">
        <f t="shared" si="163"/>
        <v>5.36</v>
      </c>
      <c r="S1181" s="30">
        <f t="shared" si="164"/>
        <v>3.45</v>
      </c>
      <c r="T1181" s="30">
        <f t="shared" si="165"/>
        <v>18</v>
      </c>
      <c r="U1181" s="30">
        <f t="shared" si="166"/>
        <v>4</v>
      </c>
      <c r="V1181" s="30">
        <f t="shared" si="167"/>
        <v>0</v>
      </c>
      <c r="W1181" s="30">
        <f t="shared" si="168"/>
        <v>10</v>
      </c>
      <c r="X1181" s="30">
        <f t="shared" si="169"/>
        <v>8</v>
      </c>
      <c r="Y1181" s="30">
        <f t="shared" si="170"/>
        <v>54.15</v>
      </c>
    </row>
    <row r="1182" spans="1:25" x14ac:dyDescent="0.2">
      <c r="A1182" s="28">
        <v>42821</v>
      </c>
      <c r="B1182">
        <v>2017</v>
      </c>
      <c r="C1182">
        <v>3</v>
      </c>
      <c r="D1182" t="s">
        <v>508</v>
      </c>
      <c r="E1182" t="s">
        <v>62</v>
      </c>
      <c r="F1182">
        <v>1</v>
      </c>
      <c r="G1182" t="s">
        <v>1440</v>
      </c>
      <c r="H1182" t="s">
        <v>1440</v>
      </c>
      <c r="I1182" s="30">
        <v>4.84</v>
      </c>
      <c r="J1182" s="30">
        <v>3.4630000000000001</v>
      </c>
      <c r="K1182" s="30">
        <v>3.5</v>
      </c>
      <c r="L1182" s="30">
        <v>14.8</v>
      </c>
      <c r="M1182" s="30">
        <v>5</v>
      </c>
      <c r="N1182" s="30">
        <v>0</v>
      </c>
      <c r="O1182" s="30">
        <v>1</v>
      </c>
      <c r="P1182" s="30">
        <v>4</v>
      </c>
      <c r="Q1182" s="30">
        <f t="shared" si="162"/>
        <v>4.84</v>
      </c>
      <c r="R1182" s="30">
        <f t="shared" si="163"/>
        <v>3.4630000000000001</v>
      </c>
      <c r="S1182" s="30">
        <f t="shared" si="164"/>
        <v>3.5</v>
      </c>
      <c r="T1182" s="30">
        <f t="shared" si="165"/>
        <v>14.8</v>
      </c>
      <c r="U1182" s="30">
        <f t="shared" si="166"/>
        <v>5</v>
      </c>
      <c r="V1182" s="30">
        <f t="shared" si="167"/>
        <v>0</v>
      </c>
      <c r="W1182" s="30">
        <f t="shared" si="168"/>
        <v>1</v>
      </c>
      <c r="X1182" s="30">
        <f t="shared" si="169"/>
        <v>4</v>
      </c>
      <c r="Y1182" s="30">
        <f t="shared" si="170"/>
        <v>36.603000000000002</v>
      </c>
    </row>
    <row r="1183" spans="1:25" x14ac:dyDescent="0.2">
      <c r="A1183" s="28">
        <v>42822</v>
      </c>
      <c r="B1183">
        <v>2017</v>
      </c>
      <c r="C1183">
        <v>3</v>
      </c>
      <c r="D1183" t="s">
        <v>508</v>
      </c>
      <c r="E1183" t="s">
        <v>411</v>
      </c>
      <c r="F1183">
        <v>2</v>
      </c>
      <c r="G1183" t="s">
        <v>1440</v>
      </c>
      <c r="H1183" t="s">
        <v>1440</v>
      </c>
      <c r="I1183" s="30">
        <v>2.67</v>
      </c>
      <c r="J1183" s="30">
        <v>2.67</v>
      </c>
      <c r="K1183" s="30">
        <v>7</v>
      </c>
      <c r="L1183" s="30">
        <v>22</v>
      </c>
      <c r="M1183" s="30">
        <v>14</v>
      </c>
      <c r="N1183" s="30">
        <v>0</v>
      </c>
      <c r="O1183" s="30">
        <v>0</v>
      </c>
      <c r="P1183" s="30">
        <v>6</v>
      </c>
      <c r="Q1183" s="30">
        <f t="shared" si="162"/>
        <v>2.67</v>
      </c>
      <c r="R1183" s="30">
        <f t="shared" si="163"/>
        <v>2.67</v>
      </c>
      <c r="S1183" s="30">
        <f t="shared" si="164"/>
        <v>7</v>
      </c>
      <c r="T1183" s="30">
        <f t="shared" si="165"/>
        <v>22</v>
      </c>
      <c r="U1183" s="30">
        <f t="shared" si="166"/>
        <v>14</v>
      </c>
      <c r="V1183" s="30">
        <f t="shared" si="167"/>
        <v>0</v>
      </c>
      <c r="W1183" s="30">
        <f t="shared" si="168"/>
        <v>0</v>
      </c>
      <c r="X1183" s="30">
        <f t="shared" si="169"/>
        <v>6</v>
      </c>
      <c r="Y1183" s="30">
        <f t="shared" si="170"/>
        <v>54.34</v>
      </c>
    </row>
    <row r="1184" spans="1:25" x14ac:dyDescent="0.2">
      <c r="A1184" s="28">
        <v>42823</v>
      </c>
      <c r="B1184">
        <v>2017</v>
      </c>
      <c r="C1184">
        <v>3</v>
      </c>
      <c r="D1184" t="s">
        <v>508</v>
      </c>
      <c r="E1184" t="s">
        <v>413</v>
      </c>
      <c r="F1184">
        <v>3</v>
      </c>
      <c r="G1184" t="s">
        <v>1440</v>
      </c>
      <c r="H1184" t="s">
        <v>1440</v>
      </c>
      <c r="I1184" s="30">
        <v>6.34</v>
      </c>
      <c r="J1184" s="30">
        <v>1.34</v>
      </c>
      <c r="K1184" s="30">
        <v>4</v>
      </c>
      <c r="L1184" s="30">
        <v>12.9</v>
      </c>
      <c r="M1184" s="30">
        <v>3</v>
      </c>
      <c r="N1184" s="30">
        <v>0</v>
      </c>
      <c r="O1184" s="30">
        <v>7</v>
      </c>
      <c r="P1184" s="30">
        <v>4.5</v>
      </c>
      <c r="Q1184" s="30">
        <f t="shared" si="162"/>
        <v>6.34</v>
      </c>
      <c r="R1184" s="30">
        <f t="shared" si="163"/>
        <v>1.34</v>
      </c>
      <c r="S1184" s="30">
        <f t="shared" si="164"/>
        <v>4</v>
      </c>
      <c r="T1184" s="30">
        <f t="shared" si="165"/>
        <v>12.9</v>
      </c>
      <c r="U1184" s="30">
        <f t="shared" si="166"/>
        <v>3</v>
      </c>
      <c r="V1184" s="30">
        <f t="shared" si="167"/>
        <v>0</v>
      </c>
      <c r="W1184" s="30">
        <f t="shared" si="168"/>
        <v>7</v>
      </c>
      <c r="X1184" s="30">
        <f t="shared" si="169"/>
        <v>4.5</v>
      </c>
      <c r="Y1184" s="30">
        <f t="shared" si="170"/>
        <v>39.08</v>
      </c>
    </row>
    <row r="1185" spans="1:25" x14ac:dyDescent="0.2">
      <c r="A1185" s="28">
        <v>42824</v>
      </c>
      <c r="B1185">
        <v>2017</v>
      </c>
      <c r="C1185">
        <v>3</v>
      </c>
      <c r="D1185" t="s">
        <v>508</v>
      </c>
      <c r="E1185" t="s">
        <v>415</v>
      </c>
      <c r="F1185">
        <v>4</v>
      </c>
      <c r="G1185" t="s">
        <v>1440</v>
      </c>
      <c r="H1185" t="s">
        <v>1440</v>
      </c>
      <c r="I1185" s="30">
        <v>1.33</v>
      </c>
      <c r="J1185" s="30">
        <v>2.6930000000000001</v>
      </c>
      <c r="K1185" s="30">
        <v>5</v>
      </c>
      <c r="L1185" s="30">
        <v>9.5</v>
      </c>
      <c r="M1185" s="30">
        <v>9</v>
      </c>
      <c r="N1185" s="30">
        <v>0</v>
      </c>
      <c r="O1185" s="30">
        <v>0</v>
      </c>
      <c r="P1185" s="30">
        <v>2</v>
      </c>
      <c r="Q1185" s="30">
        <f t="shared" si="162"/>
        <v>1.33</v>
      </c>
      <c r="R1185" s="30">
        <f t="shared" si="163"/>
        <v>2.6930000000000001</v>
      </c>
      <c r="S1185" s="30">
        <f t="shared" si="164"/>
        <v>5</v>
      </c>
      <c r="T1185" s="30">
        <f t="shared" si="165"/>
        <v>9.5</v>
      </c>
      <c r="U1185" s="30">
        <f t="shared" si="166"/>
        <v>9</v>
      </c>
      <c r="V1185" s="30">
        <f t="shared" si="167"/>
        <v>0</v>
      </c>
      <c r="W1185" s="30">
        <f t="shared" si="168"/>
        <v>0</v>
      </c>
      <c r="X1185" s="30">
        <f t="shared" si="169"/>
        <v>2</v>
      </c>
      <c r="Y1185" s="30">
        <f t="shared" si="170"/>
        <v>29.523</v>
      </c>
    </row>
    <row r="1186" spans="1:25" x14ac:dyDescent="0.2">
      <c r="A1186" s="28">
        <v>42825</v>
      </c>
      <c r="B1186">
        <v>2017</v>
      </c>
      <c r="C1186">
        <v>3</v>
      </c>
      <c r="D1186" t="s">
        <v>508</v>
      </c>
      <c r="E1186" t="s">
        <v>417</v>
      </c>
      <c r="F1186">
        <v>5</v>
      </c>
      <c r="G1186" t="s">
        <v>1440</v>
      </c>
      <c r="H1186" t="s">
        <v>1440</v>
      </c>
      <c r="I1186" s="30">
        <v>4</v>
      </c>
      <c r="J1186" s="30">
        <v>2</v>
      </c>
      <c r="K1186" s="30">
        <v>3.5</v>
      </c>
      <c r="L1186" s="30">
        <v>22.2</v>
      </c>
      <c r="M1186" s="30">
        <v>2</v>
      </c>
      <c r="N1186" s="30">
        <v>0</v>
      </c>
      <c r="O1186" s="30">
        <v>2</v>
      </c>
      <c r="P1186" s="30">
        <v>6</v>
      </c>
      <c r="Q1186" s="30">
        <f t="shared" si="162"/>
        <v>4</v>
      </c>
      <c r="R1186" s="30">
        <f t="shared" si="163"/>
        <v>2</v>
      </c>
      <c r="S1186" s="30">
        <f t="shared" si="164"/>
        <v>3.5</v>
      </c>
      <c r="T1186" s="30">
        <f t="shared" si="165"/>
        <v>22.2</v>
      </c>
      <c r="U1186" s="30">
        <f t="shared" si="166"/>
        <v>2</v>
      </c>
      <c r="V1186" s="30">
        <f t="shared" si="167"/>
        <v>0</v>
      </c>
      <c r="W1186" s="30">
        <f t="shared" si="168"/>
        <v>2</v>
      </c>
      <c r="X1186" s="30">
        <f t="shared" si="169"/>
        <v>6</v>
      </c>
      <c r="Y1186" s="30">
        <f t="shared" si="170"/>
        <v>41.7</v>
      </c>
    </row>
    <row r="1187" spans="1:25" x14ac:dyDescent="0.2">
      <c r="A1187" s="28">
        <v>42826</v>
      </c>
      <c r="B1187">
        <v>2017</v>
      </c>
      <c r="C1187">
        <v>4</v>
      </c>
      <c r="D1187" t="s">
        <v>509</v>
      </c>
      <c r="E1187" t="s">
        <v>419</v>
      </c>
      <c r="F1187">
        <v>6</v>
      </c>
      <c r="G1187" t="s">
        <v>1440</v>
      </c>
      <c r="H1187" t="s">
        <v>1440</v>
      </c>
      <c r="I1187" s="30">
        <v>2.33</v>
      </c>
      <c r="J1187" s="30">
        <v>2</v>
      </c>
      <c r="K1187" s="30">
        <v>2</v>
      </c>
      <c r="L1187" s="30">
        <v>34</v>
      </c>
      <c r="M1187" s="30">
        <v>2</v>
      </c>
      <c r="N1187" s="30">
        <v>0</v>
      </c>
      <c r="O1187" s="30">
        <v>1</v>
      </c>
      <c r="P1187" s="30">
        <v>3</v>
      </c>
      <c r="Q1187" s="30">
        <f t="shared" si="162"/>
        <v>2.33</v>
      </c>
      <c r="R1187" s="30">
        <f t="shared" si="163"/>
        <v>2</v>
      </c>
      <c r="S1187" s="30">
        <f t="shared" si="164"/>
        <v>2</v>
      </c>
      <c r="T1187" s="30">
        <f t="shared" si="165"/>
        <v>34</v>
      </c>
      <c r="U1187" s="30">
        <f t="shared" si="166"/>
        <v>2</v>
      </c>
      <c r="V1187" s="30">
        <f t="shared" si="167"/>
        <v>0</v>
      </c>
      <c r="W1187" s="30">
        <f t="shared" si="168"/>
        <v>1</v>
      </c>
      <c r="X1187" s="30">
        <f t="shared" si="169"/>
        <v>3</v>
      </c>
      <c r="Y1187" s="30">
        <f t="shared" si="170"/>
        <v>46.33</v>
      </c>
    </row>
    <row r="1188" spans="1:25" x14ac:dyDescent="0.2">
      <c r="A1188" s="28">
        <v>42827</v>
      </c>
      <c r="B1188">
        <v>2017</v>
      </c>
      <c r="C1188">
        <v>4</v>
      </c>
      <c r="D1188" t="s">
        <v>509</v>
      </c>
      <c r="E1188" t="s">
        <v>421</v>
      </c>
      <c r="F1188">
        <v>7</v>
      </c>
      <c r="G1188" t="s">
        <v>1440</v>
      </c>
      <c r="H1188" t="s">
        <v>1440</v>
      </c>
      <c r="I1188" s="30">
        <v>6.67</v>
      </c>
      <c r="J1188" s="30">
        <v>4.2229999999999999</v>
      </c>
      <c r="K1188" s="30">
        <v>4</v>
      </c>
      <c r="L1188" s="30">
        <v>23</v>
      </c>
      <c r="M1188" s="30">
        <v>4</v>
      </c>
      <c r="N1188" s="30">
        <v>0</v>
      </c>
      <c r="O1188" s="30">
        <v>9</v>
      </c>
      <c r="P1188" s="30">
        <v>12.4</v>
      </c>
      <c r="Q1188" s="30">
        <f t="shared" si="162"/>
        <v>6.67</v>
      </c>
      <c r="R1188" s="30">
        <f t="shared" si="163"/>
        <v>4.2229999999999999</v>
      </c>
      <c r="S1188" s="30">
        <f t="shared" si="164"/>
        <v>4</v>
      </c>
      <c r="T1188" s="30">
        <f t="shared" si="165"/>
        <v>23</v>
      </c>
      <c r="U1188" s="30">
        <f t="shared" si="166"/>
        <v>4</v>
      </c>
      <c r="V1188" s="30">
        <f t="shared" si="167"/>
        <v>0</v>
      </c>
      <c r="W1188" s="30">
        <f t="shared" si="168"/>
        <v>9</v>
      </c>
      <c r="X1188" s="30">
        <f t="shared" si="169"/>
        <v>12.4</v>
      </c>
      <c r="Y1188" s="30">
        <f t="shared" si="170"/>
        <v>63.292999999999999</v>
      </c>
    </row>
    <row r="1189" spans="1:25" x14ac:dyDescent="0.2">
      <c r="A1189" s="28">
        <v>42828</v>
      </c>
      <c r="B1189">
        <v>2017</v>
      </c>
      <c r="C1189">
        <v>4</v>
      </c>
      <c r="D1189" t="s">
        <v>509</v>
      </c>
      <c r="E1189" t="s">
        <v>62</v>
      </c>
      <c r="F1189">
        <v>1</v>
      </c>
      <c r="G1189" t="s">
        <v>1440</v>
      </c>
      <c r="H1189" t="s">
        <v>1440</v>
      </c>
      <c r="I1189" s="30">
        <v>6.33</v>
      </c>
      <c r="J1189" s="30">
        <v>1</v>
      </c>
      <c r="K1189" s="30">
        <v>5.6</v>
      </c>
      <c r="L1189" s="30">
        <v>25.6</v>
      </c>
      <c r="M1189" s="30">
        <v>8</v>
      </c>
      <c r="N1189" s="30">
        <v>0</v>
      </c>
      <c r="O1189" s="30">
        <v>20</v>
      </c>
      <c r="P1189" s="30">
        <v>3</v>
      </c>
      <c r="Q1189" s="30">
        <f t="shared" si="162"/>
        <v>6.33</v>
      </c>
      <c r="R1189" s="30">
        <f t="shared" si="163"/>
        <v>1</v>
      </c>
      <c r="S1189" s="30">
        <f t="shared" si="164"/>
        <v>5.6</v>
      </c>
      <c r="T1189" s="30">
        <f t="shared" si="165"/>
        <v>25.6</v>
      </c>
      <c r="U1189" s="30">
        <f t="shared" si="166"/>
        <v>8</v>
      </c>
      <c r="V1189" s="30">
        <f t="shared" si="167"/>
        <v>0</v>
      </c>
      <c r="W1189" s="30">
        <f t="shared" si="168"/>
        <v>20</v>
      </c>
      <c r="X1189" s="30">
        <f t="shared" si="169"/>
        <v>3</v>
      </c>
      <c r="Y1189" s="30">
        <f t="shared" si="170"/>
        <v>69.53</v>
      </c>
    </row>
    <row r="1190" spans="1:25" x14ac:dyDescent="0.2">
      <c r="A1190" s="28">
        <v>42829</v>
      </c>
      <c r="B1190">
        <v>2017</v>
      </c>
      <c r="C1190">
        <v>4</v>
      </c>
      <c r="D1190" t="s">
        <v>509</v>
      </c>
      <c r="E1190" t="s">
        <v>411</v>
      </c>
      <c r="F1190">
        <v>2</v>
      </c>
      <c r="G1190" t="s">
        <v>1440</v>
      </c>
      <c r="H1190" t="s">
        <v>1440</v>
      </c>
      <c r="I1190" s="30">
        <v>0.33</v>
      </c>
      <c r="J1190" s="30">
        <v>1.0329999999999999</v>
      </c>
      <c r="K1190" s="30">
        <v>2.2000000000000002</v>
      </c>
      <c r="L1190" s="30">
        <v>8</v>
      </c>
      <c r="M1190" s="30">
        <v>2</v>
      </c>
      <c r="N1190" s="30">
        <v>0</v>
      </c>
      <c r="O1190" s="30">
        <v>5</v>
      </c>
      <c r="P1190" s="30">
        <v>5.5</v>
      </c>
      <c r="Q1190" s="30">
        <f t="shared" si="162"/>
        <v>0.33</v>
      </c>
      <c r="R1190" s="30">
        <f t="shared" si="163"/>
        <v>1.0329999999999999</v>
      </c>
      <c r="S1190" s="30">
        <f t="shared" si="164"/>
        <v>2.2000000000000002</v>
      </c>
      <c r="T1190" s="30">
        <f t="shared" si="165"/>
        <v>8</v>
      </c>
      <c r="U1190" s="30">
        <f t="shared" si="166"/>
        <v>2</v>
      </c>
      <c r="V1190" s="30">
        <f t="shared" si="167"/>
        <v>0</v>
      </c>
      <c r="W1190" s="30">
        <f t="shared" si="168"/>
        <v>5</v>
      </c>
      <c r="X1190" s="30">
        <f t="shared" si="169"/>
        <v>5.5</v>
      </c>
      <c r="Y1190" s="30">
        <f t="shared" si="170"/>
        <v>24.063000000000002</v>
      </c>
    </row>
    <row r="1191" spans="1:25" x14ac:dyDescent="0.2">
      <c r="A1191" s="28">
        <v>42830</v>
      </c>
      <c r="B1191">
        <v>2017</v>
      </c>
      <c r="C1191">
        <v>4</v>
      </c>
      <c r="D1191" t="s">
        <v>509</v>
      </c>
      <c r="E1191" t="s">
        <v>413</v>
      </c>
      <c r="F1191">
        <v>3</v>
      </c>
      <c r="G1191" t="s">
        <v>1440</v>
      </c>
      <c r="H1191" t="s">
        <v>1440</v>
      </c>
      <c r="I1191" s="30">
        <v>5</v>
      </c>
      <c r="J1191" s="30">
        <v>0.23100000000000001</v>
      </c>
      <c r="K1191" s="30">
        <v>0.2</v>
      </c>
      <c r="L1191" s="30">
        <v>13.6</v>
      </c>
      <c r="M1191" s="30">
        <v>9</v>
      </c>
      <c r="N1191" s="30">
        <v>2</v>
      </c>
      <c r="O1191" s="30">
        <v>6</v>
      </c>
      <c r="P1191" s="30">
        <v>1</v>
      </c>
      <c r="Q1191" s="30">
        <f t="shared" si="162"/>
        <v>5</v>
      </c>
      <c r="R1191" s="30">
        <f t="shared" si="163"/>
        <v>0.23100000000000001</v>
      </c>
      <c r="S1191" s="30">
        <f t="shared" si="164"/>
        <v>0.2</v>
      </c>
      <c r="T1191" s="30">
        <f t="shared" si="165"/>
        <v>13.6</v>
      </c>
      <c r="U1191" s="30">
        <f t="shared" si="166"/>
        <v>9</v>
      </c>
      <c r="V1191" s="30">
        <f t="shared" si="167"/>
        <v>2</v>
      </c>
      <c r="W1191" s="30">
        <f t="shared" si="168"/>
        <v>6</v>
      </c>
      <c r="X1191" s="30">
        <f t="shared" si="169"/>
        <v>1</v>
      </c>
      <c r="Y1191" s="30">
        <f t="shared" si="170"/>
        <v>37.030999999999999</v>
      </c>
    </row>
    <row r="1192" spans="1:25" x14ac:dyDescent="0.2">
      <c r="A1192" s="28">
        <v>42831</v>
      </c>
      <c r="B1192">
        <v>2017</v>
      </c>
      <c r="C1192">
        <v>4</v>
      </c>
      <c r="D1192" t="s">
        <v>509</v>
      </c>
      <c r="E1192" t="s">
        <v>415</v>
      </c>
      <c r="F1192">
        <v>4</v>
      </c>
      <c r="G1192" t="s">
        <v>1440</v>
      </c>
      <c r="H1192" t="s">
        <v>1440</v>
      </c>
      <c r="I1192" s="30">
        <v>5</v>
      </c>
      <c r="J1192" s="30">
        <v>0.66</v>
      </c>
      <c r="K1192" s="30">
        <v>3.1</v>
      </c>
      <c r="L1192" s="30">
        <v>10.9</v>
      </c>
      <c r="M1192" s="30">
        <v>4</v>
      </c>
      <c r="N1192" s="30">
        <v>1</v>
      </c>
      <c r="O1192" s="30">
        <v>0</v>
      </c>
      <c r="P1192" s="30">
        <v>1</v>
      </c>
      <c r="Q1192" s="30">
        <f t="shared" si="162"/>
        <v>5</v>
      </c>
      <c r="R1192" s="30">
        <f t="shared" si="163"/>
        <v>0.66</v>
      </c>
      <c r="S1192" s="30">
        <f t="shared" si="164"/>
        <v>3.1</v>
      </c>
      <c r="T1192" s="30">
        <f t="shared" si="165"/>
        <v>10.9</v>
      </c>
      <c r="U1192" s="30">
        <f t="shared" si="166"/>
        <v>4</v>
      </c>
      <c r="V1192" s="30">
        <f t="shared" si="167"/>
        <v>1</v>
      </c>
      <c r="W1192" s="30">
        <f t="shared" si="168"/>
        <v>0</v>
      </c>
      <c r="X1192" s="30">
        <f t="shared" si="169"/>
        <v>1</v>
      </c>
      <c r="Y1192" s="30">
        <f t="shared" si="170"/>
        <v>25.66</v>
      </c>
    </row>
    <row r="1193" spans="1:25" x14ac:dyDescent="0.2">
      <c r="A1193" s="28">
        <v>42832</v>
      </c>
      <c r="B1193">
        <v>2017</v>
      </c>
      <c r="C1193">
        <v>4</v>
      </c>
      <c r="D1193" t="s">
        <v>509</v>
      </c>
      <c r="E1193" t="s">
        <v>417</v>
      </c>
      <c r="F1193">
        <v>5</v>
      </c>
      <c r="G1193" t="s">
        <v>1440</v>
      </c>
      <c r="H1193" t="s">
        <v>1440</v>
      </c>
      <c r="I1193" s="30">
        <v>3.5</v>
      </c>
      <c r="J1193" s="30">
        <v>4</v>
      </c>
      <c r="K1193" s="30">
        <v>2</v>
      </c>
      <c r="L1193" s="30">
        <v>16</v>
      </c>
      <c r="M1193" s="30">
        <v>5</v>
      </c>
      <c r="N1193" s="30">
        <v>0</v>
      </c>
      <c r="O1193" s="30">
        <v>5</v>
      </c>
      <c r="P1193" s="30">
        <v>5</v>
      </c>
      <c r="Q1193" s="30">
        <f t="shared" si="162"/>
        <v>3.5</v>
      </c>
      <c r="R1193" s="30">
        <f t="shared" si="163"/>
        <v>4</v>
      </c>
      <c r="S1193" s="30">
        <f t="shared" si="164"/>
        <v>2</v>
      </c>
      <c r="T1193" s="30">
        <f t="shared" si="165"/>
        <v>16</v>
      </c>
      <c r="U1193" s="30">
        <f t="shared" si="166"/>
        <v>5</v>
      </c>
      <c r="V1193" s="30">
        <f t="shared" si="167"/>
        <v>0</v>
      </c>
      <c r="W1193" s="30">
        <f t="shared" si="168"/>
        <v>5</v>
      </c>
      <c r="X1193" s="30">
        <f t="shared" si="169"/>
        <v>5</v>
      </c>
      <c r="Y1193" s="30">
        <f t="shared" si="170"/>
        <v>40.5</v>
      </c>
    </row>
    <row r="1194" spans="1:25" x14ac:dyDescent="0.2">
      <c r="A1194" s="28">
        <v>42833</v>
      </c>
      <c r="B1194">
        <v>2017</v>
      </c>
      <c r="C1194">
        <v>4</v>
      </c>
      <c r="D1194" t="s">
        <v>509</v>
      </c>
      <c r="E1194" t="s">
        <v>419</v>
      </c>
      <c r="F1194">
        <v>6</v>
      </c>
      <c r="G1194" t="s">
        <v>1440</v>
      </c>
      <c r="H1194" t="s">
        <v>1440</v>
      </c>
      <c r="I1194" s="30">
        <v>7.51</v>
      </c>
      <c r="J1194" s="30">
        <v>8.7590000000000003</v>
      </c>
      <c r="K1194" s="30">
        <v>2.0499999999999998</v>
      </c>
      <c r="L1194" s="30">
        <v>23</v>
      </c>
      <c r="M1194" s="30">
        <v>3</v>
      </c>
      <c r="N1194" s="30">
        <v>0</v>
      </c>
      <c r="O1194" s="30">
        <v>11</v>
      </c>
      <c r="P1194" s="30">
        <v>6</v>
      </c>
      <c r="Q1194" s="30">
        <f t="shared" si="162"/>
        <v>7.51</v>
      </c>
      <c r="R1194" s="30">
        <f t="shared" si="163"/>
        <v>8.7590000000000003</v>
      </c>
      <c r="S1194" s="30">
        <f t="shared" si="164"/>
        <v>2.0499999999999998</v>
      </c>
      <c r="T1194" s="30">
        <f t="shared" si="165"/>
        <v>23</v>
      </c>
      <c r="U1194" s="30">
        <f t="shared" si="166"/>
        <v>3</v>
      </c>
      <c r="V1194" s="30">
        <f t="shared" si="167"/>
        <v>0</v>
      </c>
      <c r="W1194" s="30">
        <f t="shared" si="168"/>
        <v>11</v>
      </c>
      <c r="X1194" s="30">
        <f t="shared" si="169"/>
        <v>6</v>
      </c>
      <c r="Y1194" s="30">
        <f t="shared" si="170"/>
        <v>61.319000000000003</v>
      </c>
    </row>
    <row r="1195" spans="1:25" x14ac:dyDescent="0.2">
      <c r="A1195" s="28">
        <v>42834</v>
      </c>
      <c r="B1195">
        <v>2017</v>
      </c>
      <c r="C1195">
        <v>4</v>
      </c>
      <c r="D1195" t="s">
        <v>509</v>
      </c>
      <c r="E1195" t="s">
        <v>421</v>
      </c>
      <c r="F1195">
        <v>7</v>
      </c>
      <c r="G1195" t="s">
        <v>1440</v>
      </c>
      <c r="H1195" t="s">
        <v>1440</v>
      </c>
      <c r="I1195" s="30">
        <v>4.99</v>
      </c>
      <c r="J1195" s="30">
        <v>5.34</v>
      </c>
      <c r="K1195" s="30">
        <v>8.25</v>
      </c>
      <c r="L1195" s="30">
        <v>22</v>
      </c>
      <c r="M1195" s="30">
        <v>3</v>
      </c>
      <c r="N1195" s="30">
        <v>0</v>
      </c>
      <c r="O1195" s="30">
        <v>0</v>
      </c>
      <c r="P1195" s="30">
        <v>1</v>
      </c>
      <c r="Q1195" s="30">
        <f t="shared" si="162"/>
        <v>4.99</v>
      </c>
      <c r="R1195" s="30">
        <f t="shared" si="163"/>
        <v>5.34</v>
      </c>
      <c r="S1195" s="30">
        <f t="shared" si="164"/>
        <v>8.25</v>
      </c>
      <c r="T1195" s="30">
        <f t="shared" si="165"/>
        <v>22</v>
      </c>
      <c r="U1195" s="30">
        <f t="shared" si="166"/>
        <v>3</v>
      </c>
      <c r="V1195" s="30">
        <f t="shared" si="167"/>
        <v>0</v>
      </c>
      <c r="W1195" s="30">
        <f t="shared" si="168"/>
        <v>0</v>
      </c>
      <c r="X1195" s="30">
        <f t="shared" si="169"/>
        <v>1</v>
      </c>
      <c r="Y1195" s="30">
        <f t="shared" si="170"/>
        <v>44.58</v>
      </c>
    </row>
    <row r="1196" spans="1:25" x14ac:dyDescent="0.2">
      <c r="A1196" s="28">
        <v>42835</v>
      </c>
      <c r="B1196">
        <v>2017</v>
      </c>
      <c r="C1196">
        <v>4</v>
      </c>
      <c r="D1196" t="s">
        <v>509</v>
      </c>
      <c r="E1196" t="s">
        <v>62</v>
      </c>
      <c r="F1196">
        <v>1</v>
      </c>
      <c r="G1196" t="s">
        <v>1440</v>
      </c>
      <c r="H1196" t="s">
        <v>1440</v>
      </c>
      <c r="I1196" s="30">
        <v>8.66</v>
      </c>
      <c r="J1196" s="30">
        <v>1.363</v>
      </c>
      <c r="K1196" s="30">
        <v>1.05</v>
      </c>
      <c r="L1196" s="30">
        <v>27.5</v>
      </c>
      <c r="M1196" s="30">
        <v>1</v>
      </c>
      <c r="N1196" s="30">
        <v>0</v>
      </c>
      <c r="O1196" s="30">
        <v>4</v>
      </c>
      <c r="P1196" s="30">
        <v>4</v>
      </c>
      <c r="Q1196" s="30">
        <f t="shared" si="162"/>
        <v>8.66</v>
      </c>
      <c r="R1196" s="30">
        <f t="shared" si="163"/>
        <v>1.363</v>
      </c>
      <c r="S1196" s="30">
        <f t="shared" si="164"/>
        <v>1.05</v>
      </c>
      <c r="T1196" s="30">
        <f t="shared" si="165"/>
        <v>27.5</v>
      </c>
      <c r="U1196" s="30">
        <f t="shared" si="166"/>
        <v>1</v>
      </c>
      <c r="V1196" s="30">
        <f t="shared" si="167"/>
        <v>0</v>
      </c>
      <c r="W1196" s="30">
        <f t="shared" si="168"/>
        <v>4</v>
      </c>
      <c r="X1196" s="30">
        <f t="shared" si="169"/>
        <v>4</v>
      </c>
      <c r="Y1196" s="30">
        <f t="shared" si="170"/>
        <v>47.573</v>
      </c>
    </row>
    <row r="1197" spans="1:25" x14ac:dyDescent="0.2">
      <c r="A1197" s="28">
        <v>42836</v>
      </c>
      <c r="B1197">
        <v>2017</v>
      </c>
      <c r="C1197">
        <v>4</v>
      </c>
      <c r="D1197" t="s">
        <v>509</v>
      </c>
      <c r="E1197" t="s">
        <v>411</v>
      </c>
      <c r="F1197">
        <v>2</v>
      </c>
      <c r="G1197" t="s">
        <v>1440</v>
      </c>
      <c r="H1197" t="s">
        <v>1440</v>
      </c>
      <c r="I1197" s="30">
        <v>4</v>
      </c>
      <c r="J1197" s="30">
        <v>2.33</v>
      </c>
      <c r="K1197" s="30">
        <v>3</v>
      </c>
      <c r="L1197" s="30">
        <v>17</v>
      </c>
      <c r="M1197" s="30">
        <v>5</v>
      </c>
      <c r="N1197" s="30">
        <v>0</v>
      </c>
      <c r="O1197" s="30">
        <v>11</v>
      </c>
      <c r="P1197" s="30">
        <v>1</v>
      </c>
      <c r="Q1197" s="30">
        <f t="shared" si="162"/>
        <v>4</v>
      </c>
      <c r="R1197" s="30">
        <f t="shared" si="163"/>
        <v>2.33</v>
      </c>
      <c r="S1197" s="30">
        <f t="shared" si="164"/>
        <v>3</v>
      </c>
      <c r="T1197" s="30">
        <f t="shared" si="165"/>
        <v>17</v>
      </c>
      <c r="U1197" s="30">
        <f t="shared" si="166"/>
        <v>5</v>
      </c>
      <c r="V1197" s="30">
        <f t="shared" si="167"/>
        <v>0</v>
      </c>
      <c r="W1197" s="30">
        <f t="shared" si="168"/>
        <v>11</v>
      </c>
      <c r="X1197" s="30">
        <f t="shared" si="169"/>
        <v>1</v>
      </c>
      <c r="Y1197" s="30">
        <f t="shared" si="170"/>
        <v>43.33</v>
      </c>
    </row>
    <row r="1198" spans="1:25" x14ac:dyDescent="0.2">
      <c r="A1198" s="28">
        <v>42837</v>
      </c>
      <c r="B1198">
        <v>2017</v>
      </c>
      <c r="C1198">
        <v>4</v>
      </c>
      <c r="D1198" t="s">
        <v>509</v>
      </c>
      <c r="E1198" t="s">
        <v>413</v>
      </c>
      <c r="F1198">
        <v>3</v>
      </c>
      <c r="G1198" t="s">
        <v>1440</v>
      </c>
      <c r="H1198" t="s">
        <v>1440</v>
      </c>
      <c r="I1198" s="30">
        <v>11.99</v>
      </c>
      <c r="J1198" s="30">
        <v>3.32</v>
      </c>
      <c r="K1198" s="30">
        <v>3.35</v>
      </c>
      <c r="L1198" s="30">
        <v>11</v>
      </c>
      <c r="M1198" s="30">
        <v>10</v>
      </c>
      <c r="N1198" s="30">
        <v>2</v>
      </c>
      <c r="O1198" s="30">
        <v>10</v>
      </c>
      <c r="P1198" s="30">
        <v>4</v>
      </c>
      <c r="Q1198" s="30">
        <f t="shared" si="162"/>
        <v>11.99</v>
      </c>
      <c r="R1198" s="30">
        <f t="shared" si="163"/>
        <v>3.32</v>
      </c>
      <c r="S1198" s="30">
        <f t="shared" si="164"/>
        <v>3.35</v>
      </c>
      <c r="T1198" s="30">
        <f t="shared" si="165"/>
        <v>11</v>
      </c>
      <c r="U1198" s="30">
        <f t="shared" si="166"/>
        <v>10</v>
      </c>
      <c r="V1198" s="30">
        <f t="shared" si="167"/>
        <v>2</v>
      </c>
      <c r="W1198" s="30">
        <f t="shared" si="168"/>
        <v>10</v>
      </c>
      <c r="X1198" s="30">
        <f t="shared" si="169"/>
        <v>4</v>
      </c>
      <c r="Y1198" s="30">
        <f t="shared" si="170"/>
        <v>55.66</v>
      </c>
    </row>
    <row r="1199" spans="1:25" x14ac:dyDescent="0.2">
      <c r="A1199" s="28">
        <v>42838</v>
      </c>
      <c r="B1199">
        <v>2017</v>
      </c>
      <c r="C1199">
        <v>4</v>
      </c>
      <c r="D1199" t="s">
        <v>509</v>
      </c>
      <c r="E1199" t="s">
        <v>415</v>
      </c>
      <c r="F1199">
        <v>4</v>
      </c>
      <c r="G1199" t="s">
        <v>1440</v>
      </c>
      <c r="H1199" t="s">
        <v>1440</v>
      </c>
      <c r="I1199" s="30">
        <v>5</v>
      </c>
      <c r="J1199" s="30">
        <v>2.4390000000000001</v>
      </c>
      <c r="K1199" s="30">
        <v>2</v>
      </c>
      <c r="L1199" s="30">
        <v>30.9</v>
      </c>
      <c r="M1199" s="30">
        <v>1</v>
      </c>
      <c r="N1199" s="30">
        <v>0</v>
      </c>
      <c r="O1199" s="30">
        <v>2</v>
      </c>
      <c r="P1199" s="30">
        <v>5</v>
      </c>
      <c r="Q1199" s="30">
        <f t="shared" si="162"/>
        <v>5</v>
      </c>
      <c r="R1199" s="30">
        <f t="shared" si="163"/>
        <v>2.4390000000000001</v>
      </c>
      <c r="S1199" s="30">
        <f t="shared" si="164"/>
        <v>2</v>
      </c>
      <c r="T1199" s="30">
        <f t="shared" si="165"/>
        <v>30.9</v>
      </c>
      <c r="U1199" s="30">
        <f t="shared" si="166"/>
        <v>1</v>
      </c>
      <c r="V1199" s="30">
        <f t="shared" si="167"/>
        <v>0</v>
      </c>
      <c r="W1199" s="30">
        <f t="shared" si="168"/>
        <v>2</v>
      </c>
      <c r="X1199" s="30">
        <f t="shared" si="169"/>
        <v>5</v>
      </c>
      <c r="Y1199" s="30">
        <f t="shared" si="170"/>
        <v>48.338999999999999</v>
      </c>
    </row>
    <row r="1200" spans="1:25" x14ac:dyDescent="0.2">
      <c r="A1200" s="28">
        <v>42839</v>
      </c>
      <c r="B1200">
        <v>2017</v>
      </c>
      <c r="C1200">
        <v>4</v>
      </c>
      <c r="D1200" t="s">
        <v>509</v>
      </c>
      <c r="E1200" t="s">
        <v>417</v>
      </c>
      <c r="F1200">
        <v>5</v>
      </c>
      <c r="G1200" t="s">
        <v>1440</v>
      </c>
      <c r="H1200" t="s">
        <v>1440</v>
      </c>
      <c r="I1200" s="30">
        <v>7.34</v>
      </c>
      <c r="J1200" s="30">
        <v>4.9800000000000004</v>
      </c>
      <c r="K1200" s="30">
        <v>5</v>
      </c>
      <c r="L1200" s="30">
        <v>13</v>
      </c>
      <c r="M1200" s="30">
        <v>3</v>
      </c>
      <c r="N1200" s="30">
        <v>0</v>
      </c>
      <c r="O1200" s="30">
        <v>16</v>
      </c>
      <c r="P1200" s="30">
        <v>4</v>
      </c>
      <c r="Q1200" s="30">
        <f t="shared" si="162"/>
        <v>7.34</v>
      </c>
      <c r="R1200" s="30">
        <f t="shared" si="163"/>
        <v>4.9800000000000004</v>
      </c>
      <c r="S1200" s="30">
        <f t="shared" si="164"/>
        <v>5</v>
      </c>
      <c r="T1200" s="30">
        <f t="shared" si="165"/>
        <v>13</v>
      </c>
      <c r="U1200" s="30">
        <f t="shared" si="166"/>
        <v>3</v>
      </c>
      <c r="V1200" s="30">
        <f t="shared" si="167"/>
        <v>0</v>
      </c>
      <c r="W1200" s="30">
        <f t="shared" si="168"/>
        <v>16</v>
      </c>
      <c r="X1200" s="30">
        <f t="shared" si="169"/>
        <v>4</v>
      </c>
      <c r="Y1200" s="30">
        <f t="shared" si="170"/>
        <v>53.32</v>
      </c>
    </row>
    <row r="1201" spans="1:25" x14ac:dyDescent="0.2">
      <c r="A1201" s="28">
        <v>42840</v>
      </c>
      <c r="B1201">
        <v>2017</v>
      </c>
      <c r="C1201">
        <v>4</v>
      </c>
      <c r="D1201" t="s">
        <v>509</v>
      </c>
      <c r="E1201" t="s">
        <v>419</v>
      </c>
      <c r="F1201">
        <v>6</v>
      </c>
      <c r="G1201" t="s">
        <v>1440</v>
      </c>
      <c r="H1201" t="s">
        <v>1440</v>
      </c>
      <c r="I1201" s="30">
        <v>11.67</v>
      </c>
      <c r="J1201" s="30">
        <v>1.472</v>
      </c>
      <c r="K1201" s="30">
        <v>4</v>
      </c>
      <c r="L1201" s="30">
        <v>27.25</v>
      </c>
      <c r="M1201" s="30">
        <v>1</v>
      </c>
      <c r="N1201" s="30">
        <v>0</v>
      </c>
      <c r="O1201" s="30">
        <v>15</v>
      </c>
      <c r="P1201" s="30">
        <v>5.2</v>
      </c>
      <c r="Q1201" s="30">
        <f t="shared" si="162"/>
        <v>11.67</v>
      </c>
      <c r="R1201" s="30">
        <f t="shared" si="163"/>
        <v>1.472</v>
      </c>
      <c r="S1201" s="30">
        <f t="shared" si="164"/>
        <v>4</v>
      </c>
      <c r="T1201" s="30">
        <f t="shared" si="165"/>
        <v>27.25</v>
      </c>
      <c r="U1201" s="30">
        <f t="shared" si="166"/>
        <v>1</v>
      </c>
      <c r="V1201" s="30">
        <f t="shared" si="167"/>
        <v>0</v>
      </c>
      <c r="W1201" s="30">
        <f t="shared" si="168"/>
        <v>15</v>
      </c>
      <c r="X1201" s="30">
        <f t="shared" si="169"/>
        <v>5.2</v>
      </c>
      <c r="Y1201" s="30">
        <f t="shared" si="170"/>
        <v>65.591999999999999</v>
      </c>
    </row>
    <row r="1202" spans="1:25" x14ac:dyDescent="0.2">
      <c r="A1202" s="28">
        <v>42841</v>
      </c>
      <c r="B1202">
        <v>2017</v>
      </c>
      <c r="C1202">
        <v>4</v>
      </c>
      <c r="D1202" t="s">
        <v>509</v>
      </c>
      <c r="E1202" t="s">
        <v>421</v>
      </c>
      <c r="F1202">
        <v>7</v>
      </c>
      <c r="G1202" t="s">
        <v>1440</v>
      </c>
      <c r="H1202" t="s">
        <v>1440</v>
      </c>
      <c r="I1202" s="30">
        <v>5</v>
      </c>
      <c r="J1202" s="30">
        <v>4.0460000000000003</v>
      </c>
      <c r="K1202" s="30">
        <v>0</v>
      </c>
      <c r="L1202" s="30">
        <v>48</v>
      </c>
      <c r="M1202" s="30">
        <v>3</v>
      </c>
      <c r="N1202" s="30">
        <v>0</v>
      </c>
      <c r="O1202" s="30">
        <v>7</v>
      </c>
      <c r="P1202" s="30">
        <v>5</v>
      </c>
      <c r="Q1202" s="30">
        <f t="shared" si="162"/>
        <v>5</v>
      </c>
      <c r="R1202" s="30">
        <f t="shared" si="163"/>
        <v>4.0460000000000003</v>
      </c>
      <c r="S1202" s="30">
        <f t="shared" si="164"/>
        <v>0</v>
      </c>
      <c r="T1202" s="30">
        <f t="shared" si="165"/>
        <v>48</v>
      </c>
      <c r="U1202" s="30">
        <f t="shared" si="166"/>
        <v>3</v>
      </c>
      <c r="V1202" s="30">
        <f t="shared" si="167"/>
        <v>0</v>
      </c>
      <c r="W1202" s="30">
        <f t="shared" si="168"/>
        <v>7</v>
      </c>
      <c r="X1202" s="30">
        <f t="shared" si="169"/>
        <v>5</v>
      </c>
      <c r="Y1202" s="30">
        <f t="shared" si="170"/>
        <v>72.045999999999992</v>
      </c>
    </row>
    <row r="1203" spans="1:25" x14ac:dyDescent="0.2">
      <c r="A1203" s="28">
        <v>42842</v>
      </c>
      <c r="B1203">
        <v>2017</v>
      </c>
      <c r="C1203">
        <v>4</v>
      </c>
      <c r="D1203" t="s">
        <v>509</v>
      </c>
      <c r="E1203" t="s">
        <v>62</v>
      </c>
      <c r="F1203">
        <v>1</v>
      </c>
      <c r="G1203" t="s">
        <v>1440</v>
      </c>
      <c r="H1203" t="s">
        <v>1440</v>
      </c>
      <c r="I1203" s="30">
        <v>4</v>
      </c>
      <c r="J1203" s="30">
        <v>3.99</v>
      </c>
      <c r="K1203" s="30">
        <v>1.9</v>
      </c>
      <c r="L1203" s="30">
        <v>18.399999999999999</v>
      </c>
      <c r="M1203" s="30">
        <v>1</v>
      </c>
      <c r="N1203" s="30">
        <v>0</v>
      </c>
      <c r="O1203" s="30">
        <v>5</v>
      </c>
      <c r="P1203" s="30">
        <v>1</v>
      </c>
      <c r="Q1203" s="30">
        <f t="shared" si="162"/>
        <v>4</v>
      </c>
      <c r="R1203" s="30">
        <f t="shared" si="163"/>
        <v>3.99</v>
      </c>
      <c r="S1203" s="30">
        <f t="shared" si="164"/>
        <v>1.9</v>
      </c>
      <c r="T1203" s="30">
        <f t="shared" si="165"/>
        <v>18.399999999999999</v>
      </c>
      <c r="U1203" s="30">
        <f t="shared" si="166"/>
        <v>1</v>
      </c>
      <c r="V1203" s="30">
        <f t="shared" si="167"/>
        <v>0</v>
      </c>
      <c r="W1203" s="30">
        <f t="shared" si="168"/>
        <v>5</v>
      </c>
      <c r="X1203" s="30">
        <f t="shared" si="169"/>
        <v>1</v>
      </c>
      <c r="Y1203" s="30">
        <f t="shared" si="170"/>
        <v>35.29</v>
      </c>
    </row>
    <row r="1204" spans="1:25" x14ac:dyDescent="0.2">
      <c r="A1204" s="28">
        <v>42843</v>
      </c>
      <c r="B1204">
        <v>2017</v>
      </c>
      <c r="C1204">
        <v>4</v>
      </c>
      <c r="D1204" t="s">
        <v>509</v>
      </c>
      <c r="E1204" t="s">
        <v>411</v>
      </c>
      <c r="F1204">
        <v>2</v>
      </c>
      <c r="G1204" t="s">
        <v>1440</v>
      </c>
      <c r="H1204" t="s">
        <v>1440</v>
      </c>
      <c r="I1204" s="30">
        <v>7.33</v>
      </c>
      <c r="J1204" s="30">
        <v>4.67</v>
      </c>
      <c r="K1204" s="30">
        <v>6.3</v>
      </c>
      <c r="L1204" s="30">
        <v>15.4</v>
      </c>
      <c r="M1204" s="30">
        <v>8</v>
      </c>
      <c r="N1204" s="30">
        <v>1</v>
      </c>
      <c r="O1204" s="30">
        <v>2</v>
      </c>
      <c r="P1204" s="30">
        <v>2</v>
      </c>
      <c r="Q1204" s="30">
        <f t="shared" si="162"/>
        <v>7.33</v>
      </c>
      <c r="R1204" s="30">
        <f t="shared" si="163"/>
        <v>4.67</v>
      </c>
      <c r="S1204" s="30">
        <f t="shared" si="164"/>
        <v>6.3</v>
      </c>
      <c r="T1204" s="30">
        <f t="shared" si="165"/>
        <v>15.4</v>
      </c>
      <c r="U1204" s="30">
        <f t="shared" si="166"/>
        <v>8</v>
      </c>
      <c r="V1204" s="30">
        <f t="shared" si="167"/>
        <v>1</v>
      </c>
      <c r="W1204" s="30">
        <f t="shared" si="168"/>
        <v>2</v>
      </c>
      <c r="X1204" s="30">
        <f t="shared" si="169"/>
        <v>2</v>
      </c>
      <c r="Y1204" s="30">
        <f t="shared" si="170"/>
        <v>46.7</v>
      </c>
    </row>
    <row r="1205" spans="1:25" x14ac:dyDescent="0.2">
      <c r="A1205" s="28">
        <v>42844</v>
      </c>
      <c r="B1205">
        <v>2017</v>
      </c>
      <c r="C1205">
        <v>4</v>
      </c>
      <c r="D1205" t="s">
        <v>509</v>
      </c>
      <c r="E1205" t="s">
        <v>413</v>
      </c>
      <c r="F1205">
        <v>3</v>
      </c>
      <c r="G1205" t="s">
        <v>1440</v>
      </c>
      <c r="H1205" t="s">
        <v>1440</v>
      </c>
      <c r="I1205" s="30">
        <v>1</v>
      </c>
      <c r="J1205" s="30">
        <v>3.4060000000000001</v>
      </c>
      <c r="K1205" s="30">
        <v>5</v>
      </c>
      <c r="L1205" s="30">
        <v>14</v>
      </c>
      <c r="M1205" s="30">
        <v>2</v>
      </c>
      <c r="N1205" s="30">
        <v>0</v>
      </c>
      <c r="O1205" s="30">
        <v>0</v>
      </c>
      <c r="P1205" s="30">
        <v>1</v>
      </c>
      <c r="Q1205" s="30">
        <f t="shared" si="162"/>
        <v>1</v>
      </c>
      <c r="R1205" s="30">
        <f t="shared" si="163"/>
        <v>3.4060000000000001</v>
      </c>
      <c r="S1205" s="30">
        <f t="shared" si="164"/>
        <v>5</v>
      </c>
      <c r="T1205" s="30">
        <f t="shared" si="165"/>
        <v>14</v>
      </c>
      <c r="U1205" s="30">
        <f t="shared" si="166"/>
        <v>2</v>
      </c>
      <c r="V1205" s="30">
        <f t="shared" si="167"/>
        <v>0</v>
      </c>
      <c r="W1205" s="30">
        <f t="shared" si="168"/>
        <v>0</v>
      </c>
      <c r="X1205" s="30">
        <f t="shared" si="169"/>
        <v>1</v>
      </c>
      <c r="Y1205" s="30">
        <f t="shared" si="170"/>
        <v>26.405999999999999</v>
      </c>
    </row>
    <row r="1206" spans="1:25" x14ac:dyDescent="0.2">
      <c r="A1206" s="28">
        <v>42845</v>
      </c>
      <c r="B1206">
        <v>2017</v>
      </c>
      <c r="C1206">
        <v>4</v>
      </c>
      <c r="D1206" t="s">
        <v>509</v>
      </c>
      <c r="E1206" t="s">
        <v>415</v>
      </c>
      <c r="F1206">
        <v>4</v>
      </c>
      <c r="G1206" t="s">
        <v>1440</v>
      </c>
      <c r="H1206" t="s">
        <v>1440</v>
      </c>
      <c r="I1206" s="30">
        <v>4.66</v>
      </c>
      <c r="J1206" s="30">
        <v>2.33</v>
      </c>
      <c r="K1206" s="30">
        <v>5</v>
      </c>
      <c r="L1206" s="30">
        <v>9.4</v>
      </c>
      <c r="M1206" s="30">
        <v>10</v>
      </c>
      <c r="N1206" s="30">
        <v>0</v>
      </c>
      <c r="O1206" s="30">
        <v>7</v>
      </c>
      <c r="P1206" s="30">
        <v>2</v>
      </c>
      <c r="Q1206" s="30">
        <f t="shared" si="162"/>
        <v>4.66</v>
      </c>
      <c r="R1206" s="30">
        <f t="shared" si="163"/>
        <v>2.33</v>
      </c>
      <c r="S1206" s="30">
        <f t="shared" si="164"/>
        <v>5</v>
      </c>
      <c r="T1206" s="30">
        <f t="shared" si="165"/>
        <v>9.4</v>
      </c>
      <c r="U1206" s="30">
        <f t="shared" si="166"/>
        <v>10</v>
      </c>
      <c r="V1206" s="30">
        <f t="shared" si="167"/>
        <v>0</v>
      </c>
      <c r="W1206" s="30">
        <f t="shared" si="168"/>
        <v>7</v>
      </c>
      <c r="X1206" s="30">
        <f t="shared" si="169"/>
        <v>2</v>
      </c>
      <c r="Y1206" s="30">
        <f t="shared" si="170"/>
        <v>40.39</v>
      </c>
    </row>
    <row r="1207" spans="1:25" x14ac:dyDescent="0.2">
      <c r="A1207" s="28">
        <v>42846</v>
      </c>
      <c r="B1207">
        <v>2017</v>
      </c>
      <c r="C1207">
        <v>4</v>
      </c>
      <c r="D1207" t="s">
        <v>509</v>
      </c>
      <c r="E1207" t="s">
        <v>417</v>
      </c>
      <c r="F1207">
        <v>5</v>
      </c>
      <c r="G1207" t="s">
        <v>1440</v>
      </c>
      <c r="H1207" t="s">
        <v>1440</v>
      </c>
      <c r="I1207" s="30">
        <v>3.67</v>
      </c>
      <c r="J1207" s="30">
        <v>2.34</v>
      </c>
      <c r="K1207" s="30">
        <v>2.4</v>
      </c>
      <c r="L1207" s="30">
        <v>29</v>
      </c>
      <c r="M1207" s="30">
        <v>3</v>
      </c>
      <c r="N1207" s="30">
        <v>0</v>
      </c>
      <c r="O1207" s="30">
        <v>1.875</v>
      </c>
      <c r="P1207" s="30">
        <v>3</v>
      </c>
      <c r="Q1207" s="30">
        <f t="shared" si="162"/>
        <v>3.67</v>
      </c>
      <c r="R1207" s="30">
        <f t="shared" si="163"/>
        <v>2.34</v>
      </c>
      <c r="S1207" s="30">
        <f t="shared" si="164"/>
        <v>2.4</v>
      </c>
      <c r="T1207" s="30">
        <f t="shared" si="165"/>
        <v>29</v>
      </c>
      <c r="U1207" s="30">
        <f t="shared" si="166"/>
        <v>3</v>
      </c>
      <c r="V1207" s="30">
        <f t="shared" si="167"/>
        <v>0</v>
      </c>
      <c r="W1207" s="30">
        <f t="shared" si="168"/>
        <v>1.875</v>
      </c>
      <c r="X1207" s="30">
        <f t="shared" si="169"/>
        <v>3</v>
      </c>
      <c r="Y1207" s="30">
        <f t="shared" si="170"/>
        <v>45.284999999999997</v>
      </c>
    </row>
    <row r="1208" spans="1:25" x14ac:dyDescent="0.2">
      <c r="A1208" s="28">
        <v>42847</v>
      </c>
      <c r="B1208">
        <v>2017</v>
      </c>
      <c r="C1208">
        <v>4</v>
      </c>
      <c r="D1208" t="s">
        <v>509</v>
      </c>
      <c r="E1208" t="s">
        <v>419</v>
      </c>
      <c r="F1208">
        <v>6</v>
      </c>
      <c r="G1208" t="s">
        <v>1440</v>
      </c>
      <c r="H1208" t="s">
        <v>1440</v>
      </c>
      <c r="I1208" s="30">
        <v>2.64</v>
      </c>
      <c r="J1208" s="30">
        <v>4.66</v>
      </c>
      <c r="K1208" s="30">
        <v>2.8</v>
      </c>
      <c r="L1208" s="30">
        <v>19</v>
      </c>
      <c r="M1208" s="30">
        <v>7</v>
      </c>
      <c r="N1208" s="30">
        <v>1</v>
      </c>
      <c r="O1208" s="30">
        <v>1</v>
      </c>
      <c r="P1208" s="30">
        <v>2</v>
      </c>
      <c r="Q1208" s="30">
        <f t="shared" si="162"/>
        <v>2.64</v>
      </c>
      <c r="R1208" s="30">
        <f t="shared" si="163"/>
        <v>4.66</v>
      </c>
      <c r="S1208" s="30">
        <f t="shared" si="164"/>
        <v>2.8</v>
      </c>
      <c r="T1208" s="30">
        <f t="shared" si="165"/>
        <v>19</v>
      </c>
      <c r="U1208" s="30">
        <f t="shared" si="166"/>
        <v>7</v>
      </c>
      <c r="V1208" s="30">
        <f t="shared" si="167"/>
        <v>1</v>
      </c>
      <c r="W1208" s="30">
        <f t="shared" si="168"/>
        <v>1</v>
      </c>
      <c r="X1208" s="30">
        <f t="shared" si="169"/>
        <v>2</v>
      </c>
      <c r="Y1208" s="30">
        <f t="shared" si="170"/>
        <v>40.1</v>
      </c>
    </row>
    <row r="1209" spans="1:25" x14ac:dyDescent="0.2">
      <c r="A1209" s="28">
        <v>42848</v>
      </c>
      <c r="B1209">
        <v>2017</v>
      </c>
      <c r="C1209">
        <v>4</v>
      </c>
      <c r="D1209" t="s">
        <v>509</v>
      </c>
      <c r="E1209" t="s">
        <v>421</v>
      </c>
      <c r="F1209">
        <v>7</v>
      </c>
      <c r="G1209" t="s">
        <v>1440</v>
      </c>
      <c r="H1209" t="s">
        <v>1440</v>
      </c>
      <c r="I1209" s="30">
        <v>9</v>
      </c>
      <c r="J1209" s="30">
        <v>5.4160000000000004</v>
      </c>
      <c r="K1209" s="30">
        <v>3.6</v>
      </c>
      <c r="L1209" s="30">
        <v>25.5</v>
      </c>
      <c r="M1209" s="30">
        <v>7</v>
      </c>
      <c r="N1209" s="30">
        <v>0</v>
      </c>
      <c r="O1209" s="30">
        <v>1</v>
      </c>
      <c r="P1209" s="30">
        <v>5</v>
      </c>
      <c r="Q1209" s="30">
        <f t="shared" si="162"/>
        <v>9</v>
      </c>
      <c r="R1209" s="30">
        <f t="shared" si="163"/>
        <v>5.4160000000000004</v>
      </c>
      <c r="S1209" s="30">
        <f t="shared" si="164"/>
        <v>3.6</v>
      </c>
      <c r="T1209" s="30">
        <f t="shared" si="165"/>
        <v>25.5</v>
      </c>
      <c r="U1209" s="30">
        <f t="shared" si="166"/>
        <v>7</v>
      </c>
      <c r="V1209" s="30">
        <f t="shared" si="167"/>
        <v>0</v>
      </c>
      <c r="W1209" s="30">
        <f t="shared" si="168"/>
        <v>1</v>
      </c>
      <c r="X1209" s="30">
        <f t="shared" si="169"/>
        <v>5</v>
      </c>
      <c r="Y1209" s="30">
        <f t="shared" si="170"/>
        <v>56.516000000000005</v>
      </c>
    </row>
    <row r="1210" spans="1:25" x14ac:dyDescent="0.2">
      <c r="A1210" s="28">
        <v>42849</v>
      </c>
      <c r="B1210">
        <v>2017</v>
      </c>
      <c r="C1210">
        <v>4</v>
      </c>
      <c r="D1210" t="s">
        <v>509</v>
      </c>
      <c r="E1210" t="s">
        <v>62</v>
      </c>
      <c r="F1210">
        <v>1</v>
      </c>
      <c r="G1210" t="s">
        <v>1440</v>
      </c>
      <c r="H1210" t="s">
        <v>1440</v>
      </c>
      <c r="I1210" s="30">
        <v>9.33</v>
      </c>
      <c r="J1210" s="30">
        <v>3.81</v>
      </c>
      <c r="K1210" s="30">
        <v>8</v>
      </c>
      <c r="L1210" s="30">
        <v>13.15</v>
      </c>
      <c r="M1210" s="30">
        <v>9</v>
      </c>
      <c r="N1210" s="30">
        <v>0</v>
      </c>
      <c r="O1210" s="30">
        <v>1</v>
      </c>
      <c r="P1210" s="30">
        <v>5</v>
      </c>
      <c r="Q1210" s="30">
        <f t="shared" si="162"/>
        <v>9.33</v>
      </c>
      <c r="R1210" s="30">
        <f t="shared" si="163"/>
        <v>3.81</v>
      </c>
      <c r="S1210" s="30">
        <f t="shared" si="164"/>
        <v>8</v>
      </c>
      <c r="T1210" s="30">
        <f t="shared" si="165"/>
        <v>13.15</v>
      </c>
      <c r="U1210" s="30">
        <f t="shared" si="166"/>
        <v>9</v>
      </c>
      <c r="V1210" s="30">
        <f t="shared" si="167"/>
        <v>0</v>
      </c>
      <c r="W1210" s="30">
        <f t="shared" si="168"/>
        <v>1</v>
      </c>
      <c r="X1210" s="30">
        <f t="shared" si="169"/>
        <v>5</v>
      </c>
      <c r="Y1210" s="30">
        <f t="shared" si="170"/>
        <v>49.29</v>
      </c>
    </row>
    <row r="1211" spans="1:25" x14ac:dyDescent="0.2">
      <c r="A1211" s="28">
        <v>42850</v>
      </c>
      <c r="B1211">
        <v>2017</v>
      </c>
      <c r="C1211">
        <v>4</v>
      </c>
      <c r="D1211" t="s">
        <v>509</v>
      </c>
      <c r="E1211" t="s">
        <v>411</v>
      </c>
      <c r="F1211">
        <v>2</v>
      </c>
      <c r="G1211" t="s">
        <v>1440</v>
      </c>
      <c r="H1211" t="s">
        <v>1440</v>
      </c>
      <c r="I1211" s="30">
        <v>8</v>
      </c>
      <c r="J1211" s="30">
        <v>2.99</v>
      </c>
      <c r="K1211" s="30">
        <v>2.2000000000000002</v>
      </c>
      <c r="L1211" s="30">
        <v>24</v>
      </c>
      <c r="M1211" s="30">
        <v>4</v>
      </c>
      <c r="N1211" s="30">
        <v>0</v>
      </c>
      <c r="O1211" s="30">
        <v>26</v>
      </c>
      <c r="P1211" s="30">
        <v>5</v>
      </c>
      <c r="Q1211" s="30">
        <f t="shared" si="162"/>
        <v>8</v>
      </c>
      <c r="R1211" s="30">
        <f t="shared" si="163"/>
        <v>2.99</v>
      </c>
      <c r="S1211" s="30">
        <f t="shared" si="164"/>
        <v>2.2000000000000002</v>
      </c>
      <c r="T1211" s="30">
        <f t="shared" si="165"/>
        <v>24</v>
      </c>
      <c r="U1211" s="30">
        <f t="shared" si="166"/>
        <v>4</v>
      </c>
      <c r="V1211" s="30">
        <f t="shared" si="167"/>
        <v>0</v>
      </c>
      <c r="W1211" s="30">
        <f t="shared" si="168"/>
        <v>26</v>
      </c>
      <c r="X1211" s="30">
        <f t="shared" si="169"/>
        <v>5</v>
      </c>
      <c r="Y1211" s="30">
        <f t="shared" si="170"/>
        <v>72.19</v>
      </c>
    </row>
    <row r="1212" spans="1:25" x14ac:dyDescent="0.2">
      <c r="A1212" s="28">
        <v>42851</v>
      </c>
      <c r="B1212">
        <v>2017</v>
      </c>
      <c r="C1212">
        <v>4</v>
      </c>
      <c r="D1212" t="s">
        <v>509</v>
      </c>
      <c r="E1212" t="s">
        <v>413</v>
      </c>
      <c r="F1212">
        <v>3</v>
      </c>
      <c r="G1212" t="s">
        <v>1440</v>
      </c>
      <c r="H1212" t="s">
        <v>1440</v>
      </c>
      <c r="I1212" s="30">
        <v>3</v>
      </c>
      <c r="J1212" s="30">
        <v>4</v>
      </c>
      <c r="K1212" s="30">
        <v>3.5</v>
      </c>
      <c r="L1212" s="30">
        <v>10.199999999999999</v>
      </c>
      <c r="M1212" s="30">
        <v>3</v>
      </c>
      <c r="N1212" s="30">
        <v>0</v>
      </c>
      <c r="O1212" s="30">
        <v>1</v>
      </c>
      <c r="P1212" s="30">
        <v>8.3000000000000007</v>
      </c>
      <c r="Q1212" s="30">
        <f t="shared" si="162"/>
        <v>3</v>
      </c>
      <c r="R1212" s="30">
        <f t="shared" si="163"/>
        <v>4</v>
      </c>
      <c r="S1212" s="30">
        <f t="shared" si="164"/>
        <v>3.5</v>
      </c>
      <c r="T1212" s="30">
        <f t="shared" si="165"/>
        <v>10.199999999999999</v>
      </c>
      <c r="U1212" s="30">
        <f t="shared" si="166"/>
        <v>3</v>
      </c>
      <c r="V1212" s="30">
        <f t="shared" si="167"/>
        <v>0</v>
      </c>
      <c r="W1212" s="30">
        <f t="shared" si="168"/>
        <v>1</v>
      </c>
      <c r="X1212" s="30">
        <f t="shared" si="169"/>
        <v>8.3000000000000007</v>
      </c>
      <c r="Y1212" s="30">
        <f t="shared" si="170"/>
        <v>33</v>
      </c>
    </row>
    <row r="1213" spans="1:25" x14ac:dyDescent="0.2">
      <c r="A1213" s="28">
        <v>42852</v>
      </c>
      <c r="B1213">
        <v>2017</v>
      </c>
      <c r="C1213">
        <v>4</v>
      </c>
      <c r="D1213" t="s">
        <v>509</v>
      </c>
      <c r="E1213" t="s">
        <v>415</v>
      </c>
      <c r="F1213">
        <v>4</v>
      </c>
      <c r="G1213" t="s">
        <v>1440</v>
      </c>
      <c r="H1213" t="s">
        <v>1440</v>
      </c>
      <c r="I1213" s="30">
        <v>3.33</v>
      </c>
      <c r="J1213" s="30">
        <v>3.7370000000000001</v>
      </c>
      <c r="K1213" s="30">
        <v>2.2999999999999998</v>
      </c>
      <c r="L1213" s="30">
        <v>11</v>
      </c>
      <c r="M1213" s="30">
        <v>10</v>
      </c>
      <c r="N1213" s="30">
        <v>1</v>
      </c>
      <c r="O1213" s="30">
        <v>0</v>
      </c>
      <c r="P1213" s="30">
        <v>10</v>
      </c>
      <c r="Q1213" s="30">
        <f t="shared" si="162"/>
        <v>3.33</v>
      </c>
      <c r="R1213" s="30">
        <f t="shared" si="163"/>
        <v>3.7370000000000001</v>
      </c>
      <c r="S1213" s="30">
        <f t="shared" si="164"/>
        <v>2.2999999999999998</v>
      </c>
      <c r="T1213" s="30">
        <f t="shared" si="165"/>
        <v>11</v>
      </c>
      <c r="U1213" s="30">
        <f t="shared" si="166"/>
        <v>10</v>
      </c>
      <c r="V1213" s="30">
        <f t="shared" si="167"/>
        <v>1</v>
      </c>
      <c r="W1213" s="30">
        <f t="shared" si="168"/>
        <v>0</v>
      </c>
      <c r="X1213" s="30">
        <f t="shared" si="169"/>
        <v>10</v>
      </c>
      <c r="Y1213" s="30">
        <f t="shared" si="170"/>
        <v>41.367000000000004</v>
      </c>
    </row>
    <row r="1214" spans="1:25" x14ac:dyDescent="0.2">
      <c r="A1214" s="28">
        <v>42853</v>
      </c>
      <c r="B1214">
        <v>2017</v>
      </c>
      <c r="C1214">
        <v>4</v>
      </c>
      <c r="D1214" t="s">
        <v>509</v>
      </c>
      <c r="E1214" t="s">
        <v>417</v>
      </c>
      <c r="F1214">
        <v>5</v>
      </c>
      <c r="G1214" t="s">
        <v>1440</v>
      </c>
      <c r="H1214" t="s">
        <v>1440</v>
      </c>
      <c r="I1214" s="30">
        <v>3.33</v>
      </c>
      <c r="J1214" s="30">
        <v>3.67</v>
      </c>
      <c r="K1214" s="30">
        <v>5.0999999999999996</v>
      </c>
      <c r="L1214" s="30">
        <v>15.4</v>
      </c>
      <c r="M1214" s="30">
        <v>2</v>
      </c>
      <c r="N1214" s="30">
        <v>0</v>
      </c>
      <c r="O1214" s="30">
        <v>7</v>
      </c>
      <c r="P1214" s="30">
        <v>7</v>
      </c>
      <c r="Q1214" s="30">
        <f t="shared" si="162"/>
        <v>3.33</v>
      </c>
      <c r="R1214" s="30">
        <f t="shared" si="163"/>
        <v>3.67</v>
      </c>
      <c r="S1214" s="30">
        <f t="shared" si="164"/>
        <v>5.0999999999999996</v>
      </c>
      <c r="T1214" s="30">
        <f t="shared" si="165"/>
        <v>15.4</v>
      </c>
      <c r="U1214" s="30">
        <f t="shared" si="166"/>
        <v>2</v>
      </c>
      <c r="V1214" s="30">
        <f t="shared" si="167"/>
        <v>0</v>
      </c>
      <c r="W1214" s="30">
        <f t="shared" si="168"/>
        <v>7</v>
      </c>
      <c r="X1214" s="30">
        <f t="shared" si="169"/>
        <v>7</v>
      </c>
      <c r="Y1214" s="30">
        <f t="shared" si="170"/>
        <v>43.5</v>
      </c>
    </row>
    <row r="1215" spans="1:25" x14ac:dyDescent="0.2">
      <c r="A1215" s="28">
        <v>42854</v>
      </c>
      <c r="B1215">
        <v>2017</v>
      </c>
      <c r="C1215">
        <v>4</v>
      </c>
      <c r="D1215" t="s">
        <v>509</v>
      </c>
      <c r="E1215" t="s">
        <v>419</v>
      </c>
      <c r="F1215">
        <v>6</v>
      </c>
      <c r="G1215" t="s">
        <v>1440</v>
      </c>
      <c r="H1215" t="s">
        <v>1440</v>
      </c>
      <c r="I1215" s="30">
        <v>5</v>
      </c>
      <c r="J1215" s="30">
        <v>9</v>
      </c>
      <c r="K1215" s="30">
        <v>2.2999999999999998</v>
      </c>
      <c r="L1215" s="30">
        <v>15</v>
      </c>
      <c r="M1215" s="30">
        <v>3</v>
      </c>
      <c r="N1215" s="30">
        <v>1</v>
      </c>
      <c r="O1215" s="30">
        <v>1</v>
      </c>
      <c r="P1215" s="30">
        <v>8</v>
      </c>
      <c r="Q1215" s="30">
        <f t="shared" si="162"/>
        <v>5</v>
      </c>
      <c r="R1215" s="30">
        <f t="shared" si="163"/>
        <v>9</v>
      </c>
      <c r="S1215" s="30">
        <f t="shared" si="164"/>
        <v>2.2999999999999998</v>
      </c>
      <c r="T1215" s="30">
        <f t="shared" si="165"/>
        <v>15</v>
      </c>
      <c r="U1215" s="30">
        <f t="shared" si="166"/>
        <v>3</v>
      </c>
      <c r="V1215" s="30">
        <f t="shared" si="167"/>
        <v>1</v>
      </c>
      <c r="W1215" s="30">
        <f t="shared" si="168"/>
        <v>1</v>
      </c>
      <c r="X1215" s="30">
        <f t="shared" si="169"/>
        <v>8</v>
      </c>
      <c r="Y1215" s="30">
        <f t="shared" si="170"/>
        <v>44.3</v>
      </c>
    </row>
    <row r="1216" spans="1:25" x14ac:dyDescent="0.2">
      <c r="A1216" s="28">
        <v>42855</v>
      </c>
      <c r="B1216">
        <v>2017</v>
      </c>
      <c r="C1216">
        <v>4</v>
      </c>
      <c r="D1216" t="s">
        <v>509</v>
      </c>
      <c r="E1216" t="s">
        <v>421</v>
      </c>
      <c r="F1216">
        <v>7</v>
      </c>
      <c r="G1216" t="s">
        <v>1440</v>
      </c>
      <c r="H1216" t="s">
        <v>1440</v>
      </c>
      <c r="I1216" s="30">
        <v>1</v>
      </c>
      <c r="J1216" s="30">
        <v>4.0460000000000003</v>
      </c>
      <c r="K1216" s="30">
        <v>2.2999999999999998</v>
      </c>
      <c r="L1216" s="30">
        <v>18</v>
      </c>
      <c r="M1216" s="30">
        <v>2</v>
      </c>
      <c r="N1216" s="30">
        <v>0</v>
      </c>
      <c r="O1216" s="30">
        <v>12</v>
      </c>
      <c r="P1216" s="30">
        <v>2</v>
      </c>
      <c r="Q1216" s="30">
        <f t="shared" si="162"/>
        <v>1</v>
      </c>
      <c r="R1216" s="30">
        <f t="shared" si="163"/>
        <v>4.0460000000000003</v>
      </c>
      <c r="S1216" s="30">
        <f t="shared" si="164"/>
        <v>2.2999999999999998</v>
      </c>
      <c r="T1216" s="30">
        <f t="shared" si="165"/>
        <v>18</v>
      </c>
      <c r="U1216" s="30">
        <f t="shared" si="166"/>
        <v>2</v>
      </c>
      <c r="V1216" s="30">
        <f t="shared" si="167"/>
        <v>0</v>
      </c>
      <c r="W1216" s="30">
        <f t="shared" si="168"/>
        <v>12</v>
      </c>
      <c r="X1216" s="30">
        <f t="shared" si="169"/>
        <v>2</v>
      </c>
      <c r="Y1216" s="30">
        <f t="shared" si="170"/>
        <v>41.346000000000004</v>
      </c>
    </row>
    <row r="1217" spans="1:25" x14ac:dyDescent="0.2">
      <c r="A1217" s="28">
        <v>42856</v>
      </c>
      <c r="B1217">
        <v>2017</v>
      </c>
      <c r="C1217">
        <v>5</v>
      </c>
      <c r="D1217" t="s">
        <v>566</v>
      </c>
      <c r="E1217" t="s">
        <v>62</v>
      </c>
      <c r="F1217">
        <v>1</v>
      </c>
      <c r="G1217" t="s">
        <v>1440</v>
      </c>
      <c r="H1217" t="s">
        <v>1440</v>
      </c>
      <c r="I1217" s="30">
        <v>0.34</v>
      </c>
      <c r="J1217" s="30">
        <v>1</v>
      </c>
      <c r="K1217" s="30">
        <v>1</v>
      </c>
      <c r="L1217" s="30">
        <v>1.2</v>
      </c>
      <c r="M1217" s="30">
        <v>0</v>
      </c>
      <c r="N1217" s="30">
        <v>0</v>
      </c>
      <c r="O1217" s="30">
        <v>0</v>
      </c>
      <c r="P1217" s="30">
        <v>1</v>
      </c>
      <c r="Q1217" s="30">
        <f t="shared" si="162"/>
        <v>0.34</v>
      </c>
      <c r="R1217" s="30">
        <f t="shared" si="163"/>
        <v>1</v>
      </c>
      <c r="S1217" s="30">
        <f t="shared" si="164"/>
        <v>1</v>
      </c>
      <c r="T1217" s="30">
        <f t="shared" si="165"/>
        <v>1.2</v>
      </c>
      <c r="U1217" s="30">
        <f t="shared" si="166"/>
        <v>0</v>
      </c>
      <c r="V1217" s="30">
        <f t="shared" si="167"/>
        <v>0</v>
      </c>
      <c r="W1217" s="30">
        <f t="shared" si="168"/>
        <v>0</v>
      </c>
      <c r="X1217" s="30">
        <f t="shared" si="169"/>
        <v>1</v>
      </c>
      <c r="Y1217" s="30">
        <f t="shared" si="170"/>
        <v>4.54</v>
      </c>
    </row>
    <row r="1218" spans="1:25" x14ac:dyDescent="0.2">
      <c r="A1218" s="28">
        <v>42857</v>
      </c>
      <c r="B1218">
        <v>2017</v>
      </c>
      <c r="C1218">
        <v>5</v>
      </c>
      <c r="D1218" t="s">
        <v>566</v>
      </c>
      <c r="E1218" t="s">
        <v>411</v>
      </c>
      <c r="F1218">
        <v>2</v>
      </c>
      <c r="G1218" t="s">
        <v>1440</v>
      </c>
      <c r="H1218" t="s">
        <v>1440</v>
      </c>
      <c r="I1218" s="30">
        <v>2</v>
      </c>
      <c r="J1218" s="30">
        <v>6.0330000000000004</v>
      </c>
      <c r="K1218" s="30">
        <v>1</v>
      </c>
      <c r="L1218" s="30">
        <v>23</v>
      </c>
      <c r="M1218" s="30">
        <v>5</v>
      </c>
      <c r="N1218" s="30">
        <v>0</v>
      </c>
      <c r="O1218" s="30">
        <v>6</v>
      </c>
      <c r="P1218" s="30">
        <v>5</v>
      </c>
      <c r="Q1218" s="30">
        <f t="shared" ref="Q1218:Q1281" si="171">IF($H1218="Oui",I1218,"")</f>
        <v>2</v>
      </c>
      <c r="R1218" s="30">
        <f t="shared" ref="R1218:R1281" si="172">IF($H1218="Oui",J1218,"")</f>
        <v>6.0330000000000004</v>
      </c>
      <c r="S1218" s="30">
        <f t="shared" ref="S1218:S1281" si="173">IF($H1218="Oui",K1218,"")</f>
        <v>1</v>
      </c>
      <c r="T1218" s="30">
        <f t="shared" ref="T1218:T1281" si="174">IF($H1218="Oui",L1218,"")</f>
        <v>23</v>
      </c>
      <c r="U1218" s="30">
        <f t="shared" ref="U1218:U1281" si="175">IF($H1218="Oui",M1218,"")</f>
        <v>5</v>
      </c>
      <c r="V1218" s="30">
        <f t="shared" ref="V1218:V1281" si="176">IF($H1218="Oui",N1218,"")</f>
        <v>0</v>
      </c>
      <c r="W1218" s="30">
        <f t="shared" ref="W1218:W1281" si="177">IF($H1218="Oui",O1218,"")</f>
        <v>6</v>
      </c>
      <c r="X1218" s="30">
        <f t="shared" ref="X1218:X1281" si="178">IF($H1218="Oui",P1218,"")</f>
        <v>5</v>
      </c>
      <c r="Y1218" s="30">
        <f t="shared" ref="Y1218:Y1281" si="179">SUM(I1218:P1218)</f>
        <v>48.033000000000001</v>
      </c>
    </row>
    <row r="1219" spans="1:25" x14ac:dyDescent="0.2">
      <c r="A1219" s="28">
        <v>42858</v>
      </c>
      <c r="B1219">
        <v>2017</v>
      </c>
      <c r="C1219">
        <v>5</v>
      </c>
      <c r="D1219" t="s">
        <v>566</v>
      </c>
      <c r="E1219" t="s">
        <v>413</v>
      </c>
      <c r="F1219">
        <v>3</v>
      </c>
      <c r="G1219" t="s">
        <v>1440</v>
      </c>
      <c r="H1219" t="s">
        <v>1440</v>
      </c>
      <c r="I1219" s="30">
        <v>1.33</v>
      </c>
      <c r="J1219" s="30">
        <v>3.34</v>
      </c>
      <c r="K1219" s="30">
        <v>6</v>
      </c>
      <c r="L1219" s="30">
        <v>18.2</v>
      </c>
      <c r="M1219" s="30">
        <v>6</v>
      </c>
      <c r="N1219" s="30">
        <v>0</v>
      </c>
      <c r="O1219" s="30">
        <v>20</v>
      </c>
      <c r="P1219" s="30">
        <v>2</v>
      </c>
      <c r="Q1219" s="30">
        <f t="shared" si="171"/>
        <v>1.33</v>
      </c>
      <c r="R1219" s="30">
        <f t="shared" si="172"/>
        <v>3.34</v>
      </c>
      <c r="S1219" s="30">
        <f t="shared" si="173"/>
        <v>6</v>
      </c>
      <c r="T1219" s="30">
        <f t="shared" si="174"/>
        <v>18.2</v>
      </c>
      <c r="U1219" s="30">
        <f t="shared" si="175"/>
        <v>6</v>
      </c>
      <c r="V1219" s="30">
        <f t="shared" si="176"/>
        <v>0</v>
      </c>
      <c r="W1219" s="30">
        <f t="shared" si="177"/>
        <v>20</v>
      </c>
      <c r="X1219" s="30">
        <f t="shared" si="178"/>
        <v>2</v>
      </c>
      <c r="Y1219" s="30">
        <f t="shared" si="179"/>
        <v>56.87</v>
      </c>
    </row>
    <row r="1220" spans="1:25" x14ac:dyDescent="0.2">
      <c r="A1220" s="28">
        <v>42859</v>
      </c>
      <c r="B1220">
        <v>2017</v>
      </c>
      <c r="C1220">
        <v>5</v>
      </c>
      <c r="D1220" t="s">
        <v>566</v>
      </c>
      <c r="E1220" t="s">
        <v>415</v>
      </c>
      <c r="F1220">
        <v>4</v>
      </c>
      <c r="G1220" t="s">
        <v>1440</v>
      </c>
      <c r="H1220" t="s">
        <v>1440</v>
      </c>
      <c r="I1220" s="30">
        <v>5.67</v>
      </c>
      <c r="J1220" s="30">
        <v>5.66</v>
      </c>
      <c r="K1220" s="30">
        <v>1</v>
      </c>
      <c r="L1220" s="30">
        <v>11.6</v>
      </c>
      <c r="M1220" s="30">
        <v>4</v>
      </c>
      <c r="N1220" s="30">
        <v>0</v>
      </c>
      <c r="O1220" s="30">
        <v>2</v>
      </c>
      <c r="P1220" s="30">
        <v>4.0999999999999996</v>
      </c>
      <c r="Q1220" s="30">
        <f t="shared" si="171"/>
        <v>5.67</v>
      </c>
      <c r="R1220" s="30">
        <f t="shared" si="172"/>
        <v>5.66</v>
      </c>
      <c r="S1220" s="30">
        <f t="shared" si="173"/>
        <v>1</v>
      </c>
      <c r="T1220" s="30">
        <f t="shared" si="174"/>
        <v>11.6</v>
      </c>
      <c r="U1220" s="30">
        <f t="shared" si="175"/>
        <v>4</v>
      </c>
      <c r="V1220" s="30">
        <f t="shared" si="176"/>
        <v>0</v>
      </c>
      <c r="W1220" s="30">
        <f t="shared" si="177"/>
        <v>2</v>
      </c>
      <c r="X1220" s="30">
        <f t="shared" si="178"/>
        <v>4.0999999999999996</v>
      </c>
      <c r="Y1220" s="30">
        <f t="shared" si="179"/>
        <v>34.03</v>
      </c>
    </row>
    <row r="1221" spans="1:25" x14ac:dyDescent="0.2">
      <c r="A1221" s="28">
        <v>42860</v>
      </c>
      <c r="B1221">
        <v>2017</v>
      </c>
      <c r="C1221">
        <v>5</v>
      </c>
      <c r="D1221" t="s">
        <v>566</v>
      </c>
      <c r="E1221" t="s">
        <v>417</v>
      </c>
      <c r="F1221">
        <v>5</v>
      </c>
      <c r="G1221" t="s">
        <v>1440</v>
      </c>
      <c r="H1221" t="s">
        <v>1440</v>
      </c>
      <c r="I1221" s="30">
        <v>2.34</v>
      </c>
      <c r="J1221" s="30">
        <v>5.33</v>
      </c>
      <c r="K1221" s="30">
        <v>1.1499999999999999</v>
      </c>
      <c r="L1221" s="30">
        <v>6.6</v>
      </c>
      <c r="M1221" s="30">
        <v>8</v>
      </c>
      <c r="N1221" s="30">
        <v>0</v>
      </c>
      <c r="O1221" s="30">
        <v>12</v>
      </c>
      <c r="P1221" s="30">
        <v>3</v>
      </c>
      <c r="Q1221" s="30">
        <f t="shared" si="171"/>
        <v>2.34</v>
      </c>
      <c r="R1221" s="30">
        <f t="shared" si="172"/>
        <v>5.33</v>
      </c>
      <c r="S1221" s="30">
        <f t="shared" si="173"/>
        <v>1.1499999999999999</v>
      </c>
      <c r="T1221" s="30">
        <f t="shared" si="174"/>
        <v>6.6</v>
      </c>
      <c r="U1221" s="30">
        <f t="shared" si="175"/>
        <v>8</v>
      </c>
      <c r="V1221" s="30">
        <f t="shared" si="176"/>
        <v>0</v>
      </c>
      <c r="W1221" s="30">
        <f t="shared" si="177"/>
        <v>12</v>
      </c>
      <c r="X1221" s="30">
        <f t="shared" si="178"/>
        <v>3</v>
      </c>
      <c r="Y1221" s="30">
        <f t="shared" si="179"/>
        <v>38.42</v>
      </c>
    </row>
    <row r="1222" spans="1:25" x14ac:dyDescent="0.2">
      <c r="A1222" s="28">
        <v>42861</v>
      </c>
      <c r="B1222">
        <v>2017</v>
      </c>
      <c r="C1222">
        <v>5</v>
      </c>
      <c r="D1222" t="s">
        <v>566</v>
      </c>
      <c r="E1222" t="s">
        <v>419</v>
      </c>
      <c r="F1222">
        <v>6</v>
      </c>
      <c r="G1222" t="s">
        <v>1440</v>
      </c>
      <c r="H1222" t="s">
        <v>1440</v>
      </c>
      <c r="I1222" s="30">
        <v>7.33</v>
      </c>
      <c r="J1222" s="30">
        <v>2.363</v>
      </c>
      <c r="K1222" s="30">
        <v>4.4000000000000004</v>
      </c>
      <c r="L1222" s="30">
        <v>14</v>
      </c>
      <c r="M1222" s="30">
        <v>4</v>
      </c>
      <c r="N1222" s="30">
        <v>0</v>
      </c>
      <c r="O1222" s="30">
        <v>0</v>
      </c>
      <c r="P1222" s="30">
        <v>6</v>
      </c>
      <c r="Q1222" s="30">
        <f t="shared" si="171"/>
        <v>7.33</v>
      </c>
      <c r="R1222" s="30">
        <f t="shared" si="172"/>
        <v>2.363</v>
      </c>
      <c r="S1222" s="30">
        <f t="shared" si="173"/>
        <v>4.4000000000000004</v>
      </c>
      <c r="T1222" s="30">
        <f t="shared" si="174"/>
        <v>14</v>
      </c>
      <c r="U1222" s="30">
        <f t="shared" si="175"/>
        <v>4</v>
      </c>
      <c r="V1222" s="30">
        <f t="shared" si="176"/>
        <v>0</v>
      </c>
      <c r="W1222" s="30">
        <f t="shared" si="177"/>
        <v>0</v>
      </c>
      <c r="X1222" s="30">
        <f t="shared" si="178"/>
        <v>6</v>
      </c>
      <c r="Y1222" s="30">
        <f t="shared" si="179"/>
        <v>38.093000000000004</v>
      </c>
    </row>
    <row r="1223" spans="1:25" x14ac:dyDescent="0.2">
      <c r="A1223" s="28">
        <v>42862</v>
      </c>
      <c r="B1223">
        <v>2017</v>
      </c>
      <c r="C1223">
        <v>5</v>
      </c>
      <c r="D1223" t="s">
        <v>566</v>
      </c>
      <c r="E1223" t="s">
        <v>421</v>
      </c>
      <c r="F1223">
        <v>7</v>
      </c>
      <c r="G1223" t="s">
        <v>1440</v>
      </c>
      <c r="H1223" t="s">
        <v>1440</v>
      </c>
      <c r="I1223" s="30">
        <v>6.33</v>
      </c>
      <c r="J1223" s="30">
        <v>3.67</v>
      </c>
      <c r="K1223" s="30">
        <v>4.5</v>
      </c>
      <c r="L1223" s="30">
        <v>18.25</v>
      </c>
      <c r="M1223" s="30">
        <v>3</v>
      </c>
      <c r="N1223" s="30">
        <v>0</v>
      </c>
      <c r="O1223" s="30">
        <v>4</v>
      </c>
      <c r="P1223" s="30">
        <v>4</v>
      </c>
      <c r="Q1223" s="30">
        <f t="shared" si="171"/>
        <v>6.33</v>
      </c>
      <c r="R1223" s="30">
        <f t="shared" si="172"/>
        <v>3.67</v>
      </c>
      <c r="S1223" s="30">
        <f t="shared" si="173"/>
        <v>4.5</v>
      </c>
      <c r="T1223" s="30">
        <f t="shared" si="174"/>
        <v>18.25</v>
      </c>
      <c r="U1223" s="30">
        <f t="shared" si="175"/>
        <v>3</v>
      </c>
      <c r="V1223" s="30">
        <f t="shared" si="176"/>
        <v>0</v>
      </c>
      <c r="W1223" s="30">
        <f t="shared" si="177"/>
        <v>4</v>
      </c>
      <c r="X1223" s="30">
        <f t="shared" si="178"/>
        <v>4</v>
      </c>
      <c r="Y1223" s="30">
        <f t="shared" si="179"/>
        <v>43.75</v>
      </c>
    </row>
    <row r="1224" spans="1:25" x14ac:dyDescent="0.2">
      <c r="A1224" s="28">
        <v>42863</v>
      </c>
      <c r="B1224">
        <v>2017</v>
      </c>
      <c r="C1224">
        <v>5</v>
      </c>
      <c r="D1224" t="s">
        <v>566</v>
      </c>
      <c r="E1224" t="s">
        <v>62</v>
      </c>
      <c r="F1224">
        <v>1</v>
      </c>
      <c r="G1224" t="s">
        <v>1440</v>
      </c>
      <c r="H1224" t="s">
        <v>1440</v>
      </c>
      <c r="I1224" s="30">
        <v>2.33</v>
      </c>
      <c r="J1224" s="30">
        <v>3.66</v>
      </c>
      <c r="K1224" s="30">
        <v>1</v>
      </c>
      <c r="L1224" s="30">
        <v>8</v>
      </c>
      <c r="M1224" s="30">
        <v>8</v>
      </c>
      <c r="N1224" s="30">
        <v>3</v>
      </c>
      <c r="O1224" s="30">
        <v>1</v>
      </c>
      <c r="P1224" s="30">
        <v>5.6</v>
      </c>
      <c r="Q1224" s="30">
        <f t="shared" si="171"/>
        <v>2.33</v>
      </c>
      <c r="R1224" s="30">
        <f t="shared" si="172"/>
        <v>3.66</v>
      </c>
      <c r="S1224" s="30">
        <f t="shared" si="173"/>
        <v>1</v>
      </c>
      <c r="T1224" s="30">
        <f t="shared" si="174"/>
        <v>8</v>
      </c>
      <c r="U1224" s="30">
        <f t="shared" si="175"/>
        <v>8</v>
      </c>
      <c r="V1224" s="30">
        <f t="shared" si="176"/>
        <v>3</v>
      </c>
      <c r="W1224" s="30">
        <f t="shared" si="177"/>
        <v>1</v>
      </c>
      <c r="X1224" s="30">
        <f t="shared" si="178"/>
        <v>5.6</v>
      </c>
      <c r="Y1224" s="30">
        <f t="shared" si="179"/>
        <v>32.590000000000003</v>
      </c>
    </row>
    <row r="1225" spans="1:25" x14ac:dyDescent="0.2">
      <c r="A1225" s="28">
        <v>42864</v>
      </c>
      <c r="B1225">
        <v>2017</v>
      </c>
      <c r="C1225">
        <v>5</v>
      </c>
      <c r="D1225" t="s">
        <v>566</v>
      </c>
      <c r="E1225" t="s">
        <v>411</v>
      </c>
      <c r="F1225">
        <v>2</v>
      </c>
      <c r="G1225" t="s">
        <v>1440</v>
      </c>
      <c r="H1225" t="s">
        <v>1440</v>
      </c>
      <c r="I1225" s="30">
        <v>7.33</v>
      </c>
      <c r="J1225" s="30">
        <v>4</v>
      </c>
      <c r="K1225" s="30">
        <v>4.0999999999999996</v>
      </c>
      <c r="L1225" s="30">
        <v>11</v>
      </c>
      <c r="M1225" s="30">
        <v>4</v>
      </c>
      <c r="N1225" s="30">
        <v>0</v>
      </c>
      <c r="O1225" s="30">
        <v>2</v>
      </c>
      <c r="P1225" s="30">
        <v>3</v>
      </c>
      <c r="Q1225" s="30">
        <f t="shared" si="171"/>
        <v>7.33</v>
      </c>
      <c r="R1225" s="30">
        <f t="shared" si="172"/>
        <v>4</v>
      </c>
      <c r="S1225" s="30">
        <f t="shared" si="173"/>
        <v>4.0999999999999996</v>
      </c>
      <c r="T1225" s="30">
        <f t="shared" si="174"/>
        <v>11</v>
      </c>
      <c r="U1225" s="30">
        <f t="shared" si="175"/>
        <v>4</v>
      </c>
      <c r="V1225" s="30">
        <f t="shared" si="176"/>
        <v>0</v>
      </c>
      <c r="W1225" s="30">
        <f t="shared" si="177"/>
        <v>2</v>
      </c>
      <c r="X1225" s="30">
        <f t="shared" si="178"/>
        <v>3</v>
      </c>
      <c r="Y1225" s="30">
        <f t="shared" si="179"/>
        <v>35.43</v>
      </c>
    </row>
    <row r="1226" spans="1:25" x14ac:dyDescent="0.2">
      <c r="A1226" s="28">
        <v>42865</v>
      </c>
      <c r="B1226">
        <v>2017</v>
      </c>
      <c r="C1226">
        <v>5</v>
      </c>
      <c r="D1226" t="s">
        <v>566</v>
      </c>
      <c r="E1226" t="s">
        <v>413</v>
      </c>
      <c r="F1226">
        <v>3</v>
      </c>
      <c r="G1226" t="s">
        <v>1440</v>
      </c>
      <c r="H1226" t="s">
        <v>1440</v>
      </c>
      <c r="I1226" s="30">
        <v>8.66</v>
      </c>
      <c r="J1226" s="30">
        <v>0.39700000000000002</v>
      </c>
      <c r="K1226" s="30">
        <v>9</v>
      </c>
      <c r="L1226" s="30">
        <v>15</v>
      </c>
      <c r="M1226" s="30">
        <v>4</v>
      </c>
      <c r="N1226" s="30">
        <v>0</v>
      </c>
      <c r="O1226" s="30">
        <v>14</v>
      </c>
      <c r="P1226" s="30">
        <v>7</v>
      </c>
      <c r="Q1226" s="30">
        <f t="shared" si="171"/>
        <v>8.66</v>
      </c>
      <c r="R1226" s="30">
        <f t="shared" si="172"/>
        <v>0.39700000000000002</v>
      </c>
      <c r="S1226" s="30">
        <f t="shared" si="173"/>
        <v>9</v>
      </c>
      <c r="T1226" s="30">
        <f t="shared" si="174"/>
        <v>15</v>
      </c>
      <c r="U1226" s="30">
        <f t="shared" si="175"/>
        <v>4</v>
      </c>
      <c r="V1226" s="30">
        <f t="shared" si="176"/>
        <v>0</v>
      </c>
      <c r="W1226" s="30">
        <f t="shared" si="177"/>
        <v>14</v>
      </c>
      <c r="X1226" s="30">
        <f t="shared" si="178"/>
        <v>7</v>
      </c>
      <c r="Y1226" s="30">
        <f t="shared" si="179"/>
        <v>58.057000000000002</v>
      </c>
    </row>
    <row r="1227" spans="1:25" x14ac:dyDescent="0.2">
      <c r="A1227" s="28">
        <v>42866</v>
      </c>
      <c r="B1227">
        <v>2017</v>
      </c>
      <c r="C1227">
        <v>5</v>
      </c>
      <c r="D1227" t="s">
        <v>566</v>
      </c>
      <c r="E1227" t="s">
        <v>415</v>
      </c>
      <c r="F1227">
        <v>4</v>
      </c>
      <c r="G1227" t="s">
        <v>1440</v>
      </c>
      <c r="H1227" t="s">
        <v>1440</v>
      </c>
      <c r="I1227" s="30">
        <v>6</v>
      </c>
      <c r="J1227" s="30">
        <v>6.6929999999999996</v>
      </c>
      <c r="K1227" s="30">
        <v>3</v>
      </c>
      <c r="L1227" s="30">
        <v>16</v>
      </c>
      <c r="M1227" s="30">
        <v>6</v>
      </c>
      <c r="N1227" s="30">
        <v>2</v>
      </c>
      <c r="O1227" s="30">
        <v>1</v>
      </c>
      <c r="P1227" s="30">
        <v>10</v>
      </c>
      <c r="Q1227" s="30">
        <f t="shared" si="171"/>
        <v>6</v>
      </c>
      <c r="R1227" s="30">
        <f t="shared" si="172"/>
        <v>6.6929999999999996</v>
      </c>
      <c r="S1227" s="30">
        <f t="shared" si="173"/>
        <v>3</v>
      </c>
      <c r="T1227" s="30">
        <f t="shared" si="174"/>
        <v>16</v>
      </c>
      <c r="U1227" s="30">
        <f t="shared" si="175"/>
        <v>6</v>
      </c>
      <c r="V1227" s="30">
        <f t="shared" si="176"/>
        <v>2</v>
      </c>
      <c r="W1227" s="30">
        <f t="shared" si="177"/>
        <v>1</v>
      </c>
      <c r="X1227" s="30">
        <f t="shared" si="178"/>
        <v>10</v>
      </c>
      <c r="Y1227" s="30">
        <f t="shared" si="179"/>
        <v>50.692999999999998</v>
      </c>
    </row>
    <row r="1228" spans="1:25" x14ac:dyDescent="0.2">
      <c r="A1228" s="28">
        <v>42867</v>
      </c>
      <c r="B1228">
        <v>2017</v>
      </c>
      <c r="C1228">
        <v>5</v>
      </c>
      <c r="D1228" t="s">
        <v>566</v>
      </c>
      <c r="E1228" t="s">
        <v>417</v>
      </c>
      <c r="F1228">
        <v>5</v>
      </c>
      <c r="G1228" t="s">
        <v>1440</v>
      </c>
      <c r="H1228" t="s">
        <v>1440</v>
      </c>
      <c r="I1228" s="30">
        <v>4.99</v>
      </c>
      <c r="J1228" s="30">
        <v>4.7030000000000003</v>
      </c>
      <c r="K1228" s="30">
        <v>6</v>
      </c>
      <c r="L1228" s="30">
        <v>16.399999999999999</v>
      </c>
      <c r="M1228" s="30">
        <v>4</v>
      </c>
      <c r="N1228" s="30">
        <v>9</v>
      </c>
      <c r="O1228" s="30">
        <v>0</v>
      </c>
      <c r="P1228" s="30">
        <v>6</v>
      </c>
      <c r="Q1228" s="30">
        <f t="shared" si="171"/>
        <v>4.99</v>
      </c>
      <c r="R1228" s="30">
        <f t="shared" si="172"/>
        <v>4.7030000000000003</v>
      </c>
      <c r="S1228" s="30">
        <f t="shared" si="173"/>
        <v>6</v>
      </c>
      <c r="T1228" s="30">
        <f t="shared" si="174"/>
        <v>16.399999999999999</v>
      </c>
      <c r="U1228" s="30">
        <f t="shared" si="175"/>
        <v>4</v>
      </c>
      <c r="V1228" s="30">
        <f t="shared" si="176"/>
        <v>9</v>
      </c>
      <c r="W1228" s="30">
        <f t="shared" si="177"/>
        <v>0</v>
      </c>
      <c r="X1228" s="30">
        <f t="shared" si="178"/>
        <v>6</v>
      </c>
      <c r="Y1228" s="30">
        <f t="shared" si="179"/>
        <v>51.093000000000004</v>
      </c>
    </row>
    <row r="1229" spans="1:25" x14ac:dyDescent="0.2">
      <c r="A1229" s="28">
        <v>42868</v>
      </c>
      <c r="B1229">
        <v>2017</v>
      </c>
      <c r="C1229">
        <v>5</v>
      </c>
      <c r="D1229" t="s">
        <v>566</v>
      </c>
      <c r="E1229" t="s">
        <v>419</v>
      </c>
      <c r="F1229">
        <v>6</v>
      </c>
      <c r="G1229" t="s">
        <v>1440</v>
      </c>
      <c r="H1229" t="s">
        <v>1440</v>
      </c>
      <c r="I1229" s="30">
        <v>5</v>
      </c>
      <c r="J1229" s="30">
        <v>2.363</v>
      </c>
      <c r="K1229" s="30">
        <v>6</v>
      </c>
      <c r="L1229" s="30">
        <v>12</v>
      </c>
      <c r="M1229" s="30">
        <v>4</v>
      </c>
      <c r="N1229" s="30">
        <v>0</v>
      </c>
      <c r="O1229" s="30">
        <v>1</v>
      </c>
      <c r="P1229" s="30">
        <v>7</v>
      </c>
      <c r="Q1229" s="30">
        <f t="shared" si="171"/>
        <v>5</v>
      </c>
      <c r="R1229" s="30">
        <f t="shared" si="172"/>
        <v>2.363</v>
      </c>
      <c r="S1229" s="30">
        <f t="shared" si="173"/>
        <v>6</v>
      </c>
      <c r="T1229" s="30">
        <f t="shared" si="174"/>
        <v>12</v>
      </c>
      <c r="U1229" s="30">
        <f t="shared" si="175"/>
        <v>4</v>
      </c>
      <c r="V1229" s="30">
        <f t="shared" si="176"/>
        <v>0</v>
      </c>
      <c r="W1229" s="30">
        <f t="shared" si="177"/>
        <v>1</v>
      </c>
      <c r="X1229" s="30">
        <f t="shared" si="178"/>
        <v>7</v>
      </c>
      <c r="Y1229" s="30">
        <f t="shared" si="179"/>
        <v>37.363</v>
      </c>
    </row>
    <row r="1230" spans="1:25" x14ac:dyDescent="0.2">
      <c r="A1230" s="28">
        <v>42869</v>
      </c>
      <c r="B1230">
        <v>2017</v>
      </c>
      <c r="C1230">
        <v>5</v>
      </c>
      <c r="D1230" t="s">
        <v>566</v>
      </c>
      <c r="E1230" t="s">
        <v>421</v>
      </c>
      <c r="F1230">
        <v>7</v>
      </c>
      <c r="G1230" t="s">
        <v>1440</v>
      </c>
      <c r="H1230" t="s">
        <v>1440</v>
      </c>
      <c r="I1230" s="30">
        <v>4.67</v>
      </c>
      <c r="J1230" s="30">
        <v>2.0760000000000001</v>
      </c>
      <c r="K1230" s="30">
        <v>2.85</v>
      </c>
      <c r="L1230" s="30">
        <v>31.5</v>
      </c>
      <c r="M1230" s="30">
        <v>6</v>
      </c>
      <c r="N1230" s="30">
        <v>0</v>
      </c>
      <c r="O1230" s="30">
        <v>5</v>
      </c>
      <c r="P1230" s="30">
        <v>2.1</v>
      </c>
      <c r="Q1230" s="30">
        <f t="shared" si="171"/>
        <v>4.67</v>
      </c>
      <c r="R1230" s="30">
        <f t="shared" si="172"/>
        <v>2.0760000000000001</v>
      </c>
      <c r="S1230" s="30">
        <f t="shared" si="173"/>
        <v>2.85</v>
      </c>
      <c r="T1230" s="30">
        <f t="shared" si="174"/>
        <v>31.5</v>
      </c>
      <c r="U1230" s="30">
        <f t="shared" si="175"/>
        <v>6</v>
      </c>
      <c r="V1230" s="30">
        <f t="shared" si="176"/>
        <v>0</v>
      </c>
      <c r="W1230" s="30">
        <f t="shared" si="177"/>
        <v>5</v>
      </c>
      <c r="X1230" s="30">
        <f t="shared" si="178"/>
        <v>2.1</v>
      </c>
      <c r="Y1230" s="30">
        <f t="shared" si="179"/>
        <v>54.196000000000005</v>
      </c>
    </row>
    <row r="1231" spans="1:25" x14ac:dyDescent="0.2">
      <c r="A1231" s="28">
        <v>42870</v>
      </c>
      <c r="B1231">
        <v>2017</v>
      </c>
      <c r="C1231">
        <v>5</v>
      </c>
      <c r="D1231" t="s">
        <v>566</v>
      </c>
      <c r="E1231" t="s">
        <v>62</v>
      </c>
      <c r="F1231">
        <v>1</v>
      </c>
      <c r="G1231" t="s">
        <v>1440</v>
      </c>
      <c r="H1231" t="s">
        <v>1440</v>
      </c>
      <c r="I1231" s="30">
        <v>5.34</v>
      </c>
      <c r="J1231" s="30">
        <v>4.7030000000000003</v>
      </c>
      <c r="K1231" s="30">
        <v>2</v>
      </c>
      <c r="L1231" s="30">
        <v>17</v>
      </c>
      <c r="M1231" s="30">
        <v>0</v>
      </c>
      <c r="N1231" s="30">
        <v>3</v>
      </c>
      <c r="O1231" s="30">
        <v>3</v>
      </c>
      <c r="P1231" s="30">
        <v>7</v>
      </c>
      <c r="Q1231" s="30">
        <f t="shared" si="171"/>
        <v>5.34</v>
      </c>
      <c r="R1231" s="30">
        <f t="shared" si="172"/>
        <v>4.7030000000000003</v>
      </c>
      <c r="S1231" s="30">
        <f t="shared" si="173"/>
        <v>2</v>
      </c>
      <c r="T1231" s="30">
        <f t="shared" si="174"/>
        <v>17</v>
      </c>
      <c r="U1231" s="30">
        <f t="shared" si="175"/>
        <v>0</v>
      </c>
      <c r="V1231" s="30">
        <f t="shared" si="176"/>
        <v>3</v>
      </c>
      <c r="W1231" s="30">
        <f t="shared" si="177"/>
        <v>3</v>
      </c>
      <c r="X1231" s="30">
        <f t="shared" si="178"/>
        <v>7</v>
      </c>
      <c r="Y1231" s="30">
        <f t="shared" si="179"/>
        <v>42.042999999999999</v>
      </c>
    </row>
    <row r="1232" spans="1:25" x14ac:dyDescent="0.2">
      <c r="A1232" s="28">
        <v>42871</v>
      </c>
      <c r="B1232">
        <v>2017</v>
      </c>
      <c r="C1232">
        <v>5</v>
      </c>
      <c r="D1232" t="s">
        <v>566</v>
      </c>
      <c r="E1232" t="s">
        <v>411</v>
      </c>
      <c r="F1232">
        <v>2</v>
      </c>
      <c r="G1232" t="s">
        <v>1440</v>
      </c>
      <c r="H1232" t="s">
        <v>1440</v>
      </c>
      <c r="I1232" s="30">
        <v>2.33</v>
      </c>
      <c r="J1232" s="30">
        <v>5.66</v>
      </c>
      <c r="K1232" s="30">
        <v>1.5</v>
      </c>
      <c r="L1232" s="30">
        <v>16.2</v>
      </c>
      <c r="M1232" s="30">
        <v>2</v>
      </c>
      <c r="N1232" s="30">
        <v>0</v>
      </c>
      <c r="O1232" s="30">
        <v>6</v>
      </c>
      <c r="P1232" s="30">
        <v>7</v>
      </c>
      <c r="Q1232" s="30">
        <f t="shared" si="171"/>
        <v>2.33</v>
      </c>
      <c r="R1232" s="30">
        <f t="shared" si="172"/>
        <v>5.66</v>
      </c>
      <c r="S1232" s="30">
        <f t="shared" si="173"/>
        <v>1.5</v>
      </c>
      <c r="T1232" s="30">
        <f t="shared" si="174"/>
        <v>16.2</v>
      </c>
      <c r="U1232" s="30">
        <f t="shared" si="175"/>
        <v>2</v>
      </c>
      <c r="V1232" s="30">
        <f t="shared" si="176"/>
        <v>0</v>
      </c>
      <c r="W1232" s="30">
        <f t="shared" si="177"/>
        <v>6</v>
      </c>
      <c r="X1232" s="30">
        <f t="shared" si="178"/>
        <v>7</v>
      </c>
      <c r="Y1232" s="30">
        <f t="shared" si="179"/>
        <v>40.69</v>
      </c>
    </row>
    <row r="1233" spans="1:25" x14ac:dyDescent="0.2">
      <c r="A1233" s="28">
        <v>42872</v>
      </c>
      <c r="B1233">
        <v>2017</v>
      </c>
      <c r="C1233">
        <v>5</v>
      </c>
      <c r="D1233" t="s">
        <v>566</v>
      </c>
      <c r="E1233" t="s">
        <v>413</v>
      </c>
      <c r="F1233">
        <v>3</v>
      </c>
      <c r="G1233" t="s">
        <v>1440</v>
      </c>
      <c r="H1233" t="s">
        <v>1440</v>
      </c>
      <c r="I1233" s="30">
        <v>6.34</v>
      </c>
      <c r="J1233" s="30">
        <v>4.84</v>
      </c>
      <c r="K1233" s="30">
        <v>0</v>
      </c>
      <c r="L1233" s="30">
        <v>9</v>
      </c>
      <c r="M1233" s="30">
        <v>5</v>
      </c>
      <c r="N1233" s="30">
        <v>0</v>
      </c>
      <c r="O1233" s="30">
        <v>0</v>
      </c>
      <c r="P1233" s="30">
        <v>2</v>
      </c>
      <c r="Q1233" s="30">
        <f t="shared" si="171"/>
        <v>6.34</v>
      </c>
      <c r="R1233" s="30">
        <f t="shared" si="172"/>
        <v>4.84</v>
      </c>
      <c r="S1233" s="30">
        <f t="shared" si="173"/>
        <v>0</v>
      </c>
      <c r="T1233" s="30">
        <f t="shared" si="174"/>
        <v>9</v>
      </c>
      <c r="U1233" s="30">
        <f t="shared" si="175"/>
        <v>5</v>
      </c>
      <c r="V1233" s="30">
        <f t="shared" si="176"/>
        <v>0</v>
      </c>
      <c r="W1233" s="30">
        <f t="shared" si="177"/>
        <v>0</v>
      </c>
      <c r="X1233" s="30">
        <f t="shared" si="178"/>
        <v>2</v>
      </c>
      <c r="Y1233" s="30">
        <f t="shared" si="179"/>
        <v>27.18</v>
      </c>
    </row>
    <row r="1234" spans="1:25" x14ac:dyDescent="0.2">
      <c r="A1234" s="28">
        <v>42873</v>
      </c>
      <c r="B1234">
        <v>2017</v>
      </c>
      <c r="C1234">
        <v>5</v>
      </c>
      <c r="D1234" t="s">
        <v>566</v>
      </c>
      <c r="E1234" t="s">
        <v>415</v>
      </c>
      <c r="F1234">
        <v>4</v>
      </c>
      <c r="G1234" t="s">
        <v>1440</v>
      </c>
      <c r="H1234" t="s">
        <v>1440</v>
      </c>
      <c r="I1234" s="30">
        <v>3.33</v>
      </c>
      <c r="J1234" s="30">
        <v>5.01</v>
      </c>
      <c r="K1234" s="30">
        <v>4</v>
      </c>
      <c r="L1234" s="30">
        <v>28.2</v>
      </c>
      <c r="M1234" s="30">
        <v>4</v>
      </c>
      <c r="N1234" s="30">
        <v>0</v>
      </c>
      <c r="O1234" s="30">
        <v>0</v>
      </c>
      <c r="P1234" s="30">
        <v>3</v>
      </c>
      <c r="Q1234" s="30">
        <f t="shared" si="171"/>
        <v>3.33</v>
      </c>
      <c r="R1234" s="30">
        <f t="shared" si="172"/>
        <v>5.01</v>
      </c>
      <c r="S1234" s="30">
        <f t="shared" si="173"/>
        <v>4</v>
      </c>
      <c r="T1234" s="30">
        <f t="shared" si="174"/>
        <v>28.2</v>
      </c>
      <c r="U1234" s="30">
        <f t="shared" si="175"/>
        <v>4</v>
      </c>
      <c r="V1234" s="30">
        <f t="shared" si="176"/>
        <v>0</v>
      </c>
      <c r="W1234" s="30">
        <f t="shared" si="177"/>
        <v>0</v>
      </c>
      <c r="X1234" s="30">
        <f t="shared" si="178"/>
        <v>3</v>
      </c>
      <c r="Y1234" s="30">
        <f t="shared" si="179"/>
        <v>47.54</v>
      </c>
    </row>
    <row r="1235" spans="1:25" x14ac:dyDescent="0.2">
      <c r="A1235" s="28">
        <v>42874</v>
      </c>
      <c r="B1235">
        <v>2017</v>
      </c>
      <c r="C1235">
        <v>5</v>
      </c>
      <c r="D1235" t="s">
        <v>566</v>
      </c>
      <c r="E1235" t="s">
        <v>417</v>
      </c>
      <c r="F1235">
        <v>5</v>
      </c>
      <c r="G1235" t="s">
        <v>1440</v>
      </c>
      <c r="H1235" t="s">
        <v>1440</v>
      </c>
      <c r="I1235" s="30">
        <v>4.34</v>
      </c>
      <c r="J1235" s="30">
        <v>3.44</v>
      </c>
      <c r="K1235" s="30">
        <v>2.2000000000000002</v>
      </c>
      <c r="L1235" s="30">
        <v>31.6</v>
      </c>
      <c r="M1235" s="30">
        <v>11</v>
      </c>
      <c r="N1235" s="30">
        <v>0</v>
      </c>
      <c r="O1235" s="30">
        <v>0</v>
      </c>
      <c r="P1235" s="30">
        <v>10</v>
      </c>
      <c r="Q1235" s="30">
        <f t="shared" si="171"/>
        <v>4.34</v>
      </c>
      <c r="R1235" s="30">
        <f t="shared" si="172"/>
        <v>3.44</v>
      </c>
      <c r="S1235" s="30">
        <f t="shared" si="173"/>
        <v>2.2000000000000002</v>
      </c>
      <c r="T1235" s="30">
        <f t="shared" si="174"/>
        <v>31.6</v>
      </c>
      <c r="U1235" s="30">
        <f t="shared" si="175"/>
        <v>11</v>
      </c>
      <c r="V1235" s="30">
        <f t="shared" si="176"/>
        <v>0</v>
      </c>
      <c r="W1235" s="30">
        <f t="shared" si="177"/>
        <v>0</v>
      </c>
      <c r="X1235" s="30">
        <f t="shared" si="178"/>
        <v>10</v>
      </c>
      <c r="Y1235" s="30">
        <f t="shared" si="179"/>
        <v>62.58</v>
      </c>
    </row>
    <row r="1236" spans="1:25" x14ac:dyDescent="0.2">
      <c r="A1236" s="28">
        <v>42875</v>
      </c>
      <c r="B1236">
        <v>2017</v>
      </c>
      <c r="C1236">
        <v>5</v>
      </c>
      <c r="D1236" t="s">
        <v>566</v>
      </c>
      <c r="E1236" t="s">
        <v>419</v>
      </c>
      <c r="F1236">
        <v>6</v>
      </c>
      <c r="G1236" t="s">
        <v>1440</v>
      </c>
      <c r="H1236" t="s">
        <v>1440</v>
      </c>
      <c r="I1236" s="30">
        <v>3.99</v>
      </c>
      <c r="J1236" s="30">
        <v>4.7130000000000001</v>
      </c>
      <c r="K1236" s="30">
        <v>0.25</v>
      </c>
      <c r="L1236" s="30">
        <v>16.399999999999999</v>
      </c>
      <c r="M1236" s="30">
        <v>5</v>
      </c>
      <c r="N1236" s="30">
        <v>0</v>
      </c>
      <c r="O1236" s="30">
        <v>6</v>
      </c>
      <c r="P1236" s="30">
        <v>6</v>
      </c>
      <c r="Q1236" s="30">
        <f t="shared" si="171"/>
        <v>3.99</v>
      </c>
      <c r="R1236" s="30">
        <f t="shared" si="172"/>
        <v>4.7130000000000001</v>
      </c>
      <c r="S1236" s="30">
        <f t="shared" si="173"/>
        <v>0.25</v>
      </c>
      <c r="T1236" s="30">
        <f t="shared" si="174"/>
        <v>16.399999999999999</v>
      </c>
      <c r="U1236" s="30">
        <f t="shared" si="175"/>
        <v>5</v>
      </c>
      <c r="V1236" s="30">
        <f t="shared" si="176"/>
        <v>0</v>
      </c>
      <c r="W1236" s="30">
        <f t="shared" si="177"/>
        <v>6</v>
      </c>
      <c r="X1236" s="30">
        <f t="shared" si="178"/>
        <v>6</v>
      </c>
      <c r="Y1236" s="30">
        <f t="shared" si="179"/>
        <v>42.352999999999994</v>
      </c>
    </row>
    <row r="1237" spans="1:25" x14ac:dyDescent="0.2">
      <c r="A1237" s="28">
        <v>42876</v>
      </c>
      <c r="B1237">
        <v>2017</v>
      </c>
      <c r="C1237">
        <v>5</v>
      </c>
      <c r="D1237" t="s">
        <v>566</v>
      </c>
      <c r="E1237" t="s">
        <v>421</v>
      </c>
      <c r="F1237">
        <v>7</v>
      </c>
      <c r="G1237" t="s">
        <v>1440</v>
      </c>
      <c r="H1237" t="s">
        <v>1440</v>
      </c>
      <c r="I1237" s="30">
        <v>6</v>
      </c>
      <c r="J1237" s="30">
        <v>3.0430000000000001</v>
      </c>
      <c r="K1237" s="30">
        <v>1.25</v>
      </c>
      <c r="L1237" s="30">
        <v>32.200000000000003</v>
      </c>
      <c r="M1237" s="30">
        <v>5</v>
      </c>
      <c r="N1237" s="30">
        <v>0</v>
      </c>
      <c r="O1237" s="30">
        <v>12</v>
      </c>
      <c r="P1237" s="30">
        <v>4</v>
      </c>
      <c r="Q1237" s="30">
        <f t="shared" si="171"/>
        <v>6</v>
      </c>
      <c r="R1237" s="30">
        <f t="shared" si="172"/>
        <v>3.0430000000000001</v>
      </c>
      <c r="S1237" s="30">
        <f t="shared" si="173"/>
        <v>1.25</v>
      </c>
      <c r="T1237" s="30">
        <f t="shared" si="174"/>
        <v>32.200000000000003</v>
      </c>
      <c r="U1237" s="30">
        <f t="shared" si="175"/>
        <v>5</v>
      </c>
      <c r="V1237" s="30">
        <f t="shared" si="176"/>
        <v>0</v>
      </c>
      <c r="W1237" s="30">
        <f t="shared" si="177"/>
        <v>12</v>
      </c>
      <c r="X1237" s="30">
        <f t="shared" si="178"/>
        <v>4</v>
      </c>
      <c r="Y1237" s="30">
        <f t="shared" si="179"/>
        <v>63.493000000000002</v>
      </c>
    </row>
    <row r="1238" spans="1:25" x14ac:dyDescent="0.2">
      <c r="A1238" s="28">
        <v>42877</v>
      </c>
      <c r="B1238">
        <v>2017</v>
      </c>
      <c r="C1238">
        <v>5</v>
      </c>
      <c r="D1238" t="s">
        <v>566</v>
      </c>
      <c r="E1238" t="s">
        <v>62</v>
      </c>
      <c r="F1238">
        <v>1</v>
      </c>
      <c r="G1238" t="s">
        <v>1440</v>
      </c>
      <c r="H1238" t="s">
        <v>1440</v>
      </c>
      <c r="I1238" s="30">
        <v>5.33</v>
      </c>
      <c r="J1238" s="30">
        <v>1.34</v>
      </c>
      <c r="K1238" s="30">
        <v>4.4000000000000004</v>
      </c>
      <c r="L1238" s="30">
        <v>22.4</v>
      </c>
      <c r="M1238" s="30">
        <v>5</v>
      </c>
      <c r="N1238" s="30">
        <v>0</v>
      </c>
      <c r="O1238" s="30">
        <v>7</v>
      </c>
      <c r="P1238" s="30">
        <v>11</v>
      </c>
      <c r="Q1238" s="30">
        <f t="shared" si="171"/>
        <v>5.33</v>
      </c>
      <c r="R1238" s="30">
        <f t="shared" si="172"/>
        <v>1.34</v>
      </c>
      <c r="S1238" s="30">
        <f t="shared" si="173"/>
        <v>4.4000000000000004</v>
      </c>
      <c r="T1238" s="30">
        <f t="shared" si="174"/>
        <v>22.4</v>
      </c>
      <c r="U1238" s="30">
        <f t="shared" si="175"/>
        <v>5</v>
      </c>
      <c r="V1238" s="30">
        <f t="shared" si="176"/>
        <v>0</v>
      </c>
      <c r="W1238" s="30">
        <f t="shared" si="177"/>
        <v>7</v>
      </c>
      <c r="X1238" s="30">
        <f t="shared" si="178"/>
        <v>11</v>
      </c>
      <c r="Y1238" s="30">
        <f t="shared" si="179"/>
        <v>56.47</v>
      </c>
    </row>
    <row r="1239" spans="1:25" x14ac:dyDescent="0.2">
      <c r="A1239" s="28">
        <v>42878</v>
      </c>
      <c r="B1239">
        <v>2017</v>
      </c>
      <c r="C1239">
        <v>5</v>
      </c>
      <c r="D1239" t="s">
        <v>566</v>
      </c>
      <c r="E1239" t="s">
        <v>411</v>
      </c>
      <c r="F1239">
        <v>2</v>
      </c>
      <c r="G1239" t="s">
        <v>1440</v>
      </c>
      <c r="H1239" t="s">
        <v>1440</v>
      </c>
      <c r="I1239" s="30">
        <v>3</v>
      </c>
      <c r="J1239" s="30">
        <v>2.4060000000000001</v>
      </c>
      <c r="K1239" s="30">
        <v>5</v>
      </c>
      <c r="L1239" s="30">
        <v>11</v>
      </c>
      <c r="M1239" s="30">
        <v>9</v>
      </c>
      <c r="N1239" s="30">
        <v>0</v>
      </c>
      <c r="O1239" s="30">
        <v>2</v>
      </c>
      <c r="P1239" s="30">
        <v>7</v>
      </c>
      <c r="Q1239" s="30">
        <f t="shared" si="171"/>
        <v>3</v>
      </c>
      <c r="R1239" s="30">
        <f t="shared" si="172"/>
        <v>2.4060000000000001</v>
      </c>
      <c r="S1239" s="30">
        <f t="shared" si="173"/>
        <v>5</v>
      </c>
      <c r="T1239" s="30">
        <f t="shared" si="174"/>
        <v>11</v>
      </c>
      <c r="U1239" s="30">
        <f t="shared" si="175"/>
        <v>9</v>
      </c>
      <c r="V1239" s="30">
        <f t="shared" si="176"/>
        <v>0</v>
      </c>
      <c r="W1239" s="30">
        <f t="shared" si="177"/>
        <v>2</v>
      </c>
      <c r="X1239" s="30">
        <f t="shared" si="178"/>
        <v>7</v>
      </c>
      <c r="Y1239" s="30">
        <f t="shared" si="179"/>
        <v>39.405999999999999</v>
      </c>
    </row>
    <row r="1240" spans="1:25" x14ac:dyDescent="0.2">
      <c r="A1240" s="28">
        <v>42879</v>
      </c>
      <c r="B1240">
        <v>2017</v>
      </c>
      <c r="C1240">
        <v>5</v>
      </c>
      <c r="D1240" t="s">
        <v>566</v>
      </c>
      <c r="E1240" t="s">
        <v>413</v>
      </c>
      <c r="F1240">
        <v>3</v>
      </c>
      <c r="G1240" t="s">
        <v>1440</v>
      </c>
      <c r="H1240" t="s">
        <v>1440</v>
      </c>
      <c r="I1240" s="30">
        <v>6.68</v>
      </c>
      <c r="J1240" s="30">
        <v>3.34</v>
      </c>
      <c r="K1240" s="30">
        <v>3</v>
      </c>
      <c r="L1240" s="30">
        <v>14.2</v>
      </c>
      <c r="M1240" s="30">
        <v>9</v>
      </c>
      <c r="N1240" s="30">
        <v>0</v>
      </c>
      <c r="O1240" s="30">
        <v>4</v>
      </c>
      <c r="P1240" s="30">
        <v>4.71</v>
      </c>
      <c r="Q1240" s="30">
        <f t="shared" si="171"/>
        <v>6.68</v>
      </c>
      <c r="R1240" s="30">
        <f t="shared" si="172"/>
        <v>3.34</v>
      </c>
      <c r="S1240" s="30">
        <f t="shared" si="173"/>
        <v>3</v>
      </c>
      <c r="T1240" s="30">
        <f t="shared" si="174"/>
        <v>14.2</v>
      </c>
      <c r="U1240" s="30">
        <f t="shared" si="175"/>
        <v>9</v>
      </c>
      <c r="V1240" s="30">
        <f t="shared" si="176"/>
        <v>0</v>
      </c>
      <c r="W1240" s="30">
        <f t="shared" si="177"/>
        <v>4</v>
      </c>
      <c r="X1240" s="30">
        <f t="shared" si="178"/>
        <v>4.71</v>
      </c>
      <c r="Y1240" s="30">
        <f t="shared" si="179"/>
        <v>44.93</v>
      </c>
    </row>
    <row r="1241" spans="1:25" x14ac:dyDescent="0.2">
      <c r="A1241" s="28">
        <v>42880</v>
      </c>
      <c r="B1241">
        <v>2017</v>
      </c>
      <c r="C1241">
        <v>5</v>
      </c>
      <c r="D1241" t="s">
        <v>566</v>
      </c>
      <c r="E1241" t="s">
        <v>415</v>
      </c>
      <c r="F1241">
        <v>4</v>
      </c>
      <c r="G1241" t="s">
        <v>1440</v>
      </c>
      <c r="H1241" t="s">
        <v>1440</v>
      </c>
      <c r="I1241" s="30">
        <v>5.66</v>
      </c>
      <c r="J1241" s="30">
        <v>5.36</v>
      </c>
      <c r="K1241" s="30">
        <v>2</v>
      </c>
      <c r="L1241" s="30">
        <v>18.2</v>
      </c>
      <c r="M1241" s="30">
        <v>3</v>
      </c>
      <c r="N1241" s="30">
        <v>0</v>
      </c>
      <c r="O1241" s="30">
        <v>2</v>
      </c>
      <c r="P1241" s="30">
        <v>4.3</v>
      </c>
      <c r="Q1241" s="30">
        <f t="shared" si="171"/>
        <v>5.66</v>
      </c>
      <c r="R1241" s="30">
        <f t="shared" si="172"/>
        <v>5.36</v>
      </c>
      <c r="S1241" s="30">
        <f t="shared" si="173"/>
        <v>2</v>
      </c>
      <c r="T1241" s="30">
        <f t="shared" si="174"/>
        <v>18.2</v>
      </c>
      <c r="U1241" s="30">
        <f t="shared" si="175"/>
        <v>3</v>
      </c>
      <c r="V1241" s="30">
        <f t="shared" si="176"/>
        <v>0</v>
      </c>
      <c r="W1241" s="30">
        <f t="shared" si="177"/>
        <v>2</v>
      </c>
      <c r="X1241" s="30">
        <f t="shared" si="178"/>
        <v>4.3</v>
      </c>
      <c r="Y1241" s="30">
        <f t="shared" si="179"/>
        <v>40.519999999999996</v>
      </c>
    </row>
    <row r="1242" spans="1:25" x14ac:dyDescent="0.2">
      <c r="A1242" s="28">
        <v>42881</v>
      </c>
      <c r="B1242">
        <v>2017</v>
      </c>
      <c r="C1242">
        <v>5</v>
      </c>
      <c r="D1242" t="s">
        <v>566</v>
      </c>
      <c r="E1242" t="s">
        <v>417</v>
      </c>
      <c r="F1242">
        <v>5</v>
      </c>
      <c r="G1242" t="s">
        <v>1440</v>
      </c>
      <c r="H1242" t="s">
        <v>1440</v>
      </c>
      <c r="I1242" s="30">
        <v>2.34</v>
      </c>
      <c r="J1242" s="30">
        <v>3.67</v>
      </c>
      <c r="K1242" s="30">
        <v>5</v>
      </c>
      <c r="L1242" s="30">
        <v>29</v>
      </c>
      <c r="M1242" s="30">
        <v>4</v>
      </c>
      <c r="N1242" s="30">
        <v>0</v>
      </c>
      <c r="O1242" s="30">
        <v>8</v>
      </c>
      <c r="P1242" s="30">
        <v>2</v>
      </c>
      <c r="Q1242" s="30">
        <f t="shared" si="171"/>
        <v>2.34</v>
      </c>
      <c r="R1242" s="30">
        <f t="shared" si="172"/>
        <v>3.67</v>
      </c>
      <c r="S1242" s="30">
        <f t="shared" si="173"/>
        <v>5</v>
      </c>
      <c r="T1242" s="30">
        <f t="shared" si="174"/>
        <v>29</v>
      </c>
      <c r="U1242" s="30">
        <f t="shared" si="175"/>
        <v>4</v>
      </c>
      <c r="V1242" s="30">
        <f t="shared" si="176"/>
        <v>0</v>
      </c>
      <c r="W1242" s="30">
        <f t="shared" si="177"/>
        <v>8</v>
      </c>
      <c r="X1242" s="30">
        <f t="shared" si="178"/>
        <v>2</v>
      </c>
      <c r="Y1242" s="30">
        <f t="shared" si="179"/>
        <v>54.01</v>
      </c>
    </row>
    <row r="1243" spans="1:25" x14ac:dyDescent="0.2">
      <c r="A1243" s="28">
        <v>42882</v>
      </c>
      <c r="B1243">
        <v>2017</v>
      </c>
      <c r="C1243">
        <v>5</v>
      </c>
      <c r="D1243" t="s">
        <v>566</v>
      </c>
      <c r="E1243" t="s">
        <v>419</v>
      </c>
      <c r="F1243">
        <v>6</v>
      </c>
      <c r="G1243" t="s">
        <v>1440</v>
      </c>
      <c r="H1243" t="s">
        <v>1440</v>
      </c>
      <c r="I1243" s="30">
        <v>7.33</v>
      </c>
      <c r="J1243" s="30">
        <v>3.2210000000000001</v>
      </c>
      <c r="K1243" s="30">
        <v>2</v>
      </c>
      <c r="L1243" s="30">
        <v>23.4</v>
      </c>
      <c r="M1243" s="30">
        <v>5</v>
      </c>
      <c r="N1243" s="30">
        <v>0</v>
      </c>
      <c r="O1243" s="30">
        <v>0</v>
      </c>
      <c r="P1243" s="30">
        <v>10</v>
      </c>
      <c r="Q1243" s="30">
        <f t="shared" si="171"/>
        <v>7.33</v>
      </c>
      <c r="R1243" s="30">
        <f t="shared" si="172"/>
        <v>3.2210000000000001</v>
      </c>
      <c r="S1243" s="30">
        <f t="shared" si="173"/>
        <v>2</v>
      </c>
      <c r="T1243" s="30">
        <f t="shared" si="174"/>
        <v>23.4</v>
      </c>
      <c r="U1243" s="30">
        <f t="shared" si="175"/>
        <v>5</v>
      </c>
      <c r="V1243" s="30">
        <f t="shared" si="176"/>
        <v>0</v>
      </c>
      <c r="W1243" s="30">
        <f t="shared" si="177"/>
        <v>0</v>
      </c>
      <c r="X1243" s="30">
        <f t="shared" si="178"/>
        <v>10</v>
      </c>
      <c r="Y1243" s="30">
        <f t="shared" si="179"/>
        <v>50.951000000000001</v>
      </c>
    </row>
    <row r="1244" spans="1:25" x14ac:dyDescent="0.2">
      <c r="A1244" s="28">
        <v>42883</v>
      </c>
      <c r="B1244">
        <v>2017</v>
      </c>
      <c r="C1244">
        <v>5</v>
      </c>
      <c r="D1244" t="s">
        <v>566</v>
      </c>
      <c r="E1244" t="s">
        <v>421</v>
      </c>
      <c r="F1244">
        <v>7</v>
      </c>
      <c r="G1244" t="s">
        <v>1440</v>
      </c>
      <c r="H1244" t="s">
        <v>1440</v>
      </c>
      <c r="I1244" s="30">
        <v>1.99</v>
      </c>
      <c r="J1244" s="30">
        <v>6.2430000000000003</v>
      </c>
      <c r="K1244" s="30">
        <v>2.4500000000000002</v>
      </c>
      <c r="L1244" s="30">
        <v>11.19</v>
      </c>
      <c r="M1244" s="30">
        <v>2</v>
      </c>
      <c r="N1244" s="30">
        <v>0</v>
      </c>
      <c r="O1244" s="30">
        <v>0</v>
      </c>
      <c r="P1244" s="30">
        <v>3</v>
      </c>
      <c r="Q1244" s="30">
        <f t="shared" si="171"/>
        <v>1.99</v>
      </c>
      <c r="R1244" s="30">
        <f t="shared" si="172"/>
        <v>6.2430000000000003</v>
      </c>
      <c r="S1244" s="30">
        <f t="shared" si="173"/>
        <v>2.4500000000000002</v>
      </c>
      <c r="T1244" s="30">
        <f t="shared" si="174"/>
        <v>11.19</v>
      </c>
      <c r="U1244" s="30">
        <f t="shared" si="175"/>
        <v>2</v>
      </c>
      <c r="V1244" s="30">
        <f t="shared" si="176"/>
        <v>0</v>
      </c>
      <c r="W1244" s="30">
        <f t="shared" si="177"/>
        <v>0</v>
      </c>
      <c r="X1244" s="30">
        <f t="shared" si="178"/>
        <v>3</v>
      </c>
      <c r="Y1244" s="30">
        <f t="shared" si="179"/>
        <v>26.872999999999998</v>
      </c>
    </row>
    <row r="1245" spans="1:25" x14ac:dyDescent="0.2">
      <c r="A1245" s="28">
        <v>42884</v>
      </c>
      <c r="B1245">
        <v>2017</v>
      </c>
      <c r="C1245">
        <v>5</v>
      </c>
      <c r="D1245" t="s">
        <v>566</v>
      </c>
      <c r="E1245" t="s">
        <v>62</v>
      </c>
      <c r="F1245">
        <v>1</v>
      </c>
      <c r="G1245" t="s">
        <v>1440</v>
      </c>
      <c r="H1245" t="s">
        <v>1440</v>
      </c>
      <c r="I1245" s="30">
        <v>3.34</v>
      </c>
      <c r="J1245" s="30">
        <v>4.0229999999999997</v>
      </c>
      <c r="K1245" s="30">
        <v>1.6</v>
      </c>
      <c r="L1245" s="30">
        <v>28</v>
      </c>
      <c r="M1245" s="30">
        <v>4</v>
      </c>
      <c r="N1245" s="30">
        <v>2</v>
      </c>
      <c r="O1245" s="30">
        <v>4</v>
      </c>
      <c r="P1245" s="30">
        <v>5</v>
      </c>
      <c r="Q1245" s="30">
        <f t="shared" si="171"/>
        <v>3.34</v>
      </c>
      <c r="R1245" s="30">
        <f t="shared" si="172"/>
        <v>4.0229999999999997</v>
      </c>
      <c r="S1245" s="30">
        <f t="shared" si="173"/>
        <v>1.6</v>
      </c>
      <c r="T1245" s="30">
        <f t="shared" si="174"/>
        <v>28</v>
      </c>
      <c r="U1245" s="30">
        <f t="shared" si="175"/>
        <v>4</v>
      </c>
      <c r="V1245" s="30">
        <f t="shared" si="176"/>
        <v>2</v>
      </c>
      <c r="W1245" s="30">
        <f t="shared" si="177"/>
        <v>4</v>
      </c>
      <c r="X1245" s="30">
        <f t="shared" si="178"/>
        <v>5</v>
      </c>
      <c r="Y1245" s="30">
        <f t="shared" si="179"/>
        <v>51.963000000000001</v>
      </c>
    </row>
    <row r="1246" spans="1:25" x14ac:dyDescent="0.2">
      <c r="A1246" s="28">
        <v>42885</v>
      </c>
      <c r="B1246">
        <v>2017</v>
      </c>
      <c r="C1246">
        <v>5</v>
      </c>
      <c r="D1246" t="s">
        <v>566</v>
      </c>
      <c r="E1246" t="s">
        <v>411</v>
      </c>
      <c r="F1246">
        <v>2</v>
      </c>
      <c r="G1246" t="s">
        <v>1440</v>
      </c>
      <c r="H1246" t="s">
        <v>1440</v>
      </c>
      <c r="I1246" s="30">
        <v>8</v>
      </c>
      <c r="J1246" s="30">
        <v>3.3959999999999999</v>
      </c>
      <c r="K1246" s="30">
        <v>4.3</v>
      </c>
      <c r="L1246" s="30">
        <v>25</v>
      </c>
      <c r="M1246" s="30">
        <v>3</v>
      </c>
      <c r="N1246" s="30">
        <v>0</v>
      </c>
      <c r="O1246" s="30">
        <v>5</v>
      </c>
      <c r="P1246" s="30">
        <v>5</v>
      </c>
      <c r="Q1246" s="30">
        <f t="shared" si="171"/>
        <v>8</v>
      </c>
      <c r="R1246" s="30">
        <f t="shared" si="172"/>
        <v>3.3959999999999999</v>
      </c>
      <c r="S1246" s="30">
        <f t="shared" si="173"/>
        <v>4.3</v>
      </c>
      <c r="T1246" s="30">
        <f t="shared" si="174"/>
        <v>25</v>
      </c>
      <c r="U1246" s="30">
        <f t="shared" si="175"/>
        <v>3</v>
      </c>
      <c r="V1246" s="30">
        <f t="shared" si="176"/>
        <v>0</v>
      </c>
      <c r="W1246" s="30">
        <f t="shared" si="177"/>
        <v>5</v>
      </c>
      <c r="X1246" s="30">
        <f t="shared" si="178"/>
        <v>5</v>
      </c>
      <c r="Y1246" s="30">
        <f t="shared" si="179"/>
        <v>53.695999999999998</v>
      </c>
    </row>
    <row r="1247" spans="1:25" x14ac:dyDescent="0.2">
      <c r="A1247" s="28">
        <v>42886</v>
      </c>
      <c r="B1247">
        <v>2017</v>
      </c>
      <c r="C1247">
        <v>5</v>
      </c>
      <c r="D1247" t="s">
        <v>566</v>
      </c>
      <c r="E1247" t="s">
        <v>413</v>
      </c>
      <c r="F1247">
        <v>3</v>
      </c>
      <c r="G1247" t="s">
        <v>1440</v>
      </c>
      <c r="H1247" t="s">
        <v>1440</v>
      </c>
      <c r="I1247" s="30">
        <v>4</v>
      </c>
      <c r="J1247" s="30">
        <v>2.4289999999999998</v>
      </c>
      <c r="K1247" s="30">
        <v>7</v>
      </c>
      <c r="L1247" s="30">
        <v>12.2</v>
      </c>
      <c r="M1247" s="30">
        <v>6</v>
      </c>
      <c r="N1247" s="30">
        <v>4</v>
      </c>
      <c r="O1247" s="30">
        <v>1</v>
      </c>
      <c r="P1247" s="30">
        <v>5</v>
      </c>
      <c r="Q1247" s="30">
        <f t="shared" si="171"/>
        <v>4</v>
      </c>
      <c r="R1247" s="30">
        <f t="shared" si="172"/>
        <v>2.4289999999999998</v>
      </c>
      <c r="S1247" s="30">
        <f t="shared" si="173"/>
        <v>7</v>
      </c>
      <c r="T1247" s="30">
        <f t="shared" si="174"/>
        <v>12.2</v>
      </c>
      <c r="U1247" s="30">
        <f t="shared" si="175"/>
        <v>6</v>
      </c>
      <c r="V1247" s="30">
        <f t="shared" si="176"/>
        <v>4</v>
      </c>
      <c r="W1247" s="30">
        <f t="shared" si="177"/>
        <v>1</v>
      </c>
      <c r="X1247" s="30">
        <f t="shared" si="178"/>
        <v>5</v>
      </c>
      <c r="Y1247" s="30">
        <f t="shared" si="179"/>
        <v>41.628999999999998</v>
      </c>
    </row>
    <row r="1248" spans="1:25" x14ac:dyDescent="0.2">
      <c r="A1248" s="28">
        <v>42887</v>
      </c>
      <c r="B1248">
        <v>2017</v>
      </c>
      <c r="C1248">
        <v>6</v>
      </c>
      <c r="D1248" t="s">
        <v>510</v>
      </c>
      <c r="E1248" t="s">
        <v>415</v>
      </c>
      <c r="F1248">
        <v>4</v>
      </c>
      <c r="G1248" t="s">
        <v>1440</v>
      </c>
      <c r="H1248" t="s">
        <v>1440</v>
      </c>
      <c r="I1248" s="30">
        <v>1.34</v>
      </c>
      <c r="J1248" s="30">
        <v>3.67</v>
      </c>
      <c r="K1248" s="30">
        <v>2</v>
      </c>
      <c r="L1248" s="30">
        <v>21.4</v>
      </c>
      <c r="M1248" s="30">
        <v>10</v>
      </c>
      <c r="N1248" s="30">
        <v>0</v>
      </c>
      <c r="O1248" s="30">
        <v>2</v>
      </c>
      <c r="P1248" s="30">
        <v>2</v>
      </c>
      <c r="Q1248" s="30">
        <f t="shared" si="171"/>
        <v>1.34</v>
      </c>
      <c r="R1248" s="30">
        <f t="shared" si="172"/>
        <v>3.67</v>
      </c>
      <c r="S1248" s="30">
        <f t="shared" si="173"/>
        <v>2</v>
      </c>
      <c r="T1248" s="30">
        <f t="shared" si="174"/>
        <v>21.4</v>
      </c>
      <c r="U1248" s="30">
        <f t="shared" si="175"/>
        <v>10</v>
      </c>
      <c r="V1248" s="30">
        <f t="shared" si="176"/>
        <v>0</v>
      </c>
      <c r="W1248" s="30">
        <f t="shared" si="177"/>
        <v>2</v>
      </c>
      <c r="X1248" s="30">
        <f t="shared" si="178"/>
        <v>2</v>
      </c>
      <c r="Y1248" s="30">
        <f t="shared" si="179"/>
        <v>42.41</v>
      </c>
    </row>
    <row r="1249" spans="1:25" x14ac:dyDescent="0.2">
      <c r="A1249" s="28">
        <v>42888</v>
      </c>
      <c r="B1249">
        <v>2017</v>
      </c>
      <c r="C1249">
        <v>6</v>
      </c>
      <c r="D1249" t="s">
        <v>510</v>
      </c>
      <c r="E1249" t="s">
        <v>417</v>
      </c>
      <c r="F1249">
        <v>5</v>
      </c>
      <c r="G1249" t="s">
        <v>1440</v>
      </c>
      <c r="H1249" t="s">
        <v>1440</v>
      </c>
      <c r="I1249" s="30">
        <v>2.33</v>
      </c>
      <c r="J1249" s="30">
        <v>4</v>
      </c>
      <c r="K1249" s="30">
        <v>4</v>
      </c>
      <c r="L1249" s="30">
        <v>17.399999999999999</v>
      </c>
      <c r="M1249" s="30">
        <v>9</v>
      </c>
      <c r="N1249" s="30">
        <v>1</v>
      </c>
      <c r="O1249" s="30">
        <v>5</v>
      </c>
      <c r="P1249" s="30">
        <v>3</v>
      </c>
      <c r="Q1249" s="30">
        <f t="shared" si="171"/>
        <v>2.33</v>
      </c>
      <c r="R1249" s="30">
        <f t="shared" si="172"/>
        <v>4</v>
      </c>
      <c r="S1249" s="30">
        <f t="shared" si="173"/>
        <v>4</v>
      </c>
      <c r="T1249" s="30">
        <f t="shared" si="174"/>
        <v>17.399999999999999</v>
      </c>
      <c r="U1249" s="30">
        <f t="shared" si="175"/>
        <v>9</v>
      </c>
      <c r="V1249" s="30">
        <f t="shared" si="176"/>
        <v>1</v>
      </c>
      <c r="W1249" s="30">
        <f t="shared" si="177"/>
        <v>5</v>
      </c>
      <c r="X1249" s="30">
        <f t="shared" si="178"/>
        <v>3</v>
      </c>
      <c r="Y1249" s="30">
        <f t="shared" si="179"/>
        <v>45.73</v>
      </c>
    </row>
    <row r="1250" spans="1:25" x14ac:dyDescent="0.2">
      <c r="A1250" s="28">
        <v>42889</v>
      </c>
      <c r="B1250">
        <v>2017</v>
      </c>
      <c r="C1250">
        <v>6</v>
      </c>
      <c r="D1250" t="s">
        <v>510</v>
      </c>
      <c r="E1250" t="s">
        <v>419</v>
      </c>
      <c r="F1250">
        <v>6</v>
      </c>
      <c r="G1250" t="s">
        <v>1440</v>
      </c>
      <c r="H1250" t="s">
        <v>1440</v>
      </c>
      <c r="I1250" s="30">
        <v>5</v>
      </c>
      <c r="J1250" s="30">
        <v>1.726</v>
      </c>
      <c r="K1250" s="30">
        <v>3</v>
      </c>
      <c r="L1250" s="30">
        <v>10</v>
      </c>
      <c r="M1250" s="30">
        <v>3</v>
      </c>
      <c r="N1250" s="30">
        <v>1</v>
      </c>
      <c r="O1250" s="30">
        <v>22</v>
      </c>
      <c r="P1250" s="30">
        <v>2</v>
      </c>
      <c r="Q1250" s="30">
        <f t="shared" si="171"/>
        <v>5</v>
      </c>
      <c r="R1250" s="30">
        <f t="shared" si="172"/>
        <v>1.726</v>
      </c>
      <c r="S1250" s="30">
        <f t="shared" si="173"/>
        <v>3</v>
      </c>
      <c r="T1250" s="30">
        <f t="shared" si="174"/>
        <v>10</v>
      </c>
      <c r="U1250" s="30">
        <f t="shared" si="175"/>
        <v>3</v>
      </c>
      <c r="V1250" s="30">
        <f t="shared" si="176"/>
        <v>1</v>
      </c>
      <c r="W1250" s="30">
        <f t="shared" si="177"/>
        <v>22</v>
      </c>
      <c r="X1250" s="30">
        <f t="shared" si="178"/>
        <v>2</v>
      </c>
      <c r="Y1250" s="30">
        <f t="shared" si="179"/>
        <v>47.725999999999999</v>
      </c>
    </row>
    <row r="1251" spans="1:25" x14ac:dyDescent="0.2">
      <c r="A1251" s="28">
        <v>42890</v>
      </c>
      <c r="B1251">
        <v>2017</v>
      </c>
      <c r="C1251">
        <v>6</v>
      </c>
      <c r="D1251" t="s">
        <v>510</v>
      </c>
      <c r="E1251" t="s">
        <v>421</v>
      </c>
      <c r="F1251">
        <v>7</v>
      </c>
      <c r="G1251" t="s">
        <v>1440</v>
      </c>
      <c r="H1251" t="s">
        <v>1440</v>
      </c>
      <c r="I1251" s="30">
        <v>7</v>
      </c>
      <c r="J1251" s="30">
        <v>1.7470000000000001</v>
      </c>
      <c r="K1251" s="30">
        <v>2.25</v>
      </c>
      <c r="L1251" s="30">
        <v>23.4</v>
      </c>
      <c r="M1251" s="30">
        <v>3</v>
      </c>
      <c r="N1251" s="30">
        <v>1</v>
      </c>
      <c r="O1251" s="30">
        <v>5</v>
      </c>
      <c r="P1251" s="30">
        <v>4</v>
      </c>
      <c r="Q1251" s="30">
        <f t="shared" si="171"/>
        <v>7</v>
      </c>
      <c r="R1251" s="30">
        <f t="shared" si="172"/>
        <v>1.7470000000000001</v>
      </c>
      <c r="S1251" s="30">
        <f t="shared" si="173"/>
        <v>2.25</v>
      </c>
      <c r="T1251" s="30">
        <f t="shared" si="174"/>
        <v>23.4</v>
      </c>
      <c r="U1251" s="30">
        <f t="shared" si="175"/>
        <v>3</v>
      </c>
      <c r="V1251" s="30">
        <f t="shared" si="176"/>
        <v>1</v>
      </c>
      <c r="W1251" s="30">
        <f t="shared" si="177"/>
        <v>5</v>
      </c>
      <c r="X1251" s="30">
        <f t="shared" si="178"/>
        <v>4</v>
      </c>
      <c r="Y1251" s="30">
        <f t="shared" si="179"/>
        <v>47.396999999999998</v>
      </c>
    </row>
    <row r="1252" spans="1:25" x14ac:dyDescent="0.2">
      <c r="A1252" s="28">
        <v>42891</v>
      </c>
      <c r="B1252">
        <v>2017</v>
      </c>
      <c r="C1252">
        <v>6</v>
      </c>
      <c r="D1252" t="s">
        <v>510</v>
      </c>
      <c r="E1252" t="s">
        <v>62</v>
      </c>
      <c r="F1252">
        <v>1</v>
      </c>
      <c r="G1252" t="s">
        <v>1440</v>
      </c>
      <c r="H1252" t="s">
        <v>1440</v>
      </c>
      <c r="I1252" s="30">
        <v>3.33</v>
      </c>
      <c r="J1252" s="30">
        <v>5.99</v>
      </c>
      <c r="K1252" s="30">
        <v>4.5</v>
      </c>
      <c r="L1252" s="30">
        <v>9.6999999999999993</v>
      </c>
      <c r="M1252" s="30">
        <v>5</v>
      </c>
      <c r="N1252" s="30">
        <v>0</v>
      </c>
      <c r="O1252" s="30">
        <v>0</v>
      </c>
      <c r="P1252" s="30">
        <v>8</v>
      </c>
      <c r="Q1252" s="30">
        <f t="shared" si="171"/>
        <v>3.33</v>
      </c>
      <c r="R1252" s="30">
        <f t="shared" si="172"/>
        <v>5.99</v>
      </c>
      <c r="S1252" s="30">
        <f t="shared" si="173"/>
        <v>4.5</v>
      </c>
      <c r="T1252" s="30">
        <f t="shared" si="174"/>
        <v>9.6999999999999993</v>
      </c>
      <c r="U1252" s="30">
        <f t="shared" si="175"/>
        <v>5</v>
      </c>
      <c r="V1252" s="30">
        <f t="shared" si="176"/>
        <v>0</v>
      </c>
      <c r="W1252" s="30">
        <f t="shared" si="177"/>
        <v>0</v>
      </c>
      <c r="X1252" s="30">
        <f t="shared" si="178"/>
        <v>8</v>
      </c>
      <c r="Y1252" s="30">
        <f t="shared" si="179"/>
        <v>36.519999999999996</v>
      </c>
    </row>
    <row r="1253" spans="1:25" x14ac:dyDescent="0.2">
      <c r="A1253" s="28">
        <v>42892</v>
      </c>
      <c r="B1253">
        <v>2017</v>
      </c>
      <c r="C1253">
        <v>6</v>
      </c>
      <c r="D1253" t="s">
        <v>510</v>
      </c>
      <c r="E1253" t="s">
        <v>411</v>
      </c>
      <c r="F1253">
        <v>2</v>
      </c>
      <c r="G1253" t="s">
        <v>1440</v>
      </c>
      <c r="H1253" t="s">
        <v>1440</v>
      </c>
      <c r="I1253" s="30">
        <v>1</v>
      </c>
      <c r="J1253" s="30">
        <v>3</v>
      </c>
      <c r="K1253" s="30">
        <v>0</v>
      </c>
      <c r="L1253" s="30">
        <v>18</v>
      </c>
      <c r="M1253" s="30">
        <v>3</v>
      </c>
      <c r="N1253" s="30">
        <v>0</v>
      </c>
      <c r="O1253" s="30">
        <v>6</v>
      </c>
      <c r="P1253" s="30">
        <v>7.5</v>
      </c>
      <c r="Q1253" s="30">
        <f t="shared" si="171"/>
        <v>1</v>
      </c>
      <c r="R1253" s="30">
        <f t="shared" si="172"/>
        <v>3</v>
      </c>
      <c r="S1253" s="30">
        <f t="shared" si="173"/>
        <v>0</v>
      </c>
      <c r="T1253" s="30">
        <f t="shared" si="174"/>
        <v>18</v>
      </c>
      <c r="U1253" s="30">
        <f t="shared" si="175"/>
        <v>3</v>
      </c>
      <c r="V1253" s="30">
        <f t="shared" si="176"/>
        <v>0</v>
      </c>
      <c r="W1253" s="30">
        <f t="shared" si="177"/>
        <v>6</v>
      </c>
      <c r="X1253" s="30">
        <f t="shared" si="178"/>
        <v>7.5</v>
      </c>
      <c r="Y1253" s="30">
        <f t="shared" si="179"/>
        <v>38.5</v>
      </c>
    </row>
    <row r="1254" spans="1:25" x14ac:dyDescent="0.2">
      <c r="A1254" s="28">
        <v>42893</v>
      </c>
      <c r="B1254">
        <v>2017</v>
      </c>
      <c r="C1254">
        <v>6</v>
      </c>
      <c r="D1254" t="s">
        <v>510</v>
      </c>
      <c r="E1254" t="s">
        <v>413</v>
      </c>
      <c r="F1254">
        <v>3</v>
      </c>
      <c r="G1254" t="s">
        <v>1440</v>
      </c>
      <c r="H1254" t="s">
        <v>1440</v>
      </c>
      <c r="I1254" s="30">
        <v>5.33</v>
      </c>
      <c r="J1254" s="30">
        <v>4.6929999999999996</v>
      </c>
      <c r="K1254" s="30">
        <v>4</v>
      </c>
      <c r="L1254" s="30">
        <v>21</v>
      </c>
      <c r="M1254" s="30">
        <v>13</v>
      </c>
      <c r="N1254" s="30">
        <v>0</v>
      </c>
      <c r="O1254" s="30">
        <v>20</v>
      </c>
      <c r="P1254" s="30">
        <v>7</v>
      </c>
      <c r="Q1254" s="30">
        <f t="shared" si="171"/>
        <v>5.33</v>
      </c>
      <c r="R1254" s="30">
        <f t="shared" si="172"/>
        <v>4.6929999999999996</v>
      </c>
      <c r="S1254" s="30">
        <f t="shared" si="173"/>
        <v>4</v>
      </c>
      <c r="T1254" s="30">
        <f t="shared" si="174"/>
        <v>21</v>
      </c>
      <c r="U1254" s="30">
        <f t="shared" si="175"/>
        <v>13</v>
      </c>
      <c r="V1254" s="30">
        <f t="shared" si="176"/>
        <v>0</v>
      </c>
      <c r="W1254" s="30">
        <f t="shared" si="177"/>
        <v>20</v>
      </c>
      <c r="X1254" s="30">
        <f t="shared" si="178"/>
        <v>7</v>
      </c>
      <c r="Y1254" s="30">
        <f t="shared" si="179"/>
        <v>75.022999999999996</v>
      </c>
    </row>
    <row r="1255" spans="1:25" x14ac:dyDescent="0.2">
      <c r="A1255" s="28">
        <v>42894</v>
      </c>
      <c r="B1255">
        <v>2017</v>
      </c>
      <c r="C1255">
        <v>6</v>
      </c>
      <c r="D1255" t="s">
        <v>510</v>
      </c>
      <c r="E1255" t="s">
        <v>415</v>
      </c>
      <c r="F1255">
        <v>4</v>
      </c>
      <c r="G1255" t="s">
        <v>1440</v>
      </c>
      <c r="H1255" t="s">
        <v>1440</v>
      </c>
      <c r="I1255" s="30">
        <v>5</v>
      </c>
      <c r="J1255" s="30">
        <v>1.823</v>
      </c>
      <c r="K1255" s="30">
        <v>3.15</v>
      </c>
      <c r="L1255" s="30">
        <v>21</v>
      </c>
      <c r="M1255" s="30">
        <v>4</v>
      </c>
      <c r="N1255" s="30">
        <v>0</v>
      </c>
      <c r="O1255" s="30">
        <v>2</v>
      </c>
      <c r="P1255" s="30">
        <v>4.2</v>
      </c>
      <c r="Q1255" s="30">
        <f t="shared" si="171"/>
        <v>5</v>
      </c>
      <c r="R1255" s="30">
        <f t="shared" si="172"/>
        <v>1.823</v>
      </c>
      <c r="S1255" s="30">
        <f t="shared" si="173"/>
        <v>3.15</v>
      </c>
      <c r="T1255" s="30">
        <f t="shared" si="174"/>
        <v>21</v>
      </c>
      <c r="U1255" s="30">
        <f t="shared" si="175"/>
        <v>4</v>
      </c>
      <c r="V1255" s="30">
        <f t="shared" si="176"/>
        <v>0</v>
      </c>
      <c r="W1255" s="30">
        <f t="shared" si="177"/>
        <v>2</v>
      </c>
      <c r="X1255" s="30">
        <f t="shared" si="178"/>
        <v>4.2</v>
      </c>
      <c r="Y1255" s="30">
        <f t="shared" si="179"/>
        <v>41.173000000000002</v>
      </c>
    </row>
    <row r="1256" spans="1:25" x14ac:dyDescent="0.2">
      <c r="A1256" s="28">
        <v>42895</v>
      </c>
      <c r="B1256">
        <v>2017</v>
      </c>
      <c r="C1256">
        <v>6</v>
      </c>
      <c r="D1256" t="s">
        <v>510</v>
      </c>
      <c r="E1256" t="s">
        <v>417</v>
      </c>
      <c r="F1256">
        <v>5</v>
      </c>
      <c r="G1256" t="s">
        <v>1440</v>
      </c>
      <c r="H1256" t="s">
        <v>1440</v>
      </c>
      <c r="I1256" s="30">
        <v>1.33</v>
      </c>
      <c r="J1256" s="30">
        <v>4.09</v>
      </c>
      <c r="K1256" s="30">
        <v>3.1</v>
      </c>
      <c r="L1256" s="30">
        <v>10</v>
      </c>
      <c r="M1256" s="30">
        <v>2</v>
      </c>
      <c r="N1256" s="30">
        <v>0</v>
      </c>
      <c r="O1256" s="30">
        <v>0</v>
      </c>
      <c r="P1256" s="30">
        <v>6</v>
      </c>
      <c r="Q1256" s="30">
        <f t="shared" si="171"/>
        <v>1.33</v>
      </c>
      <c r="R1256" s="30">
        <f t="shared" si="172"/>
        <v>4.09</v>
      </c>
      <c r="S1256" s="30">
        <f t="shared" si="173"/>
        <v>3.1</v>
      </c>
      <c r="T1256" s="30">
        <f t="shared" si="174"/>
        <v>10</v>
      </c>
      <c r="U1256" s="30">
        <f t="shared" si="175"/>
        <v>2</v>
      </c>
      <c r="V1256" s="30">
        <f t="shared" si="176"/>
        <v>0</v>
      </c>
      <c r="W1256" s="30">
        <f t="shared" si="177"/>
        <v>0</v>
      </c>
      <c r="X1256" s="30">
        <f t="shared" si="178"/>
        <v>6</v>
      </c>
      <c r="Y1256" s="30">
        <f t="shared" si="179"/>
        <v>26.52</v>
      </c>
    </row>
    <row r="1257" spans="1:25" x14ac:dyDescent="0.2">
      <c r="A1257" s="28">
        <v>42896</v>
      </c>
      <c r="B1257">
        <v>2017</v>
      </c>
      <c r="C1257">
        <v>6</v>
      </c>
      <c r="D1257" t="s">
        <v>510</v>
      </c>
      <c r="E1257" t="s">
        <v>419</v>
      </c>
      <c r="F1257">
        <v>6</v>
      </c>
      <c r="G1257" t="s">
        <v>1440</v>
      </c>
      <c r="H1257" t="s">
        <v>1440</v>
      </c>
      <c r="I1257" s="30">
        <v>9</v>
      </c>
      <c r="J1257" s="30">
        <v>7.01</v>
      </c>
      <c r="K1257" s="30">
        <v>4</v>
      </c>
      <c r="L1257" s="30">
        <v>15</v>
      </c>
      <c r="M1257" s="30">
        <v>2</v>
      </c>
      <c r="N1257" s="30">
        <v>0</v>
      </c>
      <c r="O1257" s="30">
        <v>7</v>
      </c>
      <c r="P1257" s="30">
        <v>3</v>
      </c>
      <c r="Q1257" s="30">
        <f t="shared" si="171"/>
        <v>9</v>
      </c>
      <c r="R1257" s="30">
        <f t="shared" si="172"/>
        <v>7.01</v>
      </c>
      <c r="S1257" s="30">
        <f t="shared" si="173"/>
        <v>4</v>
      </c>
      <c r="T1257" s="30">
        <f t="shared" si="174"/>
        <v>15</v>
      </c>
      <c r="U1257" s="30">
        <f t="shared" si="175"/>
        <v>2</v>
      </c>
      <c r="V1257" s="30">
        <f t="shared" si="176"/>
        <v>0</v>
      </c>
      <c r="W1257" s="30">
        <f t="shared" si="177"/>
        <v>7</v>
      </c>
      <c r="X1257" s="30">
        <f t="shared" si="178"/>
        <v>3</v>
      </c>
      <c r="Y1257" s="30">
        <f t="shared" si="179"/>
        <v>47.01</v>
      </c>
    </row>
    <row r="1258" spans="1:25" x14ac:dyDescent="0.2">
      <c r="A1258" s="28">
        <v>42897</v>
      </c>
      <c r="B1258">
        <v>2017</v>
      </c>
      <c r="C1258">
        <v>6</v>
      </c>
      <c r="D1258" t="s">
        <v>510</v>
      </c>
      <c r="E1258" t="s">
        <v>421</v>
      </c>
      <c r="F1258">
        <v>7</v>
      </c>
      <c r="G1258" t="s">
        <v>1440</v>
      </c>
      <c r="H1258" t="s">
        <v>1440</v>
      </c>
      <c r="I1258" s="30">
        <v>5.5</v>
      </c>
      <c r="J1258" s="30">
        <v>3.99</v>
      </c>
      <c r="K1258" s="30">
        <v>8.5</v>
      </c>
      <c r="L1258" s="30">
        <v>28.25</v>
      </c>
      <c r="M1258" s="30">
        <v>8</v>
      </c>
      <c r="N1258" s="30">
        <v>0</v>
      </c>
      <c r="O1258" s="30">
        <v>2</v>
      </c>
      <c r="P1258" s="30">
        <v>3</v>
      </c>
      <c r="Q1258" s="30">
        <f t="shared" si="171"/>
        <v>5.5</v>
      </c>
      <c r="R1258" s="30">
        <f t="shared" si="172"/>
        <v>3.99</v>
      </c>
      <c r="S1258" s="30">
        <f t="shared" si="173"/>
        <v>8.5</v>
      </c>
      <c r="T1258" s="30">
        <f t="shared" si="174"/>
        <v>28.25</v>
      </c>
      <c r="U1258" s="30">
        <f t="shared" si="175"/>
        <v>8</v>
      </c>
      <c r="V1258" s="30">
        <f t="shared" si="176"/>
        <v>0</v>
      </c>
      <c r="W1258" s="30">
        <f t="shared" si="177"/>
        <v>2</v>
      </c>
      <c r="X1258" s="30">
        <f t="shared" si="178"/>
        <v>3</v>
      </c>
      <c r="Y1258" s="30">
        <f t="shared" si="179"/>
        <v>59.24</v>
      </c>
    </row>
    <row r="1259" spans="1:25" x14ac:dyDescent="0.2">
      <c r="A1259" s="28">
        <v>42898</v>
      </c>
      <c r="B1259">
        <v>2017</v>
      </c>
      <c r="C1259">
        <v>6</v>
      </c>
      <c r="D1259" t="s">
        <v>510</v>
      </c>
      <c r="E1259" t="s">
        <v>62</v>
      </c>
      <c r="F1259">
        <v>1</v>
      </c>
      <c r="G1259" t="s">
        <v>1440</v>
      </c>
      <c r="H1259" t="s">
        <v>1440</v>
      </c>
      <c r="I1259" s="30">
        <v>4.34</v>
      </c>
      <c r="J1259" s="30">
        <v>3.34</v>
      </c>
      <c r="K1259" s="30">
        <v>1</v>
      </c>
      <c r="L1259" s="30">
        <v>13.6</v>
      </c>
      <c r="M1259" s="30">
        <v>3</v>
      </c>
      <c r="N1259" s="30">
        <v>0</v>
      </c>
      <c r="O1259" s="30">
        <v>13</v>
      </c>
      <c r="P1259" s="30">
        <v>12</v>
      </c>
      <c r="Q1259" s="30">
        <f t="shared" si="171"/>
        <v>4.34</v>
      </c>
      <c r="R1259" s="30">
        <f t="shared" si="172"/>
        <v>3.34</v>
      </c>
      <c r="S1259" s="30">
        <f t="shared" si="173"/>
        <v>1</v>
      </c>
      <c r="T1259" s="30">
        <f t="shared" si="174"/>
        <v>13.6</v>
      </c>
      <c r="U1259" s="30">
        <f t="shared" si="175"/>
        <v>3</v>
      </c>
      <c r="V1259" s="30">
        <f t="shared" si="176"/>
        <v>0</v>
      </c>
      <c r="W1259" s="30">
        <f t="shared" si="177"/>
        <v>13</v>
      </c>
      <c r="X1259" s="30">
        <f t="shared" si="178"/>
        <v>12</v>
      </c>
      <c r="Y1259" s="30">
        <f t="shared" si="179"/>
        <v>50.28</v>
      </c>
    </row>
    <row r="1260" spans="1:25" x14ac:dyDescent="0.2">
      <c r="A1260" s="28">
        <v>42899</v>
      </c>
      <c r="B1260">
        <v>2017</v>
      </c>
      <c r="C1260">
        <v>6</v>
      </c>
      <c r="D1260" t="s">
        <v>510</v>
      </c>
      <c r="E1260" t="s">
        <v>411</v>
      </c>
      <c r="F1260">
        <v>2</v>
      </c>
      <c r="G1260" t="s">
        <v>1440</v>
      </c>
      <c r="H1260" t="s">
        <v>1440</v>
      </c>
      <c r="I1260" s="30">
        <v>2.99</v>
      </c>
      <c r="J1260" s="30">
        <v>3.0230000000000001</v>
      </c>
      <c r="K1260" s="30">
        <v>3</v>
      </c>
      <c r="L1260" s="30">
        <v>8</v>
      </c>
      <c r="M1260" s="30">
        <v>9</v>
      </c>
      <c r="N1260" s="30">
        <v>0</v>
      </c>
      <c r="O1260" s="30">
        <v>0</v>
      </c>
      <c r="P1260" s="30">
        <v>9.1</v>
      </c>
      <c r="Q1260" s="30">
        <f t="shared" si="171"/>
        <v>2.99</v>
      </c>
      <c r="R1260" s="30">
        <f t="shared" si="172"/>
        <v>3.0230000000000001</v>
      </c>
      <c r="S1260" s="30">
        <f t="shared" si="173"/>
        <v>3</v>
      </c>
      <c r="T1260" s="30">
        <f t="shared" si="174"/>
        <v>8</v>
      </c>
      <c r="U1260" s="30">
        <f t="shared" si="175"/>
        <v>9</v>
      </c>
      <c r="V1260" s="30">
        <f t="shared" si="176"/>
        <v>0</v>
      </c>
      <c r="W1260" s="30">
        <f t="shared" si="177"/>
        <v>0</v>
      </c>
      <c r="X1260" s="30">
        <f t="shared" si="178"/>
        <v>9.1</v>
      </c>
      <c r="Y1260" s="30">
        <f t="shared" si="179"/>
        <v>35.113</v>
      </c>
    </row>
    <row r="1261" spans="1:25" x14ac:dyDescent="0.2">
      <c r="A1261" s="28">
        <v>42900</v>
      </c>
      <c r="B1261">
        <v>2017</v>
      </c>
      <c r="C1261">
        <v>6</v>
      </c>
      <c r="D1261" t="s">
        <v>510</v>
      </c>
      <c r="E1261" t="s">
        <v>413</v>
      </c>
      <c r="F1261">
        <v>3</v>
      </c>
      <c r="G1261" t="s">
        <v>1440</v>
      </c>
      <c r="H1261" t="s">
        <v>1440</v>
      </c>
      <c r="I1261" s="30">
        <v>1.33</v>
      </c>
      <c r="J1261" s="30">
        <v>1.33</v>
      </c>
      <c r="K1261" s="30">
        <v>1</v>
      </c>
      <c r="L1261" s="30">
        <v>9</v>
      </c>
      <c r="M1261" s="30">
        <v>6</v>
      </c>
      <c r="N1261" s="30">
        <v>3</v>
      </c>
      <c r="O1261" s="30">
        <v>5</v>
      </c>
      <c r="P1261" s="30">
        <v>3</v>
      </c>
      <c r="Q1261" s="30">
        <f t="shared" si="171"/>
        <v>1.33</v>
      </c>
      <c r="R1261" s="30">
        <f t="shared" si="172"/>
        <v>1.33</v>
      </c>
      <c r="S1261" s="30">
        <f t="shared" si="173"/>
        <v>1</v>
      </c>
      <c r="T1261" s="30">
        <f t="shared" si="174"/>
        <v>9</v>
      </c>
      <c r="U1261" s="30">
        <f t="shared" si="175"/>
        <v>6</v>
      </c>
      <c r="V1261" s="30">
        <f t="shared" si="176"/>
        <v>3</v>
      </c>
      <c r="W1261" s="30">
        <f t="shared" si="177"/>
        <v>5</v>
      </c>
      <c r="X1261" s="30">
        <f t="shared" si="178"/>
        <v>3</v>
      </c>
      <c r="Y1261" s="30">
        <f t="shared" si="179"/>
        <v>29.66</v>
      </c>
    </row>
    <row r="1262" spans="1:25" x14ac:dyDescent="0.2">
      <c r="A1262" s="28">
        <v>42901</v>
      </c>
      <c r="B1262">
        <v>2017</v>
      </c>
      <c r="C1262">
        <v>6</v>
      </c>
      <c r="D1262" t="s">
        <v>510</v>
      </c>
      <c r="E1262" t="s">
        <v>415</v>
      </c>
      <c r="F1262">
        <v>4</v>
      </c>
      <c r="G1262" t="s">
        <v>1440</v>
      </c>
      <c r="H1262" t="s">
        <v>1440</v>
      </c>
      <c r="I1262" s="30">
        <v>3</v>
      </c>
      <c r="J1262" s="30">
        <v>4.33</v>
      </c>
      <c r="K1262" s="30">
        <v>3.15</v>
      </c>
      <c r="L1262" s="30">
        <v>15</v>
      </c>
      <c r="M1262" s="30">
        <v>10</v>
      </c>
      <c r="N1262" s="30">
        <v>0</v>
      </c>
      <c r="O1262" s="30">
        <v>5</v>
      </c>
      <c r="P1262" s="30">
        <v>6.5</v>
      </c>
      <c r="Q1262" s="30">
        <f t="shared" si="171"/>
        <v>3</v>
      </c>
      <c r="R1262" s="30">
        <f t="shared" si="172"/>
        <v>4.33</v>
      </c>
      <c r="S1262" s="30">
        <f t="shared" si="173"/>
        <v>3.15</v>
      </c>
      <c r="T1262" s="30">
        <f t="shared" si="174"/>
        <v>15</v>
      </c>
      <c r="U1262" s="30">
        <f t="shared" si="175"/>
        <v>10</v>
      </c>
      <c r="V1262" s="30">
        <f t="shared" si="176"/>
        <v>0</v>
      </c>
      <c r="W1262" s="30">
        <f t="shared" si="177"/>
        <v>5</v>
      </c>
      <c r="X1262" s="30">
        <f t="shared" si="178"/>
        <v>6.5</v>
      </c>
      <c r="Y1262" s="30">
        <f t="shared" si="179"/>
        <v>46.980000000000004</v>
      </c>
    </row>
    <row r="1263" spans="1:25" x14ac:dyDescent="0.2">
      <c r="A1263" s="28">
        <v>42902</v>
      </c>
      <c r="B1263">
        <v>2017</v>
      </c>
      <c r="C1263">
        <v>6</v>
      </c>
      <c r="D1263" t="s">
        <v>510</v>
      </c>
      <c r="E1263" t="s">
        <v>417</v>
      </c>
      <c r="F1263">
        <v>5</v>
      </c>
      <c r="G1263" t="s">
        <v>1440</v>
      </c>
      <c r="H1263" t="s">
        <v>1440</v>
      </c>
      <c r="I1263" s="30">
        <v>4</v>
      </c>
      <c r="J1263" s="30">
        <v>2.0099999999999998</v>
      </c>
      <c r="K1263" s="30">
        <v>0</v>
      </c>
      <c r="L1263" s="30">
        <v>12.25</v>
      </c>
      <c r="M1263" s="30">
        <v>6</v>
      </c>
      <c r="N1263" s="30">
        <v>0</v>
      </c>
      <c r="O1263" s="30">
        <v>0</v>
      </c>
      <c r="P1263" s="30">
        <v>5.44</v>
      </c>
      <c r="Q1263" s="30">
        <f t="shared" si="171"/>
        <v>4</v>
      </c>
      <c r="R1263" s="30">
        <f t="shared" si="172"/>
        <v>2.0099999999999998</v>
      </c>
      <c r="S1263" s="30">
        <f t="shared" si="173"/>
        <v>0</v>
      </c>
      <c r="T1263" s="30">
        <f t="shared" si="174"/>
        <v>12.25</v>
      </c>
      <c r="U1263" s="30">
        <f t="shared" si="175"/>
        <v>6</v>
      </c>
      <c r="V1263" s="30">
        <f t="shared" si="176"/>
        <v>0</v>
      </c>
      <c r="W1263" s="30">
        <f t="shared" si="177"/>
        <v>0</v>
      </c>
      <c r="X1263" s="30">
        <f t="shared" si="178"/>
        <v>5.44</v>
      </c>
      <c r="Y1263" s="30">
        <f t="shared" si="179"/>
        <v>29.7</v>
      </c>
    </row>
    <row r="1264" spans="1:25" x14ac:dyDescent="0.2">
      <c r="A1264" s="28">
        <v>42903</v>
      </c>
      <c r="B1264">
        <v>2017</v>
      </c>
      <c r="C1264">
        <v>6</v>
      </c>
      <c r="D1264" t="s">
        <v>510</v>
      </c>
      <c r="E1264" t="s">
        <v>419</v>
      </c>
      <c r="F1264">
        <v>6</v>
      </c>
      <c r="G1264" t="s">
        <v>1440</v>
      </c>
      <c r="H1264" t="s">
        <v>1440</v>
      </c>
      <c r="I1264" s="30">
        <v>2</v>
      </c>
      <c r="J1264" s="30">
        <v>8.7260000000000009</v>
      </c>
      <c r="K1264" s="30">
        <v>5</v>
      </c>
      <c r="L1264" s="30">
        <v>12</v>
      </c>
      <c r="M1264" s="30">
        <v>4</v>
      </c>
      <c r="N1264" s="30">
        <v>0</v>
      </c>
      <c r="O1264" s="30">
        <v>5</v>
      </c>
      <c r="P1264" s="30">
        <v>5</v>
      </c>
      <c r="Q1264" s="30">
        <f t="shared" si="171"/>
        <v>2</v>
      </c>
      <c r="R1264" s="30">
        <f t="shared" si="172"/>
        <v>8.7260000000000009</v>
      </c>
      <c r="S1264" s="30">
        <f t="shared" si="173"/>
        <v>5</v>
      </c>
      <c r="T1264" s="30">
        <f t="shared" si="174"/>
        <v>12</v>
      </c>
      <c r="U1264" s="30">
        <f t="shared" si="175"/>
        <v>4</v>
      </c>
      <c r="V1264" s="30">
        <f t="shared" si="176"/>
        <v>0</v>
      </c>
      <c r="W1264" s="30">
        <f t="shared" si="177"/>
        <v>5</v>
      </c>
      <c r="X1264" s="30">
        <f t="shared" si="178"/>
        <v>5</v>
      </c>
      <c r="Y1264" s="30">
        <f t="shared" si="179"/>
        <v>41.725999999999999</v>
      </c>
    </row>
    <row r="1265" spans="1:25" x14ac:dyDescent="0.2">
      <c r="A1265" s="28">
        <v>42904</v>
      </c>
      <c r="B1265">
        <v>2017</v>
      </c>
      <c r="C1265">
        <v>6</v>
      </c>
      <c r="D1265" t="s">
        <v>510</v>
      </c>
      <c r="E1265" t="s">
        <v>421</v>
      </c>
      <c r="F1265">
        <v>7</v>
      </c>
      <c r="G1265" t="s">
        <v>1440</v>
      </c>
      <c r="H1265" t="s">
        <v>1440</v>
      </c>
      <c r="I1265" s="30">
        <v>4</v>
      </c>
      <c r="J1265" s="30">
        <v>7.34</v>
      </c>
      <c r="K1265" s="30">
        <v>1.1000000000000001</v>
      </c>
      <c r="L1265" s="30">
        <v>26.6</v>
      </c>
      <c r="M1265" s="30">
        <v>2</v>
      </c>
      <c r="N1265" s="30">
        <v>0</v>
      </c>
      <c r="O1265" s="30">
        <v>12</v>
      </c>
      <c r="P1265" s="30">
        <v>3.33</v>
      </c>
      <c r="Q1265" s="30">
        <f t="shared" si="171"/>
        <v>4</v>
      </c>
      <c r="R1265" s="30">
        <f t="shared" si="172"/>
        <v>7.34</v>
      </c>
      <c r="S1265" s="30">
        <f t="shared" si="173"/>
        <v>1.1000000000000001</v>
      </c>
      <c r="T1265" s="30">
        <f t="shared" si="174"/>
        <v>26.6</v>
      </c>
      <c r="U1265" s="30">
        <f t="shared" si="175"/>
        <v>2</v>
      </c>
      <c r="V1265" s="30">
        <f t="shared" si="176"/>
        <v>0</v>
      </c>
      <c r="W1265" s="30">
        <f t="shared" si="177"/>
        <v>12</v>
      </c>
      <c r="X1265" s="30">
        <f t="shared" si="178"/>
        <v>3.33</v>
      </c>
      <c r="Y1265" s="30">
        <f t="shared" si="179"/>
        <v>56.37</v>
      </c>
    </row>
    <row r="1266" spans="1:25" x14ac:dyDescent="0.2">
      <c r="A1266" s="28">
        <v>42905</v>
      </c>
      <c r="B1266">
        <v>2017</v>
      </c>
      <c r="C1266">
        <v>6</v>
      </c>
      <c r="D1266" t="s">
        <v>510</v>
      </c>
      <c r="E1266" t="s">
        <v>62</v>
      </c>
      <c r="F1266">
        <v>1</v>
      </c>
      <c r="G1266" t="s">
        <v>1440</v>
      </c>
      <c r="H1266" t="s">
        <v>1440</v>
      </c>
      <c r="I1266" s="30">
        <v>1.33</v>
      </c>
      <c r="J1266" s="30">
        <v>1.98</v>
      </c>
      <c r="K1266" s="30">
        <v>1</v>
      </c>
      <c r="L1266" s="30">
        <v>18</v>
      </c>
      <c r="M1266" s="30">
        <v>1</v>
      </c>
      <c r="N1266" s="30">
        <v>1</v>
      </c>
      <c r="O1266" s="30">
        <v>8</v>
      </c>
      <c r="P1266" s="30">
        <v>3</v>
      </c>
      <c r="Q1266" s="30">
        <f t="shared" si="171"/>
        <v>1.33</v>
      </c>
      <c r="R1266" s="30">
        <f t="shared" si="172"/>
        <v>1.98</v>
      </c>
      <c r="S1266" s="30">
        <f t="shared" si="173"/>
        <v>1</v>
      </c>
      <c r="T1266" s="30">
        <f t="shared" si="174"/>
        <v>18</v>
      </c>
      <c r="U1266" s="30">
        <f t="shared" si="175"/>
        <v>1</v>
      </c>
      <c r="V1266" s="30">
        <f t="shared" si="176"/>
        <v>1</v>
      </c>
      <c r="W1266" s="30">
        <f t="shared" si="177"/>
        <v>8</v>
      </c>
      <c r="X1266" s="30">
        <f t="shared" si="178"/>
        <v>3</v>
      </c>
      <c r="Y1266" s="30">
        <f t="shared" si="179"/>
        <v>35.31</v>
      </c>
    </row>
    <row r="1267" spans="1:25" x14ac:dyDescent="0.2">
      <c r="A1267" s="28">
        <v>42906</v>
      </c>
      <c r="B1267">
        <v>2017</v>
      </c>
      <c r="C1267">
        <v>6</v>
      </c>
      <c r="D1267" t="s">
        <v>510</v>
      </c>
      <c r="E1267" t="s">
        <v>411</v>
      </c>
      <c r="F1267">
        <v>2</v>
      </c>
      <c r="G1267" t="s">
        <v>1440</v>
      </c>
      <c r="H1267" t="s">
        <v>1440</v>
      </c>
      <c r="I1267" s="30">
        <v>9.33</v>
      </c>
      <c r="J1267" s="30">
        <v>1</v>
      </c>
      <c r="K1267" s="30">
        <v>5.0999999999999996</v>
      </c>
      <c r="L1267" s="30">
        <v>12</v>
      </c>
      <c r="M1267" s="30">
        <v>5</v>
      </c>
      <c r="N1267" s="30">
        <v>0</v>
      </c>
      <c r="O1267" s="30">
        <v>5</v>
      </c>
      <c r="P1267" s="30">
        <v>8.6300000000000008</v>
      </c>
      <c r="Q1267" s="30">
        <f t="shared" si="171"/>
        <v>9.33</v>
      </c>
      <c r="R1267" s="30">
        <f t="shared" si="172"/>
        <v>1</v>
      </c>
      <c r="S1267" s="30">
        <f t="shared" si="173"/>
        <v>5.0999999999999996</v>
      </c>
      <c r="T1267" s="30">
        <f t="shared" si="174"/>
        <v>12</v>
      </c>
      <c r="U1267" s="30">
        <f t="shared" si="175"/>
        <v>5</v>
      </c>
      <c r="V1267" s="30">
        <f t="shared" si="176"/>
        <v>0</v>
      </c>
      <c r="W1267" s="30">
        <f t="shared" si="177"/>
        <v>5</v>
      </c>
      <c r="X1267" s="30">
        <f t="shared" si="178"/>
        <v>8.6300000000000008</v>
      </c>
      <c r="Y1267" s="30">
        <f t="shared" si="179"/>
        <v>46.06</v>
      </c>
    </row>
    <row r="1268" spans="1:25" x14ac:dyDescent="0.2">
      <c r="A1268" s="28">
        <v>42907</v>
      </c>
      <c r="B1268">
        <v>2017</v>
      </c>
      <c r="C1268">
        <v>6</v>
      </c>
      <c r="D1268" t="s">
        <v>510</v>
      </c>
      <c r="E1268" t="s">
        <v>413</v>
      </c>
      <c r="F1268">
        <v>3</v>
      </c>
      <c r="G1268" t="s">
        <v>1440</v>
      </c>
      <c r="H1268" t="s">
        <v>1440</v>
      </c>
      <c r="I1268" s="30">
        <v>4</v>
      </c>
      <c r="J1268" s="30">
        <v>1.33</v>
      </c>
      <c r="K1268" s="30">
        <v>2</v>
      </c>
      <c r="L1268" s="30">
        <v>21</v>
      </c>
      <c r="M1268" s="30">
        <v>4</v>
      </c>
      <c r="N1268" s="30">
        <v>0</v>
      </c>
      <c r="O1268" s="30">
        <v>2</v>
      </c>
      <c r="P1268" s="30">
        <v>5.4</v>
      </c>
      <c r="Q1268" s="30">
        <f t="shared" si="171"/>
        <v>4</v>
      </c>
      <c r="R1268" s="30">
        <f t="shared" si="172"/>
        <v>1.33</v>
      </c>
      <c r="S1268" s="30">
        <f t="shared" si="173"/>
        <v>2</v>
      </c>
      <c r="T1268" s="30">
        <f t="shared" si="174"/>
        <v>21</v>
      </c>
      <c r="U1268" s="30">
        <f t="shared" si="175"/>
        <v>4</v>
      </c>
      <c r="V1268" s="30">
        <f t="shared" si="176"/>
        <v>0</v>
      </c>
      <c r="W1268" s="30">
        <f t="shared" si="177"/>
        <v>2</v>
      </c>
      <c r="X1268" s="30">
        <f t="shared" si="178"/>
        <v>5.4</v>
      </c>
      <c r="Y1268" s="30">
        <f t="shared" si="179"/>
        <v>39.729999999999997</v>
      </c>
    </row>
    <row r="1269" spans="1:25" x14ac:dyDescent="0.2">
      <c r="A1269" s="28">
        <v>42908</v>
      </c>
      <c r="B1269">
        <v>2017</v>
      </c>
      <c r="C1269">
        <v>6</v>
      </c>
      <c r="D1269" t="s">
        <v>510</v>
      </c>
      <c r="E1269" t="s">
        <v>415</v>
      </c>
      <c r="F1269">
        <v>4</v>
      </c>
      <c r="G1269" t="s">
        <v>1440</v>
      </c>
      <c r="H1269" t="s">
        <v>1440</v>
      </c>
      <c r="I1269" s="30">
        <v>1</v>
      </c>
      <c r="J1269" s="30">
        <v>3.34</v>
      </c>
      <c r="K1269" s="30">
        <v>0</v>
      </c>
      <c r="L1269" s="30">
        <v>7</v>
      </c>
      <c r="M1269" s="30">
        <v>4</v>
      </c>
      <c r="N1269" s="30">
        <v>0</v>
      </c>
      <c r="O1269" s="30">
        <v>8</v>
      </c>
      <c r="P1269" s="30">
        <v>11</v>
      </c>
      <c r="Q1269" s="30">
        <f t="shared" si="171"/>
        <v>1</v>
      </c>
      <c r="R1269" s="30">
        <f t="shared" si="172"/>
        <v>3.34</v>
      </c>
      <c r="S1269" s="30">
        <f t="shared" si="173"/>
        <v>0</v>
      </c>
      <c r="T1269" s="30">
        <f t="shared" si="174"/>
        <v>7</v>
      </c>
      <c r="U1269" s="30">
        <f t="shared" si="175"/>
        <v>4</v>
      </c>
      <c r="V1269" s="30">
        <f t="shared" si="176"/>
        <v>0</v>
      </c>
      <c r="W1269" s="30">
        <f t="shared" si="177"/>
        <v>8</v>
      </c>
      <c r="X1269" s="30">
        <f t="shared" si="178"/>
        <v>11</v>
      </c>
      <c r="Y1269" s="30">
        <f t="shared" si="179"/>
        <v>34.340000000000003</v>
      </c>
    </row>
    <row r="1270" spans="1:25" x14ac:dyDescent="0.2">
      <c r="A1270" s="28">
        <v>42909</v>
      </c>
      <c r="B1270">
        <v>2017</v>
      </c>
      <c r="C1270">
        <v>6</v>
      </c>
      <c r="D1270" t="s">
        <v>510</v>
      </c>
      <c r="E1270" t="s">
        <v>417</v>
      </c>
      <c r="F1270">
        <v>5</v>
      </c>
      <c r="G1270" t="s">
        <v>1440</v>
      </c>
      <c r="H1270" t="s">
        <v>1440</v>
      </c>
      <c r="I1270" s="30">
        <v>1</v>
      </c>
      <c r="J1270" s="30">
        <v>1.34</v>
      </c>
      <c r="K1270" s="30">
        <v>2</v>
      </c>
      <c r="L1270" s="30">
        <v>16</v>
      </c>
      <c r="M1270" s="30">
        <v>5</v>
      </c>
      <c r="N1270" s="30">
        <v>0</v>
      </c>
      <c r="O1270" s="30">
        <v>0</v>
      </c>
      <c r="P1270" s="30">
        <v>1.2</v>
      </c>
      <c r="Q1270" s="30">
        <f t="shared" si="171"/>
        <v>1</v>
      </c>
      <c r="R1270" s="30">
        <f t="shared" si="172"/>
        <v>1.34</v>
      </c>
      <c r="S1270" s="30">
        <f t="shared" si="173"/>
        <v>2</v>
      </c>
      <c r="T1270" s="30">
        <f t="shared" si="174"/>
        <v>16</v>
      </c>
      <c r="U1270" s="30">
        <f t="shared" si="175"/>
        <v>5</v>
      </c>
      <c r="V1270" s="30">
        <f t="shared" si="176"/>
        <v>0</v>
      </c>
      <c r="W1270" s="30">
        <f t="shared" si="177"/>
        <v>0</v>
      </c>
      <c r="X1270" s="30">
        <f t="shared" si="178"/>
        <v>1.2</v>
      </c>
      <c r="Y1270" s="30">
        <f t="shared" si="179"/>
        <v>26.54</v>
      </c>
    </row>
    <row r="1271" spans="1:25" x14ac:dyDescent="0.2">
      <c r="A1271" s="28">
        <v>42910</v>
      </c>
      <c r="B1271">
        <v>2017</v>
      </c>
      <c r="C1271">
        <v>6</v>
      </c>
      <c r="D1271" t="s">
        <v>510</v>
      </c>
      <c r="E1271" t="s">
        <v>419</v>
      </c>
      <c r="F1271">
        <v>6</v>
      </c>
      <c r="G1271" t="s">
        <v>1440</v>
      </c>
      <c r="H1271" t="s">
        <v>1440</v>
      </c>
      <c r="I1271" s="30">
        <v>5</v>
      </c>
      <c r="J1271" s="30">
        <v>3.65</v>
      </c>
      <c r="K1271" s="30">
        <v>6</v>
      </c>
      <c r="L1271" s="30">
        <v>32</v>
      </c>
      <c r="M1271" s="30">
        <v>8</v>
      </c>
      <c r="N1271" s="30">
        <v>1</v>
      </c>
      <c r="O1271" s="30">
        <v>0</v>
      </c>
      <c r="P1271" s="30">
        <v>1</v>
      </c>
      <c r="Q1271" s="30">
        <f t="shared" si="171"/>
        <v>5</v>
      </c>
      <c r="R1271" s="30">
        <f t="shared" si="172"/>
        <v>3.65</v>
      </c>
      <c r="S1271" s="30">
        <f t="shared" si="173"/>
        <v>6</v>
      </c>
      <c r="T1271" s="30">
        <f t="shared" si="174"/>
        <v>32</v>
      </c>
      <c r="U1271" s="30">
        <f t="shared" si="175"/>
        <v>8</v>
      </c>
      <c r="V1271" s="30">
        <f t="shared" si="176"/>
        <v>1</v>
      </c>
      <c r="W1271" s="30">
        <f t="shared" si="177"/>
        <v>0</v>
      </c>
      <c r="X1271" s="30">
        <f t="shared" si="178"/>
        <v>1</v>
      </c>
      <c r="Y1271" s="30">
        <f t="shared" si="179"/>
        <v>56.65</v>
      </c>
    </row>
    <row r="1272" spans="1:25" x14ac:dyDescent="0.2">
      <c r="A1272" s="28">
        <v>42911</v>
      </c>
      <c r="B1272">
        <v>2017</v>
      </c>
      <c r="C1272">
        <v>6</v>
      </c>
      <c r="D1272" t="s">
        <v>510</v>
      </c>
      <c r="E1272" t="s">
        <v>421</v>
      </c>
      <c r="F1272">
        <v>7</v>
      </c>
      <c r="G1272" t="s">
        <v>1440</v>
      </c>
      <c r="H1272" t="s">
        <v>1440</v>
      </c>
      <c r="I1272" s="30">
        <v>6.5</v>
      </c>
      <c r="J1272" s="30">
        <v>2.34</v>
      </c>
      <c r="K1272" s="30">
        <v>6</v>
      </c>
      <c r="L1272" s="30">
        <v>22</v>
      </c>
      <c r="M1272" s="30">
        <v>4</v>
      </c>
      <c r="N1272" s="30">
        <v>0</v>
      </c>
      <c r="O1272" s="30">
        <v>0</v>
      </c>
      <c r="P1272" s="30">
        <v>4.5999999999999996</v>
      </c>
      <c r="Q1272" s="30">
        <f t="shared" si="171"/>
        <v>6.5</v>
      </c>
      <c r="R1272" s="30">
        <f t="shared" si="172"/>
        <v>2.34</v>
      </c>
      <c r="S1272" s="30">
        <f t="shared" si="173"/>
        <v>6</v>
      </c>
      <c r="T1272" s="30">
        <f t="shared" si="174"/>
        <v>22</v>
      </c>
      <c r="U1272" s="30">
        <f t="shared" si="175"/>
        <v>4</v>
      </c>
      <c r="V1272" s="30">
        <f t="shared" si="176"/>
        <v>0</v>
      </c>
      <c r="W1272" s="30">
        <f t="shared" si="177"/>
        <v>0</v>
      </c>
      <c r="X1272" s="30">
        <f t="shared" si="178"/>
        <v>4.5999999999999996</v>
      </c>
      <c r="Y1272" s="30">
        <f t="shared" si="179"/>
        <v>45.440000000000005</v>
      </c>
    </row>
    <row r="1273" spans="1:25" x14ac:dyDescent="0.2">
      <c r="A1273" s="28">
        <v>42912</v>
      </c>
      <c r="B1273">
        <v>2017</v>
      </c>
      <c r="C1273">
        <v>6</v>
      </c>
      <c r="D1273" t="s">
        <v>510</v>
      </c>
      <c r="E1273" t="s">
        <v>62</v>
      </c>
      <c r="F1273">
        <v>1</v>
      </c>
      <c r="G1273" t="s">
        <v>1440</v>
      </c>
      <c r="H1273" t="s">
        <v>1440</v>
      </c>
      <c r="I1273" s="30">
        <v>7.68</v>
      </c>
      <c r="J1273" s="30">
        <v>3.0329999999999999</v>
      </c>
      <c r="K1273" s="30">
        <v>6.25</v>
      </c>
      <c r="L1273" s="30">
        <v>10</v>
      </c>
      <c r="M1273" s="30">
        <v>11</v>
      </c>
      <c r="N1273" s="30">
        <v>0</v>
      </c>
      <c r="O1273" s="30">
        <v>0</v>
      </c>
      <c r="P1273" s="30">
        <v>3</v>
      </c>
      <c r="Q1273" s="30">
        <f t="shared" si="171"/>
        <v>7.68</v>
      </c>
      <c r="R1273" s="30">
        <f t="shared" si="172"/>
        <v>3.0329999999999999</v>
      </c>
      <c r="S1273" s="30">
        <f t="shared" si="173"/>
        <v>6.25</v>
      </c>
      <c r="T1273" s="30">
        <f t="shared" si="174"/>
        <v>10</v>
      </c>
      <c r="U1273" s="30">
        <f t="shared" si="175"/>
        <v>11</v>
      </c>
      <c r="V1273" s="30">
        <f t="shared" si="176"/>
        <v>0</v>
      </c>
      <c r="W1273" s="30">
        <f t="shared" si="177"/>
        <v>0</v>
      </c>
      <c r="X1273" s="30">
        <f t="shared" si="178"/>
        <v>3</v>
      </c>
      <c r="Y1273" s="30">
        <f t="shared" si="179"/>
        <v>40.963000000000001</v>
      </c>
    </row>
    <row r="1274" spans="1:25" x14ac:dyDescent="0.2">
      <c r="A1274" s="28">
        <v>42913</v>
      </c>
      <c r="B1274">
        <v>2017</v>
      </c>
      <c r="C1274">
        <v>6</v>
      </c>
      <c r="D1274" t="s">
        <v>510</v>
      </c>
      <c r="E1274" t="s">
        <v>411</v>
      </c>
      <c r="F1274">
        <v>2</v>
      </c>
      <c r="G1274" t="s">
        <v>1440</v>
      </c>
      <c r="H1274" t="s">
        <v>1440</v>
      </c>
      <c r="I1274" s="30">
        <v>4</v>
      </c>
      <c r="J1274" s="30">
        <v>3.32</v>
      </c>
      <c r="K1274" s="30">
        <v>6</v>
      </c>
      <c r="L1274" s="30">
        <v>13.5</v>
      </c>
      <c r="M1274" s="30">
        <v>9</v>
      </c>
      <c r="N1274" s="30">
        <v>0</v>
      </c>
      <c r="O1274" s="30">
        <v>3</v>
      </c>
      <c r="P1274" s="30">
        <v>6</v>
      </c>
      <c r="Q1274" s="30">
        <f t="shared" si="171"/>
        <v>4</v>
      </c>
      <c r="R1274" s="30">
        <f t="shared" si="172"/>
        <v>3.32</v>
      </c>
      <c r="S1274" s="30">
        <f t="shared" si="173"/>
        <v>6</v>
      </c>
      <c r="T1274" s="30">
        <f t="shared" si="174"/>
        <v>13.5</v>
      </c>
      <c r="U1274" s="30">
        <f t="shared" si="175"/>
        <v>9</v>
      </c>
      <c r="V1274" s="30">
        <f t="shared" si="176"/>
        <v>0</v>
      </c>
      <c r="W1274" s="30">
        <f t="shared" si="177"/>
        <v>3</v>
      </c>
      <c r="X1274" s="30">
        <f t="shared" si="178"/>
        <v>6</v>
      </c>
      <c r="Y1274" s="30">
        <f t="shared" si="179"/>
        <v>44.82</v>
      </c>
    </row>
    <row r="1275" spans="1:25" x14ac:dyDescent="0.2">
      <c r="A1275" s="28">
        <v>42914</v>
      </c>
      <c r="B1275">
        <v>2017</v>
      </c>
      <c r="C1275">
        <v>6</v>
      </c>
      <c r="D1275" t="s">
        <v>510</v>
      </c>
      <c r="E1275" t="s">
        <v>413</v>
      </c>
      <c r="F1275">
        <v>3</v>
      </c>
      <c r="G1275" t="s">
        <v>1440</v>
      </c>
      <c r="H1275" t="s">
        <v>1440</v>
      </c>
      <c r="I1275" s="30">
        <v>4</v>
      </c>
      <c r="J1275" s="30">
        <v>4.0330000000000004</v>
      </c>
      <c r="K1275" s="30">
        <v>4.5</v>
      </c>
      <c r="L1275" s="30">
        <v>18</v>
      </c>
      <c r="M1275" s="30">
        <v>7</v>
      </c>
      <c r="N1275" s="30">
        <v>0</v>
      </c>
      <c r="O1275" s="30">
        <v>5</v>
      </c>
      <c r="P1275" s="30">
        <v>3</v>
      </c>
      <c r="Q1275" s="30">
        <f t="shared" si="171"/>
        <v>4</v>
      </c>
      <c r="R1275" s="30">
        <f t="shared" si="172"/>
        <v>4.0330000000000004</v>
      </c>
      <c r="S1275" s="30">
        <f t="shared" si="173"/>
        <v>4.5</v>
      </c>
      <c r="T1275" s="30">
        <f t="shared" si="174"/>
        <v>18</v>
      </c>
      <c r="U1275" s="30">
        <f t="shared" si="175"/>
        <v>7</v>
      </c>
      <c r="V1275" s="30">
        <f t="shared" si="176"/>
        <v>0</v>
      </c>
      <c r="W1275" s="30">
        <f t="shared" si="177"/>
        <v>5</v>
      </c>
      <c r="X1275" s="30">
        <f t="shared" si="178"/>
        <v>3</v>
      </c>
      <c r="Y1275" s="30">
        <f t="shared" si="179"/>
        <v>45.533000000000001</v>
      </c>
    </row>
    <row r="1276" spans="1:25" x14ac:dyDescent="0.2">
      <c r="A1276" s="28">
        <v>42915</v>
      </c>
      <c r="B1276">
        <v>2017</v>
      </c>
      <c r="C1276">
        <v>6</v>
      </c>
      <c r="D1276" t="s">
        <v>510</v>
      </c>
      <c r="E1276" t="s">
        <v>415</v>
      </c>
      <c r="F1276">
        <v>4</v>
      </c>
      <c r="G1276" t="s">
        <v>1440</v>
      </c>
      <c r="H1276" t="s">
        <v>1440</v>
      </c>
      <c r="I1276" s="30">
        <v>4</v>
      </c>
      <c r="J1276" s="30">
        <v>3.67</v>
      </c>
      <c r="K1276" s="30">
        <v>6</v>
      </c>
      <c r="L1276" s="30">
        <v>17</v>
      </c>
      <c r="M1276" s="30">
        <v>1</v>
      </c>
      <c r="N1276" s="30">
        <v>0</v>
      </c>
      <c r="O1276" s="30">
        <v>21</v>
      </c>
      <c r="P1276" s="30">
        <v>5</v>
      </c>
      <c r="Q1276" s="30">
        <f t="shared" si="171"/>
        <v>4</v>
      </c>
      <c r="R1276" s="30">
        <f t="shared" si="172"/>
        <v>3.67</v>
      </c>
      <c r="S1276" s="30">
        <f t="shared" si="173"/>
        <v>6</v>
      </c>
      <c r="T1276" s="30">
        <f t="shared" si="174"/>
        <v>17</v>
      </c>
      <c r="U1276" s="30">
        <f t="shared" si="175"/>
        <v>1</v>
      </c>
      <c r="V1276" s="30">
        <f t="shared" si="176"/>
        <v>0</v>
      </c>
      <c r="W1276" s="30">
        <f t="shared" si="177"/>
        <v>21</v>
      </c>
      <c r="X1276" s="30">
        <f t="shared" si="178"/>
        <v>5</v>
      </c>
      <c r="Y1276" s="30">
        <f t="shared" si="179"/>
        <v>57.67</v>
      </c>
    </row>
    <row r="1277" spans="1:25" x14ac:dyDescent="0.2">
      <c r="A1277" s="28">
        <v>42916</v>
      </c>
      <c r="B1277">
        <v>2017</v>
      </c>
      <c r="C1277">
        <v>6</v>
      </c>
      <c r="D1277" t="s">
        <v>510</v>
      </c>
      <c r="E1277" t="s">
        <v>417</v>
      </c>
      <c r="F1277">
        <v>5</v>
      </c>
      <c r="G1277" t="s">
        <v>1440</v>
      </c>
      <c r="H1277" t="s">
        <v>1440</v>
      </c>
      <c r="I1277" s="30">
        <v>6.67</v>
      </c>
      <c r="J1277" s="30">
        <v>2.1320000000000001</v>
      </c>
      <c r="K1277" s="30">
        <v>2</v>
      </c>
      <c r="L1277" s="30">
        <v>18</v>
      </c>
      <c r="M1277" s="30">
        <v>2</v>
      </c>
      <c r="N1277" s="30">
        <v>0</v>
      </c>
      <c r="O1277" s="30">
        <v>0</v>
      </c>
      <c r="P1277" s="30">
        <v>6</v>
      </c>
      <c r="Q1277" s="30">
        <f t="shared" si="171"/>
        <v>6.67</v>
      </c>
      <c r="R1277" s="30">
        <f t="shared" si="172"/>
        <v>2.1320000000000001</v>
      </c>
      <c r="S1277" s="30">
        <f t="shared" si="173"/>
        <v>2</v>
      </c>
      <c r="T1277" s="30">
        <f t="shared" si="174"/>
        <v>18</v>
      </c>
      <c r="U1277" s="30">
        <f t="shared" si="175"/>
        <v>2</v>
      </c>
      <c r="V1277" s="30">
        <f t="shared" si="176"/>
        <v>0</v>
      </c>
      <c r="W1277" s="30">
        <f t="shared" si="177"/>
        <v>0</v>
      </c>
      <c r="X1277" s="30">
        <f t="shared" si="178"/>
        <v>6</v>
      </c>
      <c r="Y1277" s="30">
        <f t="shared" si="179"/>
        <v>36.802</v>
      </c>
    </row>
    <row r="1278" spans="1:25" x14ac:dyDescent="0.2">
      <c r="A1278" s="28">
        <v>42917</v>
      </c>
      <c r="B1278">
        <v>2017</v>
      </c>
      <c r="C1278">
        <v>7</v>
      </c>
      <c r="D1278" t="s">
        <v>511</v>
      </c>
      <c r="E1278" t="s">
        <v>419</v>
      </c>
      <c r="F1278">
        <v>6</v>
      </c>
      <c r="G1278" t="s">
        <v>1440</v>
      </c>
      <c r="H1278" t="s">
        <v>1440</v>
      </c>
      <c r="I1278" s="30">
        <v>3.33</v>
      </c>
      <c r="J1278" s="30">
        <v>2.33</v>
      </c>
      <c r="K1278" s="30">
        <v>1</v>
      </c>
      <c r="L1278" s="30">
        <v>10</v>
      </c>
      <c r="M1278" s="30">
        <v>5</v>
      </c>
      <c r="N1278" s="30">
        <v>0</v>
      </c>
      <c r="O1278" s="30">
        <v>10</v>
      </c>
      <c r="P1278" s="30">
        <v>4</v>
      </c>
      <c r="Q1278" s="30">
        <f t="shared" si="171"/>
        <v>3.33</v>
      </c>
      <c r="R1278" s="30">
        <f t="shared" si="172"/>
        <v>2.33</v>
      </c>
      <c r="S1278" s="30">
        <f t="shared" si="173"/>
        <v>1</v>
      </c>
      <c r="T1278" s="30">
        <f t="shared" si="174"/>
        <v>10</v>
      </c>
      <c r="U1278" s="30">
        <f t="shared" si="175"/>
        <v>5</v>
      </c>
      <c r="V1278" s="30">
        <f t="shared" si="176"/>
        <v>0</v>
      </c>
      <c r="W1278" s="30">
        <f t="shared" si="177"/>
        <v>10</v>
      </c>
      <c r="X1278" s="30">
        <f t="shared" si="178"/>
        <v>4</v>
      </c>
      <c r="Y1278" s="30">
        <f t="shared" si="179"/>
        <v>35.659999999999997</v>
      </c>
    </row>
    <row r="1279" spans="1:25" x14ac:dyDescent="0.2">
      <c r="A1279" s="28">
        <v>42918</v>
      </c>
      <c r="B1279">
        <v>2017</v>
      </c>
      <c r="C1279">
        <v>7</v>
      </c>
      <c r="D1279" t="s">
        <v>511</v>
      </c>
      <c r="E1279" t="s">
        <v>421</v>
      </c>
      <c r="F1279">
        <v>7</v>
      </c>
      <c r="G1279" t="s">
        <v>1440</v>
      </c>
      <c r="H1279" t="s">
        <v>1440</v>
      </c>
      <c r="I1279" s="30">
        <v>5</v>
      </c>
      <c r="J1279" s="30">
        <v>3.68</v>
      </c>
      <c r="K1279" s="30">
        <v>2</v>
      </c>
      <c r="L1279" s="30">
        <v>9</v>
      </c>
      <c r="M1279" s="30">
        <v>6</v>
      </c>
      <c r="N1279" s="30">
        <v>0</v>
      </c>
      <c r="O1279" s="30">
        <v>0</v>
      </c>
      <c r="P1279" s="30">
        <v>4</v>
      </c>
      <c r="Q1279" s="30">
        <f t="shared" si="171"/>
        <v>5</v>
      </c>
      <c r="R1279" s="30">
        <f t="shared" si="172"/>
        <v>3.68</v>
      </c>
      <c r="S1279" s="30">
        <f t="shared" si="173"/>
        <v>2</v>
      </c>
      <c r="T1279" s="30">
        <f t="shared" si="174"/>
        <v>9</v>
      </c>
      <c r="U1279" s="30">
        <f t="shared" si="175"/>
        <v>6</v>
      </c>
      <c r="V1279" s="30">
        <f t="shared" si="176"/>
        <v>0</v>
      </c>
      <c r="W1279" s="30">
        <f t="shared" si="177"/>
        <v>0</v>
      </c>
      <c r="X1279" s="30">
        <f t="shared" si="178"/>
        <v>4</v>
      </c>
      <c r="Y1279" s="30">
        <f t="shared" si="179"/>
        <v>29.68</v>
      </c>
    </row>
    <row r="1280" spans="1:25" x14ac:dyDescent="0.2">
      <c r="A1280" s="28">
        <v>42919</v>
      </c>
      <c r="B1280">
        <v>2017</v>
      </c>
      <c r="C1280">
        <v>7</v>
      </c>
      <c r="D1280" t="s">
        <v>511</v>
      </c>
      <c r="E1280" t="s">
        <v>62</v>
      </c>
      <c r="F1280">
        <v>1</v>
      </c>
      <c r="G1280" t="s">
        <v>1440</v>
      </c>
      <c r="H1280" t="s">
        <v>1440</v>
      </c>
      <c r="I1280" s="30">
        <v>3.67</v>
      </c>
      <c r="J1280" s="30">
        <v>0</v>
      </c>
      <c r="K1280" s="30">
        <v>1.5</v>
      </c>
      <c r="L1280" s="30">
        <v>8</v>
      </c>
      <c r="M1280" s="30">
        <v>11</v>
      </c>
      <c r="N1280" s="30">
        <v>0</v>
      </c>
      <c r="O1280" s="30">
        <v>11</v>
      </c>
      <c r="P1280" s="30">
        <v>0</v>
      </c>
      <c r="Q1280" s="30">
        <f t="shared" si="171"/>
        <v>3.67</v>
      </c>
      <c r="R1280" s="30">
        <f t="shared" si="172"/>
        <v>0</v>
      </c>
      <c r="S1280" s="30">
        <f t="shared" si="173"/>
        <v>1.5</v>
      </c>
      <c r="T1280" s="30">
        <f t="shared" si="174"/>
        <v>8</v>
      </c>
      <c r="U1280" s="30">
        <f t="shared" si="175"/>
        <v>11</v>
      </c>
      <c r="V1280" s="30">
        <f t="shared" si="176"/>
        <v>0</v>
      </c>
      <c r="W1280" s="30">
        <f t="shared" si="177"/>
        <v>11</v>
      </c>
      <c r="X1280" s="30">
        <f t="shared" si="178"/>
        <v>0</v>
      </c>
      <c r="Y1280" s="30">
        <f t="shared" si="179"/>
        <v>35.17</v>
      </c>
    </row>
    <row r="1281" spans="1:25" x14ac:dyDescent="0.2">
      <c r="A1281" s="28">
        <v>42920</v>
      </c>
      <c r="B1281">
        <v>2017</v>
      </c>
      <c r="C1281">
        <v>7</v>
      </c>
      <c r="D1281" t="s">
        <v>511</v>
      </c>
      <c r="E1281" t="s">
        <v>411</v>
      </c>
      <c r="F1281">
        <v>2</v>
      </c>
      <c r="G1281" t="s">
        <v>1440</v>
      </c>
      <c r="H1281" t="s">
        <v>1440</v>
      </c>
      <c r="I1281" s="30">
        <v>10.67</v>
      </c>
      <c r="J1281" s="30">
        <v>2.34</v>
      </c>
      <c r="K1281" s="30">
        <v>5</v>
      </c>
      <c r="L1281" s="30">
        <v>18</v>
      </c>
      <c r="M1281" s="30">
        <v>7</v>
      </c>
      <c r="N1281" s="30">
        <v>0</v>
      </c>
      <c r="O1281" s="30">
        <v>0</v>
      </c>
      <c r="P1281" s="30">
        <v>6</v>
      </c>
      <c r="Q1281" s="30">
        <f t="shared" si="171"/>
        <v>10.67</v>
      </c>
      <c r="R1281" s="30">
        <f t="shared" si="172"/>
        <v>2.34</v>
      </c>
      <c r="S1281" s="30">
        <f t="shared" si="173"/>
        <v>5</v>
      </c>
      <c r="T1281" s="30">
        <f t="shared" si="174"/>
        <v>18</v>
      </c>
      <c r="U1281" s="30">
        <f t="shared" si="175"/>
        <v>7</v>
      </c>
      <c r="V1281" s="30">
        <f t="shared" si="176"/>
        <v>0</v>
      </c>
      <c r="W1281" s="30">
        <f t="shared" si="177"/>
        <v>0</v>
      </c>
      <c r="X1281" s="30">
        <f t="shared" si="178"/>
        <v>6</v>
      </c>
      <c r="Y1281" s="30">
        <f t="shared" si="179"/>
        <v>49.01</v>
      </c>
    </row>
    <row r="1282" spans="1:25" x14ac:dyDescent="0.2">
      <c r="A1282" s="28">
        <v>42921</v>
      </c>
      <c r="B1282">
        <v>2017</v>
      </c>
      <c r="C1282">
        <v>7</v>
      </c>
      <c r="D1282" t="s">
        <v>511</v>
      </c>
      <c r="E1282" t="s">
        <v>413</v>
      </c>
      <c r="F1282">
        <v>3</v>
      </c>
      <c r="G1282" t="s">
        <v>1440</v>
      </c>
      <c r="H1282" t="s">
        <v>1440</v>
      </c>
      <c r="I1282" s="30">
        <v>4.5</v>
      </c>
      <c r="J1282" s="30">
        <v>1.66</v>
      </c>
      <c r="K1282" s="30">
        <v>2</v>
      </c>
      <c r="L1282" s="30">
        <v>16</v>
      </c>
      <c r="M1282" s="30">
        <v>20</v>
      </c>
      <c r="N1282" s="30">
        <v>0</v>
      </c>
      <c r="O1282" s="30">
        <v>22</v>
      </c>
      <c r="P1282" s="30">
        <v>6</v>
      </c>
      <c r="Q1282" s="30">
        <f t="shared" ref="Q1282:Q1345" si="180">IF($H1282="Oui",I1282,"")</f>
        <v>4.5</v>
      </c>
      <c r="R1282" s="30">
        <f t="shared" ref="R1282:R1345" si="181">IF($H1282="Oui",J1282,"")</f>
        <v>1.66</v>
      </c>
      <c r="S1282" s="30">
        <f t="shared" ref="S1282:S1345" si="182">IF($H1282="Oui",K1282,"")</f>
        <v>2</v>
      </c>
      <c r="T1282" s="30">
        <f t="shared" ref="T1282:T1345" si="183">IF($H1282="Oui",L1282,"")</f>
        <v>16</v>
      </c>
      <c r="U1282" s="30">
        <f t="shared" ref="U1282:U1345" si="184">IF($H1282="Oui",M1282,"")</f>
        <v>20</v>
      </c>
      <c r="V1282" s="30">
        <f t="shared" ref="V1282:V1345" si="185">IF($H1282="Oui",N1282,"")</f>
        <v>0</v>
      </c>
      <c r="W1282" s="30">
        <f t="shared" ref="W1282:W1345" si="186">IF($H1282="Oui",O1282,"")</f>
        <v>22</v>
      </c>
      <c r="X1282" s="30">
        <f t="shared" ref="X1282:X1345" si="187">IF($H1282="Oui",P1282,"")</f>
        <v>6</v>
      </c>
      <c r="Y1282" s="30">
        <f t="shared" ref="Y1282:Y1345" si="188">SUM(I1282:P1282)</f>
        <v>72.16</v>
      </c>
    </row>
    <row r="1283" spans="1:25" x14ac:dyDescent="0.2">
      <c r="A1283" s="28">
        <v>42922</v>
      </c>
      <c r="B1283">
        <v>2017</v>
      </c>
      <c r="C1283">
        <v>7</v>
      </c>
      <c r="D1283" t="s">
        <v>511</v>
      </c>
      <c r="E1283" t="s">
        <v>415</v>
      </c>
      <c r="F1283">
        <v>4</v>
      </c>
      <c r="G1283" t="s">
        <v>1440</v>
      </c>
      <c r="H1283" t="s">
        <v>1440</v>
      </c>
      <c r="I1283" s="30">
        <v>4.33</v>
      </c>
      <c r="J1283" s="30">
        <v>7</v>
      </c>
      <c r="K1283" s="30">
        <v>4</v>
      </c>
      <c r="L1283" s="30">
        <v>20.6</v>
      </c>
      <c r="M1283" s="30">
        <v>3</v>
      </c>
      <c r="N1283" s="30">
        <v>1</v>
      </c>
      <c r="O1283" s="30">
        <v>1</v>
      </c>
      <c r="P1283" s="30">
        <v>1</v>
      </c>
      <c r="Q1283" s="30">
        <f t="shared" si="180"/>
        <v>4.33</v>
      </c>
      <c r="R1283" s="30">
        <f t="shared" si="181"/>
        <v>7</v>
      </c>
      <c r="S1283" s="30">
        <f t="shared" si="182"/>
        <v>4</v>
      </c>
      <c r="T1283" s="30">
        <f t="shared" si="183"/>
        <v>20.6</v>
      </c>
      <c r="U1283" s="30">
        <f t="shared" si="184"/>
        <v>3</v>
      </c>
      <c r="V1283" s="30">
        <f t="shared" si="185"/>
        <v>1</v>
      </c>
      <c r="W1283" s="30">
        <f t="shared" si="186"/>
        <v>1</v>
      </c>
      <c r="X1283" s="30">
        <f t="shared" si="187"/>
        <v>1</v>
      </c>
      <c r="Y1283" s="30">
        <f t="shared" si="188"/>
        <v>41.93</v>
      </c>
    </row>
    <row r="1284" spans="1:25" x14ac:dyDescent="0.2">
      <c r="A1284" s="28">
        <v>42923</v>
      </c>
      <c r="B1284">
        <v>2017</v>
      </c>
      <c r="C1284">
        <v>7</v>
      </c>
      <c r="D1284" t="s">
        <v>511</v>
      </c>
      <c r="E1284" t="s">
        <v>417</v>
      </c>
      <c r="F1284">
        <v>5</v>
      </c>
      <c r="G1284" t="s">
        <v>1440</v>
      </c>
      <c r="H1284" t="s">
        <v>1440</v>
      </c>
      <c r="I1284" s="30">
        <v>5</v>
      </c>
      <c r="J1284" s="30">
        <v>2</v>
      </c>
      <c r="K1284" s="30">
        <v>4.0999999999999996</v>
      </c>
      <c r="L1284" s="30">
        <v>17</v>
      </c>
      <c r="M1284" s="30">
        <v>6</v>
      </c>
      <c r="N1284" s="30">
        <v>0</v>
      </c>
      <c r="O1284" s="30">
        <v>1</v>
      </c>
      <c r="P1284" s="30">
        <v>0</v>
      </c>
      <c r="Q1284" s="30">
        <f t="shared" si="180"/>
        <v>5</v>
      </c>
      <c r="R1284" s="30">
        <f t="shared" si="181"/>
        <v>2</v>
      </c>
      <c r="S1284" s="30">
        <f t="shared" si="182"/>
        <v>4.0999999999999996</v>
      </c>
      <c r="T1284" s="30">
        <f t="shared" si="183"/>
        <v>17</v>
      </c>
      <c r="U1284" s="30">
        <f t="shared" si="184"/>
        <v>6</v>
      </c>
      <c r="V1284" s="30">
        <f t="shared" si="185"/>
        <v>0</v>
      </c>
      <c r="W1284" s="30">
        <f t="shared" si="186"/>
        <v>1</v>
      </c>
      <c r="X1284" s="30">
        <f t="shared" si="187"/>
        <v>0</v>
      </c>
      <c r="Y1284" s="30">
        <f t="shared" si="188"/>
        <v>35.1</v>
      </c>
    </row>
    <row r="1285" spans="1:25" x14ac:dyDescent="0.2">
      <c r="A1285" s="28">
        <v>42924</v>
      </c>
      <c r="B1285">
        <v>2017</v>
      </c>
      <c r="C1285">
        <v>7</v>
      </c>
      <c r="D1285" t="s">
        <v>511</v>
      </c>
      <c r="E1285" t="s">
        <v>419</v>
      </c>
      <c r="F1285">
        <v>6</v>
      </c>
      <c r="G1285" t="s">
        <v>1440</v>
      </c>
      <c r="H1285" t="s">
        <v>1440</v>
      </c>
      <c r="I1285" s="30">
        <v>4.99</v>
      </c>
      <c r="J1285" s="30">
        <v>4.0890000000000004</v>
      </c>
      <c r="K1285" s="30">
        <v>5</v>
      </c>
      <c r="L1285" s="30">
        <v>16</v>
      </c>
      <c r="M1285" s="30">
        <v>12</v>
      </c>
      <c r="N1285" s="30">
        <v>0</v>
      </c>
      <c r="O1285" s="30">
        <v>1</v>
      </c>
      <c r="P1285" s="30">
        <v>3</v>
      </c>
      <c r="Q1285" s="30">
        <f t="shared" si="180"/>
        <v>4.99</v>
      </c>
      <c r="R1285" s="30">
        <f t="shared" si="181"/>
        <v>4.0890000000000004</v>
      </c>
      <c r="S1285" s="30">
        <f t="shared" si="182"/>
        <v>5</v>
      </c>
      <c r="T1285" s="30">
        <f t="shared" si="183"/>
        <v>16</v>
      </c>
      <c r="U1285" s="30">
        <f t="shared" si="184"/>
        <v>12</v>
      </c>
      <c r="V1285" s="30">
        <f t="shared" si="185"/>
        <v>0</v>
      </c>
      <c r="W1285" s="30">
        <f t="shared" si="186"/>
        <v>1</v>
      </c>
      <c r="X1285" s="30">
        <f t="shared" si="187"/>
        <v>3</v>
      </c>
      <c r="Y1285" s="30">
        <f t="shared" si="188"/>
        <v>46.079000000000001</v>
      </c>
    </row>
    <row r="1286" spans="1:25" x14ac:dyDescent="0.2">
      <c r="A1286" s="28">
        <v>42925</v>
      </c>
      <c r="B1286">
        <v>2017</v>
      </c>
      <c r="C1286">
        <v>7</v>
      </c>
      <c r="D1286" t="s">
        <v>511</v>
      </c>
      <c r="E1286" t="s">
        <v>421</v>
      </c>
      <c r="F1286">
        <v>7</v>
      </c>
      <c r="G1286" t="s">
        <v>1440</v>
      </c>
      <c r="H1286" t="s">
        <v>1440</v>
      </c>
      <c r="I1286" s="30">
        <v>2.33</v>
      </c>
      <c r="J1286" s="30">
        <v>7.16</v>
      </c>
      <c r="K1286" s="30">
        <v>0.5</v>
      </c>
      <c r="L1286" s="30">
        <v>15</v>
      </c>
      <c r="M1286" s="30">
        <v>4</v>
      </c>
      <c r="N1286" s="30">
        <v>0</v>
      </c>
      <c r="O1286" s="30">
        <v>1</v>
      </c>
      <c r="P1286" s="30">
        <v>4</v>
      </c>
      <c r="Q1286" s="30">
        <f t="shared" si="180"/>
        <v>2.33</v>
      </c>
      <c r="R1286" s="30">
        <f t="shared" si="181"/>
        <v>7.16</v>
      </c>
      <c r="S1286" s="30">
        <f t="shared" si="182"/>
        <v>0.5</v>
      </c>
      <c r="T1286" s="30">
        <f t="shared" si="183"/>
        <v>15</v>
      </c>
      <c r="U1286" s="30">
        <f t="shared" si="184"/>
        <v>4</v>
      </c>
      <c r="V1286" s="30">
        <f t="shared" si="185"/>
        <v>0</v>
      </c>
      <c r="W1286" s="30">
        <f t="shared" si="186"/>
        <v>1</v>
      </c>
      <c r="X1286" s="30">
        <f t="shared" si="187"/>
        <v>4</v>
      </c>
      <c r="Y1286" s="30">
        <f t="shared" si="188"/>
        <v>33.99</v>
      </c>
    </row>
    <row r="1287" spans="1:25" x14ac:dyDescent="0.2">
      <c r="A1287" s="28">
        <v>42926</v>
      </c>
      <c r="B1287">
        <v>2017</v>
      </c>
      <c r="C1287">
        <v>7</v>
      </c>
      <c r="D1287" t="s">
        <v>511</v>
      </c>
      <c r="E1287" t="s">
        <v>62</v>
      </c>
      <c r="F1287">
        <v>1</v>
      </c>
      <c r="G1287" t="s">
        <v>1440</v>
      </c>
      <c r="H1287" t="s">
        <v>1440</v>
      </c>
      <c r="I1287" s="30">
        <v>2</v>
      </c>
      <c r="J1287" s="30">
        <v>4.3529999999999998</v>
      </c>
      <c r="K1287" s="30">
        <v>4</v>
      </c>
      <c r="L1287" s="30">
        <v>12</v>
      </c>
      <c r="M1287" s="30">
        <v>5</v>
      </c>
      <c r="N1287" s="30">
        <v>2</v>
      </c>
      <c r="O1287" s="30">
        <v>7</v>
      </c>
      <c r="P1287" s="30">
        <v>3</v>
      </c>
      <c r="Q1287" s="30">
        <f t="shared" si="180"/>
        <v>2</v>
      </c>
      <c r="R1287" s="30">
        <f t="shared" si="181"/>
        <v>4.3529999999999998</v>
      </c>
      <c r="S1287" s="30">
        <f t="shared" si="182"/>
        <v>4</v>
      </c>
      <c r="T1287" s="30">
        <f t="shared" si="183"/>
        <v>12</v>
      </c>
      <c r="U1287" s="30">
        <f t="shared" si="184"/>
        <v>5</v>
      </c>
      <c r="V1287" s="30">
        <f t="shared" si="185"/>
        <v>2</v>
      </c>
      <c r="W1287" s="30">
        <f t="shared" si="186"/>
        <v>7</v>
      </c>
      <c r="X1287" s="30">
        <f t="shared" si="187"/>
        <v>3</v>
      </c>
      <c r="Y1287" s="30">
        <f t="shared" si="188"/>
        <v>39.353000000000002</v>
      </c>
    </row>
    <row r="1288" spans="1:25" x14ac:dyDescent="0.2">
      <c r="A1288" s="28">
        <v>42927</v>
      </c>
      <c r="B1288">
        <v>2017</v>
      </c>
      <c r="C1288">
        <v>7</v>
      </c>
      <c r="D1288" t="s">
        <v>511</v>
      </c>
      <c r="E1288" t="s">
        <v>411</v>
      </c>
      <c r="F1288">
        <v>2</v>
      </c>
      <c r="G1288" t="s">
        <v>1440</v>
      </c>
      <c r="H1288" t="s">
        <v>1440</v>
      </c>
      <c r="I1288" s="30">
        <v>3.34</v>
      </c>
      <c r="J1288" s="30">
        <v>0.68</v>
      </c>
      <c r="K1288" s="30">
        <v>0</v>
      </c>
      <c r="L1288" s="30">
        <v>18</v>
      </c>
      <c r="M1288" s="30">
        <v>2</v>
      </c>
      <c r="N1288" s="30">
        <v>0</v>
      </c>
      <c r="O1288" s="30">
        <v>7</v>
      </c>
      <c r="P1288" s="30">
        <v>2</v>
      </c>
      <c r="Q1288" s="30">
        <f t="shared" si="180"/>
        <v>3.34</v>
      </c>
      <c r="R1288" s="30">
        <f t="shared" si="181"/>
        <v>0.68</v>
      </c>
      <c r="S1288" s="30">
        <f t="shared" si="182"/>
        <v>0</v>
      </c>
      <c r="T1288" s="30">
        <f t="shared" si="183"/>
        <v>18</v>
      </c>
      <c r="U1288" s="30">
        <f t="shared" si="184"/>
        <v>2</v>
      </c>
      <c r="V1288" s="30">
        <f t="shared" si="185"/>
        <v>0</v>
      </c>
      <c r="W1288" s="30">
        <f t="shared" si="186"/>
        <v>7</v>
      </c>
      <c r="X1288" s="30">
        <f t="shared" si="187"/>
        <v>2</v>
      </c>
      <c r="Y1288" s="30">
        <f t="shared" si="188"/>
        <v>33.019999999999996</v>
      </c>
    </row>
    <row r="1289" spans="1:25" x14ac:dyDescent="0.2">
      <c r="A1289" s="28">
        <v>42928</v>
      </c>
      <c r="B1289">
        <v>2017</v>
      </c>
      <c r="C1289">
        <v>7</v>
      </c>
      <c r="D1289" t="s">
        <v>511</v>
      </c>
      <c r="E1289" t="s">
        <v>413</v>
      </c>
      <c r="F1289">
        <v>3</v>
      </c>
      <c r="G1289" t="s">
        <v>1440</v>
      </c>
      <c r="H1289" t="s">
        <v>1440</v>
      </c>
      <c r="I1289" s="30">
        <v>2</v>
      </c>
      <c r="J1289" s="30">
        <v>5.34</v>
      </c>
      <c r="K1289" s="30">
        <v>0</v>
      </c>
      <c r="L1289" s="30">
        <v>15.4</v>
      </c>
      <c r="M1289" s="30">
        <v>12</v>
      </c>
      <c r="N1289" s="30">
        <v>0</v>
      </c>
      <c r="O1289" s="30">
        <v>3</v>
      </c>
      <c r="P1289" s="30">
        <v>0</v>
      </c>
      <c r="Q1289" s="30">
        <f t="shared" si="180"/>
        <v>2</v>
      </c>
      <c r="R1289" s="30">
        <f t="shared" si="181"/>
        <v>5.34</v>
      </c>
      <c r="S1289" s="30">
        <f t="shared" si="182"/>
        <v>0</v>
      </c>
      <c r="T1289" s="30">
        <f t="shared" si="183"/>
        <v>15.4</v>
      </c>
      <c r="U1289" s="30">
        <f t="shared" si="184"/>
        <v>12</v>
      </c>
      <c r="V1289" s="30">
        <f t="shared" si="185"/>
        <v>0</v>
      </c>
      <c r="W1289" s="30">
        <f t="shared" si="186"/>
        <v>3</v>
      </c>
      <c r="X1289" s="30">
        <f t="shared" si="187"/>
        <v>0</v>
      </c>
      <c r="Y1289" s="30">
        <f t="shared" si="188"/>
        <v>37.74</v>
      </c>
    </row>
    <row r="1290" spans="1:25" x14ac:dyDescent="0.2">
      <c r="A1290" s="28">
        <v>42929</v>
      </c>
      <c r="B1290">
        <v>2017</v>
      </c>
      <c r="C1290">
        <v>7</v>
      </c>
      <c r="D1290" t="s">
        <v>511</v>
      </c>
      <c r="E1290" t="s">
        <v>415</v>
      </c>
      <c r="F1290">
        <v>4</v>
      </c>
      <c r="G1290" t="s">
        <v>1440</v>
      </c>
      <c r="H1290" t="s">
        <v>1440</v>
      </c>
      <c r="I1290" s="30">
        <v>3.33</v>
      </c>
      <c r="J1290" s="30">
        <v>3.34</v>
      </c>
      <c r="K1290" s="30">
        <v>2.15</v>
      </c>
      <c r="L1290" s="30">
        <v>9.6</v>
      </c>
      <c r="M1290" s="30">
        <v>5</v>
      </c>
      <c r="N1290" s="30">
        <v>3</v>
      </c>
      <c r="O1290" s="30">
        <v>3</v>
      </c>
      <c r="P1290" s="30">
        <v>2</v>
      </c>
      <c r="Q1290" s="30">
        <f t="shared" si="180"/>
        <v>3.33</v>
      </c>
      <c r="R1290" s="30">
        <f t="shared" si="181"/>
        <v>3.34</v>
      </c>
      <c r="S1290" s="30">
        <f t="shared" si="182"/>
        <v>2.15</v>
      </c>
      <c r="T1290" s="30">
        <f t="shared" si="183"/>
        <v>9.6</v>
      </c>
      <c r="U1290" s="30">
        <f t="shared" si="184"/>
        <v>5</v>
      </c>
      <c r="V1290" s="30">
        <f t="shared" si="185"/>
        <v>3</v>
      </c>
      <c r="W1290" s="30">
        <f t="shared" si="186"/>
        <v>3</v>
      </c>
      <c r="X1290" s="30">
        <f t="shared" si="187"/>
        <v>2</v>
      </c>
      <c r="Y1290" s="30">
        <f t="shared" si="188"/>
        <v>31.42</v>
      </c>
    </row>
    <row r="1291" spans="1:25" x14ac:dyDescent="0.2">
      <c r="A1291" s="28">
        <v>42930</v>
      </c>
      <c r="B1291">
        <v>2017</v>
      </c>
      <c r="C1291">
        <v>7</v>
      </c>
      <c r="D1291" t="s">
        <v>511</v>
      </c>
      <c r="E1291" t="s">
        <v>417</v>
      </c>
      <c r="F1291">
        <v>5</v>
      </c>
      <c r="G1291" t="s">
        <v>1440</v>
      </c>
      <c r="H1291" t="s">
        <v>1440</v>
      </c>
      <c r="I1291" s="30">
        <v>2.33</v>
      </c>
      <c r="J1291" s="30">
        <v>3.7589999999999999</v>
      </c>
      <c r="K1291" s="30">
        <v>2</v>
      </c>
      <c r="L1291" s="30">
        <v>16</v>
      </c>
      <c r="M1291" s="30">
        <v>8</v>
      </c>
      <c r="N1291" s="30">
        <v>0</v>
      </c>
      <c r="O1291" s="30">
        <v>5</v>
      </c>
      <c r="P1291" s="30">
        <v>3</v>
      </c>
      <c r="Q1291" s="30">
        <f t="shared" si="180"/>
        <v>2.33</v>
      </c>
      <c r="R1291" s="30">
        <f t="shared" si="181"/>
        <v>3.7589999999999999</v>
      </c>
      <c r="S1291" s="30">
        <f t="shared" si="182"/>
        <v>2</v>
      </c>
      <c r="T1291" s="30">
        <f t="shared" si="183"/>
        <v>16</v>
      </c>
      <c r="U1291" s="30">
        <f t="shared" si="184"/>
        <v>8</v>
      </c>
      <c r="V1291" s="30">
        <f t="shared" si="185"/>
        <v>0</v>
      </c>
      <c r="W1291" s="30">
        <f t="shared" si="186"/>
        <v>5</v>
      </c>
      <c r="X1291" s="30">
        <f t="shared" si="187"/>
        <v>3</v>
      </c>
      <c r="Y1291" s="30">
        <f t="shared" si="188"/>
        <v>40.088999999999999</v>
      </c>
    </row>
    <row r="1292" spans="1:25" x14ac:dyDescent="0.2">
      <c r="A1292" s="28">
        <v>42931</v>
      </c>
      <c r="B1292">
        <v>2017</v>
      </c>
      <c r="C1292">
        <v>7</v>
      </c>
      <c r="D1292" t="s">
        <v>511</v>
      </c>
      <c r="E1292" t="s">
        <v>419</v>
      </c>
      <c r="F1292">
        <v>6</v>
      </c>
      <c r="G1292" t="s">
        <v>1440</v>
      </c>
      <c r="H1292" t="s">
        <v>1440</v>
      </c>
      <c r="I1292" s="30">
        <v>3.33</v>
      </c>
      <c r="J1292" s="30">
        <v>9.34</v>
      </c>
      <c r="K1292" s="30">
        <v>3</v>
      </c>
      <c r="L1292" s="30">
        <v>21</v>
      </c>
      <c r="M1292" s="30">
        <v>3</v>
      </c>
      <c r="N1292" s="30">
        <v>0</v>
      </c>
      <c r="O1292" s="30">
        <v>0</v>
      </c>
      <c r="P1292" s="30">
        <v>2</v>
      </c>
      <c r="Q1292" s="30">
        <f t="shared" si="180"/>
        <v>3.33</v>
      </c>
      <c r="R1292" s="30">
        <f t="shared" si="181"/>
        <v>9.34</v>
      </c>
      <c r="S1292" s="30">
        <f t="shared" si="182"/>
        <v>3</v>
      </c>
      <c r="T1292" s="30">
        <f t="shared" si="183"/>
        <v>21</v>
      </c>
      <c r="U1292" s="30">
        <f t="shared" si="184"/>
        <v>3</v>
      </c>
      <c r="V1292" s="30">
        <f t="shared" si="185"/>
        <v>0</v>
      </c>
      <c r="W1292" s="30">
        <f t="shared" si="186"/>
        <v>0</v>
      </c>
      <c r="X1292" s="30">
        <f t="shared" si="187"/>
        <v>2</v>
      </c>
      <c r="Y1292" s="30">
        <f t="shared" si="188"/>
        <v>41.67</v>
      </c>
    </row>
    <row r="1293" spans="1:25" x14ac:dyDescent="0.2">
      <c r="A1293" s="28">
        <v>42932</v>
      </c>
      <c r="B1293">
        <v>2017</v>
      </c>
      <c r="C1293">
        <v>7</v>
      </c>
      <c r="D1293" t="s">
        <v>511</v>
      </c>
      <c r="E1293" t="s">
        <v>421</v>
      </c>
      <c r="F1293">
        <v>7</v>
      </c>
      <c r="G1293" t="s">
        <v>1440</v>
      </c>
      <c r="H1293" t="s">
        <v>1440</v>
      </c>
      <c r="I1293" s="30">
        <v>11.34</v>
      </c>
      <c r="J1293" s="30">
        <v>9.34</v>
      </c>
      <c r="K1293" s="30">
        <v>3</v>
      </c>
      <c r="L1293" s="30">
        <v>19</v>
      </c>
      <c r="M1293" s="30">
        <v>6</v>
      </c>
      <c r="N1293" s="30">
        <v>0</v>
      </c>
      <c r="O1293" s="30">
        <v>0</v>
      </c>
      <c r="P1293" s="30">
        <v>1</v>
      </c>
      <c r="Q1293" s="30">
        <f t="shared" si="180"/>
        <v>11.34</v>
      </c>
      <c r="R1293" s="30">
        <f t="shared" si="181"/>
        <v>9.34</v>
      </c>
      <c r="S1293" s="30">
        <f t="shared" si="182"/>
        <v>3</v>
      </c>
      <c r="T1293" s="30">
        <f t="shared" si="183"/>
        <v>19</v>
      </c>
      <c r="U1293" s="30">
        <f t="shared" si="184"/>
        <v>6</v>
      </c>
      <c r="V1293" s="30">
        <f t="shared" si="185"/>
        <v>0</v>
      </c>
      <c r="W1293" s="30">
        <f t="shared" si="186"/>
        <v>0</v>
      </c>
      <c r="X1293" s="30">
        <f t="shared" si="187"/>
        <v>1</v>
      </c>
      <c r="Y1293" s="30">
        <f t="shared" si="188"/>
        <v>49.68</v>
      </c>
    </row>
    <row r="1294" spans="1:25" x14ac:dyDescent="0.2">
      <c r="A1294" s="28">
        <v>42933</v>
      </c>
      <c r="B1294">
        <v>2017</v>
      </c>
      <c r="C1294">
        <v>7</v>
      </c>
      <c r="D1294" t="s">
        <v>511</v>
      </c>
      <c r="E1294" t="s">
        <v>62</v>
      </c>
      <c r="F1294">
        <v>1</v>
      </c>
      <c r="G1294" t="s">
        <v>1440</v>
      </c>
      <c r="H1294" t="s">
        <v>1440</v>
      </c>
      <c r="I1294" s="30">
        <v>9</v>
      </c>
      <c r="J1294" s="30">
        <v>4.7469999999999999</v>
      </c>
      <c r="K1294" s="30">
        <v>3</v>
      </c>
      <c r="L1294" s="30">
        <v>16.399999999999999</v>
      </c>
      <c r="M1294" s="30">
        <v>6</v>
      </c>
      <c r="N1294" s="30">
        <v>2</v>
      </c>
      <c r="O1294" s="30">
        <v>4</v>
      </c>
      <c r="P1294" s="30">
        <v>3</v>
      </c>
      <c r="Q1294" s="30">
        <f t="shared" si="180"/>
        <v>9</v>
      </c>
      <c r="R1294" s="30">
        <f t="shared" si="181"/>
        <v>4.7469999999999999</v>
      </c>
      <c r="S1294" s="30">
        <f t="shared" si="182"/>
        <v>3</v>
      </c>
      <c r="T1294" s="30">
        <f t="shared" si="183"/>
        <v>16.399999999999999</v>
      </c>
      <c r="U1294" s="30">
        <f t="shared" si="184"/>
        <v>6</v>
      </c>
      <c r="V1294" s="30">
        <f t="shared" si="185"/>
        <v>2</v>
      </c>
      <c r="W1294" s="30">
        <f t="shared" si="186"/>
        <v>4</v>
      </c>
      <c r="X1294" s="30">
        <f t="shared" si="187"/>
        <v>3</v>
      </c>
      <c r="Y1294" s="30">
        <f t="shared" si="188"/>
        <v>48.146999999999998</v>
      </c>
    </row>
    <row r="1295" spans="1:25" x14ac:dyDescent="0.2">
      <c r="A1295" s="28">
        <v>42934</v>
      </c>
      <c r="B1295">
        <v>2017</v>
      </c>
      <c r="C1295">
        <v>7</v>
      </c>
      <c r="D1295" t="s">
        <v>511</v>
      </c>
      <c r="E1295" t="s">
        <v>411</v>
      </c>
      <c r="F1295">
        <v>2</v>
      </c>
      <c r="G1295" t="s">
        <v>1440</v>
      </c>
      <c r="H1295" t="s">
        <v>1440</v>
      </c>
      <c r="I1295" s="30">
        <v>9.67</v>
      </c>
      <c r="J1295" s="30">
        <v>5.67</v>
      </c>
      <c r="K1295" s="30">
        <v>1.5</v>
      </c>
      <c r="L1295" s="30">
        <v>14</v>
      </c>
      <c r="M1295" s="30">
        <v>8</v>
      </c>
      <c r="N1295" s="30">
        <v>0</v>
      </c>
      <c r="O1295" s="30">
        <v>20</v>
      </c>
      <c r="P1295" s="30">
        <v>4</v>
      </c>
      <c r="Q1295" s="30">
        <f t="shared" si="180"/>
        <v>9.67</v>
      </c>
      <c r="R1295" s="30">
        <f t="shared" si="181"/>
        <v>5.67</v>
      </c>
      <c r="S1295" s="30">
        <f t="shared" si="182"/>
        <v>1.5</v>
      </c>
      <c r="T1295" s="30">
        <f t="shared" si="183"/>
        <v>14</v>
      </c>
      <c r="U1295" s="30">
        <f t="shared" si="184"/>
        <v>8</v>
      </c>
      <c r="V1295" s="30">
        <f t="shared" si="185"/>
        <v>0</v>
      </c>
      <c r="W1295" s="30">
        <f t="shared" si="186"/>
        <v>20</v>
      </c>
      <c r="X1295" s="30">
        <f t="shared" si="187"/>
        <v>4</v>
      </c>
      <c r="Y1295" s="30">
        <f t="shared" si="188"/>
        <v>62.84</v>
      </c>
    </row>
    <row r="1296" spans="1:25" x14ac:dyDescent="0.2">
      <c r="A1296" s="28">
        <v>42935</v>
      </c>
      <c r="B1296">
        <v>2017</v>
      </c>
      <c r="C1296">
        <v>7</v>
      </c>
      <c r="D1296" t="s">
        <v>511</v>
      </c>
      <c r="E1296" t="s">
        <v>413</v>
      </c>
      <c r="F1296">
        <v>3</v>
      </c>
      <c r="G1296" t="s">
        <v>1440</v>
      </c>
      <c r="H1296" t="s">
        <v>1440</v>
      </c>
      <c r="I1296" s="30">
        <v>6.33</v>
      </c>
      <c r="J1296" s="30">
        <v>3.66</v>
      </c>
      <c r="K1296" s="30">
        <v>4</v>
      </c>
      <c r="L1296" s="30">
        <v>20.6</v>
      </c>
      <c r="M1296" s="30">
        <v>6</v>
      </c>
      <c r="N1296" s="30">
        <v>3</v>
      </c>
      <c r="O1296" s="30">
        <v>1</v>
      </c>
      <c r="P1296" s="30">
        <v>6</v>
      </c>
      <c r="Q1296" s="30">
        <f t="shared" si="180"/>
        <v>6.33</v>
      </c>
      <c r="R1296" s="30">
        <f t="shared" si="181"/>
        <v>3.66</v>
      </c>
      <c r="S1296" s="30">
        <f t="shared" si="182"/>
        <v>4</v>
      </c>
      <c r="T1296" s="30">
        <f t="shared" si="183"/>
        <v>20.6</v>
      </c>
      <c r="U1296" s="30">
        <f t="shared" si="184"/>
        <v>6</v>
      </c>
      <c r="V1296" s="30">
        <f t="shared" si="185"/>
        <v>3</v>
      </c>
      <c r="W1296" s="30">
        <f t="shared" si="186"/>
        <v>1</v>
      </c>
      <c r="X1296" s="30">
        <f t="shared" si="187"/>
        <v>6</v>
      </c>
      <c r="Y1296" s="30">
        <f t="shared" si="188"/>
        <v>50.59</v>
      </c>
    </row>
    <row r="1297" spans="1:25" x14ac:dyDescent="0.2">
      <c r="A1297" s="28">
        <v>42936</v>
      </c>
      <c r="B1297">
        <v>2017</v>
      </c>
      <c r="C1297">
        <v>7</v>
      </c>
      <c r="D1297" t="s">
        <v>511</v>
      </c>
      <c r="E1297" t="s">
        <v>415</v>
      </c>
      <c r="F1297">
        <v>4</v>
      </c>
      <c r="G1297" t="s">
        <v>1440</v>
      </c>
      <c r="H1297" t="s">
        <v>1440</v>
      </c>
      <c r="I1297" s="30">
        <v>5</v>
      </c>
      <c r="J1297" s="30">
        <v>4</v>
      </c>
      <c r="K1297" s="30">
        <v>3</v>
      </c>
      <c r="L1297" s="30">
        <v>18</v>
      </c>
      <c r="M1297" s="30">
        <v>11</v>
      </c>
      <c r="N1297" s="30">
        <v>2</v>
      </c>
      <c r="O1297" s="30">
        <v>2</v>
      </c>
      <c r="P1297" s="30">
        <v>2</v>
      </c>
      <c r="Q1297" s="30">
        <f t="shared" si="180"/>
        <v>5</v>
      </c>
      <c r="R1297" s="30">
        <f t="shared" si="181"/>
        <v>4</v>
      </c>
      <c r="S1297" s="30">
        <f t="shared" si="182"/>
        <v>3</v>
      </c>
      <c r="T1297" s="30">
        <f t="shared" si="183"/>
        <v>18</v>
      </c>
      <c r="U1297" s="30">
        <f t="shared" si="184"/>
        <v>11</v>
      </c>
      <c r="V1297" s="30">
        <f t="shared" si="185"/>
        <v>2</v>
      </c>
      <c r="W1297" s="30">
        <f t="shared" si="186"/>
        <v>2</v>
      </c>
      <c r="X1297" s="30">
        <f t="shared" si="187"/>
        <v>2</v>
      </c>
      <c r="Y1297" s="30">
        <f t="shared" si="188"/>
        <v>47</v>
      </c>
    </row>
    <row r="1298" spans="1:25" x14ac:dyDescent="0.2">
      <c r="A1298" s="28">
        <v>42937</v>
      </c>
      <c r="B1298">
        <v>2017</v>
      </c>
      <c r="C1298">
        <v>7</v>
      </c>
      <c r="D1298" t="s">
        <v>511</v>
      </c>
      <c r="E1298" t="s">
        <v>417</v>
      </c>
      <c r="F1298">
        <v>5</v>
      </c>
      <c r="G1298" t="s">
        <v>1440</v>
      </c>
      <c r="H1298" t="s">
        <v>1440</v>
      </c>
      <c r="I1298" s="30">
        <v>2.33</v>
      </c>
      <c r="J1298" s="30">
        <v>1</v>
      </c>
      <c r="K1298" s="30">
        <v>3</v>
      </c>
      <c r="L1298" s="30">
        <v>14</v>
      </c>
      <c r="M1298" s="30">
        <v>5</v>
      </c>
      <c r="N1298" s="30">
        <v>0</v>
      </c>
      <c r="O1298" s="30">
        <v>0</v>
      </c>
      <c r="P1298" s="30">
        <v>3</v>
      </c>
      <c r="Q1298" s="30">
        <f t="shared" si="180"/>
        <v>2.33</v>
      </c>
      <c r="R1298" s="30">
        <f t="shared" si="181"/>
        <v>1</v>
      </c>
      <c r="S1298" s="30">
        <f t="shared" si="182"/>
        <v>3</v>
      </c>
      <c r="T1298" s="30">
        <f t="shared" si="183"/>
        <v>14</v>
      </c>
      <c r="U1298" s="30">
        <f t="shared" si="184"/>
        <v>5</v>
      </c>
      <c r="V1298" s="30">
        <f t="shared" si="185"/>
        <v>0</v>
      </c>
      <c r="W1298" s="30">
        <f t="shared" si="186"/>
        <v>0</v>
      </c>
      <c r="X1298" s="30">
        <f t="shared" si="187"/>
        <v>3</v>
      </c>
      <c r="Y1298" s="30">
        <f t="shared" si="188"/>
        <v>28.33</v>
      </c>
    </row>
    <row r="1299" spans="1:25" x14ac:dyDescent="0.2">
      <c r="A1299" s="28">
        <v>42938</v>
      </c>
      <c r="B1299">
        <v>2017</v>
      </c>
      <c r="C1299">
        <v>7</v>
      </c>
      <c r="D1299" t="s">
        <v>511</v>
      </c>
      <c r="E1299" t="s">
        <v>419</v>
      </c>
      <c r="F1299">
        <v>6</v>
      </c>
      <c r="G1299" t="s">
        <v>1440</v>
      </c>
      <c r="H1299" t="s">
        <v>1440</v>
      </c>
      <c r="I1299" s="30">
        <v>3</v>
      </c>
      <c r="J1299" s="30">
        <v>5.69</v>
      </c>
      <c r="K1299" s="30">
        <v>5</v>
      </c>
      <c r="L1299" s="30">
        <v>22</v>
      </c>
      <c r="M1299" s="30">
        <v>3</v>
      </c>
      <c r="N1299" s="30">
        <v>1</v>
      </c>
      <c r="O1299" s="30">
        <v>0</v>
      </c>
      <c r="P1299" s="30">
        <v>2</v>
      </c>
      <c r="Q1299" s="30">
        <f t="shared" si="180"/>
        <v>3</v>
      </c>
      <c r="R1299" s="30">
        <f t="shared" si="181"/>
        <v>5.69</v>
      </c>
      <c r="S1299" s="30">
        <f t="shared" si="182"/>
        <v>5</v>
      </c>
      <c r="T1299" s="30">
        <f t="shared" si="183"/>
        <v>22</v>
      </c>
      <c r="U1299" s="30">
        <f t="shared" si="184"/>
        <v>3</v>
      </c>
      <c r="V1299" s="30">
        <f t="shared" si="185"/>
        <v>1</v>
      </c>
      <c r="W1299" s="30">
        <f t="shared" si="186"/>
        <v>0</v>
      </c>
      <c r="X1299" s="30">
        <f t="shared" si="187"/>
        <v>2</v>
      </c>
      <c r="Y1299" s="30">
        <f t="shared" si="188"/>
        <v>41.69</v>
      </c>
    </row>
    <row r="1300" spans="1:25" x14ac:dyDescent="0.2">
      <c r="A1300" s="28">
        <v>42939</v>
      </c>
      <c r="B1300">
        <v>2017</v>
      </c>
      <c r="C1300">
        <v>7</v>
      </c>
      <c r="D1300" t="s">
        <v>511</v>
      </c>
      <c r="E1300" t="s">
        <v>421</v>
      </c>
      <c r="F1300">
        <v>7</v>
      </c>
      <c r="G1300" t="s">
        <v>1440</v>
      </c>
      <c r="H1300" t="s">
        <v>1440</v>
      </c>
      <c r="I1300" s="30">
        <v>6.5</v>
      </c>
      <c r="J1300" s="30">
        <v>2.4289999999999998</v>
      </c>
      <c r="K1300" s="30">
        <v>2</v>
      </c>
      <c r="L1300" s="30">
        <v>12</v>
      </c>
      <c r="M1300" s="30">
        <v>4</v>
      </c>
      <c r="N1300" s="30">
        <v>0</v>
      </c>
      <c r="O1300" s="30">
        <v>4</v>
      </c>
      <c r="P1300" s="30">
        <v>5</v>
      </c>
      <c r="Q1300" s="30">
        <f t="shared" si="180"/>
        <v>6.5</v>
      </c>
      <c r="R1300" s="30">
        <f t="shared" si="181"/>
        <v>2.4289999999999998</v>
      </c>
      <c r="S1300" s="30">
        <f t="shared" si="182"/>
        <v>2</v>
      </c>
      <c r="T1300" s="30">
        <f t="shared" si="183"/>
        <v>12</v>
      </c>
      <c r="U1300" s="30">
        <f t="shared" si="184"/>
        <v>4</v>
      </c>
      <c r="V1300" s="30">
        <f t="shared" si="185"/>
        <v>0</v>
      </c>
      <c r="W1300" s="30">
        <f t="shared" si="186"/>
        <v>4</v>
      </c>
      <c r="X1300" s="30">
        <f t="shared" si="187"/>
        <v>5</v>
      </c>
      <c r="Y1300" s="30">
        <f t="shared" si="188"/>
        <v>35.929000000000002</v>
      </c>
    </row>
    <row r="1301" spans="1:25" x14ac:dyDescent="0.2">
      <c r="A1301" s="28">
        <v>42940</v>
      </c>
      <c r="B1301">
        <v>2017</v>
      </c>
      <c r="C1301">
        <v>7</v>
      </c>
      <c r="D1301" t="s">
        <v>511</v>
      </c>
      <c r="E1301" t="s">
        <v>62</v>
      </c>
      <c r="F1301">
        <v>1</v>
      </c>
      <c r="G1301" t="s">
        <v>1440</v>
      </c>
      <c r="H1301" t="s">
        <v>1440</v>
      </c>
      <c r="I1301" s="30">
        <v>3.84</v>
      </c>
      <c r="J1301" s="30">
        <v>1</v>
      </c>
      <c r="K1301" s="30">
        <v>2.1</v>
      </c>
      <c r="L1301" s="30">
        <v>15</v>
      </c>
      <c r="M1301" s="30">
        <v>6</v>
      </c>
      <c r="N1301" s="30">
        <v>0</v>
      </c>
      <c r="O1301" s="30">
        <v>0</v>
      </c>
      <c r="P1301" s="30">
        <v>3</v>
      </c>
      <c r="Q1301" s="30">
        <f t="shared" si="180"/>
        <v>3.84</v>
      </c>
      <c r="R1301" s="30">
        <f t="shared" si="181"/>
        <v>1</v>
      </c>
      <c r="S1301" s="30">
        <f t="shared" si="182"/>
        <v>2.1</v>
      </c>
      <c r="T1301" s="30">
        <f t="shared" si="183"/>
        <v>15</v>
      </c>
      <c r="U1301" s="30">
        <f t="shared" si="184"/>
        <v>6</v>
      </c>
      <c r="V1301" s="30">
        <f t="shared" si="185"/>
        <v>0</v>
      </c>
      <c r="W1301" s="30">
        <f t="shared" si="186"/>
        <v>0</v>
      </c>
      <c r="X1301" s="30">
        <f t="shared" si="187"/>
        <v>3</v>
      </c>
      <c r="Y1301" s="30">
        <f t="shared" si="188"/>
        <v>30.939999999999998</v>
      </c>
    </row>
    <row r="1302" spans="1:25" x14ac:dyDescent="0.2">
      <c r="A1302" s="28">
        <v>42941</v>
      </c>
      <c r="B1302">
        <v>2017</v>
      </c>
      <c r="C1302">
        <v>7</v>
      </c>
      <c r="D1302" t="s">
        <v>511</v>
      </c>
      <c r="E1302" t="s">
        <v>411</v>
      </c>
      <c r="F1302">
        <v>2</v>
      </c>
      <c r="G1302" t="s">
        <v>1440</v>
      </c>
      <c r="H1302" t="s">
        <v>1440</v>
      </c>
      <c r="I1302" s="30">
        <v>6.34</v>
      </c>
      <c r="J1302" s="30">
        <v>2.35</v>
      </c>
      <c r="K1302" s="30">
        <v>2</v>
      </c>
      <c r="L1302" s="30">
        <v>14</v>
      </c>
      <c r="M1302" s="30">
        <v>5</v>
      </c>
      <c r="N1302" s="30">
        <v>0</v>
      </c>
      <c r="O1302" s="30">
        <v>6</v>
      </c>
      <c r="P1302" s="30">
        <v>0.1</v>
      </c>
      <c r="Q1302" s="30">
        <f t="shared" si="180"/>
        <v>6.34</v>
      </c>
      <c r="R1302" s="30">
        <f t="shared" si="181"/>
        <v>2.35</v>
      </c>
      <c r="S1302" s="30">
        <f t="shared" si="182"/>
        <v>2</v>
      </c>
      <c r="T1302" s="30">
        <f t="shared" si="183"/>
        <v>14</v>
      </c>
      <c r="U1302" s="30">
        <f t="shared" si="184"/>
        <v>5</v>
      </c>
      <c r="V1302" s="30">
        <f t="shared" si="185"/>
        <v>0</v>
      </c>
      <c r="W1302" s="30">
        <f t="shared" si="186"/>
        <v>6</v>
      </c>
      <c r="X1302" s="30">
        <f t="shared" si="187"/>
        <v>0.1</v>
      </c>
      <c r="Y1302" s="30">
        <f t="shared" si="188"/>
        <v>35.79</v>
      </c>
    </row>
    <row r="1303" spans="1:25" x14ac:dyDescent="0.2">
      <c r="A1303" s="28">
        <v>42942</v>
      </c>
      <c r="B1303">
        <v>2017</v>
      </c>
      <c r="C1303">
        <v>7</v>
      </c>
      <c r="D1303" t="s">
        <v>511</v>
      </c>
      <c r="E1303" t="s">
        <v>413</v>
      </c>
      <c r="F1303">
        <v>3</v>
      </c>
      <c r="G1303" t="s">
        <v>1440</v>
      </c>
      <c r="H1303" t="s">
        <v>1440</v>
      </c>
      <c r="I1303" s="30">
        <v>3.33</v>
      </c>
      <c r="J1303" s="30">
        <v>6.7789999999999999</v>
      </c>
      <c r="K1303" s="30">
        <v>3</v>
      </c>
      <c r="L1303" s="30">
        <v>15</v>
      </c>
      <c r="M1303" s="30">
        <v>11</v>
      </c>
      <c r="N1303" s="30">
        <v>1</v>
      </c>
      <c r="O1303" s="30">
        <v>1</v>
      </c>
      <c r="P1303" s="30">
        <v>1</v>
      </c>
      <c r="Q1303" s="30">
        <f t="shared" si="180"/>
        <v>3.33</v>
      </c>
      <c r="R1303" s="30">
        <f t="shared" si="181"/>
        <v>6.7789999999999999</v>
      </c>
      <c r="S1303" s="30">
        <f t="shared" si="182"/>
        <v>3</v>
      </c>
      <c r="T1303" s="30">
        <f t="shared" si="183"/>
        <v>15</v>
      </c>
      <c r="U1303" s="30">
        <f t="shared" si="184"/>
        <v>11</v>
      </c>
      <c r="V1303" s="30">
        <f t="shared" si="185"/>
        <v>1</v>
      </c>
      <c r="W1303" s="30">
        <f t="shared" si="186"/>
        <v>1</v>
      </c>
      <c r="X1303" s="30">
        <f t="shared" si="187"/>
        <v>1</v>
      </c>
      <c r="Y1303" s="30">
        <f t="shared" si="188"/>
        <v>42.109000000000002</v>
      </c>
    </row>
    <row r="1304" spans="1:25" x14ac:dyDescent="0.2">
      <c r="A1304" s="28">
        <v>42943</v>
      </c>
      <c r="B1304">
        <v>2017</v>
      </c>
      <c r="C1304">
        <v>7</v>
      </c>
      <c r="D1304" t="s">
        <v>511</v>
      </c>
      <c r="E1304" t="s">
        <v>415</v>
      </c>
      <c r="F1304">
        <v>4</v>
      </c>
      <c r="G1304" t="s">
        <v>1440</v>
      </c>
      <c r="H1304" t="s">
        <v>1440</v>
      </c>
      <c r="I1304" s="30">
        <v>5</v>
      </c>
      <c r="J1304" s="30">
        <v>0.67</v>
      </c>
      <c r="K1304" s="30">
        <v>0</v>
      </c>
      <c r="L1304" s="30">
        <v>12.4</v>
      </c>
      <c r="M1304" s="30">
        <v>8</v>
      </c>
      <c r="N1304" s="30">
        <v>0</v>
      </c>
      <c r="O1304" s="30">
        <v>0</v>
      </c>
      <c r="P1304" s="30">
        <v>1</v>
      </c>
      <c r="Q1304" s="30">
        <f t="shared" si="180"/>
        <v>5</v>
      </c>
      <c r="R1304" s="30">
        <f t="shared" si="181"/>
        <v>0.67</v>
      </c>
      <c r="S1304" s="30">
        <f t="shared" si="182"/>
        <v>0</v>
      </c>
      <c r="T1304" s="30">
        <f t="shared" si="183"/>
        <v>12.4</v>
      </c>
      <c r="U1304" s="30">
        <f t="shared" si="184"/>
        <v>8</v>
      </c>
      <c r="V1304" s="30">
        <f t="shared" si="185"/>
        <v>0</v>
      </c>
      <c r="W1304" s="30">
        <f t="shared" si="186"/>
        <v>0</v>
      </c>
      <c r="X1304" s="30">
        <f t="shared" si="187"/>
        <v>1</v>
      </c>
      <c r="Y1304" s="30">
        <f t="shared" si="188"/>
        <v>27.07</v>
      </c>
    </row>
    <row r="1305" spans="1:25" x14ac:dyDescent="0.2">
      <c r="A1305" s="28">
        <v>42944</v>
      </c>
      <c r="B1305">
        <v>2017</v>
      </c>
      <c r="C1305">
        <v>7</v>
      </c>
      <c r="D1305" t="s">
        <v>511</v>
      </c>
      <c r="E1305" t="s">
        <v>417</v>
      </c>
      <c r="F1305">
        <v>5</v>
      </c>
      <c r="G1305" t="s">
        <v>1440</v>
      </c>
      <c r="H1305" t="s">
        <v>1440</v>
      </c>
      <c r="I1305" s="30">
        <v>4</v>
      </c>
      <c r="J1305" s="30">
        <v>5</v>
      </c>
      <c r="K1305" s="30">
        <v>1.1000000000000001</v>
      </c>
      <c r="L1305" s="30">
        <v>17.2</v>
      </c>
      <c r="M1305" s="30">
        <v>10</v>
      </c>
      <c r="N1305" s="30">
        <v>0</v>
      </c>
      <c r="O1305" s="30">
        <v>0</v>
      </c>
      <c r="P1305" s="30">
        <v>3</v>
      </c>
      <c r="Q1305" s="30">
        <f t="shared" si="180"/>
        <v>4</v>
      </c>
      <c r="R1305" s="30">
        <f t="shared" si="181"/>
        <v>5</v>
      </c>
      <c r="S1305" s="30">
        <f t="shared" si="182"/>
        <v>1.1000000000000001</v>
      </c>
      <c r="T1305" s="30">
        <f t="shared" si="183"/>
        <v>17.2</v>
      </c>
      <c r="U1305" s="30">
        <f t="shared" si="184"/>
        <v>10</v>
      </c>
      <c r="V1305" s="30">
        <f t="shared" si="185"/>
        <v>0</v>
      </c>
      <c r="W1305" s="30">
        <f t="shared" si="186"/>
        <v>0</v>
      </c>
      <c r="X1305" s="30">
        <f t="shared" si="187"/>
        <v>3</v>
      </c>
      <c r="Y1305" s="30">
        <f t="shared" si="188"/>
        <v>40.299999999999997</v>
      </c>
    </row>
    <row r="1306" spans="1:25" x14ac:dyDescent="0.2">
      <c r="A1306" s="28">
        <v>42945</v>
      </c>
      <c r="B1306">
        <v>2017</v>
      </c>
      <c r="C1306">
        <v>7</v>
      </c>
      <c r="D1306" t="s">
        <v>511</v>
      </c>
      <c r="E1306" t="s">
        <v>419</v>
      </c>
      <c r="F1306">
        <v>6</v>
      </c>
      <c r="G1306" t="s">
        <v>1440</v>
      </c>
      <c r="H1306" t="s">
        <v>1440</v>
      </c>
      <c r="I1306" s="30">
        <v>3</v>
      </c>
      <c r="J1306" s="30">
        <v>3.33</v>
      </c>
      <c r="K1306" s="30">
        <v>2</v>
      </c>
      <c r="L1306" s="30">
        <v>14.15</v>
      </c>
      <c r="M1306" s="30">
        <v>1</v>
      </c>
      <c r="N1306" s="30">
        <v>0</v>
      </c>
      <c r="O1306" s="30">
        <v>0</v>
      </c>
      <c r="P1306" s="30">
        <v>4</v>
      </c>
      <c r="Q1306" s="30">
        <f t="shared" si="180"/>
        <v>3</v>
      </c>
      <c r="R1306" s="30">
        <f t="shared" si="181"/>
        <v>3.33</v>
      </c>
      <c r="S1306" s="30">
        <f t="shared" si="182"/>
        <v>2</v>
      </c>
      <c r="T1306" s="30">
        <f t="shared" si="183"/>
        <v>14.15</v>
      </c>
      <c r="U1306" s="30">
        <f t="shared" si="184"/>
        <v>1</v>
      </c>
      <c r="V1306" s="30">
        <f t="shared" si="185"/>
        <v>0</v>
      </c>
      <c r="W1306" s="30">
        <f t="shared" si="186"/>
        <v>0</v>
      </c>
      <c r="X1306" s="30">
        <f t="shared" si="187"/>
        <v>4</v>
      </c>
      <c r="Y1306" s="30">
        <f t="shared" si="188"/>
        <v>27.48</v>
      </c>
    </row>
    <row r="1307" spans="1:25" x14ac:dyDescent="0.2">
      <c r="A1307" s="28">
        <v>42946</v>
      </c>
      <c r="B1307">
        <v>2017</v>
      </c>
      <c r="C1307">
        <v>7</v>
      </c>
      <c r="D1307" t="s">
        <v>511</v>
      </c>
      <c r="E1307" t="s">
        <v>421</v>
      </c>
      <c r="F1307">
        <v>7</v>
      </c>
      <c r="G1307" t="s">
        <v>1440</v>
      </c>
      <c r="H1307" t="s">
        <v>1440</v>
      </c>
      <c r="I1307" s="30">
        <v>4.125</v>
      </c>
      <c r="J1307" s="30">
        <v>2.66</v>
      </c>
      <c r="K1307" s="30">
        <v>2</v>
      </c>
      <c r="L1307" s="30">
        <v>13</v>
      </c>
      <c r="M1307" s="30">
        <v>11</v>
      </c>
      <c r="N1307" s="30">
        <v>0</v>
      </c>
      <c r="O1307" s="30">
        <v>0</v>
      </c>
      <c r="P1307" s="30">
        <v>1</v>
      </c>
      <c r="Q1307" s="30">
        <f t="shared" si="180"/>
        <v>4.125</v>
      </c>
      <c r="R1307" s="30">
        <f t="shared" si="181"/>
        <v>2.66</v>
      </c>
      <c r="S1307" s="30">
        <f t="shared" si="182"/>
        <v>2</v>
      </c>
      <c r="T1307" s="30">
        <f t="shared" si="183"/>
        <v>13</v>
      </c>
      <c r="U1307" s="30">
        <f t="shared" si="184"/>
        <v>11</v>
      </c>
      <c r="V1307" s="30">
        <f t="shared" si="185"/>
        <v>0</v>
      </c>
      <c r="W1307" s="30">
        <f t="shared" si="186"/>
        <v>0</v>
      </c>
      <c r="X1307" s="30">
        <f t="shared" si="187"/>
        <v>1</v>
      </c>
      <c r="Y1307" s="30">
        <f t="shared" si="188"/>
        <v>33.784999999999997</v>
      </c>
    </row>
    <row r="1308" spans="1:25" x14ac:dyDescent="0.2">
      <c r="A1308" s="28">
        <v>42947</v>
      </c>
      <c r="B1308">
        <v>2017</v>
      </c>
      <c r="C1308">
        <v>7</v>
      </c>
      <c r="D1308" t="s">
        <v>511</v>
      </c>
      <c r="E1308" t="s">
        <v>62</v>
      </c>
      <c r="F1308">
        <v>1</v>
      </c>
      <c r="G1308" t="s">
        <v>1440</v>
      </c>
      <c r="H1308" t="s">
        <v>1440</v>
      </c>
      <c r="I1308" s="30">
        <v>7.34</v>
      </c>
      <c r="J1308" s="30">
        <v>0.81</v>
      </c>
      <c r="K1308" s="30">
        <v>2.25</v>
      </c>
      <c r="L1308" s="30">
        <v>21</v>
      </c>
      <c r="M1308" s="30">
        <v>9</v>
      </c>
      <c r="N1308" s="30">
        <v>0</v>
      </c>
      <c r="O1308" s="30">
        <v>5</v>
      </c>
      <c r="P1308" s="30">
        <v>2</v>
      </c>
      <c r="Q1308" s="30">
        <f t="shared" si="180"/>
        <v>7.34</v>
      </c>
      <c r="R1308" s="30">
        <f t="shared" si="181"/>
        <v>0.81</v>
      </c>
      <c r="S1308" s="30">
        <f t="shared" si="182"/>
        <v>2.25</v>
      </c>
      <c r="T1308" s="30">
        <f t="shared" si="183"/>
        <v>21</v>
      </c>
      <c r="U1308" s="30">
        <f t="shared" si="184"/>
        <v>9</v>
      </c>
      <c r="V1308" s="30">
        <f t="shared" si="185"/>
        <v>0</v>
      </c>
      <c r="W1308" s="30">
        <f t="shared" si="186"/>
        <v>5</v>
      </c>
      <c r="X1308" s="30">
        <f t="shared" si="187"/>
        <v>2</v>
      </c>
      <c r="Y1308" s="30">
        <f t="shared" si="188"/>
        <v>47.4</v>
      </c>
    </row>
    <row r="1309" spans="1:25" x14ac:dyDescent="0.2">
      <c r="A1309" s="28">
        <v>42948</v>
      </c>
      <c r="B1309">
        <v>2017</v>
      </c>
      <c r="C1309">
        <v>8</v>
      </c>
      <c r="D1309" t="s">
        <v>567</v>
      </c>
      <c r="E1309" t="s">
        <v>411</v>
      </c>
      <c r="F1309">
        <v>2</v>
      </c>
      <c r="G1309" t="s">
        <v>1440</v>
      </c>
      <c r="H1309" t="s">
        <v>1440</v>
      </c>
      <c r="I1309" s="30">
        <v>7.33</v>
      </c>
      <c r="J1309" s="30">
        <v>3.33</v>
      </c>
      <c r="K1309" s="30">
        <v>2</v>
      </c>
      <c r="L1309" s="30">
        <v>15.6</v>
      </c>
      <c r="M1309" s="30">
        <v>3</v>
      </c>
      <c r="N1309" s="30">
        <v>0</v>
      </c>
      <c r="O1309" s="30">
        <v>1</v>
      </c>
      <c r="P1309" s="30">
        <v>1</v>
      </c>
      <c r="Q1309" s="30">
        <f t="shared" si="180"/>
        <v>7.33</v>
      </c>
      <c r="R1309" s="30">
        <f t="shared" si="181"/>
        <v>3.33</v>
      </c>
      <c r="S1309" s="30">
        <f t="shared" si="182"/>
        <v>2</v>
      </c>
      <c r="T1309" s="30">
        <f t="shared" si="183"/>
        <v>15.6</v>
      </c>
      <c r="U1309" s="30">
        <f t="shared" si="184"/>
        <v>3</v>
      </c>
      <c r="V1309" s="30">
        <f t="shared" si="185"/>
        <v>0</v>
      </c>
      <c r="W1309" s="30">
        <f t="shared" si="186"/>
        <v>1</v>
      </c>
      <c r="X1309" s="30">
        <f t="shared" si="187"/>
        <v>1</v>
      </c>
      <c r="Y1309" s="30">
        <f t="shared" si="188"/>
        <v>33.26</v>
      </c>
    </row>
    <row r="1310" spans="1:25" x14ac:dyDescent="0.2">
      <c r="A1310" s="28">
        <v>42949</v>
      </c>
      <c r="B1310">
        <v>2017</v>
      </c>
      <c r="C1310">
        <v>8</v>
      </c>
      <c r="D1310" t="s">
        <v>567</v>
      </c>
      <c r="E1310" t="s">
        <v>413</v>
      </c>
      <c r="F1310">
        <v>3</v>
      </c>
      <c r="G1310" t="s">
        <v>1440</v>
      </c>
      <c r="H1310" t="s">
        <v>1440</v>
      </c>
      <c r="I1310" s="30">
        <v>6</v>
      </c>
      <c r="J1310" s="30">
        <v>2.66</v>
      </c>
      <c r="K1310" s="30">
        <v>1</v>
      </c>
      <c r="L1310" s="30">
        <v>25</v>
      </c>
      <c r="M1310" s="30">
        <v>2</v>
      </c>
      <c r="N1310" s="30">
        <v>0</v>
      </c>
      <c r="O1310" s="30">
        <v>1</v>
      </c>
      <c r="P1310" s="30">
        <v>4</v>
      </c>
      <c r="Q1310" s="30">
        <f t="shared" si="180"/>
        <v>6</v>
      </c>
      <c r="R1310" s="30">
        <f t="shared" si="181"/>
        <v>2.66</v>
      </c>
      <c r="S1310" s="30">
        <f t="shared" si="182"/>
        <v>1</v>
      </c>
      <c r="T1310" s="30">
        <f t="shared" si="183"/>
        <v>25</v>
      </c>
      <c r="U1310" s="30">
        <f t="shared" si="184"/>
        <v>2</v>
      </c>
      <c r="V1310" s="30">
        <f t="shared" si="185"/>
        <v>0</v>
      </c>
      <c r="W1310" s="30">
        <f t="shared" si="186"/>
        <v>1</v>
      </c>
      <c r="X1310" s="30">
        <f t="shared" si="187"/>
        <v>4</v>
      </c>
      <c r="Y1310" s="30">
        <f t="shared" si="188"/>
        <v>41.66</v>
      </c>
    </row>
    <row r="1311" spans="1:25" x14ac:dyDescent="0.2">
      <c r="A1311" s="28">
        <v>42950</v>
      </c>
      <c r="B1311">
        <v>2017</v>
      </c>
      <c r="C1311">
        <v>8</v>
      </c>
      <c r="D1311" t="s">
        <v>567</v>
      </c>
      <c r="E1311" t="s">
        <v>415</v>
      </c>
      <c r="F1311">
        <v>4</v>
      </c>
      <c r="G1311" t="s">
        <v>1440</v>
      </c>
      <c r="H1311" t="s">
        <v>1440</v>
      </c>
      <c r="I1311" s="30">
        <v>6.33</v>
      </c>
      <c r="J1311" s="30">
        <v>0.66</v>
      </c>
      <c r="K1311" s="30">
        <v>4</v>
      </c>
      <c r="L1311" s="30">
        <v>10</v>
      </c>
      <c r="M1311" s="30">
        <v>8</v>
      </c>
      <c r="N1311" s="30">
        <v>0</v>
      </c>
      <c r="O1311" s="30">
        <v>1</v>
      </c>
      <c r="P1311" s="30">
        <v>3</v>
      </c>
      <c r="Q1311" s="30">
        <f t="shared" si="180"/>
        <v>6.33</v>
      </c>
      <c r="R1311" s="30">
        <f t="shared" si="181"/>
        <v>0.66</v>
      </c>
      <c r="S1311" s="30">
        <f t="shared" si="182"/>
        <v>4</v>
      </c>
      <c r="T1311" s="30">
        <f t="shared" si="183"/>
        <v>10</v>
      </c>
      <c r="U1311" s="30">
        <f t="shared" si="184"/>
        <v>8</v>
      </c>
      <c r="V1311" s="30">
        <f t="shared" si="185"/>
        <v>0</v>
      </c>
      <c r="W1311" s="30">
        <f t="shared" si="186"/>
        <v>1</v>
      </c>
      <c r="X1311" s="30">
        <f t="shared" si="187"/>
        <v>3</v>
      </c>
      <c r="Y1311" s="30">
        <f t="shared" si="188"/>
        <v>32.99</v>
      </c>
    </row>
    <row r="1312" spans="1:25" x14ac:dyDescent="0.2">
      <c r="A1312" s="28">
        <v>42951</v>
      </c>
      <c r="B1312">
        <v>2017</v>
      </c>
      <c r="C1312">
        <v>8</v>
      </c>
      <c r="D1312" t="s">
        <v>567</v>
      </c>
      <c r="E1312" t="s">
        <v>417</v>
      </c>
      <c r="F1312">
        <v>5</v>
      </c>
      <c r="G1312" t="s">
        <v>1440</v>
      </c>
      <c r="H1312" t="s">
        <v>1440</v>
      </c>
      <c r="I1312" s="30">
        <v>8</v>
      </c>
      <c r="J1312" s="30">
        <v>4</v>
      </c>
      <c r="K1312" s="30">
        <v>1</v>
      </c>
      <c r="L1312" s="30">
        <v>15</v>
      </c>
      <c r="M1312" s="30">
        <v>11</v>
      </c>
      <c r="N1312" s="30">
        <v>2</v>
      </c>
      <c r="O1312" s="30">
        <v>5</v>
      </c>
      <c r="P1312" s="30">
        <v>2</v>
      </c>
      <c r="Q1312" s="30">
        <f t="shared" si="180"/>
        <v>8</v>
      </c>
      <c r="R1312" s="30">
        <f t="shared" si="181"/>
        <v>4</v>
      </c>
      <c r="S1312" s="30">
        <f t="shared" si="182"/>
        <v>1</v>
      </c>
      <c r="T1312" s="30">
        <f t="shared" si="183"/>
        <v>15</v>
      </c>
      <c r="U1312" s="30">
        <f t="shared" si="184"/>
        <v>11</v>
      </c>
      <c r="V1312" s="30">
        <f t="shared" si="185"/>
        <v>2</v>
      </c>
      <c r="W1312" s="30">
        <f t="shared" si="186"/>
        <v>5</v>
      </c>
      <c r="X1312" s="30">
        <f t="shared" si="187"/>
        <v>2</v>
      </c>
      <c r="Y1312" s="30">
        <f t="shared" si="188"/>
        <v>48</v>
      </c>
    </row>
    <row r="1313" spans="1:25" x14ac:dyDescent="0.2">
      <c r="A1313" s="28">
        <v>42952</v>
      </c>
      <c r="B1313">
        <v>2017</v>
      </c>
      <c r="C1313">
        <v>8</v>
      </c>
      <c r="D1313" t="s">
        <v>567</v>
      </c>
      <c r="E1313" t="s">
        <v>419</v>
      </c>
      <c r="F1313">
        <v>6</v>
      </c>
      <c r="G1313" t="s">
        <v>1440</v>
      </c>
      <c r="H1313" t="s">
        <v>1440</v>
      </c>
      <c r="I1313" s="30">
        <v>4.66</v>
      </c>
      <c r="J1313" s="30">
        <v>2.472</v>
      </c>
      <c r="K1313" s="30">
        <v>2</v>
      </c>
      <c r="L1313" s="30">
        <v>13.311999999999999</v>
      </c>
      <c r="M1313" s="30">
        <v>2</v>
      </c>
      <c r="N1313" s="30">
        <v>0</v>
      </c>
      <c r="O1313" s="30">
        <v>0</v>
      </c>
      <c r="P1313" s="30">
        <v>2</v>
      </c>
      <c r="Q1313" s="30">
        <f t="shared" si="180"/>
        <v>4.66</v>
      </c>
      <c r="R1313" s="30">
        <f t="shared" si="181"/>
        <v>2.472</v>
      </c>
      <c r="S1313" s="30">
        <f t="shared" si="182"/>
        <v>2</v>
      </c>
      <c r="T1313" s="30">
        <f t="shared" si="183"/>
        <v>13.311999999999999</v>
      </c>
      <c r="U1313" s="30">
        <f t="shared" si="184"/>
        <v>2</v>
      </c>
      <c r="V1313" s="30">
        <f t="shared" si="185"/>
        <v>0</v>
      </c>
      <c r="W1313" s="30">
        <f t="shared" si="186"/>
        <v>0</v>
      </c>
      <c r="X1313" s="30">
        <f t="shared" si="187"/>
        <v>2</v>
      </c>
      <c r="Y1313" s="30">
        <f t="shared" si="188"/>
        <v>26.443999999999999</v>
      </c>
    </row>
    <row r="1314" spans="1:25" x14ac:dyDescent="0.2">
      <c r="A1314" s="28">
        <v>42953</v>
      </c>
      <c r="B1314">
        <v>2017</v>
      </c>
      <c r="C1314">
        <v>8</v>
      </c>
      <c r="D1314" t="s">
        <v>567</v>
      </c>
      <c r="E1314" t="s">
        <v>421</v>
      </c>
      <c r="F1314">
        <v>7</v>
      </c>
      <c r="G1314" t="s">
        <v>1440</v>
      </c>
      <c r="H1314" t="s">
        <v>1440</v>
      </c>
      <c r="I1314" s="30">
        <v>2</v>
      </c>
      <c r="J1314" s="30">
        <v>3.4289999999999998</v>
      </c>
      <c r="K1314" s="30">
        <v>1</v>
      </c>
      <c r="L1314" s="30">
        <v>13</v>
      </c>
      <c r="M1314" s="30">
        <v>6</v>
      </c>
      <c r="N1314" s="30">
        <v>0</v>
      </c>
      <c r="O1314" s="30">
        <v>0</v>
      </c>
      <c r="P1314" s="30">
        <v>3</v>
      </c>
      <c r="Q1314" s="30">
        <f t="shared" si="180"/>
        <v>2</v>
      </c>
      <c r="R1314" s="30">
        <f t="shared" si="181"/>
        <v>3.4289999999999998</v>
      </c>
      <c r="S1314" s="30">
        <f t="shared" si="182"/>
        <v>1</v>
      </c>
      <c r="T1314" s="30">
        <f t="shared" si="183"/>
        <v>13</v>
      </c>
      <c r="U1314" s="30">
        <f t="shared" si="184"/>
        <v>6</v>
      </c>
      <c r="V1314" s="30">
        <f t="shared" si="185"/>
        <v>0</v>
      </c>
      <c r="W1314" s="30">
        <f t="shared" si="186"/>
        <v>0</v>
      </c>
      <c r="X1314" s="30">
        <f t="shared" si="187"/>
        <v>3</v>
      </c>
      <c r="Y1314" s="30">
        <f t="shared" si="188"/>
        <v>28.429000000000002</v>
      </c>
    </row>
    <row r="1315" spans="1:25" x14ac:dyDescent="0.2">
      <c r="A1315" s="28">
        <v>42954</v>
      </c>
      <c r="B1315">
        <v>2017</v>
      </c>
      <c r="C1315">
        <v>8</v>
      </c>
      <c r="D1315" t="s">
        <v>567</v>
      </c>
      <c r="E1315" t="s">
        <v>62</v>
      </c>
      <c r="F1315">
        <v>1</v>
      </c>
      <c r="G1315" t="s">
        <v>1440</v>
      </c>
      <c r="H1315" t="s">
        <v>1440</v>
      </c>
      <c r="I1315" s="30">
        <v>1</v>
      </c>
      <c r="J1315" s="30">
        <v>5.34</v>
      </c>
      <c r="K1315" s="30">
        <v>3.1</v>
      </c>
      <c r="L1315" s="30">
        <v>16</v>
      </c>
      <c r="M1315" s="30">
        <v>9</v>
      </c>
      <c r="N1315" s="30">
        <v>2</v>
      </c>
      <c r="O1315" s="30">
        <v>0</v>
      </c>
      <c r="P1315" s="30">
        <v>0</v>
      </c>
      <c r="Q1315" s="30">
        <f t="shared" si="180"/>
        <v>1</v>
      </c>
      <c r="R1315" s="30">
        <f t="shared" si="181"/>
        <v>5.34</v>
      </c>
      <c r="S1315" s="30">
        <f t="shared" si="182"/>
        <v>3.1</v>
      </c>
      <c r="T1315" s="30">
        <f t="shared" si="183"/>
        <v>16</v>
      </c>
      <c r="U1315" s="30">
        <f t="shared" si="184"/>
        <v>9</v>
      </c>
      <c r="V1315" s="30">
        <f t="shared" si="185"/>
        <v>2</v>
      </c>
      <c r="W1315" s="30">
        <f t="shared" si="186"/>
        <v>0</v>
      </c>
      <c r="X1315" s="30">
        <f t="shared" si="187"/>
        <v>0</v>
      </c>
      <c r="Y1315" s="30">
        <f t="shared" si="188"/>
        <v>36.44</v>
      </c>
    </row>
    <row r="1316" spans="1:25" x14ac:dyDescent="0.2">
      <c r="A1316" s="28">
        <v>42955</v>
      </c>
      <c r="B1316">
        <v>2017</v>
      </c>
      <c r="C1316">
        <v>8</v>
      </c>
      <c r="D1316" t="s">
        <v>567</v>
      </c>
      <c r="E1316" t="s">
        <v>411</v>
      </c>
      <c r="F1316">
        <v>2</v>
      </c>
      <c r="G1316" t="s">
        <v>1440</v>
      </c>
      <c r="H1316" t="s">
        <v>1440</v>
      </c>
      <c r="I1316" s="30">
        <v>6</v>
      </c>
      <c r="J1316" s="30">
        <v>1.7030000000000001</v>
      </c>
      <c r="K1316" s="30">
        <v>2.1</v>
      </c>
      <c r="L1316" s="30">
        <v>11.188000000000001</v>
      </c>
      <c r="M1316" s="30">
        <v>8</v>
      </c>
      <c r="N1316" s="30">
        <v>0</v>
      </c>
      <c r="O1316" s="30">
        <v>0</v>
      </c>
      <c r="P1316" s="30">
        <v>4.2</v>
      </c>
      <c r="Q1316" s="30">
        <f t="shared" si="180"/>
        <v>6</v>
      </c>
      <c r="R1316" s="30">
        <f t="shared" si="181"/>
        <v>1.7030000000000001</v>
      </c>
      <c r="S1316" s="30">
        <f t="shared" si="182"/>
        <v>2.1</v>
      </c>
      <c r="T1316" s="30">
        <f t="shared" si="183"/>
        <v>11.188000000000001</v>
      </c>
      <c r="U1316" s="30">
        <f t="shared" si="184"/>
        <v>8</v>
      </c>
      <c r="V1316" s="30">
        <f t="shared" si="185"/>
        <v>0</v>
      </c>
      <c r="W1316" s="30">
        <f t="shared" si="186"/>
        <v>0</v>
      </c>
      <c r="X1316" s="30">
        <f t="shared" si="187"/>
        <v>4.2</v>
      </c>
      <c r="Y1316" s="30">
        <f t="shared" si="188"/>
        <v>33.191000000000003</v>
      </c>
    </row>
    <row r="1317" spans="1:25" x14ac:dyDescent="0.2">
      <c r="A1317" s="28">
        <v>42956</v>
      </c>
      <c r="B1317">
        <v>2017</v>
      </c>
      <c r="C1317">
        <v>8</v>
      </c>
      <c r="D1317" t="s">
        <v>567</v>
      </c>
      <c r="E1317" t="s">
        <v>413</v>
      </c>
      <c r="F1317">
        <v>3</v>
      </c>
      <c r="G1317" t="s">
        <v>1440</v>
      </c>
      <c r="H1317" t="s">
        <v>1440</v>
      </c>
      <c r="I1317" s="30">
        <v>2.33</v>
      </c>
      <c r="J1317" s="30">
        <v>5.0999999999999996</v>
      </c>
      <c r="K1317" s="30">
        <v>3.15</v>
      </c>
      <c r="L1317" s="30">
        <v>13</v>
      </c>
      <c r="M1317" s="30">
        <v>15</v>
      </c>
      <c r="N1317" s="30">
        <v>0</v>
      </c>
      <c r="O1317" s="30">
        <v>2</v>
      </c>
      <c r="P1317" s="30">
        <v>2.2000000000000002</v>
      </c>
      <c r="Q1317" s="30">
        <f t="shared" si="180"/>
        <v>2.33</v>
      </c>
      <c r="R1317" s="30">
        <f t="shared" si="181"/>
        <v>5.0999999999999996</v>
      </c>
      <c r="S1317" s="30">
        <f t="shared" si="182"/>
        <v>3.15</v>
      </c>
      <c r="T1317" s="30">
        <f t="shared" si="183"/>
        <v>13</v>
      </c>
      <c r="U1317" s="30">
        <f t="shared" si="184"/>
        <v>15</v>
      </c>
      <c r="V1317" s="30">
        <f t="shared" si="185"/>
        <v>0</v>
      </c>
      <c r="W1317" s="30">
        <f t="shared" si="186"/>
        <v>2</v>
      </c>
      <c r="X1317" s="30">
        <f t="shared" si="187"/>
        <v>2.2000000000000002</v>
      </c>
      <c r="Y1317" s="30">
        <f t="shared" si="188"/>
        <v>42.78</v>
      </c>
    </row>
    <row r="1318" spans="1:25" x14ac:dyDescent="0.2">
      <c r="A1318" s="28">
        <v>42957</v>
      </c>
      <c r="B1318">
        <v>2017</v>
      </c>
      <c r="C1318">
        <v>8</v>
      </c>
      <c r="D1318" t="s">
        <v>567</v>
      </c>
      <c r="E1318" t="s">
        <v>415</v>
      </c>
      <c r="F1318">
        <v>4</v>
      </c>
      <c r="G1318" t="s">
        <v>1440</v>
      </c>
      <c r="H1318" t="s">
        <v>1440</v>
      </c>
      <c r="I1318" s="30">
        <v>0</v>
      </c>
      <c r="J1318" s="30">
        <v>3.99</v>
      </c>
      <c r="K1318" s="30">
        <v>4</v>
      </c>
      <c r="L1318" s="30">
        <v>9</v>
      </c>
      <c r="M1318" s="30">
        <v>19</v>
      </c>
      <c r="N1318" s="30">
        <v>0</v>
      </c>
      <c r="O1318" s="30">
        <v>3</v>
      </c>
      <c r="P1318" s="30">
        <v>1.1000000000000001</v>
      </c>
      <c r="Q1318" s="30">
        <f t="shared" si="180"/>
        <v>0</v>
      </c>
      <c r="R1318" s="30">
        <f t="shared" si="181"/>
        <v>3.99</v>
      </c>
      <c r="S1318" s="30">
        <f t="shared" si="182"/>
        <v>4</v>
      </c>
      <c r="T1318" s="30">
        <f t="shared" si="183"/>
        <v>9</v>
      </c>
      <c r="U1318" s="30">
        <f t="shared" si="184"/>
        <v>19</v>
      </c>
      <c r="V1318" s="30">
        <f t="shared" si="185"/>
        <v>0</v>
      </c>
      <c r="W1318" s="30">
        <f t="shared" si="186"/>
        <v>3</v>
      </c>
      <c r="X1318" s="30">
        <f t="shared" si="187"/>
        <v>1.1000000000000001</v>
      </c>
      <c r="Y1318" s="30">
        <f t="shared" si="188"/>
        <v>40.090000000000003</v>
      </c>
    </row>
    <row r="1319" spans="1:25" x14ac:dyDescent="0.2">
      <c r="A1319" s="28">
        <v>42958</v>
      </c>
      <c r="B1319">
        <v>2017</v>
      </c>
      <c r="C1319">
        <v>8</v>
      </c>
      <c r="D1319" t="s">
        <v>567</v>
      </c>
      <c r="E1319" t="s">
        <v>417</v>
      </c>
      <c r="F1319">
        <v>5</v>
      </c>
      <c r="G1319" t="s">
        <v>1440</v>
      </c>
      <c r="H1319" t="s">
        <v>1440</v>
      </c>
      <c r="I1319" s="30">
        <v>4.33</v>
      </c>
      <c r="J1319" s="30">
        <v>1.65</v>
      </c>
      <c r="K1319" s="30">
        <v>5.0999999999999996</v>
      </c>
      <c r="L1319" s="30">
        <v>8</v>
      </c>
      <c r="M1319" s="30">
        <v>6</v>
      </c>
      <c r="N1319" s="30">
        <v>3</v>
      </c>
      <c r="O1319" s="30">
        <v>0</v>
      </c>
      <c r="P1319" s="30">
        <v>0</v>
      </c>
      <c r="Q1319" s="30">
        <f t="shared" si="180"/>
        <v>4.33</v>
      </c>
      <c r="R1319" s="30">
        <f t="shared" si="181"/>
        <v>1.65</v>
      </c>
      <c r="S1319" s="30">
        <f t="shared" si="182"/>
        <v>5.0999999999999996</v>
      </c>
      <c r="T1319" s="30">
        <f t="shared" si="183"/>
        <v>8</v>
      </c>
      <c r="U1319" s="30">
        <f t="shared" si="184"/>
        <v>6</v>
      </c>
      <c r="V1319" s="30">
        <f t="shared" si="185"/>
        <v>3</v>
      </c>
      <c r="W1319" s="30">
        <f t="shared" si="186"/>
        <v>0</v>
      </c>
      <c r="X1319" s="30">
        <f t="shared" si="187"/>
        <v>0</v>
      </c>
      <c r="Y1319" s="30">
        <f t="shared" si="188"/>
        <v>28.08</v>
      </c>
    </row>
    <row r="1320" spans="1:25" x14ac:dyDescent="0.2">
      <c r="A1320" s="28">
        <v>42959</v>
      </c>
      <c r="B1320">
        <v>2017</v>
      </c>
      <c r="C1320">
        <v>8</v>
      </c>
      <c r="D1320" t="s">
        <v>567</v>
      </c>
      <c r="E1320" t="s">
        <v>419</v>
      </c>
      <c r="F1320">
        <v>6</v>
      </c>
      <c r="G1320" t="s">
        <v>1440</v>
      </c>
      <c r="H1320" t="s">
        <v>1440</v>
      </c>
      <c r="I1320" s="30">
        <v>2.69</v>
      </c>
      <c r="J1320" s="30">
        <v>4.9390000000000001</v>
      </c>
      <c r="K1320" s="30">
        <v>2.5</v>
      </c>
      <c r="L1320" s="30">
        <v>22.6</v>
      </c>
      <c r="M1320" s="30">
        <v>4</v>
      </c>
      <c r="N1320" s="30">
        <v>0</v>
      </c>
      <c r="O1320" s="30">
        <v>6</v>
      </c>
      <c r="P1320" s="30">
        <v>2</v>
      </c>
      <c r="Q1320" s="30">
        <f t="shared" si="180"/>
        <v>2.69</v>
      </c>
      <c r="R1320" s="30">
        <f t="shared" si="181"/>
        <v>4.9390000000000001</v>
      </c>
      <c r="S1320" s="30">
        <f t="shared" si="182"/>
        <v>2.5</v>
      </c>
      <c r="T1320" s="30">
        <f t="shared" si="183"/>
        <v>22.6</v>
      </c>
      <c r="U1320" s="30">
        <f t="shared" si="184"/>
        <v>4</v>
      </c>
      <c r="V1320" s="30">
        <f t="shared" si="185"/>
        <v>0</v>
      </c>
      <c r="W1320" s="30">
        <f t="shared" si="186"/>
        <v>6</v>
      </c>
      <c r="X1320" s="30">
        <f t="shared" si="187"/>
        <v>2</v>
      </c>
      <c r="Y1320" s="30">
        <f t="shared" si="188"/>
        <v>44.728999999999999</v>
      </c>
    </row>
    <row r="1321" spans="1:25" x14ac:dyDescent="0.2">
      <c r="A1321" s="28">
        <v>42960</v>
      </c>
      <c r="B1321">
        <v>2017</v>
      </c>
      <c r="C1321">
        <v>8</v>
      </c>
      <c r="D1321" t="s">
        <v>567</v>
      </c>
      <c r="E1321" t="s">
        <v>421</v>
      </c>
      <c r="F1321">
        <v>7</v>
      </c>
      <c r="G1321" t="s">
        <v>1440</v>
      </c>
      <c r="H1321" t="s">
        <v>1440</v>
      </c>
      <c r="I1321" s="30">
        <v>3.66</v>
      </c>
      <c r="J1321" s="30">
        <v>3.65</v>
      </c>
      <c r="K1321" s="30">
        <v>2.0499999999999998</v>
      </c>
      <c r="L1321" s="30">
        <v>24</v>
      </c>
      <c r="M1321" s="30">
        <v>5</v>
      </c>
      <c r="N1321" s="30">
        <v>0</v>
      </c>
      <c r="O1321" s="30">
        <v>1</v>
      </c>
      <c r="P1321" s="30">
        <v>1</v>
      </c>
      <c r="Q1321" s="30">
        <f t="shared" si="180"/>
        <v>3.66</v>
      </c>
      <c r="R1321" s="30">
        <f t="shared" si="181"/>
        <v>3.65</v>
      </c>
      <c r="S1321" s="30">
        <f t="shared" si="182"/>
        <v>2.0499999999999998</v>
      </c>
      <c r="T1321" s="30">
        <f t="shared" si="183"/>
        <v>24</v>
      </c>
      <c r="U1321" s="30">
        <f t="shared" si="184"/>
        <v>5</v>
      </c>
      <c r="V1321" s="30">
        <f t="shared" si="185"/>
        <v>0</v>
      </c>
      <c r="W1321" s="30">
        <f t="shared" si="186"/>
        <v>1</v>
      </c>
      <c r="X1321" s="30">
        <f t="shared" si="187"/>
        <v>1</v>
      </c>
      <c r="Y1321" s="30">
        <f t="shared" si="188"/>
        <v>40.36</v>
      </c>
    </row>
    <row r="1322" spans="1:25" x14ac:dyDescent="0.2">
      <c r="A1322" s="28">
        <v>42961</v>
      </c>
      <c r="B1322">
        <v>2017</v>
      </c>
      <c r="C1322">
        <v>8</v>
      </c>
      <c r="D1322" t="s">
        <v>567</v>
      </c>
      <c r="E1322" t="s">
        <v>62</v>
      </c>
      <c r="F1322">
        <v>1</v>
      </c>
      <c r="G1322" t="s">
        <v>1440</v>
      </c>
      <c r="H1322" t="s">
        <v>1440</v>
      </c>
      <c r="I1322" s="30">
        <v>11.34</v>
      </c>
      <c r="J1322" s="30">
        <v>2.0670000000000002</v>
      </c>
      <c r="K1322" s="30">
        <v>4</v>
      </c>
      <c r="L1322" s="30">
        <v>13</v>
      </c>
      <c r="M1322" s="30">
        <v>4</v>
      </c>
      <c r="N1322" s="30">
        <v>0</v>
      </c>
      <c r="O1322" s="30">
        <v>0</v>
      </c>
      <c r="P1322" s="30">
        <v>2</v>
      </c>
      <c r="Q1322" s="30">
        <f t="shared" si="180"/>
        <v>11.34</v>
      </c>
      <c r="R1322" s="30">
        <f t="shared" si="181"/>
        <v>2.0670000000000002</v>
      </c>
      <c r="S1322" s="30">
        <f t="shared" si="182"/>
        <v>4</v>
      </c>
      <c r="T1322" s="30">
        <f t="shared" si="183"/>
        <v>13</v>
      </c>
      <c r="U1322" s="30">
        <f t="shared" si="184"/>
        <v>4</v>
      </c>
      <c r="V1322" s="30">
        <f t="shared" si="185"/>
        <v>0</v>
      </c>
      <c r="W1322" s="30">
        <f t="shared" si="186"/>
        <v>0</v>
      </c>
      <c r="X1322" s="30">
        <f t="shared" si="187"/>
        <v>2</v>
      </c>
      <c r="Y1322" s="30">
        <f t="shared" si="188"/>
        <v>36.406999999999996</v>
      </c>
    </row>
    <row r="1323" spans="1:25" x14ac:dyDescent="0.2">
      <c r="A1323" s="28">
        <v>42962</v>
      </c>
      <c r="B1323">
        <v>2017</v>
      </c>
      <c r="C1323">
        <v>8</v>
      </c>
      <c r="D1323" t="s">
        <v>567</v>
      </c>
      <c r="E1323" t="s">
        <v>411</v>
      </c>
      <c r="F1323">
        <v>2</v>
      </c>
      <c r="G1323" t="s">
        <v>1440</v>
      </c>
      <c r="H1323" t="s">
        <v>1440</v>
      </c>
      <c r="I1323" s="30">
        <v>2.33</v>
      </c>
      <c r="J1323" s="30">
        <v>6.7030000000000003</v>
      </c>
      <c r="K1323" s="30">
        <v>2.15</v>
      </c>
      <c r="L1323" s="30">
        <v>35</v>
      </c>
      <c r="M1323" s="30">
        <v>11</v>
      </c>
      <c r="N1323" s="30">
        <v>0</v>
      </c>
      <c r="O1323" s="30">
        <v>2</v>
      </c>
      <c r="P1323" s="30">
        <v>3</v>
      </c>
      <c r="Q1323" s="30">
        <f t="shared" si="180"/>
        <v>2.33</v>
      </c>
      <c r="R1323" s="30">
        <f t="shared" si="181"/>
        <v>6.7030000000000003</v>
      </c>
      <c r="S1323" s="30">
        <f t="shared" si="182"/>
        <v>2.15</v>
      </c>
      <c r="T1323" s="30">
        <f t="shared" si="183"/>
        <v>35</v>
      </c>
      <c r="U1323" s="30">
        <f t="shared" si="184"/>
        <v>11</v>
      </c>
      <c r="V1323" s="30">
        <f t="shared" si="185"/>
        <v>0</v>
      </c>
      <c r="W1323" s="30">
        <f t="shared" si="186"/>
        <v>2</v>
      </c>
      <c r="X1323" s="30">
        <f t="shared" si="187"/>
        <v>3</v>
      </c>
      <c r="Y1323" s="30">
        <f t="shared" si="188"/>
        <v>62.183</v>
      </c>
    </row>
    <row r="1324" spans="1:25" x14ac:dyDescent="0.2">
      <c r="A1324" s="28">
        <v>42963</v>
      </c>
      <c r="B1324">
        <v>2017</v>
      </c>
      <c r="C1324">
        <v>8</v>
      </c>
      <c r="D1324" t="s">
        <v>567</v>
      </c>
      <c r="E1324" t="s">
        <v>413</v>
      </c>
      <c r="F1324">
        <v>3</v>
      </c>
      <c r="G1324" t="s">
        <v>1440</v>
      </c>
      <c r="H1324" t="s">
        <v>1440</v>
      </c>
      <c r="I1324" s="30">
        <v>5.33</v>
      </c>
      <c r="J1324" s="30">
        <v>3.67</v>
      </c>
      <c r="K1324" s="30">
        <v>1</v>
      </c>
      <c r="L1324" s="30">
        <v>10.45</v>
      </c>
      <c r="M1324" s="30">
        <v>13</v>
      </c>
      <c r="N1324" s="30">
        <v>0</v>
      </c>
      <c r="O1324" s="30">
        <v>4</v>
      </c>
      <c r="P1324" s="30">
        <v>2</v>
      </c>
      <c r="Q1324" s="30">
        <f t="shared" si="180"/>
        <v>5.33</v>
      </c>
      <c r="R1324" s="30">
        <f t="shared" si="181"/>
        <v>3.67</v>
      </c>
      <c r="S1324" s="30">
        <f t="shared" si="182"/>
        <v>1</v>
      </c>
      <c r="T1324" s="30">
        <f t="shared" si="183"/>
        <v>10.45</v>
      </c>
      <c r="U1324" s="30">
        <f t="shared" si="184"/>
        <v>13</v>
      </c>
      <c r="V1324" s="30">
        <f t="shared" si="185"/>
        <v>0</v>
      </c>
      <c r="W1324" s="30">
        <f t="shared" si="186"/>
        <v>4</v>
      </c>
      <c r="X1324" s="30">
        <f t="shared" si="187"/>
        <v>2</v>
      </c>
      <c r="Y1324" s="30">
        <f t="shared" si="188"/>
        <v>39.450000000000003</v>
      </c>
    </row>
    <row r="1325" spans="1:25" x14ac:dyDescent="0.2">
      <c r="A1325" s="28">
        <v>42964</v>
      </c>
      <c r="B1325">
        <v>2017</v>
      </c>
      <c r="C1325">
        <v>8</v>
      </c>
      <c r="D1325" t="s">
        <v>567</v>
      </c>
      <c r="E1325" t="s">
        <v>415</v>
      </c>
      <c r="F1325">
        <v>4</v>
      </c>
      <c r="G1325" t="s">
        <v>1440</v>
      </c>
      <c r="H1325" t="s">
        <v>1440</v>
      </c>
      <c r="I1325" s="30">
        <v>5.16</v>
      </c>
      <c r="J1325" s="30">
        <v>1.33</v>
      </c>
      <c r="K1325" s="30">
        <v>5</v>
      </c>
      <c r="L1325" s="30">
        <v>12</v>
      </c>
      <c r="M1325" s="30">
        <v>8</v>
      </c>
      <c r="N1325" s="30">
        <v>0</v>
      </c>
      <c r="O1325" s="30">
        <v>1</v>
      </c>
      <c r="P1325" s="30">
        <v>1.5</v>
      </c>
      <c r="Q1325" s="30">
        <f t="shared" si="180"/>
        <v>5.16</v>
      </c>
      <c r="R1325" s="30">
        <f t="shared" si="181"/>
        <v>1.33</v>
      </c>
      <c r="S1325" s="30">
        <f t="shared" si="182"/>
        <v>5</v>
      </c>
      <c r="T1325" s="30">
        <f t="shared" si="183"/>
        <v>12</v>
      </c>
      <c r="U1325" s="30">
        <f t="shared" si="184"/>
        <v>8</v>
      </c>
      <c r="V1325" s="30">
        <f t="shared" si="185"/>
        <v>0</v>
      </c>
      <c r="W1325" s="30">
        <f t="shared" si="186"/>
        <v>1</v>
      </c>
      <c r="X1325" s="30">
        <f t="shared" si="187"/>
        <v>1.5</v>
      </c>
      <c r="Y1325" s="30">
        <f t="shared" si="188"/>
        <v>33.99</v>
      </c>
    </row>
    <row r="1326" spans="1:25" x14ac:dyDescent="0.2">
      <c r="A1326" s="28">
        <v>42965</v>
      </c>
      <c r="B1326">
        <v>2017</v>
      </c>
      <c r="C1326">
        <v>8</v>
      </c>
      <c r="D1326" t="s">
        <v>567</v>
      </c>
      <c r="E1326" t="s">
        <v>417</v>
      </c>
      <c r="F1326">
        <v>5</v>
      </c>
      <c r="G1326" t="s">
        <v>1440</v>
      </c>
      <c r="H1326" t="s">
        <v>1440</v>
      </c>
      <c r="I1326" s="30">
        <v>2.33</v>
      </c>
      <c r="J1326" s="30">
        <v>3.99</v>
      </c>
      <c r="K1326" s="30">
        <v>3</v>
      </c>
      <c r="L1326" s="30">
        <v>15</v>
      </c>
      <c r="M1326" s="30">
        <v>4</v>
      </c>
      <c r="N1326" s="30">
        <v>0</v>
      </c>
      <c r="O1326" s="30">
        <v>0</v>
      </c>
      <c r="P1326" s="30">
        <v>3</v>
      </c>
      <c r="Q1326" s="30">
        <f t="shared" si="180"/>
        <v>2.33</v>
      </c>
      <c r="R1326" s="30">
        <f t="shared" si="181"/>
        <v>3.99</v>
      </c>
      <c r="S1326" s="30">
        <f t="shared" si="182"/>
        <v>3</v>
      </c>
      <c r="T1326" s="30">
        <f t="shared" si="183"/>
        <v>15</v>
      </c>
      <c r="U1326" s="30">
        <f t="shared" si="184"/>
        <v>4</v>
      </c>
      <c r="V1326" s="30">
        <f t="shared" si="185"/>
        <v>0</v>
      </c>
      <c r="W1326" s="30">
        <f t="shared" si="186"/>
        <v>0</v>
      </c>
      <c r="X1326" s="30">
        <f t="shared" si="187"/>
        <v>3</v>
      </c>
      <c r="Y1326" s="30">
        <f t="shared" si="188"/>
        <v>31.32</v>
      </c>
    </row>
    <row r="1327" spans="1:25" x14ac:dyDescent="0.2">
      <c r="A1327" s="28">
        <v>42966</v>
      </c>
      <c r="B1327">
        <v>2017</v>
      </c>
      <c r="C1327">
        <v>8</v>
      </c>
      <c r="D1327" t="s">
        <v>567</v>
      </c>
      <c r="E1327" t="s">
        <v>419</v>
      </c>
      <c r="F1327">
        <v>6</v>
      </c>
      <c r="G1327" t="s">
        <v>1440</v>
      </c>
      <c r="H1327" t="s">
        <v>1440</v>
      </c>
      <c r="I1327" s="30">
        <v>5</v>
      </c>
      <c r="J1327" s="30">
        <v>4.7130000000000001</v>
      </c>
      <c r="K1327" s="30">
        <v>3</v>
      </c>
      <c r="L1327" s="30">
        <v>16</v>
      </c>
      <c r="M1327" s="30">
        <v>10</v>
      </c>
      <c r="N1327" s="30">
        <v>0</v>
      </c>
      <c r="O1327" s="30">
        <v>11</v>
      </c>
      <c r="P1327" s="30">
        <v>2</v>
      </c>
      <c r="Q1327" s="30">
        <f t="shared" si="180"/>
        <v>5</v>
      </c>
      <c r="R1327" s="30">
        <f t="shared" si="181"/>
        <v>4.7130000000000001</v>
      </c>
      <c r="S1327" s="30">
        <f t="shared" si="182"/>
        <v>3</v>
      </c>
      <c r="T1327" s="30">
        <f t="shared" si="183"/>
        <v>16</v>
      </c>
      <c r="U1327" s="30">
        <f t="shared" si="184"/>
        <v>10</v>
      </c>
      <c r="V1327" s="30">
        <f t="shared" si="185"/>
        <v>0</v>
      </c>
      <c r="W1327" s="30">
        <f t="shared" si="186"/>
        <v>11</v>
      </c>
      <c r="X1327" s="30">
        <f t="shared" si="187"/>
        <v>2</v>
      </c>
      <c r="Y1327" s="30">
        <f t="shared" si="188"/>
        <v>51.713000000000001</v>
      </c>
    </row>
    <row r="1328" spans="1:25" x14ac:dyDescent="0.2">
      <c r="A1328" s="28">
        <v>42967</v>
      </c>
      <c r="B1328">
        <v>2017</v>
      </c>
      <c r="C1328">
        <v>8</v>
      </c>
      <c r="D1328" t="s">
        <v>567</v>
      </c>
      <c r="E1328" t="s">
        <v>421</v>
      </c>
      <c r="F1328">
        <v>7</v>
      </c>
      <c r="G1328" t="s">
        <v>1440</v>
      </c>
      <c r="H1328" t="s">
        <v>1440</v>
      </c>
      <c r="I1328" s="30">
        <v>4.33</v>
      </c>
      <c r="J1328" s="30">
        <v>2.056</v>
      </c>
      <c r="K1328" s="30">
        <v>6</v>
      </c>
      <c r="L1328" s="30">
        <v>14.4</v>
      </c>
      <c r="M1328" s="30">
        <v>6</v>
      </c>
      <c r="N1328" s="30">
        <v>0</v>
      </c>
      <c r="O1328" s="30">
        <v>2</v>
      </c>
      <c r="P1328" s="30">
        <v>1</v>
      </c>
      <c r="Q1328" s="30">
        <f t="shared" si="180"/>
        <v>4.33</v>
      </c>
      <c r="R1328" s="30">
        <f t="shared" si="181"/>
        <v>2.056</v>
      </c>
      <c r="S1328" s="30">
        <f t="shared" si="182"/>
        <v>6</v>
      </c>
      <c r="T1328" s="30">
        <f t="shared" si="183"/>
        <v>14.4</v>
      </c>
      <c r="U1328" s="30">
        <f t="shared" si="184"/>
        <v>6</v>
      </c>
      <c r="V1328" s="30">
        <f t="shared" si="185"/>
        <v>0</v>
      </c>
      <c r="W1328" s="30">
        <f t="shared" si="186"/>
        <v>2</v>
      </c>
      <c r="X1328" s="30">
        <f t="shared" si="187"/>
        <v>1</v>
      </c>
      <c r="Y1328" s="30">
        <f t="shared" si="188"/>
        <v>35.786000000000001</v>
      </c>
    </row>
    <row r="1329" spans="1:25" x14ac:dyDescent="0.2">
      <c r="A1329" s="28">
        <v>42968</v>
      </c>
      <c r="B1329">
        <v>2017</v>
      </c>
      <c r="C1329">
        <v>8</v>
      </c>
      <c r="D1329" t="s">
        <v>567</v>
      </c>
      <c r="E1329" t="s">
        <v>62</v>
      </c>
      <c r="F1329">
        <v>1</v>
      </c>
      <c r="G1329" t="s">
        <v>1440</v>
      </c>
      <c r="H1329" t="s">
        <v>1440</v>
      </c>
      <c r="I1329" s="30">
        <v>9.33</v>
      </c>
      <c r="J1329" s="30">
        <v>3.34</v>
      </c>
      <c r="K1329" s="30">
        <v>2.4</v>
      </c>
      <c r="L1329" s="30">
        <v>19</v>
      </c>
      <c r="M1329" s="30">
        <v>4</v>
      </c>
      <c r="N1329" s="30">
        <v>0</v>
      </c>
      <c r="O1329" s="30">
        <v>0</v>
      </c>
      <c r="P1329" s="30">
        <v>0</v>
      </c>
      <c r="Q1329" s="30">
        <f t="shared" si="180"/>
        <v>9.33</v>
      </c>
      <c r="R1329" s="30">
        <f t="shared" si="181"/>
        <v>3.34</v>
      </c>
      <c r="S1329" s="30">
        <f t="shared" si="182"/>
        <v>2.4</v>
      </c>
      <c r="T1329" s="30">
        <f t="shared" si="183"/>
        <v>19</v>
      </c>
      <c r="U1329" s="30">
        <f t="shared" si="184"/>
        <v>4</v>
      </c>
      <c r="V1329" s="30">
        <f t="shared" si="185"/>
        <v>0</v>
      </c>
      <c r="W1329" s="30">
        <f t="shared" si="186"/>
        <v>0</v>
      </c>
      <c r="X1329" s="30">
        <f t="shared" si="187"/>
        <v>0</v>
      </c>
      <c r="Y1329" s="30">
        <f t="shared" si="188"/>
        <v>38.07</v>
      </c>
    </row>
    <row r="1330" spans="1:25" x14ac:dyDescent="0.2">
      <c r="A1330" s="28">
        <v>42969</v>
      </c>
      <c r="B1330">
        <v>2017</v>
      </c>
      <c r="C1330">
        <v>8</v>
      </c>
      <c r="D1330" t="s">
        <v>567</v>
      </c>
      <c r="E1330" t="s">
        <v>411</v>
      </c>
      <c r="F1330">
        <v>2</v>
      </c>
      <c r="G1330" t="s">
        <v>1440</v>
      </c>
      <c r="H1330" t="s">
        <v>1440</v>
      </c>
      <c r="I1330" s="30">
        <v>6</v>
      </c>
      <c r="J1330" s="30">
        <v>1.34</v>
      </c>
      <c r="K1330" s="30">
        <v>3.15</v>
      </c>
      <c r="L1330" s="30">
        <v>22.2</v>
      </c>
      <c r="M1330" s="30">
        <v>3</v>
      </c>
      <c r="N1330" s="30">
        <v>0</v>
      </c>
      <c r="O1330" s="30">
        <v>0</v>
      </c>
      <c r="P1330" s="30">
        <v>2</v>
      </c>
      <c r="Q1330" s="30">
        <f t="shared" si="180"/>
        <v>6</v>
      </c>
      <c r="R1330" s="30">
        <f t="shared" si="181"/>
        <v>1.34</v>
      </c>
      <c r="S1330" s="30">
        <f t="shared" si="182"/>
        <v>3.15</v>
      </c>
      <c r="T1330" s="30">
        <f t="shared" si="183"/>
        <v>22.2</v>
      </c>
      <c r="U1330" s="30">
        <f t="shared" si="184"/>
        <v>3</v>
      </c>
      <c r="V1330" s="30">
        <f t="shared" si="185"/>
        <v>0</v>
      </c>
      <c r="W1330" s="30">
        <f t="shared" si="186"/>
        <v>0</v>
      </c>
      <c r="X1330" s="30">
        <f t="shared" si="187"/>
        <v>2</v>
      </c>
      <c r="Y1330" s="30">
        <f t="shared" si="188"/>
        <v>37.69</v>
      </c>
    </row>
    <row r="1331" spans="1:25" x14ac:dyDescent="0.2">
      <c r="A1331" s="28">
        <v>42970</v>
      </c>
      <c r="B1331">
        <v>2017</v>
      </c>
      <c r="C1331">
        <v>8</v>
      </c>
      <c r="D1331" t="s">
        <v>567</v>
      </c>
      <c r="E1331" t="s">
        <v>413</v>
      </c>
      <c r="F1331">
        <v>3</v>
      </c>
      <c r="G1331" t="s">
        <v>1440</v>
      </c>
      <c r="H1331" t="s">
        <v>1440</v>
      </c>
      <c r="I1331" s="30">
        <v>3.33</v>
      </c>
      <c r="J1331" s="30">
        <v>2.33</v>
      </c>
      <c r="K1331" s="30">
        <v>2</v>
      </c>
      <c r="L1331" s="30">
        <v>42</v>
      </c>
      <c r="M1331" s="30">
        <v>8</v>
      </c>
      <c r="N1331" s="30">
        <v>0</v>
      </c>
      <c r="O1331" s="30">
        <v>9</v>
      </c>
      <c r="P1331" s="30">
        <v>3</v>
      </c>
      <c r="Q1331" s="30">
        <f t="shared" si="180"/>
        <v>3.33</v>
      </c>
      <c r="R1331" s="30">
        <f t="shared" si="181"/>
        <v>2.33</v>
      </c>
      <c r="S1331" s="30">
        <f t="shared" si="182"/>
        <v>2</v>
      </c>
      <c r="T1331" s="30">
        <f t="shared" si="183"/>
        <v>42</v>
      </c>
      <c r="U1331" s="30">
        <f t="shared" si="184"/>
        <v>8</v>
      </c>
      <c r="V1331" s="30">
        <f t="shared" si="185"/>
        <v>0</v>
      </c>
      <c r="W1331" s="30">
        <f t="shared" si="186"/>
        <v>9</v>
      </c>
      <c r="X1331" s="30">
        <f t="shared" si="187"/>
        <v>3</v>
      </c>
      <c r="Y1331" s="30">
        <f t="shared" si="188"/>
        <v>69.66</v>
      </c>
    </row>
    <row r="1332" spans="1:25" x14ac:dyDescent="0.2">
      <c r="A1332" s="28">
        <v>42971</v>
      </c>
      <c r="B1332">
        <v>2017</v>
      </c>
      <c r="C1332">
        <v>8</v>
      </c>
      <c r="D1332" t="s">
        <v>567</v>
      </c>
      <c r="E1332" t="s">
        <v>415</v>
      </c>
      <c r="F1332">
        <v>4</v>
      </c>
      <c r="G1332" t="s">
        <v>1440</v>
      </c>
      <c r="H1332" t="s">
        <v>1440</v>
      </c>
      <c r="I1332" s="30">
        <v>8</v>
      </c>
      <c r="J1332" s="30">
        <v>9.0530000000000008</v>
      </c>
      <c r="K1332" s="30">
        <v>2</v>
      </c>
      <c r="L1332" s="30">
        <v>27</v>
      </c>
      <c r="M1332" s="30">
        <v>13</v>
      </c>
      <c r="N1332" s="30">
        <v>0</v>
      </c>
      <c r="O1332" s="30">
        <v>1</v>
      </c>
      <c r="P1332" s="30">
        <v>3</v>
      </c>
      <c r="Q1332" s="30">
        <f t="shared" si="180"/>
        <v>8</v>
      </c>
      <c r="R1332" s="30">
        <f t="shared" si="181"/>
        <v>9.0530000000000008</v>
      </c>
      <c r="S1332" s="30">
        <f t="shared" si="182"/>
        <v>2</v>
      </c>
      <c r="T1332" s="30">
        <f t="shared" si="183"/>
        <v>27</v>
      </c>
      <c r="U1332" s="30">
        <f t="shared" si="184"/>
        <v>13</v>
      </c>
      <c r="V1332" s="30">
        <f t="shared" si="185"/>
        <v>0</v>
      </c>
      <c r="W1332" s="30">
        <f t="shared" si="186"/>
        <v>1</v>
      </c>
      <c r="X1332" s="30">
        <f t="shared" si="187"/>
        <v>3</v>
      </c>
      <c r="Y1332" s="30">
        <f t="shared" si="188"/>
        <v>63.052999999999997</v>
      </c>
    </row>
    <row r="1333" spans="1:25" x14ac:dyDescent="0.2">
      <c r="A1333" s="28">
        <v>42972</v>
      </c>
      <c r="B1333">
        <v>2017</v>
      </c>
      <c r="C1333">
        <v>8</v>
      </c>
      <c r="D1333" t="s">
        <v>567</v>
      </c>
      <c r="E1333" t="s">
        <v>417</v>
      </c>
      <c r="F1333">
        <v>5</v>
      </c>
      <c r="G1333" t="s">
        <v>1440</v>
      </c>
      <c r="H1333" t="s">
        <v>1440</v>
      </c>
      <c r="I1333" s="30">
        <v>6</v>
      </c>
      <c r="J1333" s="30">
        <v>3.01</v>
      </c>
      <c r="K1333" s="30">
        <v>1</v>
      </c>
      <c r="L1333" s="30">
        <v>20.25</v>
      </c>
      <c r="M1333" s="30">
        <v>17</v>
      </c>
      <c r="N1333" s="30">
        <v>0</v>
      </c>
      <c r="O1333" s="30">
        <v>0</v>
      </c>
      <c r="P1333" s="30">
        <v>1</v>
      </c>
      <c r="Q1333" s="30">
        <f t="shared" si="180"/>
        <v>6</v>
      </c>
      <c r="R1333" s="30">
        <f t="shared" si="181"/>
        <v>3.01</v>
      </c>
      <c r="S1333" s="30">
        <f t="shared" si="182"/>
        <v>1</v>
      </c>
      <c r="T1333" s="30">
        <f t="shared" si="183"/>
        <v>20.25</v>
      </c>
      <c r="U1333" s="30">
        <f t="shared" si="184"/>
        <v>17</v>
      </c>
      <c r="V1333" s="30">
        <f t="shared" si="185"/>
        <v>0</v>
      </c>
      <c r="W1333" s="30">
        <f t="shared" si="186"/>
        <v>0</v>
      </c>
      <c r="X1333" s="30">
        <f t="shared" si="187"/>
        <v>1</v>
      </c>
      <c r="Y1333" s="30">
        <f t="shared" si="188"/>
        <v>48.26</v>
      </c>
    </row>
    <row r="1334" spans="1:25" x14ac:dyDescent="0.2">
      <c r="A1334" s="28">
        <v>42973</v>
      </c>
      <c r="B1334">
        <v>2017</v>
      </c>
      <c r="C1334">
        <v>8</v>
      </c>
      <c r="D1334" t="s">
        <v>567</v>
      </c>
      <c r="E1334" t="s">
        <v>419</v>
      </c>
      <c r="F1334">
        <v>6</v>
      </c>
      <c r="G1334" t="s">
        <v>1440</v>
      </c>
      <c r="H1334" t="s">
        <v>1440</v>
      </c>
      <c r="I1334" s="30">
        <v>4.99</v>
      </c>
      <c r="J1334" s="30">
        <v>3.516</v>
      </c>
      <c r="K1334" s="30">
        <v>1</v>
      </c>
      <c r="L1334" s="30">
        <v>19</v>
      </c>
      <c r="M1334" s="30">
        <v>10</v>
      </c>
      <c r="N1334" s="30">
        <v>0</v>
      </c>
      <c r="O1334" s="30">
        <v>6</v>
      </c>
      <c r="P1334" s="30">
        <v>2</v>
      </c>
      <c r="Q1334" s="30">
        <f t="shared" si="180"/>
        <v>4.99</v>
      </c>
      <c r="R1334" s="30">
        <f t="shared" si="181"/>
        <v>3.516</v>
      </c>
      <c r="S1334" s="30">
        <f t="shared" si="182"/>
        <v>1</v>
      </c>
      <c r="T1334" s="30">
        <f t="shared" si="183"/>
        <v>19</v>
      </c>
      <c r="U1334" s="30">
        <f t="shared" si="184"/>
        <v>10</v>
      </c>
      <c r="V1334" s="30">
        <f t="shared" si="185"/>
        <v>0</v>
      </c>
      <c r="W1334" s="30">
        <f t="shared" si="186"/>
        <v>6</v>
      </c>
      <c r="X1334" s="30">
        <f t="shared" si="187"/>
        <v>2</v>
      </c>
      <c r="Y1334" s="30">
        <f t="shared" si="188"/>
        <v>46.506</v>
      </c>
    </row>
    <row r="1335" spans="1:25" x14ac:dyDescent="0.2">
      <c r="A1335" s="28">
        <v>42974</v>
      </c>
      <c r="B1335">
        <v>2017</v>
      </c>
      <c r="C1335">
        <v>8</v>
      </c>
      <c r="D1335" t="s">
        <v>567</v>
      </c>
      <c r="E1335" t="s">
        <v>421</v>
      </c>
      <c r="F1335">
        <v>7</v>
      </c>
      <c r="G1335" t="s">
        <v>1440</v>
      </c>
      <c r="H1335" t="s">
        <v>1440</v>
      </c>
      <c r="I1335" s="30">
        <v>3</v>
      </c>
      <c r="J1335" s="30">
        <v>5.34</v>
      </c>
      <c r="K1335" s="30">
        <v>1</v>
      </c>
      <c r="L1335" s="30">
        <v>21.3</v>
      </c>
      <c r="M1335" s="30">
        <v>5</v>
      </c>
      <c r="N1335" s="30">
        <v>2</v>
      </c>
      <c r="O1335" s="30">
        <v>7</v>
      </c>
      <c r="P1335" s="30">
        <v>1</v>
      </c>
      <c r="Q1335" s="30">
        <f t="shared" si="180"/>
        <v>3</v>
      </c>
      <c r="R1335" s="30">
        <f t="shared" si="181"/>
        <v>5.34</v>
      </c>
      <c r="S1335" s="30">
        <f t="shared" si="182"/>
        <v>1</v>
      </c>
      <c r="T1335" s="30">
        <f t="shared" si="183"/>
        <v>21.3</v>
      </c>
      <c r="U1335" s="30">
        <f t="shared" si="184"/>
        <v>5</v>
      </c>
      <c r="V1335" s="30">
        <f t="shared" si="185"/>
        <v>2</v>
      </c>
      <c r="W1335" s="30">
        <f t="shared" si="186"/>
        <v>7</v>
      </c>
      <c r="X1335" s="30">
        <f t="shared" si="187"/>
        <v>1</v>
      </c>
      <c r="Y1335" s="30">
        <f t="shared" si="188"/>
        <v>45.64</v>
      </c>
    </row>
    <row r="1336" spans="1:25" x14ac:dyDescent="0.2">
      <c r="A1336" s="28">
        <v>42975</v>
      </c>
      <c r="B1336">
        <v>2017</v>
      </c>
      <c r="C1336">
        <v>8</v>
      </c>
      <c r="D1336" t="s">
        <v>567</v>
      </c>
      <c r="E1336" t="s">
        <v>62</v>
      </c>
      <c r="F1336">
        <v>1</v>
      </c>
      <c r="G1336" t="s">
        <v>1440</v>
      </c>
      <c r="H1336" t="s">
        <v>1440</v>
      </c>
      <c r="I1336" s="30">
        <v>8</v>
      </c>
      <c r="J1336" s="30">
        <v>7</v>
      </c>
      <c r="K1336" s="30">
        <v>5</v>
      </c>
      <c r="L1336" s="30">
        <v>16</v>
      </c>
      <c r="M1336" s="30">
        <v>12</v>
      </c>
      <c r="N1336" s="30">
        <v>0</v>
      </c>
      <c r="O1336" s="30">
        <v>1</v>
      </c>
      <c r="P1336" s="30">
        <v>3</v>
      </c>
      <c r="Q1336" s="30">
        <f t="shared" si="180"/>
        <v>8</v>
      </c>
      <c r="R1336" s="30">
        <f t="shared" si="181"/>
        <v>7</v>
      </c>
      <c r="S1336" s="30">
        <f t="shared" si="182"/>
        <v>5</v>
      </c>
      <c r="T1336" s="30">
        <f t="shared" si="183"/>
        <v>16</v>
      </c>
      <c r="U1336" s="30">
        <f t="shared" si="184"/>
        <v>12</v>
      </c>
      <c r="V1336" s="30">
        <f t="shared" si="185"/>
        <v>0</v>
      </c>
      <c r="W1336" s="30">
        <f t="shared" si="186"/>
        <v>1</v>
      </c>
      <c r="X1336" s="30">
        <f t="shared" si="187"/>
        <v>3</v>
      </c>
      <c r="Y1336" s="30">
        <f t="shared" si="188"/>
        <v>52</v>
      </c>
    </row>
    <row r="1337" spans="1:25" x14ac:dyDescent="0.2">
      <c r="A1337" s="28">
        <v>42976</v>
      </c>
      <c r="B1337">
        <v>2017</v>
      </c>
      <c r="C1337">
        <v>8</v>
      </c>
      <c r="D1337" t="s">
        <v>567</v>
      </c>
      <c r="E1337" t="s">
        <v>411</v>
      </c>
      <c r="F1337">
        <v>2</v>
      </c>
      <c r="G1337" t="s">
        <v>1440</v>
      </c>
      <c r="H1337" t="s">
        <v>1440</v>
      </c>
      <c r="I1337" s="30">
        <v>7</v>
      </c>
      <c r="J1337" s="30">
        <v>3.0659999999999998</v>
      </c>
      <c r="K1337" s="30">
        <v>3.5</v>
      </c>
      <c r="L1337" s="30">
        <v>17</v>
      </c>
      <c r="M1337" s="30">
        <v>5</v>
      </c>
      <c r="N1337" s="30">
        <v>0</v>
      </c>
      <c r="O1337" s="30">
        <v>11</v>
      </c>
      <c r="P1337" s="30">
        <v>2.1</v>
      </c>
      <c r="Q1337" s="30">
        <f t="shared" si="180"/>
        <v>7</v>
      </c>
      <c r="R1337" s="30">
        <f t="shared" si="181"/>
        <v>3.0659999999999998</v>
      </c>
      <c r="S1337" s="30">
        <f t="shared" si="182"/>
        <v>3.5</v>
      </c>
      <c r="T1337" s="30">
        <f t="shared" si="183"/>
        <v>17</v>
      </c>
      <c r="U1337" s="30">
        <f t="shared" si="184"/>
        <v>5</v>
      </c>
      <c r="V1337" s="30">
        <f t="shared" si="185"/>
        <v>0</v>
      </c>
      <c r="W1337" s="30">
        <f t="shared" si="186"/>
        <v>11</v>
      </c>
      <c r="X1337" s="30">
        <f t="shared" si="187"/>
        <v>2.1</v>
      </c>
      <c r="Y1337" s="30">
        <f t="shared" si="188"/>
        <v>48.666000000000004</v>
      </c>
    </row>
    <row r="1338" spans="1:25" x14ac:dyDescent="0.2">
      <c r="A1338" s="28">
        <v>42977</v>
      </c>
      <c r="B1338">
        <v>2017</v>
      </c>
      <c r="C1338">
        <v>8</v>
      </c>
      <c r="D1338" t="s">
        <v>567</v>
      </c>
      <c r="E1338" t="s">
        <v>413</v>
      </c>
      <c r="F1338">
        <v>3</v>
      </c>
      <c r="G1338" t="s">
        <v>1440</v>
      </c>
      <c r="H1338" t="s">
        <v>1440</v>
      </c>
      <c r="I1338" s="30">
        <v>7.67</v>
      </c>
      <c r="J1338" s="30">
        <v>3.99</v>
      </c>
      <c r="K1338" s="30">
        <v>3.15</v>
      </c>
      <c r="L1338" s="30">
        <v>17</v>
      </c>
      <c r="M1338" s="30">
        <v>4</v>
      </c>
      <c r="N1338" s="30">
        <v>3</v>
      </c>
      <c r="O1338" s="30">
        <v>0</v>
      </c>
      <c r="P1338" s="30">
        <v>2</v>
      </c>
      <c r="Q1338" s="30">
        <f t="shared" si="180"/>
        <v>7.67</v>
      </c>
      <c r="R1338" s="30">
        <f t="shared" si="181"/>
        <v>3.99</v>
      </c>
      <c r="S1338" s="30">
        <f t="shared" si="182"/>
        <v>3.15</v>
      </c>
      <c r="T1338" s="30">
        <f t="shared" si="183"/>
        <v>17</v>
      </c>
      <c r="U1338" s="30">
        <f t="shared" si="184"/>
        <v>4</v>
      </c>
      <c r="V1338" s="30">
        <f t="shared" si="185"/>
        <v>3</v>
      </c>
      <c r="W1338" s="30">
        <f t="shared" si="186"/>
        <v>0</v>
      </c>
      <c r="X1338" s="30">
        <f t="shared" si="187"/>
        <v>2</v>
      </c>
      <c r="Y1338" s="30">
        <f t="shared" si="188"/>
        <v>40.81</v>
      </c>
    </row>
    <row r="1339" spans="1:25" x14ac:dyDescent="0.2">
      <c r="A1339" s="28">
        <v>42978</v>
      </c>
      <c r="B1339">
        <v>2017</v>
      </c>
      <c r="C1339">
        <v>8</v>
      </c>
      <c r="D1339" t="s">
        <v>567</v>
      </c>
      <c r="E1339" t="s">
        <v>415</v>
      </c>
      <c r="F1339">
        <v>4</v>
      </c>
      <c r="G1339" t="s">
        <v>1440</v>
      </c>
      <c r="H1339" t="s">
        <v>1440</v>
      </c>
      <c r="I1339" s="30">
        <v>16.68</v>
      </c>
      <c r="J1339" s="30">
        <v>3.0329999999999999</v>
      </c>
      <c r="K1339" s="30">
        <v>3.05</v>
      </c>
      <c r="L1339" s="30">
        <v>17</v>
      </c>
      <c r="M1339" s="30">
        <v>4</v>
      </c>
      <c r="N1339" s="30">
        <v>0</v>
      </c>
      <c r="O1339" s="30">
        <v>0</v>
      </c>
      <c r="P1339" s="30">
        <v>1</v>
      </c>
      <c r="Q1339" s="30">
        <f t="shared" si="180"/>
        <v>16.68</v>
      </c>
      <c r="R1339" s="30">
        <f t="shared" si="181"/>
        <v>3.0329999999999999</v>
      </c>
      <c r="S1339" s="30">
        <f t="shared" si="182"/>
        <v>3.05</v>
      </c>
      <c r="T1339" s="30">
        <f t="shared" si="183"/>
        <v>17</v>
      </c>
      <c r="U1339" s="30">
        <f t="shared" si="184"/>
        <v>4</v>
      </c>
      <c r="V1339" s="30">
        <f t="shared" si="185"/>
        <v>0</v>
      </c>
      <c r="W1339" s="30">
        <f t="shared" si="186"/>
        <v>0</v>
      </c>
      <c r="X1339" s="30">
        <f t="shared" si="187"/>
        <v>1</v>
      </c>
      <c r="Y1339" s="30">
        <f t="shared" si="188"/>
        <v>44.763000000000005</v>
      </c>
    </row>
    <row r="1340" spans="1:25" x14ac:dyDescent="0.2">
      <c r="A1340" s="28">
        <v>42979</v>
      </c>
      <c r="B1340">
        <v>2017</v>
      </c>
      <c r="C1340">
        <v>9</v>
      </c>
      <c r="D1340" t="s">
        <v>568</v>
      </c>
      <c r="E1340" t="s">
        <v>417</v>
      </c>
      <c r="F1340">
        <v>5</v>
      </c>
      <c r="G1340" t="s">
        <v>1440</v>
      </c>
      <c r="H1340" t="s">
        <v>1440</v>
      </c>
      <c r="I1340" s="30">
        <v>3.34</v>
      </c>
      <c r="J1340" s="30">
        <v>3</v>
      </c>
      <c r="K1340" s="30">
        <v>5</v>
      </c>
      <c r="L1340" s="30">
        <v>20.6</v>
      </c>
      <c r="M1340" s="30">
        <v>8</v>
      </c>
      <c r="N1340" s="30">
        <v>0</v>
      </c>
      <c r="O1340" s="30">
        <v>2</v>
      </c>
      <c r="P1340" s="30">
        <v>0</v>
      </c>
      <c r="Q1340" s="30">
        <f t="shared" si="180"/>
        <v>3.34</v>
      </c>
      <c r="R1340" s="30">
        <f t="shared" si="181"/>
        <v>3</v>
      </c>
      <c r="S1340" s="30">
        <f t="shared" si="182"/>
        <v>5</v>
      </c>
      <c r="T1340" s="30">
        <f t="shared" si="183"/>
        <v>20.6</v>
      </c>
      <c r="U1340" s="30">
        <f t="shared" si="184"/>
        <v>8</v>
      </c>
      <c r="V1340" s="30">
        <f t="shared" si="185"/>
        <v>0</v>
      </c>
      <c r="W1340" s="30">
        <f t="shared" si="186"/>
        <v>2</v>
      </c>
      <c r="X1340" s="30">
        <f t="shared" si="187"/>
        <v>0</v>
      </c>
      <c r="Y1340" s="30">
        <f t="shared" si="188"/>
        <v>41.94</v>
      </c>
    </row>
    <row r="1341" spans="1:25" x14ac:dyDescent="0.2">
      <c r="A1341" s="28">
        <v>42980</v>
      </c>
      <c r="B1341">
        <v>2017</v>
      </c>
      <c r="C1341">
        <v>9</v>
      </c>
      <c r="D1341" t="s">
        <v>568</v>
      </c>
      <c r="E1341" t="s">
        <v>419</v>
      </c>
      <c r="F1341">
        <v>6</v>
      </c>
      <c r="G1341" t="s">
        <v>1440</v>
      </c>
      <c r="H1341" t="s">
        <v>1440</v>
      </c>
      <c r="I1341" s="30">
        <v>6.34</v>
      </c>
      <c r="J1341" s="30">
        <v>2.13</v>
      </c>
      <c r="K1341" s="30">
        <v>6</v>
      </c>
      <c r="L1341" s="30">
        <v>18.399999999999999</v>
      </c>
      <c r="M1341" s="30">
        <v>8</v>
      </c>
      <c r="N1341" s="30">
        <v>0</v>
      </c>
      <c r="O1341" s="30">
        <v>1</v>
      </c>
      <c r="P1341" s="30">
        <v>3</v>
      </c>
      <c r="Q1341" s="30">
        <f t="shared" si="180"/>
        <v>6.34</v>
      </c>
      <c r="R1341" s="30">
        <f t="shared" si="181"/>
        <v>2.13</v>
      </c>
      <c r="S1341" s="30">
        <f t="shared" si="182"/>
        <v>6</v>
      </c>
      <c r="T1341" s="30">
        <f t="shared" si="183"/>
        <v>18.399999999999999</v>
      </c>
      <c r="U1341" s="30">
        <f t="shared" si="184"/>
        <v>8</v>
      </c>
      <c r="V1341" s="30">
        <f t="shared" si="185"/>
        <v>0</v>
      </c>
      <c r="W1341" s="30">
        <f t="shared" si="186"/>
        <v>1</v>
      </c>
      <c r="X1341" s="30">
        <f t="shared" si="187"/>
        <v>3</v>
      </c>
      <c r="Y1341" s="30">
        <f t="shared" si="188"/>
        <v>44.87</v>
      </c>
    </row>
    <row r="1342" spans="1:25" x14ac:dyDescent="0.2">
      <c r="A1342" s="28">
        <v>42981</v>
      </c>
      <c r="B1342">
        <v>2017</v>
      </c>
      <c r="C1342">
        <v>9</v>
      </c>
      <c r="D1342" t="s">
        <v>568</v>
      </c>
      <c r="E1342" t="s">
        <v>421</v>
      </c>
      <c r="F1342">
        <v>7</v>
      </c>
      <c r="G1342" t="s">
        <v>1440</v>
      </c>
      <c r="H1342" t="s">
        <v>1440</v>
      </c>
      <c r="I1342" s="30">
        <v>6.83</v>
      </c>
      <c r="J1342" s="30">
        <v>5.4619999999999997</v>
      </c>
      <c r="K1342" s="30">
        <v>2</v>
      </c>
      <c r="L1342" s="30">
        <v>18.399999999999999</v>
      </c>
      <c r="M1342" s="30">
        <v>7</v>
      </c>
      <c r="N1342" s="30">
        <v>0</v>
      </c>
      <c r="O1342" s="30">
        <v>1</v>
      </c>
      <c r="P1342" s="30">
        <v>3</v>
      </c>
      <c r="Q1342" s="30">
        <f t="shared" si="180"/>
        <v>6.83</v>
      </c>
      <c r="R1342" s="30">
        <f t="shared" si="181"/>
        <v>5.4619999999999997</v>
      </c>
      <c r="S1342" s="30">
        <f t="shared" si="182"/>
        <v>2</v>
      </c>
      <c r="T1342" s="30">
        <f t="shared" si="183"/>
        <v>18.399999999999999</v>
      </c>
      <c r="U1342" s="30">
        <f t="shared" si="184"/>
        <v>7</v>
      </c>
      <c r="V1342" s="30">
        <f t="shared" si="185"/>
        <v>0</v>
      </c>
      <c r="W1342" s="30">
        <f t="shared" si="186"/>
        <v>1</v>
      </c>
      <c r="X1342" s="30">
        <f t="shared" si="187"/>
        <v>3</v>
      </c>
      <c r="Y1342" s="30">
        <f t="shared" si="188"/>
        <v>43.692</v>
      </c>
    </row>
    <row r="1343" spans="1:25" x14ac:dyDescent="0.2">
      <c r="A1343" s="28">
        <v>42982</v>
      </c>
      <c r="B1343">
        <v>2017</v>
      </c>
      <c r="C1343">
        <v>9</v>
      </c>
      <c r="D1343" t="s">
        <v>568</v>
      </c>
      <c r="E1343" t="s">
        <v>62</v>
      </c>
      <c r="F1343">
        <v>1</v>
      </c>
      <c r="G1343" t="s">
        <v>1440</v>
      </c>
      <c r="H1343" t="s">
        <v>1440</v>
      </c>
      <c r="I1343" s="30">
        <v>6.5</v>
      </c>
      <c r="J1343" s="30">
        <v>3.33</v>
      </c>
      <c r="K1343" s="30">
        <v>6</v>
      </c>
      <c r="L1343" s="30">
        <v>24</v>
      </c>
      <c r="M1343" s="30">
        <v>7</v>
      </c>
      <c r="N1343" s="30">
        <v>0</v>
      </c>
      <c r="O1343" s="30">
        <v>0</v>
      </c>
      <c r="P1343" s="30">
        <v>3</v>
      </c>
      <c r="Q1343" s="30">
        <f t="shared" si="180"/>
        <v>6.5</v>
      </c>
      <c r="R1343" s="30">
        <f t="shared" si="181"/>
        <v>3.33</v>
      </c>
      <c r="S1343" s="30">
        <f t="shared" si="182"/>
        <v>6</v>
      </c>
      <c r="T1343" s="30">
        <f t="shared" si="183"/>
        <v>24</v>
      </c>
      <c r="U1343" s="30">
        <f t="shared" si="184"/>
        <v>7</v>
      </c>
      <c r="V1343" s="30">
        <f t="shared" si="185"/>
        <v>0</v>
      </c>
      <c r="W1343" s="30">
        <f t="shared" si="186"/>
        <v>0</v>
      </c>
      <c r="X1343" s="30">
        <f t="shared" si="187"/>
        <v>3</v>
      </c>
      <c r="Y1343" s="30">
        <f t="shared" si="188"/>
        <v>49.83</v>
      </c>
    </row>
    <row r="1344" spans="1:25" x14ac:dyDescent="0.2">
      <c r="A1344" s="28">
        <v>42983</v>
      </c>
      <c r="B1344">
        <v>2017</v>
      </c>
      <c r="C1344">
        <v>9</v>
      </c>
      <c r="D1344" t="s">
        <v>568</v>
      </c>
      <c r="E1344" t="s">
        <v>411</v>
      </c>
      <c r="F1344">
        <v>2</v>
      </c>
      <c r="G1344" t="s">
        <v>1440</v>
      </c>
      <c r="H1344" t="s">
        <v>1440</v>
      </c>
      <c r="I1344" s="30">
        <v>6.17</v>
      </c>
      <c r="J1344" s="30">
        <v>4.0199999999999996</v>
      </c>
      <c r="K1344" s="30">
        <v>4</v>
      </c>
      <c r="L1344" s="30">
        <v>19.100000000000001</v>
      </c>
      <c r="M1344" s="30">
        <v>7</v>
      </c>
      <c r="N1344" s="30">
        <v>1</v>
      </c>
      <c r="O1344" s="30">
        <v>2</v>
      </c>
      <c r="P1344" s="30">
        <v>1.3</v>
      </c>
      <c r="Q1344" s="30">
        <f t="shared" si="180"/>
        <v>6.17</v>
      </c>
      <c r="R1344" s="30">
        <f t="shared" si="181"/>
        <v>4.0199999999999996</v>
      </c>
      <c r="S1344" s="30">
        <f t="shared" si="182"/>
        <v>4</v>
      </c>
      <c r="T1344" s="30">
        <f t="shared" si="183"/>
        <v>19.100000000000001</v>
      </c>
      <c r="U1344" s="30">
        <f t="shared" si="184"/>
        <v>7</v>
      </c>
      <c r="V1344" s="30">
        <f t="shared" si="185"/>
        <v>1</v>
      </c>
      <c r="W1344" s="30">
        <f t="shared" si="186"/>
        <v>2</v>
      </c>
      <c r="X1344" s="30">
        <f t="shared" si="187"/>
        <v>1.3</v>
      </c>
      <c r="Y1344" s="30">
        <f t="shared" si="188"/>
        <v>44.589999999999996</v>
      </c>
    </row>
    <row r="1345" spans="1:25" x14ac:dyDescent="0.2">
      <c r="A1345" s="28">
        <v>42984</v>
      </c>
      <c r="B1345">
        <v>2017</v>
      </c>
      <c r="C1345">
        <v>9</v>
      </c>
      <c r="D1345" t="s">
        <v>568</v>
      </c>
      <c r="E1345" t="s">
        <v>413</v>
      </c>
      <c r="F1345">
        <v>3</v>
      </c>
      <c r="G1345" t="s">
        <v>1440</v>
      </c>
      <c r="H1345" t="s">
        <v>1440</v>
      </c>
      <c r="I1345" s="30">
        <v>4.33</v>
      </c>
      <c r="J1345" s="30">
        <v>3</v>
      </c>
      <c r="K1345" s="30">
        <v>5</v>
      </c>
      <c r="L1345" s="30">
        <v>32</v>
      </c>
      <c r="M1345" s="30">
        <v>6</v>
      </c>
      <c r="N1345" s="30">
        <v>0</v>
      </c>
      <c r="O1345" s="30">
        <v>3</v>
      </c>
      <c r="P1345" s="30">
        <v>3</v>
      </c>
      <c r="Q1345" s="30">
        <f t="shared" si="180"/>
        <v>4.33</v>
      </c>
      <c r="R1345" s="30">
        <f t="shared" si="181"/>
        <v>3</v>
      </c>
      <c r="S1345" s="30">
        <f t="shared" si="182"/>
        <v>5</v>
      </c>
      <c r="T1345" s="30">
        <f t="shared" si="183"/>
        <v>32</v>
      </c>
      <c r="U1345" s="30">
        <f t="shared" si="184"/>
        <v>6</v>
      </c>
      <c r="V1345" s="30">
        <f t="shared" si="185"/>
        <v>0</v>
      </c>
      <c r="W1345" s="30">
        <f t="shared" si="186"/>
        <v>3</v>
      </c>
      <c r="X1345" s="30">
        <f t="shared" si="187"/>
        <v>3</v>
      </c>
      <c r="Y1345" s="30">
        <f t="shared" si="188"/>
        <v>56.33</v>
      </c>
    </row>
    <row r="1346" spans="1:25" x14ac:dyDescent="0.2">
      <c r="A1346" s="28">
        <v>42985</v>
      </c>
      <c r="B1346">
        <v>2017</v>
      </c>
      <c r="C1346">
        <v>9</v>
      </c>
      <c r="D1346" t="s">
        <v>568</v>
      </c>
      <c r="E1346" t="s">
        <v>415</v>
      </c>
      <c r="F1346">
        <v>4</v>
      </c>
      <c r="G1346" t="s">
        <v>1440</v>
      </c>
      <c r="H1346" t="s">
        <v>1440</v>
      </c>
      <c r="I1346" s="30">
        <v>3</v>
      </c>
      <c r="J1346" s="30">
        <v>1</v>
      </c>
      <c r="K1346" s="30">
        <v>3.2</v>
      </c>
      <c r="L1346" s="30">
        <v>18</v>
      </c>
      <c r="M1346" s="30">
        <v>2</v>
      </c>
      <c r="N1346" s="30">
        <v>0</v>
      </c>
      <c r="O1346" s="30">
        <v>0</v>
      </c>
      <c r="P1346" s="30">
        <v>2</v>
      </c>
      <c r="Q1346" s="30">
        <f t="shared" ref="Q1346:Q1409" si="189">IF($H1346="Oui",I1346,"")</f>
        <v>3</v>
      </c>
      <c r="R1346" s="30">
        <f t="shared" ref="R1346:R1409" si="190">IF($H1346="Oui",J1346,"")</f>
        <v>1</v>
      </c>
      <c r="S1346" s="30">
        <f t="shared" ref="S1346:S1409" si="191">IF($H1346="Oui",K1346,"")</f>
        <v>3.2</v>
      </c>
      <c r="T1346" s="30">
        <f t="shared" ref="T1346:T1409" si="192">IF($H1346="Oui",L1346,"")</f>
        <v>18</v>
      </c>
      <c r="U1346" s="30">
        <f t="shared" ref="U1346:U1409" si="193">IF($H1346="Oui",M1346,"")</f>
        <v>2</v>
      </c>
      <c r="V1346" s="30">
        <f t="shared" ref="V1346:V1409" si="194">IF($H1346="Oui",N1346,"")</f>
        <v>0</v>
      </c>
      <c r="W1346" s="30">
        <f t="shared" ref="W1346:W1409" si="195">IF($H1346="Oui",O1346,"")</f>
        <v>0</v>
      </c>
      <c r="X1346" s="30">
        <f t="shared" ref="X1346:X1409" si="196">IF($H1346="Oui",P1346,"")</f>
        <v>2</v>
      </c>
      <c r="Y1346" s="30">
        <f t="shared" ref="Y1346:Y1409" si="197">SUM(I1346:P1346)</f>
        <v>29.2</v>
      </c>
    </row>
    <row r="1347" spans="1:25" x14ac:dyDescent="0.2">
      <c r="A1347" s="28">
        <v>42986</v>
      </c>
      <c r="B1347">
        <v>2017</v>
      </c>
      <c r="C1347">
        <v>9</v>
      </c>
      <c r="D1347" t="s">
        <v>568</v>
      </c>
      <c r="E1347" t="s">
        <v>417</v>
      </c>
      <c r="F1347">
        <v>5</v>
      </c>
      <c r="G1347" t="s">
        <v>1440</v>
      </c>
      <c r="H1347" t="s">
        <v>1440</v>
      </c>
      <c r="I1347" s="30">
        <v>8.83</v>
      </c>
      <c r="J1347" s="30">
        <v>7.32</v>
      </c>
      <c r="K1347" s="30">
        <v>3.1</v>
      </c>
      <c r="L1347" s="30">
        <v>34</v>
      </c>
      <c r="M1347" s="30">
        <v>8</v>
      </c>
      <c r="N1347" s="30">
        <v>0</v>
      </c>
      <c r="O1347" s="30">
        <v>3</v>
      </c>
      <c r="P1347" s="30">
        <v>4</v>
      </c>
      <c r="Q1347" s="30">
        <f t="shared" si="189"/>
        <v>8.83</v>
      </c>
      <c r="R1347" s="30">
        <f t="shared" si="190"/>
        <v>7.32</v>
      </c>
      <c r="S1347" s="30">
        <f t="shared" si="191"/>
        <v>3.1</v>
      </c>
      <c r="T1347" s="30">
        <f t="shared" si="192"/>
        <v>34</v>
      </c>
      <c r="U1347" s="30">
        <f t="shared" si="193"/>
        <v>8</v>
      </c>
      <c r="V1347" s="30">
        <f t="shared" si="194"/>
        <v>0</v>
      </c>
      <c r="W1347" s="30">
        <f t="shared" si="195"/>
        <v>3</v>
      </c>
      <c r="X1347" s="30">
        <f t="shared" si="196"/>
        <v>4</v>
      </c>
      <c r="Y1347" s="30">
        <f t="shared" si="197"/>
        <v>68.25</v>
      </c>
    </row>
    <row r="1348" spans="1:25" x14ac:dyDescent="0.2">
      <c r="A1348" s="28">
        <v>42987</v>
      </c>
      <c r="B1348">
        <v>2017</v>
      </c>
      <c r="C1348">
        <v>9</v>
      </c>
      <c r="D1348" t="s">
        <v>568</v>
      </c>
      <c r="E1348" t="s">
        <v>419</v>
      </c>
      <c r="F1348">
        <v>6</v>
      </c>
      <c r="G1348" t="s">
        <v>1440</v>
      </c>
      <c r="H1348" t="s">
        <v>1440</v>
      </c>
      <c r="I1348" s="30">
        <v>6</v>
      </c>
      <c r="J1348" s="30">
        <v>8.34</v>
      </c>
      <c r="K1348" s="30">
        <v>2.5</v>
      </c>
      <c r="L1348" s="30">
        <v>20</v>
      </c>
      <c r="M1348" s="30">
        <v>7</v>
      </c>
      <c r="N1348" s="30">
        <v>0</v>
      </c>
      <c r="O1348" s="30">
        <v>0</v>
      </c>
      <c r="P1348" s="30">
        <v>4</v>
      </c>
      <c r="Q1348" s="30">
        <f t="shared" si="189"/>
        <v>6</v>
      </c>
      <c r="R1348" s="30">
        <f t="shared" si="190"/>
        <v>8.34</v>
      </c>
      <c r="S1348" s="30">
        <f t="shared" si="191"/>
        <v>2.5</v>
      </c>
      <c r="T1348" s="30">
        <f t="shared" si="192"/>
        <v>20</v>
      </c>
      <c r="U1348" s="30">
        <f t="shared" si="193"/>
        <v>7</v>
      </c>
      <c r="V1348" s="30">
        <f t="shared" si="194"/>
        <v>0</v>
      </c>
      <c r="W1348" s="30">
        <f t="shared" si="195"/>
        <v>0</v>
      </c>
      <c r="X1348" s="30">
        <f t="shared" si="196"/>
        <v>4</v>
      </c>
      <c r="Y1348" s="30">
        <f t="shared" si="197"/>
        <v>47.84</v>
      </c>
    </row>
    <row r="1349" spans="1:25" x14ac:dyDescent="0.2">
      <c r="A1349" s="28">
        <v>42988</v>
      </c>
      <c r="B1349">
        <v>2017</v>
      </c>
      <c r="C1349">
        <v>9</v>
      </c>
      <c r="D1349" t="s">
        <v>568</v>
      </c>
      <c r="E1349" t="s">
        <v>421</v>
      </c>
      <c r="F1349">
        <v>7</v>
      </c>
      <c r="G1349" t="s">
        <v>1440</v>
      </c>
      <c r="H1349" t="s">
        <v>1440</v>
      </c>
      <c r="I1349" s="30">
        <v>3.34</v>
      </c>
      <c r="J1349" s="30">
        <v>5.35</v>
      </c>
      <c r="K1349" s="30">
        <v>1</v>
      </c>
      <c r="L1349" s="30">
        <v>35.6</v>
      </c>
      <c r="M1349" s="30">
        <v>7</v>
      </c>
      <c r="N1349" s="30">
        <v>0</v>
      </c>
      <c r="O1349" s="30">
        <v>0</v>
      </c>
      <c r="P1349" s="30">
        <v>4.2</v>
      </c>
      <c r="Q1349" s="30">
        <f t="shared" si="189"/>
        <v>3.34</v>
      </c>
      <c r="R1349" s="30">
        <f t="shared" si="190"/>
        <v>5.35</v>
      </c>
      <c r="S1349" s="30">
        <f t="shared" si="191"/>
        <v>1</v>
      </c>
      <c r="T1349" s="30">
        <f t="shared" si="192"/>
        <v>35.6</v>
      </c>
      <c r="U1349" s="30">
        <f t="shared" si="193"/>
        <v>7</v>
      </c>
      <c r="V1349" s="30">
        <f t="shared" si="194"/>
        <v>0</v>
      </c>
      <c r="W1349" s="30">
        <f t="shared" si="195"/>
        <v>0</v>
      </c>
      <c r="X1349" s="30">
        <f t="shared" si="196"/>
        <v>4.2</v>
      </c>
      <c r="Y1349" s="30">
        <f t="shared" si="197"/>
        <v>56.49</v>
      </c>
    </row>
    <row r="1350" spans="1:25" x14ac:dyDescent="0.2">
      <c r="A1350" s="28">
        <v>42989</v>
      </c>
      <c r="B1350">
        <v>2017</v>
      </c>
      <c r="C1350">
        <v>9</v>
      </c>
      <c r="D1350" t="s">
        <v>568</v>
      </c>
      <c r="E1350" t="s">
        <v>62</v>
      </c>
      <c r="F1350">
        <v>1</v>
      </c>
      <c r="G1350" t="s">
        <v>1440</v>
      </c>
      <c r="H1350" t="s">
        <v>1440</v>
      </c>
      <c r="I1350" s="30">
        <v>2</v>
      </c>
      <c r="J1350" s="30">
        <v>3.3730000000000002</v>
      </c>
      <c r="K1350" s="30">
        <v>2</v>
      </c>
      <c r="L1350" s="30">
        <v>12</v>
      </c>
      <c r="M1350" s="30">
        <v>16</v>
      </c>
      <c r="N1350" s="30">
        <v>0</v>
      </c>
      <c r="O1350" s="30">
        <v>0</v>
      </c>
      <c r="P1350" s="30">
        <v>2</v>
      </c>
      <c r="Q1350" s="30">
        <f t="shared" si="189"/>
        <v>2</v>
      </c>
      <c r="R1350" s="30">
        <f t="shared" si="190"/>
        <v>3.3730000000000002</v>
      </c>
      <c r="S1350" s="30">
        <f t="shared" si="191"/>
        <v>2</v>
      </c>
      <c r="T1350" s="30">
        <f t="shared" si="192"/>
        <v>12</v>
      </c>
      <c r="U1350" s="30">
        <f t="shared" si="193"/>
        <v>16</v>
      </c>
      <c r="V1350" s="30">
        <f t="shared" si="194"/>
        <v>0</v>
      </c>
      <c r="W1350" s="30">
        <f t="shared" si="195"/>
        <v>0</v>
      </c>
      <c r="X1350" s="30">
        <f t="shared" si="196"/>
        <v>2</v>
      </c>
      <c r="Y1350" s="30">
        <f t="shared" si="197"/>
        <v>37.373000000000005</v>
      </c>
    </row>
    <row r="1351" spans="1:25" x14ac:dyDescent="0.2">
      <c r="A1351" s="28">
        <v>42990</v>
      </c>
      <c r="B1351">
        <v>2017</v>
      </c>
      <c r="C1351">
        <v>9</v>
      </c>
      <c r="D1351" t="s">
        <v>568</v>
      </c>
      <c r="E1351" t="s">
        <v>411</v>
      </c>
      <c r="F1351">
        <v>2</v>
      </c>
      <c r="G1351" t="s">
        <v>1440</v>
      </c>
      <c r="H1351" t="s">
        <v>1440</v>
      </c>
      <c r="I1351" s="30">
        <v>1</v>
      </c>
      <c r="J1351" s="30">
        <v>4.3499999999999996</v>
      </c>
      <c r="K1351" s="30">
        <v>5.2</v>
      </c>
      <c r="L1351" s="30">
        <v>18.25</v>
      </c>
      <c r="M1351" s="30">
        <v>6</v>
      </c>
      <c r="N1351" s="30">
        <v>1</v>
      </c>
      <c r="O1351" s="30">
        <v>1</v>
      </c>
      <c r="P1351" s="30">
        <v>2.2000000000000002</v>
      </c>
      <c r="Q1351" s="30">
        <f t="shared" si="189"/>
        <v>1</v>
      </c>
      <c r="R1351" s="30">
        <f t="shared" si="190"/>
        <v>4.3499999999999996</v>
      </c>
      <c r="S1351" s="30">
        <f t="shared" si="191"/>
        <v>5.2</v>
      </c>
      <c r="T1351" s="30">
        <f t="shared" si="192"/>
        <v>18.25</v>
      </c>
      <c r="U1351" s="30">
        <f t="shared" si="193"/>
        <v>6</v>
      </c>
      <c r="V1351" s="30">
        <f t="shared" si="194"/>
        <v>1</v>
      </c>
      <c r="W1351" s="30">
        <f t="shared" si="195"/>
        <v>1</v>
      </c>
      <c r="X1351" s="30">
        <f t="shared" si="196"/>
        <v>2.2000000000000002</v>
      </c>
      <c r="Y1351" s="30">
        <f t="shared" si="197"/>
        <v>39</v>
      </c>
    </row>
    <row r="1352" spans="1:25" x14ac:dyDescent="0.2">
      <c r="A1352" s="28">
        <v>42991</v>
      </c>
      <c r="B1352">
        <v>2017</v>
      </c>
      <c r="C1352">
        <v>9</v>
      </c>
      <c r="D1352" t="s">
        <v>568</v>
      </c>
      <c r="E1352" t="s">
        <v>413</v>
      </c>
      <c r="F1352">
        <v>3</v>
      </c>
      <c r="G1352" t="s">
        <v>1440</v>
      </c>
      <c r="H1352" t="s">
        <v>1440</v>
      </c>
      <c r="I1352" s="30">
        <v>4</v>
      </c>
      <c r="J1352" s="30">
        <v>0.66</v>
      </c>
      <c r="K1352" s="30">
        <v>2</v>
      </c>
      <c r="L1352" s="30">
        <v>25</v>
      </c>
      <c r="M1352" s="30">
        <v>16</v>
      </c>
      <c r="N1352" s="30">
        <v>0</v>
      </c>
      <c r="O1352" s="30">
        <v>5</v>
      </c>
      <c r="P1352" s="30">
        <v>0</v>
      </c>
      <c r="Q1352" s="30">
        <f t="shared" si="189"/>
        <v>4</v>
      </c>
      <c r="R1352" s="30">
        <f t="shared" si="190"/>
        <v>0.66</v>
      </c>
      <c r="S1352" s="30">
        <f t="shared" si="191"/>
        <v>2</v>
      </c>
      <c r="T1352" s="30">
        <f t="shared" si="192"/>
        <v>25</v>
      </c>
      <c r="U1352" s="30">
        <f t="shared" si="193"/>
        <v>16</v>
      </c>
      <c r="V1352" s="30">
        <f t="shared" si="194"/>
        <v>0</v>
      </c>
      <c r="W1352" s="30">
        <f t="shared" si="195"/>
        <v>5</v>
      </c>
      <c r="X1352" s="30">
        <f t="shared" si="196"/>
        <v>0</v>
      </c>
      <c r="Y1352" s="30">
        <f t="shared" si="197"/>
        <v>52.66</v>
      </c>
    </row>
    <row r="1353" spans="1:25" x14ac:dyDescent="0.2">
      <c r="A1353" s="28">
        <v>42992</v>
      </c>
      <c r="B1353">
        <v>2017</v>
      </c>
      <c r="C1353">
        <v>9</v>
      </c>
      <c r="D1353" t="s">
        <v>568</v>
      </c>
      <c r="E1353" t="s">
        <v>415</v>
      </c>
      <c r="F1353">
        <v>4</v>
      </c>
      <c r="G1353" t="s">
        <v>1440</v>
      </c>
      <c r="H1353" t="s">
        <v>1440</v>
      </c>
      <c r="I1353" s="30">
        <v>5</v>
      </c>
      <c r="J1353" s="30">
        <v>5.34</v>
      </c>
      <c r="K1353" s="30">
        <v>5</v>
      </c>
      <c r="L1353" s="30">
        <v>22.4</v>
      </c>
      <c r="M1353" s="30">
        <v>6</v>
      </c>
      <c r="N1353" s="30">
        <v>0</v>
      </c>
      <c r="O1353" s="30">
        <v>9</v>
      </c>
      <c r="P1353" s="30">
        <v>5</v>
      </c>
      <c r="Q1353" s="30">
        <f t="shared" si="189"/>
        <v>5</v>
      </c>
      <c r="R1353" s="30">
        <f t="shared" si="190"/>
        <v>5.34</v>
      </c>
      <c r="S1353" s="30">
        <f t="shared" si="191"/>
        <v>5</v>
      </c>
      <c r="T1353" s="30">
        <f t="shared" si="192"/>
        <v>22.4</v>
      </c>
      <c r="U1353" s="30">
        <f t="shared" si="193"/>
        <v>6</v>
      </c>
      <c r="V1353" s="30">
        <f t="shared" si="194"/>
        <v>0</v>
      </c>
      <c r="W1353" s="30">
        <f t="shared" si="195"/>
        <v>9</v>
      </c>
      <c r="X1353" s="30">
        <f t="shared" si="196"/>
        <v>5</v>
      </c>
      <c r="Y1353" s="30">
        <f t="shared" si="197"/>
        <v>57.739999999999995</v>
      </c>
    </row>
    <row r="1354" spans="1:25" x14ac:dyDescent="0.2">
      <c r="A1354" s="28">
        <v>42993</v>
      </c>
      <c r="B1354">
        <v>2017</v>
      </c>
      <c r="C1354">
        <v>9</v>
      </c>
      <c r="D1354" t="s">
        <v>568</v>
      </c>
      <c r="E1354" t="s">
        <v>417</v>
      </c>
      <c r="F1354">
        <v>5</v>
      </c>
      <c r="G1354" t="s">
        <v>1440</v>
      </c>
      <c r="H1354" t="s">
        <v>1440</v>
      </c>
      <c r="I1354" s="30">
        <v>3</v>
      </c>
      <c r="J1354" s="30">
        <v>3</v>
      </c>
      <c r="K1354" s="30">
        <v>3</v>
      </c>
      <c r="L1354" s="30">
        <v>16</v>
      </c>
      <c r="M1354" s="30">
        <v>12</v>
      </c>
      <c r="N1354" s="30">
        <v>1</v>
      </c>
      <c r="O1354" s="30">
        <v>8</v>
      </c>
      <c r="P1354" s="30">
        <v>3</v>
      </c>
      <c r="Q1354" s="30">
        <f t="shared" si="189"/>
        <v>3</v>
      </c>
      <c r="R1354" s="30">
        <f t="shared" si="190"/>
        <v>3</v>
      </c>
      <c r="S1354" s="30">
        <f t="shared" si="191"/>
        <v>3</v>
      </c>
      <c r="T1354" s="30">
        <f t="shared" si="192"/>
        <v>16</v>
      </c>
      <c r="U1354" s="30">
        <f t="shared" si="193"/>
        <v>12</v>
      </c>
      <c r="V1354" s="30">
        <f t="shared" si="194"/>
        <v>1</v>
      </c>
      <c r="W1354" s="30">
        <f t="shared" si="195"/>
        <v>8</v>
      </c>
      <c r="X1354" s="30">
        <f t="shared" si="196"/>
        <v>3</v>
      </c>
      <c r="Y1354" s="30">
        <f t="shared" si="197"/>
        <v>49</v>
      </c>
    </row>
    <row r="1355" spans="1:25" x14ac:dyDescent="0.2">
      <c r="A1355" s="28">
        <v>42994</v>
      </c>
      <c r="B1355">
        <v>2017</v>
      </c>
      <c r="C1355">
        <v>9</v>
      </c>
      <c r="D1355" t="s">
        <v>568</v>
      </c>
      <c r="E1355" t="s">
        <v>419</v>
      </c>
      <c r="F1355">
        <v>6</v>
      </c>
      <c r="G1355" t="s">
        <v>1440</v>
      </c>
      <c r="H1355" t="s">
        <v>1440</v>
      </c>
      <c r="I1355" s="30">
        <v>7</v>
      </c>
      <c r="J1355" s="30">
        <v>3</v>
      </c>
      <c r="K1355" s="30">
        <v>3.45</v>
      </c>
      <c r="L1355" s="30">
        <v>27.3</v>
      </c>
      <c r="M1355" s="30">
        <v>11</v>
      </c>
      <c r="N1355" s="30">
        <v>0</v>
      </c>
      <c r="O1355" s="30">
        <v>0</v>
      </c>
      <c r="P1355" s="30">
        <v>1.2</v>
      </c>
      <c r="Q1355" s="30">
        <f t="shared" si="189"/>
        <v>7</v>
      </c>
      <c r="R1355" s="30">
        <f t="shared" si="190"/>
        <v>3</v>
      </c>
      <c r="S1355" s="30">
        <f t="shared" si="191"/>
        <v>3.45</v>
      </c>
      <c r="T1355" s="30">
        <f t="shared" si="192"/>
        <v>27.3</v>
      </c>
      <c r="U1355" s="30">
        <f t="shared" si="193"/>
        <v>11</v>
      </c>
      <c r="V1355" s="30">
        <f t="shared" si="194"/>
        <v>0</v>
      </c>
      <c r="W1355" s="30">
        <f t="shared" si="195"/>
        <v>0</v>
      </c>
      <c r="X1355" s="30">
        <f t="shared" si="196"/>
        <v>1.2</v>
      </c>
      <c r="Y1355" s="30">
        <f t="shared" si="197"/>
        <v>52.95</v>
      </c>
    </row>
    <row r="1356" spans="1:25" x14ac:dyDescent="0.2">
      <c r="A1356" s="28">
        <v>42995</v>
      </c>
      <c r="B1356">
        <v>2017</v>
      </c>
      <c r="C1356">
        <v>9</v>
      </c>
      <c r="D1356" t="s">
        <v>568</v>
      </c>
      <c r="E1356" t="s">
        <v>421</v>
      </c>
      <c r="F1356">
        <v>7</v>
      </c>
      <c r="G1356" t="s">
        <v>1440</v>
      </c>
      <c r="H1356" t="s">
        <v>1440</v>
      </c>
      <c r="I1356" s="30">
        <v>5</v>
      </c>
      <c r="J1356" s="30">
        <v>4.34</v>
      </c>
      <c r="K1356" s="30">
        <v>4</v>
      </c>
      <c r="L1356" s="30">
        <v>32</v>
      </c>
      <c r="M1356" s="30">
        <v>6</v>
      </c>
      <c r="N1356" s="30">
        <v>1</v>
      </c>
      <c r="O1356" s="30">
        <v>7</v>
      </c>
      <c r="P1356" s="30">
        <v>5</v>
      </c>
      <c r="Q1356" s="30">
        <f t="shared" si="189"/>
        <v>5</v>
      </c>
      <c r="R1356" s="30">
        <f t="shared" si="190"/>
        <v>4.34</v>
      </c>
      <c r="S1356" s="30">
        <f t="shared" si="191"/>
        <v>4</v>
      </c>
      <c r="T1356" s="30">
        <f t="shared" si="192"/>
        <v>32</v>
      </c>
      <c r="U1356" s="30">
        <f t="shared" si="193"/>
        <v>6</v>
      </c>
      <c r="V1356" s="30">
        <f t="shared" si="194"/>
        <v>1</v>
      </c>
      <c r="W1356" s="30">
        <f t="shared" si="195"/>
        <v>7</v>
      </c>
      <c r="X1356" s="30">
        <f t="shared" si="196"/>
        <v>5</v>
      </c>
      <c r="Y1356" s="30">
        <f t="shared" si="197"/>
        <v>64.34</v>
      </c>
    </row>
    <row r="1357" spans="1:25" x14ac:dyDescent="0.2">
      <c r="A1357" s="28">
        <v>42996</v>
      </c>
      <c r="B1357">
        <v>2017</v>
      </c>
      <c r="C1357">
        <v>9</v>
      </c>
      <c r="D1357" t="s">
        <v>568</v>
      </c>
      <c r="E1357" t="s">
        <v>62</v>
      </c>
      <c r="F1357">
        <v>1</v>
      </c>
      <c r="G1357" t="s">
        <v>1440</v>
      </c>
      <c r="H1357" t="s">
        <v>1440</v>
      </c>
      <c r="I1357" s="30">
        <v>9</v>
      </c>
      <c r="J1357" s="30">
        <v>4.34</v>
      </c>
      <c r="K1357" s="30">
        <v>1</v>
      </c>
      <c r="L1357" s="30">
        <v>27</v>
      </c>
      <c r="M1357" s="30">
        <v>7</v>
      </c>
      <c r="N1357" s="30">
        <v>0</v>
      </c>
      <c r="O1357" s="30">
        <v>1</v>
      </c>
      <c r="P1357" s="30">
        <v>2</v>
      </c>
      <c r="Q1357" s="30">
        <f t="shared" si="189"/>
        <v>9</v>
      </c>
      <c r="R1357" s="30">
        <f t="shared" si="190"/>
        <v>4.34</v>
      </c>
      <c r="S1357" s="30">
        <f t="shared" si="191"/>
        <v>1</v>
      </c>
      <c r="T1357" s="30">
        <f t="shared" si="192"/>
        <v>27</v>
      </c>
      <c r="U1357" s="30">
        <f t="shared" si="193"/>
        <v>7</v>
      </c>
      <c r="V1357" s="30">
        <f t="shared" si="194"/>
        <v>0</v>
      </c>
      <c r="W1357" s="30">
        <f t="shared" si="195"/>
        <v>1</v>
      </c>
      <c r="X1357" s="30">
        <f t="shared" si="196"/>
        <v>2</v>
      </c>
      <c r="Y1357" s="30">
        <f t="shared" si="197"/>
        <v>51.34</v>
      </c>
    </row>
    <row r="1358" spans="1:25" x14ac:dyDescent="0.2">
      <c r="A1358" s="28">
        <v>42997</v>
      </c>
      <c r="B1358">
        <v>2017</v>
      </c>
      <c r="C1358">
        <v>9</v>
      </c>
      <c r="D1358" t="s">
        <v>568</v>
      </c>
      <c r="E1358" t="s">
        <v>411</v>
      </c>
      <c r="F1358">
        <v>2</v>
      </c>
      <c r="G1358" t="s">
        <v>1440</v>
      </c>
      <c r="H1358" t="s">
        <v>1440</v>
      </c>
      <c r="I1358" s="30">
        <v>3.33</v>
      </c>
      <c r="J1358" s="30">
        <v>6.0330000000000004</v>
      </c>
      <c r="K1358" s="30">
        <v>1</v>
      </c>
      <c r="L1358" s="30">
        <v>43.25</v>
      </c>
      <c r="M1358" s="30">
        <v>6</v>
      </c>
      <c r="N1358" s="30">
        <v>2</v>
      </c>
      <c r="O1358" s="30">
        <v>6</v>
      </c>
      <c r="P1358" s="30">
        <v>9</v>
      </c>
      <c r="Q1358" s="30">
        <f t="shared" si="189"/>
        <v>3.33</v>
      </c>
      <c r="R1358" s="30">
        <f t="shared" si="190"/>
        <v>6.0330000000000004</v>
      </c>
      <c r="S1358" s="30">
        <f t="shared" si="191"/>
        <v>1</v>
      </c>
      <c r="T1358" s="30">
        <f t="shared" si="192"/>
        <v>43.25</v>
      </c>
      <c r="U1358" s="30">
        <f t="shared" si="193"/>
        <v>6</v>
      </c>
      <c r="V1358" s="30">
        <f t="shared" si="194"/>
        <v>2</v>
      </c>
      <c r="W1358" s="30">
        <f t="shared" si="195"/>
        <v>6</v>
      </c>
      <c r="X1358" s="30">
        <f t="shared" si="196"/>
        <v>9</v>
      </c>
      <c r="Y1358" s="30">
        <f t="shared" si="197"/>
        <v>76.613</v>
      </c>
    </row>
    <row r="1359" spans="1:25" x14ac:dyDescent="0.2">
      <c r="A1359" s="28">
        <v>42998</v>
      </c>
      <c r="B1359">
        <v>2017</v>
      </c>
      <c r="C1359">
        <v>9</v>
      </c>
      <c r="D1359" t="s">
        <v>568</v>
      </c>
      <c r="E1359" t="s">
        <v>413</v>
      </c>
      <c r="F1359">
        <v>3</v>
      </c>
      <c r="G1359" t="s">
        <v>1440</v>
      </c>
      <c r="H1359" t="s">
        <v>1440</v>
      </c>
      <c r="I1359" s="30">
        <v>2</v>
      </c>
      <c r="J1359" s="30">
        <v>2.363</v>
      </c>
      <c r="K1359" s="30">
        <v>0.1</v>
      </c>
      <c r="L1359" s="30">
        <v>35.450000000000003</v>
      </c>
      <c r="M1359" s="30">
        <v>6</v>
      </c>
      <c r="N1359" s="30">
        <v>0</v>
      </c>
      <c r="O1359" s="30">
        <v>6</v>
      </c>
      <c r="P1359" s="30">
        <v>0</v>
      </c>
      <c r="Q1359" s="30">
        <f t="shared" si="189"/>
        <v>2</v>
      </c>
      <c r="R1359" s="30">
        <f t="shared" si="190"/>
        <v>2.363</v>
      </c>
      <c r="S1359" s="30">
        <f t="shared" si="191"/>
        <v>0.1</v>
      </c>
      <c r="T1359" s="30">
        <f t="shared" si="192"/>
        <v>35.450000000000003</v>
      </c>
      <c r="U1359" s="30">
        <f t="shared" si="193"/>
        <v>6</v>
      </c>
      <c r="V1359" s="30">
        <f t="shared" si="194"/>
        <v>0</v>
      </c>
      <c r="W1359" s="30">
        <f t="shared" si="195"/>
        <v>6</v>
      </c>
      <c r="X1359" s="30">
        <f t="shared" si="196"/>
        <v>0</v>
      </c>
      <c r="Y1359" s="30">
        <f t="shared" si="197"/>
        <v>51.913000000000004</v>
      </c>
    </row>
    <row r="1360" spans="1:25" x14ac:dyDescent="0.2">
      <c r="A1360" s="28">
        <v>42999</v>
      </c>
      <c r="B1360">
        <v>2017</v>
      </c>
      <c r="C1360">
        <v>9</v>
      </c>
      <c r="D1360" t="s">
        <v>568</v>
      </c>
      <c r="E1360" t="s">
        <v>415</v>
      </c>
      <c r="F1360">
        <v>4</v>
      </c>
      <c r="G1360" t="s">
        <v>1440</v>
      </c>
      <c r="H1360" t="s">
        <v>1440</v>
      </c>
      <c r="I1360" s="30">
        <v>7.34</v>
      </c>
      <c r="J1360" s="30">
        <v>3.6960000000000002</v>
      </c>
      <c r="K1360" s="30">
        <v>1</v>
      </c>
      <c r="L1360" s="30">
        <v>19.7</v>
      </c>
      <c r="M1360" s="30">
        <v>8</v>
      </c>
      <c r="N1360" s="30">
        <v>2</v>
      </c>
      <c r="O1360" s="30">
        <v>0</v>
      </c>
      <c r="P1360" s="30">
        <v>1</v>
      </c>
      <c r="Q1360" s="30">
        <f t="shared" si="189"/>
        <v>7.34</v>
      </c>
      <c r="R1360" s="30">
        <f t="shared" si="190"/>
        <v>3.6960000000000002</v>
      </c>
      <c r="S1360" s="30">
        <f t="shared" si="191"/>
        <v>1</v>
      </c>
      <c r="T1360" s="30">
        <f t="shared" si="192"/>
        <v>19.7</v>
      </c>
      <c r="U1360" s="30">
        <f t="shared" si="193"/>
        <v>8</v>
      </c>
      <c r="V1360" s="30">
        <f t="shared" si="194"/>
        <v>2</v>
      </c>
      <c r="W1360" s="30">
        <f t="shared" si="195"/>
        <v>0</v>
      </c>
      <c r="X1360" s="30">
        <f t="shared" si="196"/>
        <v>1</v>
      </c>
      <c r="Y1360" s="30">
        <f t="shared" si="197"/>
        <v>42.735999999999997</v>
      </c>
    </row>
    <row r="1361" spans="1:25" x14ac:dyDescent="0.2">
      <c r="A1361" s="28">
        <v>43000</v>
      </c>
      <c r="B1361">
        <v>2017</v>
      </c>
      <c r="C1361">
        <v>9</v>
      </c>
      <c r="D1361" t="s">
        <v>568</v>
      </c>
      <c r="E1361" t="s">
        <v>417</v>
      </c>
      <c r="F1361">
        <v>5</v>
      </c>
      <c r="G1361" t="s">
        <v>1440</v>
      </c>
      <c r="H1361" t="s">
        <v>1440</v>
      </c>
      <c r="I1361" s="30">
        <v>4.66</v>
      </c>
      <c r="J1361" s="30">
        <v>2.2410000000000001</v>
      </c>
      <c r="K1361" s="30">
        <v>3</v>
      </c>
      <c r="L1361" s="30">
        <v>27.5</v>
      </c>
      <c r="M1361" s="30">
        <v>2</v>
      </c>
      <c r="N1361" s="30">
        <v>0</v>
      </c>
      <c r="O1361" s="30">
        <v>0</v>
      </c>
      <c r="P1361" s="30">
        <v>3</v>
      </c>
      <c r="Q1361" s="30">
        <f t="shared" si="189"/>
        <v>4.66</v>
      </c>
      <c r="R1361" s="30">
        <f t="shared" si="190"/>
        <v>2.2410000000000001</v>
      </c>
      <c r="S1361" s="30">
        <f t="shared" si="191"/>
        <v>3</v>
      </c>
      <c r="T1361" s="30">
        <f t="shared" si="192"/>
        <v>27.5</v>
      </c>
      <c r="U1361" s="30">
        <f t="shared" si="193"/>
        <v>2</v>
      </c>
      <c r="V1361" s="30">
        <f t="shared" si="194"/>
        <v>0</v>
      </c>
      <c r="W1361" s="30">
        <f t="shared" si="195"/>
        <v>0</v>
      </c>
      <c r="X1361" s="30">
        <f t="shared" si="196"/>
        <v>3</v>
      </c>
      <c r="Y1361" s="30">
        <f t="shared" si="197"/>
        <v>42.400999999999996</v>
      </c>
    </row>
    <row r="1362" spans="1:25" x14ac:dyDescent="0.2">
      <c r="A1362" s="28">
        <v>43001</v>
      </c>
      <c r="B1362">
        <v>2017</v>
      </c>
      <c r="C1362">
        <v>9</v>
      </c>
      <c r="D1362" t="s">
        <v>568</v>
      </c>
      <c r="E1362" t="s">
        <v>419</v>
      </c>
      <c r="F1362">
        <v>6</v>
      </c>
      <c r="G1362" t="s">
        <v>1440</v>
      </c>
      <c r="H1362" t="s">
        <v>1440</v>
      </c>
      <c r="I1362" s="30">
        <v>9.99</v>
      </c>
      <c r="J1362" s="30">
        <v>6.99</v>
      </c>
      <c r="K1362" s="30">
        <v>3</v>
      </c>
      <c r="L1362" s="30">
        <v>14.45</v>
      </c>
      <c r="M1362" s="30">
        <v>12</v>
      </c>
      <c r="N1362" s="30">
        <v>2</v>
      </c>
      <c r="O1362" s="30">
        <v>0</v>
      </c>
      <c r="P1362" s="30">
        <v>2</v>
      </c>
      <c r="Q1362" s="30">
        <f t="shared" si="189"/>
        <v>9.99</v>
      </c>
      <c r="R1362" s="30">
        <f t="shared" si="190"/>
        <v>6.99</v>
      </c>
      <c r="S1362" s="30">
        <f t="shared" si="191"/>
        <v>3</v>
      </c>
      <c r="T1362" s="30">
        <f t="shared" si="192"/>
        <v>14.45</v>
      </c>
      <c r="U1362" s="30">
        <f t="shared" si="193"/>
        <v>12</v>
      </c>
      <c r="V1362" s="30">
        <f t="shared" si="194"/>
        <v>2</v>
      </c>
      <c r="W1362" s="30">
        <f t="shared" si="195"/>
        <v>0</v>
      </c>
      <c r="X1362" s="30">
        <f t="shared" si="196"/>
        <v>2</v>
      </c>
      <c r="Y1362" s="30">
        <f t="shared" si="197"/>
        <v>50.43</v>
      </c>
    </row>
    <row r="1363" spans="1:25" x14ac:dyDescent="0.2">
      <c r="A1363" s="28">
        <v>43002</v>
      </c>
      <c r="B1363">
        <v>2017</v>
      </c>
      <c r="C1363">
        <v>9</v>
      </c>
      <c r="D1363" t="s">
        <v>568</v>
      </c>
      <c r="E1363" t="s">
        <v>421</v>
      </c>
      <c r="F1363">
        <v>7</v>
      </c>
      <c r="G1363" t="s">
        <v>1440</v>
      </c>
      <c r="H1363" t="s">
        <v>1440</v>
      </c>
      <c r="I1363" s="30">
        <v>3.66</v>
      </c>
      <c r="J1363" s="30">
        <v>4.8259999999999996</v>
      </c>
      <c r="K1363" s="30">
        <v>2</v>
      </c>
      <c r="L1363" s="30">
        <v>52.4</v>
      </c>
      <c r="M1363" s="30">
        <v>7</v>
      </c>
      <c r="N1363" s="30">
        <v>1</v>
      </c>
      <c r="O1363" s="30">
        <v>6</v>
      </c>
      <c r="P1363" s="30">
        <v>1</v>
      </c>
      <c r="Q1363" s="30">
        <f t="shared" si="189"/>
        <v>3.66</v>
      </c>
      <c r="R1363" s="30">
        <f t="shared" si="190"/>
        <v>4.8259999999999996</v>
      </c>
      <c r="S1363" s="30">
        <f t="shared" si="191"/>
        <v>2</v>
      </c>
      <c r="T1363" s="30">
        <f t="shared" si="192"/>
        <v>52.4</v>
      </c>
      <c r="U1363" s="30">
        <f t="shared" si="193"/>
        <v>7</v>
      </c>
      <c r="V1363" s="30">
        <f t="shared" si="194"/>
        <v>1</v>
      </c>
      <c r="W1363" s="30">
        <f t="shared" si="195"/>
        <v>6</v>
      </c>
      <c r="X1363" s="30">
        <f t="shared" si="196"/>
        <v>1</v>
      </c>
      <c r="Y1363" s="30">
        <f t="shared" si="197"/>
        <v>77.885999999999996</v>
      </c>
    </row>
    <row r="1364" spans="1:25" x14ac:dyDescent="0.2">
      <c r="A1364" s="28">
        <v>43003</v>
      </c>
      <c r="B1364">
        <v>2017</v>
      </c>
      <c r="C1364">
        <v>9</v>
      </c>
      <c r="D1364" t="s">
        <v>568</v>
      </c>
      <c r="E1364" t="s">
        <v>62</v>
      </c>
      <c r="F1364">
        <v>1</v>
      </c>
      <c r="G1364" t="s">
        <v>1440</v>
      </c>
      <c r="H1364" t="s">
        <v>1440</v>
      </c>
      <c r="I1364" s="30">
        <v>1</v>
      </c>
      <c r="J1364" s="30">
        <v>2.5169999999999999</v>
      </c>
      <c r="K1364" s="30">
        <v>1</v>
      </c>
      <c r="L1364" s="30">
        <v>39.200000000000003</v>
      </c>
      <c r="M1364" s="30">
        <v>7</v>
      </c>
      <c r="N1364" s="30">
        <v>3</v>
      </c>
      <c r="O1364" s="30">
        <v>26</v>
      </c>
      <c r="P1364" s="30">
        <v>1</v>
      </c>
      <c r="Q1364" s="30">
        <f t="shared" si="189"/>
        <v>1</v>
      </c>
      <c r="R1364" s="30">
        <f t="shared" si="190"/>
        <v>2.5169999999999999</v>
      </c>
      <c r="S1364" s="30">
        <f t="shared" si="191"/>
        <v>1</v>
      </c>
      <c r="T1364" s="30">
        <f t="shared" si="192"/>
        <v>39.200000000000003</v>
      </c>
      <c r="U1364" s="30">
        <f t="shared" si="193"/>
        <v>7</v>
      </c>
      <c r="V1364" s="30">
        <f t="shared" si="194"/>
        <v>3</v>
      </c>
      <c r="W1364" s="30">
        <f t="shared" si="195"/>
        <v>26</v>
      </c>
      <c r="X1364" s="30">
        <f t="shared" si="196"/>
        <v>1</v>
      </c>
      <c r="Y1364" s="30">
        <f t="shared" si="197"/>
        <v>80.716999999999999</v>
      </c>
    </row>
    <row r="1365" spans="1:25" x14ac:dyDescent="0.2">
      <c r="A1365" s="28">
        <v>43004</v>
      </c>
      <c r="B1365">
        <v>2017</v>
      </c>
      <c r="C1365">
        <v>9</v>
      </c>
      <c r="D1365" t="s">
        <v>568</v>
      </c>
      <c r="E1365" t="s">
        <v>411</v>
      </c>
      <c r="F1365">
        <v>2</v>
      </c>
      <c r="G1365" t="s">
        <v>1440</v>
      </c>
      <c r="H1365" t="s">
        <v>1440</v>
      </c>
      <c r="I1365" s="30">
        <v>2</v>
      </c>
      <c r="J1365" s="30">
        <v>5.67</v>
      </c>
      <c r="K1365" s="30">
        <v>2.1</v>
      </c>
      <c r="L1365" s="30">
        <v>38.6</v>
      </c>
      <c r="M1365" s="30">
        <v>4</v>
      </c>
      <c r="N1365" s="30">
        <v>0</v>
      </c>
      <c r="O1365" s="30">
        <v>6</v>
      </c>
      <c r="P1365" s="30">
        <v>1</v>
      </c>
      <c r="Q1365" s="30">
        <f t="shared" si="189"/>
        <v>2</v>
      </c>
      <c r="R1365" s="30">
        <f t="shared" si="190"/>
        <v>5.67</v>
      </c>
      <c r="S1365" s="30">
        <f t="shared" si="191"/>
        <v>2.1</v>
      </c>
      <c r="T1365" s="30">
        <f t="shared" si="192"/>
        <v>38.6</v>
      </c>
      <c r="U1365" s="30">
        <f t="shared" si="193"/>
        <v>4</v>
      </c>
      <c r="V1365" s="30">
        <f t="shared" si="194"/>
        <v>0</v>
      </c>
      <c r="W1365" s="30">
        <f t="shared" si="195"/>
        <v>6</v>
      </c>
      <c r="X1365" s="30">
        <f t="shared" si="196"/>
        <v>1</v>
      </c>
      <c r="Y1365" s="30">
        <f t="shared" si="197"/>
        <v>59.370000000000005</v>
      </c>
    </row>
    <row r="1366" spans="1:25" x14ac:dyDescent="0.2">
      <c r="A1366" s="28">
        <v>43005</v>
      </c>
      <c r="B1366">
        <v>2017</v>
      </c>
      <c r="C1366">
        <v>9</v>
      </c>
      <c r="D1366" t="s">
        <v>568</v>
      </c>
      <c r="E1366" t="s">
        <v>413</v>
      </c>
      <c r="F1366">
        <v>3</v>
      </c>
      <c r="G1366" t="s">
        <v>1440</v>
      </c>
      <c r="H1366" t="s">
        <v>1440</v>
      </c>
      <c r="I1366" s="30">
        <v>4</v>
      </c>
      <c r="J1366" s="30">
        <v>2.33</v>
      </c>
      <c r="K1366" s="30">
        <v>3</v>
      </c>
      <c r="L1366" s="30">
        <v>38</v>
      </c>
      <c r="M1366" s="30">
        <v>7</v>
      </c>
      <c r="N1366" s="30">
        <v>3</v>
      </c>
      <c r="O1366" s="30">
        <v>3</v>
      </c>
      <c r="P1366" s="30">
        <v>0</v>
      </c>
      <c r="Q1366" s="30">
        <f t="shared" si="189"/>
        <v>4</v>
      </c>
      <c r="R1366" s="30">
        <f t="shared" si="190"/>
        <v>2.33</v>
      </c>
      <c r="S1366" s="30">
        <f t="shared" si="191"/>
        <v>3</v>
      </c>
      <c r="T1366" s="30">
        <f t="shared" si="192"/>
        <v>38</v>
      </c>
      <c r="U1366" s="30">
        <f t="shared" si="193"/>
        <v>7</v>
      </c>
      <c r="V1366" s="30">
        <f t="shared" si="194"/>
        <v>3</v>
      </c>
      <c r="W1366" s="30">
        <f t="shared" si="195"/>
        <v>3</v>
      </c>
      <c r="X1366" s="30">
        <f t="shared" si="196"/>
        <v>0</v>
      </c>
      <c r="Y1366" s="30">
        <f t="shared" si="197"/>
        <v>60.33</v>
      </c>
    </row>
    <row r="1367" spans="1:25" x14ac:dyDescent="0.2">
      <c r="A1367" s="28">
        <v>43006</v>
      </c>
      <c r="B1367">
        <v>2017</v>
      </c>
      <c r="C1367">
        <v>9</v>
      </c>
      <c r="D1367" t="s">
        <v>568</v>
      </c>
      <c r="E1367" t="s">
        <v>415</v>
      </c>
      <c r="F1367">
        <v>4</v>
      </c>
      <c r="G1367" t="s">
        <v>1440</v>
      </c>
      <c r="H1367" t="s">
        <v>1440</v>
      </c>
      <c r="I1367" s="30">
        <v>3.34</v>
      </c>
      <c r="J1367" s="30">
        <v>2.68</v>
      </c>
      <c r="K1367" s="30">
        <v>2.5</v>
      </c>
      <c r="L1367" s="30">
        <v>37.85</v>
      </c>
      <c r="M1367" s="30">
        <v>3</v>
      </c>
      <c r="N1367" s="30">
        <v>0</v>
      </c>
      <c r="O1367" s="30">
        <v>10</v>
      </c>
      <c r="P1367" s="30">
        <v>0</v>
      </c>
      <c r="Q1367" s="30">
        <f t="shared" si="189"/>
        <v>3.34</v>
      </c>
      <c r="R1367" s="30">
        <f t="shared" si="190"/>
        <v>2.68</v>
      </c>
      <c r="S1367" s="30">
        <f t="shared" si="191"/>
        <v>2.5</v>
      </c>
      <c r="T1367" s="30">
        <f t="shared" si="192"/>
        <v>37.85</v>
      </c>
      <c r="U1367" s="30">
        <f t="shared" si="193"/>
        <v>3</v>
      </c>
      <c r="V1367" s="30">
        <f t="shared" si="194"/>
        <v>0</v>
      </c>
      <c r="W1367" s="30">
        <f t="shared" si="195"/>
        <v>10</v>
      </c>
      <c r="X1367" s="30">
        <f t="shared" si="196"/>
        <v>0</v>
      </c>
      <c r="Y1367" s="30">
        <f t="shared" si="197"/>
        <v>59.370000000000005</v>
      </c>
    </row>
    <row r="1368" spans="1:25" x14ac:dyDescent="0.2">
      <c r="A1368" s="28">
        <v>43007</v>
      </c>
      <c r="B1368">
        <v>2017</v>
      </c>
      <c r="C1368">
        <v>9</v>
      </c>
      <c r="D1368" t="s">
        <v>568</v>
      </c>
      <c r="E1368" t="s">
        <v>417</v>
      </c>
      <c r="F1368">
        <v>5</v>
      </c>
      <c r="G1368" t="s">
        <v>1440</v>
      </c>
      <c r="H1368" t="s">
        <v>1440</v>
      </c>
      <c r="I1368" s="30">
        <v>1</v>
      </c>
      <c r="J1368" s="30">
        <v>5</v>
      </c>
      <c r="K1368" s="30">
        <v>3</v>
      </c>
      <c r="L1368" s="30">
        <v>35.4</v>
      </c>
      <c r="M1368" s="30">
        <v>8</v>
      </c>
      <c r="N1368" s="30">
        <v>6</v>
      </c>
      <c r="O1368" s="30">
        <v>5</v>
      </c>
      <c r="P1368" s="30">
        <v>1</v>
      </c>
      <c r="Q1368" s="30">
        <f t="shared" si="189"/>
        <v>1</v>
      </c>
      <c r="R1368" s="30">
        <f t="shared" si="190"/>
        <v>5</v>
      </c>
      <c r="S1368" s="30">
        <f t="shared" si="191"/>
        <v>3</v>
      </c>
      <c r="T1368" s="30">
        <f t="shared" si="192"/>
        <v>35.4</v>
      </c>
      <c r="U1368" s="30">
        <f t="shared" si="193"/>
        <v>8</v>
      </c>
      <c r="V1368" s="30">
        <f t="shared" si="194"/>
        <v>6</v>
      </c>
      <c r="W1368" s="30">
        <f t="shared" si="195"/>
        <v>5</v>
      </c>
      <c r="X1368" s="30">
        <f t="shared" si="196"/>
        <v>1</v>
      </c>
      <c r="Y1368" s="30">
        <f t="shared" si="197"/>
        <v>64.400000000000006</v>
      </c>
    </row>
    <row r="1369" spans="1:25" x14ac:dyDescent="0.2">
      <c r="A1369" s="28">
        <v>43008</v>
      </c>
      <c r="B1369">
        <v>2017</v>
      </c>
      <c r="C1369">
        <v>9</v>
      </c>
      <c r="D1369" t="s">
        <v>568</v>
      </c>
      <c r="E1369" t="s">
        <v>419</v>
      </c>
      <c r="F1369">
        <v>6</v>
      </c>
      <c r="G1369" t="s">
        <v>1440</v>
      </c>
      <c r="H1369" t="s">
        <v>1440</v>
      </c>
      <c r="I1369" s="30">
        <v>5.33</v>
      </c>
      <c r="J1369" s="30">
        <v>3.01</v>
      </c>
      <c r="K1369" s="30">
        <v>3</v>
      </c>
      <c r="L1369" s="30">
        <v>61.9</v>
      </c>
      <c r="M1369" s="30">
        <v>6</v>
      </c>
      <c r="N1369" s="30">
        <v>0</v>
      </c>
      <c r="O1369" s="30">
        <v>28</v>
      </c>
      <c r="P1369" s="30">
        <v>0</v>
      </c>
      <c r="Q1369" s="30">
        <f t="shared" si="189"/>
        <v>5.33</v>
      </c>
      <c r="R1369" s="30">
        <f t="shared" si="190"/>
        <v>3.01</v>
      </c>
      <c r="S1369" s="30">
        <f t="shared" si="191"/>
        <v>3</v>
      </c>
      <c r="T1369" s="30">
        <f t="shared" si="192"/>
        <v>61.9</v>
      </c>
      <c r="U1369" s="30">
        <f t="shared" si="193"/>
        <v>6</v>
      </c>
      <c r="V1369" s="30">
        <f t="shared" si="194"/>
        <v>0</v>
      </c>
      <c r="W1369" s="30">
        <f t="shared" si="195"/>
        <v>28</v>
      </c>
      <c r="X1369" s="30">
        <f t="shared" si="196"/>
        <v>0</v>
      </c>
      <c r="Y1369" s="30">
        <f t="shared" si="197"/>
        <v>107.24</v>
      </c>
    </row>
    <row r="1370" spans="1:25" x14ac:dyDescent="0.2">
      <c r="A1370" s="28">
        <v>43009</v>
      </c>
      <c r="B1370">
        <v>2017</v>
      </c>
      <c r="C1370">
        <v>10</v>
      </c>
      <c r="D1370" t="s">
        <v>569</v>
      </c>
      <c r="E1370" t="s">
        <v>421</v>
      </c>
      <c r="F1370">
        <v>7</v>
      </c>
      <c r="G1370" t="s">
        <v>1440</v>
      </c>
      <c r="H1370" t="s">
        <v>1440</v>
      </c>
      <c r="I1370" s="30">
        <v>4</v>
      </c>
      <c r="J1370" s="30">
        <v>5.891</v>
      </c>
      <c r="K1370" s="30">
        <v>3</v>
      </c>
      <c r="L1370" s="30">
        <v>72.099999999999994</v>
      </c>
      <c r="M1370" s="30">
        <v>7</v>
      </c>
      <c r="N1370" s="30">
        <v>1</v>
      </c>
      <c r="O1370" s="30">
        <v>20</v>
      </c>
      <c r="P1370" s="30">
        <v>1</v>
      </c>
      <c r="Q1370" s="30">
        <f t="shared" si="189"/>
        <v>4</v>
      </c>
      <c r="R1370" s="30">
        <f t="shared" si="190"/>
        <v>5.891</v>
      </c>
      <c r="S1370" s="30">
        <f t="shared" si="191"/>
        <v>3</v>
      </c>
      <c r="T1370" s="30">
        <f t="shared" si="192"/>
        <v>72.099999999999994</v>
      </c>
      <c r="U1370" s="30">
        <f t="shared" si="193"/>
        <v>7</v>
      </c>
      <c r="V1370" s="30">
        <f t="shared" si="194"/>
        <v>1</v>
      </c>
      <c r="W1370" s="30">
        <f t="shared" si="195"/>
        <v>20</v>
      </c>
      <c r="X1370" s="30">
        <f t="shared" si="196"/>
        <v>1</v>
      </c>
      <c r="Y1370" s="30">
        <f t="shared" si="197"/>
        <v>113.991</v>
      </c>
    </row>
    <row r="1371" spans="1:25" x14ac:dyDescent="0.2">
      <c r="A1371" s="28">
        <v>43010</v>
      </c>
      <c r="B1371">
        <v>2017</v>
      </c>
      <c r="C1371">
        <v>10</v>
      </c>
      <c r="D1371" t="s">
        <v>569</v>
      </c>
      <c r="E1371" t="s">
        <v>62</v>
      </c>
      <c r="F1371">
        <v>1</v>
      </c>
      <c r="G1371" t="s">
        <v>1440</v>
      </c>
      <c r="H1371" t="s">
        <v>1440</v>
      </c>
      <c r="I1371" s="30">
        <v>8.33</v>
      </c>
      <c r="J1371" s="30">
        <v>2</v>
      </c>
      <c r="K1371" s="30">
        <v>3.15</v>
      </c>
      <c r="L1371" s="30">
        <v>18</v>
      </c>
      <c r="M1371" s="30">
        <v>3</v>
      </c>
      <c r="N1371" s="30">
        <v>1</v>
      </c>
      <c r="O1371" s="30">
        <v>0</v>
      </c>
      <c r="P1371" s="30">
        <v>0</v>
      </c>
      <c r="Q1371" s="30">
        <f t="shared" si="189"/>
        <v>8.33</v>
      </c>
      <c r="R1371" s="30">
        <f t="shared" si="190"/>
        <v>2</v>
      </c>
      <c r="S1371" s="30">
        <f t="shared" si="191"/>
        <v>3.15</v>
      </c>
      <c r="T1371" s="30">
        <f t="shared" si="192"/>
        <v>18</v>
      </c>
      <c r="U1371" s="30">
        <f t="shared" si="193"/>
        <v>3</v>
      </c>
      <c r="V1371" s="30">
        <f t="shared" si="194"/>
        <v>1</v>
      </c>
      <c r="W1371" s="30">
        <f t="shared" si="195"/>
        <v>0</v>
      </c>
      <c r="X1371" s="30">
        <f t="shared" si="196"/>
        <v>0</v>
      </c>
      <c r="Y1371" s="30">
        <f t="shared" si="197"/>
        <v>35.480000000000004</v>
      </c>
    </row>
    <row r="1372" spans="1:25" x14ac:dyDescent="0.2">
      <c r="A1372" s="28">
        <v>43011</v>
      </c>
      <c r="B1372">
        <v>2017</v>
      </c>
      <c r="C1372">
        <v>10</v>
      </c>
      <c r="D1372" t="s">
        <v>569</v>
      </c>
      <c r="E1372" t="s">
        <v>411</v>
      </c>
      <c r="F1372">
        <v>2</v>
      </c>
      <c r="G1372" t="s">
        <v>1440</v>
      </c>
      <c r="H1372" t="s">
        <v>1440</v>
      </c>
      <c r="I1372" s="30">
        <v>0.34</v>
      </c>
      <c r="J1372" s="30">
        <v>2.1</v>
      </c>
      <c r="K1372" s="30">
        <v>3.15</v>
      </c>
      <c r="L1372" s="30">
        <v>57.2</v>
      </c>
      <c r="M1372" s="30">
        <v>21</v>
      </c>
      <c r="N1372" s="30">
        <v>3</v>
      </c>
      <c r="O1372" s="30">
        <v>5</v>
      </c>
      <c r="P1372" s="30">
        <v>2</v>
      </c>
      <c r="Q1372" s="30">
        <f t="shared" si="189"/>
        <v>0.34</v>
      </c>
      <c r="R1372" s="30">
        <f t="shared" si="190"/>
        <v>2.1</v>
      </c>
      <c r="S1372" s="30">
        <f t="shared" si="191"/>
        <v>3.15</v>
      </c>
      <c r="T1372" s="30">
        <f t="shared" si="192"/>
        <v>57.2</v>
      </c>
      <c r="U1372" s="30">
        <f t="shared" si="193"/>
        <v>21</v>
      </c>
      <c r="V1372" s="30">
        <f t="shared" si="194"/>
        <v>3</v>
      </c>
      <c r="W1372" s="30">
        <f t="shared" si="195"/>
        <v>5</v>
      </c>
      <c r="X1372" s="30">
        <f t="shared" si="196"/>
        <v>2</v>
      </c>
      <c r="Y1372" s="30">
        <f t="shared" si="197"/>
        <v>93.79</v>
      </c>
    </row>
    <row r="1373" spans="1:25" x14ac:dyDescent="0.2">
      <c r="A1373" s="28">
        <v>43012</v>
      </c>
      <c r="B1373">
        <v>2017</v>
      </c>
      <c r="C1373">
        <v>10</v>
      </c>
      <c r="D1373" t="s">
        <v>569</v>
      </c>
      <c r="E1373" t="s">
        <v>413</v>
      </c>
      <c r="F1373">
        <v>3</v>
      </c>
      <c r="G1373" t="s">
        <v>1440</v>
      </c>
      <c r="H1373" t="s">
        <v>1440</v>
      </c>
      <c r="I1373" s="30">
        <v>2</v>
      </c>
      <c r="J1373" s="30">
        <v>4.33</v>
      </c>
      <c r="K1373" s="30">
        <v>4</v>
      </c>
      <c r="L1373" s="30">
        <v>37</v>
      </c>
      <c r="M1373" s="30">
        <v>6</v>
      </c>
      <c r="N1373" s="30">
        <v>0</v>
      </c>
      <c r="O1373" s="30">
        <v>2</v>
      </c>
      <c r="P1373" s="30">
        <v>1</v>
      </c>
      <c r="Q1373" s="30">
        <f t="shared" si="189"/>
        <v>2</v>
      </c>
      <c r="R1373" s="30">
        <f t="shared" si="190"/>
        <v>4.33</v>
      </c>
      <c r="S1373" s="30">
        <f t="shared" si="191"/>
        <v>4</v>
      </c>
      <c r="T1373" s="30">
        <f t="shared" si="192"/>
        <v>37</v>
      </c>
      <c r="U1373" s="30">
        <f t="shared" si="193"/>
        <v>6</v>
      </c>
      <c r="V1373" s="30">
        <f t="shared" si="194"/>
        <v>0</v>
      </c>
      <c r="W1373" s="30">
        <f t="shared" si="195"/>
        <v>2</v>
      </c>
      <c r="X1373" s="30">
        <f t="shared" si="196"/>
        <v>1</v>
      </c>
      <c r="Y1373" s="30">
        <f t="shared" si="197"/>
        <v>56.33</v>
      </c>
    </row>
    <row r="1374" spans="1:25" x14ac:dyDescent="0.2">
      <c r="A1374" s="28">
        <v>43013</v>
      </c>
      <c r="B1374">
        <v>2017</v>
      </c>
      <c r="C1374">
        <v>10</v>
      </c>
      <c r="D1374" t="s">
        <v>569</v>
      </c>
      <c r="E1374" t="s">
        <v>415</v>
      </c>
      <c r="F1374">
        <v>4</v>
      </c>
      <c r="G1374" t="s">
        <v>1440</v>
      </c>
      <c r="H1374" t="s">
        <v>1440</v>
      </c>
      <c r="I1374" s="30">
        <v>5.33</v>
      </c>
      <c r="J1374" s="30">
        <v>3.99</v>
      </c>
      <c r="K1374" s="30">
        <v>5</v>
      </c>
      <c r="L1374" s="30">
        <v>40.799999999999997</v>
      </c>
      <c r="M1374" s="30">
        <v>5</v>
      </c>
      <c r="N1374" s="30">
        <v>0</v>
      </c>
      <c r="O1374" s="30">
        <v>11</v>
      </c>
      <c r="P1374" s="30">
        <v>2</v>
      </c>
      <c r="Q1374" s="30">
        <f t="shared" si="189"/>
        <v>5.33</v>
      </c>
      <c r="R1374" s="30">
        <f t="shared" si="190"/>
        <v>3.99</v>
      </c>
      <c r="S1374" s="30">
        <f t="shared" si="191"/>
        <v>5</v>
      </c>
      <c r="T1374" s="30">
        <f t="shared" si="192"/>
        <v>40.799999999999997</v>
      </c>
      <c r="U1374" s="30">
        <f t="shared" si="193"/>
        <v>5</v>
      </c>
      <c r="V1374" s="30">
        <f t="shared" si="194"/>
        <v>0</v>
      </c>
      <c r="W1374" s="30">
        <f t="shared" si="195"/>
        <v>11</v>
      </c>
      <c r="X1374" s="30">
        <f t="shared" si="196"/>
        <v>2</v>
      </c>
      <c r="Y1374" s="30">
        <f t="shared" si="197"/>
        <v>73.12</v>
      </c>
    </row>
    <row r="1375" spans="1:25" x14ac:dyDescent="0.2">
      <c r="A1375" s="28">
        <v>43014</v>
      </c>
      <c r="B1375">
        <v>2017</v>
      </c>
      <c r="C1375">
        <v>10</v>
      </c>
      <c r="D1375" t="s">
        <v>569</v>
      </c>
      <c r="E1375" t="s">
        <v>417</v>
      </c>
      <c r="F1375">
        <v>5</v>
      </c>
      <c r="G1375" t="s">
        <v>1440</v>
      </c>
      <c r="H1375" t="s">
        <v>1440</v>
      </c>
      <c r="I1375" s="30">
        <v>3.99</v>
      </c>
      <c r="J1375" s="30">
        <v>4.66</v>
      </c>
      <c r="K1375" s="30">
        <v>1</v>
      </c>
      <c r="L1375" s="30">
        <v>39.799999999999997</v>
      </c>
      <c r="M1375" s="30">
        <v>7</v>
      </c>
      <c r="N1375" s="30">
        <v>0</v>
      </c>
      <c r="O1375" s="30">
        <v>6</v>
      </c>
      <c r="P1375" s="30">
        <v>2</v>
      </c>
      <c r="Q1375" s="30">
        <f t="shared" si="189"/>
        <v>3.99</v>
      </c>
      <c r="R1375" s="30">
        <f t="shared" si="190"/>
        <v>4.66</v>
      </c>
      <c r="S1375" s="30">
        <f t="shared" si="191"/>
        <v>1</v>
      </c>
      <c r="T1375" s="30">
        <f t="shared" si="192"/>
        <v>39.799999999999997</v>
      </c>
      <c r="U1375" s="30">
        <f t="shared" si="193"/>
        <v>7</v>
      </c>
      <c r="V1375" s="30">
        <f t="shared" si="194"/>
        <v>0</v>
      </c>
      <c r="W1375" s="30">
        <f t="shared" si="195"/>
        <v>6</v>
      </c>
      <c r="X1375" s="30">
        <f t="shared" si="196"/>
        <v>2</v>
      </c>
      <c r="Y1375" s="30">
        <f t="shared" si="197"/>
        <v>64.449999999999989</v>
      </c>
    </row>
    <row r="1376" spans="1:25" x14ac:dyDescent="0.2">
      <c r="A1376" s="28">
        <v>43015</v>
      </c>
      <c r="B1376">
        <v>2017</v>
      </c>
      <c r="C1376">
        <v>10</v>
      </c>
      <c r="D1376" t="s">
        <v>569</v>
      </c>
      <c r="E1376" t="s">
        <v>419</v>
      </c>
      <c r="F1376">
        <v>6</v>
      </c>
      <c r="G1376" t="s">
        <v>1440</v>
      </c>
      <c r="H1376" t="s">
        <v>1440</v>
      </c>
      <c r="I1376" s="30">
        <v>4</v>
      </c>
      <c r="J1376" s="30">
        <v>2.0230000000000001</v>
      </c>
      <c r="K1376" s="30">
        <v>2</v>
      </c>
      <c r="L1376" s="30">
        <v>35.25</v>
      </c>
      <c r="M1376" s="30">
        <v>4</v>
      </c>
      <c r="N1376" s="30">
        <v>0</v>
      </c>
      <c r="O1376" s="30">
        <v>10</v>
      </c>
      <c r="P1376" s="30">
        <v>1</v>
      </c>
      <c r="Q1376" s="30">
        <f t="shared" si="189"/>
        <v>4</v>
      </c>
      <c r="R1376" s="30">
        <f t="shared" si="190"/>
        <v>2.0230000000000001</v>
      </c>
      <c r="S1376" s="30">
        <f t="shared" si="191"/>
        <v>2</v>
      </c>
      <c r="T1376" s="30">
        <f t="shared" si="192"/>
        <v>35.25</v>
      </c>
      <c r="U1376" s="30">
        <f t="shared" si="193"/>
        <v>4</v>
      </c>
      <c r="V1376" s="30">
        <f t="shared" si="194"/>
        <v>0</v>
      </c>
      <c r="W1376" s="30">
        <f t="shared" si="195"/>
        <v>10</v>
      </c>
      <c r="X1376" s="30">
        <f t="shared" si="196"/>
        <v>1</v>
      </c>
      <c r="Y1376" s="30">
        <f t="shared" si="197"/>
        <v>58.272999999999996</v>
      </c>
    </row>
    <row r="1377" spans="1:25" x14ac:dyDescent="0.2">
      <c r="A1377" s="28">
        <v>43016</v>
      </c>
      <c r="B1377">
        <v>2017</v>
      </c>
      <c r="C1377">
        <v>10</v>
      </c>
      <c r="D1377" t="s">
        <v>569</v>
      </c>
      <c r="E1377" t="s">
        <v>421</v>
      </c>
      <c r="F1377">
        <v>7</v>
      </c>
      <c r="G1377" t="s">
        <v>1440</v>
      </c>
      <c r="H1377" t="s">
        <v>1440</v>
      </c>
      <c r="I1377" s="30">
        <v>8.67</v>
      </c>
      <c r="J1377" s="30">
        <v>3.2610000000000001</v>
      </c>
      <c r="K1377" s="30">
        <v>5.2</v>
      </c>
      <c r="L1377" s="30">
        <v>77.099999999999994</v>
      </c>
      <c r="M1377" s="30">
        <v>2</v>
      </c>
      <c r="N1377" s="30">
        <v>0</v>
      </c>
      <c r="O1377" s="30">
        <v>15</v>
      </c>
      <c r="P1377" s="30">
        <v>4</v>
      </c>
      <c r="Q1377" s="30">
        <f t="shared" si="189"/>
        <v>8.67</v>
      </c>
      <c r="R1377" s="30">
        <f t="shared" si="190"/>
        <v>3.2610000000000001</v>
      </c>
      <c r="S1377" s="30">
        <f t="shared" si="191"/>
        <v>5.2</v>
      </c>
      <c r="T1377" s="30">
        <f t="shared" si="192"/>
        <v>77.099999999999994</v>
      </c>
      <c r="U1377" s="30">
        <f t="shared" si="193"/>
        <v>2</v>
      </c>
      <c r="V1377" s="30">
        <f t="shared" si="194"/>
        <v>0</v>
      </c>
      <c r="W1377" s="30">
        <f t="shared" si="195"/>
        <v>15</v>
      </c>
      <c r="X1377" s="30">
        <f t="shared" si="196"/>
        <v>4</v>
      </c>
      <c r="Y1377" s="30">
        <f t="shared" si="197"/>
        <v>115.23099999999999</v>
      </c>
    </row>
    <row r="1378" spans="1:25" x14ac:dyDescent="0.2">
      <c r="A1378" s="28">
        <v>43017</v>
      </c>
      <c r="B1378">
        <v>2017</v>
      </c>
      <c r="C1378">
        <v>10</v>
      </c>
      <c r="D1378" t="s">
        <v>569</v>
      </c>
      <c r="E1378" t="s">
        <v>62</v>
      </c>
      <c r="F1378">
        <v>1</v>
      </c>
      <c r="G1378" t="s">
        <v>1440</v>
      </c>
      <c r="H1378" t="s">
        <v>1440</v>
      </c>
      <c r="I1378" s="30">
        <v>3.33</v>
      </c>
      <c r="J1378" s="30">
        <v>5.0659999999999998</v>
      </c>
      <c r="K1378" s="30">
        <v>2</v>
      </c>
      <c r="L1378" s="30">
        <v>57.6</v>
      </c>
      <c r="M1378" s="30">
        <v>7</v>
      </c>
      <c r="N1378" s="30">
        <v>0</v>
      </c>
      <c r="O1378" s="30">
        <v>5</v>
      </c>
      <c r="P1378" s="30">
        <v>1</v>
      </c>
      <c r="Q1378" s="30">
        <f t="shared" si="189"/>
        <v>3.33</v>
      </c>
      <c r="R1378" s="30">
        <f t="shared" si="190"/>
        <v>5.0659999999999998</v>
      </c>
      <c r="S1378" s="30">
        <f t="shared" si="191"/>
        <v>2</v>
      </c>
      <c r="T1378" s="30">
        <f t="shared" si="192"/>
        <v>57.6</v>
      </c>
      <c r="U1378" s="30">
        <f t="shared" si="193"/>
        <v>7</v>
      </c>
      <c r="V1378" s="30">
        <f t="shared" si="194"/>
        <v>0</v>
      </c>
      <c r="W1378" s="30">
        <f t="shared" si="195"/>
        <v>5</v>
      </c>
      <c r="X1378" s="30">
        <f t="shared" si="196"/>
        <v>1</v>
      </c>
      <c r="Y1378" s="30">
        <f t="shared" si="197"/>
        <v>80.996000000000009</v>
      </c>
    </row>
    <row r="1379" spans="1:25" x14ac:dyDescent="0.2">
      <c r="A1379" s="28">
        <v>43018</v>
      </c>
      <c r="B1379">
        <v>2017</v>
      </c>
      <c r="C1379">
        <v>10</v>
      </c>
      <c r="D1379" t="s">
        <v>569</v>
      </c>
      <c r="E1379" t="s">
        <v>411</v>
      </c>
      <c r="F1379">
        <v>2</v>
      </c>
      <c r="G1379" t="s">
        <v>1440</v>
      </c>
      <c r="H1379" t="s">
        <v>1440</v>
      </c>
      <c r="I1379" s="30">
        <v>10</v>
      </c>
      <c r="J1379" s="30">
        <v>2.68</v>
      </c>
      <c r="K1379" s="30">
        <v>2</v>
      </c>
      <c r="L1379" s="30">
        <v>25</v>
      </c>
      <c r="M1379" s="30">
        <v>8</v>
      </c>
      <c r="N1379" s="30">
        <v>0</v>
      </c>
      <c r="O1379" s="30">
        <v>11</v>
      </c>
      <c r="P1379" s="30">
        <v>3</v>
      </c>
      <c r="Q1379" s="30">
        <f t="shared" si="189"/>
        <v>10</v>
      </c>
      <c r="R1379" s="30">
        <f t="shared" si="190"/>
        <v>2.68</v>
      </c>
      <c r="S1379" s="30">
        <f t="shared" si="191"/>
        <v>2</v>
      </c>
      <c r="T1379" s="30">
        <f t="shared" si="192"/>
        <v>25</v>
      </c>
      <c r="U1379" s="30">
        <f t="shared" si="193"/>
        <v>8</v>
      </c>
      <c r="V1379" s="30">
        <f t="shared" si="194"/>
        <v>0</v>
      </c>
      <c r="W1379" s="30">
        <f t="shared" si="195"/>
        <v>11</v>
      </c>
      <c r="X1379" s="30">
        <f t="shared" si="196"/>
        <v>3</v>
      </c>
      <c r="Y1379" s="30">
        <f t="shared" si="197"/>
        <v>61.68</v>
      </c>
    </row>
    <row r="1380" spans="1:25" x14ac:dyDescent="0.2">
      <c r="A1380" s="28">
        <v>43019</v>
      </c>
      <c r="B1380">
        <v>2017</v>
      </c>
      <c r="C1380">
        <v>10</v>
      </c>
      <c r="D1380" t="s">
        <v>569</v>
      </c>
      <c r="E1380" t="s">
        <v>413</v>
      </c>
      <c r="F1380">
        <v>3</v>
      </c>
      <c r="G1380" t="s">
        <v>1440</v>
      </c>
      <c r="H1380" t="s">
        <v>1440</v>
      </c>
      <c r="I1380" s="30">
        <v>3.5</v>
      </c>
      <c r="J1380" s="30">
        <v>1</v>
      </c>
      <c r="K1380" s="30">
        <v>4.5999999999999996</v>
      </c>
      <c r="L1380" s="30">
        <v>39.4</v>
      </c>
      <c r="M1380" s="30">
        <v>2</v>
      </c>
      <c r="N1380" s="30">
        <v>0</v>
      </c>
      <c r="O1380" s="30">
        <v>6</v>
      </c>
      <c r="P1380" s="30">
        <v>2.5</v>
      </c>
      <c r="Q1380" s="30">
        <f t="shared" si="189"/>
        <v>3.5</v>
      </c>
      <c r="R1380" s="30">
        <f t="shared" si="190"/>
        <v>1</v>
      </c>
      <c r="S1380" s="30">
        <f t="shared" si="191"/>
        <v>4.5999999999999996</v>
      </c>
      <c r="T1380" s="30">
        <f t="shared" si="192"/>
        <v>39.4</v>
      </c>
      <c r="U1380" s="30">
        <f t="shared" si="193"/>
        <v>2</v>
      </c>
      <c r="V1380" s="30">
        <f t="shared" si="194"/>
        <v>0</v>
      </c>
      <c r="W1380" s="30">
        <f t="shared" si="195"/>
        <v>6</v>
      </c>
      <c r="X1380" s="30">
        <f t="shared" si="196"/>
        <v>2.5</v>
      </c>
      <c r="Y1380" s="30">
        <f t="shared" si="197"/>
        <v>59</v>
      </c>
    </row>
    <row r="1381" spans="1:25" x14ac:dyDescent="0.2">
      <c r="A1381" s="28">
        <v>43020</v>
      </c>
      <c r="B1381">
        <v>2017</v>
      </c>
      <c r="C1381">
        <v>10</v>
      </c>
      <c r="D1381" t="s">
        <v>569</v>
      </c>
      <c r="E1381" t="s">
        <v>415</v>
      </c>
      <c r="F1381">
        <v>4</v>
      </c>
      <c r="G1381" t="s">
        <v>1440</v>
      </c>
      <c r="H1381" t="s">
        <v>1440</v>
      </c>
      <c r="I1381" s="30">
        <v>4</v>
      </c>
      <c r="J1381" s="30">
        <v>2.3929999999999998</v>
      </c>
      <c r="K1381" s="30">
        <v>2.2999999999999998</v>
      </c>
      <c r="L1381" s="30">
        <v>41</v>
      </c>
      <c r="M1381" s="30">
        <v>9</v>
      </c>
      <c r="N1381" s="30">
        <v>0</v>
      </c>
      <c r="O1381" s="30">
        <v>1</v>
      </c>
      <c r="P1381" s="30">
        <v>2</v>
      </c>
      <c r="Q1381" s="30">
        <f t="shared" si="189"/>
        <v>4</v>
      </c>
      <c r="R1381" s="30">
        <f t="shared" si="190"/>
        <v>2.3929999999999998</v>
      </c>
      <c r="S1381" s="30">
        <f t="shared" si="191"/>
        <v>2.2999999999999998</v>
      </c>
      <c r="T1381" s="30">
        <f t="shared" si="192"/>
        <v>41</v>
      </c>
      <c r="U1381" s="30">
        <f t="shared" si="193"/>
        <v>9</v>
      </c>
      <c r="V1381" s="30">
        <f t="shared" si="194"/>
        <v>0</v>
      </c>
      <c r="W1381" s="30">
        <f t="shared" si="195"/>
        <v>1</v>
      </c>
      <c r="X1381" s="30">
        <f t="shared" si="196"/>
        <v>2</v>
      </c>
      <c r="Y1381" s="30">
        <f t="shared" si="197"/>
        <v>61.692999999999998</v>
      </c>
    </row>
    <row r="1382" spans="1:25" x14ac:dyDescent="0.2">
      <c r="A1382" s="28">
        <v>43021</v>
      </c>
      <c r="B1382">
        <v>2017</v>
      </c>
      <c r="C1382">
        <v>10</v>
      </c>
      <c r="D1382" t="s">
        <v>569</v>
      </c>
      <c r="E1382" t="s">
        <v>417</v>
      </c>
      <c r="F1382">
        <v>5</v>
      </c>
      <c r="G1382" t="s">
        <v>1440</v>
      </c>
      <c r="H1382" t="s">
        <v>1440</v>
      </c>
      <c r="I1382" s="30">
        <v>5.33</v>
      </c>
      <c r="J1382" s="30">
        <v>1.3959999999999999</v>
      </c>
      <c r="K1382" s="30">
        <v>0.6</v>
      </c>
      <c r="L1382" s="30">
        <v>38</v>
      </c>
      <c r="M1382" s="30">
        <v>8</v>
      </c>
      <c r="N1382" s="30">
        <v>2</v>
      </c>
      <c r="O1382" s="30">
        <v>3</v>
      </c>
      <c r="P1382" s="30">
        <v>4</v>
      </c>
      <c r="Q1382" s="30">
        <f t="shared" si="189"/>
        <v>5.33</v>
      </c>
      <c r="R1382" s="30">
        <f t="shared" si="190"/>
        <v>1.3959999999999999</v>
      </c>
      <c r="S1382" s="30">
        <f t="shared" si="191"/>
        <v>0.6</v>
      </c>
      <c r="T1382" s="30">
        <f t="shared" si="192"/>
        <v>38</v>
      </c>
      <c r="U1382" s="30">
        <f t="shared" si="193"/>
        <v>8</v>
      </c>
      <c r="V1382" s="30">
        <f t="shared" si="194"/>
        <v>2</v>
      </c>
      <c r="W1382" s="30">
        <f t="shared" si="195"/>
        <v>3</v>
      </c>
      <c r="X1382" s="30">
        <f t="shared" si="196"/>
        <v>4</v>
      </c>
      <c r="Y1382" s="30">
        <f t="shared" si="197"/>
        <v>62.326000000000001</v>
      </c>
    </row>
    <row r="1383" spans="1:25" x14ac:dyDescent="0.2">
      <c r="A1383" s="28">
        <v>43022</v>
      </c>
      <c r="B1383">
        <v>2017</v>
      </c>
      <c r="C1383">
        <v>10</v>
      </c>
      <c r="D1383" t="s">
        <v>569</v>
      </c>
      <c r="E1383" t="s">
        <v>419</v>
      </c>
      <c r="F1383">
        <v>6</v>
      </c>
      <c r="G1383" t="s">
        <v>1440</v>
      </c>
      <c r="H1383" t="s">
        <v>1440</v>
      </c>
      <c r="I1383" s="30">
        <v>4.84</v>
      </c>
      <c r="J1383" s="30">
        <v>3.66</v>
      </c>
      <c r="K1383" s="30">
        <v>4</v>
      </c>
      <c r="L1383" s="30">
        <v>42.2</v>
      </c>
      <c r="M1383" s="30">
        <v>9</v>
      </c>
      <c r="N1383" s="30">
        <v>1</v>
      </c>
      <c r="O1383" s="30">
        <v>20</v>
      </c>
      <c r="P1383" s="30">
        <v>0</v>
      </c>
      <c r="Q1383" s="30">
        <f t="shared" si="189"/>
        <v>4.84</v>
      </c>
      <c r="R1383" s="30">
        <f t="shared" si="190"/>
        <v>3.66</v>
      </c>
      <c r="S1383" s="30">
        <f t="shared" si="191"/>
        <v>4</v>
      </c>
      <c r="T1383" s="30">
        <f t="shared" si="192"/>
        <v>42.2</v>
      </c>
      <c r="U1383" s="30">
        <f t="shared" si="193"/>
        <v>9</v>
      </c>
      <c r="V1383" s="30">
        <f t="shared" si="194"/>
        <v>1</v>
      </c>
      <c r="W1383" s="30">
        <f t="shared" si="195"/>
        <v>20</v>
      </c>
      <c r="X1383" s="30">
        <f t="shared" si="196"/>
        <v>0</v>
      </c>
      <c r="Y1383" s="30">
        <f t="shared" si="197"/>
        <v>84.7</v>
      </c>
    </row>
    <row r="1384" spans="1:25" x14ac:dyDescent="0.2">
      <c r="A1384" s="28">
        <v>43023</v>
      </c>
      <c r="B1384">
        <v>2017</v>
      </c>
      <c r="C1384">
        <v>10</v>
      </c>
      <c r="D1384" t="s">
        <v>569</v>
      </c>
      <c r="E1384" t="s">
        <v>421</v>
      </c>
      <c r="F1384">
        <v>7</v>
      </c>
      <c r="G1384" t="s">
        <v>1440</v>
      </c>
      <c r="H1384" t="s">
        <v>1440</v>
      </c>
      <c r="I1384" s="30">
        <v>6</v>
      </c>
      <c r="J1384" s="30">
        <v>6.68</v>
      </c>
      <c r="K1384" s="30">
        <v>1</v>
      </c>
      <c r="L1384" s="30">
        <v>37</v>
      </c>
      <c r="M1384" s="30">
        <v>5</v>
      </c>
      <c r="N1384" s="30">
        <v>0</v>
      </c>
      <c r="O1384" s="30">
        <v>11</v>
      </c>
      <c r="P1384" s="30">
        <v>2</v>
      </c>
      <c r="Q1384" s="30">
        <f t="shared" si="189"/>
        <v>6</v>
      </c>
      <c r="R1384" s="30">
        <f t="shared" si="190"/>
        <v>6.68</v>
      </c>
      <c r="S1384" s="30">
        <f t="shared" si="191"/>
        <v>1</v>
      </c>
      <c r="T1384" s="30">
        <f t="shared" si="192"/>
        <v>37</v>
      </c>
      <c r="U1384" s="30">
        <f t="shared" si="193"/>
        <v>5</v>
      </c>
      <c r="V1384" s="30">
        <f t="shared" si="194"/>
        <v>0</v>
      </c>
      <c r="W1384" s="30">
        <f t="shared" si="195"/>
        <v>11</v>
      </c>
      <c r="X1384" s="30">
        <f t="shared" si="196"/>
        <v>2</v>
      </c>
      <c r="Y1384" s="30">
        <f t="shared" si="197"/>
        <v>68.680000000000007</v>
      </c>
    </row>
    <row r="1385" spans="1:25" x14ac:dyDescent="0.2">
      <c r="A1385" s="28">
        <v>43024</v>
      </c>
      <c r="B1385">
        <v>2017</v>
      </c>
      <c r="C1385">
        <v>10</v>
      </c>
      <c r="D1385" t="s">
        <v>569</v>
      </c>
      <c r="E1385" t="s">
        <v>62</v>
      </c>
      <c r="F1385">
        <v>1</v>
      </c>
      <c r="G1385" t="s">
        <v>1440</v>
      </c>
      <c r="H1385" t="s">
        <v>1440</v>
      </c>
      <c r="I1385" s="30">
        <v>2.33</v>
      </c>
      <c r="J1385" s="30">
        <v>0.67</v>
      </c>
      <c r="K1385" s="30">
        <v>0</v>
      </c>
      <c r="L1385" s="30">
        <v>45.1</v>
      </c>
      <c r="M1385" s="30">
        <v>9</v>
      </c>
      <c r="N1385" s="30">
        <v>0</v>
      </c>
      <c r="O1385" s="30">
        <v>2</v>
      </c>
      <c r="P1385" s="30">
        <v>2</v>
      </c>
      <c r="Q1385" s="30">
        <f t="shared" si="189"/>
        <v>2.33</v>
      </c>
      <c r="R1385" s="30">
        <f t="shared" si="190"/>
        <v>0.67</v>
      </c>
      <c r="S1385" s="30">
        <f t="shared" si="191"/>
        <v>0</v>
      </c>
      <c r="T1385" s="30">
        <f t="shared" si="192"/>
        <v>45.1</v>
      </c>
      <c r="U1385" s="30">
        <f t="shared" si="193"/>
        <v>9</v>
      </c>
      <c r="V1385" s="30">
        <f t="shared" si="194"/>
        <v>0</v>
      </c>
      <c r="W1385" s="30">
        <f t="shared" si="195"/>
        <v>2</v>
      </c>
      <c r="X1385" s="30">
        <f t="shared" si="196"/>
        <v>2</v>
      </c>
      <c r="Y1385" s="30">
        <f t="shared" si="197"/>
        <v>61.1</v>
      </c>
    </row>
    <row r="1386" spans="1:25" x14ac:dyDescent="0.2">
      <c r="A1386" s="28">
        <v>43025</v>
      </c>
      <c r="B1386">
        <v>2017</v>
      </c>
      <c r="C1386">
        <v>10</v>
      </c>
      <c r="D1386" t="s">
        <v>569</v>
      </c>
      <c r="E1386" t="s">
        <v>411</v>
      </c>
      <c r="F1386">
        <v>2</v>
      </c>
      <c r="G1386" t="s">
        <v>1440</v>
      </c>
      <c r="H1386" t="s">
        <v>1440</v>
      </c>
      <c r="I1386" s="30">
        <v>3.34</v>
      </c>
      <c r="J1386" s="30">
        <v>1.67</v>
      </c>
      <c r="K1386" s="30">
        <v>6</v>
      </c>
      <c r="L1386" s="30">
        <v>26.2</v>
      </c>
      <c r="M1386" s="30">
        <v>9</v>
      </c>
      <c r="N1386" s="30">
        <v>2</v>
      </c>
      <c r="O1386" s="30">
        <v>6</v>
      </c>
      <c r="P1386" s="30">
        <v>1</v>
      </c>
      <c r="Q1386" s="30">
        <f t="shared" si="189"/>
        <v>3.34</v>
      </c>
      <c r="R1386" s="30">
        <f t="shared" si="190"/>
        <v>1.67</v>
      </c>
      <c r="S1386" s="30">
        <f t="shared" si="191"/>
        <v>6</v>
      </c>
      <c r="T1386" s="30">
        <f t="shared" si="192"/>
        <v>26.2</v>
      </c>
      <c r="U1386" s="30">
        <f t="shared" si="193"/>
        <v>9</v>
      </c>
      <c r="V1386" s="30">
        <f t="shared" si="194"/>
        <v>2</v>
      </c>
      <c r="W1386" s="30">
        <f t="shared" si="195"/>
        <v>6</v>
      </c>
      <c r="X1386" s="30">
        <f t="shared" si="196"/>
        <v>1</v>
      </c>
      <c r="Y1386" s="30">
        <f t="shared" si="197"/>
        <v>55.21</v>
      </c>
    </row>
    <row r="1387" spans="1:25" x14ac:dyDescent="0.2">
      <c r="A1387" s="28">
        <v>43026</v>
      </c>
      <c r="B1387">
        <v>2017</v>
      </c>
      <c r="C1387">
        <v>10</v>
      </c>
      <c r="D1387" t="s">
        <v>569</v>
      </c>
      <c r="E1387" t="s">
        <v>413</v>
      </c>
      <c r="F1387">
        <v>3</v>
      </c>
      <c r="G1387" t="s">
        <v>1440</v>
      </c>
      <c r="H1387" t="s">
        <v>1440</v>
      </c>
      <c r="I1387" s="30">
        <v>5.34</v>
      </c>
      <c r="J1387" s="30">
        <v>1.33</v>
      </c>
      <c r="K1387" s="30">
        <v>1</v>
      </c>
      <c r="L1387" s="30">
        <v>52.85</v>
      </c>
      <c r="M1387" s="30">
        <v>15</v>
      </c>
      <c r="N1387" s="30">
        <v>0</v>
      </c>
      <c r="O1387" s="30">
        <v>1</v>
      </c>
      <c r="P1387" s="30">
        <v>1</v>
      </c>
      <c r="Q1387" s="30">
        <f t="shared" si="189"/>
        <v>5.34</v>
      </c>
      <c r="R1387" s="30">
        <f t="shared" si="190"/>
        <v>1.33</v>
      </c>
      <c r="S1387" s="30">
        <f t="shared" si="191"/>
        <v>1</v>
      </c>
      <c r="T1387" s="30">
        <f t="shared" si="192"/>
        <v>52.85</v>
      </c>
      <c r="U1387" s="30">
        <f t="shared" si="193"/>
        <v>15</v>
      </c>
      <c r="V1387" s="30">
        <f t="shared" si="194"/>
        <v>0</v>
      </c>
      <c r="W1387" s="30">
        <f t="shared" si="195"/>
        <v>1</v>
      </c>
      <c r="X1387" s="30">
        <f t="shared" si="196"/>
        <v>1</v>
      </c>
      <c r="Y1387" s="30">
        <f t="shared" si="197"/>
        <v>77.52000000000001</v>
      </c>
    </row>
    <row r="1388" spans="1:25" x14ac:dyDescent="0.2">
      <c r="A1388" s="28">
        <v>43027</v>
      </c>
      <c r="B1388">
        <v>2017</v>
      </c>
      <c r="C1388">
        <v>10</v>
      </c>
      <c r="D1388" t="s">
        <v>569</v>
      </c>
      <c r="E1388" t="s">
        <v>415</v>
      </c>
      <c r="F1388">
        <v>4</v>
      </c>
      <c r="G1388" t="s">
        <v>1440</v>
      </c>
      <c r="H1388" t="s">
        <v>1440</v>
      </c>
      <c r="I1388" s="30">
        <v>4.33</v>
      </c>
      <c r="J1388" s="30">
        <v>5.99</v>
      </c>
      <c r="K1388" s="30">
        <v>4.7</v>
      </c>
      <c r="L1388" s="30">
        <v>25.5</v>
      </c>
      <c r="M1388" s="30">
        <v>8</v>
      </c>
      <c r="N1388" s="30">
        <v>0</v>
      </c>
      <c r="O1388" s="30">
        <v>13</v>
      </c>
      <c r="P1388" s="30">
        <v>0</v>
      </c>
      <c r="Q1388" s="30">
        <f t="shared" si="189"/>
        <v>4.33</v>
      </c>
      <c r="R1388" s="30">
        <f t="shared" si="190"/>
        <v>5.99</v>
      </c>
      <c r="S1388" s="30">
        <f t="shared" si="191"/>
        <v>4.7</v>
      </c>
      <c r="T1388" s="30">
        <f t="shared" si="192"/>
        <v>25.5</v>
      </c>
      <c r="U1388" s="30">
        <f t="shared" si="193"/>
        <v>8</v>
      </c>
      <c r="V1388" s="30">
        <f t="shared" si="194"/>
        <v>0</v>
      </c>
      <c r="W1388" s="30">
        <f t="shared" si="195"/>
        <v>13</v>
      </c>
      <c r="X1388" s="30">
        <f t="shared" si="196"/>
        <v>0</v>
      </c>
      <c r="Y1388" s="30">
        <f t="shared" si="197"/>
        <v>61.519999999999996</v>
      </c>
    </row>
    <row r="1389" spans="1:25" x14ac:dyDescent="0.2">
      <c r="A1389" s="28">
        <v>43028</v>
      </c>
      <c r="B1389">
        <v>2017</v>
      </c>
      <c r="C1389">
        <v>10</v>
      </c>
      <c r="D1389" t="s">
        <v>569</v>
      </c>
      <c r="E1389" t="s">
        <v>417</v>
      </c>
      <c r="F1389">
        <v>5</v>
      </c>
      <c r="G1389" t="s">
        <v>1440</v>
      </c>
      <c r="H1389" t="s">
        <v>1440</v>
      </c>
      <c r="I1389" s="30">
        <v>2.83</v>
      </c>
      <c r="J1389" s="30">
        <v>4.3630000000000004</v>
      </c>
      <c r="K1389" s="30">
        <v>3</v>
      </c>
      <c r="L1389" s="30">
        <v>36.25</v>
      </c>
      <c r="M1389" s="30">
        <v>15</v>
      </c>
      <c r="N1389" s="30">
        <v>0</v>
      </c>
      <c r="O1389" s="30">
        <v>8</v>
      </c>
      <c r="P1389" s="30">
        <v>0</v>
      </c>
      <c r="Q1389" s="30">
        <f t="shared" si="189"/>
        <v>2.83</v>
      </c>
      <c r="R1389" s="30">
        <f t="shared" si="190"/>
        <v>4.3630000000000004</v>
      </c>
      <c r="S1389" s="30">
        <f t="shared" si="191"/>
        <v>3</v>
      </c>
      <c r="T1389" s="30">
        <f t="shared" si="192"/>
        <v>36.25</v>
      </c>
      <c r="U1389" s="30">
        <f t="shared" si="193"/>
        <v>15</v>
      </c>
      <c r="V1389" s="30">
        <f t="shared" si="194"/>
        <v>0</v>
      </c>
      <c r="W1389" s="30">
        <f t="shared" si="195"/>
        <v>8</v>
      </c>
      <c r="X1389" s="30">
        <f t="shared" si="196"/>
        <v>0</v>
      </c>
      <c r="Y1389" s="30">
        <f t="shared" si="197"/>
        <v>69.442999999999998</v>
      </c>
    </row>
    <row r="1390" spans="1:25" x14ac:dyDescent="0.2">
      <c r="A1390" s="28">
        <v>43029</v>
      </c>
      <c r="B1390">
        <v>2017</v>
      </c>
      <c r="C1390">
        <v>10</v>
      </c>
      <c r="D1390" t="s">
        <v>569</v>
      </c>
      <c r="E1390" t="s">
        <v>419</v>
      </c>
      <c r="F1390">
        <v>6</v>
      </c>
      <c r="G1390" t="s">
        <v>1440</v>
      </c>
      <c r="H1390" t="s">
        <v>1440</v>
      </c>
      <c r="I1390" s="30">
        <v>3.33</v>
      </c>
      <c r="J1390" s="30">
        <v>3.7690000000000001</v>
      </c>
      <c r="K1390" s="30">
        <v>3.3</v>
      </c>
      <c r="L1390" s="30">
        <v>25.2</v>
      </c>
      <c r="M1390" s="30">
        <v>9</v>
      </c>
      <c r="N1390" s="30">
        <v>3</v>
      </c>
      <c r="O1390" s="30">
        <v>5</v>
      </c>
      <c r="P1390" s="30">
        <v>4</v>
      </c>
      <c r="Q1390" s="30">
        <f t="shared" si="189"/>
        <v>3.33</v>
      </c>
      <c r="R1390" s="30">
        <f t="shared" si="190"/>
        <v>3.7690000000000001</v>
      </c>
      <c r="S1390" s="30">
        <f t="shared" si="191"/>
        <v>3.3</v>
      </c>
      <c r="T1390" s="30">
        <f t="shared" si="192"/>
        <v>25.2</v>
      </c>
      <c r="U1390" s="30">
        <f t="shared" si="193"/>
        <v>9</v>
      </c>
      <c r="V1390" s="30">
        <f t="shared" si="194"/>
        <v>3</v>
      </c>
      <c r="W1390" s="30">
        <f t="shared" si="195"/>
        <v>5</v>
      </c>
      <c r="X1390" s="30">
        <f t="shared" si="196"/>
        <v>4</v>
      </c>
      <c r="Y1390" s="30">
        <f t="shared" si="197"/>
        <v>56.599000000000004</v>
      </c>
    </row>
    <row r="1391" spans="1:25" x14ac:dyDescent="0.2">
      <c r="A1391" s="28">
        <v>43030</v>
      </c>
      <c r="B1391">
        <v>2017</v>
      </c>
      <c r="C1391">
        <v>10</v>
      </c>
      <c r="D1391" t="s">
        <v>569</v>
      </c>
      <c r="E1391" t="s">
        <v>421</v>
      </c>
      <c r="F1391">
        <v>7</v>
      </c>
      <c r="G1391" t="s">
        <v>1440</v>
      </c>
      <c r="H1391" t="s">
        <v>1440</v>
      </c>
      <c r="I1391" s="30">
        <v>8</v>
      </c>
      <c r="J1391" s="30">
        <v>5</v>
      </c>
      <c r="K1391" s="30">
        <v>5</v>
      </c>
      <c r="L1391" s="30">
        <v>57.8</v>
      </c>
      <c r="M1391" s="30">
        <v>8</v>
      </c>
      <c r="N1391" s="30">
        <v>0</v>
      </c>
      <c r="O1391" s="30">
        <v>9</v>
      </c>
      <c r="P1391" s="30">
        <v>2</v>
      </c>
      <c r="Q1391" s="30">
        <f t="shared" si="189"/>
        <v>8</v>
      </c>
      <c r="R1391" s="30">
        <f t="shared" si="190"/>
        <v>5</v>
      </c>
      <c r="S1391" s="30">
        <f t="shared" si="191"/>
        <v>5</v>
      </c>
      <c r="T1391" s="30">
        <f t="shared" si="192"/>
        <v>57.8</v>
      </c>
      <c r="U1391" s="30">
        <f t="shared" si="193"/>
        <v>8</v>
      </c>
      <c r="V1391" s="30">
        <f t="shared" si="194"/>
        <v>0</v>
      </c>
      <c r="W1391" s="30">
        <f t="shared" si="195"/>
        <v>9</v>
      </c>
      <c r="X1391" s="30">
        <f t="shared" si="196"/>
        <v>2</v>
      </c>
      <c r="Y1391" s="30">
        <f t="shared" si="197"/>
        <v>94.8</v>
      </c>
    </row>
    <row r="1392" spans="1:25" x14ac:dyDescent="0.2">
      <c r="A1392" s="28">
        <v>43031</v>
      </c>
      <c r="B1392">
        <v>2017</v>
      </c>
      <c r="C1392">
        <v>10</v>
      </c>
      <c r="D1392" t="s">
        <v>569</v>
      </c>
      <c r="E1392" t="s">
        <v>62</v>
      </c>
      <c r="F1392">
        <v>1</v>
      </c>
      <c r="G1392" t="s">
        <v>1440</v>
      </c>
      <c r="H1392" t="s">
        <v>1440</v>
      </c>
      <c r="I1392" s="30">
        <v>3.33</v>
      </c>
      <c r="J1392" s="30">
        <v>1.363</v>
      </c>
      <c r="K1392" s="30">
        <v>2</v>
      </c>
      <c r="L1392" s="30">
        <v>28.6</v>
      </c>
      <c r="M1392" s="30">
        <v>4</v>
      </c>
      <c r="N1392" s="30">
        <v>0</v>
      </c>
      <c r="O1392" s="30">
        <v>28</v>
      </c>
      <c r="P1392" s="30">
        <v>1</v>
      </c>
      <c r="Q1392" s="30">
        <f t="shared" si="189"/>
        <v>3.33</v>
      </c>
      <c r="R1392" s="30">
        <f t="shared" si="190"/>
        <v>1.363</v>
      </c>
      <c r="S1392" s="30">
        <f t="shared" si="191"/>
        <v>2</v>
      </c>
      <c r="T1392" s="30">
        <f t="shared" si="192"/>
        <v>28.6</v>
      </c>
      <c r="U1392" s="30">
        <f t="shared" si="193"/>
        <v>4</v>
      </c>
      <c r="V1392" s="30">
        <f t="shared" si="194"/>
        <v>0</v>
      </c>
      <c r="W1392" s="30">
        <f t="shared" si="195"/>
        <v>28</v>
      </c>
      <c r="X1392" s="30">
        <f t="shared" si="196"/>
        <v>1</v>
      </c>
      <c r="Y1392" s="30">
        <f t="shared" si="197"/>
        <v>68.293000000000006</v>
      </c>
    </row>
    <row r="1393" spans="1:25" x14ac:dyDescent="0.2">
      <c r="A1393" s="28">
        <v>43032</v>
      </c>
      <c r="B1393">
        <v>2017</v>
      </c>
      <c r="C1393">
        <v>10</v>
      </c>
      <c r="D1393" t="s">
        <v>569</v>
      </c>
      <c r="E1393" t="s">
        <v>411</v>
      </c>
      <c r="F1393">
        <v>2</v>
      </c>
      <c r="G1393" t="s">
        <v>1440</v>
      </c>
      <c r="H1393" t="s">
        <v>1440</v>
      </c>
      <c r="I1393" s="30">
        <v>2</v>
      </c>
      <c r="J1393" s="30">
        <v>2</v>
      </c>
      <c r="K1393" s="30">
        <v>10</v>
      </c>
      <c r="L1393" s="30">
        <v>65.2</v>
      </c>
      <c r="M1393" s="30">
        <v>3</v>
      </c>
      <c r="N1393" s="30">
        <v>0</v>
      </c>
      <c r="O1393" s="30">
        <v>10</v>
      </c>
      <c r="P1393" s="30">
        <v>1</v>
      </c>
      <c r="Q1393" s="30">
        <f t="shared" si="189"/>
        <v>2</v>
      </c>
      <c r="R1393" s="30">
        <f t="shared" si="190"/>
        <v>2</v>
      </c>
      <c r="S1393" s="30">
        <f t="shared" si="191"/>
        <v>10</v>
      </c>
      <c r="T1393" s="30">
        <f t="shared" si="192"/>
        <v>65.2</v>
      </c>
      <c r="U1393" s="30">
        <f t="shared" si="193"/>
        <v>3</v>
      </c>
      <c r="V1393" s="30">
        <f t="shared" si="194"/>
        <v>0</v>
      </c>
      <c r="W1393" s="30">
        <f t="shared" si="195"/>
        <v>10</v>
      </c>
      <c r="X1393" s="30">
        <f t="shared" si="196"/>
        <v>1</v>
      </c>
      <c r="Y1393" s="30">
        <f t="shared" si="197"/>
        <v>93.2</v>
      </c>
    </row>
    <row r="1394" spans="1:25" x14ac:dyDescent="0.2">
      <c r="A1394" s="28">
        <v>43033</v>
      </c>
      <c r="B1394">
        <v>2017</v>
      </c>
      <c r="C1394">
        <v>10</v>
      </c>
      <c r="D1394" t="s">
        <v>569</v>
      </c>
      <c r="E1394" t="s">
        <v>413</v>
      </c>
      <c r="F1394">
        <v>3</v>
      </c>
      <c r="G1394" t="s">
        <v>1440</v>
      </c>
      <c r="H1394" t="s">
        <v>1440</v>
      </c>
      <c r="I1394" s="30">
        <v>6.34</v>
      </c>
      <c r="J1394" s="30">
        <v>3.33</v>
      </c>
      <c r="K1394" s="30">
        <v>5.35</v>
      </c>
      <c r="L1394" s="30">
        <v>26.9</v>
      </c>
      <c r="M1394" s="30">
        <v>4</v>
      </c>
      <c r="N1394" s="30">
        <v>0</v>
      </c>
      <c r="O1394" s="30">
        <v>1</v>
      </c>
      <c r="P1394" s="30">
        <v>1</v>
      </c>
      <c r="Q1394" s="30">
        <f t="shared" si="189"/>
        <v>6.34</v>
      </c>
      <c r="R1394" s="30">
        <f t="shared" si="190"/>
        <v>3.33</v>
      </c>
      <c r="S1394" s="30">
        <f t="shared" si="191"/>
        <v>5.35</v>
      </c>
      <c r="T1394" s="30">
        <f t="shared" si="192"/>
        <v>26.9</v>
      </c>
      <c r="U1394" s="30">
        <f t="shared" si="193"/>
        <v>4</v>
      </c>
      <c r="V1394" s="30">
        <f t="shared" si="194"/>
        <v>0</v>
      </c>
      <c r="W1394" s="30">
        <f t="shared" si="195"/>
        <v>1</v>
      </c>
      <c r="X1394" s="30">
        <f t="shared" si="196"/>
        <v>1</v>
      </c>
      <c r="Y1394" s="30">
        <f t="shared" si="197"/>
        <v>47.92</v>
      </c>
    </row>
    <row r="1395" spans="1:25" x14ac:dyDescent="0.2">
      <c r="A1395" s="28">
        <v>43034</v>
      </c>
      <c r="B1395">
        <v>2017</v>
      </c>
      <c r="C1395">
        <v>10</v>
      </c>
      <c r="D1395" t="s">
        <v>569</v>
      </c>
      <c r="E1395" t="s">
        <v>415</v>
      </c>
      <c r="F1395">
        <v>4</v>
      </c>
      <c r="G1395" t="s">
        <v>1440</v>
      </c>
      <c r="H1395" t="s">
        <v>1440</v>
      </c>
      <c r="I1395" s="30">
        <v>1.33</v>
      </c>
      <c r="J1395" s="30">
        <v>1.099</v>
      </c>
      <c r="K1395" s="30">
        <v>2</v>
      </c>
      <c r="L1395" s="30">
        <v>38</v>
      </c>
      <c r="M1395" s="30">
        <v>9</v>
      </c>
      <c r="N1395" s="30">
        <v>1</v>
      </c>
      <c r="O1395" s="30">
        <v>5</v>
      </c>
      <c r="P1395" s="30">
        <v>2.2999999999999998</v>
      </c>
      <c r="Q1395" s="30">
        <f t="shared" si="189"/>
        <v>1.33</v>
      </c>
      <c r="R1395" s="30">
        <f t="shared" si="190"/>
        <v>1.099</v>
      </c>
      <c r="S1395" s="30">
        <f t="shared" si="191"/>
        <v>2</v>
      </c>
      <c r="T1395" s="30">
        <f t="shared" si="192"/>
        <v>38</v>
      </c>
      <c r="U1395" s="30">
        <f t="shared" si="193"/>
        <v>9</v>
      </c>
      <c r="V1395" s="30">
        <f t="shared" si="194"/>
        <v>1</v>
      </c>
      <c r="W1395" s="30">
        <f t="shared" si="195"/>
        <v>5</v>
      </c>
      <c r="X1395" s="30">
        <f t="shared" si="196"/>
        <v>2.2999999999999998</v>
      </c>
      <c r="Y1395" s="30">
        <f t="shared" si="197"/>
        <v>59.728999999999999</v>
      </c>
    </row>
    <row r="1396" spans="1:25" x14ac:dyDescent="0.2">
      <c r="A1396" s="28">
        <v>43035</v>
      </c>
      <c r="B1396">
        <v>2017</v>
      </c>
      <c r="C1396">
        <v>10</v>
      </c>
      <c r="D1396" t="s">
        <v>569</v>
      </c>
      <c r="E1396" t="s">
        <v>417</v>
      </c>
      <c r="F1396">
        <v>5</v>
      </c>
      <c r="G1396" t="s">
        <v>1440</v>
      </c>
      <c r="H1396" t="s">
        <v>1440</v>
      </c>
      <c r="I1396" s="30">
        <v>6.32</v>
      </c>
      <c r="J1396" s="30">
        <v>2.363</v>
      </c>
      <c r="K1396" s="30">
        <v>6</v>
      </c>
      <c r="L1396" s="30">
        <v>26</v>
      </c>
      <c r="M1396" s="30">
        <v>14</v>
      </c>
      <c r="N1396" s="30">
        <v>1</v>
      </c>
      <c r="O1396" s="30">
        <v>21</v>
      </c>
      <c r="P1396" s="30">
        <v>2</v>
      </c>
      <c r="Q1396" s="30">
        <f t="shared" si="189"/>
        <v>6.32</v>
      </c>
      <c r="R1396" s="30">
        <f t="shared" si="190"/>
        <v>2.363</v>
      </c>
      <c r="S1396" s="30">
        <f t="shared" si="191"/>
        <v>6</v>
      </c>
      <c r="T1396" s="30">
        <f t="shared" si="192"/>
        <v>26</v>
      </c>
      <c r="U1396" s="30">
        <f t="shared" si="193"/>
        <v>14</v>
      </c>
      <c r="V1396" s="30">
        <f t="shared" si="194"/>
        <v>1</v>
      </c>
      <c r="W1396" s="30">
        <f t="shared" si="195"/>
        <v>21</v>
      </c>
      <c r="X1396" s="30">
        <f t="shared" si="196"/>
        <v>2</v>
      </c>
      <c r="Y1396" s="30">
        <f t="shared" si="197"/>
        <v>78.682999999999993</v>
      </c>
    </row>
    <row r="1397" spans="1:25" x14ac:dyDescent="0.2">
      <c r="A1397" s="28">
        <v>43036</v>
      </c>
      <c r="B1397">
        <v>2017</v>
      </c>
      <c r="C1397">
        <v>10</v>
      </c>
      <c r="D1397" t="s">
        <v>569</v>
      </c>
      <c r="E1397" t="s">
        <v>419</v>
      </c>
      <c r="F1397">
        <v>6</v>
      </c>
      <c r="G1397" t="s">
        <v>1440</v>
      </c>
      <c r="H1397" t="s">
        <v>1440</v>
      </c>
      <c r="I1397" s="30">
        <v>5</v>
      </c>
      <c r="J1397" s="30">
        <v>2.33</v>
      </c>
      <c r="K1397" s="30">
        <v>4</v>
      </c>
      <c r="L1397" s="30">
        <v>24.1</v>
      </c>
      <c r="M1397" s="30">
        <v>11</v>
      </c>
      <c r="N1397" s="30">
        <v>0</v>
      </c>
      <c r="O1397" s="30">
        <v>7</v>
      </c>
      <c r="P1397" s="30">
        <v>3</v>
      </c>
      <c r="Q1397" s="30">
        <f t="shared" si="189"/>
        <v>5</v>
      </c>
      <c r="R1397" s="30">
        <f t="shared" si="190"/>
        <v>2.33</v>
      </c>
      <c r="S1397" s="30">
        <f t="shared" si="191"/>
        <v>4</v>
      </c>
      <c r="T1397" s="30">
        <f t="shared" si="192"/>
        <v>24.1</v>
      </c>
      <c r="U1397" s="30">
        <f t="shared" si="193"/>
        <v>11</v>
      </c>
      <c r="V1397" s="30">
        <f t="shared" si="194"/>
        <v>0</v>
      </c>
      <c r="W1397" s="30">
        <f t="shared" si="195"/>
        <v>7</v>
      </c>
      <c r="X1397" s="30">
        <f t="shared" si="196"/>
        <v>3</v>
      </c>
      <c r="Y1397" s="30">
        <f t="shared" si="197"/>
        <v>56.43</v>
      </c>
    </row>
    <row r="1398" spans="1:25" x14ac:dyDescent="0.2">
      <c r="A1398" s="28">
        <v>43037</v>
      </c>
      <c r="B1398">
        <v>2017</v>
      </c>
      <c r="C1398">
        <v>10</v>
      </c>
      <c r="D1398" t="s">
        <v>569</v>
      </c>
      <c r="E1398" t="s">
        <v>421</v>
      </c>
      <c r="F1398">
        <v>7</v>
      </c>
      <c r="G1398" t="s">
        <v>1440</v>
      </c>
      <c r="H1398" t="s">
        <v>1440</v>
      </c>
      <c r="I1398" s="30">
        <v>7.66</v>
      </c>
      <c r="J1398" s="30">
        <v>2.3730000000000002</v>
      </c>
      <c r="K1398" s="30">
        <v>1.05</v>
      </c>
      <c r="L1398" s="30">
        <v>36</v>
      </c>
      <c r="M1398" s="30">
        <v>3</v>
      </c>
      <c r="N1398" s="30">
        <v>0</v>
      </c>
      <c r="O1398" s="30">
        <v>1</v>
      </c>
      <c r="P1398" s="30">
        <v>2.2000000000000002</v>
      </c>
      <c r="Q1398" s="30">
        <f t="shared" si="189"/>
        <v>7.66</v>
      </c>
      <c r="R1398" s="30">
        <f t="shared" si="190"/>
        <v>2.3730000000000002</v>
      </c>
      <c r="S1398" s="30">
        <f t="shared" si="191"/>
        <v>1.05</v>
      </c>
      <c r="T1398" s="30">
        <f t="shared" si="192"/>
        <v>36</v>
      </c>
      <c r="U1398" s="30">
        <f t="shared" si="193"/>
        <v>3</v>
      </c>
      <c r="V1398" s="30">
        <f t="shared" si="194"/>
        <v>0</v>
      </c>
      <c r="W1398" s="30">
        <f t="shared" si="195"/>
        <v>1</v>
      </c>
      <c r="X1398" s="30">
        <f t="shared" si="196"/>
        <v>2.2000000000000002</v>
      </c>
      <c r="Y1398" s="30">
        <f t="shared" si="197"/>
        <v>53.283000000000001</v>
      </c>
    </row>
    <row r="1399" spans="1:25" x14ac:dyDescent="0.2">
      <c r="A1399" s="28">
        <v>43038</v>
      </c>
      <c r="B1399">
        <v>2017</v>
      </c>
      <c r="C1399">
        <v>10</v>
      </c>
      <c r="D1399" t="s">
        <v>569</v>
      </c>
      <c r="E1399" t="s">
        <v>62</v>
      </c>
      <c r="F1399">
        <v>1</v>
      </c>
      <c r="G1399" t="s">
        <v>1440</v>
      </c>
      <c r="H1399" t="s">
        <v>1440</v>
      </c>
      <c r="I1399" s="30">
        <v>1.5</v>
      </c>
      <c r="J1399" s="30">
        <v>3.66</v>
      </c>
      <c r="K1399" s="30">
        <v>2</v>
      </c>
      <c r="L1399" s="30">
        <v>32.799999999999997</v>
      </c>
      <c r="M1399" s="30">
        <v>7</v>
      </c>
      <c r="N1399" s="30">
        <v>0</v>
      </c>
      <c r="O1399" s="30">
        <v>9</v>
      </c>
      <c r="P1399" s="30">
        <v>1</v>
      </c>
      <c r="Q1399" s="30">
        <f t="shared" si="189"/>
        <v>1.5</v>
      </c>
      <c r="R1399" s="30">
        <f t="shared" si="190"/>
        <v>3.66</v>
      </c>
      <c r="S1399" s="30">
        <f t="shared" si="191"/>
        <v>2</v>
      </c>
      <c r="T1399" s="30">
        <f t="shared" si="192"/>
        <v>32.799999999999997</v>
      </c>
      <c r="U1399" s="30">
        <f t="shared" si="193"/>
        <v>7</v>
      </c>
      <c r="V1399" s="30">
        <f t="shared" si="194"/>
        <v>0</v>
      </c>
      <c r="W1399" s="30">
        <f t="shared" si="195"/>
        <v>9</v>
      </c>
      <c r="X1399" s="30">
        <f t="shared" si="196"/>
        <v>1</v>
      </c>
      <c r="Y1399" s="30">
        <f t="shared" si="197"/>
        <v>56.959999999999994</v>
      </c>
    </row>
    <row r="1400" spans="1:25" x14ac:dyDescent="0.2">
      <c r="A1400" s="28">
        <v>43039</v>
      </c>
      <c r="B1400">
        <v>2017</v>
      </c>
      <c r="C1400">
        <v>10</v>
      </c>
      <c r="D1400" t="s">
        <v>569</v>
      </c>
      <c r="E1400" t="s">
        <v>411</v>
      </c>
      <c r="F1400">
        <v>2</v>
      </c>
      <c r="G1400" t="s">
        <v>1440</v>
      </c>
      <c r="H1400" t="s">
        <v>1440</v>
      </c>
      <c r="I1400" s="30">
        <v>4.33</v>
      </c>
      <c r="J1400" s="30">
        <v>1.363</v>
      </c>
      <c r="K1400" s="30">
        <v>4</v>
      </c>
      <c r="L1400" s="30">
        <v>38</v>
      </c>
      <c r="M1400" s="30">
        <v>2</v>
      </c>
      <c r="N1400" s="30">
        <v>0</v>
      </c>
      <c r="O1400" s="30">
        <v>0</v>
      </c>
      <c r="P1400" s="30">
        <v>1</v>
      </c>
      <c r="Q1400" s="30">
        <f t="shared" si="189"/>
        <v>4.33</v>
      </c>
      <c r="R1400" s="30">
        <f t="shared" si="190"/>
        <v>1.363</v>
      </c>
      <c r="S1400" s="30">
        <f t="shared" si="191"/>
        <v>4</v>
      </c>
      <c r="T1400" s="30">
        <f t="shared" si="192"/>
        <v>38</v>
      </c>
      <c r="U1400" s="30">
        <f t="shared" si="193"/>
        <v>2</v>
      </c>
      <c r="V1400" s="30">
        <f t="shared" si="194"/>
        <v>0</v>
      </c>
      <c r="W1400" s="30">
        <f t="shared" si="195"/>
        <v>0</v>
      </c>
      <c r="X1400" s="30">
        <f t="shared" si="196"/>
        <v>1</v>
      </c>
      <c r="Y1400" s="30">
        <f t="shared" si="197"/>
        <v>50.692999999999998</v>
      </c>
    </row>
    <row r="1401" spans="1:25" x14ac:dyDescent="0.2">
      <c r="A1401" s="28">
        <v>43040</v>
      </c>
      <c r="B1401">
        <v>2017</v>
      </c>
      <c r="C1401">
        <v>11</v>
      </c>
      <c r="D1401" t="s">
        <v>570</v>
      </c>
      <c r="E1401" t="s">
        <v>413</v>
      </c>
      <c r="F1401">
        <v>3</v>
      </c>
      <c r="G1401" t="s">
        <v>1440</v>
      </c>
      <c r="H1401" t="s">
        <v>1440</v>
      </c>
      <c r="I1401" s="30">
        <v>0.67</v>
      </c>
      <c r="J1401" s="30">
        <v>3.4289999999999998</v>
      </c>
      <c r="K1401" s="30">
        <v>2</v>
      </c>
      <c r="L1401" s="30">
        <v>23</v>
      </c>
      <c r="M1401" s="30">
        <v>5</v>
      </c>
      <c r="N1401" s="30">
        <v>0</v>
      </c>
      <c r="O1401" s="30">
        <v>3</v>
      </c>
      <c r="P1401" s="30">
        <v>1</v>
      </c>
      <c r="Q1401" s="30">
        <f t="shared" si="189"/>
        <v>0.67</v>
      </c>
      <c r="R1401" s="30">
        <f t="shared" si="190"/>
        <v>3.4289999999999998</v>
      </c>
      <c r="S1401" s="30">
        <f t="shared" si="191"/>
        <v>2</v>
      </c>
      <c r="T1401" s="30">
        <f t="shared" si="192"/>
        <v>23</v>
      </c>
      <c r="U1401" s="30">
        <f t="shared" si="193"/>
        <v>5</v>
      </c>
      <c r="V1401" s="30">
        <f t="shared" si="194"/>
        <v>0</v>
      </c>
      <c r="W1401" s="30">
        <f t="shared" si="195"/>
        <v>3</v>
      </c>
      <c r="X1401" s="30">
        <f t="shared" si="196"/>
        <v>1</v>
      </c>
      <c r="Y1401" s="30">
        <f t="shared" si="197"/>
        <v>38.099000000000004</v>
      </c>
    </row>
    <row r="1402" spans="1:25" x14ac:dyDescent="0.2">
      <c r="A1402" s="28">
        <v>43041</v>
      </c>
      <c r="B1402">
        <v>2017</v>
      </c>
      <c r="C1402">
        <v>11</v>
      </c>
      <c r="D1402" t="s">
        <v>570</v>
      </c>
      <c r="E1402" t="s">
        <v>415</v>
      </c>
      <c r="F1402">
        <v>4</v>
      </c>
      <c r="G1402" t="s">
        <v>1440</v>
      </c>
      <c r="H1402" t="s">
        <v>1440</v>
      </c>
      <c r="I1402" s="30">
        <v>4</v>
      </c>
      <c r="J1402" s="30">
        <v>2.0659999999999998</v>
      </c>
      <c r="K1402" s="30">
        <v>1.55</v>
      </c>
      <c r="L1402" s="30">
        <v>22.1</v>
      </c>
      <c r="M1402" s="30">
        <v>5</v>
      </c>
      <c r="N1402" s="30">
        <v>0</v>
      </c>
      <c r="O1402" s="30">
        <v>11</v>
      </c>
      <c r="P1402" s="30">
        <v>3</v>
      </c>
      <c r="Q1402" s="30">
        <f t="shared" si="189"/>
        <v>4</v>
      </c>
      <c r="R1402" s="30">
        <f t="shared" si="190"/>
        <v>2.0659999999999998</v>
      </c>
      <c r="S1402" s="30">
        <f t="shared" si="191"/>
        <v>1.55</v>
      </c>
      <c r="T1402" s="30">
        <f t="shared" si="192"/>
        <v>22.1</v>
      </c>
      <c r="U1402" s="30">
        <f t="shared" si="193"/>
        <v>5</v>
      </c>
      <c r="V1402" s="30">
        <f t="shared" si="194"/>
        <v>0</v>
      </c>
      <c r="W1402" s="30">
        <f t="shared" si="195"/>
        <v>11</v>
      </c>
      <c r="X1402" s="30">
        <f t="shared" si="196"/>
        <v>3</v>
      </c>
      <c r="Y1402" s="30">
        <f t="shared" si="197"/>
        <v>48.716000000000001</v>
      </c>
    </row>
    <row r="1403" spans="1:25" x14ac:dyDescent="0.2">
      <c r="A1403" s="28">
        <v>43042</v>
      </c>
      <c r="B1403">
        <v>2017</v>
      </c>
      <c r="C1403">
        <v>11</v>
      </c>
      <c r="D1403" t="s">
        <v>570</v>
      </c>
      <c r="E1403" t="s">
        <v>417</v>
      </c>
      <c r="F1403">
        <v>5</v>
      </c>
      <c r="G1403" t="s">
        <v>1440</v>
      </c>
      <c r="H1403" t="s">
        <v>1440</v>
      </c>
      <c r="I1403" s="30">
        <v>2.33</v>
      </c>
      <c r="J1403" s="30">
        <v>7.67</v>
      </c>
      <c r="K1403" s="30">
        <v>4.4000000000000004</v>
      </c>
      <c r="L1403" s="30">
        <v>37.4</v>
      </c>
      <c r="M1403" s="30">
        <v>10</v>
      </c>
      <c r="N1403" s="30">
        <v>3</v>
      </c>
      <c r="O1403" s="30">
        <v>6</v>
      </c>
      <c r="P1403" s="30">
        <v>1</v>
      </c>
      <c r="Q1403" s="30">
        <f t="shared" si="189"/>
        <v>2.33</v>
      </c>
      <c r="R1403" s="30">
        <f t="shared" si="190"/>
        <v>7.67</v>
      </c>
      <c r="S1403" s="30">
        <f t="shared" si="191"/>
        <v>4.4000000000000004</v>
      </c>
      <c r="T1403" s="30">
        <f t="shared" si="192"/>
        <v>37.4</v>
      </c>
      <c r="U1403" s="30">
        <f t="shared" si="193"/>
        <v>10</v>
      </c>
      <c r="V1403" s="30">
        <f t="shared" si="194"/>
        <v>3</v>
      </c>
      <c r="W1403" s="30">
        <f t="shared" si="195"/>
        <v>6</v>
      </c>
      <c r="X1403" s="30">
        <f t="shared" si="196"/>
        <v>1</v>
      </c>
      <c r="Y1403" s="30">
        <f t="shared" si="197"/>
        <v>71.8</v>
      </c>
    </row>
    <row r="1404" spans="1:25" x14ac:dyDescent="0.2">
      <c r="A1404" s="28">
        <v>43043</v>
      </c>
      <c r="B1404">
        <v>2017</v>
      </c>
      <c r="C1404">
        <v>11</v>
      </c>
      <c r="D1404" t="s">
        <v>570</v>
      </c>
      <c r="E1404" t="s">
        <v>419</v>
      </c>
      <c r="F1404">
        <v>6</v>
      </c>
      <c r="G1404" t="s">
        <v>1440</v>
      </c>
      <c r="H1404" t="s">
        <v>1440</v>
      </c>
      <c r="I1404" s="30">
        <v>10.34</v>
      </c>
      <c r="J1404" s="30">
        <v>7.4720000000000004</v>
      </c>
      <c r="K1404" s="30">
        <v>6</v>
      </c>
      <c r="L1404" s="30">
        <v>33</v>
      </c>
      <c r="M1404" s="30">
        <v>5</v>
      </c>
      <c r="N1404" s="30">
        <v>0</v>
      </c>
      <c r="O1404" s="30">
        <v>1</v>
      </c>
      <c r="P1404" s="30">
        <v>3.2</v>
      </c>
      <c r="Q1404" s="30">
        <f t="shared" si="189"/>
        <v>10.34</v>
      </c>
      <c r="R1404" s="30">
        <f t="shared" si="190"/>
        <v>7.4720000000000004</v>
      </c>
      <c r="S1404" s="30">
        <f t="shared" si="191"/>
        <v>6</v>
      </c>
      <c r="T1404" s="30">
        <f t="shared" si="192"/>
        <v>33</v>
      </c>
      <c r="U1404" s="30">
        <f t="shared" si="193"/>
        <v>5</v>
      </c>
      <c r="V1404" s="30">
        <f t="shared" si="194"/>
        <v>0</v>
      </c>
      <c r="W1404" s="30">
        <f t="shared" si="195"/>
        <v>1</v>
      </c>
      <c r="X1404" s="30">
        <f t="shared" si="196"/>
        <v>3.2</v>
      </c>
      <c r="Y1404" s="30">
        <f t="shared" si="197"/>
        <v>66.012</v>
      </c>
    </row>
    <row r="1405" spans="1:25" x14ac:dyDescent="0.2">
      <c r="A1405" s="28">
        <v>43044</v>
      </c>
      <c r="B1405">
        <v>2017</v>
      </c>
      <c r="C1405">
        <v>11</v>
      </c>
      <c r="D1405" t="s">
        <v>570</v>
      </c>
      <c r="E1405" t="s">
        <v>421</v>
      </c>
      <c r="F1405">
        <v>7</v>
      </c>
      <c r="G1405" t="s">
        <v>1440</v>
      </c>
      <c r="H1405" t="s">
        <v>1440</v>
      </c>
      <c r="I1405" s="30">
        <v>6.33</v>
      </c>
      <c r="J1405" s="30">
        <v>5.7990000000000004</v>
      </c>
      <c r="K1405" s="30">
        <v>1.1000000000000001</v>
      </c>
      <c r="L1405" s="30">
        <v>35.450000000000003</v>
      </c>
      <c r="M1405" s="30">
        <v>1</v>
      </c>
      <c r="N1405" s="30">
        <v>0</v>
      </c>
      <c r="O1405" s="30">
        <v>5</v>
      </c>
      <c r="P1405" s="30">
        <v>2</v>
      </c>
      <c r="Q1405" s="30">
        <f t="shared" si="189"/>
        <v>6.33</v>
      </c>
      <c r="R1405" s="30">
        <f t="shared" si="190"/>
        <v>5.7990000000000004</v>
      </c>
      <c r="S1405" s="30">
        <f t="shared" si="191"/>
        <v>1.1000000000000001</v>
      </c>
      <c r="T1405" s="30">
        <f t="shared" si="192"/>
        <v>35.450000000000003</v>
      </c>
      <c r="U1405" s="30">
        <f t="shared" si="193"/>
        <v>1</v>
      </c>
      <c r="V1405" s="30">
        <f t="shared" si="194"/>
        <v>0</v>
      </c>
      <c r="W1405" s="30">
        <f t="shared" si="195"/>
        <v>5</v>
      </c>
      <c r="X1405" s="30">
        <f t="shared" si="196"/>
        <v>2</v>
      </c>
      <c r="Y1405" s="30">
        <f t="shared" si="197"/>
        <v>56.679000000000002</v>
      </c>
    </row>
    <row r="1406" spans="1:25" x14ac:dyDescent="0.2">
      <c r="A1406" s="28">
        <v>43045</v>
      </c>
      <c r="B1406">
        <v>2017</v>
      </c>
      <c r="C1406">
        <v>11</v>
      </c>
      <c r="D1406" t="s">
        <v>570</v>
      </c>
      <c r="E1406" t="s">
        <v>62</v>
      </c>
      <c r="F1406">
        <v>1</v>
      </c>
      <c r="G1406" t="s">
        <v>1440</v>
      </c>
      <c r="H1406" t="s">
        <v>1440</v>
      </c>
      <c r="I1406" s="30">
        <v>8.34</v>
      </c>
      <c r="J1406" s="30">
        <v>3.2</v>
      </c>
      <c r="K1406" s="30">
        <v>2</v>
      </c>
      <c r="L1406" s="30">
        <v>20.2</v>
      </c>
      <c r="M1406" s="30">
        <v>11</v>
      </c>
      <c r="N1406" s="30">
        <v>3</v>
      </c>
      <c r="O1406" s="30">
        <v>8</v>
      </c>
      <c r="P1406" s="30">
        <v>1</v>
      </c>
      <c r="Q1406" s="30">
        <f t="shared" si="189"/>
        <v>8.34</v>
      </c>
      <c r="R1406" s="30">
        <f t="shared" si="190"/>
        <v>3.2</v>
      </c>
      <c r="S1406" s="30">
        <f t="shared" si="191"/>
        <v>2</v>
      </c>
      <c r="T1406" s="30">
        <f t="shared" si="192"/>
        <v>20.2</v>
      </c>
      <c r="U1406" s="30">
        <f t="shared" si="193"/>
        <v>11</v>
      </c>
      <c r="V1406" s="30">
        <f t="shared" si="194"/>
        <v>3</v>
      </c>
      <c r="W1406" s="30">
        <f t="shared" si="195"/>
        <v>8</v>
      </c>
      <c r="X1406" s="30">
        <f t="shared" si="196"/>
        <v>1</v>
      </c>
      <c r="Y1406" s="30">
        <f t="shared" si="197"/>
        <v>56.739999999999995</v>
      </c>
    </row>
    <row r="1407" spans="1:25" x14ac:dyDescent="0.2">
      <c r="A1407" s="28">
        <v>43046</v>
      </c>
      <c r="B1407">
        <v>2017</v>
      </c>
      <c r="C1407">
        <v>11</v>
      </c>
      <c r="D1407" t="s">
        <v>570</v>
      </c>
      <c r="E1407" t="s">
        <v>411</v>
      </c>
      <c r="F1407">
        <v>2</v>
      </c>
      <c r="G1407" t="s">
        <v>1440</v>
      </c>
      <c r="H1407" t="s">
        <v>1440</v>
      </c>
      <c r="I1407" s="30">
        <v>0.67</v>
      </c>
      <c r="J1407" s="30">
        <v>4</v>
      </c>
      <c r="K1407" s="30">
        <v>7</v>
      </c>
      <c r="L1407" s="30">
        <v>20</v>
      </c>
      <c r="M1407" s="30">
        <v>4</v>
      </c>
      <c r="N1407" s="30">
        <v>0</v>
      </c>
      <c r="O1407" s="30">
        <v>0</v>
      </c>
      <c r="P1407" s="30">
        <v>1.5</v>
      </c>
      <c r="Q1407" s="30">
        <f t="shared" si="189"/>
        <v>0.67</v>
      </c>
      <c r="R1407" s="30">
        <f t="shared" si="190"/>
        <v>4</v>
      </c>
      <c r="S1407" s="30">
        <f t="shared" si="191"/>
        <v>7</v>
      </c>
      <c r="T1407" s="30">
        <f t="shared" si="192"/>
        <v>20</v>
      </c>
      <c r="U1407" s="30">
        <f t="shared" si="193"/>
        <v>4</v>
      </c>
      <c r="V1407" s="30">
        <f t="shared" si="194"/>
        <v>0</v>
      </c>
      <c r="W1407" s="30">
        <f t="shared" si="195"/>
        <v>0</v>
      </c>
      <c r="X1407" s="30">
        <f t="shared" si="196"/>
        <v>1.5</v>
      </c>
      <c r="Y1407" s="30">
        <f t="shared" si="197"/>
        <v>37.17</v>
      </c>
    </row>
    <row r="1408" spans="1:25" x14ac:dyDescent="0.2">
      <c r="A1408" s="28">
        <v>43047</v>
      </c>
      <c r="B1408">
        <v>2017</v>
      </c>
      <c r="C1408">
        <v>11</v>
      </c>
      <c r="D1408" t="s">
        <v>570</v>
      </c>
      <c r="E1408" t="s">
        <v>413</v>
      </c>
      <c r="F1408">
        <v>3</v>
      </c>
      <c r="G1408" t="s">
        <v>1440</v>
      </c>
      <c r="H1408" t="s">
        <v>1440</v>
      </c>
      <c r="I1408" s="30">
        <v>6</v>
      </c>
      <c r="J1408" s="30">
        <v>1.1000000000000001</v>
      </c>
      <c r="K1408" s="30">
        <v>2</v>
      </c>
      <c r="L1408" s="30">
        <v>9.1999999999999993</v>
      </c>
      <c r="M1408" s="30">
        <v>1</v>
      </c>
      <c r="N1408" s="30">
        <v>0</v>
      </c>
      <c r="O1408" s="30">
        <v>5</v>
      </c>
      <c r="P1408" s="30">
        <v>1</v>
      </c>
      <c r="Q1408" s="30">
        <f t="shared" si="189"/>
        <v>6</v>
      </c>
      <c r="R1408" s="30">
        <f t="shared" si="190"/>
        <v>1.1000000000000001</v>
      </c>
      <c r="S1408" s="30">
        <f t="shared" si="191"/>
        <v>2</v>
      </c>
      <c r="T1408" s="30">
        <f t="shared" si="192"/>
        <v>9.1999999999999993</v>
      </c>
      <c r="U1408" s="30">
        <f t="shared" si="193"/>
        <v>1</v>
      </c>
      <c r="V1408" s="30">
        <f t="shared" si="194"/>
        <v>0</v>
      </c>
      <c r="W1408" s="30">
        <f t="shared" si="195"/>
        <v>5</v>
      </c>
      <c r="X1408" s="30">
        <f t="shared" si="196"/>
        <v>1</v>
      </c>
      <c r="Y1408" s="30">
        <f t="shared" si="197"/>
        <v>25.299999999999997</v>
      </c>
    </row>
    <row r="1409" spans="1:25" x14ac:dyDescent="0.2">
      <c r="A1409" s="28">
        <v>43048</v>
      </c>
      <c r="B1409">
        <v>2017</v>
      </c>
      <c r="C1409">
        <v>11</v>
      </c>
      <c r="D1409" t="s">
        <v>570</v>
      </c>
      <c r="E1409" t="s">
        <v>415</v>
      </c>
      <c r="F1409">
        <v>4</v>
      </c>
      <c r="G1409" t="s">
        <v>1440</v>
      </c>
      <c r="H1409" t="s">
        <v>1440</v>
      </c>
      <c r="I1409" s="30">
        <v>2.67</v>
      </c>
      <c r="J1409" s="30">
        <v>3.746</v>
      </c>
      <c r="K1409" s="30">
        <v>0</v>
      </c>
      <c r="L1409" s="30">
        <v>28.8</v>
      </c>
      <c r="M1409" s="30">
        <v>2</v>
      </c>
      <c r="N1409" s="30">
        <v>0</v>
      </c>
      <c r="O1409" s="30">
        <v>11</v>
      </c>
      <c r="P1409" s="30">
        <v>1</v>
      </c>
      <c r="Q1409" s="30">
        <f t="shared" si="189"/>
        <v>2.67</v>
      </c>
      <c r="R1409" s="30">
        <f t="shared" si="190"/>
        <v>3.746</v>
      </c>
      <c r="S1409" s="30">
        <f t="shared" si="191"/>
        <v>0</v>
      </c>
      <c r="T1409" s="30">
        <f t="shared" si="192"/>
        <v>28.8</v>
      </c>
      <c r="U1409" s="30">
        <f t="shared" si="193"/>
        <v>2</v>
      </c>
      <c r="V1409" s="30">
        <f t="shared" si="194"/>
        <v>0</v>
      </c>
      <c r="W1409" s="30">
        <f t="shared" si="195"/>
        <v>11</v>
      </c>
      <c r="X1409" s="30">
        <f t="shared" si="196"/>
        <v>1</v>
      </c>
      <c r="Y1409" s="30">
        <f t="shared" si="197"/>
        <v>49.216000000000001</v>
      </c>
    </row>
    <row r="1410" spans="1:25" x14ac:dyDescent="0.2">
      <c r="A1410" s="28">
        <v>43049</v>
      </c>
      <c r="B1410">
        <v>2017</v>
      </c>
      <c r="C1410">
        <v>11</v>
      </c>
      <c r="D1410" t="s">
        <v>570</v>
      </c>
      <c r="E1410" t="s">
        <v>417</v>
      </c>
      <c r="F1410">
        <v>5</v>
      </c>
      <c r="G1410" t="s">
        <v>1440</v>
      </c>
      <c r="H1410" t="s">
        <v>1440</v>
      </c>
      <c r="I1410" s="30">
        <v>9.34</v>
      </c>
      <c r="J1410" s="30">
        <v>6.66</v>
      </c>
      <c r="K1410" s="30">
        <v>6.2</v>
      </c>
      <c r="L1410" s="30">
        <v>34</v>
      </c>
      <c r="M1410" s="30">
        <v>9</v>
      </c>
      <c r="N1410" s="30">
        <v>0</v>
      </c>
      <c r="O1410" s="30">
        <v>22</v>
      </c>
      <c r="P1410" s="30">
        <v>2</v>
      </c>
      <c r="Q1410" s="30">
        <f t="shared" ref="Q1410:Q1473" si="198">IF($H1410="Oui",I1410,"")</f>
        <v>9.34</v>
      </c>
      <c r="R1410" s="30">
        <f t="shared" ref="R1410:R1473" si="199">IF($H1410="Oui",J1410,"")</f>
        <v>6.66</v>
      </c>
      <c r="S1410" s="30">
        <f t="shared" ref="S1410:S1473" si="200">IF($H1410="Oui",K1410,"")</f>
        <v>6.2</v>
      </c>
      <c r="T1410" s="30">
        <f t="shared" ref="T1410:T1473" si="201">IF($H1410="Oui",L1410,"")</f>
        <v>34</v>
      </c>
      <c r="U1410" s="30">
        <f t="shared" ref="U1410:U1473" si="202">IF($H1410="Oui",M1410,"")</f>
        <v>9</v>
      </c>
      <c r="V1410" s="30">
        <f t="shared" ref="V1410:V1473" si="203">IF($H1410="Oui",N1410,"")</f>
        <v>0</v>
      </c>
      <c r="W1410" s="30">
        <f t="shared" ref="W1410:W1473" si="204">IF($H1410="Oui",O1410,"")</f>
        <v>22</v>
      </c>
      <c r="X1410" s="30">
        <f t="shared" ref="X1410:X1473" si="205">IF($H1410="Oui",P1410,"")</f>
        <v>2</v>
      </c>
      <c r="Y1410" s="30">
        <f t="shared" ref="Y1410:Y1473" si="206">SUM(I1410:P1410)</f>
        <v>89.2</v>
      </c>
    </row>
    <row r="1411" spans="1:25" x14ac:dyDescent="0.2">
      <c r="A1411" s="28">
        <v>43050</v>
      </c>
      <c r="B1411">
        <v>2017</v>
      </c>
      <c r="C1411">
        <v>11</v>
      </c>
      <c r="D1411" t="s">
        <v>570</v>
      </c>
      <c r="E1411" t="s">
        <v>419</v>
      </c>
      <c r="F1411">
        <v>6</v>
      </c>
      <c r="G1411" t="s">
        <v>1440</v>
      </c>
      <c r="H1411" t="s">
        <v>1440</v>
      </c>
      <c r="I1411" s="30">
        <v>8.5</v>
      </c>
      <c r="J1411" s="30">
        <v>3</v>
      </c>
      <c r="K1411" s="30">
        <v>4.0999999999999996</v>
      </c>
      <c r="L1411" s="30">
        <v>32</v>
      </c>
      <c r="M1411" s="30">
        <v>8</v>
      </c>
      <c r="N1411" s="30">
        <v>0</v>
      </c>
      <c r="O1411" s="30">
        <v>2</v>
      </c>
      <c r="P1411" s="30">
        <v>0</v>
      </c>
      <c r="Q1411" s="30">
        <f t="shared" si="198"/>
        <v>8.5</v>
      </c>
      <c r="R1411" s="30">
        <f t="shared" si="199"/>
        <v>3</v>
      </c>
      <c r="S1411" s="30">
        <f t="shared" si="200"/>
        <v>4.0999999999999996</v>
      </c>
      <c r="T1411" s="30">
        <f t="shared" si="201"/>
        <v>32</v>
      </c>
      <c r="U1411" s="30">
        <f t="shared" si="202"/>
        <v>8</v>
      </c>
      <c r="V1411" s="30">
        <f t="shared" si="203"/>
        <v>0</v>
      </c>
      <c r="W1411" s="30">
        <f t="shared" si="204"/>
        <v>2</v>
      </c>
      <c r="X1411" s="30">
        <f t="shared" si="205"/>
        <v>0</v>
      </c>
      <c r="Y1411" s="30">
        <f t="shared" si="206"/>
        <v>57.6</v>
      </c>
    </row>
    <row r="1412" spans="1:25" x14ac:dyDescent="0.2">
      <c r="A1412" s="28">
        <v>43051</v>
      </c>
      <c r="B1412">
        <v>2017</v>
      </c>
      <c r="C1412">
        <v>11</v>
      </c>
      <c r="D1412" t="s">
        <v>570</v>
      </c>
      <c r="E1412" t="s">
        <v>421</v>
      </c>
      <c r="F1412">
        <v>7</v>
      </c>
      <c r="G1412" t="s">
        <v>1440</v>
      </c>
      <c r="H1412" t="s">
        <v>1440</v>
      </c>
      <c r="I1412" s="30">
        <v>5</v>
      </c>
      <c r="J1412" s="30">
        <v>3.65</v>
      </c>
      <c r="K1412" s="30">
        <v>6.15</v>
      </c>
      <c r="L1412" s="30">
        <v>40</v>
      </c>
      <c r="M1412" s="30">
        <v>9</v>
      </c>
      <c r="N1412" s="30">
        <v>0</v>
      </c>
      <c r="O1412" s="30">
        <v>3</v>
      </c>
      <c r="P1412" s="30">
        <v>2</v>
      </c>
      <c r="Q1412" s="30">
        <f t="shared" si="198"/>
        <v>5</v>
      </c>
      <c r="R1412" s="30">
        <f t="shared" si="199"/>
        <v>3.65</v>
      </c>
      <c r="S1412" s="30">
        <f t="shared" si="200"/>
        <v>6.15</v>
      </c>
      <c r="T1412" s="30">
        <f t="shared" si="201"/>
        <v>40</v>
      </c>
      <c r="U1412" s="30">
        <f t="shared" si="202"/>
        <v>9</v>
      </c>
      <c r="V1412" s="30">
        <f t="shared" si="203"/>
        <v>0</v>
      </c>
      <c r="W1412" s="30">
        <f t="shared" si="204"/>
        <v>3</v>
      </c>
      <c r="X1412" s="30">
        <f t="shared" si="205"/>
        <v>2</v>
      </c>
      <c r="Y1412" s="30">
        <f t="shared" si="206"/>
        <v>68.8</v>
      </c>
    </row>
    <row r="1413" spans="1:25" x14ac:dyDescent="0.2">
      <c r="A1413" s="28">
        <v>43052</v>
      </c>
      <c r="B1413">
        <v>2017</v>
      </c>
      <c r="C1413">
        <v>11</v>
      </c>
      <c r="D1413" t="s">
        <v>570</v>
      </c>
      <c r="E1413" t="s">
        <v>62</v>
      </c>
      <c r="F1413">
        <v>1</v>
      </c>
      <c r="G1413" t="s">
        <v>1440</v>
      </c>
      <c r="H1413" t="s">
        <v>1440</v>
      </c>
      <c r="I1413" s="30">
        <v>9.33</v>
      </c>
      <c r="J1413" s="30">
        <v>2.4289999999999998</v>
      </c>
      <c r="K1413" s="30">
        <v>4.2</v>
      </c>
      <c r="L1413" s="30">
        <v>44.2</v>
      </c>
      <c r="M1413" s="30">
        <v>5</v>
      </c>
      <c r="N1413" s="30">
        <v>0</v>
      </c>
      <c r="O1413" s="30">
        <v>5</v>
      </c>
      <c r="P1413" s="30">
        <v>0.2</v>
      </c>
      <c r="Q1413" s="30">
        <f t="shared" si="198"/>
        <v>9.33</v>
      </c>
      <c r="R1413" s="30">
        <f t="shared" si="199"/>
        <v>2.4289999999999998</v>
      </c>
      <c r="S1413" s="30">
        <f t="shared" si="200"/>
        <v>4.2</v>
      </c>
      <c r="T1413" s="30">
        <f t="shared" si="201"/>
        <v>44.2</v>
      </c>
      <c r="U1413" s="30">
        <f t="shared" si="202"/>
        <v>5</v>
      </c>
      <c r="V1413" s="30">
        <f t="shared" si="203"/>
        <v>0</v>
      </c>
      <c r="W1413" s="30">
        <f t="shared" si="204"/>
        <v>5</v>
      </c>
      <c r="X1413" s="30">
        <f t="shared" si="205"/>
        <v>0.2</v>
      </c>
      <c r="Y1413" s="30">
        <f t="shared" si="206"/>
        <v>70.359000000000009</v>
      </c>
    </row>
    <row r="1414" spans="1:25" x14ac:dyDescent="0.2">
      <c r="A1414" s="28">
        <v>43053</v>
      </c>
      <c r="B1414">
        <v>2017</v>
      </c>
      <c r="C1414">
        <v>11</v>
      </c>
      <c r="D1414" t="s">
        <v>570</v>
      </c>
      <c r="E1414" t="s">
        <v>411</v>
      </c>
      <c r="F1414">
        <v>2</v>
      </c>
      <c r="G1414" t="s">
        <v>1440</v>
      </c>
      <c r="H1414" t="s">
        <v>1440</v>
      </c>
      <c r="I1414" s="30">
        <v>3</v>
      </c>
      <c r="J1414" s="30">
        <v>0.85899999999999999</v>
      </c>
      <c r="K1414" s="30">
        <v>2</v>
      </c>
      <c r="L1414" s="30">
        <v>6.8</v>
      </c>
      <c r="M1414" s="30">
        <v>14</v>
      </c>
      <c r="N1414" s="30">
        <v>0</v>
      </c>
      <c r="O1414" s="30">
        <v>19</v>
      </c>
      <c r="P1414" s="30">
        <v>1</v>
      </c>
      <c r="Q1414" s="30">
        <f t="shared" si="198"/>
        <v>3</v>
      </c>
      <c r="R1414" s="30">
        <f t="shared" si="199"/>
        <v>0.85899999999999999</v>
      </c>
      <c r="S1414" s="30">
        <f t="shared" si="200"/>
        <v>2</v>
      </c>
      <c r="T1414" s="30">
        <f t="shared" si="201"/>
        <v>6.8</v>
      </c>
      <c r="U1414" s="30">
        <f t="shared" si="202"/>
        <v>14</v>
      </c>
      <c r="V1414" s="30">
        <f t="shared" si="203"/>
        <v>0</v>
      </c>
      <c r="W1414" s="30">
        <f t="shared" si="204"/>
        <v>19</v>
      </c>
      <c r="X1414" s="30">
        <f t="shared" si="205"/>
        <v>1</v>
      </c>
      <c r="Y1414" s="30">
        <f t="shared" si="206"/>
        <v>46.658999999999999</v>
      </c>
    </row>
    <row r="1415" spans="1:25" x14ac:dyDescent="0.2">
      <c r="A1415" s="28">
        <v>43054</v>
      </c>
      <c r="B1415">
        <v>2017</v>
      </c>
      <c r="C1415">
        <v>11</v>
      </c>
      <c r="D1415" t="s">
        <v>570</v>
      </c>
      <c r="E1415" t="s">
        <v>413</v>
      </c>
      <c r="F1415">
        <v>3</v>
      </c>
      <c r="G1415" t="s">
        <v>1440</v>
      </c>
      <c r="H1415" t="s">
        <v>1440</v>
      </c>
      <c r="I1415" s="30">
        <v>5.33</v>
      </c>
      <c r="J1415" s="30">
        <v>2.726</v>
      </c>
      <c r="K1415" s="30">
        <v>7.7</v>
      </c>
      <c r="L1415" s="30">
        <v>17</v>
      </c>
      <c r="M1415" s="30">
        <v>8</v>
      </c>
      <c r="N1415" s="30">
        <v>3</v>
      </c>
      <c r="O1415" s="30">
        <v>0</v>
      </c>
      <c r="P1415" s="30">
        <v>1</v>
      </c>
      <c r="Q1415" s="30">
        <f t="shared" si="198"/>
        <v>5.33</v>
      </c>
      <c r="R1415" s="30">
        <f t="shared" si="199"/>
        <v>2.726</v>
      </c>
      <c r="S1415" s="30">
        <f t="shared" si="200"/>
        <v>7.7</v>
      </c>
      <c r="T1415" s="30">
        <f t="shared" si="201"/>
        <v>17</v>
      </c>
      <c r="U1415" s="30">
        <f t="shared" si="202"/>
        <v>8</v>
      </c>
      <c r="V1415" s="30">
        <f t="shared" si="203"/>
        <v>3</v>
      </c>
      <c r="W1415" s="30">
        <f t="shared" si="204"/>
        <v>0</v>
      </c>
      <c r="X1415" s="30">
        <f t="shared" si="205"/>
        <v>1</v>
      </c>
      <c r="Y1415" s="30">
        <f t="shared" si="206"/>
        <v>44.756</v>
      </c>
    </row>
    <row r="1416" spans="1:25" x14ac:dyDescent="0.2">
      <c r="A1416" s="28">
        <v>43055</v>
      </c>
      <c r="B1416">
        <v>2017</v>
      </c>
      <c r="C1416">
        <v>11</v>
      </c>
      <c r="D1416" t="s">
        <v>570</v>
      </c>
      <c r="E1416" t="s">
        <v>415</v>
      </c>
      <c r="F1416">
        <v>4</v>
      </c>
      <c r="G1416" t="s">
        <v>1440</v>
      </c>
      <c r="H1416" t="s">
        <v>1440</v>
      </c>
      <c r="I1416" s="30">
        <v>5.33</v>
      </c>
      <c r="J1416" s="30">
        <v>2</v>
      </c>
      <c r="K1416" s="30">
        <v>3</v>
      </c>
      <c r="L1416" s="30">
        <v>17.600000000000001</v>
      </c>
      <c r="M1416" s="30">
        <v>3</v>
      </c>
      <c r="N1416" s="30">
        <v>0</v>
      </c>
      <c r="O1416" s="30">
        <v>1</v>
      </c>
      <c r="P1416" s="30">
        <v>1</v>
      </c>
      <c r="Q1416" s="30">
        <f t="shared" si="198"/>
        <v>5.33</v>
      </c>
      <c r="R1416" s="30">
        <f t="shared" si="199"/>
        <v>2</v>
      </c>
      <c r="S1416" s="30">
        <f t="shared" si="200"/>
        <v>3</v>
      </c>
      <c r="T1416" s="30">
        <f t="shared" si="201"/>
        <v>17.600000000000001</v>
      </c>
      <c r="U1416" s="30">
        <f t="shared" si="202"/>
        <v>3</v>
      </c>
      <c r="V1416" s="30">
        <f t="shared" si="203"/>
        <v>0</v>
      </c>
      <c r="W1416" s="30">
        <f t="shared" si="204"/>
        <v>1</v>
      </c>
      <c r="X1416" s="30">
        <f t="shared" si="205"/>
        <v>1</v>
      </c>
      <c r="Y1416" s="30">
        <f t="shared" si="206"/>
        <v>32.93</v>
      </c>
    </row>
    <row r="1417" spans="1:25" x14ac:dyDescent="0.2">
      <c r="A1417" s="28">
        <v>43056</v>
      </c>
      <c r="B1417">
        <v>2017</v>
      </c>
      <c r="C1417">
        <v>11</v>
      </c>
      <c r="D1417" t="s">
        <v>570</v>
      </c>
      <c r="E1417" t="s">
        <v>417</v>
      </c>
      <c r="F1417">
        <v>5</v>
      </c>
      <c r="G1417" t="s">
        <v>1440</v>
      </c>
      <c r="H1417" t="s">
        <v>1440</v>
      </c>
      <c r="I1417" s="30">
        <v>3</v>
      </c>
      <c r="J1417" s="30">
        <v>4.8369999999999997</v>
      </c>
      <c r="K1417" s="30">
        <v>3</v>
      </c>
      <c r="L1417" s="30">
        <v>34</v>
      </c>
      <c r="M1417" s="30">
        <v>5</v>
      </c>
      <c r="N1417" s="30">
        <v>0</v>
      </c>
      <c r="O1417" s="30">
        <v>30</v>
      </c>
      <c r="P1417" s="30">
        <v>2</v>
      </c>
      <c r="Q1417" s="30">
        <f t="shared" si="198"/>
        <v>3</v>
      </c>
      <c r="R1417" s="30">
        <f t="shared" si="199"/>
        <v>4.8369999999999997</v>
      </c>
      <c r="S1417" s="30">
        <f t="shared" si="200"/>
        <v>3</v>
      </c>
      <c r="T1417" s="30">
        <f t="shared" si="201"/>
        <v>34</v>
      </c>
      <c r="U1417" s="30">
        <f t="shared" si="202"/>
        <v>5</v>
      </c>
      <c r="V1417" s="30">
        <f t="shared" si="203"/>
        <v>0</v>
      </c>
      <c r="W1417" s="30">
        <f t="shared" si="204"/>
        <v>30</v>
      </c>
      <c r="X1417" s="30">
        <f t="shared" si="205"/>
        <v>2</v>
      </c>
      <c r="Y1417" s="30">
        <f t="shared" si="206"/>
        <v>81.837000000000003</v>
      </c>
    </row>
    <row r="1418" spans="1:25" x14ac:dyDescent="0.2">
      <c r="A1418" s="28">
        <v>43057</v>
      </c>
      <c r="B1418">
        <v>2017</v>
      </c>
      <c r="C1418">
        <v>11</v>
      </c>
      <c r="D1418" t="s">
        <v>570</v>
      </c>
      <c r="E1418" t="s">
        <v>419</v>
      </c>
      <c r="F1418">
        <v>6</v>
      </c>
      <c r="G1418" t="s">
        <v>1440</v>
      </c>
      <c r="H1418" t="s">
        <v>1440</v>
      </c>
      <c r="I1418" s="30">
        <v>5.33</v>
      </c>
      <c r="J1418" s="30">
        <v>8.4499999999999993</v>
      </c>
      <c r="K1418" s="30">
        <v>2</v>
      </c>
      <c r="L1418" s="30">
        <v>42.5</v>
      </c>
      <c r="M1418" s="30">
        <v>2</v>
      </c>
      <c r="N1418" s="30">
        <v>0</v>
      </c>
      <c r="O1418" s="30">
        <v>8</v>
      </c>
      <c r="P1418" s="30">
        <v>1.2</v>
      </c>
      <c r="Q1418" s="30">
        <f t="shared" si="198"/>
        <v>5.33</v>
      </c>
      <c r="R1418" s="30">
        <f t="shared" si="199"/>
        <v>8.4499999999999993</v>
      </c>
      <c r="S1418" s="30">
        <f t="shared" si="200"/>
        <v>2</v>
      </c>
      <c r="T1418" s="30">
        <f t="shared" si="201"/>
        <v>42.5</v>
      </c>
      <c r="U1418" s="30">
        <f t="shared" si="202"/>
        <v>2</v>
      </c>
      <c r="V1418" s="30">
        <f t="shared" si="203"/>
        <v>0</v>
      </c>
      <c r="W1418" s="30">
        <f t="shared" si="204"/>
        <v>8</v>
      </c>
      <c r="X1418" s="30">
        <f t="shared" si="205"/>
        <v>1.2</v>
      </c>
      <c r="Y1418" s="30">
        <f t="shared" si="206"/>
        <v>69.48</v>
      </c>
    </row>
    <row r="1419" spans="1:25" x14ac:dyDescent="0.2">
      <c r="A1419" s="28">
        <v>43058</v>
      </c>
      <c r="B1419">
        <v>2017</v>
      </c>
      <c r="C1419">
        <v>11</v>
      </c>
      <c r="D1419" t="s">
        <v>570</v>
      </c>
      <c r="E1419" t="s">
        <v>421</v>
      </c>
      <c r="F1419">
        <v>7</v>
      </c>
      <c r="G1419" t="s">
        <v>1440</v>
      </c>
      <c r="H1419" t="s">
        <v>1440</v>
      </c>
      <c r="I1419" s="30">
        <v>4</v>
      </c>
      <c r="J1419" s="30">
        <v>6.88</v>
      </c>
      <c r="K1419" s="30">
        <v>1</v>
      </c>
      <c r="L1419" s="30">
        <v>29</v>
      </c>
      <c r="M1419" s="30">
        <v>3</v>
      </c>
      <c r="N1419" s="30">
        <v>0</v>
      </c>
      <c r="O1419" s="30">
        <v>6</v>
      </c>
      <c r="P1419" s="30">
        <v>2.5</v>
      </c>
      <c r="Q1419" s="30">
        <f t="shared" si="198"/>
        <v>4</v>
      </c>
      <c r="R1419" s="30">
        <f t="shared" si="199"/>
        <v>6.88</v>
      </c>
      <c r="S1419" s="30">
        <f t="shared" si="200"/>
        <v>1</v>
      </c>
      <c r="T1419" s="30">
        <f t="shared" si="201"/>
        <v>29</v>
      </c>
      <c r="U1419" s="30">
        <f t="shared" si="202"/>
        <v>3</v>
      </c>
      <c r="V1419" s="30">
        <f t="shared" si="203"/>
        <v>0</v>
      </c>
      <c r="W1419" s="30">
        <f t="shared" si="204"/>
        <v>6</v>
      </c>
      <c r="X1419" s="30">
        <f t="shared" si="205"/>
        <v>2.5</v>
      </c>
      <c r="Y1419" s="30">
        <f t="shared" si="206"/>
        <v>52.379999999999995</v>
      </c>
    </row>
    <row r="1420" spans="1:25" x14ac:dyDescent="0.2">
      <c r="A1420" s="28">
        <v>43059</v>
      </c>
      <c r="B1420">
        <v>2017</v>
      </c>
      <c r="C1420">
        <v>11</v>
      </c>
      <c r="D1420" t="s">
        <v>570</v>
      </c>
      <c r="E1420" t="s">
        <v>62</v>
      </c>
      <c r="F1420">
        <v>1</v>
      </c>
      <c r="G1420" t="s">
        <v>1440</v>
      </c>
      <c r="H1420" t="s">
        <v>1440</v>
      </c>
      <c r="I1420" s="30">
        <v>2.34</v>
      </c>
      <c r="J1420" s="30">
        <v>5.34</v>
      </c>
      <c r="K1420" s="30">
        <v>2.4</v>
      </c>
      <c r="L1420" s="30">
        <v>28.8</v>
      </c>
      <c r="M1420" s="30">
        <v>10</v>
      </c>
      <c r="N1420" s="30">
        <v>0</v>
      </c>
      <c r="O1420" s="30">
        <v>2</v>
      </c>
      <c r="P1420" s="30">
        <v>0</v>
      </c>
      <c r="Q1420" s="30">
        <f t="shared" si="198"/>
        <v>2.34</v>
      </c>
      <c r="R1420" s="30">
        <f t="shared" si="199"/>
        <v>5.34</v>
      </c>
      <c r="S1420" s="30">
        <f t="shared" si="200"/>
        <v>2.4</v>
      </c>
      <c r="T1420" s="30">
        <f t="shared" si="201"/>
        <v>28.8</v>
      </c>
      <c r="U1420" s="30">
        <f t="shared" si="202"/>
        <v>10</v>
      </c>
      <c r="V1420" s="30">
        <f t="shared" si="203"/>
        <v>0</v>
      </c>
      <c r="W1420" s="30">
        <f t="shared" si="204"/>
        <v>2</v>
      </c>
      <c r="X1420" s="30">
        <f t="shared" si="205"/>
        <v>0</v>
      </c>
      <c r="Y1420" s="30">
        <f t="shared" si="206"/>
        <v>50.88</v>
      </c>
    </row>
    <row r="1421" spans="1:25" x14ac:dyDescent="0.2">
      <c r="A1421" s="28">
        <v>43060</v>
      </c>
      <c r="B1421">
        <v>2017</v>
      </c>
      <c r="C1421">
        <v>11</v>
      </c>
      <c r="D1421" t="s">
        <v>570</v>
      </c>
      <c r="E1421" t="s">
        <v>411</v>
      </c>
      <c r="F1421">
        <v>2</v>
      </c>
      <c r="G1421" t="s">
        <v>1440</v>
      </c>
      <c r="H1421" t="s">
        <v>1440</v>
      </c>
      <c r="I1421" s="30">
        <v>13.33</v>
      </c>
      <c r="J1421" s="30">
        <v>0.68</v>
      </c>
      <c r="K1421" s="30">
        <v>1</v>
      </c>
      <c r="L1421" s="30">
        <v>22.4</v>
      </c>
      <c r="M1421" s="30">
        <v>5</v>
      </c>
      <c r="N1421" s="30">
        <v>0</v>
      </c>
      <c r="O1421" s="30">
        <v>2</v>
      </c>
      <c r="P1421" s="30">
        <v>1</v>
      </c>
      <c r="Q1421" s="30">
        <f t="shared" si="198"/>
        <v>13.33</v>
      </c>
      <c r="R1421" s="30">
        <f t="shared" si="199"/>
        <v>0.68</v>
      </c>
      <c r="S1421" s="30">
        <f t="shared" si="200"/>
        <v>1</v>
      </c>
      <c r="T1421" s="30">
        <f t="shared" si="201"/>
        <v>22.4</v>
      </c>
      <c r="U1421" s="30">
        <f t="shared" si="202"/>
        <v>5</v>
      </c>
      <c r="V1421" s="30">
        <f t="shared" si="203"/>
        <v>0</v>
      </c>
      <c r="W1421" s="30">
        <f t="shared" si="204"/>
        <v>2</v>
      </c>
      <c r="X1421" s="30">
        <f t="shared" si="205"/>
        <v>1</v>
      </c>
      <c r="Y1421" s="30">
        <f t="shared" si="206"/>
        <v>45.41</v>
      </c>
    </row>
    <row r="1422" spans="1:25" x14ac:dyDescent="0.2">
      <c r="A1422" s="28">
        <v>43061</v>
      </c>
      <c r="B1422">
        <v>2017</v>
      </c>
      <c r="C1422">
        <v>11</v>
      </c>
      <c r="D1422" t="s">
        <v>570</v>
      </c>
      <c r="E1422" t="s">
        <v>413</v>
      </c>
      <c r="F1422">
        <v>3</v>
      </c>
      <c r="G1422" t="s">
        <v>1440</v>
      </c>
      <c r="H1422" t="s">
        <v>1440</v>
      </c>
      <c r="I1422" s="30">
        <v>2</v>
      </c>
      <c r="J1422" s="30">
        <v>4</v>
      </c>
      <c r="K1422" s="30">
        <v>1</v>
      </c>
      <c r="L1422" s="30">
        <v>26.1</v>
      </c>
      <c r="M1422" s="30">
        <v>20</v>
      </c>
      <c r="N1422" s="30">
        <v>0</v>
      </c>
      <c r="O1422" s="30">
        <v>1</v>
      </c>
      <c r="P1422" s="30">
        <v>1</v>
      </c>
      <c r="Q1422" s="30">
        <f t="shared" si="198"/>
        <v>2</v>
      </c>
      <c r="R1422" s="30">
        <f t="shared" si="199"/>
        <v>4</v>
      </c>
      <c r="S1422" s="30">
        <f t="shared" si="200"/>
        <v>1</v>
      </c>
      <c r="T1422" s="30">
        <f t="shared" si="201"/>
        <v>26.1</v>
      </c>
      <c r="U1422" s="30">
        <f t="shared" si="202"/>
        <v>20</v>
      </c>
      <c r="V1422" s="30">
        <f t="shared" si="203"/>
        <v>0</v>
      </c>
      <c r="W1422" s="30">
        <f t="shared" si="204"/>
        <v>1</v>
      </c>
      <c r="X1422" s="30">
        <f t="shared" si="205"/>
        <v>1</v>
      </c>
      <c r="Y1422" s="30">
        <f t="shared" si="206"/>
        <v>55.1</v>
      </c>
    </row>
    <row r="1423" spans="1:25" x14ac:dyDescent="0.2">
      <c r="A1423" s="28">
        <v>43062</v>
      </c>
      <c r="B1423">
        <v>2017</v>
      </c>
      <c r="C1423">
        <v>11</v>
      </c>
      <c r="D1423" t="s">
        <v>570</v>
      </c>
      <c r="E1423" t="s">
        <v>415</v>
      </c>
      <c r="F1423">
        <v>4</v>
      </c>
      <c r="G1423" t="s">
        <v>1440</v>
      </c>
      <c r="H1423" t="s">
        <v>1440</v>
      </c>
      <c r="I1423" s="30">
        <v>9.33</v>
      </c>
      <c r="J1423" s="30">
        <v>5.99</v>
      </c>
      <c r="K1423" s="30">
        <v>6</v>
      </c>
      <c r="L1423" s="30">
        <v>34.299999999999997</v>
      </c>
      <c r="M1423" s="30">
        <v>14</v>
      </c>
      <c r="N1423" s="30">
        <v>0</v>
      </c>
      <c r="O1423" s="30">
        <v>0</v>
      </c>
      <c r="P1423" s="30">
        <v>3</v>
      </c>
      <c r="Q1423" s="30">
        <f t="shared" si="198"/>
        <v>9.33</v>
      </c>
      <c r="R1423" s="30">
        <f t="shared" si="199"/>
        <v>5.99</v>
      </c>
      <c r="S1423" s="30">
        <f t="shared" si="200"/>
        <v>6</v>
      </c>
      <c r="T1423" s="30">
        <f t="shared" si="201"/>
        <v>34.299999999999997</v>
      </c>
      <c r="U1423" s="30">
        <f t="shared" si="202"/>
        <v>14</v>
      </c>
      <c r="V1423" s="30">
        <f t="shared" si="203"/>
        <v>0</v>
      </c>
      <c r="W1423" s="30">
        <f t="shared" si="204"/>
        <v>0</v>
      </c>
      <c r="X1423" s="30">
        <f t="shared" si="205"/>
        <v>3</v>
      </c>
      <c r="Y1423" s="30">
        <f t="shared" si="206"/>
        <v>72.62</v>
      </c>
    </row>
    <row r="1424" spans="1:25" x14ac:dyDescent="0.2">
      <c r="A1424" s="28">
        <v>43063</v>
      </c>
      <c r="B1424">
        <v>2017</v>
      </c>
      <c r="C1424">
        <v>11</v>
      </c>
      <c r="D1424" t="s">
        <v>570</v>
      </c>
      <c r="E1424" t="s">
        <v>417</v>
      </c>
      <c r="F1424">
        <v>5</v>
      </c>
      <c r="G1424" t="s">
        <v>1440</v>
      </c>
      <c r="H1424" t="s">
        <v>1440</v>
      </c>
      <c r="I1424" s="30">
        <v>8</v>
      </c>
      <c r="J1424" s="30">
        <v>3.1320000000000001</v>
      </c>
      <c r="K1424" s="30">
        <v>5</v>
      </c>
      <c r="L1424" s="30">
        <v>34.323999999999998</v>
      </c>
      <c r="M1424" s="30">
        <v>5</v>
      </c>
      <c r="N1424" s="30">
        <v>2</v>
      </c>
      <c r="O1424" s="30">
        <v>2</v>
      </c>
      <c r="P1424" s="30">
        <v>0</v>
      </c>
      <c r="Q1424" s="30">
        <f t="shared" si="198"/>
        <v>8</v>
      </c>
      <c r="R1424" s="30">
        <f t="shared" si="199"/>
        <v>3.1320000000000001</v>
      </c>
      <c r="S1424" s="30">
        <f t="shared" si="200"/>
        <v>5</v>
      </c>
      <c r="T1424" s="30">
        <f t="shared" si="201"/>
        <v>34.323999999999998</v>
      </c>
      <c r="U1424" s="30">
        <f t="shared" si="202"/>
        <v>5</v>
      </c>
      <c r="V1424" s="30">
        <f t="shared" si="203"/>
        <v>2</v>
      </c>
      <c r="W1424" s="30">
        <f t="shared" si="204"/>
        <v>2</v>
      </c>
      <c r="X1424" s="30">
        <f t="shared" si="205"/>
        <v>0</v>
      </c>
      <c r="Y1424" s="30">
        <f t="shared" si="206"/>
        <v>59.455999999999996</v>
      </c>
    </row>
    <row r="1425" spans="1:25" x14ac:dyDescent="0.2">
      <c r="A1425" s="28">
        <v>43064</v>
      </c>
      <c r="B1425">
        <v>2017</v>
      </c>
      <c r="C1425">
        <v>11</v>
      </c>
      <c r="D1425" t="s">
        <v>570</v>
      </c>
      <c r="E1425" t="s">
        <v>419</v>
      </c>
      <c r="F1425">
        <v>6</v>
      </c>
      <c r="G1425" t="s">
        <v>1440</v>
      </c>
      <c r="H1425" t="s">
        <v>1440</v>
      </c>
      <c r="I1425" s="30">
        <v>5.33</v>
      </c>
      <c r="J1425" s="30">
        <v>6.0759999999999996</v>
      </c>
      <c r="K1425" s="30">
        <v>4.0999999999999996</v>
      </c>
      <c r="L1425" s="30">
        <v>26.5</v>
      </c>
      <c r="M1425" s="30">
        <v>8</v>
      </c>
      <c r="N1425" s="30">
        <v>0</v>
      </c>
      <c r="O1425" s="30">
        <v>2</v>
      </c>
      <c r="P1425" s="30">
        <v>0</v>
      </c>
      <c r="Q1425" s="30">
        <f t="shared" si="198"/>
        <v>5.33</v>
      </c>
      <c r="R1425" s="30">
        <f t="shared" si="199"/>
        <v>6.0759999999999996</v>
      </c>
      <c r="S1425" s="30">
        <f t="shared" si="200"/>
        <v>4.0999999999999996</v>
      </c>
      <c r="T1425" s="30">
        <f t="shared" si="201"/>
        <v>26.5</v>
      </c>
      <c r="U1425" s="30">
        <f t="shared" si="202"/>
        <v>8</v>
      </c>
      <c r="V1425" s="30">
        <f t="shared" si="203"/>
        <v>0</v>
      </c>
      <c r="W1425" s="30">
        <f t="shared" si="204"/>
        <v>2</v>
      </c>
      <c r="X1425" s="30">
        <f t="shared" si="205"/>
        <v>0</v>
      </c>
      <c r="Y1425" s="30">
        <f t="shared" si="206"/>
        <v>52.006</v>
      </c>
    </row>
    <row r="1426" spans="1:25" x14ac:dyDescent="0.2">
      <c r="A1426" s="28">
        <v>43065</v>
      </c>
      <c r="B1426">
        <v>2017</v>
      </c>
      <c r="C1426">
        <v>11</v>
      </c>
      <c r="D1426" t="s">
        <v>570</v>
      </c>
      <c r="E1426" t="s">
        <v>421</v>
      </c>
      <c r="F1426">
        <v>7</v>
      </c>
      <c r="G1426" t="s">
        <v>1440</v>
      </c>
      <c r="H1426" t="s">
        <v>1440</v>
      </c>
      <c r="I1426" s="30">
        <v>5.66</v>
      </c>
      <c r="J1426" s="30">
        <v>5.7859999999999996</v>
      </c>
      <c r="K1426" s="30">
        <v>1</v>
      </c>
      <c r="L1426" s="30">
        <v>31.2</v>
      </c>
      <c r="M1426" s="30">
        <v>2</v>
      </c>
      <c r="N1426" s="30">
        <v>1</v>
      </c>
      <c r="O1426" s="30">
        <v>12</v>
      </c>
      <c r="P1426" s="30">
        <v>2</v>
      </c>
      <c r="Q1426" s="30">
        <f t="shared" si="198"/>
        <v>5.66</v>
      </c>
      <c r="R1426" s="30">
        <f t="shared" si="199"/>
        <v>5.7859999999999996</v>
      </c>
      <c r="S1426" s="30">
        <f t="shared" si="200"/>
        <v>1</v>
      </c>
      <c r="T1426" s="30">
        <f t="shared" si="201"/>
        <v>31.2</v>
      </c>
      <c r="U1426" s="30">
        <f t="shared" si="202"/>
        <v>2</v>
      </c>
      <c r="V1426" s="30">
        <f t="shared" si="203"/>
        <v>1</v>
      </c>
      <c r="W1426" s="30">
        <f t="shared" si="204"/>
        <v>12</v>
      </c>
      <c r="X1426" s="30">
        <f t="shared" si="205"/>
        <v>2</v>
      </c>
      <c r="Y1426" s="30">
        <f t="shared" si="206"/>
        <v>60.646000000000001</v>
      </c>
    </row>
    <row r="1427" spans="1:25" x14ac:dyDescent="0.2">
      <c r="A1427" s="28">
        <v>43066</v>
      </c>
      <c r="B1427">
        <v>2017</v>
      </c>
      <c r="C1427">
        <v>11</v>
      </c>
      <c r="D1427" t="s">
        <v>570</v>
      </c>
      <c r="E1427" t="s">
        <v>62</v>
      </c>
      <c r="F1427">
        <v>1</v>
      </c>
      <c r="G1427" t="s">
        <v>1440</v>
      </c>
      <c r="H1427" t="s">
        <v>1440</v>
      </c>
      <c r="I1427" s="30">
        <v>1.34</v>
      </c>
      <c r="J1427" s="30">
        <v>3.67</v>
      </c>
      <c r="K1427" s="30">
        <v>6.1</v>
      </c>
      <c r="L1427" s="30">
        <v>34.825000000000003</v>
      </c>
      <c r="M1427" s="30">
        <v>4</v>
      </c>
      <c r="N1427" s="30">
        <v>0</v>
      </c>
      <c r="O1427" s="30">
        <v>7</v>
      </c>
      <c r="P1427" s="30">
        <v>3</v>
      </c>
      <c r="Q1427" s="30">
        <f t="shared" si="198"/>
        <v>1.34</v>
      </c>
      <c r="R1427" s="30">
        <f t="shared" si="199"/>
        <v>3.67</v>
      </c>
      <c r="S1427" s="30">
        <f t="shared" si="200"/>
        <v>6.1</v>
      </c>
      <c r="T1427" s="30">
        <f t="shared" si="201"/>
        <v>34.825000000000003</v>
      </c>
      <c r="U1427" s="30">
        <f t="shared" si="202"/>
        <v>4</v>
      </c>
      <c r="V1427" s="30">
        <f t="shared" si="203"/>
        <v>0</v>
      </c>
      <c r="W1427" s="30">
        <f t="shared" si="204"/>
        <v>7</v>
      </c>
      <c r="X1427" s="30">
        <f t="shared" si="205"/>
        <v>3</v>
      </c>
      <c r="Y1427" s="30">
        <f t="shared" si="206"/>
        <v>59.935000000000002</v>
      </c>
    </row>
    <row r="1428" spans="1:25" x14ac:dyDescent="0.2">
      <c r="A1428" s="28">
        <v>43067</v>
      </c>
      <c r="B1428">
        <v>2017</v>
      </c>
      <c r="C1428">
        <v>11</v>
      </c>
      <c r="D1428" t="s">
        <v>570</v>
      </c>
      <c r="E1428" t="s">
        <v>411</v>
      </c>
      <c r="F1428">
        <v>2</v>
      </c>
      <c r="G1428" t="s">
        <v>1440</v>
      </c>
      <c r="H1428" t="s">
        <v>1440</v>
      </c>
      <c r="I1428" s="30">
        <v>5</v>
      </c>
      <c r="J1428" s="30">
        <v>1.34</v>
      </c>
      <c r="K1428" s="30">
        <v>5.35</v>
      </c>
      <c r="L1428" s="30">
        <v>40.6</v>
      </c>
      <c r="M1428" s="30">
        <v>5</v>
      </c>
      <c r="N1428" s="30">
        <v>3</v>
      </c>
      <c r="O1428" s="30">
        <v>8</v>
      </c>
      <c r="P1428" s="30">
        <v>3</v>
      </c>
      <c r="Q1428" s="30">
        <f t="shared" si="198"/>
        <v>5</v>
      </c>
      <c r="R1428" s="30">
        <f t="shared" si="199"/>
        <v>1.34</v>
      </c>
      <c r="S1428" s="30">
        <f t="shared" si="200"/>
        <v>5.35</v>
      </c>
      <c r="T1428" s="30">
        <f t="shared" si="201"/>
        <v>40.6</v>
      </c>
      <c r="U1428" s="30">
        <f t="shared" si="202"/>
        <v>5</v>
      </c>
      <c r="V1428" s="30">
        <f t="shared" si="203"/>
        <v>3</v>
      </c>
      <c r="W1428" s="30">
        <f t="shared" si="204"/>
        <v>8</v>
      </c>
      <c r="X1428" s="30">
        <f t="shared" si="205"/>
        <v>3</v>
      </c>
      <c r="Y1428" s="30">
        <f t="shared" si="206"/>
        <v>71.289999999999992</v>
      </c>
    </row>
    <row r="1429" spans="1:25" x14ac:dyDescent="0.2">
      <c r="A1429" s="28">
        <v>43068</v>
      </c>
      <c r="B1429">
        <v>2017</v>
      </c>
      <c r="C1429">
        <v>11</v>
      </c>
      <c r="D1429" t="s">
        <v>570</v>
      </c>
      <c r="E1429" t="s">
        <v>413</v>
      </c>
      <c r="F1429">
        <v>3</v>
      </c>
      <c r="G1429" t="s">
        <v>1440</v>
      </c>
      <c r="H1429" t="s">
        <v>1440</v>
      </c>
      <c r="I1429" s="30">
        <v>6.34</v>
      </c>
      <c r="J1429" s="30">
        <v>2.3969999999999998</v>
      </c>
      <c r="K1429" s="30">
        <v>4.0999999999999996</v>
      </c>
      <c r="L1429" s="30">
        <v>32.6</v>
      </c>
      <c r="M1429" s="30">
        <v>7</v>
      </c>
      <c r="N1429" s="30">
        <v>0</v>
      </c>
      <c r="O1429" s="30">
        <v>5</v>
      </c>
      <c r="P1429" s="30">
        <v>3</v>
      </c>
      <c r="Q1429" s="30">
        <f t="shared" si="198"/>
        <v>6.34</v>
      </c>
      <c r="R1429" s="30">
        <f t="shared" si="199"/>
        <v>2.3969999999999998</v>
      </c>
      <c r="S1429" s="30">
        <f t="shared" si="200"/>
        <v>4.0999999999999996</v>
      </c>
      <c r="T1429" s="30">
        <f t="shared" si="201"/>
        <v>32.6</v>
      </c>
      <c r="U1429" s="30">
        <f t="shared" si="202"/>
        <v>7</v>
      </c>
      <c r="V1429" s="30">
        <f t="shared" si="203"/>
        <v>0</v>
      </c>
      <c r="W1429" s="30">
        <f t="shared" si="204"/>
        <v>5</v>
      </c>
      <c r="X1429" s="30">
        <f t="shared" si="205"/>
        <v>3</v>
      </c>
      <c r="Y1429" s="30">
        <f t="shared" si="206"/>
        <v>60.436999999999998</v>
      </c>
    </row>
    <row r="1430" spans="1:25" x14ac:dyDescent="0.2">
      <c r="A1430" s="28">
        <v>43069</v>
      </c>
      <c r="B1430">
        <v>2017</v>
      </c>
      <c r="C1430">
        <v>11</v>
      </c>
      <c r="D1430" t="s">
        <v>570</v>
      </c>
      <c r="E1430" t="s">
        <v>415</v>
      </c>
      <c r="F1430">
        <v>4</v>
      </c>
      <c r="G1430" t="s">
        <v>1440</v>
      </c>
      <c r="H1430" t="s">
        <v>1440</v>
      </c>
      <c r="I1430" s="30">
        <v>5.67</v>
      </c>
      <c r="J1430" s="30">
        <v>1.3959999999999999</v>
      </c>
      <c r="K1430" s="30">
        <v>3</v>
      </c>
      <c r="L1430" s="30">
        <v>30</v>
      </c>
      <c r="M1430" s="30">
        <v>2</v>
      </c>
      <c r="N1430" s="30">
        <v>0</v>
      </c>
      <c r="O1430" s="30">
        <v>9</v>
      </c>
      <c r="P1430" s="30">
        <v>3</v>
      </c>
      <c r="Q1430" s="30">
        <f t="shared" si="198"/>
        <v>5.67</v>
      </c>
      <c r="R1430" s="30">
        <f t="shared" si="199"/>
        <v>1.3959999999999999</v>
      </c>
      <c r="S1430" s="30">
        <f t="shared" si="200"/>
        <v>3</v>
      </c>
      <c r="T1430" s="30">
        <f t="shared" si="201"/>
        <v>30</v>
      </c>
      <c r="U1430" s="30">
        <f t="shared" si="202"/>
        <v>2</v>
      </c>
      <c r="V1430" s="30">
        <f t="shared" si="203"/>
        <v>0</v>
      </c>
      <c r="W1430" s="30">
        <f t="shared" si="204"/>
        <v>9</v>
      </c>
      <c r="X1430" s="30">
        <f t="shared" si="205"/>
        <v>3</v>
      </c>
      <c r="Y1430" s="30">
        <f t="shared" si="206"/>
        <v>54.066000000000003</v>
      </c>
    </row>
    <row r="1431" spans="1:25" x14ac:dyDescent="0.2">
      <c r="A1431" s="28">
        <v>43070</v>
      </c>
      <c r="B1431">
        <v>2017</v>
      </c>
      <c r="C1431">
        <v>12</v>
      </c>
      <c r="D1431" t="s">
        <v>571</v>
      </c>
      <c r="E1431" t="s">
        <v>417</v>
      </c>
      <c r="F1431">
        <v>5</v>
      </c>
      <c r="G1431" t="s">
        <v>1440</v>
      </c>
      <c r="H1431" t="s">
        <v>1440</v>
      </c>
      <c r="I1431" s="30">
        <v>10.33</v>
      </c>
      <c r="J1431" s="30">
        <v>7.66</v>
      </c>
      <c r="K1431" s="30">
        <v>1</v>
      </c>
      <c r="L1431" s="30">
        <v>25.4</v>
      </c>
      <c r="M1431" s="30">
        <v>3</v>
      </c>
      <c r="N1431" s="30">
        <v>0</v>
      </c>
      <c r="O1431" s="30">
        <v>5</v>
      </c>
      <c r="P1431" s="30">
        <v>2</v>
      </c>
      <c r="Q1431" s="30">
        <f t="shared" si="198"/>
        <v>10.33</v>
      </c>
      <c r="R1431" s="30">
        <f t="shared" si="199"/>
        <v>7.66</v>
      </c>
      <c r="S1431" s="30">
        <f t="shared" si="200"/>
        <v>1</v>
      </c>
      <c r="T1431" s="30">
        <f t="shared" si="201"/>
        <v>25.4</v>
      </c>
      <c r="U1431" s="30">
        <f t="shared" si="202"/>
        <v>3</v>
      </c>
      <c r="V1431" s="30">
        <f t="shared" si="203"/>
        <v>0</v>
      </c>
      <c r="W1431" s="30">
        <f t="shared" si="204"/>
        <v>5</v>
      </c>
      <c r="X1431" s="30">
        <f t="shared" si="205"/>
        <v>2</v>
      </c>
      <c r="Y1431" s="30">
        <f t="shared" si="206"/>
        <v>54.39</v>
      </c>
    </row>
    <row r="1432" spans="1:25" x14ac:dyDescent="0.2">
      <c r="A1432" s="28">
        <v>43071</v>
      </c>
      <c r="B1432">
        <v>2017</v>
      </c>
      <c r="C1432">
        <v>12</v>
      </c>
      <c r="D1432" t="s">
        <v>571</v>
      </c>
      <c r="E1432" t="s">
        <v>419</v>
      </c>
      <c r="F1432">
        <v>6</v>
      </c>
      <c r="G1432" t="s">
        <v>1440</v>
      </c>
      <c r="H1432" t="s">
        <v>1440</v>
      </c>
      <c r="I1432" s="30">
        <v>4.33</v>
      </c>
      <c r="J1432" s="30">
        <v>3.67</v>
      </c>
      <c r="K1432" s="30">
        <v>5</v>
      </c>
      <c r="L1432" s="30">
        <v>22</v>
      </c>
      <c r="M1432" s="30">
        <v>11</v>
      </c>
      <c r="N1432" s="30">
        <v>0</v>
      </c>
      <c r="O1432" s="30">
        <v>0</v>
      </c>
      <c r="P1432" s="30">
        <v>1.5</v>
      </c>
      <c r="Q1432" s="30">
        <f t="shared" si="198"/>
        <v>4.33</v>
      </c>
      <c r="R1432" s="30">
        <f t="shared" si="199"/>
        <v>3.67</v>
      </c>
      <c r="S1432" s="30">
        <f t="shared" si="200"/>
        <v>5</v>
      </c>
      <c r="T1432" s="30">
        <f t="shared" si="201"/>
        <v>22</v>
      </c>
      <c r="U1432" s="30">
        <f t="shared" si="202"/>
        <v>11</v>
      </c>
      <c r="V1432" s="30">
        <f t="shared" si="203"/>
        <v>0</v>
      </c>
      <c r="W1432" s="30">
        <f t="shared" si="204"/>
        <v>0</v>
      </c>
      <c r="X1432" s="30">
        <f t="shared" si="205"/>
        <v>1.5</v>
      </c>
      <c r="Y1432" s="30">
        <f t="shared" si="206"/>
        <v>47.5</v>
      </c>
    </row>
    <row r="1433" spans="1:25" x14ac:dyDescent="0.2">
      <c r="A1433" s="28">
        <v>43072</v>
      </c>
      <c r="B1433">
        <v>2017</v>
      </c>
      <c r="C1433">
        <v>12</v>
      </c>
      <c r="D1433" t="s">
        <v>571</v>
      </c>
      <c r="E1433" t="s">
        <v>421</v>
      </c>
      <c r="F1433">
        <v>7</v>
      </c>
      <c r="G1433" t="s">
        <v>1440</v>
      </c>
      <c r="H1433" t="s">
        <v>1440</v>
      </c>
      <c r="I1433" s="30">
        <v>5.33</v>
      </c>
      <c r="J1433" s="30">
        <v>6.0229999999999997</v>
      </c>
      <c r="K1433" s="30">
        <v>3</v>
      </c>
      <c r="L1433" s="30">
        <v>33.4</v>
      </c>
      <c r="M1433" s="30">
        <v>3</v>
      </c>
      <c r="N1433" s="30">
        <v>0</v>
      </c>
      <c r="O1433" s="30">
        <v>6</v>
      </c>
      <c r="P1433" s="30">
        <v>2</v>
      </c>
      <c r="Q1433" s="30">
        <f t="shared" si="198"/>
        <v>5.33</v>
      </c>
      <c r="R1433" s="30">
        <f t="shared" si="199"/>
        <v>6.0229999999999997</v>
      </c>
      <c r="S1433" s="30">
        <f t="shared" si="200"/>
        <v>3</v>
      </c>
      <c r="T1433" s="30">
        <f t="shared" si="201"/>
        <v>33.4</v>
      </c>
      <c r="U1433" s="30">
        <f t="shared" si="202"/>
        <v>3</v>
      </c>
      <c r="V1433" s="30">
        <f t="shared" si="203"/>
        <v>0</v>
      </c>
      <c r="W1433" s="30">
        <f t="shared" si="204"/>
        <v>6</v>
      </c>
      <c r="X1433" s="30">
        <f t="shared" si="205"/>
        <v>2</v>
      </c>
      <c r="Y1433" s="30">
        <f t="shared" si="206"/>
        <v>58.753</v>
      </c>
    </row>
    <row r="1434" spans="1:25" x14ac:dyDescent="0.2">
      <c r="A1434" s="28">
        <v>43073</v>
      </c>
      <c r="B1434">
        <v>2017</v>
      </c>
      <c r="C1434">
        <v>12</v>
      </c>
      <c r="D1434" t="s">
        <v>571</v>
      </c>
      <c r="E1434" t="s">
        <v>62</v>
      </c>
      <c r="F1434">
        <v>1</v>
      </c>
      <c r="G1434" t="s">
        <v>1440</v>
      </c>
      <c r="H1434" t="s">
        <v>1440</v>
      </c>
      <c r="I1434" s="30">
        <v>1</v>
      </c>
      <c r="J1434" s="30">
        <v>2.363</v>
      </c>
      <c r="K1434" s="30">
        <v>4</v>
      </c>
      <c r="L1434" s="30">
        <v>15.6</v>
      </c>
      <c r="M1434" s="30">
        <v>3</v>
      </c>
      <c r="N1434" s="30">
        <v>0</v>
      </c>
      <c r="O1434" s="30">
        <v>13</v>
      </c>
      <c r="P1434" s="30">
        <v>3</v>
      </c>
      <c r="Q1434" s="30">
        <f t="shared" si="198"/>
        <v>1</v>
      </c>
      <c r="R1434" s="30">
        <f t="shared" si="199"/>
        <v>2.363</v>
      </c>
      <c r="S1434" s="30">
        <f t="shared" si="200"/>
        <v>4</v>
      </c>
      <c r="T1434" s="30">
        <f t="shared" si="201"/>
        <v>15.6</v>
      </c>
      <c r="U1434" s="30">
        <f t="shared" si="202"/>
        <v>3</v>
      </c>
      <c r="V1434" s="30">
        <f t="shared" si="203"/>
        <v>0</v>
      </c>
      <c r="W1434" s="30">
        <f t="shared" si="204"/>
        <v>13</v>
      </c>
      <c r="X1434" s="30">
        <f t="shared" si="205"/>
        <v>3</v>
      </c>
      <c r="Y1434" s="30">
        <f t="shared" si="206"/>
        <v>41.963000000000001</v>
      </c>
    </row>
    <row r="1435" spans="1:25" x14ac:dyDescent="0.2">
      <c r="A1435" s="28">
        <v>43074</v>
      </c>
      <c r="B1435">
        <v>2017</v>
      </c>
      <c r="C1435">
        <v>12</v>
      </c>
      <c r="D1435" t="s">
        <v>571</v>
      </c>
      <c r="E1435" t="s">
        <v>411</v>
      </c>
      <c r="F1435">
        <v>2</v>
      </c>
      <c r="G1435" t="s">
        <v>1440</v>
      </c>
      <c r="H1435" t="s">
        <v>1440</v>
      </c>
      <c r="I1435" s="30">
        <v>3.68</v>
      </c>
      <c r="J1435" s="30">
        <v>3.165</v>
      </c>
      <c r="K1435" s="30">
        <v>4.05</v>
      </c>
      <c r="L1435" s="30">
        <v>17.100000000000001</v>
      </c>
      <c r="M1435" s="30">
        <v>1</v>
      </c>
      <c r="N1435" s="30">
        <v>0</v>
      </c>
      <c r="O1435" s="30">
        <v>6</v>
      </c>
      <c r="P1435" s="30">
        <v>2</v>
      </c>
      <c r="Q1435" s="30">
        <f t="shared" si="198"/>
        <v>3.68</v>
      </c>
      <c r="R1435" s="30">
        <f t="shared" si="199"/>
        <v>3.165</v>
      </c>
      <c r="S1435" s="30">
        <f t="shared" si="200"/>
        <v>4.05</v>
      </c>
      <c r="T1435" s="30">
        <f t="shared" si="201"/>
        <v>17.100000000000001</v>
      </c>
      <c r="U1435" s="30">
        <f t="shared" si="202"/>
        <v>1</v>
      </c>
      <c r="V1435" s="30">
        <f t="shared" si="203"/>
        <v>0</v>
      </c>
      <c r="W1435" s="30">
        <f t="shared" si="204"/>
        <v>6</v>
      </c>
      <c r="X1435" s="30">
        <f t="shared" si="205"/>
        <v>2</v>
      </c>
      <c r="Y1435" s="30">
        <f t="shared" si="206"/>
        <v>36.995000000000005</v>
      </c>
    </row>
    <row r="1436" spans="1:25" x14ac:dyDescent="0.2">
      <c r="A1436" s="28">
        <v>43075</v>
      </c>
      <c r="B1436">
        <v>2017</v>
      </c>
      <c r="C1436">
        <v>12</v>
      </c>
      <c r="D1436" t="s">
        <v>571</v>
      </c>
      <c r="E1436" t="s">
        <v>413</v>
      </c>
      <c r="F1436">
        <v>3</v>
      </c>
      <c r="G1436" t="s">
        <v>1440</v>
      </c>
      <c r="H1436" t="s">
        <v>1440</v>
      </c>
      <c r="I1436" s="30">
        <v>4</v>
      </c>
      <c r="J1436" s="30">
        <v>4.3959999999999999</v>
      </c>
      <c r="K1436" s="30">
        <v>2.1</v>
      </c>
      <c r="L1436" s="30">
        <v>29.2</v>
      </c>
      <c r="M1436" s="30">
        <v>12</v>
      </c>
      <c r="N1436" s="30">
        <v>0</v>
      </c>
      <c r="O1436" s="30">
        <v>6</v>
      </c>
      <c r="P1436" s="30">
        <v>1</v>
      </c>
      <c r="Q1436" s="30">
        <f t="shared" si="198"/>
        <v>4</v>
      </c>
      <c r="R1436" s="30">
        <f t="shared" si="199"/>
        <v>4.3959999999999999</v>
      </c>
      <c r="S1436" s="30">
        <f t="shared" si="200"/>
        <v>2.1</v>
      </c>
      <c r="T1436" s="30">
        <f t="shared" si="201"/>
        <v>29.2</v>
      </c>
      <c r="U1436" s="30">
        <f t="shared" si="202"/>
        <v>12</v>
      </c>
      <c r="V1436" s="30">
        <f t="shared" si="203"/>
        <v>0</v>
      </c>
      <c r="W1436" s="30">
        <f t="shared" si="204"/>
        <v>6</v>
      </c>
      <c r="X1436" s="30">
        <f t="shared" si="205"/>
        <v>1</v>
      </c>
      <c r="Y1436" s="30">
        <f t="shared" si="206"/>
        <v>58.695999999999998</v>
      </c>
    </row>
    <row r="1437" spans="1:25" x14ac:dyDescent="0.2">
      <c r="A1437" s="28">
        <v>43076</v>
      </c>
      <c r="B1437">
        <v>2017</v>
      </c>
      <c r="C1437">
        <v>12</v>
      </c>
      <c r="D1437" t="s">
        <v>571</v>
      </c>
      <c r="E1437" t="s">
        <v>415</v>
      </c>
      <c r="F1437">
        <v>4</v>
      </c>
      <c r="G1437" t="s">
        <v>1440</v>
      </c>
      <c r="H1437" t="s">
        <v>1440</v>
      </c>
      <c r="I1437" s="30">
        <v>3</v>
      </c>
      <c r="J1437" s="30">
        <v>2.66</v>
      </c>
      <c r="K1437" s="30">
        <v>5.45</v>
      </c>
      <c r="L1437" s="30">
        <v>24.9</v>
      </c>
      <c r="M1437" s="30">
        <v>8</v>
      </c>
      <c r="N1437" s="30">
        <v>0</v>
      </c>
      <c r="O1437" s="30">
        <v>7</v>
      </c>
      <c r="P1437" s="30">
        <v>1</v>
      </c>
      <c r="Q1437" s="30">
        <f t="shared" si="198"/>
        <v>3</v>
      </c>
      <c r="R1437" s="30">
        <f t="shared" si="199"/>
        <v>2.66</v>
      </c>
      <c r="S1437" s="30">
        <f t="shared" si="200"/>
        <v>5.45</v>
      </c>
      <c r="T1437" s="30">
        <f t="shared" si="201"/>
        <v>24.9</v>
      </c>
      <c r="U1437" s="30">
        <f t="shared" si="202"/>
        <v>8</v>
      </c>
      <c r="V1437" s="30">
        <f t="shared" si="203"/>
        <v>0</v>
      </c>
      <c r="W1437" s="30">
        <f t="shared" si="204"/>
        <v>7</v>
      </c>
      <c r="X1437" s="30">
        <f t="shared" si="205"/>
        <v>1</v>
      </c>
      <c r="Y1437" s="30">
        <f t="shared" si="206"/>
        <v>52.01</v>
      </c>
    </row>
    <row r="1438" spans="1:25" x14ac:dyDescent="0.2">
      <c r="A1438" s="28">
        <v>43077</v>
      </c>
      <c r="B1438">
        <v>2017</v>
      </c>
      <c r="C1438">
        <v>12</v>
      </c>
      <c r="D1438" t="s">
        <v>571</v>
      </c>
      <c r="E1438" t="s">
        <v>417</v>
      </c>
      <c r="F1438">
        <v>5</v>
      </c>
      <c r="G1438" t="s">
        <v>1440</v>
      </c>
      <c r="H1438" t="s">
        <v>1440</v>
      </c>
      <c r="I1438" s="30">
        <v>5.33</v>
      </c>
      <c r="J1438" s="30">
        <v>2.5099999999999998</v>
      </c>
      <c r="K1438" s="30">
        <v>3.5</v>
      </c>
      <c r="L1438" s="30">
        <v>44.2</v>
      </c>
      <c r="M1438" s="30">
        <v>5</v>
      </c>
      <c r="N1438" s="30">
        <v>1</v>
      </c>
      <c r="O1438" s="30">
        <v>7</v>
      </c>
      <c r="P1438" s="30">
        <v>2</v>
      </c>
      <c r="Q1438" s="30">
        <f t="shared" si="198"/>
        <v>5.33</v>
      </c>
      <c r="R1438" s="30">
        <f t="shared" si="199"/>
        <v>2.5099999999999998</v>
      </c>
      <c r="S1438" s="30">
        <f t="shared" si="200"/>
        <v>3.5</v>
      </c>
      <c r="T1438" s="30">
        <f t="shared" si="201"/>
        <v>44.2</v>
      </c>
      <c r="U1438" s="30">
        <f t="shared" si="202"/>
        <v>5</v>
      </c>
      <c r="V1438" s="30">
        <f t="shared" si="203"/>
        <v>1</v>
      </c>
      <c r="W1438" s="30">
        <f t="shared" si="204"/>
        <v>7</v>
      </c>
      <c r="X1438" s="30">
        <f t="shared" si="205"/>
        <v>2</v>
      </c>
      <c r="Y1438" s="30">
        <f t="shared" si="206"/>
        <v>70.540000000000006</v>
      </c>
    </row>
    <row r="1439" spans="1:25" x14ac:dyDescent="0.2">
      <c r="A1439" s="28">
        <v>43078</v>
      </c>
      <c r="B1439">
        <v>2017</v>
      </c>
      <c r="C1439">
        <v>12</v>
      </c>
      <c r="D1439" t="s">
        <v>571</v>
      </c>
      <c r="E1439" t="s">
        <v>419</v>
      </c>
      <c r="F1439">
        <v>6</v>
      </c>
      <c r="G1439" t="s">
        <v>1440</v>
      </c>
      <c r="H1439" t="s">
        <v>1440</v>
      </c>
      <c r="I1439" s="30">
        <v>5</v>
      </c>
      <c r="J1439" s="30">
        <v>2.17</v>
      </c>
      <c r="K1439" s="30">
        <v>5.4</v>
      </c>
      <c r="L1439" s="30">
        <v>36.6</v>
      </c>
      <c r="M1439" s="30">
        <v>14</v>
      </c>
      <c r="N1439" s="30">
        <v>0</v>
      </c>
      <c r="O1439" s="30">
        <v>7</v>
      </c>
      <c r="P1439" s="30">
        <v>2</v>
      </c>
      <c r="Q1439" s="30">
        <f t="shared" si="198"/>
        <v>5</v>
      </c>
      <c r="R1439" s="30">
        <f t="shared" si="199"/>
        <v>2.17</v>
      </c>
      <c r="S1439" s="30">
        <f t="shared" si="200"/>
        <v>5.4</v>
      </c>
      <c r="T1439" s="30">
        <f t="shared" si="201"/>
        <v>36.6</v>
      </c>
      <c r="U1439" s="30">
        <f t="shared" si="202"/>
        <v>14</v>
      </c>
      <c r="V1439" s="30">
        <f t="shared" si="203"/>
        <v>0</v>
      </c>
      <c r="W1439" s="30">
        <f t="shared" si="204"/>
        <v>7</v>
      </c>
      <c r="X1439" s="30">
        <f t="shared" si="205"/>
        <v>2</v>
      </c>
      <c r="Y1439" s="30">
        <f t="shared" si="206"/>
        <v>72.17</v>
      </c>
    </row>
    <row r="1440" spans="1:25" x14ac:dyDescent="0.2">
      <c r="A1440" s="28">
        <v>43079</v>
      </c>
      <c r="B1440">
        <v>2017</v>
      </c>
      <c r="C1440">
        <v>12</v>
      </c>
      <c r="D1440" t="s">
        <v>571</v>
      </c>
      <c r="E1440" t="s">
        <v>421</v>
      </c>
      <c r="F1440">
        <v>7</v>
      </c>
      <c r="G1440" t="s">
        <v>1440</v>
      </c>
      <c r="H1440" t="s">
        <v>1440</v>
      </c>
      <c r="I1440" s="30">
        <v>5</v>
      </c>
      <c r="J1440" s="30">
        <v>2.802</v>
      </c>
      <c r="K1440" s="30">
        <v>5</v>
      </c>
      <c r="L1440" s="30">
        <v>48</v>
      </c>
      <c r="M1440" s="30">
        <v>7</v>
      </c>
      <c r="N1440" s="30">
        <v>0</v>
      </c>
      <c r="O1440" s="30">
        <v>18</v>
      </c>
      <c r="P1440" s="30">
        <v>2</v>
      </c>
      <c r="Q1440" s="30">
        <f t="shared" si="198"/>
        <v>5</v>
      </c>
      <c r="R1440" s="30">
        <f t="shared" si="199"/>
        <v>2.802</v>
      </c>
      <c r="S1440" s="30">
        <f t="shared" si="200"/>
        <v>5</v>
      </c>
      <c r="T1440" s="30">
        <f t="shared" si="201"/>
        <v>48</v>
      </c>
      <c r="U1440" s="30">
        <f t="shared" si="202"/>
        <v>7</v>
      </c>
      <c r="V1440" s="30">
        <f t="shared" si="203"/>
        <v>0</v>
      </c>
      <c r="W1440" s="30">
        <f t="shared" si="204"/>
        <v>18</v>
      </c>
      <c r="X1440" s="30">
        <f t="shared" si="205"/>
        <v>2</v>
      </c>
      <c r="Y1440" s="30">
        <f t="shared" si="206"/>
        <v>87.801999999999992</v>
      </c>
    </row>
    <row r="1441" spans="1:25" x14ac:dyDescent="0.2">
      <c r="A1441" s="28">
        <v>43080</v>
      </c>
      <c r="B1441">
        <v>2017</v>
      </c>
      <c r="C1441">
        <v>12</v>
      </c>
      <c r="D1441" t="s">
        <v>571</v>
      </c>
      <c r="E1441" t="s">
        <v>62</v>
      </c>
      <c r="F1441">
        <v>1</v>
      </c>
      <c r="G1441" t="s">
        <v>1440</v>
      </c>
      <c r="H1441" t="s">
        <v>1440</v>
      </c>
      <c r="I1441" s="30">
        <v>8</v>
      </c>
      <c r="J1441" s="30">
        <v>6</v>
      </c>
      <c r="K1441" s="30">
        <v>5.5</v>
      </c>
      <c r="L1441" s="30">
        <v>34.4</v>
      </c>
      <c r="M1441" s="30">
        <v>10</v>
      </c>
      <c r="N1441" s="30">
        <v>0</v>
      </c>
      <c r="O1441" s="30">
        <v>6</v>
      </c>
      <c r="P1441" s="30">
        <v>1</v>
      </c>
      <c r="Q1441" s="30">
        <f t="shared" si="198"/>
        <v>8</v>
      </c>
      <c r="R1441" s="30">
        <f t="shared" si="199"/>
        <v>6</v>
      </c>
      <c r="S1441" s="30">
        <f t="shared" si="200"/>
        <v>5.5</v>
      </c>
      <c r="T1441" s="30">
        <f t="shared" si="201"/>
        <v>34.4</v>
      </c>
      <c r="U1441" s="30">
        <f t="shared" si="202"/>
        <v>10</v>
      </c>
      <c r="V1441" s="30">
        <f t="shared" si="203"/>
        <v>0</v>
      </c>
      <c r="W1441" s="30">
        <f t="shared" si="204"/>
        <v>6</v>
      </c>
      <c r="X1441" s="30">
        <f t="shared" si="205"/>
        <v>1</v>
      </c>
      <c r="Y1441" s="30">
        <f t="shared" si="206"/>
        <v>70.900000000000006</v>
      </c>
    </row>
    <row r="1442" spans="1:25" x14ac:dyDescent="0.2">
      <c r="A1442" s="28">
        <v>43081</v>
      </c>
      <c r="B1442">
        <v>2017</v>
      </c>
      <c r="C1442">
        <v>12</v>
      </c>
      <c r="D1442" t="s">
        <v>571</v>
      </c>
      <c r="E1442" t="s">
        <v>411</v>
      </c>
      <c r="F1442">
        <v>2</v>
      </c>
      <c r="G1442" t="s">
        <v>1440</v>
      </c>
      <c r="H1442" t="s">
        <v>1440</v>
      </c>
      <c r="I1442" s="30">
        <v>1.33</v>
      </c>
      <c r="J1442" s="30">
        <v>5.0659999999999998</v>
      </c>
      <c r="K1442" s="30">
        <v>3</v>
      </c>
      <c r="L1442" s="30">
        <v>44</v>
      </c>
      <c r="M1442" s="30">
        <v>6</v>
      </c>
      <c r="N1442" s="30">
        <v>1</v>
      </c>
      <c r="O1442" s="30">
        <v>12</v>
      </c>
      <c r="P1442" s="30">
        <v>2</v>
      </c>
      <c r="Q1442" s="30">
        <f t="shared" si="198"/>
        <v>1.33</v>
      </c>
      <c r="R1442" s="30">
        <f t="shared" si="199"/>
        <v>5.0659999999999998</v>
      </c>
      <c r="S1442" s="30">
        <f t="shared" si="200"/>
        <v>3</v>
      </c>
      <c r="T1442" s="30">
        <f t="shared" si="201"/>
        <v>44</v>
      </c>
      <c r="U1442" s="30">
        <f t="shared" si="202"/>
        <v>6</v>
      </c>
      <c r="V1442" s="30">
        <f t="shared" si="203"/>
        <v>1</v>
      </c>
      <c r="W1442" s="30">
        <f t="shared" si="204"/>
        <v>12</v>
      </c>
      <c r="X1442" s="30">
        <f t="shared" si="205"/>
        <v>2</v>
      </c>
      <c r="Y1442" s="30">
        <f t="shared" si="206"/>
        <v>74.396000000000001</v>
      </c>
    </row>
    <row r="1443" spans="1:25" x14ac:dyDescent="0.2">
      <c r="A1443" s="28">
        <v>43082</v>
      </c>
      <c r="B1443">
        <v>2017</v>
      </c>
      <c r="C1443">
        <v>12</v>
      </c>
      <c r="D1443" t="s">
        <v>571</v>
      </c>
      <c r="E1443" t="s">
        <v>413</v>
      </c>
      <c r="F1443">
        <v>3</v>
      </c>
      <c r="G1443" t="s">
        <v>1440</v>
      </c>
      <c r="H1443" t="s">
        <v>1440</v>
      </c>
      <c r="I1443" s="30">
        <v>4</v>
      </c>
      <c r="J1443" s="30">
        <v>3.34</v>
      </c>
      <c r="K1443" s="30">
        <v>2.2999999999999998</v>
      </c>
      <c r="L1443" s="30">
        <v>29</v>
      </c>
      <c r="M1443" s="30">
        <v>9</v>
      </c>
      <c r="N1443" s="30">
        <v>0</v>
      </c>
      <c r="O1443" s="30">
        <v>0</v>
      </c>
      <c r="P1443" s="30">
        <v>1</v>
      </c>
      <c r="Q1443" s="30">
        <f t="shared" si="198"/>
        <v>4</v>
      </c>
      <c r="R1443" s="30">
        <f t="shared" si="199"/>
        <v>3.34</v>
      </c>
      <c r="S1443" s="30">
        <f t="shared" si="200"/>
        <v>2.2999999999999998</v>
      </c>
      <c r="T1443" s="30">
        <f t="shared" si="201"/>
        <v>29</v>
      </c>
      <c r="U1443" s="30">
        <f t="shared" si="202"/>
        <v>9</v>
      </c>
      <c r="V1443" s="30">
        <f t="shared" si="203"/>
        <v>0</v>
      </c>
      <c r="W1443" s="30">
        <f t="shared" si="204"/>
        <v>0</v>
      </c>
      <c r="X1443" s="30">
        <f t="shared" si="205"/>
        <v>1</v>
      </c>
      <c r="Y1443" s="30">
        <f t="shared" si="206"/>
        <v>48.64</v>
      </c>
    </row>
    <row r="1444" spans="1:25" x14ac:dyDescent="0.2">
      <c r="A1444" s="28">
        <v>43083</v>
      </c>
      <c r="B1444">
        <v>2017</v>
      </c>
      <c r="C1444">
        <v>12</v>
      </c>
      <c r="D1444" t="s">
        <v>571</v>
      </c>
      <c r="E1444" t="s">
        <v>415</v>
      </c>
      <c r="F1444">
        <v>4</v>
      </c>
      <c r="G1444" t="s">
        <v>1440</v>
      </c>
      <c r="H1444" t="s">
        <v>1440</v>
      </c>
      <c r="I1444" s="30">
        <v>3</v>
      </c>
      <c r="J1444" s="30">
        <v>3</v>
      </c>
      <c r="K1444" s="30">
        <v>3</v>
      </c>
      <c r="L1444" s="30">
        <v>30</v>
      </c>
      <c r="M1444" s="30">
        <v>5</v>
      </c>
      <c r="N1444" s="30">
        <v>0</v>
      </c>
      <c r="O1444" s="30">
        <v>0</v>
      </c>
      <c r="P1444" s="30">
        <v>3</v>
      </c>
      <c r="Q1444" s="30">
        <f t="shared" si="198"/>
        <v>3</v>
      </c>
      <c r="R1444" s="30">
        <f t="shared" si="199"/>
        <v>3</v>
      </c>
      <c r="S1444" s="30">
        <f t="shared" si="200"/>
        <v>3</v>
      </c>
      <c r="T1444" s="30">
        <f t="shared" si="201"/>
        <v>30</v>
      </c>
      <c r="U1444" s="30">
        <f t="shared" si="202"/>
        <v>5</v>
      </c>
      <c r="V1444" s="30">
        <f t="shared" si="203"/>
        <v>0</v>
      </c>
      <c r="W1444" s="30">
        <f t="shared" si="204"/>
        <v>0</v>
      </c>
      <c r="X1444" s="30">
        <f t="shared" si="205"/>
        <v>3</v>
      </c>
      <c r="Y1444" s="30">
        <f t="shared" si="206"/>
        <v>47</v>
      </c>
    </row>
    <row r="1445" spans="1:25" x14ac:dyDescent="0.2">
      <c r="A1445" s="28">
        <v>43084</v>
      </c>
      <c r="B1445">
        <v>2017</v>
      </c>
      <c r="C1445">
        <v>12</v>
      </c>
      <c r="D1445" t="s">
        <v>571</v>
      </c>
      <c r="E1445" t="s">
        <v>417</v>
      </c>
      <c r="F1445">
        <v>5</v>
      </c>
      <c r="G1445" t="s">
        <v>1440</v>
      </c>
      <c r="H1445" t="s">
        <v>1440</v>
      </c>
      <c r="I1445" s="30">
        <v>4.18</v>
      </c>
      <c r="J1445" s="30">
        <v>5.01</v>
      </c>
      <c r="K1445" s="30">
        <v>2.5</v>
      </c>
      <c r="L1445" s="30">
        <v>29</v>
      </c>
      <c r="M1445" s="30">
        <v>6</v>
      </c>
      <c r="N1445" s="30">
        <v>0</v>
      </c>
      <c r="O1445" s="30">
        <v>0</v>
      </c>
      <c r="P1445" s="30">
        <v>1</v>
      </c>
      <c r="Q1445" s="30">
        <f t="shared" si="198"/>
        <v>4.18</v>
      </c>
      <c r="R1445" s="30">
        <f t="shared" si="199"/>
        <v>5.01</v>
      </c>
      <c r="S1445" s="30">
        <f t="shared" si="200"/>
        <v>2.5</v>
      </c>
      <c r="T1445" s="30">
        <f t="shared" si="201"/>
        <v>29</v>
      </c>
      <c r="U1445" s="30">
        <f t="shared" si="202"/>
        <v>6</v>
      </c>
      <c r="V1445" s="30">
        <f t="shared" si="203"/>
        <v>0</v>
      </c>
      <c r="W1445" s="30">
        <f t="shared" si="204"/>
        <v>0</v>
      </c>
      <c r="X1445" s="30">
        <f t="shared" si="205"/>
        <v>1</v>
      </c>
      <c r="Y1445" s="30">
        <f t="shared" si="206"/>
        <v>47.69</v>
      </c>
    </row>
    <row r="1446" spans="1:25" x14ac:dyDescent="0.2">
      <c r="A1446" s="28">
        <v>43085</v>
      </c>
      <c r="B1446">
        <v>2017</v>
      </c>
      <c r="C1446">
        <v>12</v>
      </c>
      <c r="D1446" t="s">
        <v>571</v>
      </c>
      <c r="E1446" t="s">
        <v>419</v>
      </c>
      <c r="F1446">
        <v>6</v>
      </c>
      <c r="G1446" t="s">
        <v>1440</v>
      </c>
      <c r="H1446" t="s">
        <v>1440</v>
      </c>
      <c r="I1446" s="30">
        <v>11</v>
      </c>
      <c r="J1446" s="30">
        <v>6</v>
      </c>
      <c r="K1446" s="30">
        <v>3</v>
      </c>
      <c r="L1446" s="30">
        <v>36.6</v>
      </c>
      <c r="M1446" s="30">
        <v>6</v>
      </c>
      <c r="N1446" s="30">
        <v>1</v>
      </c>
      <c r="O1446" s="30">
        <v>1</v>
      </c>
      <c r="P1446" s="30">
        <v>2</v>
      </c>
      <c r="Q1446" s="30">
        <f t="shared" si="198"/>
        <v>11</v>
      </c>
      <c r="R1446" s="30">
        <f t="shared" si="199"/>
        <v>6</v>
      </c>
      <c r="S1446" s="30">
        <f t="shared" si="200"/>
        <v>3</v>
      </c>
      <c r="T1446" s="30">
        <f t="shared" si="201"/>
        <v>36.6</v>
      </c>
      <c r="U1446" s="30">
        <f t="shared" si="202"/>
        <v>6</v>
      </c>
      <c r="V1446" s="30">
        <f t="shared" si="203"/>
        <v>1</v>
      </c>
      <c r="W1446" s="30">
        <f t="shared" si="204"/>
        <v>1</v>
      </c>
      <c r="X1446" s="30">
        <f t="shared" si="205"/>
        <v>2</v>
      </c>
      <c r="Y1446" s="30">
        <f t="shared" si="206"/>
        <v>66.599999999999994</v>
      </c>
    </row>
    <row r="1447" spans="1:25" x14ac:dyDescent="0.2">
      <c r="A1447" s="28">
        <v>43086</v>
      </c>
      <c r="B1447">
        <v>2017</v>
      </c>
      <c r="C1447">
        <v>12</v>
      </c>
      <c r="D1447" t="s">
        <v>571</v>
      </c>
      <c r="E1447" t="s">
        <v>421</v>
      </c>
      <c r="F1447">
        <v>7</v>
      </c>
      <c r="G1447" t="s">
        <v>1440</v>
      </c>
      <c r="H1447" t="s">
        <v>1440</v>
      </c>
      <c r="I1447" s="30">
        <v>7</v>
      </c>
      <c r="J1447" s="30">
        <v>0.33</v>
      </c>
      <c r="K1447" s="30">
        <v>5.0999999999999996</v>
      </c>
      <c r="L1447" s="30">
        <v>37</v>
      </c>
      <c r="M1447" s="30">
        <v>11</v>
      </c>
      <c r="N1447" s="30">
        <v>0</v>
      </c>
      <c r="O1447" s="30">
        <v>15</v>
      </c>
      <c r="P1447" s="30">
        <v>2</v>
      </c>
      <c r="Q1447" s="30">
        <f t="shared" si="198"/>
        <v>7</v>
      </c>
      <c r="R1447" s="30">
        <f t="shared" si="199"/>
        <v>0.33</v>
      </c>
      <c r="S1447" s="30">
        <f t="shared" si="200"/>
        <v>5.0999999999999996</v>
      </c>
      <c r="T1447" s="30">
        <f t="shared" si="201"/>
        <v>37</v>
      </c>
      <c r="U1447" s="30">
        <f t="shared" si="202"/>
        <v>11</v>
      </c>
      <c r="V1447" s="30">
        <f t="shared" si="203"/>
        <v>0</v>
      </c>
      <c r="W1447" s="30">
        <f t="shared" si="204"/>
        <v>15</v>
      </c>
      <c r="X1447" s="30">
        <f t="shared" si="205"/>
        <v>2</v>
      </c>
      <c r="Y1447" s="30">
        <f t="shared" si="206"/>
        <v>77.430000000000007</v>
      </c>
    </row>
    <row r="1448" spans="1:25" x14ac:dyDescent="0.2">
      <c r="A1448" s="28">
        <v>43087</v>
      </c>
      <c r="B1448">
        <v>2017</v>
      </c>
      <c r="C1448">
        <v>12</v>
      </c>
      <c r="D1448" t="s">
        <v>571</v>
      </c>
      <c r="E1448" t="s">
        <v>62</v>
      </c>
      <c r="F1448">
        <v>1</v>
      </c>
      <c r="G1448" t="s">
        <v>1440</v>
      </c>
      <c r="H1448" t="s">
        <v>1440</v>
      </c>
      <c r="I1448" s="30">
        <v>0.66</v>
      </c>
      <c r="J1448" s="30">
        <v>4.67</v>
      </c>
      <c r="K1448" s="30">
        <v>6</v>
      </c>
      <c r="L1448" s="30">
        <v>31.6</v>
      </c>
      <c r="M1448" s="30">
        <v>7</v>
      </c>
      <c r="N1448" s="30">
        <v>0</v>
      </c>
      <c r="O1448" s="30">
        <v>8</v>
      </c>
      <c r="P1448" s="30">
        <v>0</v>
      </c>
      <c r="Q1448" s="30">
        <f t="shared" si="198"/>
        <v>0.66</v>
      </c>
      <c r="R1448" s="30">
        <f t="shared" si="199"/>
        <v>4.67</v>
      </c>
      <c r="S1448" s="30">
        <f t="shared" si="200"/>
        <v>6</v>
      </c>
      <c r="T1448" s="30">
        <f t="shared" si="201"/>
        <v>31.6</v>
      </c>
      <c r="U1448" s="30">
        <f t="shared" si="202"/>
        <v>7</v>
      </c>
      <c r="V1448" s="30">
        <f t="shared" si="203"/>
        <v>0</v>
      </c>
      <c r="W1448" s="30">
        <f t="shared" si="204"/>
        <v>8</v>
      </c>
      <c r="X1448" s="30">
        <f t="shared" si="205"/>
        <v>0</v>
      </c>
      <c r="Y1448" s="30">
        <f t="shared" si="206"/>
        <v>57.93</v>
      </c>
    </row>
    <row r="1449" spans="1:25" x14ac:dyDescent="0.2">
      <c r="A1449" s="28">
        <v>43088</v>
      </c>
      <c r="B1449">
        <v>2017</v>
      </c>
      <c r="C1449">
        <v>12</v>
      </c>
      <c r="D1449" t="s">
        <v>571</v>
      </c>
      <c r="E1449" t="s">
        <v>411</v>
      </c>
      <c r="F1449">
        <v>2</v>
      </c>
      <c r="G1449" t="s">
        <v>1440</v>
      </c>
      <c r="H1449" t="s">
        <v>1440</v>
      </c>
      <c r="I1449" s="30">
        <v>2.5</v>
      </c>
      <c r="J1449" s="30">
        <v>2.0990000000000002</v>
      </c>
      <c r="K1449" s="30">
        <v>3</v>
      </c>
      <c r="L1449" s="30">
        <v>56.9</v>
      </c>
      <c r="M1449" s="30">
        <v>8</v>
      </c>
      <c r="N1449" s="30">
        <v>0</v>
      </c>
      <c r="O1449" s="30">
        <v>5</v>
      </c>
      <c r="P1449" s="30">
        <v>2</v>
      </c>
      <c r="Q1449" s="30">
        <f t="shared" si="198"/>
        <v>2.5</v>
      </c>
      <c r="R1449" s="30">
        <f t="shared" si="199"/>
        <v>2.0990000000000002</v>
      </c>
      <c r="S1449" s="30">
        <f t="shared" si="200"/>
        <v>3</v>
      </c>
      <c r="T1449" s="30">
        <f t="shared" si="201"/>
        <v>56.9</v>
      </c>
      <c r="U1449" s="30">
        <f t="shared" si="202"/>
        <v>8</v>
      </c>
      <c r="V1449" s="30">
        <f t="shared" si="203"/>
        <v>0</v>
      </c>
      <c r="W1449" s="30">
        <f t="shared" si="204"/>
        <v>5</v>
      </c>
      <c r="X1449" s="30">
        <f t="shared" si="205"/>
        <v>2</v>
      </c>
      <c r="Y1449" s="30">
        <f t="shared" si="206"/>
        <v>79.498999999999995</v>
      </c>
    </row>
    <row r="1450" spans="1:25" x14ac:dyDescent="0.2">
      <c r="A1450" s="28">
        <v>43089</v>
      </c>
      <c r="B1450">
        <v>2017</v>
      </c>
      <c r="C1450">
        <v>12</v>
      </c>
      <c r="D1450" t="s">
        <v>571</v>
      </c>
      <c r="E1450" t="s">
        <v>413</v>
      </c>
      <c r="F1450">
        <v>3</v>
      </c>
      <c r="G1450" t="s">
        <v>1440</v>
      </c>
      <c r="H1450" t="s">
        <v>1440</v>
      </c>
      <c r="I1450" s="30">
        <v>2</v>
      </c>
      <c r="J1450" s="30">
        <v>3.3959999999999999</v>
      </c>
      <c r="K1450" s="30">
        <v>3</v>
      </c>
      <c r="L1450" s="30">
        <v>27.2</v>
      </c>
      <c r="M1450" s="30">
        <v>3</v>
      </c>
      <c r="N1450" s="30">
        <v>0</v>
      </c>
      <c r="O1450" s="30">
        <v>11</v>
      </c>
      <c r="P1450" s="30">
        <v>2</v>
      </c>
      <c r="Q1450" s="30">
        <f t="shared" si="198"/>
        <v>2</v>
      </c>
      <c r="R1450" s="30">
        <f t="shared" si="199"/>
        <v>3.3959999999999999</v>
      </c>
      <c r="S1450" s="30">
        <f t="shared" si="200"/>
        <v>3</v>
      </c>
      <c r="T1450" s="30">
        <f t="shared" si="201"/>
        <v>27.2</v>
      </c>
      <c r="U1450" s="30">
        <f t="shared" si="202"/>
        <v>3</v>
      </c>
      <c r="V1450" s="30">
        <f t="shared" si="203"/>
        <v>0</v>
      </c>
      <c r="W1450" s="30">
        <f t="shared" si="204"/>
        <v>11</v>
      </c>
      <c r="X1450" s="30">
        <f t="shared" si="205"/>
        <v>2</v>
      </c>
      <c r="Y1450" s="30">
        <f t="shared" si="206"/>
        <v>51.596000000000004</v>
      </c>
    </row>
    <row r="1451" spans="1:25" x14ac:dyDescent="0.2">
      <c r="A1451" s="28">
        <v>43090</v>
      </c>
      <c r="B1451">
        <v>2017</v>
      </c>
      <c r="C1451">
        <v>12</v>
      </c>
      <c r="D1451" t="s">
        <v>571</v>
      </c>
      <c r="E1451" t="s">
        <v>415</v>
      </c>
      <c r="F1451">
        <v>4</v>
      </c>
      <c r="G1451" t="s">
        <v>1440</v>
      </c>
      <c r="H1451" t="s">
        <v>1440</v>
      </c>
      <c r="I1451" s="30">
        <v>2.02</v>
      </c>
      <c r="J1451" s="30">
        <v>2.66</v>
      </c>
      <c r="K1451" s="30">
        <v>4</v>
      </c>
      <c r="L1451" s="30">
        <v>23.4</v>
      </c>
      <c r="M1451" s="30">
        <v>5</v>
      </c>
      <c r="N1451" s="30">
        <v>0</v>
      </c>
      <c r="O1451" s="30">
        <v>6</v>
      </c>
      <c r="P1451" s="30">
        <v>0</v>
      </c>
      <c r="Q1451" s="30">
        <f t="shared" si="198"/>
        <v>2.02</v>
      </c>
      <c r="R1451" s="30">
        <f t="shared" si="199"/>
        <v>2.66</v>
      </c>
      <c r="S1451" s="30">
        <f t="shared" si="200"/>
        <v>4</v>
      </c>
      <c r="T1451" s="30">
        <f t="shared" si="201"/>
        <v>23.4</v>
      </c>
      <c r="U1451" s="30">
        <f t="shared" si="202"/>
        <v>5</v>
      </c>
      <c r="V1451" s="30">
        <f t="shared" si="203"/>
        <v>0</v>
      </c>
      <c r="W1451" s="30">
        <f t="shared" si="204"/>
        <v>6</v>
      </c>
      <c r="X1451" s="30">
        <f t="shared" si="205"/>
        <v>0</v>
      </c>
      <c r="Y1451" s="30">
        <f t="shared" si="206"/>
        <v>43.08</v>
      </c>
    </row>
    <row r="1452" spans="1:25" x14ac:dyDescent="0.2">
      <c r="A1452" s="28">
        <v>43091</v>
      </c>
      <c r="B1452">
        <v>2017</v>
      </c>
      <c r="C1452">
        <v>12</v>
      </c>
      <c r="D1452" t="s">
        <v>571</v>
      </c>
      <c r="E1452" t="s">
        <v>417</v>
      </c>
      <c r="F1452">
        <v>5</v>
      </c>
      <c r="G1452" t="s">
        <v>1440</v>
      </c>
      <c r="H1452" t="s">
        <v>1440</v>
      </c>
      <c r="I1452" s="30">
        <v>5.99</v>
      </c>
      <c r="J1452" s="30">
        <v>2.7690000000000001</v>
      </c>
      <c r="K1452" s="30">
        <v>1.5</v>
      </c>
      <c r="L1452" s="30">
        <v>26</v>
      </c>
      <c r="M1452" s="30">
        <v>13</v>
      </c>
      <c r="N1452" s="30">
        <v>0</v>
      </c>
      <c r="O1452" s="30">
        <v>1</v>
      </c>
      <c r="P1452" s="30">
        <v>1.6</v>
      </c>
      <c r="Q1452" s="30">
        <f t="shared" si="198"/>
        <v>5.99</v>
      </c>
      <c r="R1452" s="30">
        <f t="shared" si="199"/>
        <v>2.7690000000000001</v>
      </c>
      <c r="S1452" s="30">
        <f t="shared" si="200"/>
        <v>1.5</v>
      </c>
      <c r="T1452" s="30">
        <f t="shared" si="201"/>
        <v>26</v>
      </c>
      <c r="U1452" s="30">
        <f t="shared" si="202"/>
        <v>13</v>
      </c>
      <c r="V1452" s="30">
        <f t="shared" si="203"/>
        <v>0</v>
      </c>
      <c r="W1452" s="30">
        <f t="shared" si="204"/>
        <v>1</v>
      </c>
      <c r="X1452" s="30">
        <f t="shared" si="205"/>
        <v>1.6</v>
      </c>
      <c r="Y1452" s="30">
        <f t="shared" si="206"/>
        <v>51.859000000000002</v>
      </c>
    </row>
    <row r="1453" spans="1:25" x14ac:dyDescent="0.2">
      <c r="A1453" s="28">
        <v>43092</v>
      </c>
      <c r="B1453">
        <v>2017</v>
      </c>
      <c r="C1453">
        <v>12</v>
      </c>
      <c r="D1453" t="s">
        <v>571</v>
      </c>
      <c r="E1453" t="s">
        <v>419</v>
      </c>
      <c r="F1453">
        <v>6</v>
      </c>
      <c r="G1453" t="s">
        <v>1440</v>
      </c>
      <c r="H1453" t="s">
        <v>1440</v>
      </c>
      <c r="I1453" s="30">
        <v>6</v>
      </c>
      <c r="J1453" s="30">
        <v>4.5049999999999999</v>
      </c>
      <c r="K1453" s="30">
        <v>6.1</v>
      </c>
      <c r="L1453" s="30">
        <v>28.3</v>
      </c>
      <c r="M1453" s="30">
        <v>6</v>
      </c>
      <c r="N1453" s="30">
        <v>0</v>
      </c>
      <c r="O1453" s="30">
        <v>1</v>
      </c>
      <c r="P1453" s="30">
        <v>1</v>
      </c>
      <c r="Q1453" s="30">
        <f t="shared" si="198"/>
        <v>6</v>
      </c>
      <c r="R1453" s="30">
        <f t="shared" si="199"/>
        <v>4.5049999999999999</v>
      </c>
      <c r="S1453" s="30">
        <f t="shared" si="200"/>
        <v>6.1</v>
      </c>
      <c r="T1453" s="30">
        <f t="shared" si="201"/>
        <v>28.3</v>
      </c>
      <c r="U1453" s="30">
        <f t="shared" si="202"/>
        <v>6</v>
      </c>
      <c r="V1453" s="30">
        <f t="shared" si="203"/>
        <v>0</v>
      </c>
      <c r="W1453" s="30">
        <f t="shared" si="204"/>
        <v>1</v>
      </c>
      <c r="X1453" s="30">
        <f t="shared" si="205"/>
        <v>1</v>
      </c>
      <c r="Y1453" s="30">
        <f t="shared" si="206"/>
        <v>52.905000000000001</v>
      </c>
    </row>
    <row r="1454" spans="1:25" x14ac:dyDescent="0.2">
      <c r="A1454" s="28">
        <v>43093</v>
      </c>
      <c r="B1454">
        <v>2017</v>
      </c>
      <c r="C1454">
        <v>12</v>
      </c>
      <c r="D1454" t="s">
        <v>571</v>
      </c>
      <c r="E1454" t="s">
        <v>421</v>
      </c>
      <c r="F1454">
        <v>7</v>
      </c>
      <c r="G1454" t="s">
        <v>1440</v>
      </c>
      <c r="H1454" t="s">
        <v>1440</v>
      </c>
      <c r="I1454" s="30">
        <v>7.66</v>
      </c>
      <c r="J1454" s="30">
        <v>3.46</v>
      </c>
      <c r="K1454" s="30">
        <v>2</v>
      </c>
      <c r="L1454" s="30">
        <v>32.200000000000003</v>
      </c>
      <c r="M1454" s="30">
        <v>4</v>
      </c>
      <c r="N1454" s="30">
        <v>0</v>
      </c>
      <c r="O1454" s="30">
        <v>5</v>
      </c>
      <c r="P1454" s="30">
        <v>1</v>
      </c>
      <c r="Q1454" s="30">
        <f t="shared" si="198"/>
        <v>7.66</v>
      </c>
      <c r="R1454" s="30">
        <f t="shared" si="199"/>
        <v>3.46</v>
      </c>
      <c r="S1454" s="30">
        <f t="shared" si="200"/>
        <v>2</v>
      </c>
      <c r="T1454" s="30">
        <f t="shared" si="201"/>
        <v>32.200000000000003</v>
      </c>
      <c r="U1454" s="30">
        <f t="shared" si="202"/>
        <v>4</v>
      </c>
      <c r="V1454" s="30">
        <f t="shared" si="203"/>
        <v>0</v>
      </c>
      <c r="W1454" s="30">
        <f t="shared" si="204"/>
        <v>5</v>
      </c>
      <c r="X1454" s="30">
        <f t="shared" si="205"/>
        <v>1</v>
      </c>
      <c r="Y1454" s="30">
        <f t="shared" si="206"/>
        <v>55.320000000000007</v>
      </c>
    </row>
    <row r="1455" spans="1:25" x14ac:dyDescent="0.2">
      <c r="A1455" s="28">
        <v>43094</v>
      </c>
      <c r="B1455">
        <v>2017</v>
      </c>
      <c r="C1455">
        <v>12</v>
      </c>
      <c r="D1455" t="s">
        <v>571</v>
      </c>
      <c r="E1455" t="s">
        <v>62</v>
      </c>
      <c r="F1455">
        <v>1</v>
      </c>
      <c r="G1455" t="s">
        <v>1440</v>
      </c>
      <c r="H1455" t="s">
        <v>1440</v>
      </c>
      <c r="I1455" s="30">
        <v>1</v>
      </c>
      <c r="J1455" s="30">
        <v>0.62</v>
      </c>
      <c r="K1455" s="30">
        <v>4.0999999999999996</v>
      </c>
      <c r="L1455" s="30">
        <v>15.53</v>
      </c>
      <c r="M1455" s="30">
        <v>4</v>
      </c>
      <c r="N1455" s="30">
        <v>0</v>
      </c>
      <c r="O1455" s="30">
        <v>6</v>
      </c>
      <c r="P1455" s="30">
        <v>2</v>
      </c>
      <c r="Q1455" s="30">
        <f t="shared" si="198"/>
        <v>1</v>
      </c>
      <c r="R1455" s="30">
        <f t="shared" si="199"/>
        <v>0.62</v>
      </c>
      <c r="S1455" s="30">
        <f t="shared" si="200"/>
        <v>4.0999999999999996</v>
      </c>
      <c r="T1455" s="30">
        <f t="shared" si="201"/>
        <v>15.53</v>
      </c>
      <c r="U1455" s="30">
        <f t="shared" si="202"/>
        <v>4</v>
      </c>
      <c r="V1455" s="30">
        <f t="shared" si="203"/>
        <v>0</v>
      </c>
      <c r="W1455" s="30">
        <f t="shared" si="204"/>
        <v>6</v>
      </c>
      <c r="X1455" s="30">
        <f t="shared" si="205"/>
        <v>2</v>
      </c>
      <c r="Y1455" s="30">
        <f t="shared" si="206"/>
        <v>33.25</v>
      </c>
    </row>
    <row r="1456" spans="1:25" x14ac:dyDescent="0.2">
      <c r="A1456" s="28">
        <v>43095</v>
      </c>
      <c r="B1456">
        <v>2017</v>
      </c>
      <c r="C1456">
        <v>12</v>
      </c>
      <c r="D1456" t="s">
        <v>571</v>
      </c>
      <c r="E1456" t="s">
        <v>411</v>
      </c>
      <c r="F1456">
        <v>2</v>
      </c>
      <c r="G1456" t="s">
        <v>1440</v>
      </c>
      <c r="H1456" t="s">
        <v>1440</v>
      </c>
      <c r="I1456" s="30">
        <v>2.99</v>
      </c>
      <c r="J1456" s="30">
        <v>4.67</v>
      </c>
      <c r="K1456" s="30">
        <v>3.5</v>
      </c>
      <c r="L1456" s="30">
        <v>56.9</v>
      </c>
      <c r="M1456" s="30">
        <v>9</v>
      </c>
      <c r="N1456" s="30">
        <v>0</v>
      </c>
      <c r="O1456" s="30">
        <v>9</v>
      </c>
      <c r="P1456" s="30">
        <v>2</v>
      </c>
      <c r="Q1456" s="30">
        <f t="shared" si="198"/>
        <v>2.99</v>
      </c>
      <c r="R1456" s="30">
        <f t="shared" si="199"/>
        <v>4.67</v>
      </c>
      <c r="S1456" s="30">
        <f t="shared" si="200"/>
        <v>3.5</v>
      </c>
      <c r="T1456" s="30">
        <f t="shared" si="201"/>
        <v>56.9</v>
      </c>
      <c r="U1456" s="30">
        <f t="shared" si="202"/>
        <v>9</v>
      </c>
      <c r="V1456" s="30">
        <f t="shared" si="203"/>
        <v>0</v>
      </c>
      <c r="W1456" s="30">
        <f t="shared" si="204"/>
        <v>9</v>
      </c>
      <c r="X1456" s="30">
        <f t="shared" si="205"/>
        <v>2</v>
      </c>
      <c r="Y1456" s="30">
        <f t="shared" si="206"/>
        <v>88.06</v>
      </c>
    </row>
    <row r="1457" spans="1:25" x14ac:dyDescent="0.2">
      <c r="A1457" s="28">
        <v>43096</v>
      </c>
      <c r="B1457">
        <v>2017</v>
      </c>
      <c r="C1457">
        <v>12</v>
      </c>
      <c r="D1457" t="s">
        <v>571</v>
      </c>
      <c r="E1457" t="s">
        <v>413</v>
      </c>
      <c r="F1457">
        <v>3</v>
      </c>
      <c r="G1457" t="s">
        <v>1440</v>
      </c>
      <c r="H1457" t="s">
        <v>1440</v>
      </c>
      <c r="I1457" s="30">
        <v>7</v>
      </c>
      <c r="J1457" s="30">
        <v>4.8140000000000001</v>
      </c>
      <c r="K1457" s="30">
        <v>5.15</v>
      </c>
      <c r="L1457" s="30">
        <v>32.700000000000003</v>
      </c>
      <c r="M1457" s="30">
        <v>9</v>
      </c>
      <c r="N1457" s="30">
        <v>0</v>
      </c>
      <c r="O1457" s="30">
        <v>3</v>
      </c>
      <c r="P1457" s="30">
        <v>0</v>
      </c>
      <c r="Q1457" s="30">
        <f t="shared" si="198"/>
        <v>7</v>
      </c>
      <c r="R1457" s="30">
        <f t="shared" si="199"/>
        <v>4.8140000000000001</v>
      </c>
      <c r="S1457" s="30">
        <f t="shared" si="200"/>
        <v>5.15</v>
      </c>
      <c r="T1457" s="30">
        <f t="shared" si="201"/>
        <v>32.700000000000003</v>
      </c>
      <c r="U1457" s="30">
        <f t="shared" si="202"/>
        <v>9</v>
      </c>
      <c r="V1457" s="30">
        <f t="shared" si="203"/>
        <v>0</v>
      </c>
      <c r="W1457" s="30">
        <f t="shared" si="204"/>
        <v>3</v>
      </c>
      <c r="X1457" s="30">
        <f t="shared" si="205"/>
        <v>0</v>
      </c>
      <c r="Y1457" s="30">
        <f t="shared" si="206"/>
        <v>61.664000000000001</v>
      </c>
    </row>
    <row r="1458" spans="1:25" x14ac:dyDescent="0.2">
      <c r="A1458" s="28">
        <v>43097</v>
      </c>
      <c r="B1458">
        <v>2017</v>
      </c>
      <c r="C1458">
        <v>12</v>
      </c>
      <c r="D1458" t="s">
        <v>571</v>
      </c>
      <c r="E1458" t="s">
        <v>415</v>
      </c>
      <c r="F1458">
        <v>4</v>
      </c>
      <c r="G1458" t="s">
        <v>1440</v>
      </c>
      <c r="H1458" t="s">
        <v>1440</v>
      </c>
      <c r="I1458" s="30">
        <v>7.33</v>
      </c>
      <c r="J1458" s="30">
        <v>3.4620000000000002</v>
      </c>
      <c r="K1458" s="30">
        <v>5.0999999999999996</v>
      </c>
      <c r="L1458" s="30">
        <v>35.35</v>
      </c>
      <c r="M1458" s="30">
        <v>12</v>
      </c>
      <c r="N1458" s="30">
        <v>3</v>
      </c>
      <c r="O1458" s="30">
        <v>24</v>
      </c>
      <c r="P1458" s="30">
        <v>1</v>
      </c>
      <c r="Q1458" s="30">
        <f t="shared" si="198"/>
        <v>7.33</v>
      </c>
      <c r="R1458" s="30">
        <f t="shared" si="199"/>
        <v>3.4620000000000002</v>
      </c>
      <c r="S1458" s="30">
        <f t="shared" si="200"/>
        <v>5.0999999999999996</v>
      </c>
      <c r="T1458" s="30">
        <f t="shared" si="201"/>
        <v>35.35</v>
      </c>
      <c r="U1458" s="30">
        <f t="shared" si="202"/>
        <v>12</v>
      </c>
      <c r="V1458" s="30">
        <f t="shared" si="203"/>
        <v>3</v>
      </c>
      <c r="W1458" s="30">
        <f t="shared" si="204"/>
        <v>24</v>
      </c>
      <c r="X1458" s="30">
        <f t="shared" si="205"/>
        <v>1</v>
      </c>
      <c r="Y1458" s="30">
        <f t="shared" si="206"/>
        <v>91.242000000000004</v>
      </c>
    </row>
    <row r="1459" spans="1:25" x14ac:dyDescent="0.2">
      <c r="A1459" s="28">
        <v>43098</v>
      </c>
      <c r="B1459">
        <v>2017</v>
      </c>
      <c r="C1459">
        <v>12</v>
      </c>
      <c r="D1459" t="s">
        <v>571</v>
      </c>
      <c r="E1459" t="s">
        <v>417</v>
      </c>
      <c r="F1459">
        <v>5</v>
      </c>
      <c r="G1459" t="s">
        <v>1440</v>
      </c>
      <c r="H1459" t="s">
        <v>1440</v>
      </c>
      <c r="I1459" s="30">
        <v>9.34</v>
      </c>
      <c r="J1459" s="30">
        <v>2.0659999999999998</v>
      </c>
      <c r="K1459" s="30">
        <v>2.5</v>
      </c>
      <c r="L1459" s="30">
        <v>41.4</v>
      </c>
      <c r="M1459" s="30">
        <v>17</v>
      </c>
      <c r="N1459" s="30">
        <v>0</v>
      </c>
      <c r="O1459" s="30">
        <v>11</v>
      </c>
      <c r="P1459" s="30">
        <v>2</v>
      </c>
      <c r="Q1459" s="30">
        <f t="shared" si="198"/>
        <v>9.34</v>
      </c>
      <c r="R1459" s="30">
        <f t="shared" si="199"/>
        <v>2.0659999999999998</v>
      </c>
      <c r="S1459" s="30">
        <f t="shared" si="200"/>
        <v>2.5</v>
      </c>
      <c r="T1459" s="30">
        <f t="shared" si="201"/>
        <v>41.4</v>
      </c>
      <c r="U1459" s="30">
        <f t="shared" si="202"/>
        <v>17</v>
      </c>
      <c r="V1459" s="30">
        <f t="shared" si="203"/>
        <v>0</v>
      </c>
      <c r="W1459" s="30">
        <f t="shared" si="204"/>
        <v>11</v>
      </c>
      <c r="X1459" s="30">
        <f t="shared" si="205"/>
        <v>2</v>
      </c>
      <c r="Y1459" s="30">
        <f t="shared" si="206"/>
        <v>85.305999999999997</v>
      </c>
    </row>
    <row r="1460" spans="1:25" x14ac:dyDescent="0.2">
      <c r="A1460" s="28">
        <v>43099</v>
      </c>
      <c r="B1460">
        <v>2017</v>
      </c>
      <c r="C1460">
        <v>12</v>
      </c>
      <c r="D1460" t="s">
        <v>571</v>
      </c>
      <c r="E1460" t="s">
        <v>419</v>
      </c>
      <c r="F1460">
        <v>6</v>
      </c>
      <c r="G1460" t="s">
        <v>1440</v>
      </c>
      <c r="H1460" t="s">
        <v>1440</v>
      </c>
      <c r="I1460" s="30">
        <v>8.68</v>
      </c>
      <c r="J1460" s="30">
        <v>8.3629999999999995</v>
      </c>
      <c r="K1460" s="30">
        <v>4</v>
      </c>
      <c r="L1460" s="30">
        <v>50</v>
      </c>
      <c r="M1460" s="30">
        <v>8</v>
      </c>
      <c r="N1460" s="30">
        <v>0</v>
      </c>
      <c r="O1460" s="30">
        <v>10</v>
      </c>
      <c r="P1460" s="30">
        <v>3</v>
      </c>
      <c r="Q1460" s="30">
        <f t="shared" si="198"/>
        <v>8.68</v>
      </c>
      <c r="R1460" s="30">
        <f t="shared" si="199"/>
        <v>8.3629999999999995</v>
      </c>
      <c r="S1460" s="30">
        <f t="shared" si="200"/>
        <v>4</v>
      </c>
      <c r="T1460" s="30">
        <f t="shared" si="201"/>
        <v>50</v>
      </c>
      <c r="U1460" s="30">
        <f t="shared" si="202"/>
        <v>8</v>
      </c>
      <c r="V1460" s="30">
        <f t="shared" si="203"/>
        <v>0</v>
      </c>
      <c r="W1460" s="30">
        <f t="shared" si="204"/>
        <v>10</v>
      </c>
      <c r="X1460" s="30">
        <f t="shared" si="205"/>
        <v>3</v>
      </c>
      <c r="Y1460" s="30">
        <f t="shared" si="206"/>
        <v>92.043000000000006</v>
      </c>
    </row>
    <row r="1461" spans="1:25" x14ac:dyDescent="0.2">
      <c r="A1461" s="28">
        <v>43100</v>
      </c>
      <c r="B1461">
        <v>2017</v>
      </c>
      <c r="C1461">
        <v>12</v>
      </c>
      <c r="D1461" t="s">
        <v>571</v>
      </c>
      <c r="E1461" t="s">
        <v>421</v>
      </c>
      <c r="F1461">
        <v>7</v>
      </c>
      <c r="G1461" t="s">
        <v>1440</v>
      </c>
      <c r="H1461" t="s">
        <v>1440</v>
      </c>
      <c r="I1461" s="30">
        <v>13.83</v>
      </c>
      <c r="J1461" s="30">
        <v>10.042999999999999</v>
      </c>
      <c r="K1461" s="30">
        <v>5.3</v>
      </c>
      <c r="L1461" s="30">
        <v>70.2</v>
      </c>
      <c r="M1461" s="30">
        <v>9</v>
      </c>
      <c r="N1461" s="30">
        <v>0</v>
      </c>
      <c r="O1461" s="30">
        <v>0</v>
      </c>
      <c r="P1461" s="30">
        <v>1</v>
      </c>
      <c r="Q1461" s="30">
        <f t="shared" si="198"/>
        <v>13.83</v>
      </c>
      <c r="R1461" s="30">
        <f t="shared" si="199"/>
        <v>10.042999999999999</v>
      </c>
      <c r="S1461" s="30">
        <f t="shared" si="200"/>
        <v>5.3</v>
      </c>
      <c r="T1461" s="30">
        <f t="shared" si="201"/>
        <v>70.2</v>
      </c>
      <c r="U1461" s="30">
        <f t="shared" si="202"/>
        <v>9</v>
      </c>
      <c r="V1461" s="30">
        <f t="shared" si="203"/>
        <v>0</v>
      </c>
      <c r="W1461" s="30">
        <f t="shared" si="204"/>
        <v>0</v>
      </c>
      <c r="X1461" s="30">
        <f t="shared" si="205"/>
        <v>1</v>
      </c>
      <c r="Y1461" s="30">
        <f t="shared" si="206"/>
        <v>109.373</v>
      </c>
    </row>
    <row r="1462" spans="1:25" x14ac:dyDescent="0.2">
      <c r="A1462" s="28">
        <v>43101</v>
      </c>
      <c r="B1462">
        <v>2018</v>
      </c>
      <c r="C1462">
        <v>1</v>
      </c>
      <c r="D1462" t="s">
        <v>572</v>
      </c>
      <c r="E1462" t="s">
        <v>62</v>
      </c>
      <c r="F1462">
        <v>1</v>
      </c>
      <c r="G1462" t="s">
        <v>1440</v>
      </c>
      <c r="H1462" t="s">
        <v>1440</v>
      </c>
      <c r="I1462" s="30">
        <v>5.33</v>
      </c>
      <c r="J1462" s="30">
        <v>5.1550000000000002</v>
      </c>
      <c r="K1462" s="30">
        <v>5</v>
      </c>
      <c r="L1462" s="30">
        <v>50.6</v>
      </c>
      <c r="M1462" s="30">
        <v>4</v>
      </c>
      <c r="N1462" s="30">
        <v>0</v>
      </c>
      <c r="O1462" s="30">
        <v>3</v>
      </c>
      <c r="P1462" s="30">
        <v>1</v>
      </c>
      <c r="Q1462" s="30">
        <f t="shared" si="198"/>
        <v>5.33</v>
      </c>
      <c r="R1462" s="30">
        <f t="shared" si="199"/>
        <v>5.1550000000000002</v>
      </c>
      <c r="S1462" s="30">
        <f t="shared" si="200"/>
        <v>5</v>
      </c>
      <c r="T1462" s="30">
        <f t="shared" si="201"/>
        <v>50.6</v>
      </c>
      <c r="U1462" s="30">
        <f t="shared" si="202"/>
        <v>4</v>
      </c>
      <c r="V1462" s="30">
        <f t="shared" si="203"/>
        <v>0</v>
      </c>
      <c r="W1462" s="30">
        <f t="shared" si="204"/>
        <v>3</v>
      </c>
      <c r="X1462" s="30">
        <f t="shared" si="205"/>
        <v>1</v>
      </c>
      <c r="Y1462" s="30">
        <f t="shared" si="206"/>
        <v>74.085000000000008</v>
      </c>
    </row>
    <row r="1463" spans="1:25" x14ac:dyDescent="0.2">
      <c r="A1463" s="28">
        <v>43102</v>
      </c>
      <c r="B1463">
        <v>2018</v>
      </c>
      <c r="C1463">
        <v>1</v>
      </c>
      <c r="D1463" t="s">
        <v>572</v>
      </c>
      <c r="E1463" t="s">
        <v>411</v>
      </c>
      <c r="F1463">
        <v>2</v>
      </c>
      <c r="G1463" t="s">
        <v>1440</v>
      </c>
      <c r="H1463" t="s">
        <v>1440</v>
      </c>
      <c r="I1463" s="30">
        <v>1</v>
      </c>
      <c r="J1463" s="30">
        <v>5.33</v>
      </c>
      <c r="K1463" s="30">
        <v>2.25</v>
      </c>
      <c r="L1463" s="30">
        <v>38</v>
      </c>
      <c r="M1463" s="30">
        <v>3</v>
      </c>
      <c r="N1463" s="30">
        <v>0</v>
      </c>
      <c r="O1463" s="30">
        <v>2</v>
      </c>
      <c r="P1463" s="30">
        <v>2</v>
      </c>
      <c r="Q1463" s="30">
        <f t="shared" si="198"/>
        <v>1</v>
      </c>
      <c r="R1463" s="30">
        <f t="shared" si="199"/>
        <v>5.33</v>
      </c>
      <c r="S1463" s="30">
        <f t="shared" si="200"/>
        <v>2.25</v>
      </c>
      <c r="T1463" s="30">
        <f t="shared" si="201"/>
        <v>38</v>
      </c>
      <c r="U1463" s="30">
        <f t="shared" si="202"/>
        <v>3</v>
      </c>
      <c r="V1463" s="30">
        <f t="shared" si="203"/>
        <v>0</v>
      </c>
      <c r="W1463" s="30">
        <f t="shared" si="204"/>
        <v>2</v>
      </c>
      <c r="X1463" s="30">
        <f t="shared" si="205"/>
        <v>2</v>
      </c>
      <c r="Y1463" s="30">
        <f t="shared" si="206"/>
        <v>53.58</v>
      </c>
    </row>
    <row r="1464" spans="1:25" x14ac:dyDescent="0.2">
      <c r="A1464" s="28">
        <v>43103</v>
      </c>
      <c r="B1464">
        <v>2018</v>
      </c>
      <c r="C1464">
        <v>1</v>
      </c>
      <c r="D1464" t="s">
        <v>572</v>
      </c>
      <c r="E1464" t="s">
        <v>413</v>
      </c>
      <c r="F1464">
        <v>3</v>
      </c>
      <c r="G1464" t="s">
        <v>1440</v>
      </c>
      <c r="H1464" t="s">
        <v>1440</v>
      </c>
      <c r="I1464" s="30">
        <v>4.67</v>
      </c>
      <c r="J1464" s="30">
        <v>2.3969999999999998</v>
      </c>
      <c r="K1464" s="30">
        <v>3</v>
      </c>
      <c r="L1464" s="30">
        <v>54</v>
      </c>
      <c r="M1464" s="30">
        <v>4</v>
      </c>
      <c r="N1464" s="30">
        <v>0</v>
      </c>
      <c r="O1464" s="30">
        <v>10</v>
      </c>
      <c r="P1464" s="30">
        <v>3</v>
      </c>
      <c r="Q1464" s="30">
        <f t="shared" si="198"/>
        <v>4.67</v>
      </c>
      <c r="R1464" s="30">
        <f t="shared" si="199"/>
        <v>2.3969999999999998</v>
      </c>
      <c r="S1464" s="30">
        <f t="shared" si="200"/>
        <v>3</v>
      </c>
      <c r="T1464" s="30">
        <f t="shared" si="201"/>
        <v>54</v>
      </c>
      <c r="U1464" s="30">
        <f t="shared" si="202"/>
        <v>4</v>
      </c>
      <c r="V1464" s="30">
        <f t="shared" si="203"/>
        <v>0</v>
      </c>
      <c r="W1464" s="30">
        <f t="shared" si="204"/>
        <v>10</v>
      </c>
      <c r="X1464" s="30">
        <f t="shared" si="205"/>
        <v>3</v>
      </c>
      <c r="Y1464" s="30">
        <f t="shared" si="206"/>
        <v>81.067000000000007</v>
      </c>
    </row>
    <row r="1465" spans="1:25" x14ac:dyDescent="0.2">
      <c r="A1465" s="28">
        <v>43104</v>
      </c>
      <c r="B1465">
        <v>2018</v>
      </c>
      <c r="C1465">
        <v>1</v>
      </c>
      <c r="D1465" t="s">
        <v>572</v>
      </c>
      <c r="E1465" t="s">
        <v>415</v>
      </c>
      <c r="F1465">
        <v>4</v>
      </c>
      <c r="G1465" t="s">
        <v>1440</v>
      </c>
      <c r="H1465" t="s">
        <v>1440</v>
      </c>
      <c r="I1465" s="30">
        <v>6</v>
      </c>
      <c r="J1465" s="30">
        <v>1.099</v>
      </c>
      <c r="K1465" s="30">
        <v>1</v>
      </c>
      <c r="L1465" s="30">
        <v>39.200000000000003</v>
      </c>
      <c r="M1465" s="30">
        <v>9</v>
      </c>
      <c r="N1465" s="30">
        <v>0</v>
      </c>
      <c r="O1465" s="30">
        <v>1</v>
      </c>
      <c r="P1465" s="30">
        <v>2</v>
      </c>
      <c r="Q1465" s="30">
        <f t="shared" si="198"/>
        <v>6</v>
      </c>
      <c r="R1465" s="30">
        <f t="shared" si="199"/>
        <v>1.099</v>
      </c>
      <c r="S1465" s="30">
        <f t="shared" si="200"/>
        <v>1</v>
      </c>
      <c r="T1465" s="30">
        <f t="shared" si="201"/>
        <v>39.200000000000003</v>
      </c>
      <c r="U1465" s="30">
        <f t="shared" si="202"/>
        <v>9</v>
      </c>
      <c r="V1465" s="30">
        <f t="shared" si="203"/>
        <v>0</v>
      </c>
      <c r="W1465" s="30">
        <f t="shared" si="204"/>
        <v>1</v>
      </c>
      <c r="X1465" s="30">
        <f t="shared" si="205"/>
        <v>2</v>
      </c>
      <c r="Y1465" s="30">
        <f t="shared" si="206"/>
        <v>59.299000000000007</v>
      </c>
    </row>
    <row r="1466" spans="1:25" x14ac:dyDescent="0.2">
      <c r="A1466" s="28">
        <v>43105</v>
      </c>
      <c r="B1466">
        <v>2018</v>
      </c>
      <c r="C1466">
        <v>1</v>
      </c>
      <c r="D1466" t="s">
        <v>572</v>
      </c>
      <c r="E1466" t="s">
        <v>417</v>
      </c>
      <c r="F1466">
        <v>5</v>
      </c>
      <c r="G1466" t="s">
        <v>1440</v>
      </c>
      <c r="H1466" t="s">
        <v>1440</v>
      </c>
      <c r="I1466" s="30">
        <v>12</v>
      </c>
      <c r="J1466" s="30">
        <v>6.8250000000000002</v>
      </c>
      <c r="K1466" s="30">
        <v>3</v>
      </c>
      <c r="L1466" s="30">
        <v>26</v>
      </c>
      <c r="M1466" s="30">
        <v>11</v>
      </c>
      <c r="N1466" s="30">
        <v>0</v>
      </c>
      <c r="O1466" s="30">
        <v>21</v>
      </c>
      <c r="P1466" s="30">
        <v>1</v>
      </c>
      <c r="Q1466" s="30">
        <f t="shared" si="198"/>
        <v>12</v>
      </c>
      <c r="R1466" s="30">
        <f t="shared" si="199"/>
        <v>6.8250000000000002</v>
      </c>
      <c r="S1466" s="30">
        <f t="shared" si="200"/>
        <v>3</v>
      </c>
      <c r="T1466" s="30">
        <f t="shared" si="201"/>
        <v>26</v>
      </c>
      <c r="U1466" s="30">
        <f t="shared" si="202"/>
        <v>11</v>
      </c>
      <c r="V1466" s="30">
        <f t="shared" si="203"/>
        <v>0</v>
      </c>
      <c r="W1466" s="30">
        <f t="shared" si="204"/>
        <v>21</v>
      </c>
      <c r="X1466" s="30">
        <f t="shared" si="205"/>
        <v>1</v>
      </c>
      <c r="Y1466" s="30">
        <f t="shared" si="206"/>
        <v>80.825000000000003</v>
      </c>
    </row>
    <row r="1467" spans="1:25" x14ac:dyDescent="0.2">
      <c r="A1467" s="28">
        <v>43106</v>
      </c>
      <c r="B1467">
        <v>2018</v>
      </c>
      <c r="C1467">
        <v>1</v>
      </c>
      <c r="D1467" t="s">
        <v>572</v>
      </c>
      <c r="E1467" t="s">
        <v>419</v>
      </c>
      <c r="F1467">
        <v>6</v>
      </c>
      <c r="G1467" t="s">
        <v>1440</v>
      </c>
      <c r="H1467" t="s">
        <v>1440</v>
      </c>
      <c r="I1467" s="30">
        <v>4.66</v>
      </c>
      <c r="J1467" s="30">
        <v>1.66</v>
      </c>
      <c r="K1467" s="30">
        <v>2.2000000000000002</v>
      </c>
      <c r="L1467" s="30">
        <v>73</v>
      </c>
      <c r="M1467" s="30">
        <v>4</v>
      </c>
      <c r="N1467" s="30">
        <v>0</v>
      </c>
      <c r="O1467" s="30">
        <v>5</v>
      </c>
      <c r="P1467" s="30">
        <v>8</v>
      </c>
      <c r="Q1467" s="30">
        <f t="shared" si="198"/>
        <v>4.66</v>
      </c>
      <c r="R1467" s="30">
        <f t="shared" si="199"/>
        <v>1.66</v>
      </c>
      <c r="S1467" s="30">
        <f t="shared" si="200"/>
        <v>2.2000000000000002</v>
      </c>
      <c r="T1467" s="30">
        <f t="shared" si="201"/>
        <v>73</v>
      </c>
      <c r="U1467" s="30">
        <f t="shared" si="202"/>
        <v>4</v>
      </c>
      <c r="V1467" s="30">
        <f t="shared" si="203"/>
        <v>0</v>
      </c>
      <c r="W1467" s="30">
        <f t="shared" si="204"/>
        <v>5</v>
      </c>
      <c r="X1467" s="30">
        <f t="shared" si="205"/>
        <v>8</v>
      </c>
      <c r="Y1467" s="30">
        <f t="shared" si="206"/>
        <v>98.52</v>
      </c>
    </row>
    <row r="1468" spans="1:25" x14ac:dyDescent="0.2">
      <c r="A1468" s="28">
        <v>43107</v>
      </c>
      <c r="B1468">
        <v>2018</v>
      </c>
      <c r="C1468">
        <v>1</v>
      </c>
      <c r="D1468" t="s">
        <v>572</v>
      </c>
      <c r="E1468" t="s">
        <v>421</v>
      </c>
      <c r="F1468">
        <v>7</v>
      </c>
      <c r="G1468" t="s">
        <v>1440</v>
      </c>
      <c r="H1468" t="s">
        <v>1440</v>
      </c>
      <c r="I1468" s="30">
        <v>13.83</v>
      </c>
      <c r="J1468" s="30">
        <v>1.68</v>
      </c>
      <c r="K1468" s="30">
        <v>3</v>
      </c>
      <c r="L1468" s="30">
        <v>70.2</v>
      </c>
      <c r="M1468" s="30">
        <v>7</v>
      </c>
      <c r="N1468" s="30">
        <v>0</v>
      </c>
      <c r="O1468" s="30">
        <v>0</v>
      </c>
      <c r="P1468" s="30">
        <v>3.5</v>
      </c>
      <c r="Q1468" s="30">
        <f t="shared" si="198"/>
        <v>13.83</v>
      </c>
      <c r="R1468" s="30">
        <f t="shared" si="199"/>
        <v>1.68</v>
      </c>
      <c r="S1468" s="30">
        <f t="shared" si="200"/>
        <v>3</v>
      </c>
      <c r="T1468" s="30">
        <f t="shared" si="201"/>
        <v>70.2</v>
      </c>
      <c r="U1468" s="30">
        <f t="shared" si="202"/>
        <v>7</v>
      </c>
      <c r="V1468" s="30">
        <f t="shared" si="203"/>
        <v>0</v>
      </c>
      <c r="W1468" s="30">
        <f t="shared" si="204"/>
        <v>0</v>
      </c>
      <c r="X1468" s="30">
        <f t="shared" si="205"/>
        <v>3.5</v>
      </c>
      <c r="Y1468" s="30">
        <f t="shared" si="206"/>
        <v>99.210000000000008</v>
      </c>
    </row>
    <row r="1469" spans="1:25" x14ac:dyDescent="0.2">
      <c r="A1469" s="28">
        <v>43108</v>
      </c>
      <c r="B1469">
        <v>2018</v>
      </c>
      <c r="C1469">
        <v>1</v>
      </c>
      <c r="D1469" t="s">
        <v>572</v>
      </c>
      <c r="E1469" t="s">
        <v>62</v>
      </c>
      <c r="F1469">
        <v>1</v>
      </c>
      <c r="G1469" t="s">
        <v>1440</v>
      </c>
      <c r="H1469" t="s">
        <v>1440</v>
      </c>
      <c r="I1469" s="30">
        <v>2.33</v>
      </c>
      <c r="J1469" s="30">
        <v>6.53</v>
      </c>
      <c r="K1469" s="30">
        <v>4.2</v>
      </c>
      <c r="L1469" s="30">
        <v>29.6</v>
      </c>
      <c r="M1469" s="30">
        <v>5</v>
      </c>
      <c r="N1469" s="30">
        <v>0</v>
      </c>
      <c r="O1469" s="30">
        <v>0</v>
      </c>
      <c r="P1469" s="30">
        <v>1</v>
      </c>
      <c r="Q1469" s="30">
        <f t="shared" si="198"/>
        <v>2.33</v>
      </c>
      <c r="R1469" s="30">
        <f t="shared" si="199"/>
        <v>6.53</v>
      </c>
      <c r="S1469" s="30">
        <f t="shared" si="200"/>
        <v>4.2</v>
      </c>
      <c r="T1469" s="30">
        <f t="shared" si="201"/>
        <v>29.6</v>
      </c>
      <c r="U1469" s="30">
        <f t="shared" si="202"/>
        <v>5</v>
      </c>
      <c r="V1469" s="30">
        <f t="shared" si="203"/>
        <v>0</v>
      </c>
      <c r="W1469" s="30">
        <f t="shared" si="204"/>
        <v>0</v>
      </c>
      <c r="X1469" s="30">
        <f t="shared" si="205"/>
        <v>1</v>
      </c>
      <c r="Y1469" s="30">
        <f t="shared" si="206"/>
        <v>48.66</v>
      </c>
    </row>
    <row r="1470" spans="1:25" x14ac:dyDescent="0.2">
      <c r="A1470" s="28">
        <v>43109</v>
      </c>
      <c r="B1470">
        <v>2018</v>
      </c>
      <c r="C1470">
        <v>1</v>
      </c>
      <c r="D1470" t="s">
        <v>572</v>
      </c>
      <c r="E1470" t="s">
        <v>411</v>
      </c>
      <c r="F1470">
        <v>2</v>
      </c>
      <c r="G1470" t="s">
        <v>1440</v>
      </c>
      <c r="H1470" t="s">
        <v>1440</v>
      </c>
      <c r="I1470" s="30">
        <v>5.33</v>
      </c>
      <c r="J1470" s="30">
        <v>2.0990000000000002</v>
      </c>
      <c r="K1470" s="30">
        <v>5</v>
      </c>
      <c r="L1470" s="30">
        <v>33.825000000000003</v>
      </c>
      <c r="M1470" s="30">
        <v>9</v>
      </c>
      <c r="N1470" s="30">
        <v>6</v>
      </c>
      <c r="O1470" s="30">
        <v>10</v>
      </c>
      <c r="P1470" s="30">
        <v>1</v>
      </c>
      <c r="Q1470" s="30">
        <f t="shared" si="198"/>
        <v>5.33</v>
      </c>
      <c r="R1470" s="30">
        <f t="shared" si="199"/>
        <v>2.0990000000000002</v>
      </c>
      <c r="S1470" s="30">
        <f t="shared" si="200"/>
        <v>5</v>
      </c>
      <c r="T1470" s="30">
        <f t="shared" si="201"/>
        <v>33.825000000000003</v>
      </c>
      <c r="U1470" s="30">
        <f t="shared" si="202"/>
        <v>9</v>
      </c>
      <c r="V1470" s="30">
        <f t="shared" si="203"/>
        <v>6</v>
      </c>
      <c r="W1470" s="30">
        <f t="shared" si="204"/>
        <v>10</v>
      </c>
      <c r="X1470" s="30">
        <f t="shared" si="205"/>
        <v>1</v>
      </c>
      <c r="Y1470" s="30">
        <f t="shared" si="206"/>
        <v>72.254000000000005</v>
      </c>
    </row>
    <row r="1471" spans="1:25" x14ac:dyDescent="0.2">
      <c r="A1471" s="28">
        <v>43110</v>
      </c>
      <c r="B1471">
        <v>2018</v>
      </c>
      <c r="C1471">
        <v>1</v>
      </c>
      <c r="D1471" t="s">
        <v>572</v>
      </c>
      <c r="E1471" t="s">
        <v>413</v>
      </c>
      <c r="F1471">
        <v>3</v>
      </c>
      <c r="G1471" t="s">
        <v>1440</v>
      </c>
      <c r="H1471" t="s">
        <v>1440</v>
      </c>
      <c r="I1471" s="30">
        <v>9.33</v>
      </c>
      <c r="J1471" s="30">
        <v>7.4059999999999997</v>
      </c>
      <c r="K1471" s="30">
        <v>6</v>
      </c>
      <c r="L1471" s="30">
        <v>44.5</v>
      </c>
      <c r="M1471" s="30">
        <v>12</v>
      </c>
      <c r="N1471" s="30">
        <v>0</v>
      </c>
      <c r="O1471" s="30">
        <v>6</v>
      </c>
      <c r="P1471" s="30">
        <v>2</v>
      </c>
      <c r="Q1471" s="30">
        <f t="shared" si="198"/>
        <v>9.33</v>
      </c>
      <c r="R1471" s="30">
        <f t="shared" si="199"/>
        <v>7.4059999999999997</v>
      </c>
      <c r="S1471" s="30">
        <f t="shared" si="200"/>
        <v>6</v>
      </c>
      <c r="T1471" s="30">
        <f t="shared" si="201"/>
        <v>44.5</v>
      </c>
      <c r="U1471" s="30">
        <f t="shared" si="202"/>
        <v>12</v>
      </c>
      <c r="V1471" s="30">
        <f t="shared" si="203"/>
        <v>0</v>
      </c>
      <c r="W1471" s="30">
        <f t="shared" si="204"/>
        <v>6</v>
      </c>
      <c r="X1471" s="30">
        <f t="shared" si="205"/>
        <v>2</v>
      </c>
      <c r="Y1471" s="30">
        <f t="shared" si="206"/>
        <v>87.236000000000004</v>
      </c>
    </row>
    <row r="1472" spans="1:25" x14ac:dyDescent="0.2">
      <c r="A1472" s="28">
        <v>43111</v>
      </c>
      <c r="B1472">
        <v>2018</v>
      </c>
      <c r="C1472">
        <v>1</v>
      </c>
      <c r="D1472" t="s">
        <v>572</v>
      </c>
      <c r="E1472" t="s">
        <v>415</v>
      </c>
      <c r="F1472">
        <v>4</v>
      </c>
      <c r="G1472" t="s">
        <v>1440</v>
      </c>
      <c r="H1472" t="s">
        <v>1440</v>
      </c>
      <c r="I1472" s="30">
        <v>4</v>
      </c>
      <c r="J1472" s="30">
        <v>4.33</v>
      </c>
      <c r="K1472" s="30">
        <v>5.5</v>
      </c>
      <c r="L1472" s="30">
        <v>37.6</v>
      </c>
      <c r="M1472" s="30">
        <v>7</v>
      </c>
      <c r="N1472" s="30">
        <v>0</v>
      </c>
      <c r="O1472" s="30">
        <v>5</v>
      </c>
      <c r="P1472" s="30">
        <v>0</v>
      </c>
      <c r="Q1472" s="30">
        <f t="shared" si="198"/>
        <v>4</v>
      </c>
      <c r="R1472" s="30">
        <f t="shared" si="199"/>
        <v>4.33</v>
      </c>
      <c r="S1472" s="30">
        <f t="shared" si="200"/>
        <v>5.5</v>
      </c>
      <c r="T1472" s="30">
        <f t="shared" si="201"/>
        <v>37.6</v>
      </c>
      <c r="U1472" s="30">
        <f t="shared" si="202"/>
        <v>7</v>
      </c>
      <c r="V1472" s="30">
        <f t="shared" si="203"/>
        <v>0</v>
      </c>
      <c r="W1472" s="30">
        <f t="shared" si="204"/>
        <v>5</v>
      </c>
      <c r="X1472" s="30">
        <f t="shared" si="205"/>
        <v>0</v>
      </c>
      <c r="Y1472" s="30">
        <f t="shared" si="206"/>
        <v>63.43</v>
      </c>
    </row>
    <row r="1473" spans="1:25" x14ac:dyDescent="0.2">
      <c r="A1473" s="28">
        <v>43112</v>
      </c>
      <c r="B1473">
        <v>2018</v>
      </c>
      <c r="C1473">
        <v>1</v>
      </c>
      <c r="D1473" t="s">
        <v>572</v>
      </c>
      <c r="E1473" t="s">
        <v>417</v>
      </c>
      <c r="F1473">
        <v>5</v>
      </c>
      <c r="G1473" t="s">
        <v>1440</v>
      </c>
      <c r="H1473" t="s">
        <v>1440</v>
      </c>
      <c r="I1473" s="30">
        <v>5.66</v>
      </c>
      <c r="J1473" s="30">
        <v>1.33</v>
      </c>
      <c r="K1473" s="30">
        <v>3</v>
      </c>
      <c r="L1473" s="30">
        <v>42</v>
      </c>
      <c r="M1473" s="30">
        <v>11</v>
      </c>
      <c r="N1473" s="30">
        <v>0</v>
      </c>
      <c r="O1473" s="30">
        <v>10</v>
      </c>
      <c r="P1473" s="30">
        <v>0</v>
      </c>
      <c r="Q1473" s="30">
        <f t="shared" si="198"/>
        <v>5.66</v>
      </c>
      <c r="R1473" s="30">
        <f t="shared" si="199"/>
        <v>1.33</v>
      </c>
      <c r="S1473" s="30">
        <f t="shared" si="200"/>
        <v>3</v>
      </c>
      <c r="T1473" s="30">
        <f t="shared" si="201"/>
        <v>42</v>
      </c>
      <c r="U1473" s="30">
        <f t="shared" si="202"/>
        <v>11</v>
      </c>
      <c r="V1473" s="30">
        <f t="shared" si="203"/>
        <v>0</v>
      </c>
      <c r="W1473" s="30">
        <f t="shared" si="204"/>
        <v>10</v>
      </c>
      <c r="X1473" s="30">
        <f t="shared" si="205"/>
        <v>0</v>
      </c>
      <c r="Y1473" s="30">
        <f t="shared" si="206"/>
        <v>72.990000000000009</v>
      </c>
    </row>
    <row r="1474" spans="1:25" x14ac:dyDescent="0.2">
      <c r="A1474" s="28">
        <v>43113</v>
      </c>
      <c r="B1474">
        <v>2018</v>
      </c>
      <c r="C1474">
        <v>1</v>
      </c>
      <c r="D1474" t="s">
        <v>572</v>
      </c>
      <c r="E1474" t="s">
        <v>419</v>
      </c>
      <c r="F1474">
        <v>6</v>
      </c>
      <c r="G1474" t="s">
        <v>1440</v>
      </c>
      <c r="H1474" t="s">
        <v>1440</v>
      </c>
      <c r="I1474" s="30">
        <v>3.5</v>
      </c>
      <c r="J1474" s="30">
        <v>3.4950000000000001</v>
      </c>
      <c r="K1474" s="30">
        <v>3.2</v>
      </c>
      <c r="L1474" s="30">
        <v>32</v>
      </c>
      <c r="M1474" s="30">
        <v>6</v>
      </c>
      <c r="N1474" s="30">
        <v>0</v>
      </c>
      <c r="O1474" s="30">
        <v>8</v>
      </c>
      <c r="P1474" s="30">
        <v>1</v>
      </c>
      <c r="Q1474" s="30">
        <f t="shared" ref="Q1474:Q1537" si="207">IF($H1474="Oui",I1474,"")</f>
        <v>3.5</v>
      </c>
      <c r="R1474" s="30">
        <f t="shared" ref="R1474:R1537" si="208">IF($H1474="Oui",J1474,"")</f>
        <v>3.4950000000000001</v>
      </c>
      <c r="S1474" s="30">
        <f t="shared" ref="S1474:S1537" si="209">IF($H1474="Oui",K1474,"")</f>
        <v>3.2</v>
      </c>
      <c r="T1474" s="30">
        <f t="shared" ref="T1474:T1537" si="210">IF($H1474="Oui",L1474,"")</f>
        <v>32</v>
      </c>
      <c r="U1474" s="30">
        <f t="shared" ref="U1474:U1537" si="211">IF($H1474="Oui",M1474,"")</f>
        <v>6</v>
      </c>
      <c r="V1474" s="30">
        <f t="shared" ref="V1474:V1537" si="212">IF($H1474="Oui",N1474,"")</f>
        <v>0</v>
      </c>
      <c r="W1474" s="30">
        <f t="shared" ref="W1474:W1537" si="213">IF($H1474="Oui",O1474,"")</f>
        <v>8</v>
      </c>
      <c r="X1474" s="30">
        <f t="shared" ref="X1474:X1537" si="214">IF($H1474="Oui",P1474,"")</f>
        <v>1</v>
      </c>
      <c r="Y1474" s="30">
        <f t="shared" ref="Y1474:Y1537" si="215">SUM(I1474:P1474)</f>
        <v>57.195</v>
      </c>
    </row>
    <row r="1475" spans="1:25" x14ac:dyDescent="0.2">
      <c r="A1475" s="28">
        <v>43114</v>
      </c>
      <c r="B1475">
        <v>2018</v>
      </c>
      <c r="C1475">
        <v>1</v>
      </c>
      <c r="D1475" t="s">
        <v>572</v>
      </c>
      <c r="E1475" t="s">
        <v>421</v>
      </c>
      <c r="F1475">
        <v>7</v>
      </c>
      <c r="G1475" t="s">
        <v>1440</v>
      </c>
      <c r="H1475" t="s">
        <v>1440</v>
      </c>
      <c r="I1475" s="30">
        <v>4.33</v>
      </c>
      <c r="J1475" s="30">
        <v>5.1550000000000002</v>
      </c>
      <c r="K1475" s="30">
        <v>1.2</v>
      </c>
      <c r="L1475" s="30">
        <v>36</v>
      </c>
      <c r="M1475" s="30">
        <v>2</v>
      </c>
      <c r="N1475" s="30">
        <v>0</v>
      </c>
      <c r="O1475" s="30">
        <v>5</v>
      </c>
      <c r="P1475" s="30">
        <v>1</v>
      </c>
      <c r="Q1475" s="30">
        <f t="shared" si="207"/>
        <v>4.33</v>
      </c>
      <c r="R1475" s="30">
        <f t="shared" si="208"/>
        <v>5.1550000000000002</v>
      </c>
      <c r="S1475" s="30">
        <f t="shared" si="209"/>
        <v>1.2</v>
      </c>
      <c r="T1475" s="30">
        <f t="shared" si="210"/>
        <v>36</v>
      </c>
      <c r="U1475" s="30">
        <f t="shared" si="211"/>
        <v>2</v>
      </c>
      <c r="V1475" s="30">
        <f t="shared" si="212"/>
        <v>0</v>
      </c>
      <c r="W1475" s="30">
        <f t="shared" si="213"/>
        <v>5</v>
      </c>
      <c r="X1475" s="30">
        <f t="shared" si="214"/>
        <v>1</v>
      </c>
      <c r="Y1475" s="30">
        <f t="shared" si="215"/>
        <v>54.685000000000002</v>
      </c>
    </row>
    <row r="1476" spans="1:25" x14ac:dyDescent="0.2">
      <c r="A1476" s="28">
        <v>43115</v>
      </c>
      <c r="B1476">
        <v>2018</v>
      </c>
      <c r="C1476">
        <v>1</v>
      </c>
      <c r="D1476" t="s">
        <v>572</v>
      </c>
      <c r="E1476" t="s">
        <v>62</v>
      </c>
      <c r="F1476">
        <v>1</v>
      </c>
      <c r="G1476" t="s">
        <v>1440</v>
      </c>
      <c r="H1476" t="s">
        <v>1440</v>
      </c>
      <c r="I1476" s="30">
        <v>6.99</v>
      </c>
      <c r="J1476" s="30">
        <v>2</v>
      </c>
      <c r="K1476" s="30">
        <v>5.0999999999999996</v>
      </c>
      <c r="L1476" s="30">
        <v>26</v>
      </c>
      <c r="M1476" s="30">
        <v>8</v>
      </c>
      <c r="N1476" s="30">
        <v>0</v>
      </c>
      <c r="O1476" s="30">
        <v>15</v>
      </c>
      <c r="P1476" s="30">
        <v>2</v>
      </c>
      <c r="Q1476" s="30">
        <f t="shared" si="207"/>
        <v>6.99</v>
      </c>
      <c r="R1476" s="30">
        <f t="shared" si="208"/>
        <v>2</v>
      </c>
      <c r="S1476" s="30">
        <f t="shared" si="209"/>
        <v>5.0999999999999996</v>
      </c>
      <c r="T1476" s="30">
        <f t="shared" si="210"/>
        <v>26</v>
      </c>
      <c r="U1476" s="30">
        <f t="shared" si="211"/>
        <v>8</v>
      </c>
      <c r="V1476" s="30">
        <f t="shared" si="212"/>
        <v>0</v>
      </c>
      <c r="W1476" s="30">
        <f t="shared" si="213"/>
        <v>15</v>
      </c>
      <c r="X1476" s="30">
        <f t="shared" si="214"/>
        <v>2</v>
      </c>
      <c r="Y1476" s="30">
        <f t="shared" si="215"/>
        <v>65.09</v>
      </c>
    </row>
    <row r="1477" spans="1:25" x14ac:dyDescent="0.2">
      <c r="A1477" s="28">
        <v>43116</v>
      </c>
      <c r="B1477">
        <v>2018</v>
      </c>
      <c r="C1477">
        <v>1</v>
      </c>
      <c r="D1477" t="s">
        <v>572</v>
      </c>
      <c r="E1477" t="s">
        <v>411</v>
      </c>
      <c r="F1477">
        <v>2</v>
      </c>
      <c r="G1477" t="s">
        <v>1440</v>
      </c>
      <c r="H1477" t="s">
        <v>1440</v>
      </c>
      <c r="I1477" s="30">
        <v>6.34</v>
      </c>
      <c r="J1477" s="30">
        <v>2.67</v>
      </c>
      <c r="K1477" s="30">
        <v>3</v>
      </c>
      <c r="L1477" s="30">
        <v>18</v>
      </c>
      <c r="M1477" s="30">
        <v>2</v>
      </c>
      <c r="N1477" s="30">
        <v>0</v>
      </c>
      <c r="O1477" s="30">
        <v>8</v>
      </c>
      <c r="P1477" s="30">
        <v>0</v>
      </c>
      <c r="Q1477" s="30">
        <f t="shared" si="207"/>
        <v>6.34</v>
      </c>
      <c r="R1477" s="30">
        <f t="shared" si="208"/>
        <v>2.67</v>
      </c>
      <c r="S1477" s="30">
        <f t="shared" si="209"/>
        <v>3</v>
      </c>
      <c r="T1477" s="30">
        <f t="shared" si="210"/>
        <v>18</v>
      </c>
      <c r="U1477" s="30">
        <f t="shared" si="211"/>
        <v>2</v>
      </c>
      <c r="V1477" s="30">
        <f t="shared" si="212"/>
        <v>0</v>
      </c>
      <c r="W1477" s="30">
        <f t="shared" si="213"/>
        <v>8</v>
      </c>
      <c r="X1477" s="30">
        <f t="shared" si="214"/>
        <v>0</v>
      </c>
      <c r="Y1477" s="30">
        <f t="shared" si="215"/>
        <v>40.01</v>
      </c>
    </row>
    <row r="1478" spans="1:25" x14ac:dyDescent="0.2">
      <c r="A1478" s="28">
        <v>43117</v>
      </c>
      <c r="B1478">
        <v>2018</v>
      </c>
      <c r="C1478">
        <v>1</v>
      </c>
      <c r="D1478" t="s">
        <v>572</v>
      </c>
      <c r="E1478" t="s">
        <v>413</v>
      </c>
      <c r="F1478">
        <v>3</v>
      </c>
      <c r="G1478" t="s">
        <v>1440</v>
      </c>
      <c r="H1478" t="s">
        <v>1440</v>
      </c>
      <c r="I1478" s="30">
        <v>6.67</v>
      </c>
      <c r="J1478" s="30">
        <v>2.85</v>
      </c>
      <c r="K1478" s="30">
        <v>2</v>
      </c>
      <c r="L1478" s="30">
        <v>30.2</v>
      </c>
      <c r="M1478" s="30">
        <v>10</v>
      </c>
      <c r="N1478" s="30">
        <v>2</v>
      </c>
      <c r="O1478" s="30">
        <v>41</v>
      </c>
      <c r="P1478" s="30">
        <v>2</v>
      </c>
      <c r="Q1478" s="30">
        <f t="shared" si="207"/>
        <v>6.67</v>
      </c>
      <c r="R1478" s="30">
        <f t="shared" si="208"/>
        <v>2.85</v>
      </c>
      <c r="S1478" s="30">
        <f t="shared" si="209"/>
        <v>2</v>
      </c>
      <c r="T1478" s="30">
        <f t="shared" si="210"/>
        <v>30.2</v>
      </c>
      <c r="U1478" s="30">
        <f t="shared" si="211"/>
        <v>10</v>
      </c>
      <c r="V1478" s="30">
        <f t="shared" si="212"/>
        <v>2</v>
      </c>
      <c r="W1478" s="30">
        <f t="shared" si="213"/>
        <v>41</v>
      </c>
      <c r="X1478" s="30">
        <f t="shared" si="214"/>
        <v>2</v>
      </c>
      <c r="Y1478" s="30">
        <f t="shared" si="215"/>
        <v>96.72</v>
      </c>
    </row>
    <row r="1479" spans="1:25" x14ac:dyDescent="0.2">
      <c r="A1479" s="28">
        <v>43118</v>
      </c>
      <c r="B1479">
        <v>2018</v>
      </c>
      <c r="C1479">
        <v>1</v>
      </c>
      <c r="D1479" t="s">
        <v>572</v>
      </c>
      <c r="E1479" t="s">
        <v>415</v>
      </c>
      <c r="F1479">
        <v>4</v>
      </c>
      <c r="G1479" t="s">
        <v>1440</v>
      </c>
      <c r="H1479" t="s">
        <v>1440</v>
      </c>
      <c r="I1479" s="30">
        <v>4.33</v>
      </c>
      <c r="J1479" s="30">
        <v>3.726</v>
      </c>
      <c r="K1479" s="30">
        <v>4</v>
      </c>
      <c r="L1479" s="30">
        <v>58.4</v>
      </c>
      <c r="M1479" s="30">
        <v>9</v>
      </c>
      <c r="N1479" s="30">
        <v>0</v>
      </c>
      <c r="O1479" s="30">
        <v>2</v>
      </c>
      <c r="P1479" s="30">
        <v>1</v>
      </c>
      <c r="Q1479" s="30">
        <f t="shared" si="207"/>
        <v>4.33</v>
      </c>
      <c r="R1479" s="30">
        <f t="shared" si="208"/>
        <v>3.726</v>
      </c>
      <c r="S1479" s="30">
        <f t="shared" si="209"/>
        <v>4</v>
      </c>
      <c r="T1479" s="30">
        <f t="shared" si="210"/>
        <v>58.4</v>
      </c>
      <c r="U1479" s="30">
        <f t="shared" si="211"/>
        <v>9</v>
      </c>
      <c r="V1479" s="30">
        <f t="shared" si="212"/>
        <v>0</v>
      </c>
      <c r="W1479" s="30">
        <f t="shared" si="213"/>
        <v>2</v>
      </c>
      <c r="X1479" s="30">
        <f t="shared" si="214"/>
        <v>1</v>
      </c>
      <c r="Y1479" s="30">
        <f t="shared" si="215"/>
        <v>82.456000000000003</v>
      </c>
    </row>
    <row r="1480" spans="1:25" x14ac:dyDescent="0.2">
      <c r="A1480" s="28">
        <v>43119</v>
      </c>
      <c r="B1480">
        <v>2018</v>
      </c>
      <c r="C1480">
        <v>1</v>
      </c>
      <c r="D1480" t="s">
        <v>572</v>
      </c>
      <c r="E1480" t="s">
        <v>417</v>
      </c>
      <c r="F1480">
        <v>5</v>
      </c>
      <c r="G1480" t="s">
        <v>1440</v>
      </c>
      <c r="H1480" t="s">
        <v>1440</v>
      </c>
      <c r="I1480" s="30">
        <v>6.33</v>
      </c>
      <c r="J1480" s="30">
        <v>2.528</v>
      </c>
      <c r="K1480" s="30">
        <v>3</v>
      </c>
      <c r="L1480" s="30">
        <v>23.4</v>
      </c>
      <c r="M1480" s="30">
        <v>12</v>
      </c>
      <c r="N1480" s="30">
        <v>0</v>
      </c>
      <c r="O1480" s="30">
        <v>3</v>
      </c>
      <c r="P1480" s="30">
        <v>1</v>
      </c>
      <c r="Q1480" s="30">
        <f t="shared" si="207"/>
        <v>6.33</v>
      </c>
      <c r="R1480" s="30">
        <f t="shared" si="208"/>
        <v>2.528</v>
      </c>
      <c r="S1480" s="30">
        <f t="shared" si="209"/>
        <v>3</v>
      </c>
      <c r="T1480" s="30">
        <f t="shared" si="210"/>
        <v>23.4</v>
      </c>
      <c r="U1480" s="30">
        <f t="shared" si="211"/>
        <v>12</v>
      </c>
      <c r="V1480" s="30">
        <f t="shared" si="212"/>
        <v>0</v>
      </c>
      <c r="W1480" s="30">
        <f t="shared" si="213"/>
        <v>3</v>
      </c>
      <c r="X1480" s="30">
        <f t="shared" si="214"/>
        <v>1</v>
      </c>
      <c r="Y1480" s="30">
        <f t="shared" si="215"/>
        <v>51.257999999999996</v>
      </c>
    </row>
    <row r="1481" spans="1:25" x14ac:dyDescent="0.2">
      <c r="A1481" s="28">
        <v>43120</v>
      </c>
      <c r="B1481">
        <v>2018</v>
      </c>
      <c r="C1481">
        <v>1</v>
      </c>
      <c r="D1481" t="s">
        <v>572</v>
      </c>
      <c r="E1481" t="s">
        <v>419</v>
      </c>
      <c r="F1481">
        <v>6</v>
      </c>
      <c r="G1481" t="s">
        <v>1440</v>
      </c>
      <c r="H1481" t="s">
        <v>1440</v>
      </c>
      <c r="I1481" s="30">
        <v>2.66</v>
      </c>
      <c r="J1481" s="30">
        <v>2.3199999999999998</v>
      </c>
      <c r="K1481" s="30">
        <v>2</v>
      </c>
      <c r="L1481" s="30">
        <v>38</v>
      </c>
      <c r="M1481" s="30">
        <v>2</v>
      </c>
      <c r="N1481" s="30">
        <v>0</v>
      </c>
      <c r="O1481" s="30">
        <v>5</v>
      </c>
      <c r="P1481" s="30">
        <v>0</v>
      </c>
      <c r="Q1481" s="30">
        <f t="shared" si="207"/>
        <v>2.66</v>
      </c>
      <c r="R1481" s="30">
        <f t="shared" si="208"/>
        <v>2.3199999999999998</v>
      </c>
      <c r="S1481" s="30">
        <f t="shared" si="209"/>
        <v>2</v>
      </c>
      <c r="T1481" s="30">
        <f t="shared" si="210"/>
        <v>38</v>
      </c>
      <c r="U1481" s="30">
        <f t="shared" si="211"/>
        <v>2</v>
      </c>
      <c r="V1481" s="30">
        <f t="shared" si="212"/>
        <v>0</v>
      </c>
      <c r="W1481" s="30">
        <f t="shared" si="213"/>
        <v>5</v>
      </c>
      <c r="X1481" s="30">
        <f t="shared" si="214"/>
        <v>0</v>
      </c>
      <c r="Y1481" s="30">
        <f t="shared" si="215"/>
        <v>51.980000000000004</v>
      </c>
    </row>
    <row r="1482" spans="1:25" x14ac:dyDescent="0.2">
      <c r="A1482" s="28">
        <v>43121</v>
      </c>
      <c r="B1482">
        <v>2018</v>
      </c>
      <c r="C1482">
        <v>1</v>
      </c>
      <c r="D1482" t="s">
        <v>572</v>
      </c>
      <c r="E1482" t="s">
        <v>421</v>
      </c>
      <c r="F1482">
        <v>7</v>
      </c>
      <c r="G1482" t="s">
        <v>1440</v>
      </c>
      <c r="H1482" t="s">
        <v>1440</v>
      </c>
      <c r="I1482" s="30">
        <v>3.33</v>
      </c>
      <c r="J1482" s="30">
        <v>3.53</v>
      </c>
      <c r="K1482" s="30">
        <v>3.4</v>
      </c>
      <c r="L1482" s="30">
        <v>32.799999999999997</v>
      </c>
      <c r="M1482" s="30">
        <v>6</v>
      </c>
      <c r="N1482" s="30">
        <v>0</v>
      </c>
      <c r="O1482" s="30">
        <v>1</v>
      </c>
      <c r="P1482" s="30">
        <v>3.5</v>
      </c>
      <c r="Q1482" s="30">
        <f t="shared" si="207"/>
        <v>3.33</v>
      </c>
      <c r="R1482" s="30">
        <f t="shared" si="208"/>
        <v>3.53</v>
      </c>
      <c r="S1482" s="30">
        <f t="shared" si="209"/>
        <v>3.4</v>
      </c>
      <c r="T1482" s="30">
        <f t="shared" si="210"/>
        <v>32.799999999999997</v>
      </c>
      <c r="U1482" s="30">
        <f t="shared" si="211"/>
        <v>6</v>
      </c>
      <c r="V1482" s="30">
        <f t="shared" si="212"/>
        <v>0</v>
      </c>
      <c r="W1482" s="30">
        <f t="shared" si="213"/>
        <v>1</v>
      </c>
      <c r="X1482" s="30">
        <f t="shared" si="214"/>
        <v>3.5</v>
      </c>
      <c r="Y1482" s="30">
        <f t="shared" si="215"/>
        <v>53.559999999999995</v>
      </c>
    </row>
    <row r="1483" spans="1:25" x14ac:dyDescent="0.2">
      <c r="A1483" s="28">
        <v>43122</v>
      </c>
      <c r="B1483">
        <v>2018</v>
      </c>
      <c r="C1483">
        <v>1</v>
      </c>
      <c r="D1483" t="s">
        <v>572</v>
      </c>
      <c r="E1483" t="s">
        <v>62</v>
      </c>
      <c r="F1483">
        <v>1</v>
      </c>
      <c r="G1483" t="s">
        <v>1440</v>
      </c>
      <c r="H1483" t="s">
        <v>1440</v>
      </c>
      <c r="I1483" s="30">
        <v>6</v>
      </c>
      <c r="J1483" s="30">
        <v>3.3959999999999999</v>
      </c>
      <c r="K1483" s="30">
        <v>6</v>
      </c>
      <c r="L1483" s="30">
        <v>29</v>
      </c>
      <c r="M1483" s="30">
        <v>5</v>
      </c>
      <c r="N1483" s="30">
        <v>0</v>
      </c>
      <c r="O1483" s="30">
        <v>6</v>
      </c>
      <c r="P1483" s="30">
        <v>1</v>
      </c>
      <c r="Q1483" s="30">
        <f t="shared" si="207"/>
        <v>6</v>
      </c>
      <c r="R1483" s="30">
        <f t="shared" si="208"/>
        <v>3.3959999999999999</v>
      </c>
      <c r="S1483" s="30">
        <f t="shared" si="209"/>
        <v>6</v>
      </c>
      <c r="T1483" s="30">
        <f t="shared" si="210"/>
        <v>29</v>
      </c>
      <c r="U1483" s="30">
        <f t="shared" si="211"/>
        <v>5</v>
      </c>
      <c r="V1483" s="30">
        <f t="shared" si="212"/>
        <v>0</v>
      </c>
      <c r="W1483" s="30">
        <f t="shared" si="213"/>
        <v>6</v>
      </c>
      <c r="X1483" s="30">
        <f t="shared" si="214"/>
        <v>1</v>
      </c>
      <c r="Y1483" s="30">
        <f t="shared" si="215"/>
        <v>56.396000000000001</v>
      </c>
    </row>
    <row r="1484" spans="1:25" x14ac:dyDescent="0.2">
      <c r="A1484" s="28">
        <v>43123</v>
      </c>
      <c r="B1484">
        <v>2018</v>
      </c>
      <c r="C1484">
        <v>1</v>
      </c>
      <c r="D1484" t="s">
        <v>572</v>
      </c>
      <c r="E1484" t="s">
        <v>411</v>
      </c>
      <c r="F1484">
        <v>2</v>
      </c>
      <c r="G1484" t="s">
        <v>1440</v>
      </c>
      <c r="H1484" t="s">
        <v>1440</v>
      </c>
      <c r="I1484" s="30">
        <v>1</v>
      </c>
      <c r="J1484" s="30">
        <v>1.0660000000000001</v>
      </c>
      <c r="K1484" s="30">
        <v>4.5999999999999996</v>
      </c>
      <c r="L1484" s="30">
        <v>38.6</v>
      </c>
      <c r="M1484" s="30">
        <v>4</v>
      </c>
      <c r="N1484" s="30">
        <v>0</v>
      </c>
      <c r="O1484" s="30">
        <v>5</v>
      </c>
      <c r="P1484" s="30">
        <v>1</v>
      </c>
      <c r="Q1484" s="30">
        <f t="shared" si="207"/>
        <v>1</v>
      </c>
      <c r="R1484" s="30">
        <f t="shared" si="208"/>
        <v>1.0660000000000001</v>
      </c>
      <c r="S1484" s="30">
        <f t="shared" si="209"/>
        <v>4.5999999999999996</v>
      </c>
      <c r="T1484" s="30">
        <f t="shared" si="210"/>
        <v>38.6</v>
      </c>
      <c r="U1484" s="30">
        <f t="shared" si="211"/>
        <v>4</v>
      </c>
      <c r="V1484" s="30">
        <f t="shared" si="212"/>
        <v>0</v>
      </c>
      <c r="W1484" s="30">
        <f t="shared" si="213"/>
        <v>5</v>
      </c>
      <c r="X1484" s="30">
        <f t="shared" si="214"/>
        <v>1</v>
      </c>
      <c r="Y1484" s="30">
        <f t="shared" si="215"/>
        <v>55.265999999999998</v>
      </c>
    </row>
    <row r="1485" spans="1:25" x14ac:dyDescent="0.2">
      <c r="A1485" s="28">
        <v>43124</v>
      </c>
      <c r="B1485">
        <v>2018</v>
      </c>
      <c r="C1485">
        <v>1</v>
      </c>
      <c r="D1485" t="s">
        <v>572</v>
      </c>
      <c r="E1485" t="s">
        <v>413</v>
      </c>
      <c r="F1485">
        <v>3</v>
      </c>
      <c r="G1485" t="s">
        <v>1440</v>
      </c>
      <c r="H1485" t="s">
        <v>1440</v>
      </c>
      <c r="I1485" s="30">
        <v>7.33</v>
      </c>
      <c r="J1485" s="30">
        <v>6.67</v>
      </c>
      <c r="K1485" s="30">
        <v>4</v>
      </c>
      <c r="L1485" s="30">
        <v>32</v>
      </c>
      <c r="M1485" s="30">
        <v>13</v>
      </c>
      <c r="N1485" s="30">
        <v>0</v>
      </c>
      <c r="O1485" s="30">
        <v>4</v>
      </c>
      <c r="P1485" s="30">
        <v>1</v>
      </c>
      <c r="Q1485" s="30">
        <f t="shared" si="207"/>
        <v>7.33</v>
      </c>
      <c r="R1485" s="30">
        <f t="shared" si="208"/>
        <v>6.67</v>
      </c>
      <c r="S1485" s="30">
        <f t="shared" si="209"/>
        <v>4</v>
      </c>
      <c r="T1485" s="30">
        <f t="shared" si="210"/>
        <v>32</v>
      </c>
      <c r="U1485" s="30">
        <f t="shared" si="211"/>
        <v>13</v>
      </c>
      <c r="V1485" s="30">
        <f t="shared" si="212"/>
        <v>0</v>
      </c>
      <c r="W1485" s="30">
        <f t="shared" si="213"/>
        <v>4</v>
      </c>
      <c r="X1485" s="30">
        <f t="shared" si="214"/>
        <v>1</v>
      </c>
      <c r="Y1485" s="30">
        <f t="shared" si="215"/>
        <v>68</v>
      </c>
    </row>
    <row r="1486" spans="1:25" x14ac:dyDescent="0.2">
      <c r="A1486" s="28">
        <v>43125</v>
      </c>
      <c r="B1486">
        <v>2018</v>
      </c>
      <c r="C1486">
        <v>1</v>
      </c>
      <c r="D1486" t="s">
        <v>572</v>
      </c>
      <c r="E1486" t="s">
        <v>415</v>
      </c>
      <c r="F1486">
        <v>4</v>
      </c>
      <c r="G1486" t="s">
        <v>1440</v>
      </c>
      <c r="H1486" t="s">
        <v>1440</v>
      </c>
      <c r="I1486" s="30">
        <v>3.66</v>
      </c>
      <c r="J1486" s="30">
        <v>5.1319999999999997</v>
      </c>
      <c r="K1486" s="30">
        <v>4.2</v>
      </c>
      <c r="L1486" s="30">
        <v>36.799999999999997</v>
      </c>
      <c r="M1486" s="30">
        <v>15</v>
      </c>
      <c r="N1486" s="30">
        <v>0</v>
      </c>
      <c r="O1486" s="30">
        <v>7</v>
      </c>
      <c r="P1486" s="30">
        <v>3</v>
      </c>
      <c r="Q1486" s="30">
        <f t="shared" si="207"/>
        <v>3.66</v>
      </c>
      <c r="R1486" s="30">
        <f t="shared" si="208"/>
        <v>5.1319999999999997</v>
      </c>
      <c r="S1486" s="30">
        <f t="shared" si="209"/>
        <v>4.2</v>
      </c>
      <c r="T1486" s="30">
        <f t="shared" si="210"/>
        <v>36.799999999999997</v>
      </c>
      <c r="U1486" s="30">
        <f t="shared" si="211"/>
        <v>15</v>
      </c>
      <c r="V1486" s="30">
        <f t="shared" si="212"/>
        <v>0</v>
      </c>
      <c r="W1486" s="30">
        <f t="shared" si="213"/>
        <v>7</v>
      </c>
      <c r="X1486" s="30">
        <f t="shared" si="214"/>
        <v>3</v>
      </c>
      <c r="Y1486" s="30">
        <f t="shared" si="215"/>
        <v>74.792000000000002</v>
      </c>
    </row>
    <row r="1487" spans="1:25" x14ac:dyDescent="0.2">
      <c r="A1487" s="28">
        <v>43126</v>
      </c>
      <c r="B1487">
        <v>2018</v>
      </c>
      <c r="C1487">
        <v>1</v>
      </c>
      <c r="D1487" t="s">
        <v>572</v>
      </c>
      <c r="E1487" t="s">
        <v>417</v>
      </c>
      <c r="F1487">
        <v>5</v>
      </c>
      <c r="G1487" t="s">
        <v>1440</v>
      </c>
      <c r="H1487" t="s">
        <v>1440</v>
      </c>
      <c r="I1487" s="30">
        <v>3</v>
      </c>
      <c r="J1487" s="30">
        <v>3.0230000000000001</v>
      </c>
      <c r="K1487" s="30">
        <v>0.4</v>
      </c>
      <c r="L1487" s="30">
        <v>62.2</v>
      </c>
      <c r="M1487" s="30">
        <v>9</v>
      </c>
      <c r="N1487" s="30">
        <v>0</v>
      </c>
      <c r="O1487" s="30">
        <v>12</v>
      </c>
      <c r="P1487" s="30">
        <v>1</v>
      </c>
      <c r="Q1487" s="30">
        <f t="shared" si="207"/>
        <v>3</v>
      </c>
      <c r="R1487" s="30">
        <f t="shared" si="208"/>
        <v>3.0230000000000001</v>
      </c>
      <c r="S1487" s="30">
        <f t="shared" si="209"/>
        <v>0.4</v>
      </c>
      <c r="T1487" s="30">
        <f t="shared" si="210"/>
        <v>62.2</v>
      </c>
      <c r="U1487" s="30">
        <f t="shared" si="211"/>
        <v>9</v>
      </c>
      <c r="V1487" s="30">
        <f t="shared" si="212"/>
        <v>0</v>
      </c>
      <c r="W1487" s="30">
        <f t="shared" si="213"/>
        <v>12</v>
      </c>
      <c r="X1487" s="30">
        <f t="shared" si="214"/>
        <v>1</v>
      </c>
      <c r="Y1487" s="30">
        <f t="shared" si="215"/>
        <v>90.623000000000005</v>
      </c>
    </row>
    <row r="1488" spans="1:25" x14ac:dyDescent="0.2">
      <c r="A1488" s="28">
        <v>43127</v>
      </c>
      <c r="B1488">
        <v>2018</v>
      </c>
      <c r="C1488">
        <v>1</v>
      </c>
      <c r="D1488" t="s">
        <v>572</v>
      </c>
      <c r="E1488" t="s">
        <v>419</v>
      </c>
      <c r="F1488">
        <v>6</v>
      </c>
      <c r="G1488" t="s">
        <v>1440</v>
      </c>
      <c r="H1488" t="s">
        <v>1440</v>
      </c>
      <c r="I1488" s="30">
        <v>3.34</v>
      </c>
      <c r="J1488" s="30">
        <v>7.33</v>
      </c>
      <c r="K1488" s="30">
        <v>3</v>
      </c>
      <c r="L1488" s="30">
        <v>52.9</v>
      </c>
      <c r="M1488" s="30">
        <v>7</v>
      </c>
      <c r="N1488" s="30">
        <v>0</v>
      </c>
      <c r="O1488" s="30">
        <v>3</v>
      </c>
      <c r="P1488" s="30">
        <v>4</v>
      </c>
      <c r="Q1488" s="30">
        <f t="shared" si="207"/>
        <v>3.34</v>
      </c>
      <c r="R1488" s="30">
        <f t="shared" si="208"/>
        <v>7.33</v>
      </c>
      <c r="S1488" s="30">
        <f t="shared" si="209"/>
        <v>3</v>
      </c>
      <c r="T1488" s="30">
        <f t="shared" si="210"/>
        <v>52.9</v>
      </c>
      <c r="U1488" s="30">
        <f t="shared" si="211"/>
        <v>7</v>
      </c>
      <c r="V1488" s="30">
        <f t="shared" si="212"/>
        <v>0</v>
      </c>
      <c r="W1488" s="30">
        <f t="shared" si="213"/>
        <v>3</v>
      </c>
      <c r="X1488" s="30">
        <f t="shared" si="214"/>
        <v>4</v>
      </c>
      <c r="Y1488" s="30">
        <f t="shared" si="215"/>
        <v>80.569999999999993</v>
      </c>
    </row>
    <row r="1489" spans="1:25" x14ac:dyDescent="0.2">
      <c r="A1489" s="28">
        <v>43128</v>
      </c>
      <c r="B1489">
        <v>2018</v>
      </c>
      <c r="C1489">
        <v>1</v>
      </c>
      <c r="D1489" t="s">
        <v>572</v>
      </c>
      <c r="E1489" t="s">
        <v>421</v>
      </c>
      <c r="F1489">
        <v>7</v>
      </c>
      <c r="G1489" t="s">
        <v>1440</v>
      </c>
      <c r="H1489" t="s">
        <v>1440</v>
      </c>
      <c r="I1489" s="30">
        <v>1.5</v>
      </c>
      <c r="J1489" s="30">
        <v>2.35</v>
      </c>
      <c r="K1489" s="30">
        <v>5.65</v>
      </c>
      <c r="L1489" s="30">
        <v>55</v>
      </c>
      <c r="M1489" s="30">
        <v>11</v>
      </c>
      <c r="N1489" s="30">
        <v>0</v>
      </c>
      <c r="O1489" s="30">
        <v>10</v>
      </c>
      <c r="P1489" s="30">
        <v>2</v>
      </c>
      <c r="Q1489" s="30">
        <f t="shared" si="207"/>
        <v>1.5</v>
      </c>
      <c r="R1489" s="30">
        <f t="shared" si="208"/>
        <v>2.35</v>
      </c>
      <c r="S1489" s="30">
        <f t="shared" si="209"/>
        <v>5.65</v>
      </c>
      <c r="T1489" s="30">
        <f t="shared" si="210"/>
        <v>55</v>
      </c>
      <c r="U1489" s="30">
        <f t="shared" si="211"/>
        <v>11</v>
      </c>
      <c r="V1489" s="30">
        <f t="shared" si="212"/>
        <v>0</v>
      </c>
      <c r="W1489" s="30">
        <f t="shared" si="213"/>
        <v>10</v>
      </c>
      <c r="X1489" s="30">
        <f t="shared" si="214"/>
        <v>2</v>
      </c>
      <c r="Y1489" s="30">
        <f t="shared" si="215"/>
        <v>87.5</v>
      </c>
    </row>
    <row r="1490" spans="1:25" x14ac:dyDescent="0.2">
      <c r="A1490" s="28">
        <v>43129</v>
      </c>
      <c r="B1490">
        <v>2018</v>
      </c>
      <c r="C1490">
        <v>1</v>
      </c>
      <c r="D1490" t="s">
        <v>572</v>
      </c>
      <c r="E1490" t="s">
        <v>62</v>
      </c>
      <c r="F1490">
        <v>1</v>
      </c>
      <c r="G1490" t="s">
        <v>1440</v>
      </c>
      <c r="H1490" t="s">
        <v>1440</v>
      </c>
      <c r="I1490" s="30">
        <v>2.33</v>
      </c>
      <c r="J1490" s="30">
        <v>4.3630000000000004</v>
      </c>
      <c r="K1490" s="30">
        <v>4.25</v>
      </c>
      <c r="L1490" s="30">
        <v>47.9</v>
      </c>
      <c r="M1490" s="30">
        <v>10</v>
      </c>
      <c r="N1490" s="30">
        <v>3</v>
      </c>
      <c r="O1490" s="30">
        <v>4</v>
      </c>
      <c r="P1490" s="30">
        <v>1</v>
      </c>
      <c r="Q1490" s="30">
        <f t="shared" si="207"/>
        <v>2.33</v>
      </c>
      <c r="R1490" s="30">
        <f t="shared" si="208"/>
        <v>4.3630000000000004</v>
      </c>
      <c r="S1490" s="30">
        <f t="shared" si="209"/>
        <v>4.25</v>
      </c>
      <c r="T1490" s="30">
        <f t="shared" si="210"/>
        <v>47.9</v>
      </c>
      <c r="U1490" s="30">
        <f t="shared" si="211"/>
        <v>10</v>
      </c>
      <c r="V1490" s="30">
        <f t="shared" si="212"/>
        <v>3</v>
      </c>
      <c r="W1490" s="30">
        <f t="shared" si="213"/>
        <v>4</v>
      </c>
      <c r="X1490" s="30">
        <f t="shared" si="214"/>
        <v>1</v>
      </c>
      <c r="Y1490" s="30">
        <f t="shared" si="215"/>
        <v>76.843000000000004</v>
      </c>
    </row>
    <row r="1491" spans="1:25" x14ac:dyDescent="0.2">
      <c r="A1491" s="28">
        <v>43130</v>
      </c>
      <c r="B1491">
        <v>2018</v>
      </c>
      <c r="C1491">
        <v>1</v>
      </c>
      <c r="D1491" t="s">
        <v>572</v>
      </c>
      <c r="E1491" t="s">
        <v>411</v>
      </c>
      <c r="F1491">
        <v>2</v>
      </c>
      <c r="G1491" t="s">
        <v>1440</v>
      </c>
      <c r="H1491" t="s">
        <v>1440</v>
      </c>
      <c r="I1491" s="30">
        <v>4.33</v>
      </c>
      <c r="J1491" s="30">
        <v>3.76</v>
      </c>
      <c r="K1491" s="30">
        <v>3</v>
      </c>
      <c r="L1491" s="30">
        <v>37</v>
      </c>
      <c r="M1491" s="30">
        <v>11</v>
      </c>
      <c r="N1491" s="30">
        <v>0</v>
      </c>
      <c r="O1491" s="30">
        <v>4</v>
      </c>
      <c r="P1491" s="30">
        <v>3</v>
      </c>
      <c r="Q1491" s="30">
        <f t="shared" si="207"/>
        <v>4.33</v>
      </c>
      <c r="R1491" s="30">
        <f t="shared" si="208"/>
        <v>3.76</v>
      </c>
      <c r="S1491" s="30">
        <f t="shared" si="209"/>
        <v>3</v>
      </c>
      <c r="T1491" s="30">
        <f t="shared" si="210"/>
        <v>37</v>
      </c>
      <c r="U1491" s="30">
        <f t="shared" si="211"/>
        <v>11</v>
      </c>
      <c r="V1491" s="30">
        <f t="shared" si="212"/>
        <v>0</v>
      </c>
      <c r="W1491" s="30">
        <f t="shared" si="213"/>
        <v>4</v>
      </c>
      <c r="X1491" s="30">
        <f t="shared" si="214"/>
        <v>3</v>
      </c>
      <c r="Y1491" s="30">
        <f t="shared" si="215"/>
        <v>66.09</v>
      </c>
    </row>
    <row r="1492" spans="1:25" x14ac:dyDescent="0.2">
      <c r="A1492" s="28">
        <v>43131</v>
      </c>
      <c r="B1492">
        <v>2018</v>
      </c>
      <c r="C1492">
        <v>1</v>
      </c>
      <c r="D1492" t="s">
        <v>572</v>
      </c>
      <c r="E1492" t="s">
        <v>413</v>
      </c>
      <c r="F1492">
        <v>3</v>
      </c>
      <c r="G1492" t="s">
        <v>1440</v>
      </c>
      <c r="H1492" t="s">
        <v>1440</v>
      </c>
      <c r="I1492" s="30">
        <v>0.33</v>
      </c>
      <c r="J1492" s="30">
        <v>5.0759999999999996</v>
      </c>
      <c r="K1492" s="30">
        <v>4</v>
      </c>
      <c r="L1492" s="30">
        <v>30.4</v>
      </c>
      <c r="M1492" s="30">
        <v>12</v>
      </c>
      <c r="N1492" s="30">
        <v>0</v>
      </c>
      <c r="O1492" s="30">
        <v>6</v>
      </c>
      <c r="P1492" s="30">
        <v>1</v>
      </c>
      <c r="Q1492" s="30">
        <f t="shared" si="207"/>
        <v>0.33</v>
      </c>
      <c r="R1492" s="30">
        <f t="shared" si="208"/>
        <v>5.0759999999999996</v>
      </c>
      <c r="S1492" s="30">
        <f t="shared" si="209"/>
        <v>4</v>
      </c>
      <c r="T1492" s="30">
        <f t="shared" si="210"/>
        <v>30.4</v>
      </c>
      <c r="U1492" s="30">
        <f t="shared" si="211"/>
        <v>12</v>
      </c>
      <c r="V1492" s="30">
        <f t="shared" si="212"/>
        <v>0</v>
      </c>
      <c r="W1492" s="30">
        <f t="shared" si="213"/>
        <v>6</v>
      </c>
      <c r="X1492" s="30">
        <f t="shared" si="214"/>
        <v>1</v>
      </c>
      <c r="Y1492" s="30">
        <f t="shared" si="215"/>
        <v>58.805999999999997</v>
      </c>
    </row>
    <row r="1493" spans="1:25" x14ac:dyDescent="0.2">
      <c r="A1493" s="28">
        <v>43132</v>
      </c>
      <c r="B1493">
        <v>2018</v>
      </c>
      <c r="C1493">
        <v>2</v>
      </c>
      <c r="D1493" t="s">
        <v>512</v>
      </c>
      <c r="E1493" t="s">
        <v>415</v>
      </c>
      <c r="F1493">
        <v>4</v>
      </c>
      <c r="G1493" t="s">
        <v>1440</v>
      </c>
      <c r="H1493" t="s">
        <v>1440</v>
      </c>
      <c r="I1493" s="30">
        <v>5.34</v>
      </c>
      <c r="J1493" s="30">
        <v>4.33</v>
      </c>
      <c r="K1493" s="30">
        <v>6</v>
      </c>
      <c r="L1493" s="30">
        <v>30.5</v>
      </c>
      <c r="M1493" s="30">
        <v>7</v>
      </c>
      <c r="N1493" s="30">
        <v>0</v>
      </c>
      <c r="O1493" s="30">
        <v>6</v>
      </c>
      <c r="P1493" s="30">
        <v>3</v>
      </c>
      <c r="Q1493" s="30">
        <f t="shared" si="207"/>
        <v>5.34</v>
      </c>
      <c r="R1493" s="30">
        <f t="shared" si="208"/>
        <v>4.33</v>
      </c>
      <c r="S1493" s="30">
        <f t="shared" si="209"/>
        <v>6</v>
      </c>
      <c r="T1493" s="30">
        <f t="shared" si="210"/>
        <v>30.5</v>
      </c>
      <c r="U1493" s="30">
        <f t="shared" si="211"/>
        <v>7</v>
      </c>
      <c r="V1493" s="30">
        <f t="shared" si="212"/>
        <v>0</v>
      </c>
      <c r="W1493" s="30">
        <f t="shared" si="213"/>
        <v>6</v>
      </c>
      <c r="X1493" s="30">
        <f t="shared" si="214"/>
        <v>3</v>
      </c>
      <c r="Y1493" s="30">
        <f t="shared" si="215"/>
        <v>62.17</v>
      </c>
    </row>
    <row r="1494" spans="1:25" x14ac:dyDescent="0.2">
      <c r="A1494" s="28">
        <v>43133</v>
      </c>
      <c r="B1494">
        <v>2018</v>
      </c>
      <c r="C1494">
        <v>2</v>
      </c>
      <c r="D1494" t="s">
        <v>512</v>
      </c>
      <c r="E1494" t="s">
        <v>417</v>
      </c>
      <c r="F1494">
        <v>5</v>
      </c>
      <c r="G1494" t="s">
        <v>1440</v>
      </c>
      <c r="H1494" t="s">
        <v>1440</v>
      </c>
      <c r="I1494" s="30">
        <v>2.33</v>
      </c>
      <c r="J1494" s="30">
        <v>4.99</v>
      </c>
      <c r="K1494" s="30">
        <v>4</v>
      </c>
      <c r="L1494" s="30">
        <v>54.6</v>
      </c>
      <c r="M1494" s="30">
        <v>6</v>
      </c>
      <c r="N1494" s="30">
        <v>0</v>
      </c>
      <c r="O1494" s="30">
        <v>6</v>
      </c>
      <c r="P1494" s="30">
        <v>4.4000000000000004</v>
      </c>
      <c r="Q1494" s="30">
        <f t="shared" si="207"/>
        <v>2.33</v>
      </c>
      <c r="R1494" s="30">
        <f t="shared" si="208"/>
        <v>4.99</v>
      </c>
      <c r="S1494" s="30">
        <f t="shared" si="209"/>
        <v>4</v>
      </c>
      <c r="T1494" s="30">
        <f t="shared" si="210"/>
        <v>54.6</v>
      </c>
      <c r="U1494" s="30">
        <f t="shared" si="211"/>
        <v>6</v>
      </c>
      <c r="V1494" s="30">
        <f t="shared" si="212"/>
        <v>0</v>
      </c>
      <c r="W1494" s="30">
        <f t="shared" si="213"/>
        <v>6</v>
      </c>
      <c r="X1494" s="30">
        <f t="shared" si="214"/>
        <v>4.4000000000000004</v>
      </c>
      <c r="Y1494" s="30">
        <f t="shared" si="215"/>
        <v>82.320000000000007</v>
      </c>
    </row>
    <row r="1495" spans="1:25" x14ac:dyDescent="0.2">
      <c r="A1495" s="28">
        <v>43134</v>
      </c>
      <c r="B1495">
        <v>2018</v>
      </c>
      <c r="C1495">
        <v>2</v>
      </c>
      <c r="D1495" t="s">
        <v>512</v>
      </c>
      <c r="E1495" t="s">
        <v>419</v>
      </c>
      <c r="F1495">
        <v>6</v>
      </c>
      <c r="G1495" t="s">
        <v>1440</v>
      </c>
      <c r="H1495" t="s">
        <v>1440</v>
      </c>
      <c r="I1495" s="30">
        <v>4.33</v>
      </c>
      <c r="J1495" s="30">
        <v>7.13</v>
      </c>
      <c r="K1495" s="30">
        <v>3.3</v>
      </c>
      <c r="L1495" s="30">
        <v>67.099999999999994</v>
      </c>
      <c r="M1495" s="30">
        <v>12</v>
      </c>
      <c r="N1495" s="30">
        <v>0</v>
      </c>
      <c r="O1495" s="30">
        <v>5</v>
      </c>
      <c r="P1495" s="30">
        <v>2</v>
      </c>
      <c r="Q1495" s="30">
        <f t="shared" si="207"/>
        <v>4.33</v>
      </c>
      <c r="R1495" s="30">
        <f t="shared" si="208"/>
        <v>7.13</v>
      </c>
      <c r="S1495" s="30">
        <f t="shared" si="209"/>
        <v>3.3</v>
      </c>
      <c r="T1495" s="30">
        <f t="shared" si="210"/>
        <v>67.099999999999994</v>
      </c>
      <c r="U1495" s="30">
        <f t="shared" si="211"/>
        <v>12</v>
      </c>
      <c r="V1495" s="30">
        <f t="shared" si="212"/>
        <v>0</v>
      </c>
      <c r="W1495" s="30">
        <f t="shared" si="213"/>
        <v>5</v>
      </c>
      <c r="X1495" s="30">
        <f t="shared" si="214"/>
        <v>2</v>
      </c>
      <c r="Y1495" s="30">
        <f t="shared" si="215"/>
        <v>100.86</v>
      </c>
    </row>
    <row r="1496" spans="1:25" x14ac:dyDescent="0.2">
      <c r="A1496" s="28">
        <v>43135</v>
      </c>
      <c r="B1496">
        <v>2018</v>
      </c>
      <c r="C1496">
        <v>2</v>
      </c>
      <c r="D1496" t="s">
        <v>512</v>
      </c>
      <c r="E1496" t="s">
        <v>421</v>
      </c>
      <c r="F1496">
        <v>7</v>
      </c>
      <c r="G1496" t="s">
        <v>1440</v>
      </c>
      <c r="H1496" t="s">
        <v>1440</v>
      </c>
      <c r="I1496" s="30">
        <v>7.99</v>
      </c>
      <c r="J1496" s="30">
        <v>9.0660000000000007</v>
      </c>
      <c r="K1496" s="30">
        <v>2</v>
      </c>
      <c r="L1496" s="30">
        <v>50.6</v>
      </c>
      <c r="M1496" s="30">
        <v>6</v>
      </c>
      <c r="N1496" s="30">
        <v>0</v>
      </c>
      <c r="O1496" s="30">
        <v>3</v>
      </c>
      <c r="P1496" s="30">
        <v>3</v>
      </c>
      <c r="Q1496" s="30">
        <f t="shared" si="207"/>
        <v>7.99</v>
      </c>
      <c r="R1496" s="30">
        <f t="shared" si="208"/>
        <v>9.0660000000000007</v>
      </c>
      <c r="S1496" s="30">
        <f t="shared" si="209"/>
        <v>2</v>
      </c>
      <c r="T1496" s="30">
        <f t="shared" si="210"/>
        <v>50.6</v>
      </c>
      <c r="U1496" s="30">
        <f t="shared" si="211"/>
        <v>6</v>
      </c>
      <c r="V1496" s="30">
        <f t="shared" si="212"/>
        <v>0</v>
      </c>
      <c r="W1496" s="30">
        <f t="shared" si="213"/>
        <v>3</v>
      </c>
      <c r="X1496" s="30">
        <f t="shared" si="214"/>
        <v>3</v>
      </c>
      <c r="Y1496" s="30">
        <f t="shared" si="215"/>
        <v>81.656000000000006</v>
      </c>
    </row>
    <row r="1497" spans="1:25" x14ac:dyDescent="0.2">
      <c r="A1497" s="28">
        <v>43136</v>
      </c>
      <c r="B1497">
        <v>2018</v>
      </c>
      <c r="C1497">
        <v>2</v>
      </c>
      <c r="D1497" t="s">
        <v>512</v>
      </c>
      <c r="E1497" t="s">
        <v>62</v>
      </c>
      <c r="F1497">
        <v>1</v>
      </c>
      <c r="G1497" t="s">
        <v>1440</v>
      </c>
      <c r="H1497" t="s">
        <v>1440</v>
      </c>
      <c r="I1497" s="30">
        <v>7.33</v>
      </c>
      <c r="J1497" s="30">
        <v>3.0659999999999998</v>
      </c>
      <c r="K1497" s="30">
        <v>3</v>
      </c>
      <c r="L1497" s="30">
        <v>53</v>
      </c>
      <c r="M1497" s="30">
        <v>18</v>
      </c>
      <c r="N1497" s="30">
        <v>0</v>
      </c>
      <c r="O1497" s="30">
        <v>6</v>
      </c>
      <c r="P1497" s="30">
        <v>0.66</v>
      </c>
      <c r="Q1497" s="30">
        <f t="shared" si="207"/>
        <v>7.33</v>
      </c>
      <c r="R1497" s="30">
        <f t="shared" si="208"/>
        <v>3.0659999999999998</v>
      </c>
      <c r="S1497" s="30">
        <f t="shared" si="209"/>
        <v>3</v>
      </c>
      <c r="T1497" s="30">
        <f t="shared" si="210"/>
        <v>53</v>
      </c>
      <c r="U1497" s="30">
        <f t="shared" si="211"/>
        <v>18</v>
      </c>
      <c r="V1497" s="30">
        <f t="shared" si="212"/>
        <v>0</v>
      </c>
      <c r="W1497" s="30">
        <f t="shared" si="213"/>
        <v>6</v>
      </c>
      <c r="X1497" s="30">
        <f t="shared" si="214"/>
        <v>0.66</v>
      </c>
      <c r="Y1497" s="30">
        <f t="shared" si="215"/>
        <v>91.055999999999997</v>
      </c>
    </row>
    <row r="1498" spans="1:25" x14ac:dyDescent="0.2">
      <c r="A1498" s="28">
        <v>43137</v>
      </c>
      <c r="B1498">
        <v>2018</v>
      </c>
      <c r="C1498">
        <v>2</v>
      </c>
      <c r="D1498" t="s">
        <v>512</v>
      </c>
      <c r="E1498" t="s">
        <v>411</v>
      </c>
      <c r="F1498">
        <v>2</v>
      </c>
      <c r="G1498" t="s">
        <v>1440</v>
      </c>
      <c r="H1498" t="s">
        <v>1440</v>
      </c>
      <c r="I1498" s="30">
        <v>4.34</v>
      </c>
      <c r="J1498" s="30">
        <v>1.87</v>
      </c>
      <c r="K1498" s="30">
        <v>6.85</v>
      </c>
      <c r="L1498" s="30">
        <v>51.5</v>
      </c>
      <c r="M1498" s="30">
        <v>8</v>
      </c>
      <c r="N1498" s="30">
        <v>0</v>
      </c>
      <c r="O1498" s="30">
        <v>5</v>
      </c>
      <c r="P1498" s="30">
        <v>1</v>
      </c>
      <c r="Q1498" s="30">
        <f t="shared" si="207"/>
        <v>4.34</v>
      </c>
      <c r="R1498" s="30">
        <f t="shared" si="208"/>
        <v>1.87</v>
      </c>
      <c r="S1498" s="30">
        <f t="shared" si="209"/>
        <v>6.85</v>
      </c>
      <c r="T1498" s="30">
        <f t="shared" si="210"/>
        <v>51.5</v>
      </c>
      <c r="U1498" s="30">
        <f t="shared" si="211"/>
        <v>8</v>
      </c>
      <c r="V1498" s="30">
        <f t="shared" si="212"/>
        <v>0</v>
      </c>
      <c r="W1498" s="30">
        <f t="shared" si="213"/>
        <v>5</v>
      </c>
      <c r="X1498" s="30">
        <f t="shared" si="214"/>
        <v>1</v>
      </c>
      <c r="Y1498" s="30">
        <f t="shared" si="215"/>
        <v>78.56</v>
      </c>
    </row>
    <row r="1499" spans="1:25" x14ac:dyDescent="0.2">
      <c r="A1499" s="28">
        <v>43138</v>
      </c>
      <c r="B1499">
        <v>2018</v>
      </c>
      <c r="C1499">
        <v>2</v>
      </c>
      <c r="D1499" t="s">
        <v>512</v>
      </c>
      <c r="E1499" t="s">
        <v>413</v>
      </c>
      <c r="F1499">
        <v>3</v>
      </c>
      <c r="G1499" t="s">
        <v>1440</v>
      </c>
      <c r="H1499" t="s">
        <v>1440</v>
      </c>
      <c r="I1499" s="30">
        <v>4.84</v>
      </c>
      <c r="J1499" s="30">
        <v>8.1319999999999997</v>
      </c>
      <c r="K1499" s="30">
        <v>3.2</v>
      </c>
      <c r="L1499" s="30">
        <v>44.8</v>
      </c>
      <c r="M1499" s="30">
        <v>8</v>
      </c>
      <c r="N1499" s="30">
        <v>0</v>
      </c>
      <c r="O1499" s="30">
        <v>23</v>
      </c>
      <c r="P1499" s="30">
        <v>0</v>
      </c>
      <c r="Q1499" s="30">
        <f t="shared" si="207"/>
        <v>4.84</v>
      </c>
      <c r="R1499" s="30">
        <f t="shared" si="208"/>
        <v>8.1319999999999997</v>
      </c>
      <c r="S1499" s="30">
        <f t="shared" si="209"/>
        <v>3.2</v>
      </c>
      <c r="T1499" s="30">
        <f t="shared" si="210"/>
        <v>44.8</v>
      </c>
      <c r="U1499" s="30">
        <f t="shared" si="211"/>
        <v>8</v>
      </c>
      <c r="V1499" s="30">
        <f t="shared" si="212"/>
        <v>0</v>
      </c>
      <c r="W1499" s="30">
        <f t="shared" si="213"/>
        <v>23</v>
      </c>
      <c r="X1499" s="30">
        <f t="shared" si="214"/>
        <v>0</v>
      </c>
      <c r="Y1499" s="30">
        <f t="shared" si="215"/>
        <v>91.971999999999994</v>
      </c>
    </row>
    <row r="1500" spans="1:25" x14ac:dyDescent="0.2">
      <c r="A1500" s="28">
        <v>43139</v>
      </c>
      <c r="B1500">
        <v>2018</v>
      </c>
      <c r="C1500">
        <v>2</v>
      </c>
      <c r="D1500" t="s">
        <v>512</v>
      </c>
      <c r="E1500" t="s">
        <v>415</v>
      </c>
      <c r="F1500">
        <v>4</v>
      </c>
      <c r="G1500" t="s">
        <v>1440</v>
      </c>
      <c r="H1500" t="s">
        <v>1440</v>
      </c>
      <c r="I1500" s="30">
        <v>6.33</v>
      </c>
      <c r="J1500" s="30">
        <v>1.34</v>
      </c>
      <c r="K1500" s="30">
        <v>3</v>
      </c>
      <c r="L1500" s="30">
        <v>47</v>
      </c>
      <c r="M1500" s="30">
        <v>7</v>
      </c>
      <c r="N1500" s="30">
        <v>0</v>
      </c>
      <c r="O1500" s="30">
        <v>1.25</v>
      </c>
      <c r="P1500" s="30">
        <v>0</v>
      </c>
      <c r="Q1500" s="30">
        <f t="shared" si="207"/>
        <v>6.33</v>
      </c>
      <c r="R1500" s="30">
        <f t="shared" si="208"/>
        <v>1.34</v>
      </c>
      <c r="S1500" s="30">
        <f t="shared" si="209"/>
        <v>3</v>
      </c>
      <c r="T1500" s="30">
        <f t="shared" si="210"/>
        <v>47</v>
      </c>
      <c r="U1500" s="30">
        <f t="shared" si="211"/>
        <v>7</v>
      </c>
      <c r="V1500" s="30">
        <f t="shared" si="212"/>
        <v>0</v>
      </c>
      <c r="W1500" s="30">
        <f t="shared" si="213"/>
        <v>1.25</v>
      </c>
      <c r="X1500" s="30">
        <f t="shared" si="214"/>
        <v>0</v>
      </c>
      <c r="Y1500" s="30">
        <f t="shared" si="215"/>
        <v>65.92</v>
      </c>
    </row>
    <row r="1501" spans="1:25" x14ac:dyDescent="0.2">
      <c r="A1501" s="28">
        <v>43140</v>
      </c>
      <c r="B1501">
        <v>2018</v>
      </c>
      <c r="C1501">
        <v>2</v>
      </c>
      <c r="D1501" t="s">
        <v>512</v>
      </c>
      <c r="E1501" t="s">
        <v>417</v>
      </c>
      <c r="F1501">
        <v>5</v>
      </c>
      <c r="G1501" t="s">
        <v>1440</v>
      </c>
      <c r="H1501" t="s">
        <v>1440</v>
      </c>
      <c r="I1501" s="30">
        <v>3</v>
      </c>
      <c r="J1501" s="30">
        <v>3.69</v>
      </c>
      <c r="K1501" s="30">
        <v>4.25</v>
      </c>
      <c r="L1501" s="30">
        <v>47</v>
      </c>
      <c r="M1501" s="30">
        <v>17</v>
      </c>
      <c r="N1501" s="30">
        <v>0</v>
      </c>
      <c r="O1501" s="30">
        <v>11</v>
      </c>
      <c r="P1501" s="30">
        <v>0</v>
      </c>
      <c r="Q1501" s="30">
        <f t="shared" si="207"/>
        <v>3</v>
      </c>
      <c r="R1501" s="30">
        <f t="shared" si="208"/>
        <v>3.69</v>
      </c>
      <c r="S1501" s="30">
        <f t="shared" si="209"/>
        <v>4.25</v>
      </c>
      <c r="T1501" s="30">
        <f t="shared" si="210"/>
        <v>47</v>
      </c>
      <c r="U1501" s="30">
        <f t="shared" si="211"/>
        <v>17</v>
      </c>
      <c r="V1501" s="30">
        <f t="shared" si="212"/>
        <v>0</v>
      </c>
      <c r="W1501" s="30">
        <f t="shared" si="213"/>
        <v>11</v>
      </c>
      <c r="X1501" s="30">
        <f t="shared" si="214"/>
        <v>0</v>
      </c>
      <c r="Y1501" s="30">
        <f t="shared" si="215"/>
        <v>85.94</v>
      </c>
    </row>
    <row r="1502" spans="1:25" x14ac:dyDescent="0.2">
      <c r="A1502" s="28">
        <v>43141</v>
      </c>
      <c r="B1502">
        <v>2018</v>
      </c>
      <c r="C1502">
        <v>2</v>
      </c>
      <c r="D1502" t="s">
        <v>512</v>
      </c>
      <c r="E1502" t="s">
        <v>419</v>
      </c>
      <c r="F1502">
        <v>6</v>
      </c>
      <c r="G1502" t="s">
        <v>1440</v>
      </c>
      <c r="H1502" t="s">
        <v>1440</v>
      </c>
      <c r="I1502" s="30">
        <v>10.01</v>
      </c>
      <c r="J1502" s="30">
        <v>5.2309999999999999</v>
      </c>
      <c r="K1502" s="30">
        <v>3.5</v>
      </c>
      <c r="L1502" s="30">
        <v>60.4</v>
      </c>
      <c r="M1502" s="30">
        <v>6</v>
      </c>
      <c r="N1502" s="30">
        <v>0</v>
      </c>
      <c r="O1502" s="30">
        <v>15</v>
      </c>
      <c r="P1502" s="30">
        <v>3</v>
      </c>
      <c r="Q1502" s="30">
        <f t="shared" si="207"/>
        <v>10.01</v>
      </c>
      <c r="R1502" s="30">
        <f t="shared" si="208"/>
        <v>5.2309999999999999</v>
      </c>
      <c r="S1502" s="30">
        <f t="shared" si="209"/>
        <v>3.5</v>
      </c>
      <c r="T1502" s="30">
        <f t="shared" si="210"/>
        <v>60.4</v>
      </c>
      <c r="U1502" s="30">
        <f t="shared" si="211"/>
        <v>6</v>
      </c>
      <c r="V1502" s="30">
        <f t="shared" si="212"/>
        <v>0</v>
      </c>
      <c r="W1502" s="30">
        <f t="shared" si="213"/>
        <v>15</v>
      </c>
      <c r="X1502" s="30">
        <f t="shared" si="214"/>
        <v>3</v>
      </c>
      <c r="Y1502" s="30">
        <f t="shared" si="215"/>
        <v>103.14099999999999</v>
      </c>
    </row>
    <row r="1503" spans="1:25" x14ac:dyDescent="0.2">
      <c r="A1503" s="28">
        <v>43142</v>
      </c>
      <c r="B1503">
        <v>2018</v>
      </c>
      <c r="C1503">
        <v>2</v>
      </c>
      <c r="D1503" t="s">
        <v>512</v>
      </c>
      <c r="E1503" t="s">
        <v>421</v>
      </c>
      <c r="F1503">
        <v>7</v>
      </c>
      <c r="G1503" t="s">
        <v>1440</v>
      </c>
      <c r="H1503" t="s">
        <v>1440</v>
      </c>
      <c r="I1503" s="30">
        <v>6.33</v>
      </c>
      <c r="J1503" s="30">
        <v>5.3959999999999999</v>
      </c>
      <c r="K1503" s="30">
        <v>7.8</v>
      </c>
      <c r="L1503" s="30">
        <v>63.25</v>
      </c>
      <c r="M1503" s="30">
        <v>12</v>
      </c>
      <c r="N1503" s="30">
        <v>0</v>
      </c>
      <c r="O1503" s="30">
        <v>10</v>
      </c>
      <c r="P1503" s="30">
        <v>2</v>
      </c>
      <c r="Q1503" s="30">
        <f t="shared" si="207"/>
        <v>6.33</v>
      </c>
      <c r="R1503" s="30">
        <f t="shared" si="208"/>
        <v>5.3959999999999999</v>
      </c>
      <c r="S1503" s="30">
        <f t="shared" si="209"/>
        <v>7.8</v>
      </c>
      <c r="T1503" s="30">
        <f t="shared" si="210"/>
        <v>63.25</v>
      </c>
      <c r="U1503" s="30">
        <f t="shared" si="211"/>
        <v>12</v>
      </c>
      <c r="V1503" s="30">
        <f t="shared" si="212"/>
        <v>0</v>
      </c>
      <c r="W1503" s="30">
        <f t="shared" si="213"/>
        <v>10</v>
      </c>
      <c r="X1503" s="30">
        <f t="shared" si="214"/>
        <v>2</v>
      </c>
      <c r="Y1503" s="30">
        <f t="shared" si="215"/>
        <v>106.776</v>
      </c>
    </row>
    <row r="1504" spans="1:25" x14ac:dyDescent="0.2">
      <c r="A1504" s="28">
        <v>43143</v>
      </c>
      <c r="B1504">
        <v>2018</v>
      </c>
      <c r="C1504">
        <v>2</v>
      </c>
      <c r="D1504" t="s">
        <v>512</v>
      </c>
      <c r="E1504" t="s">
        <v>62</v>
      </c>
      <c r="F1504">
        <v>1</v>
      </c>
      <c r="G1504" t="s">
        <v>1440</v>
      </c>
      <c r="H1504" t="s">
        <v>1440</v>
      </c>
      <c r="I1504" s="30">
        <v>8</v>
      </c>
      <c r="J1504" s="30">
        <v>4.7690000000000001</v>
      </c>
      <c r="K1504" s="30">
        <v>10</v>
      </c>
      <c r="L1504" s="30">
        <v>36.299999999999997</v>
      </c>
      <c r="M1504" s="30">
        <v>14</v>
      </c>
      <c r="N1504" s="30">
        <v>1</v>
      </c>
      <c r="O1504" s="30">
        <v>1</v>
      </c>
      <c r="P1504" s="30">
        <v>1</v>
      </c>
      <c r="Q1504" s="30">
        <f t="shared" si="207"/>
        <v>8</v>
      </c>
      <c r="R1504" s="30">
        <f t="shared" si="208"/>
        <v>4.7690000000000001</v>
      </c>
      <c r="S1504" s="30">
        <f t="shared" si="209"/>
        <v>10</v>
      </c>
      <c r="T1504" s="30">
        <f t="shared" si="210"/>
        <v>36.299999999999997</v>
      </c>
      <c r="U1504" s="30">
        <f t="shared" si="211"/>
        <v>14</v>
      </c>
      <c r="V1504" s="30">
        <f t="shared" si="212"/>
        <v>1</v>
      </c>
      <c r="W1504" s="30">
        <f t="shared" si="213"/>
        <v>1</v>
      </c>
      <c r="X1504" s="30">
        <f t="shared" si="214"/>
        <v>1</v>
      </c>
      <c r="Y1504" s="30">
        <f t="shared" si="215"/>
        <v>76.068999999999988</v>
      </c>
    </row>
    <row r="1505" spans="1:25" x14ac:dyDescent="0.2">
      <c r="A1505" s="28">
        <v>43144</v>
      </c>
      <c r="B1505">
        <v>2018</v>
      </c>
      <c r="C1505">
        <v>2</v>
      </c>
      <c r="D1505" t="s">
        <v>512</v>
      </c>
      <c r="E1505" t="s">
        <v>411</v>
      </c>
      <c r="F1505">
        <v>2</v>
      </c>
      <c r="G1505" t="s">
        <v>1440</v>
      </c>
      <c r="H1505" t="s">
        <v>1440</v>
      </c>
      <c r="I1505" s="30">
        <v>6</v>
      </c>
      <c r="J1505" s="30">
        <v>8.0329999999999995</v>
      </c>
      <c r="K1505" s="30">
        <v>5</v>
      </c>
      <c r="L1505" s="30">
        <v>17.8</v>
      </c>
      <c r="M1505" s="30">
        <v>10</v>
      </c>
      <c r="N1505" s="30">
        <v>0</v>
      </c>
      <c r="O1505" s="30">
        <v>10</v>
      </c>
      <c r="P1505" s="30">
        <v>3</v>
      </c>
      <c r="Q1505" s="30">
        <f t="shared" si="207"/>
        <v>6</v>
      </c>
      <c r="R1505" s="30">
        <f t="shared" si="208"/>
        <v>8.0329999999999995</v>
      </c>
      <c r="S1505" s="30">
        <f t="shared" si="209"/>
        <v>5</v>
      </c>
      <c r="T1505" s="30">
        <f t="shared" si="210"/>
        <v>17.8</v>
      </c>
      <c r="U1505" s="30">
        <f t="shared" si="211"/>
        <v>10</v>
      </c>
      <c r="V1505" s="30">
        <f t="shared" si="212"/>
        <v>0</v>
      </c>
      <c r="W1505" s="30">
        <f t="shared" si="213"/>
        <v>10</v>
      </c>
      <c r="X1505" s="30">
        <f t="shared" si="214"/>
        <v>3</v>
      </c>
      <c r="Y1505" s="30">
        <f t="shared" si="215"/>
        <v>59.832999999999998</v>
      </c>
    </row>
    <row r="1506" spans="1:25" x14ac:dyDescent="0.2">
      <c r="A1506" s="28">
        <v>43145</v>
      </c>
      <c r="B1506">
        <v>2018</v>
      </c>
      <c r="C1506">
        <v>2</v>
      </c>
      <c r="D1506" t="s">
        <v>512</v>
      </c>
      <c r="E1506" t="s">
        <v>413</v>
      </c>
      <c r="F1506">
        <v>3</v>
      </c>
      <c r="G1506" t="s">
        <v>1440</v>
      </c>
      <c r="H1506" t="s">
        <v>1440</v>
      </c>
      <c r="I1506" s="30">
        <v>1</v>
      </c>
      <c r="J1506" s="30">
        <v>6.33</v>
      </c>
      <c r="K1506" s="30">
        <v>2.1</v>
      </c>
      <c r="L1506" s="30">
        <v>50.3</v>
      </c>
      <c r="M1506" s="30">
        <v>15</v>
      </c>
      <c r="N1506" s="30">
        <v>0</v>
      </c>
      <c r="O1506" s="30">
        <v>14</v>
      </c>
      <c r="P1506" s="30">
        <v>0</v>
      </c>
      <c r="Q1506" s="30">
        <f t="shared" si="207"/>
        <v>1</v>
      </c>
      <c r="R1506" s="30">
        <f t="shared" si="208"/>
        <v>6.33</v>
      </c>
      <c r="S1506" s="30">
        <f t="shared" si="209"/>
        <v>2.1</v>
      </c>
      <c r="T1506" s="30">
        <f t="shared" si="210"/>
        <v>50.3</v>
      </c>
      <c r="U1506" s="30">
        <f t="shared" si="211"/>
        <v>15</v>
      </c>
      <c r="V1506" s="30">
        <f t="shared" si="212"/>
        <v>0</v>
      </c>
      <c r="W1506" s="30">
        <f t="shared" si="213"/>
        <v>14</v>
      </c>
      <c r="X1506" s="30">
        <f t="shared" si="214"/>
        <v>0</v>
      </c>
      <c r="Y1506" s="30">
        <f t="shared" si="215"/>
        <v>88.72999999999999</v>
      </c>
    </row>
    <row r="1507" spans="1:25" x14ac:dyDescent="0.2">
      <c r="A1507" s="28">
        <v>43146</v>
      </c>
      <c r="B1507">
        <v>2018</v>
      </c>
      <c r="C1507">
        <v>2</v>
      </c>
      <c r="D1507" t="s">
        <v>512</v>
      </c>
      <c r="E1507" t="s">
        <v>415</v>
      </c>
      <c r="F1507">
        <v>4</v>
      </c>
      <c r="G1507" t="s">
        <v>1440</v>
      </c>
      <c r="H1507" t="s">
        <v>1440</v>
      </c>
      <c r="I1507" s="30">
        <v>1.5</v>
      </c>
      <c r="J1507" s="30">
        <v>6.9450000000000003</v>
      </c>
      <c r="K1507" s="30">
        <v>0.85</v>
      </c>
      <c r="L1507" s="30">
        <v>74.599999999999994</v>
      </c>
      <c r="M1507" s="30">
        <v>6</v>
      </c>
      <c r="N1507" s="30">
        <v>0</v>
      </c>
      <c r="O1507" s="30">
        <v>10</v>
      </c>
      <c r="P1507" s="30">
        <v>0</v>
      </c>
      <c r="Q1507" s="30">
        <f t="shared" si="207"/>
        <v>1.5</v>
      </c>
      <c r="R1507" s="30">
        <f t="shared" si="208"/>
        <v>6.9450000000000003</v>
      </c>
      <c r="S1507" s="30">
        <f t="shared" si="209"/>
        <v>0.85</v>
      </c>
      <c r="T1507" s="30">
        <f t="shared" si="210"/>
        <v>74.599999999999994</v>
      </c>
      <c r="U1507" s="30">
        <f t="shared" si="211"/>
        <v>6</v>
      </c>
      <c r="V1507" s="30">
        <f t="shared" si="212"/>
        <v>0</v>
      </c>
      <c r="W1507" s="30">
        <f t="shared" si="213"/>
        <v>10</v>
      </c>
      <c r="X1507" s="30">
        <f t="shared" si="214"/>
        <v>0</v>
      </c>
      <c r="Y1507" s="30">
        <f t="shared" si="215"/>
        <v>99.894999999999996</v>
      </c>
    </row>
    <row r="1508" spans="1:25" x14ac:dyDescent="0.2">
      <c r="A1508" s="28">
        <v>43147</v>
      </c>
      <c r="B1508">
        <v>2018</v>
      </c>
      <c r="C1508">
        <v>2</v>
      </c>
      <c r="D1508" t="s">
        <v>512</v>
      </c>
      <c r="E1508" t="s">
        <v>417</v>
      </c>
      <c r="F1508">
        <v>5</v>
      </c>
      <c r="G1508" t="s">
        <v>1440</v>
      </c>
      <c r="H1508" t="s">
        <v>1440</v>
      </c>
      <c r="I1508" s="30">
        <v>7.68</v>
      </c>
      <c r="J1508" s="30">
        <v>7.1749999999999998</v>
      </c>
      <c r="K1508" s="30">
        <v>1.2</v>
      </c>
      <c r="L1508" s="30">
        <v>65.162000000000006</v>
      </c>
      <c r="M1508" s="30">
        <v>10</v>
      </c>
      <c r="N1508" s="30">
        <v>0</v>
      </c>
      <c r="O1508" s="30">
        <v>0</v>
      </c>
      <c r="P1508" s="30">
        <v>1</v>
      </c>
      <c r="Q1508" s="30">
        <f t="shared" si="207"/>
        <v>7.68</v>
      </c>
      <c r="R1508" s="30">
        <f t="shared" si="208"/>
        <v>7.1749999999999998</v>
      </c>
      <c r="S1508" s="30">
        <f t="shared" si="209"/>
        <v>1.2</v>
      </c>
      <c r="T1508" s="30">
        <f t="shared" si="210"/>
        <v>65.162000000000006</v>
      </c>
      <c r="U1508" s="30">
        <f t="shared" si="211"/>
        <v>10</v>
      </c>
      <c r="V1508" s="30">
        <f t="shared" si="212"/>
        <v>0</v>
      </c>
      <c r="W1508" s="30">
        <f t="shared" si="213"/>
        <v>0</v>
      </c>
      <c r="X1508" s="30">
        <f t="shared" si="214"/>
        <v>1</v>
      </c>
      <c r="Y1508" s="30">
        <f t="shared" si="215"/>
        <v>92.217000000000013</v>
      </c>
    </row>
    <row r="1509" spans="1:25" x14ac:dyDescent="0.2">
      <c r="A1509" s="28">
        <v>43148</v>
      </c>
      <c r="B1509">
        <v>2018</v>
      </c>
      <c r="C1509">
        <v>2</v>
      </c>
      <c r="D1509" t="s">
        <v>512</v>
      </c>
      <c r="E1509" t="s">
        <v>419</v>
      </c>
      <c r="F1509">
        <v>6</v>
      </c>
      <c r="G1509" t="s">
        <v>1440</v>
      </c>
      <c r="H1509" t="s">
        <v>1440</v>
      </c>
      <c r="I1509" s="30">
        <v>1.33</v>
      </c>
      <c r="J1509" s="30">
        <v>3.64</v>
      </c>
      <c r="K1509" s="30">
        <v>2</v>
      </c>
      <c r="L1509" s="30">
        <v>50.4</v>
      </c>
      <c r="M1509" s="30">
        <v>5</v>
      </c>
      <c r="N1509" s="30">
        <v>0</v>
      </c>
      <c r="O1509" s="30">
        <v>9</v>
      </c>
      <c r="P1509" s="30">
        <v>0</v>
      </c>
      <c r="Q1509" s="30">
        <f t="shared" si="207"/>
        <v>1.33</v>
      </c>
      <c r="R1509" s="30">
        <f t="shared" si="208"/>
        <v>3.64</v>
      </c>
      <c r="S1509" s="30">
        <f t="shared" si="209"/>
        <v>2</v>
      </c>
      <c r="T1509" s="30">
        <f t="shared" si="210"/>
        <v>50.4</v>
      </c>
      <c r="U1509" s="30">
        <f t="shared" si="211"/>
        <v>5</v>
      </c>
      <c r="V1509" s="30">
        <f t="shared" si="212"/>
        <v>0</v>
      </c>
      <c r="W1509" s="30">
        <f t="shared" si="213"/>
        <v>9</v>
      </c>
      <c r="X1509" s="30">
        <f t="shared" si="214"/>
        <v>0</v>
      </c>
      <c r="Y1509" s="30">
        <f t="shared" si="215"/>
        <v>71.37</v>
      </c>
    </row>
    <row r="1510" spans="1:25" x14ac:dyDescent="0.2">
      <c r="A1510" s="28">
        <v>43149</v>
      </c>
      <c r="B1510">
        <v>2018</v>
      </c>
      <c r="C1510">
        <v>2</v>
      </c>
      <c r="D1510" t="s">
        <v>512</v>
      </c>
      <c r="E1510" t="s">
        <v>421</v>
      </c>
      <c r="F1510">
        <v>7</v>
      </c>
      <c r="G1510" t="s">
        <v>1440</v>
      </c>
      <c r="H1510" t="s">
        <v>1440</v>
      </c>
      <c r="I1510" s="30">
        <v>6</v>
      </c>
      <c r="J1510" s="30">
        <v>6.726</v>
      </c>
      <c r="K1510" s="30">
        <v>7.55</v>
      </c>
      <c r="L1510" s="30">
        <v>44</v>
      </c>
      <c r="M1510" s="30">
        <v>2</v>
      </c>
      <c r="N1510" s="30">
        <v>0</v>
      </c>
      <c r="O1510" s="30">
        <v>4</v>
      </c>
      <c r="P1510" s="30">
        <v>1</v>
      </c>
      <c r="Q1510" s="30">
        <f t="shared" si="207"/>
        <v>6</v>
      </c>
      <c r="R1510" s="30">
        <f t="shared" si="208"/>
        <v>6.726</v>
      </c>
      <c r="S1510" s="30">
        <f t="shared" si="209"/>
        <v>7.55</v>
      </c>
      <c r="T1510" s="30">
        <f t="shared" si="210"/>
        <v>44</v>
      </c>
      <c r="U1510" s="30">
        <f t="shared" si="211"/>
        <v>2</v>
      </c>
      <c r="V1510" s="30">
        <f t="shared" si="212"/>
        <v>0</v>
      </c>
      <c r="W1510" s="30">
        <f t="shared" si="213"/>
        <v>4</v>
      </c>
      <c r="X1510" s="30">
        <f t="shared" si="214"/>
        <v>1</v>
      </c>
      <c r="Y1510" s="30">
        <f t="shared" si="215"/>
        <v>71.275999999999996</v>
      </c>
    </row>
    <row r="1511" spans="1:25" x14ac:dyDescent="0.2">
      <c r="A1511" s="28">
        <v>43150</v>
      </c>
      <c r="B1511">
        <v>2018</v>
      </c>
      <c r="C1511">
        <v>2</v>
      </c>
      <c r="D1511" t="s">
        <v>512</v>
      </c>
      <c r="E1511" t="s">
        <v>62</v>
      </c>
      <c r="F1511">
        <v>1</v>
      </c>
      <c r="G1511" t="s">
        <v>1440</v>
      </c>
      <c r="H1511" t="s">
        <v>1440</v>
      </c>
      <c r="I1511" s="30">
        <v>1</v>
      </c>
      <c r="J1511" s="30">
        <v>3.34</v>
      </c>
      <c r="K1511" s="30">
        <v>1.7</v>
      </c>
      <c r="L1511" s="30">
        <v>27</v>
      </c>
      <c r="M1511" s="30">
        <v>6</v>
      </c>
      <c r="N1511" s="30">
        <v>0</v>
      </c>
      <c r="O1511" s="30">
        <v>12</v>
      </c>
      <c r="P1511" s="30">
        <v>2</v>
      </c>
      <c r="Q1511" s="30">
        <f t="shared" si="207"/>
        <v>1</v>
      </c>
      <c r="R1511" s="30">
        <f t="shared" si="208"/>
        <v>3.34</v>
      </c>
      <c r="S1511" s="30">
        <f t="shared" si="209"/>
        <v>1.7</v>
      </c>
      <c r="T1511" s="30">
        <f t="shared" si="210"/>
        <v>27</v>
      </c>
      <c r="U1511" s="30">
        <f t="shared" si="211"/>
        <v>6</v>
      </c>
      <c r="V1511" s="30">
        <f t="shared" si="212"/>
        <v>0</v>
      </c>
      <c r="W1511" s="30">
        <f t="shared" si="213"/>
        <v>12</v>
      </c>
      <c r="X1511" s="30">
        <f t="shared" si="214"/>
        <v>2</v>
      </c>
      <c r="Y1511" s="30">
        <f t="shared" si="215"/>
        <v>53.04</v>
      </c>
    </row>
    <row r="1512" spans="1:25" x14ac:dyDescent="0.2">
      <c r="A1512" s="28">
        <v>43151</v>
      </c>
      <c r="B1512">
        <v>2018</v>
      </c>
      <c r="C1512">
        <v>2</v>
      </c>
      <c r="D1512" t="s">
        <v>512</v>
      </c>
      <c r="E1512" t="s">
        <v>411</v>
      </c>
      <c r="F1512">
        <v>2</v>
      </c>
      <c r="G1512" t="s">
        <v>1440</v>
      </c>
      <c r="H1512" t="s">
        <v>1440</v>
      </c>
      <c r="I1512" s="30">
        <v>4.18</v>
      </c>
      <c r="J1512" s="30">
        <v>2.286</v>
      </c>
      <c r="K1512" s="30">
        <v>4.2</v>
      </c>
      <c r="L1512" s="30">
        <v>30.2</v>
      </c>
      <c r="M1512" s="30">
        <v>6</v>
      </c>
      <c r="N1512" s="30">
        <v>0</v>
      </c>
      <c r="O1512" s="30">
        <v>2</v>
      </c>
      <c r="P1512" s="30">
        <v>3</v>
      </c>
      <c r="Q1512" s="30">
        <f t="shared" si="207"/>
        <v>4.18</v>
      </c>
      <c r="R1512" s="30">
        <f t="shared" si="208"/>
        <v>2.286</v>
      </c>
      <c r="S1512" s="30">
        <f t="shared" si="209"/>
        <v>4.2</v>
      </c>
      <c r="T1512" s="30">
        <f t="shared" si="210"/>
        <v>30.2</v>
      </c>
      <c r="U1512" s="30">
        <f t="shared" si="211"/>
        <v>6</v>
      </c>
      <c r="V1512" s="30">
        <f t="shared" si="212"/>
        <v>0</v>
      </c>
      <c r="W1512" s="30">
        <f t="shared" si="213"/>
        <v>2</v>
      </c>
      <c r="X1512" s="30">
        <f t="shared" si="214"/>
        <v>3</v>
      </c>
      <c r="Y1512" s="30">
        <f t="shared" si="215"/>
        <v>51.866</v>
      </c>
    </row>
    <row r="1513" spans="1:25" x14ac:dyDescent="0.2">
      <c r="A1513" s="28">
        <v>43152</v>
      </c>
      <c r="B1513">
        <v>2018</v>
      </c>
      <c r="C1513">
        <v>2</v>
      </c>
      <c r="D1513" t="s">
        <v>512</v>
      </c>
      <c r="E1513" t="s">
        <v>413</v>
      </c>
      <c r="F1513">
        <v>3</v>
      </c>
      <c r="G1513" t="s">
        <v>1440</v>
      </c>
      <c r="H1513" t="s">
        <v>1440</v>
      </c>
      <c r="I1513" s="30">
        <v>1.34</v>
      </c>
      <c r="J1513" s="30">
        <v>7.01</v>
      </c>
      <c r="K1513" s="30">
        <v>9.5</v>
      </c>
      <c r="L1513" s="30">
        <v>27.4</v>
      </c>
      <c r="M1513" s="30">
        <v>5</v>
      </c>
      <c r="N1513" s="30">
        <v>0</v>
      </c>
      <c r="O1513" s="30">
        <v>6</v>
      </c>
      <c r="P1513" s="30">
        <v>1</v>
      </c>
      <c r="Q1513" s="30">
        <f t="shared" si="207"/>
        <v>1.34</v>
      </c>
      <c r="R1513" s="30">
        <f t="shared" si="208"/>
        <v>7.01</v>
      </c>
      <c r="S1513" s="30">
        <f t="shared" si="209"/>
        <v>9.5</v>
      </c>
      <c r="T1513" s="30">
        <f t="shared" si="210"/>
        <v>27.4</v>
      </c>
      <c r="U1513" s="30">
        <f t="shared" si="211"/>
        <v>5</v>
      </c>
      <c r="V1513" s="30">
        <f t="shared" si="212"/>
        <v>0</v>
      </c>
      <c r="W1513" s="30">
        <f t="shared" si="213"/>
        <v>6</v>
      </c>
      <c r="X1513" s="30">
        <f t="shared" si="214"/>
        <v>1</v>
      </c>
      <c r="Y1513" s="30">
        <f t="shared" si="215"/>
        <v>57.25</v>
      </c>
    </row>
    <row r="1514" spans="1:25" x14ac:dyDescent="0.2">
      <c r="A1514" s="28">
        <v>43153</v>
      </c>
      <c r="B1514">
        <v>2018</v>
      </c>
      <c r="C1514">
        <v>2</v>
      </c>
      <c r="D1514" t="s">
        <v>512</v>
      </c>
      <c r="E1514" t="s">
        <v>415</v>
      </c>
      <c r="F1514">
        <v>4</v>
      </c>
      <c r="G1514" t="s">
        <v>1440</v>
      </c>
      <c r="H1514" t="s">
        <v>1440</v>
      </c>
      <c r="I1514" s="30">
        <v>5</v>
      </c>
      <c r="J1514" s="30">
        <v>6.33</v>
      </c>
      <c r="K1514" s="30">
        <v>3.15</v>
      </c>
      <c r="L1514" s="30">
        <v>30</v>
      </c>
      <c r="M1514" s="30">
        <v>6</v>
      </c>
      <c r="N1514" s="30">
        <v>0</v>
      </c>
      <c r="O1514" s="30">
        <v>20</v>
      </c>
      <c r="P1514" s="30">
        <v>0</v>
      </c>
      <c r="Q1514" s="30">
        <f t="shared" si="207"/>
        <v>5</v>
      </c>
      <c r="R1514" s="30">
        <f t="shared" si="208"/>
        <v>6.33</v>
      </c>
      <c r="S1514" s="30">
        <f t="shared" si="209"/>
        <v>3.15</v>
      </c>
      <c r="T1514" s="30">
        <f t="shared" si="210"/>
        <v>30</v>
      </c>
      <c r="U1514" s="30">
        <f t="shared" si="211"/>
        <v>6</v>
      </c>
      <c r="V1514" s="30">
        <f t="shared" si="212"/>
        <v>0</v>
      </c>
      <c r="W1514" s="30">
        <f t="shared" si="213"/>
        <v>20</v>
      </c>
      <c r="X1514" s="30">
        <f t="shared" si="214"/>
        <v>0</v>
      </c>
      <c r="Y1514" s="30">
        <f t="shared" si="215"/>
        <v>70.48</v>
      </c>
    </row>
    <row r="1515" spans="1:25" x14ac:dyDescent="0.2">
      <c r="A1515" s="28">
        <v>43154</v>
      </c>
      <c r="B1515">
        <v>2018</v>
      </c>
      <c r="C1515">
        <v>2</v>
      </c>
      <c r="D1515" t="s">
        <v>512</v>
      </c>
      <c r="E1515" t="s">
        <v>417</v>
      </c>
      <c r="F1515">
        <v>5</v>
      </c>
      <c r="G1515" t="s">
        <v>1440</v>
      </c>
      <c r="H1515" t="s">
        <v>1440</v>
      </c>
      <c r="I1515" s="30">
        <v>5.83</v>
      </c>
      <c r="J1515" s="30">
        <v>2.9790000000000001</v>
      </c>
      <c r="K1515" s="30">
        <v>1</v>
      </c>
      <c r="L1515" s="30">
        <v>34.200000000000003</v>
      </c>
      <c r="M1515" s="30">
        <v>6</v>
      </c>
      <c r="N1515" s="30">
        <v>0</v>
      </c>
      <c r="O1515" s="30">
        <v>12</v>
      </c>
      <c r="P1515" s="30">
        <v>0</v>
      </c>
      <c r="Q1515" s="30">
        <f t="shared" si="207"/>
        <v>5.83</v>
      </c>
      <c r="R1515" s="30">
        <f t="shared" si="208"/>
        <v>2.9790000000000001</v>
      </c>
      <c r="S1515" s="30">
        <f t="shared" si="209"/>
        <v>1</v>
      </c>
      <c r="T1515" s="30">
        <f t="shared" si="210"/>
        <v>34.200000000000003</v>
      </c>
      <c r="U1515" s="30">
        <f t="shared" si="211"/>
        <v>6</v>
      </c>
      <c r="V1515" s="30">
        <f t="shared" si="212"/>
        <v>0</v>
      </c>
      <c r="W1515" s="30">
        <f t="shared" si="213"/>
        <v>12</v>
      </c>
      <c r="X1515" s="30">
        <f t="shared" si="214"/>
        <v>0</v>
      </c>
      <c r="Y1515" s="30">
        <f t="shared" si="215"/>
        <v>62.009</v>
      </c>
    </row>
    <row r="1516" spans="1:25" x14ac:dyDescent="0.2">
      <c r="A1516" s="28">
        <v>43155</v>
      </c>
      <c r="B1516">
        <v>2018</v>
      </c>
      <c r="C1516">
        <v>2</v>
      </c>
      <c r="D1516" t="s">
        <v>512</v>
      </c>
      <c r="E1516" t="s">
        <v>419</v>
      </c>
      <c r="F1516">
        <v>6</v>
      </c>
      <c r="G1516" t="s">
        <v>1440</v>
      </c>
      <c r="H1516" t="s">
        <v>1440</v>
      </c>
      <c r="I1516" s="30">
        <v>8</v>
      </c>
      <c r="J1516" s="30">
        <v>5.68</v>
      </c>
      <c r="K1516" s="30">
        <v>7</v>
      </c>
      <c r="L1516" s="30">
        <v>43.5</v>
      </c>
      <c r="M1516" s="30">
        <v>10</v>
      </c>
      <c r="N1516" s="30">
        <v>0</v>
      </c>
      <c r="O1516" s="30">
        <v>8</v>
      </c>
      <c r="P1516" s="30">
        <v>3</v>
      </c>
      <c r="Q1516" s="30">
        <f t="shared" si="207"/>
        <v>8</v>
      </c>
      <c r="R1516" s="30">
        <f t="shared" si="208"/>
        <v>5.68</v>
      </c>
      <c r="S1516" s="30">
        <f t="shared" si="209"/>
        <v>7</v>
      </c>
      <c r="T1516" s="30">
        <f t="shared" si="210"/>
        <v>43.5</v>
      </c>
      <c r="U1516" s="30">
        <f t="shared" si="211"/>
        <v>10</v>
      </c>
      <c r="V1516" s="30">
        <f t="shared" si="212"/>
        <v>0</v>
      </c>
      <c r="W1516" s="30">
        <f t="shared" si="213"/>
        <v>8</v>
      </c>
      <c r="X1516" s="30">
        <f t="shared" si="214"/>
        <v>3</v>
      </c>
      <c r="Y1516" s="30">
        <f t="shared" si="215"/>
        <v>85.18</v>
      </c>
    </row>
    <row r="1517" spans="1:25" x14ac:dyDescent="0.2">
      <c r="A1517" s="28">
        <v>43156</v>
      </c>
      <c r="B1517">
        <v>2018</v>
      </c>
      <c r="C1517">
        <v>2</v>
      </c>
      <c r="D1517" t="s">
        <v>512</v>
      </c>
      <c r="E1517" t="s">
        <v>421</v>
      </c>
      <c r="F1517">
        <v>7</v>
      </c>
      <c r="G1517" t="s">
        <v>1440</v>
      </c>
      <c r="H1517" t="s">
        <v>1440</v>
      </c>
      <c r="I1517" s="30">
        <v>4</v>
      </c>
      <c r="J1517" s="30">
        <v>1.68</v>
      </c>
      <c r="K1517" s="30">
        <v>2</v>
      </c>
      <c r="L1517" s="30">
        <v>36.799999999999997</v>
      </c>
      <c r="M1517" s="30">
        <v>10</v>
      </c>
      <c r="N1517" s="30">
        <v>0</v>
      </c>
      <c r="O1517" s="30">
        <v>10</v>
      </c>
      <c r="P1517" s="30">
        <v>2</v>
      </c>
      <c r="Q1517" s="30">
        <f t="shared" si="207"/>
        <v>4</v>
      </c>
      <c r="R1517" s="30">
        <f t="shared" si="208"/>
        <v>1.68</v>
      </c>
      <c r="S1517" s="30">
        <f t="shared" si="209"/>
        <v>2</v>
      </c>
      <c r="T1517" s="30">
        <f t="shared" si="210"/>
        <v>36.799999999999997</v>
      </c>
      <c r="U1517" s="30">
        <f t="shared" si="211"/>
        <v>10</v>
      </c>
      <c r="V1517" s="30">
        <f t="shared" si="212"/>
        <v>0</v>
      </c>
      <c r="W1517" s="30">
        <f t="shared" si="213"/>
        <v>10</v>
      </c>
      <c r="X1517" s="30">
        <f t="shared" si="214"/>
        <v>2</v>
      </c>
      <c r="Y1517" s="30">
        <f t="shared" si="215"/>
        <v>66.47999999999999</v>
      </c>
    </row>
    <row r="1518" spans="1:25" x14ac:dyDescent="0.2">
      <c r="A1518" s="28">
        <v>43157</v>
      </c>
      <c r="B1518">
        <v>2018</v>
      </c>
      <c r="C1518">
        <v>2</v>
      </c>
      <c r="D1518" t="s">
        <v>512</v>
      </c>
      <c r="E1518" t="s">
        <v>62</v>
      </c>
      <c r="F1518">
        <v>1</v>
      </c>
      <c r="G1518" t="s">
        <v>1440</v>
      </c>
      <c r="H1518" t="s">
        <v>1440</v>
      </c>
      <c r="I1518" s="30">
        <v>1</v>
      </c>
      <c r="J1518" s="30">
        <v>0.66</v>
      </c>
      <c r="K1518" s="30">
        <v>2</v>
      </c>
      <c r="L1518" s="30">
        <v>46.6</v>
      </c>
      <c r="M1518" s="30">
        <v>9</v>
      </c>
      <c r="N1518" s="30">
        <v>0</v>
      </c>
      <c r="O1518" s="30">
        <v>7</v>
      </c>
      <c r="P1518" s="30">
        <v>1</v>
      </c>
      <c r="Q1518" s="30">
        <f t="shared" si="207"/>
        <v>1</v>
      </c>
      <c r="R1518" s="30">
        <f t="shared" si="208"/>
        <v>0.66</v>
      </c>
      <c r="S1518" s="30">
        <f t="shared" si="209"/>
        <v>2</v>
      </c>
      <c r="T1518" s="30">
        <f t="shared" si="210"/>
        <v>46.6</v>
      </c>
      <c r="U1518" s="30">
        <f t="shared" si="211"/>
        <v>9</v>
      </c>
      <c r="V1518" s="30">
        <f t="shared" si="212"/>
        <v>0</v>
      </c>
      <c r="W1518" s="30">
        <f t="shared" si="213"/>
        <v>7</v>
      </c>
      <c r="X1518" s="30">
        <f t="shared" si="214"/>
        <v>1</v>
      </c>
      <c r="Y1518" s="30">
        <f t="shared" si="215"/>
        <v>67.260000000000005</v>
      </c>
    </row>
    <row r="1519" spans="1:25" x14ac:dyDescent="0.2">
      <c r="A1519" s="28">
        <v>43158</v>
      </c>
      <c r="B1519">
        <v>2018</v>
      </c>
      <c r="C1519">
        <v>2</v>
      </c>
      <c r="D1519" t="s">
        <v>512</v>
      </c>
      <c r="E1519" t="s">
        <v>411</v>
      </c>
      <c r="F1519">
        <v>2</v>
      </c>
      <c r="G1519" t="s">
        <v>1440</v>
      </c>
      <c r="H1519" t="s">
        <v>1440</v>
      </c>
      <c r="I1519" s="30">
        <v>3.33</v>
      </c>
      <c r="J1519" s="30">
        <v>2.65</v>
      </c>
      <c r="K1519" s="30">
        <v>3.4</v>
      </c>
      <c r="L1519" s="30">
        <v>26.7</v>
      </c>
      <c r="M1519" s="30">
        <v>20</v>
      </c>
      <c r="N1519" s="30">
        <v>9</v>
      </c>
      <c r="O1519" s="30">
        <v>8</v>
      </c>
      <c r="P1519" s="30">
        <v>1</v>
      </c>
      <c r="Q1519" s="30">
        <f t="shared" si="207"/>
        <v>3.33</v>
      </c>
      <c r="R1519" s="30">
        <f t="shared" si="208"/>
        <v>2.65</v>
      </c>
      <c r="S1519" s="30">
        <f t="shared" si="209"/>
        <v>3.4</v>
      </c>
      <c r="T1519" s="30">
        <f t="shared" si="210"/>
        <v>26.7</v>
      </c>
      <c r="U1519" s="30">
        <f t="shared" si="211"/>
        <v>20</v>
      </c>
      <c r="V1519" s="30">
        <f t="shared" si="212"/>
        <v>9</v>
      </c>
      <c r="W1519" s="30">
        <f t="shared" si="213"/>
        <v>8</v>
      </c>
      <c r="X1519" s="30">
        <f t="shared" si="214"/>
        <v>1</v>
      </c>
      <c r="Y1519" s="30">
        <f t="shared" si="215"/>
        <v>74.08</v>
      </c>
    </row>
    <row r="1520" spans="1:25" x14ac:dyDescent="0.2">
      <c r="A1520" s="28">
        <v>43159</v>
      </c>
      <c r="B1520">
        <v>2018</v>
      </c>
      <c r="C1520">
        <v>2</v>
      </c>
      <c r="D1520" t="s">
        <v>512</v>
      </c>
      <c r="E1520" t="s">
        <v>413</v>
      </c>
      <c r="F1520">
        <v>3</v>
      </c>
      <c r="G1520" t="s">
        <v>1440</v>
      </c>
      <c r="H1520" t="s">
        <v>1440</v>
      </c>
      <c r="I1520" s="30">
        <v>1</v>
      </c>
      <c r="J1520" s="30">
        <v>2.33</v>
      </c>
      <c r="K1520" s="30">
        <v>5.0999999999999996</v>
      </c>
      <c r="L1520" s="30">
        <v>44.661999999999999</v>
      </c>
      <c r="M1520" s="30">
        <v>21</v>
      </c>
      <c r="N1520" s="30">
        <v>2</v>
      </c>
      <c r="O1520" s="30">
        <v>0</v>
      </c>
      <c r="P1520" s="30">
        <v>1</v>
      </c>
      <c r="Q1520" s="30">
        <f t="shared" si="207"/>
        <v>1</v>
      </c>
      <c r="R1520" s="30">
        <f t="shared" si="208"/>
        <v>2.33</v>
      </c>
      <c r="S1520" s="30">
        <f t="shared" si="209"/>
        <v>5.0999999999999996</v>
      </c>
      <c r="T1520" s="30">
        <f t="shared" si="210"/>
        <v>44.661999999999999</v>
      </c>
      <c r="U1520" s="30">
        <f t="shared" si="211"/>
        <v>21</v>
      </c>
      <c r="V1520" s="30">
        <f t="shared" si="212"/>
        <v>2</v>
      </c>
      <c r="W1520" s="30">
        <f t="shared" si="213"/>
        <v>0</v>
      </c>
      <c r="X1520" s="30">
        <f t="shared" si="214"/>
        <v>1</v>
      </c>
      <c r="Y1520" s="30">
        <f t="shared" si="215"/>
        <v>77.091999999999999</v>
      </c>
    </row>
    <row r="1521" spans="1:25" x14ac:dyDescent="0.2">
      <c r="A1521" s="28">
        <v>43160</v>
      </c>
      <c r="B1521">
        <v>2018</v>
      </c>
      <c r="C1521">
        <v>3</v>
      </c>
      <c r="D1521" t="s">
        <v>573</v>
      </c>
      <c r="E1521" t="s">
        <v>415</v>
      </c>
      <c r="F1521">
        <v>4</v>
      </c>
      <c r="G1521" t="s">
        <v>1440</v>
      </c>
      <c r="H1521" t="s">
        <v>1440</v>
      </c>
      <c r="I1521" s="30">
        <v>1</v>
      </c>
      <c r="J1521" s="30">
        <v>6.0330000000000004</v>
      </c>
      <c r="K1521" s="30">
        <v>1.05</v>
      </c>
      <c r="L1521" s="30">
        <v>26.4</v>
      </c>
      <c r="M1521" s="30">
        <v>26</v>
      </c>
      <c r="N1521" s="30">
        <v>1</v>
      </c>
      <c r="O1521" s="30">
        <v>12</v>
      </c>
      <c r="P1521" s="30">
        <v>1</v>
      </c>
      <c r="Q1521" s="30">
        <f t="shared" si="207"/>
        <v>1</v>
      </c>
      <c r="R1521" s="30">
        <f t="shared" si="208"/>
        <v>6.0330000000000004</v>
      </c>
      <c r="S1521" s="30">
        <f t="shared" si="209"/>
        <v>1.05</v>
      </c>
      <c r="T1521" s="30">
        <f t="shared" si="210"/>
        <v>26.4</v>
      </c>
      <c r="U1521" s="30">
        <f t="shared" si="211"/>
        <v>26</v>
      </c>
      <c r="V1521" s="30">
        <f t="shared" si="212"/>
        <v>1</v>
      </c>
      <c r="W1521" s="30">
        <f t="shared" si="213"/>
        <v>12</v>
      </c>
      <c r="X1521" s="30">
        <f t="shared" si="214"/>
        <v>1</v>
      </c>
      <c r="Y1521" s="30">
        <f t="shared" si="215"/>
        <v>74.483000000000004</v>
      </c>
    </row>
    <row r="1522" spans="1:25" x14ac:dyDescent="0.2">
      <c r="A1522" s="28">
        <v>43161</v>
      </c>
      <c r="B1522">
        <v>2018</v>
      </c>
      <c r="C1522">
        <v>3</v>
      </c>
      <c r="D1522" t="s">
        <v>573</v>
      </c>
      <c r="E1522" t="s">
        <v>417</v>
      </c>
      <c r="F1522">
        <v>5</v>
      </c>
      <c r="G1522" t="s">
        <v>1440</v>
      </c>
      <c r="H1522" t="s">
        <v>1440</v>
      </c>
      <c r="I1522" s="30">
        <v>4</v>
      </c>
      <c r="J1522" s="30">
        <v>3</v>
      </c>
      <c r="K1522" s="30">
        <v>9.5</v>
      </c>
      <c r="L1522" s="30">
        <v>38.4</v>
      </c>
      <c r="M1522" s="30">
        <v>24</v>
      </c>
      <c r="N1522" s="30">
        <v>3</v>
      </c>
      <c r="O1522" s="30">
        <v>17</v>
      </c>
      <c r="P1522" s="30">
        <v>5.5</v>
      </c>
      <c r="Q1522" s="30">
        <f t="shared" si="207"/>
        <v>4</v>
      </c>
      <c r="R1522" s="30">
        <f t="shared" si="208"/>
        <v>3</v>
      </c>
      <c r="S1522" s="30">
        <f t="shared" si="209"/>
        <v>9.5</v>
      </c>
      <c r="T1522" s="30">
        <f t="shared" si="210"/>
        <v>38.4</v>
      </c>
      <c r="U1522" s="30">
        <f t="shared" si="211"/>
        <v>24</v>
      </c>
      <c r="V1522" s="30">
        <f t="shared" si="212"/>
        <v>3</v>
      </c>
      <c r="W1522" s="30">
        <f t="shared" si="213"/>
        <v>17</v>
      </c>
      <c r="X1522" s="30">
        <f t="shared" si="214"/>
        <v>5.5</v>
      </c>
      <c r="Y1522" s="30">
        <f t="shared" si="215"/>
        <v>104.4</v>
      </c>
    </row>
    <row r="1523" spans="1:25" x14ac:dyDescent="0.2">
      <c r="A1523" s="28">
        <v>43162</v>
      </c>
      <c r="B1523">
        <v>2018</v>
      </c>
      <c r="C1523">
        <v>3</v>
      </c>
      <c r="D1523" t="s">
        <v>573</v>
      </c>
      <c r="E1523" t="s">
        <v>419</v>
      </c>
      <c r="F1523">
        <v>6</v>
      </c>
      <c r="G1523" t="s">
        <v>1440</v>
      </c>
      <c r="H1523" t="s">
        <v>1440</v>
      </c>
      <c r="I1523" s="30">
        <v>8</v>
      </c>
      <c r="J1523" s="30">
        <v>2.363</v>
      </c>
      <c r="K1523" s="30">
        <v>8.15</v>
      </c>
      <c r="L1523" s="30">
        <v>40.186999999999998</v>
      </c>
      <c r="M1523" s="30">
        <v>12</v>
      </c>
      <c r="N1523" s="30">
        <v>1</v>
      </c>
      <c r="O1523" s="30">
        <v>10</v>
      </c>
      <c r="P1523" s="30">
        <v>4</v>
      </c>
      <c r="Q1523" s="30">
        <f t="shared" si="207"/>
        <v>8</v>
      </c>
      <c r="R1523" s="30">
        <f t="shared" si="208"/>
        <v>2.363</v>
      </c>
      <c r="S1523" s="30">
        <f t="shared" si="209"/>
        <v>8.15</v>
      </c>
      <c r="T1523" s="30">
        <f t="shared" si="210"/>
        <v>40.186999999999998</v>
      </c>
      <c r="U1523" s="30">
        <f t="shared" si="211"/>
        <v>12</v>
      </c>
      <c r="V1523" s="30">
        <f t="shared" si="212"/>
        <v>1</v>
      </c>
      <c r="W1523" s="30">
        <f t="shared" si="213"/>
        <v>10</v>
      </c>
      <c r="X1523" s="30">
        <f t="shared" si="214"/>
        <v>4</v>
      </c>
      <c r="Y1523" s="30">
        <f t="shared" si="215"/>
        <v>85.699999999999989</v>
      </c>
    </row>
    <row r="1524" spans="1:25" x14ac:dyDescent="0.2">
      <c r="A1524" s="28">
        <v>43163</v>
      </c>
      <c r="B1524">
        <v>2018</v>
      </c>
      <c r="C1524">
        <v>3</v>
      </c>
      <c r="D1524" t="s">
        <v>573</v>
      </c>
      <c r="E1524" t="s">
        <v>421</v>
      </c>
      <c r="F1524">
        <v>7</v>
      </c>
      <c r="G1524" t="s">
        <v>1440</v>
      </c>
      <c r="H1524" t="s">
        <v>1440</v>
      </c>
      <c r="I1524" s="30">
        <v>1</v>
      </c>
      <c r="J1524" s="30">
        <v>3.7360000000000002</v>
      </c>
      <c r="K1524" s="30">
        <v>4</v>
      </c>
      <c r="L1524" s="30">
        <v>33.6</v>
      </c>
      <c r="M1524" s="30">
        <v>3</v>
      </c>
      <c r="N1524" s="30">
        <v>0</v>
      </c>
      <c r="O1524" s="30">
        <v>14</v>
      </c>
      <c r="P1524" s="30">
        <v>1</v>
      </c>
      <c r="Q1524" s="30">
        <f t="shared" si="207"/>
        <v>1</v>
      </c>
      <c r="R1524" s="30">
        <f t="shared" si="208"/>
        <v>3.7360000000000002</v>
      </c>
      <c r="S1524" s="30">
        <f t="shared" si="209"/>
        <v>4</v>
      </c>
      <c r="T1524" s="30">
        <f t="shared" si="210"/>
        <v>33.6</v>
      </c>
      <c r="U1524" s="30">
        <f t="shared" si="211"/>
        <v>3</v>
      </c>
      <c r="V1524" s="30">
        <f t="shared" si="212"/>
        <v>0</v>
      </c>
      <c r="W1524" s="30">
        <f t="shared" si="213"/>
        <v>14</v>
      </c>
      <c r="X1524" s="30">
        <f t="shared" si="214"/>
        <v>1</v>
      </c>
      <c r="Y1524" s="30">
        <f t="shared" si="215"/>
        <v>60.335999999999999</v>
      </c>
    </row>
    <row r="1525" spans="1:25" x14ac:dyDescent="0.2">
      <c r="A1525" s="28">
        <v>43164</v>
      </c>
      <c r="B1525">
        <v>2018</v>
      </c>
      <c r="C1525">
        <v>3</v>
      </c>
      <c r="D1525" t="s">
        <v>573</v>
      </c>
      <c r="E1525" t="s">
        <v>62</v>
      </c>
      <c r="F1525">
        <v>1</v>
      </c>
      <c r="G1525" t="s">
        <v>1440</v>
      </c>
      <c r="H1525" t="s">
        <v>1440</v>
      </c>
      <c r="I1525" s="30">
        <v>4.33</v>
      </c>
      <c r="J1525" s="30">
        <v>5.33</v>
      </c>
      <c r="K1525" s="30">
        <v>6.1</v>
      </c>
      <c r="L1525" s="30">
        <v>25</v>
      </c>
      <c r="M1525" s="30">
        <v>6</v>
      </c>
      <c r="N1525" s="30">
        <v>0</v>
      </c>
      <c r="O1525" s="30">
        <v>17</v>
      </c>
      <c r="P1525" s="30">
        <v>1</v>
      </c>
      <c r="Q1525" s="30">
        <f t="shared" si="207"/>
        <v>4.33</v>
      </c>
      <c r="R1525" s="30">
        <f t="shared" si="208"/>
        <v>5.33</v>
      </c>
      <c r="S1525" s="30">
        <f t="shared" si="209"/>
        <v>6.1</v>
      </c>
      <c r="T1525" s="30">
        <f t="shared" si="210"/>
        <v>25</v>
      </c>
      <c r="U1525" s="30">
        <f t="shared" si="211"/>
        <v>6</v>
      </c>
      <c r="V1525" s="30">
        <f t="shared" si="212"/>
        <v>0</v>
      </c>
      <c r="W1525" s="30">
        <f t="shared" si="213"/>
        <v>17</v>
      </c>
      <c r="X1525" s="30">
        <f t="shared" si="214"/>
        <v>1</v>
      </c>
      <c r="Y1525" s="30">
        <f t="shared" si="215"/>
        <v>64.759999999999991</v>
      </c>
    </row>
    <row r="1526" spans="1:25" x14ac:dyDescent="0.2">
      <c r="A1526" s="28">
        <v>43165</v>
      </c>
      <c r="B1526">
        <v>2018</v>
      </c>
      <c r="C1526">
        <v>3</v>
      </c>
      <c r="D1526" t="s">
        <v>573</v>
      </c>
      <c r="E1526" t="s">
        <v>411</v>
      </c>
      <c r="F1526">
        <v>2</v>
      </c>
      <c r="G1526" t="s">
        <v>1440</v>
      </c>
      <c r="H1526" t="s">
        <v>1440</v>
      </c>
      <c r="I1526" s="30">
        <v>9.5</v>
      </c>
      <c r="J1526" s="30">
        <v>6.33</v>
      </c>
      <c r="K1526" s="30">
        <v>5.85</v>
      </c>
      <c r="L1526" s="30">
        <v>22.2</v>
      </c>
      <c r="M1526" s="30">
        <v>22</v>
      </c>
      <c r="N1526" s="30">
        <v>8</v>
      </c>
      <c r="O1526" s="30">
        <v>2</v>
      </c>
      <c r="P1526" s="30">
        <v>1</v>
      </c>
      <c r="Q1526" s="30">
        <f t="shared" si="207"/>
        <v>9.5</v>
      </c>
      <c r="R1526" s="30">
        <f t="shared" si="208"/>
        <v>6.33</v>
      </c>
      <c r="S1526" s="30">
        <f t="shared" si="209"/>
        <v>5.85</v>
      </c>
      <c r="T1526" s="30">
        <f t="shared" si="210"/>
        <v>22.2</v>
      </c>
      <c r="U1526" s="30">
        <f t="shared" si="211"/>
        <v>22</v>
      </c>
      <c r="V1526" s="30">
        <f t="shared" si="212"/>
        <v>8</v>
      </c>
      <c r="W1526" s="30">
        <f t="shared" si="213"/>
        <v>2</v>
      </c>
      <c r="X1526" s="30">
        <f t="shared" si="214"/>
        <v>1</v>
      </c>
      <c r="Y1526" s="30">
        <f t="shared" si="215"/>
        <v>76.88</v>
      </c>
    </row>
    <row r="1527" spans="1:25" x14ac:dyDescent="0.2">
      <c r="A1527" s="28">
        <v>43166</v>
      </c>
      <c r="B1527">
        <v>2018</v>
      </c>
      <c r="C1527">
        <v>3</v>
      </c>
      <c r="D1527" t="s">
        <v>573</v>
      </c>
      <c r="E1527" t="s">
        <v>413</v>
      </c>
      <c r="F1527">
        <v>3</v>
      </c>
      <c r="G1527" t="s">
        <v>1440</v>
      </c>
      <c r="H1527" t="s">
        <v>1440</v>
      </c>
      <c r="I1527" s="30">
        <v>4.5</v>
      </c>
      <c r="J1527" s="30">
        <v>1.67</v>
      </c>
      <c r="K1527" s="30">
        <v>4</v>
      </c>
      <c r="L1527" s="30">
        <v>20.2</v>
      </c>
      <c r="M1527" s="30">
        <v>31</v>
      </c>
      <c r="N1527" s="30">
        <v>5</v>
      </c>
      <c r="O1527" s="30">
        <v>11</v>
      </c>
      <c r="P1527" s="30">
        <v>1.4</v>
      </c>
      <c r="Q1527" s="30">
        <f t="shared" si="207"/>
        <v>4.5</v>
      </c>
      <c r="R1527" s="30">
        <f t="shared" si="208"/>
        <v>1.67</v>
      </c>
      <c r="S1527" s="30">
        <f t="shared" si="209"/>
        <v>4</v>
      </c>
      <c r="T1527" s="30">
        <f t="shared" si="210"/>
        <v>20.2</v>
      </c>
      <c r="U1527" s="30">
        <f t="shared" si="211"/>
        <v>31</v>
      </c>
      <c r="V1527" s="30">
        <f t="shared" si="212"/>
        <v>5</v>
      </c>
      <c r="W1527" s="30">
        <f t="shared" si="213"/>
        <v>11</v>
      </c>
      <c r="X1527" s="30">
        <f t="shared" si="214"/>
        <v>1.4</v>
      </c>
      <c r="Y1527" s="30">
        <f t="shared" si="215"/>
        <v>78.77000000000001</v>
      </c>
    </row>
    <row r="1528" spans="1:25" x14ac:dyDescent="0.2">
      <c r="A1528" s="28">
        <v>43167</v>
      </c>
      <c r="B1528">
        <v>2018</v>
      </c>
      <c r="C1528">
        <v>3</v>
      </c>
      <c r="D1528" t="s">
        <v>573</v>
      </c>
      <c r="E1528" t="s">
        <v>415</v>
      </c>
      <c r="F1528">
        <v>4</v>
      </c>
      <c r="G1528" t="s">
        <v>1440</v>
      </c>
      <c r="H1528" t="s">
        <v>1440</v>
      </c>
      <c r="I1528" s="30">
        <v>1.33</v>
      </c>
      <c r="J1528" s="30">
        <v>2.7690000000000001</v>
      </c>
      <c r="K1528" s="30">
        <v>4</v>
      </c>
      <c r="L1528" s="30">
        <v>25.8</v>
      </c>
      <c r="M1528" s="30">
        <v>10</v>
      </c>
      <c r="N1528" s="30">
        <v>0</v>
      </c>
      <c r="O1528" s="30">
        <v>0</v>
      </c>
      <c r="P1528" s="30">
        <v>4</v>
      </c>
      <c r="Q1528" s="30">
        <f t="shared" si="207"/>
        <v>1.33</v>
      </c>
      <c r="R1528" s="30">
        <f t="shared" si="208"/>
        <v>2.7690000000000001</v>
      </c>
      <c r="S1528" s="30">
        <f t="shared" si="209"/>
        <v>4</v>
      </c>
      <c r="T1528" s="30">
        <f t="shared" si="210"/>
        <v>25.8</v>
      </c>
      <c r="U1528" s="30">
        <f t="shared" si="211"/>
        <v>10</v>
      </c>
      <c r="V1528" s="30">
        <f t="shared" si="212"/>
        <v>0</v>
      </c>
      <c r="W1528" s="30">
        <f t="shared" si="213"/>
        <v>0</v>
      </c>
      <c r="X1528" s="30">
        <f t="shared" si="214"/>
        <v>4</v>
      </c>
      <c r="Y1528" s="30">
        <f t="shared" si="215"/>
        <v>47.899000000000001</v>
      </c>
    </row>
    <row r="1529" spans="1:25" x14ac:dyDescent="0.2">
      <c r="A1529" s="28">
        <v>43168</v>
      </c>
      <c r="B1529">
        <v>2018</v>
      </c>
      <c r="C1529">
        <v>3</v>
      </c>
      <c r="D1529" t="s">
        <v>573</v>
      </c>
      <c r="E1529" t="s">
        <v>417</v>
      </c>
      <c r="F1529">
        <v>5</v>
      </c>
      <c r="G1529" t="s">
        <v>1440</v>
      </c>
      <c r="H1529" t="s">
        <v>1440</v>
      </c>
      <c r="I1529" s="30">
        <v>6.33</v>
      </c>
      <c r="J1529" s="30">
        <v>2.1800000000000002</v>
      </c>
      <c r="K1529" s="30">
        <v>4.2</v>
      </c>
      <c r="L1529" s="30">
        <v>41</v>
      </c>
      <c r="M1529" s="30">
        <v>11</v>
      </c>
      <c r="N1529" s="30">
        <v>1</v>
      </c>
      <c r="O1529" s="30">
        <v>10</v>
      </c>
      <c r="P1529" s="30">
        <v>0</v>
      </c>
      <c r="Q1529" s="30">
        <f t="shared" si="207"/>
        <v>6.33</v>
      </c>
      <c r="R1529" s="30">
        <f t="shared" si="208"/>
        <v>2.1800000000000002</v>
      </c>
      <c r="S1529" s="30">
        <f t="shared" si="209"/>
        <v>4.2</v>
      </c>
      <c r="T1529" s="30">
        <f t="shared" si="210"/>
        <v>41</v>
      </c>
      <c r="U1529" s="30">
        <f t="shared" si="211"/>
        <v>11</v>
      </c>
      <c r="V1529" s="30">
        <f t="shared" si="212"/>
        <v>1</v>
      </c>
      <c r="W1529" s="30">
        <f t="shared" si="213"/>
        <v>10</v>
      </c>
      <c r="X1529" s="30">
        <f t="shared" si="214"/>
        <v>0</v>
      </c>
      <c r="Y1529" s="30">
        <f t="shared" si="215"/>
        <v>75.710000000000008</v>
      </c>
    </row>
    <row r="1530" spans="1:25" x14ac:dyDescent="0.2">
      <c r="A1530" s="28">
        <v>43169</v>
      </c>
      <c r="B1530">
        <v>2018</v>
      </c>
      <c r="C1530">
        <v>3</v>
      </c>
      <c r="D1530" t="s">
        <v>573</v>
      </c>
      <c r="E1530" t="s">
        <v>419</v>
      </c>
      <c r="F1530">
        <v>6</v>
      </c>
      <c r="G1530" t="s">
        <v>1440</v>
      </c>
      <c r="H1530" t="s">
        <v>1440</v>
      </c>
      <c r="I1530" s="30">
        <v>6</v>
      </c>
      <c r="J1530" s="30">
        <v>4.109</v>
      </c>
      <c r="K1530" s="30">
        <v>4</v>
      </c>
      <c r="L1530" s="30">
        <v>21.7</v>
      </c>
      <c r="M1530" s="30">
        <v>11</v>
      </c>
      <c r="N1530" s="30">
        <v>3</v>
      </c>
      <c r="O1530" s="30">
        <v>17</v>
      </c>
      <c r="P1530" s="30">
        <v>6</v>
      </c>
      <c r="Q1530" s="30">
        <f t="shared" si="207"/>
        <v>6</v>
      </c>
      <c r="R1530" s="30">
        <f t="shared" si="208"/>
        <v>4.109</v>
      </c>
      <c r="S1530" s="30">
        <f t="shared" si="209"/>
        <v>4</v>
      </c>
      <c r="T1530" s="30">
        <f t="shared" si="210"/>
        <v>21.7</v>
      </c>
      <c r="U1530" s="30">
        <f t="shared" si="211"/>
        <v>11</v>
      </c>
      <c r="V1530" s="30">
        <f t="shared" si="212"/>
        <v>3</v>
      </c>
      <c r="W1530" s="30">
        <f t="shared" si="213"/>
        <v>17</v>
      </c>
      <c r="X1530" s="30">
        <f t="shared" si="214"/>
        <v>6</v>
      </c>
      <c r="Y1530" s="30">
        <f t="shared" si="215"/>
        <v>72.808999999999997</v>
      </c>
    </row>
    <row r="1531" spans="1:25" x14ac:dyDescent="0.2">
      <c r="A1531" s="28">
        <v>43170</v>
      </c>
      <c r="B1531">
        <v>2018</v>
      </c>
      <c r="C1531">
        <v>3</v>
      </c>
      <c r="D1531" t="s">
        <v>573</v>
      </c>
      <c r="E1531" t="s">
        <v>421</v>
      </c>
      <c r="F1531">
        <v>7</v>
      </c>
      <c r="G1531" t="s">
        <v>1440</v>
      </c>
      <c r="H1531" t="s">
        <v>1440</v>
      </c>
      <c r="I1531" s="30">
        <v>4.66</v>
      </c>
      <c r="J1531" s="30">
        <v>7.54</v>
      </c>
      <c r="K1531" s="30">
        <v>5.6</v>
      </c>
      <c r="L1531" s="30">
        <v>68</v>
      </c>
      <c r="M1531" s="30">
        <v>0</v>
      </c>
      <c r="N1531" s="30">
        <v>0</v>
      </c>
      <c r="O1531" s="30">
        <v>11</v>
      </c>
      <c r="P1531" s="30">
        <v>3</v>
      </c>
      <c r="Q1531" s="30">
        <f t="shared" si="207"/>
        <v>4.66</v>
      </c>
      <c r="R1531" s="30">
        <f t="shared" si="208"/>
        <v>7.54</v>
      </c>
      <c r="S1531" s="30">
        <f t="shared" si="209"/>
        <v>5.6</v>
      </c>
      <c r="T1531" s="30">
        <f t="shared" si="210"/>
        <v>68</v>
      </c>
      <c r="U1531" s="30">
        <f t="shared" si="211"/>
        <v>0</v>
      </c>
      <c r="V1531" s="30">
        <f t="shared" si="212"/>
        <v>0</v>
      </c>
      <c r="W1531" s="30">
        <f t="shared" si="213"/>
        <v>11</v>
      </c>
      <c r="X1531" s="30">
        <f t="shared" si="214"/>
        <v>3</v>
      </c>
      <c r="Y1531" s="30">
        <f t="shared" si="215"/>
        <v>99.8</v>
      </c>
    </row>
    <row r="1532" spans="1:25" x14ac:dyDescent="0.2">
      <c r="A1532" s="28">
        <v>43171</v>
      </c>
      <c r="B1532">
        <v>2018</v>
      </c>
      <c r="C1532">
        <v>3</v>
      </c>
      <c r="D1532" t="s">
        <v>573</v>
      </c>
      <c r="E1532" t="s">
        <v>62</v>
      </c>
      <c r="F1532">
        <v>1</v>
      </c>
      <c r="G1532" t="s">
        <v>1440</v>
      </c>
      <c r="H1532" t="s">
        <v>1440</v>
      </c>
      <c r="I1532" s="30">
        <v>9</v>
      </c>
      <c r="J1532" s="30">
        <v>4.3449999999999998</v>
      </c>
      <c r="K1532" s="30">
        <v>3</v>
      </c>
      <c r="L1532" s="30">
        <v>22.2</v>
      </c>
      <c r="M1532" s="30">
        <v>9</v>
      </c>
      <c r="N1532" s="30">
        <v>0</v>
      </c>
      <c r="O1532" s="30">
        <v>13</v>
      </c>
      <c r="P1532" s="30">
        <v>8</v>
      </c>
      <c r="Q1532" s="30">
        <f t="shared" si="207"/>
        <v>9</v>
      </c>
      <c r="R1532" s="30">
        <f t="shared" si="208"/>
        <v>4.3449999999999998</v>
      </c>
      <c r="S1532" s="30">
        <f t="shared" si="209"/>
        <v>3</v>
      </c>
      <c r="T1532" s="30">
        <f t="shared" si="210"/>
        <v>22.2</v>
      </c>
      <c r="U1532" s="30">
        <f t="shared" si="211"/>
        <v>9</v>
      </c>
      <c r="V1532" s="30">
        <f t="shared" si="212"/>
        <v>0</v>
      </c>
      <c r="W1532" s="30">
        <f t="shared" si="213"/>
        <v>13</v>
      </c>
      <c r="X1532" s="30">
        <f t="shared" si="214"/>
        <v>8</v>
      </c>
      <c r="Y1532" s="30">
        <f t="shared" si="215"/>
        <v>68.545000000000002</v>
      </c>
    </row>
    <row r="1533" spans="1:25" x14ac:dyDescent="0.2">
      <c r="A1533" s="28">
        <v>43172</v>
      </c>
      <c r="B1533">
        <v>2018</v>
      </c>
      <c r="C1533">
        <v>3</v>
      </c>
      <c r="D1533" t="s">
        <v>573</v>
      </c>
      <c r="E1533" t="s">
        <v>411</v>
      </c>
      <c r="F1533">
        <v>2</v>
      </c>
      <c r="G1533" t="s">
        <v>1440</v>
      </c>
      <c r="H1533" t="s">
        <v>1440</v>
      </c>
      <c r="I1533" s="30">
        <v>2</v>
      </c>
      <c r="J1533" s="30">
        <v>5.0659999999999998</v>
      </c>
      <c r="K1533" s="30">
        <v>5.2</v>
      </c>
      <c r="L1533" s="30">
        <v>15.2</v>
      </c>
      <c r="M1533" s="30">
        <v>18</v>
      </c>
      <c r="N1533" s="30">
        <v>0</v>
      </c>
      <c r="O1533" s="30">
        <v>21</v>
      </c>
      <c r="P1533" s="30">
        <v>5</v>
      </c>
      <c r="Q1533" s="30">
        <f t="shared" si="207"/>
        <v>2</v>
      </c>
      <c r="R1533" s="30">
        <f t="shared" si="208"/>
        <v>5.0659999999999998</v>
      </c>
      <c r="S1533" s="30">
        <f t="shared" si="209"/>
        <v>5.2</v>
      </c>
      <c r="T1533" s="30">
        <f t="shared" si="210"/>
        <v>15.2</v>
      </c>
      <c r="U1533" s="30">
        <f t="shared" si="211"/>
        <v>18</v>
      </c>
      <c r="V1533" s="30">
        <f t="shared" si="212"/>
        <v>0</v>
      </c>
      <c r="W1533" s="30">
        <f t="shared" si="213"/>
        <v>21</v>
      </c>
      <c r="X1533" s="30">
        <f t="shared" si="214"/>
        <v>5</v>
      </c>
      <c r="Y1533" s="30">
        <f t="shared" si="215"/>
        <v>71.466000000000008</v>
      </c>
    </row>
    <row r="1534" spans="1:25" x14ac:dyDescent="0.2">
      <c r="A1534" s="28">
        <v>43173</v>
      </c>
      <c r="B1534">
        <v>2018</v>
      </c>
      <c r="C1534">
        <v>3</v>
      </c>
      <c r="D1534" t="s">
        <v>573</v>
      </c>
      <c r="E1534" t="s">
        <v>413</v>
      </c>
      <c r="F1534">
        <v>3</v>
      </c>
      <c r="G1534" t="s">
        <v>1440</v>
      </c>
      <c r="H1534" t="s">
        <v>1440</v>
      </c>
      <c r="I1534" s="30">
        <v>2.34</v>
      </c>
      <c r="J1534" s="30">
        <v>2.34</v>
      </c>
      <c r="K1534" s="30">
        <v>0</v>
      </c>
      <c r="L1534" s="30">
        <v>31</v>
      </c>
      <c r="M1534" s="30">
        <v>14</v>
      </c>
      <c r="N1534" s="30">
        <v>2</v>
      </c>
      <c r="O1534" s="30">
        <v>8</v>
      </c>
      <c r="P1534" s="30">
        <v>4</v>
      </c>
      <c r="Q1534" s="30">
        <f t="shared" si="207"/>
        <v>2.34</v>
      </c>
      <c r="R1534" s="30">
        <f t="shared" si="208"/>
        <v>2.34</v>
      </c>
      <c r="S1534" s="30">
        <f t="shared" si="209"/>
        <v>0</v>
      </c>
      <c r="T1534" s="30">
        <f t="shared" si="210"/>
        <v>31</v>
      </c>
      <c r="U1534" s="30">
        <f t="shared" si="211"/>
        <v>14</v>
      </c>
      <c r="V1534" s="30">
        <f t="shared" si="212"/>
        <v>2</v>
      </c>
      <c r="W1534" s="30">
        <f t="shared" si="213"/>
        <v>8</v>
      </c>
      <c r="X1534" s="30">
        <f t="shared" si="214"/>
        <v>4</v>
      </c>
      <c r="Y1534" s="30">
        <f t="shared" si="215"/>
        <v>63.68</v>
      </c>
    </row>
    <row r="1535" spans="1:25" x14ac:dyDescent="0.2">
      <c r="A1535" s="28">
        <v>43174</v>
      </c>
      <c r="B1535">
        <v>2018</v>
      </c>
      <c r="C1535">
        <v>3</v>
      </c>
      <c r="D1535" t="s">
        <v>573</v>
      </c>
      <c r="E1535" t="s">
        <v>415</v>
      </c>
      <c r="F1535">
        <v>4</v>
      </c>
      <c r="G1535" t="s">
        <v>1440</v>
      </c>
      <c r="H1535" t="s">
        <v>1440</v>
      </c>
      <c r="I1535" s="30">
        <v>3.34</v>
      </c>
      <c r="J1535" s="30">
        <v>2.1320000000000001</v>
      </c>
      <c r="K1535" s="30">
        <v>3</v>
      </c>
      <c r="L1535" s="30">
        <v>23.9</v>
      </c>
      <c r="M1535" s="30">
        <v>10</v>
      </c>
      <c r="N1535" s="30">
        <v>0</v>
      </c>
      <c r="O1535" s="30">
        <v>10</v>
      </c>
      <c r="P1535" s="30">
        <v>0</v>
      </c>
      <c r="Q1535" s="30">
        <f t="shared" si="207"/>
        <v>3.34</v>
      </c>
      <c r="R1535" s="30">
        <f t="shared" si="208"/>
        <v>2.1320000000000001</v>
      </c>
      <c r="S1535" s="30">
        <f t="shared" si="209"/>
        <v>3</v>
      </c>
      <c r="T1535" s="30">
        <f t="shared" si="210"/>
        <v>23.9</v>
      </c>
      <c r="U1535" s="30">
        <f t="shared" si="211"/>
        <v>10</v>
      </c>
      <c r="V1535" s="30">
        <f t="shared" si="212"/>
        <v>0</v>
      </c>
      <c r="W1535" s="30">
        <f t="shared" si="213"/>
        <v>10</v>
      </c>
      <c r="X1535" s="30">
        <f t="shared" si="214"/>
        <v>0</v>
      </c>
      <c r="Y1535" s="30">
        <f t="shared" si="215"/>
        <v>52.372</v>
      </c>
    </row>
    <row r="1536" spans="1:25" x14ac:dyDescent="0.2">
      <c r="A1536" s="28">
        <v>43175</v>
      </c>
      <c r="B1536">
        <v>2018</v>
      </c>
      <c r="C1536">
        <v>3</v>
      </c>
      <c r="D1536" t="s">
        <v>573</v>
      </c>
      <c r="E1536" t="s">
        <v>417</v>
      </c>
      <c r="F1536">
        <v>5</v>
      </c>
      <c r="G1536" t="s">
        <v>1440</v>
      </c>
      <c r="H1536" t="s">
        <v>1440</v>
      </c>
      <c r="I1536" s="30">
        <v>3.33</v>
      </c>
      <c r="J1536" s="30">
        <v>3.0659999999999998</v>
      </c>
      <c r="K1536" s="30">
        <v>1</v>
      </c>
      <c r="L1536" s="30">
        <v>29</v>
      </c>
      <c r="M1536" s="30">
        <v>7</v>
      </c>
      <c r="N1536" s="30">
        <v>0</v>
      </c>
      <c r="O1536" s="30">
        <v>2</v>
      </c>
      <c r="P1536" s="30">
        <v>1</v>
      </c>
      <c r="Q1536" s="30">
        <f t="shared" si="207"/>
        <v>3.33</v>
      </c>
      <c r="R1536" s="30">
        <f t="shared" si="208"/>
        <v>3.0659999999999998</v>
      </c>
      <c r="S1536" s="30">
        <f t="shared" si="209"/>
        <v>1</v>
      </c>
      <c r="T1536" s="30">
        <f t="shared" si="210"/>
        <v>29</v>
      </c>
      <c r="U1536" s="30">
        <f t="shared" si="211"/>
        <v>7</v>
      </c>
      <c r="V1536" s="30">
        <f t="shared" si="212"/>
        <v>0</v>
      </c>
      <c r="W1536" s="30">
        <f t="shared" si="213"/>
        <v>2</v>
      </c>
      <c r="X1536" s="30">
        <f t="shared" si="214"/>
        <v>1</v>
      </c>
      <c r="Y1536" s="30">
        <f t="shared" si="215"/>
        <v>46.396000000000001</v>
      </c>
    </row>
    <row r="1537" spans="1:25" x14ac:dyDescent="0.2">
      <c r="A1537" s="28">
        <v>43176</v>
      </c>
      <c r="B1537">
        <v>2018</v>
      </c>
      <c r="C1537">
        <v>3</v>
      </c>
      <c r="D1537" t="s">
        <v>573</v>
      </c>
      <c r="E1537" t="s">
        <v>419</v>
      </c>
      <c r="F1537">
        <v>6</v>
      </c>
      <c r="G1537" t="s">
        <v>1440</v>
      </c>
      <c r="H1537" t="s">
        <v>1440</v>
      </c>
      <c r="I1537" s="30">
        <v>3.99</v>
      </c>
      <c r="J1537" s="30">
        <v>1.66</v>
      </c>
      <c r="K1537" s="30">
        <v>3.15</v>
      </c>
      <c r="L1537" s="30">
        <v>65</v>
      </c>
      <c r="M1537" s="30">
        <v>11</v>
      </c>
      <c r="N1537" s="30">
        <v>0</v>
      </c>
      <c r="O1537" s="30">
        <v>5</v>
      </c>
      <c r="P1537" s="30">
        <v>4</v>
      </c>
      <c r="Q1537" s="30">
        <f t="shared" si="207"/>
        <v>3.99</v>
      </c>
      <c r="R1537" s="30">
        <f t="shared" si="208"/>
        <v>1.66</v>
      </c>
      <c r="S1537" s="30">
        <f t="shared" si="209"/>
        <v>3.15</v>
      </c>
      <c r="T1537" s="30">
        <f t="shared" si="210"/>
        <v>65</v>
      </c>
      <c r="U1537" s="30">
        <f t="shared" si="211"/>
        <v>11</v>
      </c>
      <c r="V1537" s="30">
        <f t="shared" si="212"/>
        <v>0</v>
      </c>
      <c r="W1537" s="30">
        <f t="shared" si="213"/>
        <v>5</v>
      </c>
      <c r="X1537" s="30">
        <f t="shared" si="214"/>
        <v>4</v>
      </c>
      <c r="Y1537" s="30">
        <f t="shared" si="215"/>
        <v>93.8</v>
      </c>
    </row>
    <row r="1538" spans="1:25" x14ac:dyDescent="0.2">
      <c r="A1538" s="28">
        <v>43177</v>
      </c>
      <c r="B1538">
        <v>2018</v>
      </c>
      <c r="C1538">
        <v>3</v>
      </c>
      <c r="D1538" t="s">
        <v>573</v>
      </c>
      <c r="E1538" t="s">
        <v>421</v>
      </c>
      <c r="F1538">
        <v>7</v>
      </c>
      <c r="G1538" t="s">
        <v>1440</v>
      </c>
      <c r="H1538" t="s">
        <v>1440</v>
      </c>
      <c r="I1538" s="30">
        <v>7.33</v>
      </c>
      <c r="J1538" s="30">
        <v>2.9289999999999998</v>
      </c>
      <c r="K1538" s="30">
        <v>4.3</v>
      </c>
      <c r="L1538" s="30">
        <v>21.5</v>
      </c>
      <c r="M1538" s="30">
        <v>8</v>
      </c>
      <c r="N1538" s="30">
        <v>0</v>
      </c>
      <c r="O1538" s="30">
        <v>2</v>
      </c>
      <c r="P1538" s="30">
        <v>2</v>
      </c>
      <c r="Q1538" s="30">
        <f t="shared" ref="Q1538:Q1601" si="216">IF($H1538="Oui",I1538,"")</f>
        <v>7.33</v>
      </c>
      <c r="R1538" s="30">
        <f t="shared" ref="R1538:R1601" si="217">IF($H1538="Oui",J1538,"")</f>
        <v>2.9289999999999998</v>
      </c>
      <c r="S1538" s="30">
        <f t="shared" ref="S1538:S1601" si="218">IF($H1538="Oui",K1538,"")</f>
        <v>4.3</v>
      </c>
      <c r="T1538" s="30">
        <f t="shared" ref="T1538:T1601" si="219">IF($H1538="Oui",L1538,"")</f>
        <v>21.5</v>
      </c>
      <c r="U1538" s="30">
        <f t="shared" ref="U1538:U1601" si="220">IF($H1538="Oui",M1538,"")</f>
        <v>8</v>
      </c>
      <c r="V1538" s="30">
        <f t="shared" ref="V1538:V1601" si="221">IF($H1538="Oui",N1538,"")</f>
        <v>0</v>
      </c>
      <c r="W1538" s="30">
        <f t="shared" ref="W1538:W1601" si="222">IF($H1538="Oui",O1538,"")</f>
        <v>2</v>
      </c>
      <c r="X1538" s="30">
        <f t="shared" ref="X1538:X1601" si="223">IF($H1538="Oui",P1538,"")</f>
        <v>2</v>
      </c>
      <c r="Y1538" s="30">
        <f t="shared" ref="Y1538:Y1601" si="224">SUM(I1538:P1538)</f>
        <v>48.058999999999997</v>
      </c>
    </row>
    <row r="1539" spans="1:25" x14ac:dyDescent="0.2">
      <c r="A1539" s="28">
        <v>43178</v>
      </c>
      <c r="B1539">
        <v>2018</v>
      </c>
      <c r="C1539">
        <v>3</v>
      </c>
      <c r="D1539" t="s">
        <v>573</v>
      </c>
      <c r="E1539" t="s">
        <v>62</v>
      </c>
      <c r="F1539">
        <v>1</v>
      </c>
      <c r="G1539" t="s">
        <v>1440</v>
      </c>
      <c r="H1539" t="s">
        <v>1440</v>
      </c>
      <c r="I1539" s="30">
        <v>4.34</v>
      </c>
      <c r="J1539" s="30">
        <v>1</v>
      </c>
      <c r="K1539" s="30">
        <v>0</v>
      </c>
      <c r="L1539" s="30">
        <v>19.600000000000001</v>
      </c>
      <c r="M1539" s="30">
        <v>11</v>
      </c>
      <c r="N1539" s="30">
        <v>2</v>
      </c>
      <c r="O1539" s="30">
        <v>18</v>
      </c>
      <c r="P1539" s="30">
        <v>1</v>
      </c>
      <c r="Q1539" s="30">
        <f t="shared" si="216"/>
        <v>4.34</v>
      </c>
      <c r="R1539" s="30">
        <f t="shared" si="217"/>
        <v>1</v>
      </c>
      <c r="S1539" s="30">
        <f t="shared" si="218"/>
        <v>0</v>
      </c>
      <c r="T1539" s="30">
        <f t="shared" si="219"/>
        <v>19.600000000000001</v>
      </c>
      <c r="U1539" s="30">
        <f t="shared" si="220"/>
        <v>11</v>
      </c>
      <c r="V1539" s="30">
        <f t="shared" si="221"/>
        <v>2</v>
      </c>
      <c r="W1539" s="30">
        <f t="shared" si="222"/>
        <v>18</v>
      </c>
      <c r="X1539" s="30">
        <f t="shared" si="223"/>
        <v>1</v>
      </c>
      <c r="Y1539" s="30">
        <f t="shared" si="224"/>
        <v>56.94</v>
      </c>
    </row>
    <row r="1540" spans="1:25" x14ac:dyDescent="0.2">
      <c r="A1540" s="28">
        <v>43179</v>
      </c>
      <c r="B1540">
        <v>2018</v>
      </c>
      <c r="C1540">
        <v>3</v>
      </c>
      <c r="D1540" t="s">
        <v>573</v>
      </c>
      <c r="E1540" t="s">
        <v>411</v>
      </c>
      <c r="F1540">
        <v>2</v>
      </c>
      <c r="G1540" t="s">
        <v>1440</v>
      </c>
      <c r="H1540" t="s">
        <v>1440</v>
      </c>
      <c r="I1540" s="30">
        <v>2.67</v>
      </c>
      <c r="J1540" s="30">
        <v>3.67</v>
      </c>
      <c r="K1540" s="30">
        <v>9</v>
      </c>
      <c r="L1540" s="30">
        <v>48.6</v>
      </c>
      <c r="M1540" s="30">
        <v>7</v>
      </c>
      <c r="N1540" s="30">
        <v>0</v>
      </c>
      <c r="O1540" s="30">
        <v>15</v>
      </c>
      <c r="P1540" s="30">
        <v>5</v>
      </c>
      <c r="Q1540" s="30">
        <f t="shared" si="216"/>
        <v>2.67</v>
      </c>
      <c r="R1540" s="30">
        <f t="shared" si="217"/>
        <v>3.67</v>
      </c>
      <c r="S1540" s="30">
        <f t="shared" si="218"/>
        <v>9</v>
      </c>
      <c r="T1540" s="30">
        <f t="shared" si="219"/>
        <v>48.6</v>
      </c>
      <c r="U1540" s="30">
        <f t="shared" si="220"/>
        <v>7</v>
      </c>
      <c r="V1540" s="30">
        <f t="shared" si="221"/>
        <v>0</v>
      </c>
      <c r="W1540" s="30">
        <f t="shared" si="222"/>
        <v>15</v>
      </c>
      <c r="X1540" s="30">
        <f t="shared" si="223"/>
        <v>5</v>
      </c>
      <c r="Y1540" s="30">
        <f t="shared" si="224"/>
        <v>90.94</v>
      </c>
    </row>
    <row r="1541" spans="1:25" x14ac:dyDescent="0.2">
      <c r="A1541" s="28">
        <v>43180</v>
      </c>
      <c r="B1541">
        <v>2018</v>
      </c>
      <c r="C1541">
        <v>3</v>
      </c>
      <c r="D1541" t="s">
        <v>573</v>
      </c>
      <c r="E1541" t="s">
        <v>413</v>
      </c>
      <c r="F1541">
        <v>3</v>
      </c>
      <c r="G1541" t="s">
        <v>1440</v>
      </c>
      <c r="H1541" t="s">
        <v>1440</v>
      </c>
      <c r="I1541" s="30">
        <v>2</v>
      </c>
      <c r="J1541" s="30">
        <v>2</v>
      </c>
      <c r="K1541" s="30">
        <v>2</v>
      </c>
      <c r="L1541" s="30">
        <v>27</v>
      </c>
      <c r="M1541" s="30">
        <v>4</v>
      </c>
      <c r="N1541" s="30">
        <v>0</v>
      </c>
      <c r="O1541" s="30">
        <v>9</v>
      </c>
      <c r="P1541" s="30">
        <v>0</v>
      </c>
      <c r="Q1541" s="30">
        <f t="shared" si="216"/>
        <v>2</v>
      </c>
      <c r="R1541" s="30">
        <f t="shared" si="217"/>
        <v>2</v>
      </c>
      <c r="S1541" s="30">
        <f t="shared" si="218"/>
        <v>2</v>
      </c>
      <c r="T1541" s="30">
        <f t="shared" si="219"/>
        <v>27</v>
      </c>
      <c r="U1541" s="30">
        <f t="shared" si="220"/>
        <v>4</v>
      </c>
      <c r="V1541" s="30">
        <f t="shared" si="221"/>
        <v>0</v>
      </c>
      <c r="W1541" s="30">
        <f t="shared" si="222"/>
        <v>9</v>
      </c>
      <c r="X1541" s="30">
        <f t="shared" si="223"/>
        <v>0</v>
      </c>
      <c r="Y1541" s="30">
        <f t="shared" si="224"/>
        <v>46</v>
      </c>
    </row>
    <row r="1542" spans="1:25" x14ac:dyDescent="0.2">
      <c r="A1542" s="28">
        <v>43181</v>
      </c>
      <c r="B1542">
        <v>2018</v>
      </c>
      <c r="C1542">
        <v>3</v>
      </c>
      <c r="D1542" t="s">
        <v>573</v>
      </c>
      <c r="E1542" t="s">
        <v>415</v>
      </c>
      <c r="F1542">
        <v>4</v>
      </c>
      <c r="G1542" t="s">
        <v>1440</v>
      </c>
      <c r="H1542" t="s">
        <v>1440</v>
      </c>
      <c r="I1542" s="30">
        <v>3</v>
      </c>
      <c r="J1542" s="30">
        <v>3.67</v>
      </c>
      <c r="K1542" s="30">
        <v>1.55</v>
      </c>
      <c r="L1542" s="30">
        <v>24.6</v>
      </c>
      <c r="M1542" s="30">
        <v>4</v>
      </c>
      <c r="N1542" s="30">
        <v>0</v>
      </c>
      <c r="O1542" s="30">
        <v>0</v>
      </c>
      <c r="P1542" s="30">
        <v>1</v>
      </c>
      <c r="Q1542" s="30">
        <f t="shared" si="216"/>
        <v>3</v>
      </c>
      <c r="R1542" s="30">
        <f t="shared" si="217"/>
        <v>3.67</v>
      </c>
      <c r="S1542" s="30">
        <f t="shared" si="218"/>
        <v>1.55</v>
      </c>
      <c r="T1542" s="30">
        <f t="shared" si="219"/>
        <v>24.6</v>
      </c>
      <c r="U1542" s="30">
        <f t="shared" si="220"/>
        <v>4</v>
      </c>
      <c r="V1542" s="30">
        <f t="shared" si="221"/>
        <v>0</v>
      </c>
      <c r="W1542" s="30">
        <f t="shared" si="222"/>
        <v>0</v>
      </c>
      <c r="X1542" s="30">
        <f t="shared" si="223"/>
        <v>1</v>
      </c>
      <c r="Y1542" s="30">
        <f t="shared" si="224"/>
        <v>37.82</v>
      </c>
    </row>
    <row r="1543" spans="1:25" x14ac:dyDescent="0.2">
      <c r="A1543" s="28">
        <v>43182</v>
      </c>
      <c r="B1543">
        <v>2018</v>
      </c>
      <c r="C1543">
        <v>3</v>
      </c>
      <c r="D1543" t="s">
        <v>573</v>
      </c>
      <c r="E1543" t="s">
        <v>417</v>
      </c>
      <c r="F1543">
        <v>5</v>
      </c>
      <c r="G1543" t="s">
        <v>1440</v>
      </c>
      <c r="H1543" t="s">
        <v>1440</v>
      </c>
      <c r="I1543" s="30">
        <v>5</v>
      </c>
      <c r="J1543" s="30">
        <v>5.3959999999999999</v>
      </c>
      <c r="K1543" s="30">
        <v>5.15</v>
      </c>
      <c r="L1543" s="30">
        <v>34</v>
      </c>
      <c r="M1543" s="30">
        <v>8</v>
      </c>
      <c r="N1543" s="30">
        <v>0</v>
      </c>
      <c r="O1543" s="30">
        <v>11</v>
      </c>
      <c r="P1543" s="30">
        <v>8.5</v>
      </c>
      <c r="Q1543" s="30">
        <f t="shared" si="216"/>
        <v>5</v>
      </c>
      <c r="R1543" s="30">
        <f t="shared" si="217"/>
        <v>5.3959999999999999</v>
      </c>
      <c r="S1543" s="30">
        <f t="shared" si="218"/>
        <v>5.15</v>
      </c>
      <c r="T1543" s="30">
        <f t="shared" si="219"/>
        <v>34</v>
      </c>
      <c r="U1543" s="30">
        <f t="shared" si="220"/>
        <v>8</v>
      </c>
      <c r="V1543" s="30">
        <f t="shared" si="221"/>
        <v>0</v>
      </c>
      <c r="W1543" s="30">
        <f t="shared" si="222"/>
        <v>11</v>
      </c>
      <c r="X1543" s="30">
        <f t="shared" si="223"/>
        <v>8.5</v>
      </c>
      <c r="Y1543" s="30">
        <f t="shared" si="224"/>
        <v>77.045999999999992</v>
      </c>
    </row>
    <row r="1544" spans="1:25" x14ac:dyDescent="0.2">
      <c r="A1544" s="28">
        <v>43183</v>
      </c>
      <c r="B1544">
        <v>2018</v>
      </c>
      <c r="C1544">
        <v>3</v>
      </c>
      <c r="D1544" t="s">
        <v>573</v>
      </c>
      <c r="E1544" t="s">
        <v>419</v>
      </c>
      <c r="F1544">
        <v>6</v>
      </c>
      <c r="G1544" t="s">
        <v>1440</v>
      </c>
      <c r="H1544" t="s">
        <v>1440</v>
      </c>
      <c r="I1544" s="30">
        <v>7</v>
      </c>
      <c r="J1544" s="30">
        <v>2.34</v>
      </c>
      <c r="K1544" s="30">
        <v>5</v>
      </c>
      <c r="L1544" s="30">
        <v>40</v>
      </c>
      <c r="M1544" s="30">
        <v>7</v>
      </c>
      <c r="N1544" s="30">
        <v>1</v>
      </c>
      <c r="O1544" s="30">
        <v>2</v>
      </c>
      <c r="P1544" s="30">
        <v>0</v>
      </c>
      <c r="Q1544" s="30">
        <f t="shared" si="216"/>
        <v>7</v>
      </c>
      <c r="R1544" s="30">
        <f t="shared" si="217"/>
        <v>2.34</v>
      </c>
      <c r="S1544" s="30">
        <f t="shared" si="218"/>
        <v>5</v>
      </c>
      <c r="T1544" s="30">
        <f t="shared" si="219"/>
        <v>40</v>
      </c>
      <c r="U1544" s="30">
        <f t="shared" si="220"/>
        <v>7</v>
      </c>
      <c r="V1544" s="30">
        <f t="shared" si="221"/>
        <v>1</v>
      </c>
      <c r="W1544" s="30">
        <f t="shared" si="222"/>
        <v>2</v>
      </c>
      <c r="X1544" s="30">
        <f t="shared" si="223"/>
        <v>0</v>
      </c>
      <c r="Y1544" s="30">
        <f t="shared" si="224"/>
        <v>64.34</v>
      </c>
    </row>
    <row r="1545" spans="1:25" x14ac:dyDescent="0.2">
      <c r="A1545" s="28">
        <v>43184</v>
      </c>
      <c r="B1545">
        <v>2018</v>
      </c>
      <c r="C1545">
        <v>3</v>
      </c>
      <c r="D1545" t="s">
        <v>573</v>
      </c>
      <c r="E1545" t="s">
        <v>421</v>
      </c>
      <c r="F1545">
        <v>7</v>
      </c>
      <c r="G1545" t="s">
        <v>1440</v>
      </c>
      <c r="H1545" t="s">
        <v>1440</v>
      </c>
      <c r="I1545" s="30">
        <v>4</v>
      </c>
      <c r="J1545" s="30">
        <v>2.66</v>
      </c>
      <c r="K1545" s="30">
        <v>3.2</v>
      </c>
      <c r="L1545" s="30">
        <v>47.311999999999998</v>
      </c>
      <c r="M1545" s="30">
        <v>9</v>
      </c>
      <c r="N1545" s="30">
        <v>0</v>
      </c>
      <c r="O1545" s="30">
        <v>3</v>
      </c>
      <c r="P1545" s="30">
        <v>2</v>
      </c>
      <c r="Q1545" s="30">
        <f t="shared" si="216"/>
        <v>4</v>
      </c>
      <c r="R1545" s="30">
        <f t="shared" si="217"/>
        <v>2.66</v>
      </c>
      <c r="S1545" s="30">
        <f t="shared" si="218"/>
        <v>3.2</v>
      </c>
      <c r="T1545" s="30">
        <f t="shared" si="219"/>
        <v>47.311999999999998</v>
      </c>
      <c r="U1545" s="30">
        <f t="shared" si="220"/>
        <v>9</v>
      </c>
      <c r="V1545" s="30">
        <f t="shared" si="221"/>
        <v>0</v>
      </c>
      <c r="W1545" s="30">
        <f t="shared" si="222"/>
        <v>3</v>
      </c>
      <c r="X1545" s="30">
        <f t="shared" si="223"/>
        <v>2</v>
      </c>
      <c r="Y1545" s="30">
        <f t="shared" si="224"/>
        <v>71.171999999999997</v>
      </c>
    </row>
    <row r="1546" spans="1:25" x14ac:dyDescent="0.2">
      <c r="A1546" s="28">
        <v>43185</v>
      </c>
      <c r="B1546">
        <v>2018</v>
      </c>
      <c r="C1546">
        <v>3</v>
      </c>
      <c r="D1546" t="s">
        <v>573</v>
      </c>
      <c r="E1546" t="s">
        <v>62</v>
      </c>
      <c r="F1546">
        <v>1</v>
      </c>
      <c r="G1546" t="s">
        <v>1440</v>
      </c>
      <c r="H1546" t="s">
        <v>1440</v>
      </c>
      <c r="I1546" s="30">
        <v>5</v>
      </c>
      <c r="J1546" s="30">
        <v>9.66</v>
      </c>
      <c r="K1546" s="30">
        <v>0.2</v>
      </c>
      <c r="L1546" s="30">
        <v>27.6</v>
      </c>
      <c r="M1546" s="30">
        <v>15</v>
      </c>
      <c r="N1546" s="30">
        <v>4</v>
      </c>
      <c r="O1546" s="30">
        <v>5</v>
      </c>
      <c r="P1546" s="30">
        <v>3.3</v>
      </c>
      <c r="Q1546" s="30">
        <f t="shared" si="216"/>
        <v>5</v>
      </c>
      <c r="R1546" s="30">
        <f t="shared" si="217"/>
        <v>9.66</v>
      </c>
      <c r="S1546" s="30">
        <f t="shared" si="218"/>
        <v>0.2</v>
      </c>
      <c r="T1546" s="30">
        <f t="shared" si="219"/>
        <v>27.6</v>
      </c>
      <c r="U1546" s="30">
        <f t="shared" si="220"/>
        <v>15</v>
      </c>
      <c r="V1546" s="30">
        <f t="shared" si="221"/>
        <v>4</v>
      </c>
      <c r="W1546" s="30">
        <f t="shared" si="222"/>
        <v>5</v>
      </c>
      <c r="X1546" s="30">
        <f t="shared" si="223"/>
        <v>3.3</v>
      </c>
      <c r="Y1546" s="30">
        <f t="shared" si="224"/>
        <v>69.760000000000005</v>
      </c>
    </row>
    <row r="1547" spans="1:25" x14ac:dyDescent="0.2">
      <c r="A1547" s="28">
        <v>43186</v>
      </c>
      <c r="B1547">
        <v>2018</v>
      </c>
      <c r="C1547">
        <v>3</v>
      </c>
      <c r="D1547" t="s">
        <v>573</v>
      </c>
      <c r="E1547" t="s">
        <v>411</v>
      </c>
      <c r="F1547">
        <v>2</v>
      </c>
      <c r="G1547" t="s">
        <v>1440</v>
      </c>
      <c r="H1547" t="s">
        <v>1440</v>
      </c>
      <c r="I1547" s="30">
        <v>4.34</v>
      </c>
      <c r="J1547" s="30">
        <v>3.33</v>
      </c>
      <c r="K1547" s="30">
        <v>5.0999999999999996</v>
      </c>
      <c r="L1547" s="30">
        <v>28</v>
      </c>
      <c r="M1547" s="30">
        <v>14</v>
      </c>
      <c r="N1547" s="30">
        <v>1</v>
      </c>
      <c r="O1547" s="30">
        <v>5</v>
      </c>
      <c r="P1547" s="30">
        <v>2</v>
      </c>
      <c r="Q1547" s="30">
        <f t="shared" si="216"/>
        <v>4.34</v>
      </c>
      <c r="R1547" s="30">
        <f t="shared" si="217"/>
        <v>3.33</v>
      </c>
      <c r="S1547" s="30">
        <f t="shared" si="218"/>
        <v>5.0999999999999996</v>
      </c>
      <c r="T1547" s="30">
        <f t="shared" si="219"/>
        <v>28</v>
      </c>
      <c r="U1547" s="30">
        <f t="shared" si="220"/>
        <v>14</v>
      </c>
      <c r="V1547" s="30">
        <f t="shared" si="221"/>
        <v>1</v>
      </c>
      <c r="W1547" s="30">
        <f t="shared" si="222"/>
        <v>5</v>
      </c>
      <c r="X1547" s="30">
        <f t="shared" si="223"/>
        <v>2</v>
      </c>
      <c r="Y1547" s="30">
        <f t="shared" si="224"/>
        <v>62.769999999999996</v>
      </c>
    </row>
    <row r="1548" spans="1:25" x14ac:dyDescent="0.2">
      <c r="A1548" s="28">
        <v>43187</v>
      </c>
      <c r="B1548">
        <v>2018</v>
      </c>
      <c r="C1548">
        <v>3</v>
      </c>
      <c r="D1548" t="s">
        <v>573</v>
      </c>
      <c r="E1548" t="s">
        <v>413</v>
      </c>
      <c r="F1548">
        <v>3</v>
      </c>
      <c r="G1548" t="s">
        <v>1440</v>
      </c>
      <c r="H1548" t="s">
        <v>1440</v>
      </c>
      <c r="I1548" s="30">
        <v>5.5</v>
      </c>
      <c r="J1548" s="30">
        <v>1.66</v>
      </c>
      <c r="K1548" s="30">
        <v>1</v>
      </c>
      <c r="L1548" s="30">
        <v>11.923999999999999</v>
      </c>
      <c r="M1548" s="30">
        <v>23</v>
      </c>
      <c r="N1548" s="30">
        <v>2</v>
      </c>
      <c r="O1548" s="30">
        <v>6</v>
      </c>
      <c r="P1548" s="30">
        <v>1.5</v>
      </c>
      <c r="Q1548" s="30">
        <f t="shared" si="216"/>
        <v>5.5</v>
      </c>
      <c r="R1548" s="30">
        <f t="shared" si="217"/>
        <v>1.66</v>
      </c>
      <c r="S1548" s="30">
        <f t="shared" si="218"/>
        <v>1</v>
      </c>
      <c r="T1548" s="30">
        <f t="shared" si="219"/>
        <v>11.923999999999999</v>
      </c>
      <c r="U1548" s="30">
        <f t="shared" si="220"/>
        <v>23</v>
      </c>
      <c r="V1548" s="30">
        <f t="shared" si="221"/>
        <v>2</v>
      </c>
      <c r="W1548" s="30">
        <f t="shared" si="222"/>
        <v>6</v>
      </c>
      <c r="X1548" s="30">
        <f t="shared" si="223"/>
        <v>1.5</v>
      </c>
      <c r="Y1548" s="30">
        <f t="shared" si="224"/>
        <v>52.584000000000003</v>
      </c>
    </row>
    <row r="1549" spans="1:25" x14ac:dyDescent="0.2">
      <c r="A1549" s="28">
        <v>43188</v>
      </c>
      <c r="B1549">
        <v>2018</v>
      </c>
      <c r="C1549">
        <v>3</v>
      </c>
      <c r="D1549" t="s">
        <v>573</v>
      </c>
      <c r="E1549" t="s">
        <v>415</v>
      </c>
      <c r="F1549">
        <v>4</v>
      </c>
      <c r="G1549" t="s">
        <v>1440</v>
      </c>
      <c r="H1549" t="s">
        <v>1440</v>
      </c>
      <c r="I1549" s="30">
        <v>7</v>
      </c>
      <c r="J1549" s="30">
        <v>2.33</v>
      </c>
      <c r="K1549" s="30">
        <v>3</v>
      </c>
      <c r="L1549" s="30">
        <v>28.2</v>
      </c>
      <c r="M1549" s="30">
        <v>5</v>
      </c>
      <c r="N1549" s="30">
        <v>0</v>
      </c>
      <c r="O1549" s="30">
        <v>7</v>
      </c>
      <c r="P1549" s="30">
        <v>3.3</v>
      </c>
      <c r="Q1549" s="30">
        <f t="shared" si="216"/>
        <v>7</v>
      </c>
      <c r="R1549" s="30">
        <f t="shared" si="217"/>
        <v>2.33</v>
      </c>
      <c r="S1549" s="30">
        <f t="shared" si="218"/>
        <v>3</v>
      </c>
      <c r="T1549" s="30">
        <f t="shared" si="219"/>
        <v>28.2</v>
      </c>
      <c r="U1549" s="30">
        <f t="shared" si="220"/>
        <v>5</v>
      </c>
      <c r="V1549" s="30">
        <f t="shared" si="221"/>
        <v>0</v>
      </c>
      <c r="W1549" s="30">
        <f t="shared" si="222"/>
        <v>7</v>
      </c>
      <c r="X1549" s="30">
        <f t="shared" si="223"/>
        <v>3.3</v>
      </c>
      <c r="Y1549" s="30">
        <f t="shared" si="224"/>
        <v>55.83</v>
      </c>
    </row>
    <row r="1550" spans="1:25" x14ac:dyDescent="0.2">
      <c r="A1550" s="28">
        <v>43189</v>
      </c>
      <c r="B1550">
        <v>2018</v>
      </c>
      <c r="C1550">
        <v>3</v>
      </c>
      <c r="D1550" t="s">
        <v>573</v>
      </c>
      <c r="E1550" t="s">
        <v>417</v>
      </c>
      <c r="F1550">
        <v>5</v>
      </c>
      <c r="G1550" t="s">
        <v>1440</v>
      </c>
      <c r="H1550" t="s">
        <v>1440</v>
      </c>
      <c r="I1550" s="30">
        <v>5.33</v>
      </c>
      <c r="J1550" s="30">
        <v>4.46</v>
      </c>
      <c r="K1550" s="30">
        <v>9</v>
      </c>
      <c r="L1550" s="30">
        <v>42</v>
      </c>
      <c r="M1550" s="30">
        <v>33</v>
      </c>
      <c r="N1550" s="30">
        <v>8</v>
      </c>
      <c r="O1550" s="30">
        <v>3</v>
      </c>
      <c r="P1550" s="30">
        <v>2</v>
      </c>
      <c r="Q1550" s="30">
        <f t="shared" si="216"/>
        <v>5.33</v>
      </c>
      <c r="R1550" s="30">
        <f t="shared" si="217"/>
        <v>4.46</v>
      </c>
      <c r="S1550" s="30">
        <f t="shared" si="218"/>
        <v>9</v>
      </c>
      <c r="T1550" s="30">
        <f t="shared" si="219"/>
        <v>42</v>
      </c>
      <c r="U1550" s="30">
        <f t="shared" si="220"/>
        <v>33</v>
      </c>
      <c r="V1550" s="30">
        <f t="shared" si="221"/>
        <v>8</v>
      </c>
      <c r="W1550" s="30">
        <f t="shared" si="222"/>
        <v>3</v>
      </c>
      <c r="X1550" s="30">
        <f t="shared" si="223"/>
        <v>2</v>
      </c>
      <c r="Y1550" s="30">
        <f t="shared" si="224"/>
        <v>106.78999999999999</v>
      </c>
    </row>
    <row r="1551" spans="1:25" x14ac:dyDescent="0.2">
      <c r="A1551" s="28">
        <v>43190</v>
      </c>
      <c r="B1551">
        <v>2018</v>
      </c>
      <c r="C1551">
        <v>3</v>
      </c>
      <c r="D1551" t="s">
        <v>573</v>
      </c>
      <c r="E1551" t="s">
        <v>419</v>
      </c>
      <c r="F1551">
        <v>6</v>
      </c>
      <c r="G1551" t="s">
        <v>1440</v>
      </c>
      <c r="H1551" t="s">
        <v>1440</v>
      </c>
      <c r="I1551" s="30">
        <v>9</v>
      </c>
      <c r="J1551" s="30">
        <v>2.99</v>
      </c>
      <c r="K1551" s="30">
        <v>2</v>
      </c>
      <c r="L1551" s="30">
        <v>50</v>
      </c>
      <c r="M1551" s="30">
        <v>8</v>
      </c>
      <c r="N1551" s="30">
        <v>0</v>
      </c>
      <c r="O1551" s="30">
        <v>3</v>
      </c>
      <c r="P1551" s="30">
        <v>4</v>
      </c>
      <c r="Q1551" s="30">
        <f t="shared" si="216"/>
        <v>9</v>
      </c>
      <c r="R1551" s="30">
        <f t="shared" si="217"/>
        <v>2.99</v>
      </c>
      <c r="S1551" s="30">
        <f t="shared" si="218"/>
        <v>2</v>
      </c>
      <c r="T1551" s="30">
        <f t="shared" si="219"/>
        <v>50</v>
      </c>
      <c r="U1551" s="30">
        <f t="shared" si="220"/>
        <v>8</v>
      </c>
      <c r="V1551" s="30">
        <f t="shared" si="221"/>
        <v>0</v>
      </c>
      <c r="W1551" s="30">
        <f t="shared" si="222"/>
        <v>3</v>
      </c>
      <c r="X1551" s="30">
        <f t="shared" si="223"/>
        <v>4</v>
      </c>
      <c r="Y1551" s="30">
        <f t="shared" si="224"/>
        <v>78.990000000000009</v>
      </c>
    </row>
    <row r="1552" spans="1:25" x14ac:dyDescent="0.2">
      <c r="A1552" s="28">
        <v>43191</v>
      </c>
      <c r="B1552">
        <v>2018</v>
      </c>
      <c r="C1552">
        <v>4</v>
      </c>
      <c r="D1552" t="s">
        <v>513</v>
      </c>
      <c r="E1552" t="s">
        <v>421</v>
      </c>
      <c r="F1552">
        <v>7</v>
      </c>
      <c r="G1552" t="s">
        <v>1440</v>
      </c>
      <c r="H1552" t="s">
        <v>1440</v>
      </c>
      <c r="I1552" s="30">
        <v>6.83</v>
      </c>
      <c r="J1552" s="30">
        <v>3.34</v>
      </c>
      <c r="K1552" s="30">
        <v>0</v>
      </c>
      <c r="L1552" s="30">
        <v>37</v>
      </c>
      <c r="M1552" s="30">
        <v>19</v>
      </c>
      <c r="N1552" s="30">
        <v>1</v>
      </c>
      <c r="O1552" s="30">
        <v>22</v>
      </c>
      <c r="P1552" s="30">
        <v>5</v>
      </c>
      <c r="Q1552" s="30">
        <f t="shared" si="216"/>
        <v>6.83</v>
      </c>
      <c r="R1552" s="30">
        <f t="shared" si="217"/>
        <v>3.34</v>
      </c>
      <c r="S1552" s="30">
        <f t="shared" si="218"/>
        <v>0</v>
      </c>
      <c r="T1552" s="30">
        <f t="shared" si="219"/>
        <v>37</v>
      </c>
      <c r="U1552" s="30">
        <f t="shared" si="220"/>
        <v>19</v>
      </c>
      <c r="V1552" s="30">
        <f t="shared" si="221"/>
        <v>1</v>
      </c>
      <c r="W1552" s="30">
        <f t="shared" si="222"/>
        <v>22</v>
      </c>
      <c r="X1552" s="30">
        <f t="shared" si="223"/>
        <v>5</v>
      </c>
      <c r="Y1552" s="30">
        <f t="shared" si="224"/>
        <v>94.17</v>
      </c>
    </row>
    <row r="1553" spans="1:25" x14ac:dyDescent="0.2">
      <c r="A1553" s="28">
        <v>43192</v>
      </c>
      <c r="B1553">
        <v>2018</v>
      </c>
      <c r="C1553">
        <v>4</v>
      </c>
      <c r="D1553" t="s">
        <v>513</v>
      </c>
      <c r="E1553" t="s">
        <v>62</v>
      </c>
      <c r="F1553">
        <v>1</v>
      </c>
      <c r="G1553" t="s">
        <v>1440</v>
      </c>
      <c r="H1553" t="s">
        <v>1440</v>
      </c>
      <c r="I1553" s="30">
        <v>5.66</v>
      </c>
      <c r="J1553" s="30">
        <v>4.3959999999999999</v>
      </c>
      <c r="K1553" s="30">
        <v>6.3</v>
      </c>
      <c r="L1553" s="30">
        <v>30</v>
      </c>
      <c r="M1553" s="30">
        <v>31</v>
      </c>
      <c r="N1553" s="30">
        <v>0</v>
      </c>
      <c r="O1553" s="30">
        <v>10</v>
      </c>
      <c r="P1553" s="30">
        <v>10</v>
      </c>
      <c r="Q1553" s="30">
        <f t="shared" si="216"/>
        <v>5.66</v>
      </c>
      <c r="R1553" s="30">
        <f t="shared" si="217"/>
        <v>4.3959999999999999</v>
      </c>
      <c r="S1553" s="30">
        <f t="shared" si="218"/>
        <v>6.3</v>
      </c>
      <c r="T1553" s="30">
        <f t="shared" si="219"/>
        <v>30</v>
      </c>
      <c r="U1553" s="30">
        <f t="shared" si="220"/>
        <v>31</v>
      </c>
      <c r="V1553" s="30">
        <f t="shared" si="221"/>
        <v>0</v>
      </c>
      <c r="W1553" s="30">
        <f t="shared" si="222"/>
        <v>10</v>
      </c>
      <c r="X1553" s="30">
        <f t="shared" si="223"/>
        <v>10</v>
      </c>
      <c r="Y1553" s="30">
        <f t="shared" si="224"/>
        <v>97.355999999999995</v>
      </c>
    </row>
    <row r="1554" spans="1:25" x14ac:dyDescent="0.2">
      <c r="A1554" s="28">
        <v>43193</v>
      </c>
      <c r="B1554">
        <v>2018</v>
      </c>
      <c r="C1554">
        <v>4</v>
      </c>
      <c r="D1554" t="s">
        <v>513</v>
      </c>
      <c r="E1554" t="s">
        <v>411</v>
      </c>
      <c r="F1554">
        <v>2</v>
      </c>
      <c r="G1554" t="s">
        <v>1440</v>
      </c>
      <c r="H1554" t="s">
        <v>1440</v>
      </c>
      <c r="I1554" s="30">
        <v>1</v>
      </c>
      <c r="J1554" s="30">
        <v>2.5289999999999999</v>
      </c>
      <c r="K1554" s="30">
        <v>2</v>
      </c>
      <c r="L1554" s="30">
        <v>38</v>
      </c>
      <c r="M1554" s="30">
        <v>10</v>
      </c>
      <c r="N1554" s="30">
        <v>6</v>
      </c>
      <c r="O1554" s="30">
        <v>5</v>
      </c>
      <c r="P1554" s="30">
        <v>3.5</v>
      </c>
      <c r="Q1554" s="30">
        <f t="shared" si="216"/>
        <v>1</v>
      </c>
      <c r="R1554" s="30">
        <f t="shared" si="217"/>
        <v>2.5289999999999999</v>
      </c>
      <c r="S1554" s="30">
        <f t="shared" si="218"/>
        <v>2</v>
      </c>
      <c r="T1554" s="30">
        <f t="shared" si="219"/>
        <v>38</v>
      </c>
      <c r="U1554" s="30">
        <f t="shared" si="220"/>
        <v>10</v>
      </c>
      <c r="V1554" s="30">
        <f t="shared" si="221"/>
        <v>6</v>
      </c>
      <c r="W1554" s="30">
        <f t="shared" si="222"/>
        <v>5</v>
      </c>
      <c r="X1554" s="30">
        <f t="shared" si="223"/>
        <v>3.5</v>
      </c>
      <c r="Y1554" s="30">
        <f t="shared" si="224"/>
        <v>68.028999999999996</v>
      </c>
    </row>
    <row r="1555" spans="1:25" x14ac:dyDescent="0.2">
      <c r="A1555" s="28">
        <v>43194</v>
      </c>
      <c r="B1555">
        <v>2018</v>
      </c>
      <c r="C1555">
        <v>4</v>
      </c>
      <c r="D1555" t="s">
        <v>513</v>
      </c>
      <c r="E1555" t="s">
        <v>413</v>
      </c>
      <c r="F1555">
        <v>3</v>
      </c>
      <c r="G1555" t="s">
        <v>1440</v>
      </c>
      <c r="H1555" t="s">
        <v>1440</v>
      </c>
      <c r="I1555" s="30">
        <v>6.01</v>
      </c>
      <c r="J1555" s="30">
        <v>5.2</v>
      </c>
      <c r="K1555" s="30">
        <v>3</v>
      </c>
      <c r="L1555" s="30">
        <v>29</v>
      </c>
      <c r="M1555" s="30">
        <v>9</v>
      </c>
      <c r="N1555" s="30">
        <v>0</v>
      </c>
      <c r="O1555" s="30">
        <v>1</v>
      </c>
      <c r="P1555" s="30">
        <v>8</v>
      </c>
      <c r="Q1555" s="30">
        <f t="shared" si="216"/>
        <v>6.01</v>
      </c>
      <c r="R1555" s="30">
        <f t="shared" si="217"/>
        <v>5.2</v>
      </c>
      <c r="S1555" s="30">
        <f t="shared" si="218"/>
        <v>3</v>
      </c>
      <c r="T1555" s="30">
        <f t="shared" si="219"/>
        <v>29</v>
      </c>
      <c r="U1555" s="30">
        <f t="shared" si="220"/>
        <v>9</v>
      </c>
      <c r="V1555" s="30">
        <f t="shared" si="221"/>
        <v>0</v>
      </c>
      <c r="W1555" s="30">
        <f t="shared" si="222"/>
        <v>1</v>
      </c>
      <c r="X1555" s="30">
        <f t="shared" si="223"/>
        <v>8</v>
      </c>
      <c r="Y1555" s="30">
        <f t="shared" si="224"/>
        <v>61.21</v>
      </c>
    </row>
    <row r="1556" spans="1:25" x14ac:dyDescent="0.2">
      <c r="A1556" s="28">
        <v>43195</v>
      </c>
      <c r="B1556">
        <v>2018</v>
      </c>
      <c r="C1556">
        <v>4</v>
      </c>
      <c r="D1556" t="s">
        <v>513</v>
      </c>
      <c r="E1556" t="s">
        <v>415</v>
      </c>
      <c r="F1556">
        <v>4</v>
      </c>
      <c r="G1556" t="s">
        <v>1440</v>
      </c>
      <c r="H1556" t="s">
        <v>1440</v>
      </c>
      <c r="I1556" s="30">
        <v>6.33</v>
      </c>
      <c r="J1556" s="30">
        <v>3.67</v>
      </c>
      <c r="K1556" s="30">
        <v>5.4</v>
      </c>
      <c r="L1556" s="30">
        <v>39</v>
      </c>
      <c r="M1556" s="30">
        <v>16</v>
      </c>
      <c r="N1556" s="30">
        <v>1</v>
      </c>
      <c r="O1556" s="30">
        <v>16</v>
      </c>
      <c r="P1556" s="30">
        <v>3</v>
      </c>
      <c r="Q1556" s="30">
        <f t="shared" si="216"/>
        <v>6.33</v>
      </c>
      <c r="R1556" s="30">
        <f t="shared" si="217"/>
        <v>3.67</v>
      </c>
      <c r="S1556" s="30">
        <f t="shared" si="218"/>
        <v>5.4</v>
      </c>
      <c r="T1556" s="30">
        <f t="shared" si="219"/>
        <v>39</v>
      </c>
      <c r="U1556" s="30">
        <f t="shared" si="220"/>
        <v>16</v>
      </c>
      <c r="V1556" s="30">
        <f t="shared" si="221"/>
        <v>1</v>
      </c>
      <c r="W1556" s="30">
        <f t="shared" si="222"/>
        <v>16</v>
      </c>
      <c r="X1556" s="30">
        <f t="shared" si="223"/>
        <v>3</v>
      </c>
      <c r="Y1556" s="30">
        <f t="shared" si="224"/>
        <v>90.4</v>
      </c>
    </row>
    <row r="1557" spans="1:25" x14ac:dyDescent="0.2">
      <c r="A1557" s="28">
        <v>43196</v>
      </c>
      <c r="B1557">
        <v>2018</v>
      </c>
      <c r="C1557">
        <v>4</v>
      </c>
      <c r="D1557" t="s">
        <v>513</v>
      </c>
      <c r="E1557" t="s">
        <v>417</v>
      </c>
      <c r="F1557">
        <v>5</v>
      </c>
      <c r="G1557" t="s">
        <v>1440</v>
      </c>
      <c r="H1557" t="s">
        <v>1440</v>
      </c>
      <c r="I1557" s="30">
        <v>3.67</v>
      </c>
      <c r="J1557" s="30">
        <v>3</v>
      </c>
      <c r="K1557" s="30">
        <v>4.2</v>
      </c>
      <c r="L1557" s="30">
        <v>33.524999999999999</v>
      </c>
      <c r="M1557" s="30">
        <v>13</v>
      </c>
      <c r="N1557" s="30">
        <v>0</v>
      </c>
      <c r="O1557" s="30">
        <v>23</v>
      </c>
      <c r="P1557" s="30">
        <v>5</v>
      </c>
      <c r="Q1557" s="30">
        <f t="shared" si="216"/>
        <v>3.67</v>
      </c>
      <c r="R1557" s="30">
        <f t="shared" si="217"/>
        <v>3</v>
      </c>
      <c r="S1557" s="30">
        <f t="shared" si="218"/>
        <v>4.2</v>
      </c>
      <c r="T1557" s="30">
        <f t="shared" si="219"/>
        <v>33.524999999999999</v>
      </c>
      <c r="U1557" s="30">
        <f t="shared" si="220"/>
        <v>13</v>
      </c>
      <c r="V1557" s="30">
        <f t="shared" si="221"/>
        <v>0</v>
      </c>
      <c r="W1557" s="30">
        <f t="shared" si="222"/>
        <v>23</v>
      </c>
      <c r="X1557" s="30">
        <f t="shared" si="223"/>
        <v>5</v>
      </c>
      <c r="Y1557" s="30">
        <f t="shared" si="224"/>
        <v>85.394999999999996</v>
      </c>
    </row>
    <row r="1558" spans="1:25" x14ac:dyDescent="0.2">
      <c r="A1558" s="28">
        <v>43197</v>
      </c>
      <c r="B1558">
        <v>2018</v>
      </c>
      <c r="C1558">
        <v>4</v>
      </c>
      <c r="D1558" t="s">
        <v>513</v>
      </c>
      <c r="E1558" t="s">
        <v>419</v>
      </c>
      <c r="F1558">
        <v>6</v>
      </c>
      <c r="G1558" t="s">
        <v>1440</v>
      </c>
      <c r="H1558" t="s">
        <v>1440</v>
      </c>
      <c r="I1558" s="30">
        <v>16.18</v>
      </c>
      <c r="J1558" s="30">
        <v>4.5060000000000002</v>
      </c>
      <c r="K1558" s="30">
        <v>2</v>
      </c>
      <c r="L1558" s="30">
        <v>40</v>
      </c>
      <c r="M1558" s="30">
        <v>4</v>
      </c>
      <c r="N1558" s="30">
        <v>0</v>
      </c>
      <c r="O1558" s="30">
        <v>5</v>
      </c>
      <c r="P1558" s="30">
        <v>7</v>
      </c>
      <c r="Q1558" s="30">
        <f t="shared" si="216"/>
        <v>16.18</v>
      </c>
      <c r="R1558" s="30">
        <f t="shared" si="217"/>
        <v>4.5060000000000002</v>
      </c>
      <c r="S1558" s="30">
        <f t="shared" si="218"/>
        <v>2</v>
      </c>
      <c r="T1558" s="30">
        <f t="shared" si="219"/>
        <v>40</v>
      </c>
      <c r="U1558" s="30">
        <f t="shared" si="220"/>
        <v>4</v>
      </c>
      <c r="V1558" s="30">
        <f t="shared" si="221"/>
        <v>0</v>
      </c>
      <c r="W1558" s="30">
        <f t="shared" si="222"/>
        <v>5</v>
      </c>
      <c r="X1558" s="30">
        <f t="shared" si="223"/>
        <v>7</v>
      </c>
      <c r="Y1558" s="30">
        <f t="shared" si="224"/>
        <v>78.686000000000007</v>
      </c>
    </row>
    <row r="1559" spans="1:25" x14ac:dyDescent="0.2">
      <c r="A1559" s="28">
        <v>43198</v>
      </c>
      <c r="B1559">
        <v>2018</v>
      </c>
      <c r="C1559">
        <v>4</v>
      </c>
      <c r="D1559" t="s">
        <v>513</v>
      </c>
      <c r="E1559" t="s">
        <v>421</v>
      </c>
      <c r="F1559">
        <v>7</v>
      </c>
      <c r="G1559" t="s">
        <v>1440</v>
      </c>
      <c r="H1559" t="s">
        <v>1440</v>
      </c>
      <c r="I1559" s="30">
        <v>1</v>
      </c>
      <c r="J1559" s="30">
        <v>2.7589999999999999</v>
      </c>
      <c r="K1559" s="30">
        <v>1</v>
      </c>
      <c r="L1559" s="30">
        <v>18.2</v>
      </c>
      <c r="M1559" s="30">
        <v>8</v>
      </c>
      <c r="N1559" s="30">
        <v>1</v>
      </c>
      <c r="O1559" s="30">
        <v>0</v>
      </c>
      <c r="P1559" s="30">
        <v>4</v>
      </c>
      <c r="Q1559" s="30">
        <f t="shared" si="216"/>
        <v>1</v>
      </c>
      <c r="R1559" s="30">
        <f t="shared" si="217"/>
        <v>2.7589999999999999</v>
      </c>
      <c r="S1559" s="30">
        <f t="shared" si="218"/>
        <v>1</v>
      </c>
      <c r="T1559" s="30">
        <f t="shared" si="219"/>
        <v>18.2</v>
      </c>
      <c r="U1559" s="30">
        <f t="shared" si="220"/>
        <v>8</v>
      </c>
      <c r="V1559" s="30">
        <f t="shared" si="221"/>
        <v>1</v>
      </c>
      <c r="W1559" s="30">
        <f t="shared" si="222"/>
        <v>0</v>
      </c>
      <c r="X1559" s="30">
        <f t="shared" si="223"/>
        <v>4</v>
      </c>
      <c r="Y1559" s="30">
        <f t="shared" si="224"/>
        <v>35.959000000000003</v>
      </c>
    </row>
    <row r="1560" spans="1:25" x14ac:dyDescent="0.2">
      <c r="A1560" s="28">
        <v>43199</v>
      </c>
      <c r="B1560">
        <v>2018</v>
      </c>
      <c r="C1560">
        <v>4</v>
      </c>
      <c r="D1560" t="s">
        <v>513</v>
      </c>
      <c r="E1560" t="s">
        <v>62</v>
      </c>
      <c r="F1560">
        <v>1</v>
      </c>
      <c r="G1560" t="s">
        <v>1440</v>
      </c>
      <c r="H1560" t="s">
        <v>1440</v>
      </c>
      <c r="I1560" s="30">
        <v>5</v>
      </c>
      <c r="J1560" s="30">
        <v>3</v>
      </c>
      <c r="K1560" s="30">
        <v>6</v>
      </c>
      <c r="L1560" s="30">
        <v>25</v>
      </c>
      <c r="M1560" s="30">
        <v>6</v>
      </c>
      <c r="N1560" s="30">
        <v>0</v>
      </c>
      <c r="O1560" s="30">
        <v>10</v>
      </c>
      <c r="P1560" s="30">
        <v>6</v>
      </c>
      <c r="Q1560" s="30">
        <f t="shared" si="216"/>
        <v>5</v>
      </c>
      <c r="R1560" s="30">
        <f t="shared" si="217"/>
        <v>3</v>
      </c>
      <c r="S1560" s="30">
        <f t="shared" si="218"/>
        <v>6</v>
      </c>
      <c r="T1560" s="30">
        <f t="shared" si="219"/>
        <v>25</v>
      </c>
      <c r="U1560" s="30">
        <f t="shared" si="220"/>
        <v>6</v>
      </c>
      <c r="V1560" s="30">
        <f t="shared" si="221"/>
        <v>0</v>
      </c>
      <c r="W1560" s="30">
        <f t="shared" si="222"/>
        <v>10</v>
      </c>
      <c r="X1560" s="30">
        <f t="shared" si="223"/>
        <v>6</v>
      </c>
      <c r="Y1560" s="30">
        <f t="shared" si="224"/>
        <v>61</v>
      </c>
    </row>
    <row r="1561" spans="1:25" x14ac:dyDescent="0.2">
      <c r="A1561" s="28">
        <v>43200</v>
      </c>
      <c r="B1561">
        <v>2018</v>
      </c>
      <c r="C1561">
        <v>4</v>
      </c>
      <c r="D1561" t="s">
        <v>513</v>
      </c>
      <c r="E1561" t="s">
        <v>411</v>
      </c>
      <c r="F1561">
        <v>2</v>
      </c>
      <c r="G1561" t="s">
        <v>1440</v>
      </c>
      <c r="H1561" t="s">
        <v>1440</v>
      </c>
      <c r="I1561" s="30">
        <v>2</v>
      </c>
      <c r="J1561" s="30">
        <v>3.0670000000000002</v>
      </c>
      <c r="K1561" s="30">
        <v>2</v>
      </c>
      <c r="L1561" s="30">
        <v>38.299999999999997</v>
      </c>
      <c r="M1561" s="30">
        <v>18</v>
      </c>
      <c r="N1561" s="30">
        <v>3</v>
      </c>
      <c r="O1561" s="30">
        <v>7</v>
      </c>
      <c r="P1561" s="30">
        <v>10</v>
      </c>
      <c r="Q1561" s="30">
        <f t="shared" si="216"/>
        <v>2</v>
      </c>
      <c r="R1561" s="30">
        <f t="shared" si="217"/>
        <v>3.0670000000000002</v>
      </c>
      <c r="S1561" s="30">
        <f t="shared" si="218"/>
        <v>2</v>
      </c>
      <c r="T1561" s="30">
        <f t="shared" si="219"/>
        <v>38.299999999999997</v>
      </c>
      <c r="U1561" s="30">
        <f t="shared" si="220"/>
        <v>18</v>
      </c>
      <c r="V1561" s="30">
        <f t="shared" si="221"/>
        <v>3</v>
      </c>
      <c r="W1561" s="30">
        <f t="shared" si="222"/>
        <v>7</v>
      </c>
      <c r="X1561" s="30">
        <f t="shared" si="223"/>
        <v>10</v>
      </c>
      <c r="Y1561" s="30">
        <f t="shared" si="224"/>
        <v>83.36699999999999</v>
      </c>
    </row>
    <row r="1562" spans="1:25" x14ac:dyDescent="0.2">
      <c r="A1562" s="28">
        <v>43201</v>
      </c>
      <c r="B1562">
        <v>2018</v>
      </c>
      <c r="C1562">
        <v>4</v>
      </c>
      <c r="D1562" t="s">
        <v>513</v>
      </c>
      <c r="E1562" t="s">
        <v>413</v>
      </c>
      <c r="F1562">
        <v>3</v>
      </c>
      <c r="G1562" t="s">
        <v>1440</v>
      </c>
      <c r="H1562" t="s">
        <v>1440</v>
      </c>
      <c r="I1562" s="30">
        <v>6.67</v>
      </c>
      <c r="J1562" s="30">
        <v>3.01</v>
      </c>
      <c r="K1562" s="30">
        <v>2</v>
      </c>
      <c r="L1562" s="30">
        <v>28</v>
      </c>
      <c r="M1562" s="30">
        <v>12</v>
      </c>
      <c r="N1562" s="30">
        <v>0</v>
      </c>
      <c r="O1562" s="30">
        <v>3</v>
      </c>
      <c r="P1562" s="30">
        <v>11</v>
      </c>
      <c r="Q1562" s="30">
        <f t="shared" si="216"/>
        <v>6.67</v>
      </c>
      <c r="R1562" s="30">
        <f t="shared" si="217"/>
        <v>3.01</v>
      </c>
      <c r="S1562" s="30">
        <f t="shared" si="218"/>
        <v>2</v>
      </c>
      <c r="T1562" s="30">
        <f t="shared" si="219"/>
        <v>28</v>
      </c>
      <c r="U1562" s="30">
        <f t="shared" si="220"/>
        <v>12</v>
      </c>
      <c r="V1562" s="30">
        <f t="shared" si="221"/>
        <v>0</v>
      </c>
      <c r="W1562" s="30">
        <f t="shared" si="222"/>
        <v>3</v>
      </c>
      <c r="X1562" s="30">
        <f t="shared" si="223"/>
        <v>11</v>
      </c>
      <c r="Y1562" s="30">
        <f t="shared" si="224"/>
        <v>65.680000000000007</v>
      </c>
    </row>
    <row r="1563" spans="1:25" x14ac:dyDescent="0.2">
      <c r="A1563" s="28">
        <v>43202</v>
      </c>
      <c r="B1563">
        <v>2018</v>
      </c>
      <c r="C1563">
        <v>4</v>
      </c>
      <c r="D1563" t="s">
        <v>513</v>
      </c>
      <c r="E1563" t="s">
        <v>415</v>
      </c>
      <c r="F1563">
        <v>4</v>
      </c>
      <c r="G1563" t="s">
        <v>1440</v>
      </c>
      <c r="H1563" t="s">
        <v>1440</v>
      </c>
      <c r="I1563" s="30">
        <v>5</v>
      </c>
      <c r="J1563" s="30">
        <v>4.7590000000000003</v>
      </c>
      <c r="K1563" s="30">
        <v>3.5</v>
      </c>
      <c r="L1563" s="30">
        <v>17.399999999999999</v>
      </c>
      <c r="M1563" s="30">
        <v>9</v>
      </c>
      <c r="N1563" s="30">
        <v>0</v>
      </c>
      <c r="O1563" s="30">
        <v>6</v>
      </c>
      <c r="P1563" s="30">
        <v>4.5</v>
      </c>
      <c r="Q1563" s="30">
        <f t="shared" si="216"/>
        <v>5</v>
      </c>
      <c r="R1563" s="30">
        <f t="shared" si="217"/>
        <v>4.7590000000000003</v>
      </c>
      <c r="S1563" s="30">
        <f t="shared" si="218"/>
        <v>3.5</v>
      </c>
      <c r="T1563" s="30">
        <f t="shared" si="219"/>
        <v>17.399999999999999</v>
      </c>
      <c r="U1563" s="30">
        <f t="shared" si="220"/>
        <v>9</v>
      </c>
      <c r="V1563" s="30">
        <f t="shared" si="221"/>
        <v>0</v>
      </c>
      <c r="W1563" s="30">
        <f t="shared" si="222"/>
        <v>6</v>
      </c>
      <c r="X1563" s="30">
        <f t="shared" si="223"/>
        <v>4.5</v>
      </c>
      <c r="Y1563" s="30">
        <f t="shared" si="224"/>
        <v>50.158999999999999</v>
      </c>
    </row>
    <row r="1564" spans="1:25" x14ac:dyDescent="0.2">
      <c r="A1564" s="28">
        <v>43203</v>
      </c>
      <c r="B1564">
        <v>2018</v>
      </c>
      <c r="C1564">
        <v>4</v>
      </c>
      <c r="D1564" t="s">
        <v>513</v>
      </c>
      <c r="E1564" t="s">
        <v>417</v>
      </c>
      <c r="F1564">
        <v>5</v>
      </c>
      <c r="G1564" t="s">
        <v>1440</v>
      </c>
      <c r="H1564" t="s">
        <v>1440</v>
      </c>
      <c r="I1564" s="30">
        <v>4.5</v>
      </c>
      <c r="J1564" s="30">
        <v>2.0329999999999999</v>
      </c>
      <c r="K1564" s="30">
        <v>5</v>
      </c>
      <c r="L1564" s="30">
        <v>23</v>
      </c>
      <c r="M1564" s="30">
        <v>12</v>
      </c>
      <c r="N1564" s="30">
        <v>0</v>
      </c>
      <c r="O1564" s="30">
        <v>23</v>
      </c>
      <c r="P1564" s="30">
        <v>4</v>
      </c>
      <c r="Q1564" s="30">
        <f t="shared" si="216"/>
        <v>4.5</v>
      </c>
      <c r="R1564" s="30">
        <f t="shared" si="217"/>
        <v>2.0329999999999999</v>
      </c>
      <c r="S1564" s="30">
        <f t="shared" si="218"/>
        <v>5</v>
      </c>
      <c r="T1564" s="30">
        <f t="shared" si="219"/>
        <v>23</v>
      </c>
      <c r="U1564" s="30">
        <f t="shared" si="220"/>
        <v>12</v>
      </c>
      <c r="V1564" s="30">
        <f t="shared" si="221"/>
        <v>0</v>
      </c>
      <c r="W1564" s="30">
        <f t="shared" si="222"/>
        <v>23</v>
      </c>
      <c r="X1564" s="30">
        <f t="shared" si="223"/>
        <v>4</v>
      </c>
      <c r="Y1564" s="30">
        <f t="shared" si="224"/>
        <v>73.533000000000001</v>
      </c>
    </row>
    <row r="1565" spans="1:25" x14ac:dyDescent="0.2">
      <c r="A1565" s="28">
        <v>43204</v>
      </c>
      <c r="B1565">
        <v>2018</v>
      </c>
      <c r="C1565">
        <v>4</v>
      </c>
      <c r="D1565" t="s">
        <v>513</v>
      </c>
      <c r="E1565" t="s">
        <v>419</v>
      </c>
      <c r="F1565">
        <v>6</v>
      </c>
      <c r="G1565" t="s">
        <v>1440</v>
      </c>
      <c r="H1565" t="s">
        <v>1440</v>
      </c>
      <c r="I1565" s="30">
        <v>8</v>
      </c>
      <c r="J1565" s="30">
        <v>3.68</v>
      </c>
      <c r="K1565" s="30">
        <v>2</v>
      </c>
      <c r="L1565" s="30">
        <v>24</v>
      </c>
      <c r="M1565" s="30">
        <v>2</v>
      </c>
      <c r="N1565" s="30">
        <v>0</v>
      </c>
      <c r="O1565" s="30">
        <v>3</v>
      </c>
      <c r="P1565" s="30">
        <v>12</v>
      </c>
      <c r="Q1565" s="30">
        <f t="shared" si="216"/>
        <v>8</v>
      </c>
      <c r="R1565" s="30">
        <f t="shared" si="217"/>
        <v>3.68</v>
      </c>
      <c r="S1565" s="30">
        <f t="shared" si="218"/>
        <v>2</v>
      </c>
      <c r="T1565" s="30">
        <f t="shared" si="219"/>
        <v>24</v>
      </c>
      <c r="U1565" s="30">
        <f t="shared" si="220"/>
        <v>2</v>
      </c>
      <c r="V1565" s="30">
        <f t="shared" si="221"/>
        <v>0</v>
      </c>
      <c r="W1565" s="30">
        <f t="shared" si="222"/>
        <v>3</v>
      </c>
      <c r="X1565" s="30">
        <f t="shared" si="223"/>
        <v>12</v>
      </c>
      <c r="Y1565" s="30">
        <f t="shared" si="224"/>
        <v>54.68</v>
      </c>
    </row>
    <row r="1566" spans="1:25" x14ac:dyDescent="0.2">
      <c r="A1566" s="28">
        <v>43205</v>
      </c>
      <c r="B1566">
        <v>2018</v>
      </c>
      <c r="C1566">
        <v>4</v>
      </c>
      <c r="D1566" t="s">
        <v>513</v>
      </c>
      <c r="E1566" t="s">
        <v>421</v>
      </c>
      <c r="F1566">
        <v>7</v>
      </c>
      <c r="G1566" t="s">
        <v>1440</v>
      </c>
      <c r="H1566" t="s">
        <v>1440</v>
      </c>
      <c r="I1566" s="30">
        <v>7.66</v>
      </c>
      <c r="J1566" s="30">
        <v>2.7589999999999999</v>
      </c>
      <c r="K1566" s="30">
        <v>3</v>
      </c>
      <c r="L1566" s="30">
        <v>20</v>
      </c>
      <c r="M1566" s="30">
        <v>5</v>
      </c>
      <c r="N1566" s="30">
        <v>0</v>
      </c>
      <c r="O1566" s="30">
        <v>0</v>
      </c>
      <c r="P1566" s="30">
        <v>6</v>
      </c>
      <c r="Q1566" s="30">
        <f t="shared" si="216"/>
        <v>7.66</v>
      </c>
      <c r="R1566" s="30">
        <f t="shared" si="217"/>
        <v>2.7589999999999999</v>
      </c>
      <c r="S1566" s="30">
        <f t="shared" si="218"/>
        <v>3</v>
      </c>
      <c r="T1566" s="30">
        <f t="shared" si="219"/>
        <v>20</v>
      </c>
      <c r="U1566" s="30">
        <f t="shared" si="220"/>
        <v>5</v>
      </c>
      <c r="V1566" s="30">
        <f t="shared" si="221"/>
        <v>0</v>
      </c>
      <c r="W1566" s="30">
        <f t="shared" si="222"/>
        <v>0</v>
      </c>
      <c r="X1566" s="30">
        <f t="shared" si="223"/>
        <v>6</v>
      </c>
      <c r="Y1566" s="30">
        <f t="shared" si="224"/>
        <v>44.418999999999997</v>
      </c>
    </row>
    <row r="1567" spans="1:25" x14ac:dyDescent="0.2">
      <c r="A1567" s="28">
        <v>43206</v>
      </c>
      <c r="B1567">
        <v>2018</v>
      </c>
      <c r="C1567">
        <v>4</v>
      </c>
      <c r="D1567" t="s">
        <v>513</v>
      </c>
      <c r="E1567" t="s">
        <v>62</v>
      </c>
      <c r="F1567">
        <v>1</v>
      </c>
      <c r="G1567" t="s">
        <v>1440</v>
      </c>
      <c r="H1567" t="s">
        <v>1440</v>
      </c>
      <c r="I1567" s="30">
        <v>2</v>
      </c>
      <c r="J1567" s="30">
        <v>6.02</v>
      </c>
      <c r="K1567" s="30">
        <v>0.25</v>
      </c>
      <c r="L1567" s="30">
        <v>40.5</v>
      </c>
      <c r="M1567" s="30">
        <v>9</v>
      </c>
      <c r="N1567" s="30">
        <v>0</v>
      </c>
      <c r="O1567" s="30">
        <v>4</v>
      </c>
      <c r="P1567" s="30">
        <v>3</v>
      </c>
      <c r="Q1567" s="30">
        <f t="shared" si="216"/>
        <v>2</v>
      </c>
      <c r="R1567" s="30">
        <f t="shared" si="217"/>
        <v>6.02</v>
      </c>
      <c r="S1567" s="30">
        <f t="shared" si="218"/>
        <v>0.25</v>
      </c>
      <c r="T1567" s="30">
        <f t="shared" si="219"/>
        <v>40.5</v>
      </c>
      <c r="U1567" s="30">
        <f t="shared" si="220"/>
        <v>9</v>
      </c>
      <c r="V1567" s="30">
        <f t="shared" si="221"/>
        <v>0</v>
      </c>
      <c r="W1567" s="30">
        <f t="shared" si="222"/>
        <v>4</v>
      </c>
      <c r="X1567" s="30">
        <f t="shared" si="223"/>
        <v>3</v>
      </c>
      <c r="Y1567" s="30">
        <f t="shared" si="224"/>
        <v>64.77</v>
      </c>
    </row>
    <row r="1568" spans="1:25" x14ac:dyDescent="0.2">
      <c r="A1568" s="28">
        <v>43207</v>
      </c>
      <c r="B1568">
        <v>2018</v>
      </c>
      <c r="C1568">
        <v>4</v>
      </c>
      <c r="D1568" t="s">
        <v>513</v>
      </c>
      <c r="E1568" t="s">
        <v>411</v>
      </c>
      <c r="F1568">
        <v>2</v>
      </c>
      <c r="G1568" t="s">
        <v>1440</v>
      </c>
      <c r="H1568" t="s">
        <v>1440</v>
      </c>
      <c r="I1568" s="30">
        <v>3.34</v>
      </c>
      <c r="J1568" s="30">
        <v>1.4059999999999999</v>
      </c>
      <c r="K1568" s="30">
        <v>0.15</v>
      </c>
      <c r="L1568" s="30">
        <v>16</v>
      </c>
      <c r="M1568" s="30">
        <v>10</v>
      </c>
      <c r="N1568" s="30">
        <v>0</v>
      </c>
      <c r="O1568" s="30">
        <v>6</v>
      </c>
      <c r="P1568" s="30">
        <v>6</v>
      </c>
      <c r="Q1568" s="30">
        <f t="shared" si="216"/>
        <v>3.34</v>
      </c>
      <c r="R1568" s="30">
        <f t="shared" si="217"/>
        <v>1.4059999999999999</v>
      </c>
      <c r="S1568" s="30">
        <f t="shared" si="218"/>
        <v>0.15</v>
      </c>
      <c r="T1568" s="30">
        <f t="shared" si="219"/>
        <v>16</v>
      </c>
      <c r="U1568" s="30">
        <f t="shared" si="220"/>
        <v>10</v>
      </c>
      <c r="V1568" s="30">
        <f t="shared" si="221"/>
        <v>0</v>
      </c>
      <c r="W1568" s="30">
        <f t="shared" si="222"/>
        <v>6</v>
      </c>
      <c r="X1568" s="30">
        <f t="shared" si="223"/>
        <v>6</v>
      </c>
      <c r="Y1568" s="30">
        <f t="shared" si="224"/>
        <v>42.896000000000001</v>
      </c>
    </row>
    <row r="1569" spans="1:25" x14ac:dyDescent="0.2">
      <c r="A1569" s="28">
        <v>43208</v>
      </c>
      <c r="B1569">
        <v>2018</v>
      </c>
      <c r="C1569">
        <v>4</v>
      </c>
      <c r="D1569" t="s">
        <v>513</v>
      </c>
      <c r="E1569" t="s">
        <v>413</v>
      </c>
      <c r="F1569">
        <v>3</v>
      </c>
      <c r="G1569" t="s">
        <v>1440</v>
      </c>
      <c r="H1569" t="s">
        <v>1440</v>
      </c>
      <c r="I1569" s="30">
        <v>5</v>
      </c>
      <c r="J1569" s="30">
        <v>0.54</v>
      </c>
      <c r="K1569" s="30">
        <v>3.25</v>
      </c>
      <c r="L1569" s="30">
        <v>25.25</v>
      </c>
      <c r="M1569" s="30">
        <v>5</v>
      </c>
      <c r="N1569" s="30">
        <v>0</v>
      </c>
      <c r="O1569" s="30">
        <v>7</v>
      </c>
      <c r="P1569" s="30">
        <v>1</v>
      </c>
      <c r="Q1569" s="30">
        <f t="shared" si="216"/>
        <v>5</v>
      </c>
      <c r="R1569" s="30">
        <f t="shared" si="217"/>
        <v>0.54</v>
      </c>
      <c r="S1569" s="30">
        <f t="shared" si="218"/>
        <v>3.25</v>
      </c>
      <c r="T1569" s="30">
        <f t="shared" si="219"/>
        <v>25.25</v>
      </c>
      <c r="U1569" s="30">
        <f t="shared" si="220"/>
        <v>5</v>
      </c>
      <c r="V1569" s="30">
        <f t="shared" si="221"/>
        <v>0</v>
      </c>
      <c r="W1569" s="30">
        <f t="shared" si="222"/>
        <v>7</v>
      </c>
      <c r="X1569" s="30">
        <f t="shared" si="223"/>
        <v>1</v>
      </c>
      <c r="Y1569" s="30">
        <f t="shared" si="224"/>
        <v>47.04</v>
      </c>
    </row>
    <row r="1570" spans="1:25" x14ac:dyDescent="0.2">
      <c r="A1570" s="28">
        <v>43209</v>
      </c>
      <c r="B1570">
        <v>2018</v>
      </c>
      <c r="C1570">
        <v>4</v>
      </c>
      <c r="D1570" t="s">
        <v>513</v>
      </c>
      <c r="E1570" t="s">
        <v>415</v>
      </c>
      <c r="F1570">
        <v>4</v>
      </c>
      <c r="G1570" t="s">
        <v>1440</v>
      </c>
      <c r="H1570" t="s">
        <v>1440</v>
      </c>
      <c r="I1570" s="30">
        <v>5</v>
      </c>
      <c r="J1570" s="30">
        <v>5.67</v>
      </c>
      <c r="K1570" s="30">
        <v>1</v>
      </c>
      <c r="L1570" s="30">
        <v>31.375</v>
      </c>
      <c r="M1570" s="30">
        <v>3</v>
      </c>
      <c r="N1570" s="30">
        <v>0</v>
      </c>
      <c r="O1570" s="30">
        <v>1</v>
      </c>
      <c r="P1570" s="30">
        <v>7</v>
      </c>
      <c r="Q1570" s="30">
        <f t="shared" si="216"/>
        <v>5</v>
      </c>
      <c r="R1570" s="30">
        <f t="shared" si="217"/>
        <v>5.67</v>
      </c>
      <c r="S1570" s="30">
        <f t="shared" si="218"/>
        <v>1</v>
      </c>
      <c r="T1570" s="30">
        <f t="shared" si="219"/>
        <v>31.375</v>
      </c>
      <c r="U1570" s="30">
        <f t="shared" si="220"/>
        <v>3</v>
      </c>
      <c r="V1570" s="30">
        <f t="shared" si="221"/>
        <v>0</v>
      </c>
      <c r="W1570" s="30">
        <f t="shared" si="222"/>
        <v>1</v>
      </c>
      <c r="X1570" s="30">
        <f t="shared" si="223"/>
        <v>7</v>
      </c>
      <c r="Y1570" s="30">
        <f t="shared" si="224"/>
        <v>54.045000000000002</v>
      </c>
    </row>
    <row r="1571" spans="1:25" x14ac:dyDescent="0.2">
      <c r="A1571" s="28">
        <v>43210</v>
      </c>
      <c r="B1571">
        <v>2018</v>
      </c>
      <c r="C1571">
        <v>4</v>
      </c>
      <c r="D1571" t="s">
        <v>513</v>
      </c>
      <c r="E1571" t="s">
        <v>417</v>
      </c>
      <c r="F1571">
        <v>5</v>
      </c>
      <c r="G1571" t="s">
        <v>1440</v>
      </c>
      <c r="H1571" t="s">
        <v>1440</v>
      </c>
      <c r="I1571" s="30">
        <v>5</v>
      </c>
      <c r="J1571" s="30">
        <v>4.5060000000000002</v>
      </c>
      <c r="K1571" s="30">
        <v>0</v>
      </c>
      <c r="L1571" s="30">
        <v>15</v>
      </c>
      <c r="M1571" s="30">
        <v>10</v>
      </c>
      <c r="N1571" s="30">
        <v>0</v>
      </c>
      <c r="O1571" s="30">
        <v>6</v>
      </c>
      <c r="P1571" s="30">
        <v>9</v>
      </c>
      <c r="Q1571" s="30">
        <f t="shared" si="216"/>
        <v>5</v>
      </c>
      <c r="R1571" s="30">
        <f t="shared" si="217"/>
        <v>4.5060000000000002</v>
      </c>
      <c r="S1571" s="30">
        <f t="shared" si="218"/>
        <v>0</v>
      </c>
      <c r="T1571" s="30">
        <f t="shared" si="219"/>
        <v>15</v>
      </c>
      <c r="U1571" s="30">
        <f t="shared" si="220"/>
        <v>10</v>
      </c>
      <c r="V1571" s="30">
        <f t="shared" si="221"/>
        <v>0</v>
      </c>
      <c r="W1571" s="30">
        <f t="shared" si="222"/>
        <v>6</v>
      </c>
      <c r="X1571" s="30">
        <f t="shared" si="223"/>
        <v>9</v>
      </c>
      <c r="Y1571" s="30">
        <f t="shared" si="224"/>
        <v>49.506</v>
      </c>
    </row>
    <row r="1572" spans="1:25" x14ac:dyDescent="0.2">
      <c r="A1572" s="28">
        <v>43211</v>
      </c>
      <c r="B1572">
        <v>2018</v>
      </c>
      <c r="C1572">
        <v>4</v>
      </c>
      <c r="D1572" t="s">
        <v>513</v>
      </c>
      <c r="E1572" t="s">
        <v>419</v>
      </c>
      <c r="F1572">
        <v>6</v>
      </c>
      <c r="G1572" t="s">
        <v>1440</v>
      </c>
      <c r="H1572" t="s">
        <v>1440</v>
      </c>
      <c r="I1572" s="30">
        <v>3.5</v>
      </c>
      <c r="J1572" s="30">
        <v>3.4390000000000001</v>
      </c>
      <c r="K1572" s="30">
        <v>2</v>
      </c>
      <c r="L1572" s="30">
        <v>40.4</v>
      </c>
      <c r="M1572" s="30">
        <v>7</v>
      </c>
      <c r="N1572" s="30">
        <v>0</v>
      </c>
      <c r="O1572" s="30">
        <v>4</v>
      </c>
      <c r="P1572" s="30">
        <v>6.2</v>
      </c>
      <c r="Q1572" s="30">
        <f t="shared" si="216"/>
        <v>3.5</v>
      </c>
      <c r="R1572" s="30">
        <f t="shared" si="217"/>
        <v>3.4390000000000001</v>
      </c>
      <c r="S1572" s="30">
        <f t="shared" si="218"/>
        <v>2</v>
      </c>
      <c r="T1572" s="30">
        <f t="shared" si="219"/>
        <v>40.4</v>
      </c>
      <c r="U1572" s="30">
        <f t="shared" si="220"/>
        <v>7</v>
      </c>
      <c r="V1572" s="30">
        <f t="shared" si="221"/>
        <v>0</v>
      </c>
      <c r="W1572" s="30">
        <f t="shared" si="222"/>
        <v>4</v>
      </c>
      <c r="X1572" s="30">
        <f t="shared" si="223"/>
        <v>6.2</v>
      </c>
      <c r="Y1572" s="30">
        <f t="shared" si="224"/>
        <v>66.539000000000001</v>
      </c>
    </row>
    <row r="1573" spans="1:25" x14ac:dyDescent="0.2">
      <c r="A1573" s="28">
        <v>43212</v>
      </c>
      <c r="B1573">
        <v>2018</v>
      </c>
      <c r="C1573">
        <v>4</v>
      </c>
      <c r="D1573" t="s">
        <v>513</v>
      </c>
      <c r="E1573" t="s">
        <v>421</v>
      </c>
      <c r="F1573">
        <v>7</v>
      </c>
      <c r="G1573" t="s">
        <v>1440</v>
      </c>
      <c r="H1573" t="s">
        <v>1440</v>
      </c>
      <c r="I1573" s="30">
        <v>6</v>
      </c>
      <c r="J1573" s="30">
        <v>5.09</v>
      </c>
      <c r="K1573" s="30">
        <v>3.5</v>
      </c>
      <c r="L1573" s="30">
        <v>42.5</v>
      </c>
      <c r="M1573" s="30">
        <v>7</v>
      </c>
      <c r="N1573" s="30">
        <v>0</v>
      </c>
      <c r="O1573" s="30">
        <v>0</v>
      </c>
      <c r="P1573" s="30">
        <v>6.5</v>
      </c>
      <c r="Q1573" s="30">
        <f t="shared" si="216"/>
        <v>6</v>
      </c>
      <c r="R1573" s="30">
        <f t="shared" si="217"/>
        <v>5.09</v>
      </c>
      <c r="S1573" s="30">
        <f t="shared" si="218"/>
        <v>3.5</v>
      </c>
      <c r="T1573" s="30">
        <f t="shared" si="219"/>
        <v>42.5</v>
      </c>
      <c r="U1573" s="30">
        <f t="shared" si="220"/>
        <v>7</v>
      </c>
      <c r="V1573" s="30">
        <f t="shared" si="221"/>
        <v>0</v>
      </c>
      <c r="W1573" s="30">
        <f t="shared" si="222"/>
        <v>0</v>
      </c>
      <c r="X1573" s="30">
        <f t="shared" si="223"/>
        <v>6.5</v>
      </c>
      <c r="Y1573" s="30">
        <f t="shared" si="224"/>
        <v>70.59</v>
      </c>
    </row>
    <row r="1574" spans="1:25" x14ac:dyDescent="0.2">
      <c r="A1574" s="28">
        <v>43213</v>
      </c>
      <c r="B1574">
        <v>2018</v>
      </c>
      <c r="C1574">
        <v>4</v>
      </c>
      <c r="D1574" t="s">
        <v>513</v>
      </c>
      <c r="E1574" t="s">
        <v>62</v>
      </c>
      <c r="F1574">
        <v>1</v>
      </c>
      <c r="G1574" t="s">
        <v>1440</v>
      </c>
      <c r="H1574" t="s">
        <v>1440</v>
      </c>
      <c r="I1574" s="30">
        <v>7</v>
      </c>
      <c r="J1574" s="30">
        <v>0.69299999999999995</v>
      </c>
      <c r="K1574" s="30">
        <v>1</v>
      </c>
      <c r="L1574" s="30">
        <v>15.561999999999999</v>
      </c>
      <c r="M1574" s="30">
        <v>7</v>
      </c>
      <c r="N1574" s="30">
        <v>0</v>
      </c>
      <c r="O1574" s="30">
        <v>2</v>
      </c>
      <c r="P1574" s="30">
        <v>9</v>
      </c>
      <c r="Q1574" s="30">
        <f t="shared" si="216"/>
        <v>7</v>
      </c>
      <c r="R1574" s="30">
        <f t="shared" si="217"/>
        <v>0.69299999999999995</v>
      </c>
      <c r="S1574" s="30">
        <f t="shared" si="218"/>
        <v>1</v>
      </c>
      <c r="T1574" s="30">
        <f t="shared" si="219"/>
        <v>15.561999999999999</v>
      </c>
      <c r="U1574" s="30">
        <f t="shared" si="220"/>
        <v>7</v>
      </c>
      <c r="V1574" s="30">
        <f t="shared" si="221"/>
        <v>0</v>
      </c>
      <c r="W1574" s="30">
        <f t="shared" si="222"/>
        <v>2</v>
      </c>
      <c r="X1574" s="30">
        <f t="shared" si="223"/>
        <v>9</v>
      </c>
      <c r="Y1574" s="30">
        <f t="shared" si="224"/>
        <v>42.254999999999995</v>
      </c>
    </row>
    <row r="1575" spans="1:25" x14ac:dyDescent="0.2">
      <c r="A1575" s="28">
        <v>43214</v>
      </c>
      <c r="B1575">
        <v>2018</v>
      </c>
      <c r="C1575">
        <v>4</v>
      </c>
      <c r="D1575" t="s">
        <v>513</v>
      </c>
      <c r="E1575" t="s">
        <v>411</v>
      </c>
      <c r="F1575">
        <v>2</v>
      </c>
      <c r="G1575" t="s">
        <v>1440</v>
      </c>
      <c r="H1575" t="s">
        <v>1440</v>
      </c>
      <c r="I1575" s="30">
        <v>6</v>
      </c>
      <c r="J1575" s="30">
        <v>4.4619999999999997</v>
      </c>
      <c r="K1575" s="30">
        <v>6</v>
      </c>
      <c r="L1575" s="30">
        <v>20</v>
      </c>
      <c r="M1575" s="30">
        <v>9</v>
      </c>
      <c r="N1575" s="30">
        <v>0</v>
      </c>
      <c r="O1575" s="30">
        <v>1</v>
      </c>
      <c r="P1575" s="30">
        <v>12</v>
      </c>
      <c r="Q1575" s="30">
        <f t="shared" si="216"/>
        <v>6</v>
      </c>
      <c r="R1575" s="30">
        <f t="shared" si="217"/>
        <v>4.4619999999999997</v>
      </c>
      <c r="S1575" s="30">
        <f t="shared" si="218"/>
        <v>6</v>
      </c>
      <c r="T1575" s="30">
        <f t="shared" si="219"/>
        <v>20</v>
      </c>
      <c r="U1575" s="30">
        <f t="shared" si="220"/>
        <v>9</v>
      </c>
      <c r="V1575" s="30">
        <f t="shared" si="221"/>
        <v>0</v>
      </c>
      <c r="W1575" s="30">
        <f t="shared" si="222"/>
        <v>1</v>
      </c>
      <c r="X1575" s="30">
        <f t="shared" si="223"/>
        <v>12</v>
      </c>
      <c r="Y1575" s="30">
        <f t="shared" si="224"/>
        <v>58.462000000000003</v>
      </c>
    </row>
    <row r="1576" spans="1:25" x14ac:dyDescent="0.2">
      <c r="A1576" s="28">
        <v>43215</v>
      </c>
      <c r="B1576">
        <v>2018</v>
      </c>
      <c r="C1576">
        <v>4</v>
      </c>
      <c r="D1576" t="s">
        <v>513</v>
      </c>
      <c r="E1576" t="s">
        <v>413</v>
      </c>
      <c r="F1576">
        <v>3</v>
      </c>
      <c r="G1576" t="s">
        <v>1440</v>
      </c>
      <c r="H1576" t="s">
        <v>1440</v>
      </c>
      <c r="I1576" s="30">
        <v>9</v>
      </c>
      <c r="J1576" s="30">
        <v>7.66</v>
      </c>
      <c r="K1576" s="30">
        <v>5</v>
      </c>
      <c r="L1576" s="30">
        <v>18.100000000000001</v>
      </c>
      <c r="M1576" s="30">
        <v>8</v>
      </c>
      <c r="N1576" s="30">
        <v>2</v>
      </c>
      <c r="O1576" s="30">
        <v>30</v>
      </c>
      <c r="P1576" s="30">
        <v>9</v>
      </c>
      <c r="Q1576" s="30">
        <f t="shared" si="216"/>
        <v>9</v>
      </c>
      <c r="R1576" s="30">
        <f t="shared" si="217"/>
        <v>7.66</v>
      </c>
      <c r="S1576" s="30">
        <f t="shared" si="218"/>
        <v>5</v>
      </c>
      <c r="T1576" s="30">
        <f t="shared" si="219"/>
        <v>18.100000000000001</v>
      </c>
      <c r="U1576" s="30">
        <f t="shared" si="220"/>
        <v>8</v>
      </c>
      <c r="V1576" s="30">
        <f t="shared" si="221"/>
        <v>2</v>
      </c>
      <c r="W1576" s="30">
        <f t="shared" si="222"/>
        <v>30</v>
      </c>
      <c r="X1576" s="30">
        <f t="shared" si="223"/>
        <v>9</v>
      </c>
      <c r="Y1576" s="30">
        <f t="shared" si="224"/>
        <v>88.76</v>
      </c>
    </row>
    <row r="1577" spans="1:25" x14ac:dyDescent="0.2">
      <c r="A1577" s="28">
        <v>43216</v>
      </c>
      <c r="B1577">
        <v>2018</v>
      </c>
      <c r="C1577">
        <v>4</v>
      </c>
      <c r="D1577" t="s">
        <v>513</v>
      </c>
      <c r="E1577" t="s">
        <v>415</v>
      </c>
      <c r="F1577">
        <v>4</v>
      </c>
      <c r="G1577" t="s">
        <v>1440</v>
      </c>
      <c r="H1577" t="s">
        <v>1440</v>
      </c>
      <c r="I1577" s="30">
        <v>5.33</v>
      </c>
      <c r="J1577" s="30">
        <v>1.099</v>
      </c>
      <c r="K1577" s="30">
        <v>2</v>
      </c>
      <c r="L1577" s="30">
        <v>18</v>
      </c>
      <c r="M1577" s="30">
        <v>8</v>
      </c>
      <c r="N1577" s="30">
        <v>0</v>
      </c>
      <c r="O1577" s="30">
        <v>7</v>
      </c>
      <c r="P1577" s="30">
        <v>5</v>
      </c>
      <c r="Q1577" s="30">
        <f t="shared" si="216"/>
        <v>5.33</v>
      </c>
      <c r="R1577" s="30">
        <f t="shared" si="217"/>
        <v>1.099</v>
      </c>
      <c r="S1577" s="30">
        <f t="shared" si="218"/>
        <v>2</v>
      </c>
      <c r="T1577" s="30">
        <f t="shared" si="219"/>
        <v>18</v>
      </c>
      <c r="U1577" s="30">
        <f t="shared" si="220"/>
        <v>8</v>
      </c>
      <c r="V1577" s="30">
        <f t="shared" si="221"/>
        <v>0</v>
      </c>
      <c r="W1577" s="30">
        <f t="shared" si="222"/>
        <v>7</v>
      </c>
      <c r="X1577" s="30">
        <f t="shared" si="223"/>
        <v>5</v>
      </c>
      <c r="Y1577" s="30">
        <f t="shared" si="224"/>
        <v>46.429000000000002</v>
      </c>
    </row>
    <row r="1578" spans="1:25" x14ac:dyDescent="0.2">
      <c r="A1578" s="28">
        <v>43217</v>
      </c>
      <c r="B1578">
        <v>2018</v>
      </c>
      <c r="C1578">
        <v>4</v>
      </c>
      <c r="D1578" t="s">
        <v>513</v>
      </c>
      <c r="E1578" t="s">
        <v>417</v>
      </c>
      <c r="F1578">
        <v>5</v>
      </c>
      <c r="G1578" t="s">
        <v>1440</v>
      </c>
      <c r="H1578" t="s">
        <v>1440</v>
      </c>
      <c r="I1578" s="30">
        <v>6.68</v>
      </c>
      <c r="J1578" s="30">
        <v>3.5289999999999999</v>
      </c>
      <c r="K1578" s="30">
        <v>3</v>
      </c>
      <c r="L1578" s="30">
        <v>43</v>
      </c>
      <c r="M1578" s="30">
        <v>12</v>
      </c>
      <c r="N1578" s="30">
        <v>0</v>
      </c>
      <c r="O1578" s="30">
        <v>6</v>
      </c>
      <c r="P1578" s="30">
        <v>4</v>
      </c>
      <c r="Q1578" s="30">
        <f t="shared" si="216"/>
        <v>6.68</v>
      </c>
      <c r="R1578" s="30">
        <f t="shared" si="217"/>
        <v>3.5289999999999999</v>
      </c>
      <c r="S1578" s="30">
        <f t="shared" si="218"/>
        <v>3</v>
      </c>
      <c r="T1578" s="30">
        <f t="shared" si="219"/>
        <v>43</v>
      </c>
      <c r="U1578" s="30">
        <f t="shared" si="220"/>
        <v>12</v>
      </c>
      <c r="V1578" s="30">
        <f t="shared" si="221"/>
        <v>0</v>
      </c>
      <c r="W1578" s="30">
        <f t="shared" si="222"/>
        <v>6</v>
      </c>
      <c r="X1578" s="30">
        <f t="shared" si="223"/>
        <v>4</v>
      </c>
      <c r="Y1578" s="30">
        <f t="shared" si="224"/>
        <v>78.209000000000003</v>
      </c>
    </row>
    <row r="1579" spans="1:25" x14ac:dyDescent="0.2">
      <c r="A1579" s="28">
        <v>43218</v>
      </c>
      <c r="B1579">
        <v>2018</v>
      </c>
      <c r="C1579">
        <v>4</v>
      </c>
      <c r="D1579" t="s">
        <v>513</v>
      </c>
      <c r="E1579" t="s">
        <v>419</v>
      </c>
      <c r="F1579">
        <v>6</v>
      </c>
      <c r="G1579" t="s">
        <v>1440</v>
      </c>
      <c r="H1579" t="s">
        <v>1440</v>
      </c>
      <c r="I1579" s="30">
        <v>9.33</v>
      </c>
      <c r="J1579" s="30">
        <v>2</v>
      </c>
      <c r="K1579" s="30">
        <v>2.0499999999999998</v>
      </c>
      <c r="L1579" s="30">
        <v>27.25</v>
      </c>
      <c r="M1579" s="30">
        <v>11</v>
      </c>
      <c r="N1579" s="30">
        <v>1</v>
      </c>
      <c r="O1579" s="30">
        <v>6</v>
      </c>
      <c r="P1579" s="30">
        <v>7</v>
      </c>
      <c r="Q1579" s="30">
        <f t="shared" si="216"/>
        <v>9.33</v>
      </c>
      <c r="R1579" s="30">
        <f t="shared" si="217"/>
        <v>2</v>
      </c>
      <c r="S1579" s="30">
        <f t="shared" si="218"/>
        <v>2.0499999999999998</v>
      </c>
      <c r="T1579" s="30">
        <f t="shared" si="219"/>
        <v>27.25</v>
      </c>
      <c r="U1579" s="30">
        <f t="shared" si="220"/>
        <v>11</v>
      </c>
      <c r="V1579" s="30">
        <f t="shared" si="221"/>
        <v>1</v>
      </c>
      <c r="W1579" s="30">
        <f t="shared" si="222"/>
        <v>6</v>
      </c>
      <c r="X1579" s="30">
        <f t="shared" si="223"/>
        <v>7</v>
      </c>
      <c r="Y1579" s="30">
        <f t="shared" si="224"/>
        <v>65.63</v>
      </c>
    </row>
    <row r="1580" spans="1:25" x14ac:dyDescent="0.2">
      <c r="A1580" s="28">
        <v>43219</v>
      </c>
      <c r="B1580">
        <v>2018</v>
      </c>
      <c r="C1580">
        <v>4</v>
      </c>
      <c r="D1580" t="s">
        <v>513</v>
      </c>
      <c r="E1580" t="s">
        <v>421</v>
      </c>
      <c r="F1580">
        <v>7</v>
      </c>
      <c r="G1580" t="s">
        <v>1440</v>
      </c>
      <c r="H1580" t="s">
        <v>1440</v>
      </c>
      <c r="I1580" s="30">
        <v>7.33</v>
      </c>
      <c r="J1580" s="30">
        <v>6</v>
      </c>
      <c r="K1580" s="30">
        <v>6</v>
      </c>
      <c r="L1580" s="30">
        <v>14</v>
      </c>
      <c r="M1580" s="30">
        <v>5</v>
      </c>
      <c r="N1580" s="30">
        <v>0</v>
      </c>
      <c r="O1580" s="30">
        <v>14</v>
      </c>
      <c r="P1580" s="30">
        <v>10.4</v>
      </c>
      <c r="Q1580" s="30">
        <f t="shared" si="216"/>
        <v>7.33</v>
      </c>
      <c r="R1580" s="30">
        <f t="shared" si="217"/>
        <v>6</v>
      </c>
      <c r="S1580" s="30">
        <f t="shared" si="218"/>
        <v>6</v>
      </c>
      <c r="T1580" s="30">
        <f t="shared" si="219"/>
        <v>14</v>
      </c>
      <c r="U1580" s="30">
        <f t="shared" si="220"/>
        <v>5</v>
      </c>
      <c r="V1580" s="30">
        <f t="shared" si="221"/>
        <v>0</v>
      </c>
      <c r="W1580" s="30">
        <f t="shared" si="222"/>
        <v>14</v>
      </c>
      <c r="X1580" s="30">
        <f t="shared" si="223"/>
        <v>10.4</v>
      </c>
      <c r="Y1580" s="30">
        <f t="shared" si="224"/>
        <v>62.73</v>
      </c>
    </row>
    <row r="1581" spans="1:25" x14ac:dyDescent="0.2">
      <c r="A1581" s="28">
        <v>43220</v>
      </c>
      <c r="B1581">
        <v>2018</v>
      </c>
      <c r="C1581">
        <v>4</v>
      </c>
      <c r="D1581" t="s">
        <v>513</v>
      </c>
      <c r="E1581" t="s">
        <v>62</v>
      </c>
      <c r="F1581">
        <v>1</v>
      </c>
      <c r="G1581" t="s">
        <v>1440</v>
      </c>
      <c r="H1581" t="s">
        <v>1440</v>
      </c>
      <c r="I1581" s="30">
        <v>5</v>
      </c>
      <c r="J1581" s="30">
        <v>6.66</v>
      </c>
      <c r="K1581" s="30">
        <v>3</v>
      </c>
      <c r="L1581" s="30">
        <v>14.125</v>
      </c>
      <c r="M1581" s="30">
        <v>12</v>
      </c>
      <c r="N1581" s="30">
        <v>0</v>
      </c>
      <c r="O1581" s="30">
        <v>1</v>
      </c>
      <c r="P1581" s="30">
        <v>7</v>
      </c>
      <c r="Q1581" s="30">
        <f t="shared" si="216"/>
        <v>5</v>
      </c>
      <c r="R1581" s="30">
        <f t="shared" si="217"/>
        <v>6.66</v>
      </c>
      <c r="S1581" s="30">
        <f t="shared" si="218"/>
        <v>3</v>
      </c>
      <c r="T1581" s="30">
        <f t="shared" si="219"/>
        <v>14.125</v>
      </c>
      <c r="U1581" s="30">
        <f t="shared" si="220"/>
        <v>12</v>
      </c>
      <c r="V1581" s="30">
        <f t="shared" si="221"/>
        <v>0</v>
      </c>
      <c r="W1581" s="30">
        <f t="shared" si="222"/>
        <v>1</v>
      </c>
      <c r="X1581" s="30">
        <f t="shared" si="223"/>
        <v>7</v>
      </c>
      <c r="Y1581" s="30">
        <f t="shared" si="224"/>
        <v>48.784999999999997</v>
      </c>
    </row>
    <row r="1582" spans="1:25" x14ac:dyDescent="0.2">
      <c r="A1582" s="28">
        <v>43221</v>
      </c>
      <c r="B1582">
        <v>2018</v>
      </c>
      <c r="C1582">
        <v>5</v>
      </c>
      <c r="D1582" t="s">
        <v>514</v>
      </c>
      <c r="E1582" t="s">
        <v>411</v>
      </c>
      <c r="F1582">
        <v>2</v>
      </c>
      <c r="G1582" t="s">
        <v>1440</v>
      </c>
      <c r="H1582" t="s">
        <v>1440</v>
      </c>
      <c r="I1582" s="30">
        <v>2.34</v>
      </c>
      <c r="J1582" s="30">
        <v>0</v>
      </c>
      <c r="K1582" s="30">
        <v>1</v>
      </c>
      <c r="L1582" s="30">
        <v>6.2</v>
      </c>
      <c r="M1582" s="30">
        <v>0</v>
      </c>
      <c r="N1582" s="30">
        <v>0</v>
      </c>
      <c r="O1582" s="30">
        <v>1</v>
      </c>
      <c r="P1582" s="30">
        <v>8</v>
      </c>
      <c r="Q1582" s="30">
        <f t="shared" si="216"/>
        <v>2.34</v>
      </c>
      <c r="R1582" s="30">
        <f t="shared" si="217"/>
        <v>0</v>
      </c>
      <c r="S1582" s="30">
        <f t="shared" si="218"/>
        <v>1</v>
      </c>
      <c r="T1582" s="30">
        <f t="shared" si="219"/>
        <v>6.2</v>
      </c>
      <c r="U1582" s="30">
        <f t="shared" si="220"/>
        <v>0</v>
      </c>
      <c r="V1582" s="30">
        <f t="shared" si="221"/>
        <v>0</v>
      </c>
      <c r="W1582" s="30">
        <f t="shared" si="222"/>
        <v>1</v>
      </c>
      <c r="X1582" s="30">
        <f t="shared" si="223"/>
        <v>8</v>
      </c>
      <c r="Y1582" s="30">
        <f t="shared" si="224"/>
        <v>18.54</v>
      </c>
    </row>
    <row r="1583" spans="1:25" x14ac:dyDescent="0.2">
      <c r="A1583" s="28">
        <v>43222</v>
      </c>
      <c r="B1583">
        <v>2018</v>
      </c>
      <c r="C1583">
        <v>5</v>
      </c>
      <c r="D1583" t="s">
        <v>514</v>
      </c>
      <c r="E1583" t="s">
        <v>413</v>
      </c>
      <c r="F1583">
        <v>3</v>
      </c>
      <c r="G1583" t="s">
        <v>1440</v>
      </c>
      <c r="H1583" t="s">
        <v>1440</v>
      </c>
      <c r="I1583" s="30">
        <v>6</v>
      </c>
      <c r="J1583" s="30">
        <v>3.5259999999999998</v>
      </c>
      <c r="K1583" s="30">
        <v>2</v>
      </c>
      <c r="L1583" s="30">
        <v>38.200000000000003</v>
      </c>
      <c r="M1583" s="30">
        <v>7</v>
      </c>
      <c r="N1583" s="30">
        <v>0</v>
      </c>
      <c r="O1583" s="30">
        <v>3</v>
      </c>
      <c r="P1583" s="30">
        <v>9</v>
      </c>
      <c r="Q1583" s="30">
        <f t="shared" si="216"/>
        <v>6</v>
      </c>
      <c r="R1583" s="30">
        <f t="shared" si="217"/>
        <v>3.5259999999999998</v>
      </c>
      <c r="S1583" s="30">
        <f t="shared" si="218"/>
        <v>2</v>
      </c>
      <c r="T1583" s="30">
        <f t="shared" si="219"/>
        <v>38.200000000000003</v>
      </c>
      <c r="U1583" s="30">
        <f t="shared" si="220"/>
        <v>7</v>
      </c>
      <c r="V1583" s="30">
        <f t="shared" si="221"/>
        <v>0</v>
      </c>
      <c r="W1583" s="30">
        <f t="shared" si="222"/>
        <v>3</v>
      </c>
      <c r="X1583" s="30">
        <f t="shared" si="223"/>
        <v>9</v>
      </c>
      <c r="Y1583" s="30">
        <f t="shared" si="224"/>
        <v>68.725999999999999</v>
      </c>
    </row>
    <row r="1584" spans="1:25" x14ac:dyDescent="0.2">
      <c r="A1584" s="28">
        <v>43223</v>
      </c>
      <c r="B1584">
        <v>2018</v>
      </c>
      <c r="C1584">
        <v>5</v>
      </c>
      <c r="D1584" t="s">
        <v>514</v>
      </c>
      <c r="E1584" t="s">
        <v>415</v>
      </c>
      <c r="F1584">
        <v>4</v>
      </c>
      <c r="G1584" t="s">
        <v>1440</v>
      </c>
      <c r="H1584" t="s">
        <v>1440</v>
      </c>
      <c r="I1584" s="30">
        <v>2.33</v>
      </c>
      <c r="J1584" s="30">
        <v>1.7789999999999999</v>
      </c>
      <c r="K1584" s="30">
        <v>2</v>
      </c>
      <c r="L1584" s="30">
        <v>27.262</v>
      </c>
      <c r="M1584" s="30">
        <v>10</v>
      </c>
      <c r="N1584" s="30">
        <v>0</v>
      </c>
      <c r="O1584" s="30">
        <v>16</v>
      </c>
      <c r="P1584" s="30">
        <v>10</v>
      </c>
      <c r="Q1584" s="30">
        <f t="shared" si="216"/>
        <v>2.33</v>
      </c>
      <c r="R1584" s="30">
        <f t="shared" si="217"/>
        <v>1.7789999999999999</v>
      </c>
      <c r="S1584" s="30">
        <f t="shared" si="218"/>
        <v>2</v>
      </c>
      <c r="T1584" s="30">
        <f t="shared" si="219"/>
        <v>27.262</v>
      </c>
      <c r="U1584" s="30">
        <f t="shared" si="220"/>
        <v>10</v>
      </c>
      <c r="V1584" s="30">
        <f t="shared" si="221"/>
        <v>0</v>
      </c>
      <c r="W1584" s="30">
        <f t="shared" si="222"/>
        <v>16</v>
      </c>
      <c r="X1584" s="30">
        <f t="shared" si="223"/>
        <v>10</v>
      </c>
      <c r="Y1584" s="30">
        <f t="shared" si="224"/>
        <v>69.371000000000009</v>
      </c>
    </row>
    <row r="1585" spans="1:25" x14ac:dyDescent="0.2">
      <c r="A1585" s="28">
        <v>43224</v>
      </c>
      <c r="B1585">
        <v>2018</v>
      </c>
      <c r="C1585">
        <v>5</v>
      </c>
      <c r="D1585" t="s">
        <v>514</v>
      </c>
      <c r="E1585" t="s">
        <v>417</v>
      </c>
      <c r="F1585">
        <v>5</v>
      </c>
      <c r="G1585" t="s">
        <v>1440</v>
      </c>
      <c r="H1585" t="s">
        <v>1440</v>
      </c>
      <c r="I1585" s="30">
        <v>1</v>
      </c>
      <c r="J1585" s="30">
        <v>2.93</v>
      </c>
      <c r="K1585" s="30">
        <v>5</v>
      </c>
      <c r="L1585" s="30">
        <v>8.75</v>
      </c>
      <c r="M1585" s="30">
        <v>6</v>
      </c>
      <c r="N1585" s="30">
        <v>0</v>
      </c>
      <c r="O1585" s="30">
        <v>2</v>
      </c>
      <c r="P1585" s="30">
        <v>10.5</v>
      </c>
      <c r="Q1585" s="30">
        <f t="shared" si="216"/>
        <v>1</v>
      </c>
      <c r="R1585" s="30">
        <f t="shared" si="217"/>
        <v>2.93</v>
      </c>
      <c r="S1585" s="30">
        <f t="shared" si="218"/>
        <v>5</v>
      </c>
      <c r="T1585" s="30">
        <f t="shared" si="219"/>
        <v>8.75</v>
      </c>
      <c r="U1585" s="30">
        <f t="shared" si="220"/>
        <v>6</v>
      </c>
      <c r="V1585" s="30">
        <f t="shared" si="221"/>
        <v>0</v>
      </c>
      <c r="W1585" s="30">
        <f t="shared" si="222"/>
        <v>2</v>
      </c>
      <c r="X1585" s="30">
        <f t="shared" si="223"/>
        <v>10.5</v>
      </c>
      <c r="Y1585" s="30">
        <f t="shared" si="224"/>
        <v>36.18</v>
      </c>
    </row>
    <row r="1586" spans="1:25" x14ac:dyDescent="0.2">
      <c r="A1586" s="28">
        <v>43225</v>
      </c>
      <c r="B1586">
        <v>2018</v>
      </c>
      <c r="C1586">
        <v>5</v>
      </c>
      <c r="D1586" t="s">
        <v>514</v>
      </c>
      <c r="E1586" t="s">
        <v>419</v>
      </c>
      <c r="F1586">
        <v>6</v>
      </c>
      <c r="G1586" t="s">
        <v>1440</v>
      </c>
      <c r="H1586" t="s">
        <v>1440</v>
      </c>
      <c r="I1586" s="30">
        <v>9</v>
      </c>
      <c r="J1586" s="30">
        <v>3.34</v>
      </c>
      <c r="K1586" s="30">
        <v>5</v>
      </c>
      <c r="L1586" s="30">
        <v>24</v>
      </c>
      <c r="M1586" s="30">
        <v>9</v>
      </c>
      <c r="N1586" s="30">
        <v>0</v>
      </c>
      <c r="O1586" s="30">
        <v>0</v>
      </c>
      <c r="P1586" s="30">
        <v>7</v>
      </c>
      <c r="Q1586" s="30">
        <f t="shared" si="216"/>
        <v>9</v>
      </c>
      <c r="R1586" s="30">
        <f t="shared" si="217"/>
        <v>3.34</v>
      </c>
      <c r="S1586" s="30">
        <f t="shared" si="218"/>
        <v>5</v>
      </c>
      <c r="T1586" s="30">
        <f t="shared" si="219"/>
        <v>24</v>
      </c>
      <c r="U1586" s="30">
        <f t="shared" si="220"/>
        <v>9</v>
      </c>
      <c r="V1586" s="30">
        <f t="shared" si="221"/>
        <v>0</v>
      </c>
      <c r="W1586" s="30">
        <f t="shared" si="222"/>
        <v>0</v>
      </c>
      <c r="X1586" s="30">
        <f t="shared" si="223"/>
        <v>7</v>
      </c>
      <c r="Y1586" s="30">
        <f t="shared" si="224"/>
        <v>57.34</v>
      </c>
    </row>
    <row r="1587" spans="1:25" x14ac:dyDescent="0.2">
      <c r="A1587" s="28">
        <v>43226</v>
      </c>
      <c r="B1587">
        <v>2018</v>
      </c>
      <c r="C1587">
        <v>5</v>
      </c>
      <c r="D1587" t="s">
        <v>514</v>
      </c>
      <c r="E1587" t="s">
        <v>421</v>
      </c>
      <c r="F1587">
        <v>7</v>
      </c>
      <c r="G1587" t="s">
        <v>1440</v>
      </c>
      <c r="H1587" t="s">
        <v>1440</v>
      </c>
      <c r="I1587" s="30">
        <v>3.34</v>
      </c>
      <c r="J1587" s="30">
        <v>10.66</v>
      </c>
      <c r="K1587" s="30">
        <v>0.25</v>
      </c>
      <c r="L1587" s="30">
        <v>18.2</v>
      </c>
      <c r="M1587" s="30">
        <v>9</v>
      </c>
      <c r="N1587" s="30">
        <v>0</v>
      </c>
      <c r="O1587" s="30">
        <v>3</v>
      </c>
      <c r="P1587" s="30">
        <v>13.5</v>
      </c>
      <c r="Q1587" s="30">
        <f t="shared" si="216"/>
        <v>3.34</v>
      </c>
      <c r="R1587" s="30">
        <f t="shared" si="217"/>
        <v>10.66</v>
      </c>
      <c r="S1587" s="30">
        <f t="shared" si="218"/>
        <v>0.25</v>
      </c>
      <c r="T1587" s="30">
        <f t="shared" si="219"/>
        <v>18.2</v>
      </c>
      <c r="U1587" s="30">
        <f t="shared" si="220"/>
        <v>9</v>
      </c>
      <c r="V1587" s="30">
        <f t="shared" si="221"/>
        <v>0</v>
      </c>
      <c r="W1587" s="30">
        <f t="shared" si="222"/>
        <v>3</v>
      </c>
      <c r="X1587" s="30">
        <f t="shared" si="223"/>
        <v>13.5</v>
      </c>
      <c r="Y1587" s="30">
        <f t="shared" si="224"/>
        <v>57.95</v>
      </c>
    </row>
    <row r="1588" spans="1:25" x14ac:dyDescent="0.2">
      <c r="A1588" s="28">
        <v>43227</v>
      </c>
      <c r="B1588">
        <v>2018</v>
      </c>
      <c r="C1588">
        <v>5</v>
      </c>
      <c r="D1588" t="s">
        <v>514</v>
      </c>
      <c r="E1588" t="s">
        <v>62</v>
      </c>
      <c r="F1588">
        <v>1</v>
      </c>
      <c r="G1588" t="s">
        <v>1440</v>
      </c>
      <c r="H1588" t="s">
        <v>1440</v>
      </c>
      <c r="I1588" s="30">
        <v>9.66</v>
      </c>
      <c r="J1588" s="30">
        <v>3.3000000000000002E-2</v>
      </c>
      <c r="K1588" s="30">
        <v>0</v>
      </c>
      <c r="L1588" s="30">
        <v>22</v>
      </c>
      <c r="M1588" s="30">
        <v>13</v>
      </c>
      <c r="N1588" s="30">
        <v>0</v>
      </c>
      <c r="O1588" s="30">
        <v>7</v>
      </c>
      <c r="P1588" s="30">
        <v>3</v>
      </c>
      <c r="Q1588" s="30">
        <f t="shared" si="216"/>
        <v>9.66</v>
      </c>
      <c r="R1588" s="30">
        <f t="shared" si="217"/>
        <v>3.3000000000000002E-2</v>
      </c>
      <c r="S1588" s="30">
        <f t="shared" si="218"/>
        <v>0</v>
      </c>
      <c r="T1588" s="30">
        <f t="shared" si="219"/>
        <v>22</v>
      </c>
      <c r="U1588" s="30">
        <f t="shared" si="220"/>
        <v>13</v>
      </c>
      <c r="V1588" s="30">
        <f t="shared" si="221"/>
        <v>0</v>
      </c>
      <c r="W1588" s="30">
        <f t="shared" si="222"/>
        <v>7</v>
      </c>
      <c r="X1588" s="30">
        <f t="shared" si="223"/>
        <v>3</v>
      </c>
      <c r="Y1588" s="30">
        <f t="shared" si="224"/>
        <v>54.692999999999998</v>
      </c>
    </row>
    <row r="1589" spans="1:25" x14ac:dyDescent="0.2">
      <c r="A1589" s="28">
        <v>43228</v>
      </c>
      <c r="B1589">
        <v>2018</v>
      </c>
      <c r="C1589">
        <v>5</v>
      </c>
      <c r="D1589" t="s">
        <v>514</v>
      </c>
      <c r="E1589" t="s">
        <v>411</v>
      </c>
      <c r="F1589">
        <v>2</v>
      </c>
      <c r="G1589" t="s">
        <v>1440</v>
      </c>
      <c r="H1589" t="s">
        <v>1440</v>
      </c>
      <c r="I1589" s="30">
        <v>10.5</v>
      </c>
      <c r="J1589" s="30">
        <v>5.84</v>
      </c>
      <c r="K1589" s="30">
        <v>1</v>
      </c>
      <c r="L1589" s="30">
        <v>15</v>
      </c>
      <c r="M1589" s="30">
        <v>14</v>
      </c>
      <c r="N1589" s="30">
        <v>2</v>
      </c>
      <c r="O1589" s="30">
        <v>1</v>
      </c>
      <c r="P1589" s="30">
        <v>9</v>
      </c>
      <c r="Q1589" s="30">
        <f t="shared" si="216"/>
        <v>10.5</v>
      </c>
      <c r="R1589" s="30">
        <f t="shared" si="217"/>
        <v>5.84</v>
      </c>
      <c r="S1589" s="30">
        <f t="shared" si="218"/>
        <v>1</v>
      </c>
      <c r="T1589" s="30">
        <f t="shared" si="219"/>
        <v>15</v>
      </c>
      <c r="U1589" s="30">
        <f t="shared" si="220"/>
        <v>14</v>
      </c>
      <c r="V1589" s="30">
        <f t="shared" si="221"/>
        <v>2</v>
      </c>
      <c r="W1589" s="30">
        <f t="shared" si="222"/>
        <v>1</v>
      </c>
      <c r="X1589" s="30">
        <f t="shared" si="223"/>
        <v>9</v>
      </c>
      <c r="Y1589" s="30">
        <f t="shared" si="224"/>
        <v>58.34</v>
      </c>
    </row>
    <row r="1590" spans="1:25" x14ac:dyDescent="0.2">
      <c r="A1590" s="28">
        <v>43229</v>
      </c>
      <c r="B1590">
        <v>2018</v>
      </c>
      <c r="C1590">
        <v>5</v>
      </c>
      <c r="D1590" t="s">
        <v>514</v>
      </c>
      <c r="E1590" t="s">
        <v>413</v>
      </c>
      <c r="F1590">
        <v>3</v>
      </c>
      <c r="G1590" t="s">
        <v>1440</v>
      </c>
      <c r="H1590" t="s">
        <v>1440</v>
      </c>
      <c r="I1590" s="30">
        <v>9.34</v>
      </c>
      <c r="J1590" s="30">
        <v>2.33</v>
      </c>
      <c r="K1590" s="30">
        <v>7</v>
      </c>
      <c r="L1590" s="30">
        <v>24.4</v>
      </c>
      <c r="M1590" s="30">
        <v>8</v>
      </c>
      <c r="N1590" s="30">
        <v>2</v>
      </c>
      <c r="O1590" s="30">
        <v>2</v>
      </c>
      <c r="P1590" s="30">
        <v>5</v>
      </c>
      <c r="Q1590" s="30">
        <f t="shared" si="216"/>
        <v>9.34</v>
      </c>
      <c r="R1590" s="30">
        <f t="shared" si="217"/>
        <v>2.33</v>
      </c>
      <c r="S1590" s="30">
        <f t="shared" si="218"/>
        <v>7</v>
      </c>
      <c r="T1590" s="30">
        <f t="shared" si="219"/>
        <v>24.4</v>
      </c>
      <c r="U1590" s="30">
        <f t="shared" si="220"/>
        <v>8</v>
      </c>
      <c r="V1590" s="30">
        <f t="shared" si="221"/>
        <v>2</v>
      </c>
      <c r="W1590" s="30">
        <f t="shared" si="222"/>
        <v>2</v>
      </c>
      <c r="X1590" s="30">
        <f t="shared" si="223"/>
        <v>5</v>
      </c>
      <c r="Y1590" s="30">
        <f t="shared" si="224"/>
        <v>60.07</v>
      </c>
    </row>
    <row r="1591" spans="1:25" x14ac:dyDescent="0.2">
      <c r="A1591" s="28">
        <v>43230</v>
      </c>
      <c r="B1591">
        <v>2018</v>
      </c>
      <c r="C1591">
        <v>5</v>
      </c>
      <c r="D1591" t="s">
        <v>514</v>
      </c>
      <c r="E1591" t="s">
        <v>415</v>
      </c>
      <c r="F1591">
        <v>4</v>
      </c>
      <c r="G1591" t="s">
        <v>1440</v>
      </c>
      <c r="H1591" t="s">
        <v>1440</v>
      </c>
      <c r="I1591" s="30">
        <v>8.5</v>
      </c>
      <c r="J1591" s="30">
        <v>5.32</v>
      </c>
      <c r="K1591" s="30">
        <v>6</v>
      </c>
      <c r="L1591" s="30">
        <v>39</v>
      </c>
      <c r="M1591" s="30">
        <v>12</v>
      </c>
      <c r="N1591" s="30">
        <v>0</v>
      </c>
      <c r="O1591" s="30">
        <v>1</v>
      </c>
      <c r="P1591" s="30">
        <v>6</v>
      </c>
      <c r="Q1591" s="30">
        <f t="shared" si="216"/>
        <v>8.5</v>
      </c>
      <c r="R1591" s="30">
        <f t="shared" si="217"/>
        <v>5.32</v>
      </c>
      <c r="S1591" s="30">
        <f t="shared" si="218"/>
        <v>6</v>
      </c>
      <c r="T1591" s="30">
        <f t="shared" si="219"/>
        <v>39</v>
      </c>
      <c r="U1591" s="30">
        <f t="shared" si="220"/>
        <v>12</v>
      </c>
      <c r="V1591" s="30">
        <f t="shared" si="221"/>
        <v>0</v>
      </c>
      <c r="W1591" s="30">
        <f t="shared" si="222"/>
        <v>1</v>
      </c>
      <c r="X1591" s="30">
        <f t="shared" si="223"/>
        <v>6</v>
      </c>
      <c r="Y1591" s="30">
        <f t="shared" si="224"/>
        <v>77.819999999999993</v>
      </c>
    </row>
    <row r="1592" spans="1:25" x14ac:dyDescent="0.2">
      <c r="A1592" s="28">
        <v>43231</v>
      </c>
      <c r="B1592">
        <v>2018</v>
      </c>
      <c r="C1592">
        <v>5</v>
      </c>
      <c r="D1592" t="s">
        <v>514</v>
      </c>
      <c r="E1592" t="s">
        <v>417</v>
      </c>
      <c r="F1592">
        <v>5</v>
      </c>
      <c r="G1592" t="s">
        <v>1440</v>
      </c>
      <c r="H1592" t="s">
        <v>1440</v>
      </c>
      <c r="I1592" s="30">
        <v>9.33</v>
      </c>
      <c r="J1592" s="30">
        <v>1.34</v>
      </c>
      <c r="K1592" s="30">
        <v>3</v>
      </c>
      <c r="L1592" s="30">
        <v>19</v>
      </c>
      <c r="M1592" s="30">
        <v>6</v>
      </c>
      <c r="N1592" s="30">
        <v>0</v>
      </c>
      <c r="O1592" s="30">
        <v>2</v>
      </c>
      <c r="P1592" s="30">
        <v>10</v>
      </c>
      <c r="Q1592" s="30">
        <f t="shared" si="216"/>
        <v>9.33</v>
      </c>
      <c r="R1592" s="30">
        <f t="shared" si="217"/>
        <v>1.34</v>
      </c>
      <c r="S1592" s="30">
        <f t="shared" si="218"/>
        <v>3</v>
      </c>
      <c r="T1592" s="30">
        <f t="shared" si="219"/>
        <v>19</v>
      </c>
      <c r="U1592" s="30">
        <f t="shared" si="220"/>
        <v>6</v>
      </c>
      <c r="V1592" s="30">
        <f t="shared" si="221"/>
        <v>0</v>
      </c>
      <c r="W1592" s="30">
        <f t="shared" si="222"/>
        <v>2</v>
      </c>
      <c r="X1592" s="30">
        <f t="shared" si="223"/>
        <v>10</v>
      </c>
      <c r="Y1592" s="30">
        <f t="shared" si="224"/>
        <v>50.67</v>
      </c>
    </row>
    <row r="1593" spans="1:25" x14ac:dyDescent="0.2">
      <c r="A1593" s="28">
        <v>43232</v>
      </c>
      <c r="B1593">
        <v>2018</v>
      </c>
      <c r="C1593">
        <v>5</v>
      </c>
      <c r="D1593" t="s">
        <v>514</v>
      </c>
      <c r="E1593" t="s">
        <v>419</v>
      </c>
      <c r="F1593">
        <v>6</v>
      </c>
      <c r="G1593" t="s">
        <v>1440</v>
      </c>
      <c r="H1593" t="s">
        <v>1440</v>
      </c>
      <c r="I1593" s="30">
        <v>1.33</v>
      </c>
      <c r="J1593" s="30">
        <v>3.66</v>
      </c>
      <c r="K1593" s="30">
        <v>5.15</v>
      </c>
      <c r="L1593" s="30">
        <v>27</v>
      </c>
      <c r="M1593" s="30">
        <v>10</v>
      </c>
      <c r="N1593" s="30">
        <v>0</v>
      </c>
      <c r="O1593" s="30">
        <v>11</v>
      </c>
      <c r="P1593" s="30">
        <v>8</v>
      </c>
      <c r="Q1593" s="30">
        <f t="shared" si="216"/>
        <v>1.33</v>
      </c>
      <c r="R1593" s="30">
        <f t="shared" si="217"/>
        <v>3.66</v>
      </c>
      <c r="S1593" s="30">
        <f t="shared" si="218"/>
        <v>5.15</v>
      </c>
      <c r="T1593" s="30">
        <f t="shared" si="219"/>
        <v>27</v>
      </c>
      <c r="U1593" s="30">
        <f t="shared" si="220"/>
        <v>10</v>
      </c>
      <c r="V1593" s="30">
        <f t="shared" si="221"/>
        <v>0</v>
      </c>
      <c r="W1593" s="30">
        <f t="shared" si="222"/>
        <v>11</v>
      </c>
      <c r="X1593" s="30">
        <f t="shared" si="223"/>
        <v>8</v>
      </c>
      <c r="Y1593" s="30">
        <f t="shared" si="224"/>
        <v>66.14</v>
      </c>
    </row>
    <row r="1594" spans="1:25" x14ac:dyDescent="0.2">
      <c r="A1594" s="28">
        <v>43233</v>
      </c>
      <c r="B1594">
        <v>2018</v>
      </c>
      <c r="C1594">
        <v>5</v>
      </c>
      <c r="D1594" t="s">
        <v>514</v>
      </c>
      <c r="E1594" t="s">
        <v>421</v>
      </c>
      <c r="F1594">
        <v>7</v>
      </c>
      <c r="G1594" t="s">
        <v>1440</v>
      </c>
      <c r="H1594" t="s">
        <v>1440</v>
      </c>
      <c r="I1594" s="30">
        <v>5.16</v>
      </c>
      <c r="J1594" s="30">
        <v>5.7590000000000003</v>
      </c>
      <c r="K1594" s="30">
        <v>3</v>
      </c>
      <c r="L1594" s="30">
        <v>14.4</v>
      </c>
      <c r="M1594" s="30">
        <v>3</v>
      </c>
      <c r="N1594" s="30">
        <v>0</v>
      </c>
      <c r="O1594" s="30">
        <v>7</v>
      </c>
      <c r="P1594" s="30">
        <v>10</v>
      </c>
      <c r="Q1594" s="30">
        <f t="shared" si="216"/>
        <v>5.16</v>
      </c>
      <c r="R1594" s="30">
        <f t="shared" si="217"/>
        <v>5.7590000000000003</v>
      </c>
      <c r="S1594" s="30">
        <f t="shared" si="218"/>
        <v>3</v>
      </c>
      <c r="T1594" s="30">
        <f t="shared" si="219"/>
        <v>14.4</v>
      </c>
      <c r="U1594" s="30">
        <f t="shared" si="220"/>
        <v>3</v>
      </c>
      <c r="V1594" s="30">
        <f t="shared" si="221"/>
        <v>0</v>
      </c>
      <c r="W1594" s="30">
        <f t="shared" si="222"/>
        <v>7</v>
      </c>
      <c r="X1594" s="30">
        <f t="shared" si="223"/>
        <v>10</v>
      </c>
      <c r="Y1594" s="30">
        <f t="shared" si="224"/>
        <v>48.319000000000003</v>
      </c>
    </row>
    <row r="1595" spans="1:25" x14ac:dyDescent="0.2">
      <c r="A1595" s="28">
        <v>43234</v>
      </c>
      <c r="B1595">
        <v>2018</v>
      </c>
      <c r="C1595">
        <v>5</v>
      </c>
      <c r="D1595" t="s">
        <v>514</v>
      </c>
      <c r="E1595" t="s">
        <v>62</v>
      </c>
      <c r="F1595">
        <v>1</v>
      </c>
      <c r="G1595" t="s">
        <v>1440</v>
      </c>
      <c r="H1595" t="s">
        <v>1440</v>
      </c>
      <c r="I1595" s="30">
        <v>6</v>
      </c>
      <c r="J1595" s="30">
        <v>6.5389999999999997</v>
      </c>
      <c r="K1595" s="30">
        <v>1</v>
      </c>
      <c r="L1595" s="30">
        <v>20</v>
      </c>
      <c r="M1595" s="30">
        <v>4</v>
      </c>
      <c r="N1595" s="30">
        <v>1</v>
      </c>
      <c r="O1595" s="30">
        <v>37</v>
      </c>
      <c r="P1595" s="30">
        <v>3</v>
      </c>
      <c r="Q1595" s="30">
        <f t="shared" si="216"/>
        <v>6</v>
      </c>
      <c r="R1595" s="30">
        <f t="shared" si="217"/>
        <v>6.5389999999999997</v>
      </c>
      <c r="S1595" s="30">
        <f t="shared" si="218"/>
        <v>1</v>
      </c>
      <c r="T1595" s="30">
        <f t="shared" si="219"/>
        <v>20</v>
      </c>
      <c r="U1595" s="30">
        <f t="shared" si="220"/>
        <v>4</v>
      </c>
      <c r="V1595" s="30">
        <f t="shared" si="221"/>
        <v>1</v>
      </c>
      <c r="W1595" s="30">
        <f t="shared" si="222"/>
        <v>37</v>
      </c>
      <c r="X1595" s="30">
        <f t="shared" si="223"/>
        <v>3</v>
      </c>
      <c r="Y1595" s="30">
        <f t="shared" si="224"/>
        <v>78.539000000000001</v>
      </c>
    </row>
    <row r="1596" spans="1:25" x14ac:dyDescent="0.2">
      <c r="A1596" s="28">
        <v>43235</v>
      </c>
      <c r="B1596">
        <v>2018</v>
      </c>
      <c r="C1596">
        <v>5</v>
      </c>
      <c r="D1596" t="s">
        <v>514</v>
      </c>
      <c r="E1596" t="s">
        <v>411</v>
      </c>
      <c r="F1596">
        <v>2</v>
      </c>
      <c r="G1596" t="s">
        <v>1440</v>
      </c>
      <c r="H1596" t="s">
        <v>1440</v>
      </c>
      <c r="I1596" s="30">
        <v>4</v>
      </c>
      <c r="J1596" s="30">
        <v>0.67</v>
      </c>
      <c r="K1596" s="30">
        <v>2</v>
      </c>
      <c r="L1596" s="30">
        <v>14</v>
      </c>
      <c r="M1596" s="30">
        <v>11</v>
      </c>
      <c r="N1596" s="30">
        <v>0</v>
      </c>
      <c r="O1596" s="30">
        <v>5</v>
      </c>
      <c r="P1596" s="30">
        <v>7</v>
      </c>
      <c r="Q1596" s="30">
        <f t="shared" si="216"/>
        <v>4</v>
      </c>
      <c r="R1596" s="30">
        <f t="shared" si="217"/>
        <v>0.67</v>
      </c>
      <c r="S1596" s="30">
        <f t="shared" si="218"/>
        <v>2</v>
      </c>
      <c r="T1596" s="30">
        <f t="shared" si="219"/>
        <v>14</v>
      </c>
      <c r="U1596" s="30">
        <f t="shared" si="220"/>
        <v>11</v>
      </c>
      <c r="V1596" s="30">
        <f t="shared" si="221"/>
        <v>0</v>
      </c>
      <c r="W1596" s="30">
        <f t="shared" si="222"/>
        <v>5</v>
      </c>
      <c r="X1596" s="30">
        <f t="shared" si="223"/>
        <v>7</v>
      </c>
      <c r="Y1596" s="30">
        <f t="shared" si="224"/>
        <v>43.67</v>
      </c>
    </row>
    <row r="1597" spans="1:25" x14ac:dyDescent="0.2">
      <c r="A1597" s="28">
        <v>43236</v>
      </c>
      <c r="B1597">
        <v>2018</v>
      </c>
      <c r="C1597">
        <v>5</v>
      </c>
      <c r="D1597" t="s">
        <v>514</v>
      </c>
      <c r="E1597" t="s">
        <v>413</v>
      </c>
      <c r="F1597">
        <v>3</v>
      </c>
      <c r="G1597" t="s">
        <v>1440</v>
      </c>
      <c r="H1597" t="s">
        <v>1440</v>
      </c>
      <c r="I1597" s="30">
        <v>4.01</v>
      </c>
      <c r="J1597" s="30">
        <v>2.33</v>
      </c>
      <c r="K1597" s="30">
        <v>2.5</v>
      </c>
      <c r="L1597" s="30">
        <v>13.4</v>
      </c>
      <c r="M1597" s="30">
        <v>9</v>
      </c>
      <c r="N1597" s="30">
        <v>0</v>
      </c>
      <c r="O1597" s="30">
        <v>2</v>
      </c>
      <c r="P1597" s="30">
        <v>8</v>
      </c>
      <c r="Q1597" s="30">
        <f t="shared" si="216"/>
        <v>4.01</v>
      </c>
      <c r="R1597" s="30">
        <f t="shared" si="217"/>
        <v>2.33</v>
      </c>
      <c r="S1597" s="30">
        <f t="shared" si="218"/>
        <v>2.5</v>
      </c>
      <c r="T1597" s="30">
        <f t="shared" si="219"/>
        <v>13.4</v>
      </c>
      <c r="U1597" s="30">
        <f t="shared" si="220"/>
        <v>9</v>
      </c>
      <c r="V1597" s="30">
        <f t="shared" si="221"/>
        <v>0</v>
      </c>
      <c r="W1597" s="30">
        <f t="shared" si="222"/>
        <v>2</v>
      </c>
      <c r="X1597" s="30">
        <f t="shared" si="223"/>
        <v>8</v>
      </c>
      <c r="Y1597" s="30">
        <f t="shared" si="224"/>
        <v>41.24</v>
      </c>
    </row>
    <row r="1598" spans="1:25" x14ac:dyDescent="0.2">
      <c r="A1598" s="28">
        <v>43237</v>
      </c>
      <c r="B1598">
        <v>2018</v>
      </c>
      <c r="C1598">
        <v>5</v>
      </c>
      <c r="D1598" t="s">
        <v>514</v>
      </c>
      <c r="E1598" t="s">
        <v>415</v>
      </c>
      <c r="F1598">
        <v>4</v>
      </c>
      <c r="G1598" t="s">
        <v>1440</v>
      </c>
      <c r="H1598" t="s">
        <v>1440</v>
      </c>
      <c r="I1598" s="30">
        <v>2</v>
      </c>
      <c r="J1598" s="30">
        <v>2.78</v>
      </c>
      <c r="K1598" s="30">
        <v>3.5</v>
      </c>
      <c r="L1598" s="30">
        <v>16</v>
      </c>
      <c r="M1598" s="30">
        <v>11</v>
      </c>
      <c r="N1598" s="30">
        <v>0</v>
      </c>
      <c r="O1598" s="30">
        <v>1</v>
      </c>
      <c r="P1598" s="30">
        <v>4</v>
      </c>
      <c r="Q1598" s="30">
        <f t="shared" si="216"/>
        <v>2</v>
      </c>
      <c r="R1598" s="30">
        <f t="shared" si="217"/>
        <v>2.78</v>
      </c>
      <c r="S1598" s="30">
        <f t="shared" si="218"/>
        <v>3.5</v>
      </c>
      <c r="T1598" s="30">
        <f t="shared" si="219"/>
        <v>16</v>
      </c>
      <c r="U1598" s="30">
        <f t="shared" si="220"/>
        <v>11</v>
      </c>
      <c r="V1598" s="30">
        <f t="shared" si="221"/>
        <v>0</v>
      </c>
      <c r="W1598" s="30">
        <f t="shared" si="222"/>
        <v>1</v>
      </c>
      <c r="X1598" s="30">
        <f t="shared" si="223"/>
        <v>4</v>
      </c>
      <c r="Y1598" s="30">
        <f t="shared" si="224"/>
        <v>40.28</v>
      </c>
    </row>
    <row r="1599" spans="1:25" x14ac:dyDescent="0.2">
      <c r="A1599" s="28">
        <v>43238</v>
      </c>
      <c r="B1599">
        <v>2018</v>
      </c>
      <c r="C1599">
        <v>5</v>
      </c>
      <c r="D1599" t="s">
        <v>514</v>
      </c>
      <c r="E1599" t="s">
        <v>417</v>
      </c>
      <c r="F1599">
        <v>5</v>
      </c>
      <c r="G1599" t="s">
        <v>1440</v>
      </c>
      <c r="H1599" t="s">
        <v>1440</v>
      </c>
      <c r="I1599" s="30">
        <v>2.34</v>
      </c>
      <c r="J1599" s="30">
        <v>1.3959999999999999</v>
      </c>
      <c r="K1599" s="30">
        <v>6</v>
      </c>
      <c r="L1599" s="30">
        <v>30</v>
      </c>
      <c r="M1599" s="30">
        <v>11</v>
      </c>
      <c r="N1599" s="30">
        <v>0</v>
      </c>
      <c r="O1599" s="30">
        <v>2</v>
      </c>
      <c r="P1599" s="30">
        <v>2.4</v>
      </c>
      <c r="Q1599" s="30">
        <f t="shared" si="216"/>
        <v>2.34</v>
      </c>
      <c r="R1599" s="30">
        <f t="shared" si="217"/>
        <v>1.3959999999999999</v>
      </c>
      <c r="S1599" s="30">
        <f t="shared" si="218"/>
        <v>6</v>
      </c>
      <c r="T1599" s="30">
        <f t="shared" si="219"/>
        <v>30</v>
      </c>
      <c r="U1599" s="30">
        <f t="shared" si="220"/>
        <v>11</v>
      </c>
      <c r="V1599" s="30">
        <f t="shared" si="221"/>
        <v>0</v>
      </c>
      <c r="W1599" s="30">
        <f t="shared" si="222"/>
        <v>2</v>
      </c>
      <c r="X1599" s="30">
        <f t="shared" si="223"/>
        <v>2.4</v>
      </c>
      <c r="Y1599" s="30">
        <f t="shared" si="224"/>
        <v>55.136000000000003</v>
      </c>
    </row>
    <row r="1600" spans="1:25" x14ac:dyDescent="0.2">
      <c r="A1600" s="28">
        <v>43239</v>
      </c>
      <c r="B1600">
        <v>2018</v>
      </c>
      <c r="C1600">
        <v>5</v>
      </c>
      <c r="D1600" t="s">
        <v>514</v>
      </c>
      <c r="E1600" t="s">
        <v>419</v>
      </c>
      <c r="F1600">
        <v>6</v>
      </c>
      <c r="G1600" t="s">
        <v>1440</v>
      </c>
      <c r="H1600" t="s">
        <v>1440</v>
      </c>
      <c r="I1600" s="30">
        <v>2.34</v>
      </c>
      <c r="J1600" s="30">
        <v>2.5609999999999999</v>
      </c>
      <c r="K1600" s="30">
        <v>1</v>
      </c>
      <c r="L1600" s="30">
        <v>18.399999999999999</v>
      </c>
      <c r="M1600" s="30">
        <v>7</v>
      </c>
      <c r="N1600" s="30">
        <v>5</v>
      </c>
      <c r="O1600" s="30">
        <v>0</v>
      </c>
      <c r="P1600" s="30">
        <v>5</v>
      </c>
      <c r="Q1600" s="30">
        <f t="shared" si="216"/>
        <v>2.34</v>
      </c>
      <c r="R1600" s="30">
        <f t="shared" si="217"/>
        <v>2.5609999999999999</v>
      </c>
      <c r="S1600" s="30">
        <f t="shared" si="218"/>
        <v>1</v>
      </c>
      <c r="T1600" s="30">
        <f t="shared" si="219"/>
        <v>18.399999999999999</v>
      </c>
      <c r="U1600" s="30">
        <f t="shared" si="220"/>
        <v>7</v>
      </c>
      <c r="V1600" s="30">
        <f t="shared" si="221"/>
        <v>5</v>
      </c>
      <c r="W1600" s="30">
        <f t="shared" si="222"/>
        <v>0</v>
      </c>
      <c r="X1600" s="30">
        <f t="shared" si="223"/>
        <v>5</v>
      </c>
      <c r="Y1600" s="30">
        <f t="shared" si="224"/>
        <v>41.301000000000002</v>
      </c>
    </row>
    <row r="1601" spans="1:25" x14ac:dyDescent="0.2">
      <c r="A1601" s="28">
        <v>43240</v>
      </c>
      <c r="B1601">
        <v>2018</v>
      </c>
      <c r="C1601">
        <v>5</v>
      </c>
      <c r="D1601" t="s">
        <v>514</v>
      </c>
      <c r="E1601" t="s">
        <v>421</v>
      </c>
      <c r="F1601">
        <v>7</v>
      </c>
      <c r="G1601" t="s">
        <v>1440</v>
      </c>
      <c r="H1601" t="s">
        <v>1440</v>
      </c>
      <c r="I1601" s="30">
        <v>7</v>
      </c>
      <c r="J1601" s="30">
        <v>8.01</v>
      </c>
      <c r="K1601" s="30">
        <v>1</v>
      </c>
      <c r="L1601" s="30">
        <v>45</v>
      </c>
      <c r="M1601" s="30">
        <v>6</v>
      </c>
      <c r="N1601" s="30">
        <v>1</v>
      </c>
      <c r="O1601" s="30">
        <v>0</v>
      </c>
      <c r="P1601" s="30">
        <v>10</v>
      </c>
      <c r="Q1601" s="30">
        <f t="shared" si="216"/>
        <v>7</v>
      </c>
      <c r="R1601" s="30">
        <f t="shared" si="217"/>
        <v>8.01</v>
      </c>
      <c r="S1601" s="30">
        <f t="shared" si="218"/>
        <v>1</v>
      </c>
      <c r="T1601" s="30">
        <f t="shared" si="219"/>
        <v>45</v>
      </c>
      <c r="U1601" s="30">
        <f t="shared" si="220"/>
        <v>6</v>
      </c>
      <c r="V1601" s="30">
        <f t="shared" si="221"/>
        <v>1</v>
      </c>
      <c r="W1601" s="30">
        <f t="shared" si="222"/>
        <v>0</v>
      </c>
      <c r="X1601" s="30">
        <f t="shared" si="223"/>
        <v>10</v>
      </c>
      <c r="Y1601" s="30">
        <f t="shared" si="224"/>
        <v>78.009999999999991</v>
      </c>
    </row>
    <row r="1602" spans="1:25" x14ac:dyDescent="0.2">
      <c r="A1602" s="28">
        <v>43241</v>
      </c>
      <c r="B1602">
        <v>2018</v>
      </c>
      <c r="C1602">
        <v>5</v>
      </c>
      <c r="D1602" t="s">
        <v>514</v>
      </c>
      <c r="E1602" t="s">
        <v>62</v>
      </c>
      <c r="F1602">
        <v>1</v>
      </c>
      <c r="G1602" t="s">
        <v>1440</v>
      </c>
      <c r="H1602" t="s">
        <v>1440</v>
      </c>
      <c r="I1602" s="30">
        <v>12</v>
      </c>
      <c r="J1602" s="30">
        <v>2.7589999999999999</v>
      </c>
      <c r="K1602" s="30">
        <v>2.15</v>
      </c>
      <c r="L1602" s="30">
        <v>14.6</v>
      </c>
      <c r="M1602" s="30">
        <v>18</v>
      </c>
      <c r="N1602" s="30">
        <v>0</v>
      </c>
      <c r="O1602" s="30">
        <v>11</v>
      </c>
      <c r="P1602" s="30">
        <v>5</v>
      </c>
      <c r="Q1602" s="30">
        <f t="shared" ref="Q1602:Q1665" si="225">IF($H1602="Oui",I1602,"")</f>
        <v>12</v>
      </c>
      <c r="R1602" s="30">
        <f t="shared" ref="R1602:R1665" si="226">IF($H1602="Oui",J1602,"")</f>
        <v>2.7589999999999999</v>
      </c>
      <c r="S1602" s="30">
        <f t="shared" ref="S1602:S1665" si="227">IF($H1602="Oui",K1602,"")</f>
        <v>2.15</v>
      </c>
      <c r="T1602" s="30">
        <f t="shared" ref="T1602:T1665" si="228">IF($H1602="Oui",L1602,"")</f>
        <v>14.6</v>
      </c>
      <c r="U1602" s="30">
        <f t="shared" ref="U1602:U1665" si="229">IF($H1602="Oui",M1602,"")</f>
        <v>18</v>
      </c>
      <c r="V1602" s="30">
        <f t="shared" ref="V1602:V1665" si="230">IF($H1602="Oui",N1602,"")</f>
        <v>0</v>
      </c>
      <c r="W1602" s="30">
        <f t="shared" ref="W1602:W1665" si="231">IF($H1602="Oui",O1602,"")</f>
        <v>11</v>
      </c>
      <c r="X1602" s="30">
        <f t="shared" ref="X1602:X1665" si="232">IF($H1602="Oui",P1602,"")</f>
        <v>5</v>
      </c>
      <c r="Y1602" s="30">
        <f t="shared" ref="Y1602:Y1665" si="233">SUM(I1602:P1602)</f>
        <v>65.509</v>
      </c>
    </row>
    <row r="1603" spans="1:25" x14ac:dyDescent="0.2">
      <c r="A1603" s="28">
        <v>43242</v>
      </c>
      <c r="B1603">
        <v>2018</v>
      </c>
      <c r="C1603">
        <v>5</v>
      </c>
      <c r="D1603" t="s">
        <v>514</v>
      </c>
      <c r="E1603" t="s">
        <v>411</v>
      </c>
      <c r="F1603">
        <v>2</v>
      </c>
      <c r="G1603" t="s">
        <v>1440</v>
      </c>
      <c r="H1603" t="s">
        <v>1440</v>
      </c>
      <c r="I1603" s="30">
        <v>3.67</v>
      </c>
      <c r="J1603" s="30">
        <v>2.33</v>
      </c>
      <c r="K1603" s="30">
        <v>3</v>
      </c>
      <c r="L1603" s="30">
        <v>8.0619999999999994</v>
      </c>
      <c r="M1603" s="30">
        <v>7</v>
      </c>
      <c r="N1603" s="30">
        <v>0</v>
      </c>
      <c r="O1603" s="30">
        <v>6</v>
      </c>
      <c r="P1603" s="30">
        <v>6</v>
      </c>
      <c r="Q1603" s="30">
        <f t="shared" si="225"/>
        <v>3.67</v>
      </c>
      <c r="R1603" s="30">
        <f t="shared" si="226"/>
        <v>2.33</v>
      </c>
      <c r="S1603" s="30">
        <f t="shared" si="227"/>
        <v>3</v>
      </c>
      <c r="T1603" s="30">
        <f t="shared" si="228"/>
        <v>8.0619999999999994</v>
      </c>
      <c r="U1603" s="30">
        <f t="shared" si="229"/>
        <v>7</v>
      </c>
      <c r="V1603" s="30">
        <f t="shared" si="230"/>
        <v>0</v>
      </c>
      <c r="W1603" s="30">
        <f t="shared" si="231"/>
        <v>6</v>
      </c>
      <c r="X1603" s="30">
        <f t="shared" si="232"/>
        <v>6</v>
      </c>
      <c r="Y1603" s="30">
        <f t="shared" si="233"/>
        <v>36.061999999999998</v>
      </c>
    </row>
    <row r="1604" spans="1:25" x14ac:dyDescent="0.2">
      <c r="A1604" s="28">
        <v>43243</v>
      </c>
      <c r="B1604">
        <v>2018</v>
      </c>
      <c r="C1604">
        <v>5</v>
      </c>
      <c r="D1604" t="s">
        <v>514</v>
      </c>
      <c r="E1604" t="s">
        <v>413</v>
      </c>
      <c r="F1604">
        <v>3</v>
      </c>
      <c r="G1604" t="s">
        <v>1440</v>
      </c>
      <c r="H1604" t="s">
        <v>1440</v>
      </c>
      <c r="I1604" s="30">
        <v>1.5</v>
      </c>
      <c r="J1604" s="30">
        <v>3.66</v>
      </c>
      <c r="K1604" s="30">
        <v>0</v>
      </c>
      <c r="L1604" s="30">
        <v>11</v>
      </c>
      <c r="M1604" s="30">
        <v>7</v>
      </c>
      <c r="N1604" s="30">
        <v>0</v>
      </c>
      <c r="O1604" s="30">
        <v>0</v>
      </c>
      <c r="P1604" s="30">
        <v>7</v>
      </c>
      <c r="Q1604" s="30">
        <f t="shared" si="225"/>
        <v>1.5</v>
      </c>
      <c r="R1604" s="30">
        <f t="shared" si="226"/>
        <v>3.66</v>
      </c>
      <c r="S1604" s="30">
        <f t="shared" si="227"/>
        <v>0</v>
      </c>
      <c r="T1604" s="30">
        <f t="shared" si="228"/>
        <v>11</v>
      </c>
      <c r="U1604" s="30">
        <f t="shared" si="229"/>
        <v>7</v>
      </c>
      <c r="V1604" s="30">
        <f t="shared" si="230"/>
        <v>0</v>
      </c>
      <c r="W1604" s="30">
        <f t="shared" si="231"/>
        <v>0</v>
      </c>
      <c r="X1604" s="30">
        <f t="shared" si="232"/>
        <v>7</v>
      </c>
      <c r="Y1604" s="30">
        <f t="shared" si="233"/>
        <v>30.16</v>
      </c>
    </row>
    <row r="1605" spans="1:25" x14ac:dyDescent="0.2">
      <c r="A1605" s="28">
        <v>43244</v>
      </c>
      <c r="B1605">
        <v>2018</v>
      </c>
      <c r="C1605">
        <v>5</v>
      </c>
      <c r="D1605" t="s">
        <v>514</v>
      </c>
      <c r="E1605" t="s">
        <v>415</v>
      </c>
      <c r="F1605">
        <v>4</v>
      </c>
      <c r="G1605" t="s">
        <v>1440</v>
      </c>
      <c r="H1605" t="s">
        <v>1440</v>
      </c>
      <c r="I1605" s="30">
        <v>2</v>
      </c>
      <c r="J1605" s="30">
        <v>1.99</v>
      </c>
      <c r="K1605" s="30">
        <v>5</v>
      </c>
      <c r="L1605" s="30">
        <v>20.2</v>
      </c>
      <c r="M1605" s="30">
        <v>6</v>
      </c>
      <c r="N1605" s="30">
        <v>1</v>
      </c>
      <c r="O1605" s="30">
        <v>10</v>
      </c>
      <c r="P1605" s="30">
        <v>1</v>
      </c>
      <c r="Q1605" s="30">
        <f t="shared" si="225"/>
        <v>2</v>
      </c>
      <c r="R1605" s="30">
        <f t="shared" si="226"/>
        <v>1.99</v>
      </c>
      <c r="S1605" s="30">
        <f t="shared" si="227"/>
        <v>5</v>
      </c>
      <c r="T1605" s="30">
        <f t="shared" si="228"/>
        <v>20.2</v>
      </c>
      <c r="U1605" s="30">
        <f t="shared" si="229"/>
        <v>6</v>
      </c>
      <c r="V1605" s="30">
        <f t="shared" si="230"/>
        <v>1</v>
      </c>
      <c r="W1605" s="30">
        <f t="shared" si="231"/>
        <v>10</v>
      </c>
      <c r="X1605" s="30">
        <f t="shared" si="232"/>
        <v>1</v>
      </c>
      <c r="Y1605" s="30">
        <f t="shared" si="233"/>
        <v>47.19</v>
      </c>
    </row>
    <row r="1606" spans="1:25" x14ac:dyDescent="0.2">
      <c r="A1606" s="28">
        <v>43245</v>
      </c>
      <c r="B1606">
        <v>2018</v>
      </c>
      <c r="C1606">
        <v>5</v>
      </c>
      <c r="D1606" t="s">
        <v>514</v>
      </c>
      <c r="E1606" t="s">
        <v>417</v>
      </c>
      <c r="F1606">
        <v>5</v>
      </c>
      <c r="G1606" t="s">
        <v>1440</v>
      </c>
      <c r="H1606" t="s">
        <v>1440</v>
      </c>
      <c r="I1606" s="30">
        <v>2.33</v>
      </c>
      <c r="J1606" s="30">
        <v>2.33</v>
      </c>
      <c r="K1606" s="30">
        <v>2</v>
      </c>
      <c r="L1606" s="30">
        <v>16.399999999999999</v>
      </c>
      <c r="M1606" s="30">
        <v>9</v>
      </c>
      <c r="N1606" s="30">
        <v>0</v>
      </c>
      <c r="O1606" s="30">
        <v>1</v>
      </c>
      <c r="P1606" s="30">
        <v>2</v>
      </c>
      <c r="Q1606" s="30">
        <f t="shared" si="225"/>
        <v>2.33</v>
      </c>
      <c r="R1606" s="30">
        <f t="shared" si="226"/>
        <v>2.33</v>
      </c>
      <c r="S1606" s="30">
        <f t="shared" si="227"/>
        <v>2</v>
      </c>
      <c r="T1606" s="30">
        <f t="shared" si="228"/>
        <v>16.399999999999999</v>
      </c>
      <c r="U1606" s="30">
        <f t="shared" si="229"/>
        <v>9</v>
      </c>
      <c r="V1606" s="30">
        <f t="shared" si="230"/>
        <v>0</v>
      </c>
      <c r="W1606" s="30">
        <f t="shared" si="231"/>
        <v>1</v>
      </c>
      <c r="X1606" s="30">
        <f t="shared" si="232"/>
        <v>2</v>
      </c>
      <c r="Y1606" s="30">
        <f t="shared" si="233"/>
        <v>35.06</v>
      </c>
    </row>
    <row r="1607" spans="1:25" x14ac:dyDescent="0.2">
      <c r="A1607" s="28">
        <v>43246</v>
      </c>
      <c r="B1607">
        <v>2018</v>
      </c>
      <c r="C1607">
        <v>5</v>
      </c>
      <c r="D1607" t="s">
        <v>514</v>
      </c>
      <c r="E1607" t="s">
        <v>419</v>
      </c>
      <c r="F1607">
        <v>6</v>
      </c>
      <c r="G1607" t="s">
        <v>1440</v>
      </c>
      <c r="H1607" t="s">
        <v>1440</v>
      </c>
      <c r="I1607" s="30">
        <v>3.33</v>
      </c>
      <c r="J1607" s="30">
        <v>2.7589999999999999</v>
      </c>
      <c r="K1607" s="30">
        <v>7</v>
      </c>
      <c r="L1607" s="30">
        <v>16.262</v>
      </c>
      <c r="M1607" s="30">
        <v>7</v>
      </c>
      <c r="N1607" s="30">
        <v>0</v>
      </c>
      <c r="O1607" s="30">
        <v>3</v>
      </c>
      <c r="P1607" s="30">
        <v>5</v>
      </c>
      <c r="Q1607" s="30">
        <f t="shared" si="225"/>
        <v>3.33</v>
      </c>
      <c r="R1607" s="30">
        <f t="shared" si="226"/>
        <v>2.7589999999999999</v>
      </c>
      <c r="S1607" s="30">
        <f t="shared" si="227"/>
        <v>7</v>
      </c>
      <c r="T1607" s="30">
        <f t="shared" si="228"/>
        <v>16.262</v>
      </c>
      <c r="U1607" s="30">
        <f t="shared" si="229"/>
        <v>7</v>
      </c>
      <c r="V1607" s="30">
        <f t="shared" si="230"/>
        <v>0</v>
      </c>
      <c r="W1607" s="30">
        <f t="shared" si="231"/>
        <v>3</v>
      </c>
      <c r="X1607" s="30">
        <f t="shared" si="232"/>
        <v>5</v>
      </c>
      <c r="Y1607" s="30">
        <f t="shared" si="233"/>
        <v>44.350999999999999</v>
      </c>
    </row>
    <row r="1608" spans="1:25" x14ac:dyDescent="0.2">
      <c r="A1608" s="28">
        <v>43247</v>
      </c>
      <c r="B1608">
        <v>2018</v>
      </c>
      <c r="C1608">
        <v>5</v>
      </c>
      <c r="D1608" t="s">
        <v>514</v>
      </c>
      <c r="E1608" t="s">
        <v>421</v>
      </c>
      <c r="F1608">
        <v>7</v>
      </c>
      <c r="G1608" t="s">
        <v>1440</v>
      </c>
      <c r="H1608" t="s">
        <v>1440</v>
      </c>
      <c r="I1608" s="30">
        <v>6.33</v>
      </c>
      <c r="J1608" s="30">
        <v>4.5179999999999998</v>
      </c>
      <c r="K1608" s="30">
        <v>5</v>
      </c>
      <c r="L1608" s="30">
        <v>49.262</v>
      </c>
      <c r="M1608" s="30">
        <v>6</v>
      </c>
      <c r="N1608" s="30">
        <v>1</v>
      </c>
      <c r="O1608" s="30">
        <v>0</v>
      </c>
      <c r="P1608" s="30">
        <v>11</v>
      </c>
      <c r="Q1608" s="30">
        <f t="shared" si="225"/>
        <v>6.33</v>
      </c>
      <c r="R1608" s="30">
        <f t="shared" si="226"/>
        <v>4.5179999999999998</v>
      </c>
      <c r="S1608" s="30">
        <f t="shared" si="227"/>
        <v>5</v>
      </c>
      <c r="T1608" s="30">
        <f t="shared" si="228"/>
        <v>49.262</v>
      </c>
      <c r="U1608" s="30">
        <f t="shared" si="229"/>
        <v>6</v>
      </c>
      <c r="V1608" s="30">
        <f t="shared" si="230"/>
        <v>1</v>
      </c>
      <c r="W1608" s="30">
        <f t="shared" si="231"/>
        <v>0</v>
      </c>
      <c r="X1608" s="30">
        <f t="shared" si="232"/>
        <v>11</v>
      </c>
      <c r="Y1608" s="30">
        <f t="shared" si="233"/>
        <v>83.11</v>
      </c>
    </row>
    <row r="1609" spans="1:25" x14ac:dyDescent="0.2">
      <c r="A1609" s="28">
        <v>43248</v>
      </c>
      <c r="B1609">
        <v>2018</v>
      </c>
      <c r="C1609">
        <v>5</v>
      </c>
      <c r="D1609" t="s">
        <v>514</v>
      </c>
      <c r="E1609" t="s">
        <v>62</v>
      </c>
      <c r="F1609">
        <v>1</v>
      </c>
      <c r="G1609" t="s">
        <v>1440</v>
      </c>
      <c r="H1609" t="s">
        <v>1440</v>
      </c>
      <c r="I1609" s="30">
        <v>7</v>
      </c>
      <c r="J1609" s="30">
        <v>3.01</v>
      </c>
      <c r="K1609" s="30">
        <v>1.2</v>
      </c>
      <c r="L1609" s="30">
        <v>19.600000000000001</v>
      </c>
      <c r="M1609" s="30">
        <v>7</v>
      </c>
      <c r="N1609" s="30">
        <v>0</v>
      </c>
      <c r="O1609" s="30">
        <v>7</v>
      </c>
      <c r="P1609" s="30">
        <v>6</v>
      </c>
      <c r="Q1609" s="30">
        <f t="shared" si="225"/>
        <v>7</v>
      </c>
      <c r="R1609" s="30">
        <f t="shared" si="226"/>
        <v>3.01</v>
      </c>
      <c r="S1609" s="30">
        <f t="shared" si="227"/>
        <v>1.2</v>
      </c>
      <c r="T1609" s="30">
        <f t="shared" si="228"/>
        <v>19.600000000000001</v>
      </c>
      <c r="U1609" s="30">
        <f t="shared" si="229"/>
        <v>7</v>
      </c>
      <c r="V1609" s="30">
        <f t="shared" si="230"/>
        <v>0</v>
      </c>
      <c r="W1609" s="30">
        <f t="shared" si="231"/>
        <v>7</v>
      </c>
      <c r="X1609" s="30">
        <f t="shared" si="232"/>
        <v>6</v>
      </c>
      <c r="Y1609" s="30">
        <f t="shared" si="233"/>
        <v>50.81</v>
      </c>
    </row>
    <row r="1610" spans="1:25" x14ac:dyDescent="0.2">
      <c r="A1610" s="28">
        <v>43249</v>
      </c>
      <c r="B1610">
        <v>2018</v>
      </c>
      <c r="C1610">
        <v>5</v>
      </c>
      <c r="D1610" t="s">
        <v>514</v>
      </c>
      <c r="E1610" t="s">
        <v>411</v>
      </c>
      <c r="F1610">
        <v>2</v>
      </c>
      <c r="G1610" t="s">
        <v>1440</v>
      </c>
      <c r="H1610" t="s">
        <v>1440</v>
      </c>
      <c r="I1610" s="30">
        <v>9</v>
      </c>
      <c r="J1610" s="30">
        <v>4.0330000000000004</v>
      </c>
      <c r="K1610" s="30">
        <v>3.3</v>
      </c>
      <c r="L1610" s="30">
        <v>21.25</v>
      </c>
      <c r="M1610" s="30">
        <v>7</v>
      </c>
      <c r="N1610" s="30">
        <v>0</v>
      </c>
      <c r="O1610" s="30">
        <v>4</v>
      </c>
      <c r="P1610" s="30">
        <v>6</v>
      </c>
      <c r="Q1610" s="30">
        <f t="shared" si="225"/>
        <v>9</v>
      </c>
      <c r="R1610" s="30">
        <f t="shared" si="226"/>
        <v>4.0330000000000004</v>
      </c>
      <c r="S1610" s="30">
        <f t="shared" si="227"/>
        <v>3.3</v>
      </c>
      <c r="T1610" s="30">
        <f t="shared" si="228"/>
        <v>21.25</v>
      </c>
      <c r="U1610" s="30">
        <f t="shared" si="229"/>
        <v>7</v>
      </c>
      <c r="V1610" s="30">
        <f t="shared" si="230"/>
        <v>0</v>
      </c>
      <c r="W1610" s="30">
        <f t="shared" si="231"/>
        <v>4</v>
      </c>
      <c r="X1610" s="30">
        <f t="shared" si="232"/>
        <v>6</v>
      </c>
      <c r="Y1610" s="30">
        <f t="shared" si="233"/>
        <v>54.582999999999998</v>
      </c>
    </row>
    <row r="1611" spans="1:25" x14ac:dyDescent="0.2">
      <c r="A1611" s="28">
        <v>43250</v>
      </c>
      <c r="B1611">
        <v>2018</v>
      </c>
      <c r="C1611">
        <v>5</v>
      </c>
      <c r="D1611" t="s">
        <v>514</v>
      </c>
      <c r="E1611" t="s">
        <v>413</v>
      </c>
      <c r="F1611">
        <v>3</v>
      </c>
      <c r="G1611" t="s">
        <v>1440</v>
      </c>
      <c r="H1611" t="s">
        <v>1440</v>
      </c>
      <c r="I1611" s="30">
        <v>4.34</v>
      </c>
      <c r="J1611" s="30">
        <v>1.67</v>
      </c>
      <c r="K1611" s="30">
        <v>2</v>
      </c>
      <c r="L1611" s="30">
        <v>16.399999999999999</v>
      </c>
      <c r="M1611" s="30">
        <v>9</v>
      </c>
      <c r="N1611" s="30">
        <v>0</v>
      </c>
      <c r="O1611" s="30">
        <v>14</v>
      </c>
      <c r="P1611" s="30">
        <v>10</v>
      </c>
      <c r="Q1611" s="30">
        <f t="shared" si="225"/>
        <v>4.34</v>
      </c>
      <c r="R1611" s="30">
        <f t="shared" si="226"/>
        <v>1.67</v>
      </c>
      <c r="S1611" s="30">
        <f t="shared" si="227"/>
        <v>2</v>
      </c>
      <c r="T1611" s="30">
        <f t="shared" si="228"/>
        <v>16.399999999999999</v>
      </c>
      <c r="U1611" s="30">
        <f t="shared" si="229"/>
        <v>9</v>
      </c>
      <c r="V1611" s="30">
        <f t="shared" si="230"/>
        <v>0</v>
      </c>
      <c r="W1611" s="30">
        <f t="shared" si="231"/>
        <v>14</v>
      </c>
      <c r="X1611" s="30">
        <f t="shared" si="232"/>
        <v>10</v>
      </c>
      <c r="Y1611" s="30">
        <f t="shared" si="233"/>
        <v>57.41</v>
      </c>
    </row>
    <row r="1612" spans="1:25" x14ac:dyDescent="0.2">
      <c r="A1612" s="28">
        <v>43251</v>
      </c>
      <c r="B1612">
        <v>2018</v>
      </c>
      <c r="C1612">
        <v>5</v>
      </c>
      <c r="D1612" t="s">
        <v>514</v>
      </c>
      <c r="E1612" t="s">
        <v>415</v>
      </c>
      <c r="F1612">
        <v>4</v>
      </c>
      <c r="G1612" t="s">
        <v>1440</v>
      </c>
      <c r="H1612" t="s">
        <v>1440</v>
      </c>
      <c r="I1612" s="30">
        <v>3.5</v>
      </c>
      <c r="J1612" s="30">
        <v>3.66</v>
      </c>
      <c r="K1612" s="30">
        <v>1.35</v>
      </c>
      <c r="L1612" s="30">
        <v>11.4</v>
      </c>
      <c r="M1612" s="30">
        <v>10</v>
      </c>
      <c r="N1612" s="30">
        <v>0</v>
      </c>
      <c r="O1612" s="30">
        <v>8</v>
      </c>
      <c r="P1612" s="30">
        <v>5.64</v>
      </c>
      <c r="Q1612" s="30">
        <f t="shared" si="225"/>
        <v>3.5</v>
      </c>
      <c r="R1612" s="30">
        <f t="shared" si="226"/>
        <v>3.66</v>
      </c>
      <c r="S1612" s="30">
        <f t="shared" si="227"/>
        <v>1.35</v>
      </c>
      <c r="T1612" s="30">
        <f t="shared" si="228"/>
        <v>11.4</v>
      </c>
      <c r="U1612" s="30">
        <f t="shared" si="229"/>
        <v>10</v>
      </c>
      <c r="V1612" s="30">
        <f t="shared" si="230"/>
        <v>0</v>
      </c>
      <c r="W1612" s="30">
        <f t="shared" si="231"/>
        <v>8</v>
      </c>
      <c r="X1612" s="30">
        <f t="shared" si="232"/>
        <v>5.64</v>
      </c>
      <c r="Y1612" s="30">
        <f t="shared" si="233"/>
        <v>43.55</v>
      </c>
    </row>
    <row r="1613" spans="1:25" x14ac:dyDescent="0.2">
      <c r="A1613" s="28">
        <v>43252</v>
      </c>
      <c r="B1613">
        <v>2018</v>
      </c>
      <c r="C1613">
        <v>6</v>
      </c>
      <c r="D1613" t="s">
        <v>574</v>
      </c>
      <c r="E1613" t="s">
        <v>417</v>
      </c>
      <c r="F1613">
        <v>5</v>
      </c>
      <c r="G1613" t="s">
        <v>1440</v>
      </c>
      <c r="H1613" t="s">
        <v>1440</v>
      </c>
      <c r="I1613" s="30">
        <v>12.33</v>
      </c>
      <c r="J1613" s="30">
        <v>2.1800000000000002</v>
      </c>
      <c r="K1613" s="30">
        <v>4</v>
      </c>
      <c r="L1613" s="30">
        <v>29</v>
      </c>
      <c r="M1613" s="30">
        <v>9</v>
      </c>
      <c r="N1613" s="30">
        <v>0</v>
      </c>
      <c r="O1613" s="30">
        <v>5</v>
      </c>
      <c r="P1613" s="30">
        <v>3</v>
      </c>
      <c r="Q1613" s="30">
        <f t="shared" si="225"/>
        <v>12.33</v>
      </c>
      <c r="R1613" s="30">
        <f t="shared" si="226"/>
        <v>2.1800000000000002</v>
      </c>
      <c r="S1613" s="30">
        <f t="shared" si="227"/>
        <v>4</v>
      </c>
      <c r="T1613" s="30">
        <f t="shared" si="228"/>
        <v>29</v>
      </c>
      <c r="U1613" s="30">
        <f t="shared" si="229"/>
        <v>9</v>
      </c>
      <c r="V1613" s="30">
        <f t="shared" si="230"/>
        <v>0</v>
      </c>
      <c r="W1613" s="30">
        <f t="shared" si="231"/>
        <v>5</v>
      </c>
      <c r="X1613" s="30">
        <f t="shared" si="232"/>
        <v>3</v>
      </c>
      <c r="Y1613" s="30">
        <f t="shared" si="233"/>
        <v>64.509999999999991</v>
      </c>
    </row>
    <row r="1614" spans="1:25" x14ac:dyDescent="0.2">
      <c r="A1614" s="28">
        <v>43253</v>
      </c>
      <c r="B1614">
        <v>2018</v>
      </c>
      <c r="C1614">
        <v>6</v>
      </c>
      <c r="D1614" t="s">
        <v>574</v>
      </c>
      <c r="E1614" t="s">
        <v>419</v>
      </c>
      <c r="F1614">
        <v>6</v>
      </c>
      <c r="G1614" t="s">
        <v>1440</v>
      </c>
      <c r="H1614" t="s">
        <v>1440</v>
      </c>
      <c r="I1614" s="30">
        <v>8</v>
      </c>
      <c r="J1614" s="30">
        <v>3.0859999999999999</v>
      </c>
      <c r="K1614" s="30">
        <v>4</v>
      </c>
      <c r="L1614" s="30">
        <v>23</v>
      </c>
      <c r="M1614" s="30">
        <v>9</v>
      </c>
      <c r="N1614" s="30">
        <v>3</v>
      </c>
      <c r="O1614" s="30">
        <v>7</v>
      </c>
      <c r="P1614" s="30">
        <v>9</v>
      </c>
      <c r="Q1614" s="30">
        <f t="shared" si="225"/>
        <v>8</v>
      </c>
      <c r="R1614" s="30">
        <f t="shared" si="226"/>
        <v>3.0859999999999999</v>
      </c>
      <c r="S1614" s="30">
        <f t="shared" si="227"/>
        <v>4</v>
      </c>
      <c r="T1614" s="30">
        <f t="shared" si="228"/>
        <v>23</v>
      </c>
      <c r="U1614" s="30">
        <f t="shared" si="229"/>
        <v>9</v>
      </c>
      <c r="V1614" s="30">
        <f t="shared" si="230"/>
        <v>3</v>
      </c>
      <c r="W1614" s="30">
        <f t="shared" si="231"/>
        <v>7</v>
      </c>
      <c r="X1614" s="30">
        <f t="shared" si="232"/>
        <v>9</v>
      </c>
      <c r="Y1614" s="30">
        <f t="shared" si="233"/>
        <v>66.085999999999999</v>
      </c>
    </row>
    <row r="1615" spans="1:25" x14ac:dyDescent="0.2">
      <c r="A1615" s="28">
        <v>43254</v>
      </c>
      <c r="B1615">
        <v>2018</v>
      </c>
      <c r="C1615">
        <v>6</v>
      </c>
      <c r="D1615" t="s">
        <v>574</v>
      </c>
      <c r="E1615" t="s">
        <v>421</v>
      </c>
      <c r="F1615">
        <v>7</v>
      </c>
      <c r="G1615" t="s">
        <v>1440</v>
      </c>
      <c r="H1615" t="s">
        <v>1440</v>
      </c>
      <c r="I1615" s="30">
        <v>5</v>
      </c>
      <c r="J1615" s="30">
        <v>2.746</v>
      </c>
      <c r="K1615" s="30">
        <v>1</v>
      </c>
      <c r="L1615" s="30">
        <v>22.4</v>
      </c>
      <c r="M1615" s="30">
        <v>8</v>
      </c>
      <c r="N1615" s="30">
        <v>1</v>
      </c>
      <c r="O1615" s="30">
        <v>0</v>
      </c>
      <c r="P1615" s="30">
        <v>2</v>
      </c>
      <c r="Q1615" s="30">
        <f t="shared" si="225"/>
        <v>5</v>
      </c>
      <c r="R1615" s="30">
        <f t="shared" si="226"/>
        <v>2.746</v>
      </c>
      <c r="S1615" s="30">
        <f t="shared" si="227"/>
        <v>1</v>
      </c>
      <c r="T1615" s="30">
        <f t="shared" si="228"/>
        <v>22.4</v>
      </c>
      <c r="U1615" s="30">
        <f t="shared" si="229"/>
        <v>8</v>
      </c>
      <c r="V1615" s="30">
        <f t="shared" si="230"/>
        <v>1</v>
      </c>
      <c r="W1615" s="30">
        <f t="shared" si="231"/>
        <v>0</v>
      </c>
      <c r="X1615" s="30">
        <f t="shared" si="232"/>
        <v>2</v>
      </c>
      <c r="Y1615" s="30">
        <f t="shared" si="233"/>
        <v>42.146000000000001</v>
      </c>
    </row>
    <row r="1616" spans="1:25" x14ac:dyDescent="0.2">
      <c r="A1616" s="28">
        <v>43255</v>
      </c>
      <c r="B1616">
        <v>2018</v>
      </c>
      <c r="C1616">
        <v>6</v>
      </c>
      <c r="D1616" t="s">
        <v>574</v>
      </c>
      <c r="E1616" t="s">
        <v>62</v>
      </c>
      <c r="F1616">
        <v>1</v>
      </c>
      <c r="G1616" t="s">
        <v>1440</v>
      </c>
      <c r="H1616" t="s">
        <v>1440</v>
      </c>
      <c r="I1616" s="30">
        <v>3.33</v>
      </c>
      <c r="J1616" s="30">
        <v>3</v>
      </c>
      <c r="K1616" s="30">
        <v>6</v>
      </c>
      <c r="L1616" s="30">
        <v>19</v>
      </c>
      <c r="M1616" s="30">
        <v>3</v>
      </c>
      <c r="N1616" s="30">
        <v>0</v>
      </c>
      <c r="O1616" s="30">
        <v>6</v>
      </c>
      <c r="P1616" s="30">
        <v>6</v>
      </c>
      <c r="Q1616" s="30">
        <f t="shared" si="225"/>
        <v>3.33</v>
      </c>
      <c r="R1616" s="30">
        <f t="shared" si="226"/>
        <v>3</v>
      </c>
      <c r="S1616" s="30">
        <f t="shared" si="227"/>
        <v>6</v>
      </c>
      <c r="T1616" s="30">
        <f t="shared" si="228"/>
        <v>19</v>
      </c>
      <c r="U1616" s="30">
        <f t="shared" si="229"/>
        <v>3</v>
      </c>
      <c r="V1616" s="30">
        <f t="shared" si="230"/>
        <v>0</v>
      </c>
      <c r="W1616" s="30">
        <f t="shared" si="231"/>
        <v>6</v>
      </c>
      <c r="X1616" s="30">
        <f t="shared" si="232"/>
        <v>6</v>
      </c>
      <c r="Y1616" s="30">
        <f t="shared" si="233"/>
        <v>46.33</v>
      </c>
    </row>
    <row r="1617" spans="1:25" x14ac:dyDescent="0.2">
      <c r="A1617" s="28">
        <v>43256</v>
      </c>
      <c r="B1617">
        <v>2018</v>
      </c>
      <c r="C1617">
        <v>6</v>
      </c>
      <c r="D1617" t="s">
        <v>574</v>
      </c>
      <c r="E1617" t="s">
        <v>411</v>
      </c>
      <c r="F1617">
        <v>2</v>
      </c>
      <c r="G1617" t="s">
        <v>1440</v>
      </c>
      <c r="H1617" t="s">
        <v>1440</v>
      </c>
      <c r="I1617" s="30">
        <v>4.33</v>
      </c>
      <c r="J1617" s="30">
        <v>3.67</v>
      </c>
      <c r="K1617" s="30">
        <v>1.05</v>
      </c>
      <c r="L1617" s="30">
        <v>20</v>
      </c>
      <c r="M1617" s="30">
        <v>7</v>
      </c>
      <c r="N1617" s="30">
        <v>2</v>
      </c>
      <c r="O1617" s="30">
        <v>0</v>
      </c>
      <c r="P1617" s="30">
        <v>7</v>
      </c>
      <c r="Q1617" s="30">
        <f t="shared" si="225"/>
        <v>4.33</v>
      </c>
      <c r="R1617" s="30">
        <f t="shared" si="226"/>
        <v>3.67</v>
      </c>
      <c r="S1617" s="30">
        <f t="shared" si="227"/>
        <v>1.05</v>
      </c>
      <c r="T1617" s="30">
        <f t="shared" si="228"/>
        <v>20</v>
      </c>
      <c r="U1617" s="30">
        <f t="shared" si="229"/>
        <v>7</v>
      </c>
      <c r="V1617" s="30">
        <f t="shared" si="230"/>
        <v>2</v>
      </c>
      <c r="W1617" s="30">
        <f t="shared" si="231"/>
        <v>0</v>
      </c>
      <c r="X1617" s="30">
        <f t="shared" si="232"/>
        <v>7</v>
      </c>
      <c r="Y1617" s="30">
        <f t="shared" si="233"/>
        <v>45.05</v>
      </c>
    </row>
    <row r="1618" spans="1:25" x14ac:dyDescent="0.2">
      <c r="A1618" s="28">
        <v>43257</v>
      </c>
      <c r="B1618">
        <v>2018</v>
      </c>
      <c r="C1618">
        <v>6</v>
      </c>
      <c r="D1618" t="s">
        <v>574</v>
      </c>
      <c r="E1618" t="s">
        <v>413</v>
      </c>
      <c r="F1618">
        <v>3</v>
      </c>
      <c r="G1618" t="s">
        <v>1440</v>
      </c>
      <c r="H1618" t="s">
        <v>1440</v>
      </c>
      <c r="I1618" s="30">
        <v>6</v>
      </c>
      <c r="J1618" s="30">
        <v>2.34</v>
      </c>
      <c r="K1618" s="30">
        <v>0.15</v>
      </c>
      <c r="L1618" s="30">
        <v>17.25</v>
      </c>
      <c r="M1618" s="30">
        <v>16</v>
      </c>
      <c r="N1618" s="30">
        <v>3</v>
      </c>
      <c r="O1618" s="30">
        <v>0</v>
      </c>
      <c r="P1618" s="30">
        <v>2</v>
      </c>
      <c r="Q1618" s="30">
        <f t="shared" si="225"/>
        <v>6</v>
      </c>
      <c r="R1618" s="30">
        <f t="shared" si="226"/>
        <v>2.34</v>
      </c>
      <c r="S1618" s="30">
        <f t="shared" si="227"/>
        <v>0.15</v>
      </c>
      <c r="T1618" s="30">
        <f t="shared" si="228"/>
        <v>17.25</v>
      </c>
      <c r="U1618" s="30">
        <f t="shared" si="229"/>
        <v>16</v>
      </c>
      <c r="V1618" s="30">
        <f t="shared" si="230"/>
        <v>3</v>
      </c>
      <c r="W1618" s="30">
        <f t="shared" si="231"/>
        <v>0</v>
      </c>
      <c r="X1618" s="30">
        <f t="shared" si="232"/>
        <v>2</v>
      </c>
      <c r="Y1618" s="30">
        <f t="shared" si="233"/>
        <v>46.74</v>
      </c>
    </row>
    <row r="1619" spans="1:25" x14ac:dyDescent="0.2">
      <c r="A1619" s="28">
        <v>43258</v>
      </c>
      <c r="B1619">
        <v>2018</v>
      </c>
      <c r="C1619">
        <v>6</v>
      </c>
      <c r="D1619" t="s">
        <v>574</v>
      </c>
      <c r="E1619" t="s">
        <v>415</v>
      </c>
      <c r="F1619">
        <v>4</v>
      </c>
      <c r="G1619" t="s">
        <v>1440</v>
      </c>
      <c r="H1619" t="s">
        <v>1440</v>
      </c>
      <c r="I1619" s="30">
        <v>2</v>
      </c>
      <c r="J1619" s="30">
        <v>4.5279999999999996</v>
      </c>
      <c r="K1619" s="30">
        <v>0.25</v>
      </c>
      <c r="L1619" s="30">
        <v>19</v>
      </c>
      <c r="M1619" s="30">
        <v>11</v>
      </c>
      <c r="N1619" s="30">
        <v>1</v>
      </c>
      <c r="O1619" s="30">
        <v>10</v>
      </c>
      <c r="P1619" s="30">
        <v>2</v>
      </c>
      <c r="Q1619" s="30">
        <f t="shared" si="225"/>
        <v>2</v>
      </c>
      <c r="R1619" s="30">
        <f t="shared" si="226"/>
        <v>4.5279999999999996</v>
      </c>
      <c r="S1619" s="30">
        <f t="shared" si="227"/>
        <v>0.25</v>
      </c>
      <c r="T1619" s="30">
        <f t="shared" si="228"/>
        <v>19</v>
      </c>
      <c r="U1619" s="30">
        <f t="shared" si="229"/>
        <v>11</v>
      </c>
      <c r="V1619" s="30">
        <f t="shared" si="230"/>
        <v>1</v>
      </c>
      <c r="W1619" s="30">
        <f t="shared" si="231"/>
        <v>10</v>
      </c>
      <c r="X1619" s="30">
        <f t="shared" si="232"/>
        <v>2</v>
      </c>
      <c r="Y1619" s="30">
        <f t="shared" si="233"/>
        <v>49.777999999999999</v>
      </c>
    </row>
    <row r="1620" spans="1:25" x14ac:dyDescent="0.2">
      <c r="A1620" s="28">
        <v>43259</v>
      </c>
      <c r="B1620">
        <v>2018</v>
      </c>
      <c r="C1620">
        <v>6</v>
      </c>
      <c r="D1620" t="s">
        <v>574</v>
      </c>
      <c r="E1620" t="s">
        <v>417</v>
      </c>
      <c r="F1620">
        <v>5</v>
      </c>
      <c r="G1620" t="s">
        <v>1440</v>
      </c>
      <c r="H1620" t="s">
        <v>1440</v>
      </c>
      <c r="I1620" s="30">
        <v>4</v>
      </c>
      <c r="J1620" s="30">
        <v>1.33</v>
      </c>
      <c r="K1620" s="30">
        <v>2</v>
      </c>
      <c r="L1620" s="30">
        <v>9</v>
      </c>
      <c r="M1620" s="30">
        <v>6</v>
      </c>
      <c r="N1620" s="30">
        <v>0</v>
      </c>
      <c r="O1620" s="30">
        <v>2</v>
      </c>
      <c r="P1620" s="30">
        <v>4.4000000000000004</v>
      </c>
      <c r="Q1620" s="30">
        <f t="shared" si="225"/>
        <v>4</v>
      </c>
      <c r="R1620" s="30">
        <f t="shared" si="226"/>
        <v>1.33</v>
      </c>
      <c r="S1620" s="30">
        <f t="shared" si="227"/>
        <v>2</v>
      </c>
      <c r="T1620" s="30">
        <f t="shared" si="228"/>
        <v>9</v>
      </c>
      <c r="U1620" s="30">
        <f t="shared" si="229"/>
        <v>6</v>
      </c>
      <c r="V1620" s="30">
        <f t="shared" si="230"/>
        <v>0</v>
      </c>
      <c r="W1620" s="30">
        <f t="shared" si="231"/>
        <v>2</v>
      </c>
      <c r="X1620" s="30">
        <f t="shared" si="232"/>
        <v>4.4000000000000004</v>
      </c>
      <c r="Y1620" s="30">
        <f t="shared" si="233"/>
        <v>28.729999999999997</v>
      </c>
    </row>
    <row r="1621" spans="1:25" x14ac:dyDescent="0.2">
      <c r="A1621" s="28">
        <v>43260</v>
      </c>
      <c r="B1621">
        <v>2018</v>
      </c>
      <c r="C1621">
        <v>6</v>
      </c>
      <c r="D1621" t="s">
        <v>574</v>
      </c>
      <c r="E1621" t="s">
        <v>419</v>
      </c>
      <c r="F1621">
        <v>6</v>
      </c>
      <c r="G1621" t="s">
        <v>1440</v>
      </c>
      <c r="H1621" t="s">
        <v>1440</v>
      </c>
      <c r="I1621" s="30">
        <v>8</v>
      </c>
      <c r="J1621" s="30">
        <v>6.4619999999999997</v>
      </c>
      <c r="K1621" s="30">
        <v>3</v>
      </c>
      <c r="L1621" s="30">
        <v>21</v>
      </c>
      <c r="M1621" s="30">
        <v>11</v>
      </c>
      <c r="N1621" s="30">
        <v>0</v>
      </c>
      <c r="O1621" s="30">
        <v>5</v>
      </c>
      <c r="P1621" s="30">
        <v>0</v>
      </c>
      <c r="Q1621" s="30">
        <f t="shared" si="225"/>
        <v>8</v>
      </c>
      <c r="R1621" s="30">
        <f t="shared" si="226"/>
        <v>6.4619999999999997</v>
      </c>
      <c r="S1621" s="30">
        <f t="shared" si="227"/>
        <v>3</v>
      </c>
      <c r="T1621" s="30">
        <f t="shared" si="228"/>
        <v>21</v>
      </c>
      <c r="U1621" s="30">
        <f t="shared" si="229"/>
        <v>11</v>
      </c>
      <c r="V1621" s="30">
        <f t="shared" si="230"/>
        <v>0</v>
      </c>
      <c r="W1621" s="30">
        <f t="shared" si="231"/>
        <v>5</v>
      </c>
      <c r="X1621" s="30">
        <f t="shared" si="232"/>
        <v>0</v>
      </c>
      <c r="Y1621" s="30">
        <f t="shared" si="233"/>
        <v>54.462000000000003</v>
      </c>
    </row>
    <row r="1622" spans="1:25" x14ac:dyDescent="0.2">
      <c r="A1622" s="28">
        <v>43261</v>
      </c>
      <c r="B1622">
        <v>2018</v>
      </c>
      <c r="C1622">
        <v>6</v>
      </c>
      <c r="D1622" t="s">
        <v>574</v>
      </c>
      <c r="E1622" t="s">
        <v>421</v>
      </c>
      <c r="F1622">
        <v>7</v>
      </c>
      <c r="G1622" t="s">
        <v>1440</v>
      </c>
      <c r="H1622" t="s">
        <v>1440</v>
      </c>
      <c r="I1622" s="30">
        <v>2.66</v>
      </c>
      <c r="J1622" s="30">
        <v>4.6929999999999996</v>
      </c>
      <c r="K1622" s="30">
        <v>5</v>
      </c>
      <c r="L1622" s="30">
        <v>33.200000000000003</v>
      </c>
      <c r="M1622" s="30">
        <v>7</v>
      </c>
      <c r="N1622" s="30">
        <v>0</v>
      </c>
      <c r="O1622" s="30">
        <v>0</v>
      </c>
      <c r="P1622" s="30">
        <v>3</v>
      </c>
      <c r="Q1622" s="30">
        <f t="shared" si="225"/>
        <v>2.66</v>
      </c>
      <c r="R1622" s="30">
        <f t="shared" si="226"/>
        <v>4.6929999999999996</v>
      </c>
      <c r="S1622" s="30">
        <f t="shared" si="227"/>
        <v>5</v>
      </c>
      <c r="T1622" s="30">
        <f t="shared" si="228"/>
        <v>33.200000000000003</v>
      </c>
      <c r="U1622" s="30">
        <f t="shared" si="229"/>
        <v>7</v>
      </c>
      <c r="V1622" s="30">
        <f t="shared" si="230"/>
        <v>0</v>
      </c>
      <c r="W1622" s="30">
        <f t="shared" si="231"/>
        <v>0</v>
      </c>
      <c r="X1622" s="30">
        <f t="shared" si="232"/>
        <v>3</v>
      </c>
      <c r="Y1622" s="30">
        <f t="shared" si="233"/>
        <v>55.553000000000004</v>
      </c>
    </row>
    <row r="1623" spans="1:25" x14ac:dyDescent="0.2">
      <c r="A1623" s="28">
        <v>43262</v>
      </c>
      <c r="B1623">
        <v>2018</v>
      </c>
      <c r="C1623">
        <v>6</v>
      </c>
      <c r="D1623" t="s">
        <v>574</v>
      </c>
      <c r="E1623" t="s">
        <v>62</v>
      </c>
      <c r="F1623">
        <v>1</v>
      </c>
      <c r="G1623" t="s">
        <v>1440</v>
      </c>
      <c r="H1623" t="s">
        <v>1440</v>
      </c>
      <c r="I1623" s="30">
        <v>8</v>
      </c>
      <c r="J1623" s="30">
        <v>8.33</v>
      </c>
      <c r="K1623" s="30">
        <v>3.1</v>
      </c>
      <c r="L1623" s="30">
        <v>17</v>
      </c>
      <c r="M1623" s="30">
        <v>17</v>
      </c>
      <c r="N1623" s="30">
        <v>0</v>
      </c>
      <c r="O1623" s="30">
        <v>0</v>
      </c>
      <c r="P1623" s="30">
        <v>6</v>
      </c>
      <c r="Q1623" s="30">
        <f t="shared" si="225"/>
        <v>8</v>
      </c>
      <c r="R1623" s="30">
        <f t="shared" si="226"/>
        <v>8.33</v>
      </c>
      <c r="S1623" s="30">
        <f t="shared" si="227"/>
        <v>3.1</v>
      </c>
      <c r="T1623" s="30">
        <f t="shared" si="228"/>
        <v>17</v>
      </c>
      <c r="U1623" s="30">
        <f t="shared" si="229"/>
        <v>17</v>
      </c>
      <c r="V1623" s="30">
        <f t="shared" si="230"/>
        <v>0</v>
      </c>
      <c r="W1623" s="30">
        <f t="shared" si="231"/>
        <v>0</v>
      </c>
      <c r="X1623" s="30">
        <f t="shared" si="232"/>
        <v>6</v>
      </c>
      <c r="Y1623" s="30">
        <f t="shared" si="233"/>
        <v>59.43</v>
      </c>
    </row>
    <row r="1624" spans="1:25" x14ac:dyDescent="0.2">
      <c r="A1624" s="28">
        <v>43263</v>
      </c>
      <c r="B1624">
        <v>2018</v>
      </c>
      <c r="C1624">
        <v>6</v>
      </c>
      <c r="D1624" t="s">
        <v>574</v>
      </c>
      <c r="E1624" t="s">
        <v>411</v>
      </c>
      <c r="F1624">
        <v>2</v>
      </c>
      <c r="G1624" t="s">
        <v>1440</v>
      </c>
      <c r="H1624" t="s">
        <v>1440</v>
      </c>
      <c r="I1624" s="30">
        <v>2.34</v>
      </c>
      <c r="J1624" s="30">
        <v>4.5</v>
      </c>
      <c r="K1624" s="30">
        <v>4</v>
      </c>
      <c r="L1624" s="30">
        <v>18.186</v>
      </c>
      <c r="M1624" s="30">
        <v>3</v>
      </c>
      <c r="N1624" s="30">
        <v>0</v>
      </c>
      <c r="O1624" s="30">
        <v>1</v>
      </c>
      <c r="P1624" s="30">
        <v>7.4</v>
      </c>
      <c r="Q1624" s="30">
        <f t="shared" si="225"/>
        <v>2.34</v>
      </c>
      <c r="R1624" s="30">
        <f t="shared" si="226"/>
        <v>4.5</v>
      </c>
      <c r="S1624" s="30">
        <f t="shared" si="227"/>
        <v>4</v>
      </c>
      <c r="T1624" s="30">
        <f t="shared" si="228"/>
        <v>18.186</v>
      </c>
      <c r="U1624" s="30">
        <f t="shared" si="229"/>
        <v>3</v>
      </c>
      <c r="V1624" s="30">
        <f t="shared" si="230"/>
        <v>0</v>
      </c>
      <c r="W1624" s="30">
        <f t="shared" si="231"/>
        <v>1</v>
      </c>
      <c r="X1624" s="30">
        <f t="shared" si="232"/>
        <v>7.4</v>
      </c>
      <c r="Y1624" s="30">
        <f t="shared" si="233"/>
        <v>40.425999999999995</v>
      </c>
    </row>
    <row r="1625" spans="1:25" x14ac:dyDescent="0.2">
      <c r="A1625" s="28">
        <v>43264</v>
      </c>
      <c r="B1625">
        <v>2018</v>
      </c>
      <c r="C1625">
        <v>6</v>
      </c>
      <c r="D1625" t="s">
        <v>574</v>
      </c>
      <c r="E1625" t="s">
        <v>413</v>
      </c>
      <c r="F1625">
        <v>3</v>
      </c>
      <c r="G1625" t="s">
        <v>1440</v>
      </c>
      <c r="H1625" t="s">
        <v>1440</v>
      </c>
      <c r="I1625" s="30">
        <v>12</v>
      </c>
      <c r="J1625" s="30">
        <v>4.33</v>
      </c>
      <c r="K1625" s="30">
        <v>1.2</v>
      </c>
      <c r="L1625" s="30">
        <v>22.25</v>
      </c>
      <c r="M1625" s="30">
        <v>1</v>
      </c>
      <c r="N1625" s="30">
        <v>0</v>
      </c>
      <c r="O1625" s="30">
        <v>0</v>
      </c>
      <c r="P1625" s="30">
        <v>2</v>
      </c>
      <c r="Q1625" s="30">
        <f t="shared" si="225"/>
        <v>12</v>
      </c>
      <c r="R1625" s="30">
        <f t="shared" si="226"/>
        <v>4.33</v>
      </c>
      <c r="S1625" s="30">
        <f t="shared" si="227"/>
        <v>1.2</v>
      </c>
      <c r="T1625" s="30">
        <f t="shared" si="228"/>
        <v>22.25</v>
      </c>
      <c r="U1625" s="30">
        <f t="shared" si="229"/>
        <v>1</v>
      </c>
      <c r="V1625" s="30">
        <f t="shared" si="230"/>
        <v>0</v>
      </c>
      <c r="W1625" s="30">
        <f t="shared" si="231"/>
        <v>0</v>
      </c>
      <c r="X1625" s="30">
        <f t="shared" si="232"/>
        <v>2</v>
      </c>
      <c r="Y1625" s="30">
        <f t="shared" si="233"/>
        <v>42.78</v>
      </c>
    </row>
    <row r="1626" spans="1:25" x14ac:dyDescent="0.2">
      <c r="A1626" s="28">
        <v>43265</v>
      </c>
      <c r="B1626">
        <v>2018</v>
      </c>
      <c r="C1626">
        <v>6</v>
      </c>
      <c r="D1626" t="s">
        <v>574</v>
      </c>
      <c r="E1626" t="s">
        <v>415</v>
      </c>
      <c r="F1626">
        <v>4</v>
      </c>
      <c r="G1626" t="s">
        <v>1440</v>
      </c>
      <c r="H1626" t="s">
        <v>1440</v>
      </c>
      <c r="I1626" s="30">
        <v>0</v>
      </c>
      <c r="J1626" s="30">
        <v>1</v>
      </c>
      <c r="K1626" s="30">
        <v>1</v>
      </c>
      <c r="L1626" s="30">
        <v>22</v>
      </c>
      <c r="M1626" s="30">
        <v>11</v>
      </c>
      <c r="N1626" s="30">
        <v>0</v>
      </c>
      <c r="O1626" s="30">
        <v>0</v>
      </c>
      <c r="P1626" s="30">
        <v>2</v>
      </c>
      <c r="Q1626" s="30">
        <f t="shared" si="225"/>
        <v>0</v>
      </c>
      <c r="R1626" s="30">
        <f t="shared" si="226"/>
        <v>1</v>
      </c>
      <c r="S1626" s="30">
        <f t="shared" si="227"/>
        <v>1</v>
      </c>
      <c r="T1626" s="30">
        <f t="shared" si="228"/>
        <v>22</v>
      </c>
      <c r="U1626" s="30">
        <f t="shared" si="229"/>
        <v>11</v>
      </c>
      <c r="V1626" s="30">
        <f t="shared" si="230"/>
        <v>0</v>
      </c>
      <c r="W1626" s="30">
        <f t="shared" si="231"/>
        <v>0</v>
      </c>
      <c r="X1626" s="30">
        <f t="shared" si="232"/>
        <v>2</v>
      </c>
      <c r="Y1626" s="30">
        <f t="shared" si="233"/>
        <v>37</v>
      </c>
    </row>
    <row r="1627" spans="1:25" x14ac:dyDescent="0.2">
      <c r="A1627" s="28">
        <v>43266</v>
      </c>
      <c r="B1627">
        <v>2018</v>
      </c>
      <c r="C1627">
        <v>6</v>
      </c>
      <c r="D1627" t="s">
        <v>574</v>
      </c>
      <c r="E1627" t="s">
        <v>417</v>
      </c>
      <c r="F1627">
        <v>5</v>
      </c>
      <c r="G1627" t="s">
        <v>1440</v>
      </c>
      <c r="H1627" t="s">
        <v>1440</v>
      </c>
      <c r="I1627" s="30">
        <v>1</v>
      </c>
      <c r="J1627" s="30">
        <v>6.6000000000000003E-2</v>
      </c>
      <c r="K1627" s="30">
        <v>0.3</v>
      </c>
      <c r="L1627" s="30">
        <v>11.132999999999999</v>
      </c>
      <c r="M1627" s="30">
        <v>10</v>
      </c>
      <c r="N1627" s="30">
        <v>0</v>
      </c>
      <c r="O1627" s="30">
        <v>8</v>
      </c>
      <c r="P1627" s="30">
        <v>2</v>
      </c>
      <c r="Q1627" s="30">
        <f t="shared" si="225"/>
        <v>1</v>
      </c>
      <c r="R1627" s="30">
        <f t="shared" si="226"/>
        <v>6.6000000000000003E-2</v>
      </c>
      <c r="S1627" s="30">
        <f t="shared" si="227"/>
        <v>0.3</v>
      </c>
      <c r="T1627" s="30">
        <f t="shared" si="228"/>
        <v>11.132999999999999</v>
      </c>
      <c r="U1627" s="30">
        <f t="shared" si="229"/>
        <v>10</v>
      </c>
      <c r="V1627" s="30">
        <f t="shared" si="230"/>
        <v>0</v>
      </c>
      <c r="W1627" s="30">
        <f t="shared" si="231"/>
        <v>8</v>
      </c>
      <c r="X1627" s="30">
        <f t="shared" si="232"/>
        <v>2</v>
      </c>
      <c r="Y1627" s="30">
        <f t="shared" si="233"/>
        <v>32.498999999999995</v>
      </c>
    </row>
    <row r="1628" spans="1:25" x14ac:dyDescent="0.2">
      <c r="A1628" s="28">
        <v>43267</v>
      </c>
      <c r="B1628">
        <v>2018</v>
      </c>
      <c r="C1628">
        <v>6</v>
      </c>
      <c r="D1628" t="s">
        <v>574</v>
      </c>
      <c r="E1628" t="s">
        <v>419</v>
      </c>
      <c r="F1628">
        <v>6</v>
      </c>
      <c r="G1628" t="s">
        <v>1440</v>
      </c>
      <c r="H1628" t="s">
        <v>1440</v>
      </c>
      <c r="I1628" s="30">
        <v>3.34</v>
      </c>
      <c r="J1628" s="30">
        <v>6.383</v>
      </c>
      <c r="K1628" s="30">
        <v>5</v>
      </c>
      <c r="L1628" s="30">
        <v>10</v>
      </c>
      <c r="M1628" s="30">
        <v>5</v>
      </c>
      <c r="N1628" s="30">
        <v>0</v>
      </c>
      <c r="O1628" s="30">
        <v>2</v>
      </c>
      <c r="P1628" s="30">
        <v>7</v>
      </c>
      <c r="Q1628" s="30">
        <f t="shared" si="225"/>
        <v>3.34</v>
      </c>
      <c r="R1628" s="30">
        <f t="shared" si="226"/>
        <v>6.383</v>
      </c>
      <c r="S1628" s="30">
        <f t="shared" si="227"/>
        <v>5</v>
      </c>
      <c r="T1628" s="30">
        <f t="shared" si="228"/>
        <v>10</v>
      </c>
      <c r="U1628" s="30">
        <f t="shared" si="229"/>
        <v>5</v>
      </c>
      <c r="V1628" s="30">
        <f t="shared" si="230"/>
        <v>0</v>
      </c>
      <c r="W1628" s="30">
        <f t="shared" si="231"/>
        <v>2</v>
      </c>
      <c r="X1628" s="30">
        <f t="shared" si="232"/>
        <v>7</v>
      </c>
      <c r="Y1628" s="30">
        <f t="shared" si="233"/>
        <v>38.722999999999999</v>
      </c>
    </row>
    <row r="1629" spans="1:25" x14ac:dyDescent="0.2">
      <c r="A1629" s="28">
        <v>43268</v>
      </c>
      <c r="B1629">
        <v>2018</v>
      </c>
      <c r="C1629">
        <v>6</v>
      </c>
      <c r="D1629" t="s">
        <v>574</v>
      </c>
      <c r="E1629" t="s">
        <v>421</v>
      </c>
      <c r="F1629">
        <v>7</v>
      </c>
      <c r="G1629" t="s">
        <v>1440</v>
      </c>
      <c r="H1629" t="s">
        <v>1440</v>
      </c>
      <c r="I1629" s="30">
        <v>4.84</v>
      </c>
      <c r="J1629" s="30">
        <v>6.5860000000000003</v>
      </c>
      <c r="K1629" s="30">
        <v>6</v>
      </c>
      <c r="L1629" s="30">
        <v>24</v>
      </c>
      <c r="M1629" s="30">
        <v>10</v>
      </c>
      <c r="N1629" s="30">
        <v>0</v>
      </c>
      <c r="O1629" s="30">
        <v>5</v>
      </c>
      <c r="P1629" s="30">
        <v>4</v>
      </c>
      <c r="Q1629" s="30">
        <f t="shared" si="225"/>
        <v>4.84</v>
      </c>
      <c r="R1629" s="30">
        <f t="shared" si="226"/>
        <v>6.5860000000000003</v>
      </c>
      <c r="S1629" s="30">
        <f t="shared" si="227"/>
        <v>6</v>
      </c>
      <c r="T1629" s="30">
        <f t="shared" si="228"/>
        <v>24</v>
      </c>
      <c r="U1629" s="30">
        <f t="shared" si="229"/>
        <v>10</v>
      </c>
      <c r="V1629" s="30">
        <f t="shared" si="230"/>
        <v>0</v>
      </c>
      <c r="W1629" s="30">
        <f t="shared" si="231"/>
        <v>5</v>
      </c>
      <c r="X1629" s="30">
        <f t="shared" si="232"/>
        <v>4</v>
      </c>
      <c r="Y1629" s="30">
        <f t="shared" si="233"/>
        <v>60.426000000000002</v>
      </c>
    </row>
    <row r="1630" spans="1:25" x14ac:dyDescent="0.2">
      <c r="A1630" s="28">
        <v>43269</v>
      </c>
      <c r="B1630">
        <v>2018</v>
      </c>
      <c r="C1630">
        <v>6</v>
      </c>
      <c r="D1630" t="s">
        <v>574</v>
      </c>
      <c r="E1630" t="s">
        <v>62</v>
      </c>
      <c r="F1630">
        <v>1</v>
      </c>
      <c r="G1630" t="s">
        <v>1440</v>
      </c>
      <c r="H1630" t="s">
        <v>1440</v>
      </c>
      <c r="I1630" s="30">
        <v>4.5</v>
      </c>
      <c r="J1630" s="30">
        <v>1.33</v>
      </c>
      <c r="K1630" s="30">
        <v>2.1</v>
      </c>
      <c r="L1630" s="30">
        <v>14</v>
      </c>
      <c r="M1630" s="30">
        <v>4</v>
      </c>
      <c r="N1630" s="30">
        <v>0</v>
      </c>
      <c r="O1630" s="30">
        <v>1</v>
      </c>
      <c r="P1630" s="30">
        <v>6</v>
      </c>
      <c r="Q1630" s="30">
        <f t="shared" si="225"/>
        <v>4.5</v>
      </c>
      <c r="R1630" s="30">
        <f t="shared" si="226"/>
        <v>1.33</v>
      </c>
      <c r="S1630" s="30">
        <f t="shared" si="227"/>
        <v>2.1</v>
      </c>
      <c r="T1630" s="30">
        <f t="shared" si="228"/>
        <v>14</v>
      </c>
      <c r="U1630" s="30">
        <f t="shared" si="229"/>
        <v>4</v>
      </c>
      <c r="V1630" s="30">
        <f t="shared" si="230"/>
        <v>0</v>
      </c>
      <c r="W1630" s="30">
        <f t="shared" si="231"/>
        <v>1</v>
      </c>
      <c r="X1630" s="30">
        <f t="shared" si="232"/>
        <v>6</v>
      </c>
      <c r="Y1630" s="30">
        <f t="shared" si="233"/>
        <v>32.93</v>
      </c>
    </row>
    <row r="1631" spans="1:25" x14ac:dyDescent="0.2">
      <c r="A1631" s="28">
        <v>43270</v>
      </c>
      <c r="B1631">
        <v>2018</v>
      </c>
      <c r="C1631">
        <v>6</v>
      </c>
      <c r="D1631" t="s">
        <v>574</v>
      </c>
      <c r="E1631" t="s">
        <v>411</v>
      </c>
      <c r="F1631">
        <v>2</v>
      </c>
      <c r="G1631" t="s">
        <v>1440</v>
      </c>
      <c r="H1631" t="s">
        <v>1440</v>
      </c>
      <c r="I1631" s="30">
        <v>4</v>
      </c>
      <c r="J1631" s="30">
        <v>3.34</v>
      </c>
      <c r="K1631" s="30">
        <v>4</v>
      </c>
      <c r="L1631" s="30">
        <v>23</v>
      </c>
      <c r="M1631" s="30">
        <v>8</v>
      </c>
      <c r="N1631" s="30">
        <v>0</v>
      </c>
      <c r="O1631" s="30">
        <v>5</v>
      </c>
      <c r="P1631" s="30">
        <v>3</v>
      </c>
      <c r="Q1631" s="30">
        <f t="shared" si="225"/>
        <v>4</v>
      </c>
      <c r="R1631" s="30">
        <f t="shared" si="226"/>
        <v>3.34</v>
      </c>
      <c r="S1631" s="30">
        <f t="shared" si="227"/>
        <v>4</v>
      </c>
      <c r="T1631" s="30">
        <f t="shared" si="228"/>
        <v>23</v>
      </c>
      <c r="U1631" s="30">
        <f t="shared" si="229"/>
        <v>8</v>
      </c>
      <c r="V1631" s="30">
        <f t="shared" si="230"/>
        <v>0</v>
      </c>
      <c r="W1631" s="30">
        <f t="shared" si="231"/>
        <v>5</v>
      </c>
      <c r="X1631" s="30">
        <f t="shared" si="232"/>
        <v>3</v>
      </c>
      <c r="Y1631" s="30">
        <f t="shared" si="233"/>
        <v>50.34</v>
      </c>
    </row>
    <row r="1632" spans="1:25" x14ac:dyDescent="0.2">
      <c r="A1632" s="28">
        <v>43271</v>
      </c>
      <c r="B1632">
        <v>2018</v>
      </c>
      <c r="C1632">
        <v>6</v>
      </c>
      <c r="D1632" t="s">
        <v>574</v>
      </c>
      <c r="E1632" t="s">
        <v>413</v>
      </c>
      <c r="F1632">
        <v>3</v>
      </c>
      <c r="G1632" t="s">
        <v>1440</v>
      </c>
      <c r="H1632" t="s">
        <v>1440</v>
      </c>
      <c r="I1632" s="30">
        <v>3.66</v>
      </c>
      <c r="J1632" s="30">
        <v>4.5279999999999996</v>
      </c>
      <c r="K1632" s="30">
        <v>2.5</v>
      </c>
      <c r="L1632" s="30">
        <v>15.061999999999999</v>
      </c>
      <c r="M1632" s="30">
        <v>8</v>
      </c>
      <c r="N1632" s="30">
        <v>3</v>
      </c>
      <c r="O1632" s="30">
        <v>11</v>
      </c>
      <c r="P1632" s="30">
        <v>2.6</v>
      </c>
      <c r="Q1632" s="30">
        <f t="shared" si="225"/>
        <v>3.66</v>
      </c>
      <c r="R1632" s="30">
        <f t="shared" si="226"/>
        <v>4.5279999999999996</v>
      </c>
      <c r="S1632" s="30">
        <f t="shared" si="227"/>
        <v>2.5</v>
      </c>
      <c r="T1632" s="30">
        <f t="shared" si="228"/>
        <v>15.061999999999999</v>
      </c>
      <c r="U1632" s="30">
        <f t="shared" si="229"/>
        <v>8</v>
      </c>
      <c r="V1632" s="30">
        <f t="shared" si="230"/>
        <v>3</v>
      </c>
      <c r="W1632" s="30">
        <f t="shared" si="231"/>
        <v>11</v>
      </c>
      <c r="X1632" s="30">
        <f t="shared" si="232"/>
        <v>2.6</v>
      </c>
      <c r="Y1632" s="30">
        <f t="shared" si="233"/>
        <v>50.35</v>
      </c>
    </row>
    <row r="1633" spans="1:25" x14ac:dyDescent="0.2">
      <c r="A1633" s="28">
        <v>43272</v>
      </c>
      <c r="B1633">
        <v>2018</v>
      </c>
      <c r="C1633">
        <v>6</v>
      </c>
      <c r="D1633" t="s">
        <v>574</v>
      </c>
      <c r="E1633" t="s">
        <v>415</v>
      </c>
      <c r="F1633">
        <v>4</v>
      </c>
      <c r="G1633" t="s">
        <v>1440</v>
      </c>
      <c r="H1633" t="s">
        <v>1440</v>
      </c>
      <c r="I1633" s="30">
        <v>3.35</v>
      </c>
      <c r="J1633" s="30">
        <v>2.9129999999999998</v>
      </c>
      <c r="K1633" s="30">
        <v>4</v>
      </c>
      <c r="L1633" s="30">
        <v>36</v>
      </c>
      <c r="M1633" s="30">
        <v>5</v>
      </c>
      <c r="N1633" s="30">
        <v>0</v>
      </c>
      <c r="O1633" s="30">
        <v>5</v>
      </c>
      <c r="P1633" s="30">
        <v>10.5</v>
      </c>
      <c r="Q1633" s="30">
        <f t="shared" si="225"/>
        <v>3.35</v>
      </c>
      <c r="R1633" s="30">
        <f t="shared" si="226"/>
        <v>2.9129999999999998</v>
      </c>
      <c r="S1633" s="30">
        <f t="shared" si="227"/>
        <v>4</v>
      </c>
      <c r="T1633" s="30">
        <f t="shared" si="228"/>
        <v>36</v>
      </c>
      <c r="U1633" s="30">
        <f t="shared" si="229"/>
        <v>5</v>
      </c>
      <c r="V1633" s="30">
        <f t="shared" si="230"/>
        <v>0</v>
      </c>
      <c r="W1633" s="30">
        <f t="shared" si="231"/>
        <v>5</v>
      </c>
      <c r="X1633" s="30">
        <f t="shared" si="232"/>
        <v>10.5</v>
      </c>
      <c r="Y1633" s="30">
        <f t="shared" si="233"/>
        <v>66.763000000000005</v>
      </c>
    </row>
    <row r="1634" spans="1:25" x14ac:dyDescent="0.2">
      <c r="A1634" s="28">
        <v>43273</v>
      </c>
      <c r="B1634">
        <v>2018</v>
      </c>
      <c r="C1634">
        <v>6</v>
      </c>
      <c r="D1634" t="s">
        <v>574</v>
      </c>
      <c r="E1634" t="s">
        <v>417</v>
      </c>
      <c r="F1634">
        <v>5</v>
      </c>
      <c r="G1634" t="s">
        <v>1440</v>
      </c>
      <c r="H1634" t="s">
        <v>1440</v>
      </c>
      <c r="I1634" s="30">
        <v>5</v>
      </c>
      <c r="J1634" s="30">
        <v>5.0990000000000002</v>
      </c>
      <c r="K1634" s="30">
        <v>4.1500000000000004</v>
      </c>
      <c r="L1634" s="30">
        <v>12</v>
      </c>
      <c r="M1634" s="30">
        <v>3</v>
      </c>
      <c r="N1634" s="30">
        <v>0</v>
      </c>
      <c r="O1634" s="30">
        <v>6</v>
      </c>
      <c r="P1634" s="30">
        <v>5.5</v>
      </c>
      <c r="Q1634" s="30">
        <f t="shared" si="225"/>
        <v>5</v>
      </c>
      <c r="R1634" s="30">
        <f t="shared" si="226"/>
        <v>5.0990000000000002</v>
      </c>
      <c r="S1634" s="30">
        <f t="shared" si="227"/>
        <v>4.1500000000000004</v>
      </c>
      <c r="T1634" s="30">
        <f t="shared" si="228"/>
        <v>12</v>
      </c>
      <c r="U1634" s="30">
        <f t="shared" si="229"/>
        <v>3</v>
      </c>
      <c r="V1634" s="30">
        <f t="shared" si="230"/>
        <v>0</v>
      </c>
      <c r="W1634" s="30">
        <f t="shared" si="231"/>
        <v>6</v>
      </c>
      <c r="X1634" s="30">
        <f t="shared" si="232"/>
        <v>5.5</v>
      </c>
      <c r="Y1634" s="30">
        <f t="shared" si="233"/>
        <v>40.749000000000002</v>
      </c>
    </row>
    <row r="1635" spans="1:25" x14ac:dyDescent="0.2">
      <c r="A1635" s="28">
        <v>43274</v>
      </c>
      <c r="B1635">
        <v>2018</v>
      </c>
      <c r="C1635">
        <v>6</v>
      </c>
      <c r="D1635" t="s">
        <v>574</v>
      </c>
      <c r="E1635" t="s">
        <v>419</v>
      </c>
      <c r="F1635">
        <v>6</v>
      </c>
      <c r="G1635" t="s">
        <v>1440</v>
      </c>
      <c r="H1635" t="s">
        <v>1440</v>
      </c>
      <c r="I1635" s="30">
        <v>5.33</v>
      </c>
      <c r="J1635" s="30">
        <v>7.343</v>
      </c>
      <c r="K1635" s="30">
        <v>2</v>
      </c>
      <c r="L1635" s="30">
        <v>14</v>
      </c>
      <c r="M1635" s="30">
        <v>7</v>
      </c>
      <c r="N1635" s="30">
        <v>0</v>
      </c>
      <c r="O1635" s="30">
        <v>1</v>
      </c>
      <c r="P1635" s="30">
        <v>2</v>
      </c>
      <c r="Q1635" s="30">
        <f t="shared" si="225"/>
        <v>5.33</v>
      </c>
      <c r="R1635" s="30">
        <f t="shared" si="226"/>
        <v>7.343</v>
      </c>
      <c r="S1635" s="30">
        <f t="shared" si="227"/>
        <v>2</v>
      </c>
      <c r="T1635" s="30">
        <f t="shared" si="228"/>
        <v>14</v>
      </c>
      <c r="U1635" s="30">
        <f t="shared" si="229"/>
        <v>7</v>
      </c>
      <c r="V1635" s="30">
        <f t="shared" si="230"/>
        <v>0</v>
      </c>
      <c r="W1635" s="30">
        <f t="shared" si="231"/>
        <v>1</v>
      </c>
      <c r="X1635" s="30">
        <f t="shared" si="232"/>
        <v>2</v>
      </c>
      <c r="Y1635" s="30">
        <f t="shared" si="233"/>
        <v>38.673000000000002</v>
      </c>
    </row>
    <row r="1636" spans="1:25" x14ac:dyDescent="0.2">
      <c r="A1636" s="28">
        <v>43275</v>
      </c>
      <c r="B1636">
        <v>2018</v>
      </c>
      <c r="C1636">
        <v>6</v>
      </c>
      <c r="D1636" t="s">
        <v>574</v>
      </c>
      <c r="E1636" t="s">
        <v>421</v>
      </c>
      <c r="F1636">
        <v>7</v>
      </c>
      <c r="G1636" t="s">
        <v>1440</v>
      </c>
      <c r="H1636" t="s">
        <v>1440</v>
      </c>
      <c r="I1636" s="30">
        <v>1.67</v>
      </c>
      <c r="J1636" s="30">
        <v>4.7460000000000004</v>
      </c>
      <c r="K1636" s="30">
        <v>2</v>
      </c>
      <c r="L1636" s="30">
        <v>29</v>
      </c>
      <c r="M1636" s="30">
        <v>10</v>
      </c>
      <c r="N1636" s="30">
        <v>0</v>
      </c>
      <c r="O1636" s="30">
        <v>0</v>
      </c>
      <c r="P1636" s="30">
        <v>3</v>
      </c>
      <c r="Q1636" s="30">
        <f t="shared" si="225"/>
        <v>1.67</v>
      </c>
      <c r="R1636" s="30">
        <f t="shared" si="226"/>
        <v>4.7460000000000004</v>
      </c>
      <c r="S1636" s="30">
        <f t="shared" si="227"/>
        <v>2</v>
      </c>
      <c r="T1636" s="30">
        <f t="shared" si="228"/>
        <v>29</v>
      </c>
      <c r="U1636" s="30">
        <f t="shared" si="229"/>
        <v>10</v>
      </c>
      <c r="V1636" s="30">
        <f t="shared" si="230"/>
        <v>0</v>
      </c>
      <c r="W1636" s="30">
        <f t="shared" si="231"/>
        <v>0</v>
      </c>
      <c r="X1636" s="30">
        <f t="shared" si="232"/>
        <v>3</v>
      </c>
      <c r="Y1636" s="30">
        <f t="shared" si="233"/>
        <v>50.415999999999997</v>
      </c>
    </row>
    <row r="1637" spans="1:25" x14ac:dyDescent="0.2">
      <c r="A1637" s="28">
        <v>43276</v>
      </c>
      <c r="B1637">
        <v>2018</v>
      </c>
      <c r="C1637">
        <v>6</v>
      </c>
      <c r="D1637" t="s">
        <v>574</v>
      </c>
      <c r="E1637" t="s">
        <v>62</v>
      </c>
      <c r="F1637">
        <v>1</v>
      </c>
      <c r="G1637" t="s">
        <v>1440</v>
      </c>
      <c r="H1637" t="s">
        <v>1440</v>
      </c>
      <c r="I1637" s="30">
        <v>3.33</v>
      </c>
      <c r="J1637" s="30">
        <v>3.0990000000000002</v>
      </c>
      <c r="K1637" s="30">
        <v>0</v>
      </c>
      <c r="L1637" s="30">
        <v>31.062000000000001</v>
      </c>
      <c r="M1637" s="30">
        <v>12</v>
      </c>
      <c r="N1637" s="30">
        <v>3</v>
      </c>
      <c r="O1637" s="30">
        <v>5</v>
      </c>
      <c r="P1637" s="30">
        <v>2</v>
      </c>
      <c r="Q1637" s="30">
        <f t="shared" si="225"/>
        <v>3.33</v>
      </c>
      <c r="R1637" s="30">
        <f t="shared" si="226"/>
        <v>3.0990000000000002</v>
      </c>
      <c r="S1637" s="30">
        <f t="shared" si="227"/>
        <v>0</v>
      </c>
      <c r="T1637" s="30">
        <f t="shared" si="228"/>
        <v>31.062000000000001</v>
      </c>
      <c r="U1637" s="30">
        <f t="shared" si="229"/>
        <v>12</v>
      </c>
      <c r="V1637" s="30">
        <f t="shared" si="230"/>
        <v>3</v>
      </c>
      <c r="W1637" s="30">
        <f t="shared" si="231"/>
        <v>5</v>
      </c>
      <c r="X1637" s="30">
        <f t="shared" si="232"/>
        <v>2</v>
      </c>
      <c r="Y1637" s="30">
        <f t="shared" si="233"/>
        <v>59.491</v>
      </c>
    </row>
    <row r="1638" spans="1:25" x14ac:dyDescent="0.2">
      <c r="A1638" s="28">
        <v>43277</v>
      </c>
      <c r="B1638">
        <v>2018</v>
      </c>
      <c r="C1638">
        <v>6</v>
      </c>
      <c r="D1638" t="s">
        <v>574</v>
      </c>
      <c r="E1638" t="s">
        <v>411</v>
      </c>
      <c r="F1638">
        <v>2</v>
      </c>
      <c r="G1638" t="s">
        <v>1440</v>
      </c>
      <c r="H1638" t="s">
        <v>1440</v>
      </c>
      <c r="I1638" s="30">
        <v>10.33</v>
      </c>
      <c r="J1638" s="30">
        <v>5.67</v>
      </c>
      <c r="K1638" s="30">
        <v>3</v>
      </c>
      <c r="L1638" s="30">
        <v>15</v>
      </c>
      <c r="M1638" s="30">
        <v>6</v>
      </c>
      <c r="N1638" s="30">
        <v>0</v>
      </c>
      <c r="O1638" s="30">
        <v>9</v>
      </c>
      <c r="P1638" s="30">
        <v>4.4000000000000004</v>
      </c>
      <c r="Q1638" s="30">
        <f t="shared" si="225"/>
        <v>10.33</v>
      </c>
      <c r="R1638" s="30">
        <f t="shared" si="226"/>
        <v>5.67</v>
      </c>
      <c r="S1638" s="30">
        <f t="shared" si="227"/>
        <v>3</v>
      </c>
      <c r="T1638" s="30">
        <f t="shared" si="228"/>
        <v>15</v>
      </c>
      <c r="U1638" s="30">
        <f t="shared" si="229"/>
        <v>6</v>
      </c>
      <c r="V1638" s="30">
        <f t="shared" si="230"/>
        <v>0</v>
      </c>
      <c r="W1638" s="30">
        <f t="shared" si="231"/>
        <v>9</v>
      </c>
      <c r="X1638" s="30">
        <f t="shared" si="232"/>
        <v>4.4000000000000004</v>
      </c>
      <c r="Y1638" s="30">
        <f t="shared" si="233"/>
        <v>53.4</v>
      </c>
    </row>
    <row r="1639" spans="1:25" x14ac:dyDescent="0.2">
      <c r="A1639" s="28">
        <v>43278</v>
      </c>
      <c r="B1639">
        <v>2018</v>
      </c>
      <c r="C1639">
        <v>6</v>
      </c>
      <c r="D1639" t="s">
        <v>574</v>
      </c>
      <c r="E1639" t="s">
        <v>413</v>
      </c>
      <c r="F1639">
        <v>3</v>
      </c>
      <c r="G1639" t="s">
        <v>1440</v>
      </c>
      <c r="H1639" t="s">
        <v>1440</v>
      </c>
      <c r="I1639" s="30">
        <v>2</v>
      </c>
      <c r="J1639" s="30">
        <v>2.3959999999999999</v>
      </c>
      <c r="K1639" s="30">
        <v>3</v>
      </c>
      <c r="L1639" s="30">
        <v>11</v>
      </c>
      <c r="M1639" s="30">
        <v>10</v>
      </c>
      <c r="N1639" s="30">
        <v>0</v>
      </c>
      <c r="O1639" s="30">
        <v>2</v>
      </c>
      <c r="P1639" s="30">
        <v>3</v>
      </c>
      <c r="Q1639" s="30">
        <f t="shared" si="225"/>
        <v>2</v>
      </c>
      <c r="R1639" s="30">
        <f t="shared" si="226"/>
        <v>2.3959999999999999</v>
      </c>
      <c r="S1639" s="30">
        <f t="shared" si="227"/>
        <v>3</v>
      </c>
      <c r="T1639" s="30">
        <f t="shared" si="228"/>
        <v>11</v>
      </c>
      <c r="U1639" s="30">
        <f t="shared" si="229"/>
        <v>10</v>
      </c>
      <c r="V1639" s="30">
        <f t="shared" si="230"/>
        <v>0</v>
      </c>
      <c r="W1639" s="30">
        <f t="shared" si="231"/>
        <v>2</v>
      </c>
      <c r="X1639" s="30">
        <f t="shared" si="232"/>
        <v>3</v>
      </c>
      <c r="Y1639" s="30">
        <f t="shared" si="233"/>
        <v>33.396000000000001</v>
      </c>
    </row>
    <row r="1640" spans="1:25" x14ac:dyDescent="0.2">
      <c r="A1640" s="28">
        <v>43279</v>
      </c>
      <c r="B1640">
        <v>2018</v>
      </c>
      <c r="C1640">
        <v>6</v>
      </c>
      <c r="D1640" t="s">
        <v>574</v>
      </c>
      <c r="E1640" t="s">
        <v>415</v>
      </c>
      <c r="F1640">
        <v>4</v>
      </c>
      <c r="G1640" t="s">
        <v>1440</v>
      </c>
      <c r="H1640" t="s">
        <v>1440</v>
      </c>
      <c r="I1640" s="30">
        <v>3</v>
      </c>
      <c r="J1640" s="30">
        <v>2.1920000000000002</v>
      </c>
      <c r="K1640" s="30">
        <v>4</v>
      </c>
      <c r="L1640" s="30">
        <v>10</v>
      </c>
      <c r="M1640" s="30">
        <v>13</v>
      </c>
      <c r="N1640" s="30">
        <v>0</v>
      </c>
      <c r="O1640" s="30">
        <v>5</v>
      </c>
      <c r="P1640" s="30">
        <v>2</v>
      </c>
      <c r="Q1640" s="30">
        <f t="shared" si="225"/>
        <v>3</v>
      </c>
      <c r="R1640" s="30">
        <f t="shared" si="226"/>
        <v>2.1920000000000002</v>
      </c>
      <c r="S1640" s="30">
        <f t="shared" si="227"/>
        <v>4</v>
      </c>
      <c r="T1640" s="30">
        <f t="shared" si="228"/>
        <v>10</v>
      </c>
      <c r="U1640" s="30">
        <f t="shared" si="229"/>
        <v>13</v>
      </c>
      <c r="V1640" s="30">
        <f t="shared" si="230"/>
        <v>0</v>
      </c>
      <c r="W1640" s="30">
        <f t="shared" si="231"/>
        <v>5</v>
      </c>
      <c r="X1640" s="30">
        <f t="shared" si="232"/>
        <v>2</v>
      </c>
      <c r="Y1640" s="30">
        <f t="shared" si="233"/>
        <v>39.192</v>
      </c>
    </row>
    <row r="1641" spans="1:25" x14ac:dyDescent="0.2">
      <c r="A1641" s="28">
        <v>43280</v>
      </c>
      <c r="B1641">
        <v>2018</v>
      </c>
      <c r="C1641">
        <v>6</v>
      </c>
      <c r="D1641" t="s">
        <v>574</v>
      </c>
      <c r="E1641" t="s">
        <v>417</v>
      </c>
      <c r="F1641">
        <v>5</v>
      </c>
      <c r="G1641" t="s">
        <v>1440</v>
      </c>
      <c r="H1641" t="s">
        <v>1440</v>
      </c>
      <c r="I1641" s="30">
        <v>1</v>
      </c>
      <c r="J1641" s="30">
        <v>3</v>
      </c>
      <c r="K1641" s="30">
        <v>2</v>
      </c>
      <c r="L1641" s="30">
        <v>10</v>
      </c>
      <c r="M1641" s="30">
        <v>8</v>
      </c>
      <c r="N1641" s="30">
        <v>0</v>
      </c>
      <c r="O1641" s="30">
        <v>0</v>
      </c>
      <c r="P1641" s="30">
        <v>4</v>
      </c>
      <c r="Q1641" s="30">
        <f t="shared" si="225"/>
        <v>1</v>
      </c>
      <c r="R1641" s="30">
        <f t="shared" si="226"/>
        <v>3</v>
      </c>
      <c r="S1641" s="30">
        <f t="shared" si="227"/>
        <v>2</v>
      </c>
      <c r="T1641" s="30">
        <f t="shared" si="228"/>
        <v>10</v>
      </c>
      <c r="U1641" s="30">
        <f t="shared" si="229"/>
        <v>8</v>
      </c>
      <c r="V1641" s="30">
        <f t="shared" si="230"/>
        <v>0</v>
      </c>
      <c r="W1641" s="30">
        <f t="shared" si="231"/>
        <v>0</v>
      </c>
      <c r="X1641" s="30">
        <f t="shared" si="232"/>
        <v>4</v>
      </c>
      <c r="Y1641" s="30">
        <f t="shared" si="233"/>
        <v>28</v>
      </c>
    </row>
    <row r="1642" spans="1:25" x14ac:dyDescent="0.2">
      <c r="A1642" s="28">
        <v>43281</v>
      </c>
      <c r="B1642">
        <v>2018</v>
      </c>
      <c r="C1642">
        <v>6</v>
      </c>
      <c r="D1642" t="s">
        <v>574</v>
      </c>
      <c r="E1642" t="s">
        <v>419</v>
      </c>
      <c r="F1642">
        <v>6</v>
      </c>
      <c r="G1642" t="s">
        <v>1440</v>
      </c>
      <c r="H1642" t="s">
        <v>1440</v>
      </c>
      <c r="I1642" s="30">
        <v>6.84</v>
      </c>
      <c r="J1642" s="30">
        <v>3.34</v>
      </c>
      <c r="K1642" s="30">
        <v>7</v>
      </c>
      <c r="L1642" s="30">
        <v>26.8</v>
      </c>
      <c r="M1642" s="30">
        <v>10</v>
      </c>
      <c r="N1642" s="30">
        <v>2</v>
      </c>
      <c r="O1642" s="30">
        <v>0</v>
      </c>
      <c r="P1642" s="30">
        <v>4</v>
      </c>
      <c r="Q1642" s="30">
        <f t="shared" si="225"/>
        <v>6.84</v>
      </c>
      <c r="R1642" s="30">
        <f t="shared" si="226"/>
        <v>3.34</v>
      </c>
      <c r="S1642" s="30">
        <f t="shared" si="227"/>
        <v>7</v>
      </c>
      <c r="T1642" s="30">
        <f t="shared" si="228"/>
        <v>26.8</v>
      </c>
      <c r="U1642" s="30">
        <f t="shared" si="229"/>
        <v>10</v>
      </c>
      <c r="V1642" s="30">
        <f t="shared" si="230"/>
        <v>2</v>
      </c>
      <c r="W1642" s="30">
        <f t="shared" si="231"/>
        <v>0</v>
      </c>
      <c r="X1642" s="30">
        <f t="shared" si="232"/>
        <v>4</v>
      </c>
      <c r="Y1642" s="30">
        <f t="shared" si="233"/>
        <v>59.980000000000004</v>
      </c>
    </row>
    <row r="1643" spans="1:25" x14ac:dyDescent="0.2">
      <c r="A1643" s="28">
        <v>43282</v>
      </c>
      <c r="B1643">
        <v>2018</v>
      </c>
      <c r="C1643">
        <v>7</v>
      </c>
      <c r="D1643" t="s">
        <v>575</v>
      </c>
      <c r="E1643" t="s">
        <v>421</v>
      </c>
      <c r="F1643">
        <v>7</v>
      </c>
      <c r="G1643" t="s">
        <v>1440</v>
      </c>
      <c r="H1643" t="s">
        <v>1440</v>
      </c>
      <c r="I1643" s="30">
        <v>2</v>
      </c>
      <c r="J1643" s="30">
        <v>3.6930000000000001</v>
      </c>
      <c r="K1643" s="30">
        <v>1</v>
      </c>
      <c r="L1643" s="30">
        <v>22</v>
      </c>
      <c r="M1643" s="30">
        <v>7</v>
      </c>
      <c r="N1643" s="30">
        <v>0</v>
      </c>
      <c r="O1643" s="30">
        <v>10</v>
      </c>
      <c r="P1643" s="30">
        <v>4</v>
      </c>
      <c r="Q1643" s="30">
        <f t="shared" si="225"/>
        <v>2</v>
      </c>
      <c r="R1643" s="30">
        <f t="shared" si="226"/>
        <v>3.6930000000000001</v>
      </c>
      <c r="S1643" s="30">
        <f t="shared" si="227"/>
        <v>1</v>
      </c>
      <c r="T1643" s="30">
        <f t="shared" si="228"/>
        <v>22</v>
      </c>
      <c r="U1643" s="30">
        <f t="shared" si="229"/>
        <v>7</v>
      </c>
      <c r="V1643" s="30">
        <f t="shared" si="230"/>
        <v>0</v>
      </c>
      <c r="W1643" s="30">
        <f t="shared" si="231"/>
        <v>10</v>
      </c>
      <c r="X1643" s="30">
        <f t="shared" si="232"/>
        <v>4</v>
      </c>
      <c r="Y1643" s="30">
        <f t="shared" si="233"/>
        <v>49.692999999999998</v>
      </c>
    </row>
    <row r="1644" spans="1:25" x14ac:dyDescent="0.2">
      <c r="A1644" s="28">
        <v>43283</v>
      </c>
      <c r="B1644">
        <v>2018</v>
      </c>
      <c r="C1644">
        <v>7</v>
      </c>
      <c r="D1644" t="s">
        <v>575</v>
      </c>
      <c r="E1644" t="s">
        <v>62</v>
      </c>
      <c r="F1644">
        <v>1</v>
      </c>
      <c r="G1644" t="s">
        <v>1440</v>
      </c>
      <c r="H1644" t="s">
        <v>1440</v>
      </c>
      <c r="I1644" s="30">
        <v>3.33</v>
      </c>
      <c r="J1644" s="30">
        <v>6.33</v>
      </c>
      <c r="K1644" s="30">
        <v>3</v>
      </c>
      <c r="L1644" s="30">
        <v>24.6</v>
      </c>
      <c r="M1644" s="30">
        <v>18</v>
      </c>
      <c r="N1644" s="30">
        <v>0</v>
      </c>
      <c r="O1644" s="30">
        <v>3</v>
      </c>
      <c r="P1644" s="30">
        <v>7</v>
      </c>
      <c r="Q1644" s="30">
        <f t="shared" si="225"/>
        <v>3.33</v>
      </c>
      <c r="R1644" s="30">
        <f t="shared" si="226"/>
        <v>6.33</v>
      </c>
      <c r="S1644" s="30">
        <f t="shared" si="227"/>
        <v>3</v>
      </c>
      <c r="T1644" s="30">
        <f t="shared" si="228"/>
        <v>24.6</v>
      </c>
      <c r="U1644" s="30">
        <f t="shared" si="229"/>
        <v>18</v>
      </c>
      <c r="V1644" s="30">
        <f t="shared" si="230"/>
        <v>0</v>
      </c>
      <c r="W1644" s="30">
        <f t="shared" si="231"/>
        <v>3</v>
      </c>
      <c r="X1644" s="30">
        <f t="shared" si="232"/>
        <v>7</v>
      </c>
      <c r="Y1644" s="30">
        <f t="shared" si="233"/>
        <v>65.260000000000005</v>
      </c>
    </row>
    <row r="1645" spans="1:25" x14ac:dyDescent="0.2">
      <c r="A1645" s="28">
        <v>43284</v>
      </c>
      <c r="B1645">
        <v>2018</v>
      </c>
      <c r="C1645">
        <v>7</v>
      </c>
      <c r="D1645" t="s">
        <v>575</v>
      </c>
      <c r="E1645" t="s">
        <v>411</v>
      </c>
      <c r="F1645">
        <v>2</v>
      </c>
      <c r="G1645" t="s">
        <v>1440</v>
      </c>
      <c r="H1645" t="s">
        <v>1440</v>
      </c>
      <c r="I1645" s="30">
        <v>6.34</v>
      </c>
      <c r="J1645" s="30">
        <v>2.33</v>
      </c>
      <c r="K1645" s="30">
        <v>1</v>
      </c>
      <c r="L1645" s="30">
        <v>13.6</v>
      </c>
      <c r="M1645" s="30">
        <v>9</v>
      </c>
      <c r="N1645" s="30">
        <v>0</v>
      </c>
      <c r="O1645" s="30">
        <v>8</v>
      </c>
      <c r="P1645" s="30">
        <v>3</v>
      </c>
      <c r="Q1645" s="30">
        <f t="shared" si="225"/>
        <v>6.34</v>
      </c>
      <c r="R1645" s="30">
        <f t="shared" si="226"/>
        <v>2.33</v>
      </c>
      <c r="S1645" s="30">
        <f t="shared" si="227"/>
        <v>1</v>
      </c>
      <c r="T1645" s="30">
        <f t="shared" si="228"/>
        <v>13.6</v>
      </c>
      <c r="U1645" s="30">
        <f t="shared" si="229"/>
        <v>9</v>
      </c>
      <c r="V1645" s="30">
        <f t="shared" si="230"/>
        <v>0</v>
      </c>
      <c r="W1645" s="30">
        <f t="shared" si="231"/>
        <v>8</v>
      </c>
      <c r="X1645" s="30">
        <f t="shared" si="232"/>
        <v>3</v>
      </c>
      <c r="Y1645" s="30">
        <f t="shared" si="233"/>
        <v>43.269999999999996</v>
      </c>
    </row>
    <row r="1646" spans="1:25" x14ac:dyDescent="0.2">
      <c r="A1646" s="28">
        <v>43285</v>
      </c>
      <c r="B1646">
        <v>2018</v>
      </c>
      <c r="C1646">
        <v>7</v>
      </c>
      <c r="D1646" t="s">
        <v>575</v>
      </c>
      <c r="E1646" t="s">
        <v>413</v>
      </c>
      <c r="F1646">
        <v>3</v>
      </c>
      <c r="G1646" t="s">
        <v>1440</v>
      </c>
      <c r="H1646" t="s">
        <v>1440</v>
      </c>
      <c r="I1646" s="30">
        <v>1</v>
      </c>
      <c r="J1646" s="30">
        <v>2.83</v>
      </c>
      <c r="K1646" s="30">
        <v>3.5</v>
      </c>
      <c r="L1646" s="30">
        <v>16.25</v>
      </c>
      <c r="M1646" s="30">
        <v>6</v>
      </c>
      <c r="N1646" s="30">
        <v>0</v>
      </c>
      <c r="O1646" s="30">
        <v>22</v>
      </c>
      <c r="P1646" s="30">
        <v>7</v>
      </c>
      <c r="Q1646" s="30">
        <f t="shared" si="225"/>
        <v>1</v>
      </c>
      <c r="R1646" s="30">
        <f t="shared" si="226"/>
        <v>2.83</v>
      </c>
      <c r="S1646" s="30">
        <f t="shared" si="227"/>
        <v>3.5</v>
      </c>
      <c r="T1646" s="30">
        <f t="shared" si="228"/>
        <v>16.25</v>
      </c>
      <c r="U1646" s="30">
        <f t="shared" si="229"/>
        <v>6</v>
      </c>
      <c r="V1646" s="30">
        <f t="shared" si="230"/>
        <v>0</v>
      </c>
      <c r="W1646" s="30">
        <f t="shared" si="231"/>
        <v>22</v>
      </c>
      <c r="X1646" s="30">
        <f t="shared" si="232"/>
        <v>7</v>
      </c>
      <c r="Y1646" s="30">
        <f t="shared" si="233"/>
        <v>58.58</v>
      </c>
    </row>
    <row r="1647" spans="1:25" x14ac:dyDescent="0.2">
      <c r="A1647" s="28">
        <v>43286</v>
      </c>
      <c r="B1647">
        <v>2018</v>
      </c>
      <c r="C1647">
        <v>7</v>
      </c>
      <c r="D1647" t="s">
        <v>575</v>
      </c>
      <c r="E1647" t="s">
        <v>415</v>
      </c>
      <c r="F1647">
        <v>4</v>
      </c>
      <c r="G1647" t="s">
        <v>1440</v>
      </c>
      <c r="H1647" t="s">
        <v>1440</v>
      </c>
      <c r="I1647" s="30">
        <v>4.33</v>
      </c>
      <c r="J1647" s="30">
        <v>2.7589999999999999</v>
      </c>
      <c r="K1647" s="30">
        <v>4</v>
      </c>
      <c r="L1647" s="30">
        <v>15</v>
      </c>
      <c r="M1647" s="30">
        <v>6</v>
      </c>
      <c r="N1647" s="30">
        <v>3</v>
      </c>
      <c r="O1647" s="30">
        <v>3</v>
      </c>
      <c r="P1647" s="30">
        <v>1</v>
      </c>
      <c r="Q1647" s="30">
        <f t="shared" si="225"/>
        <v>4.33</v>
      </c>
      <c r="R1647" s="30">
        <f t="shared" si="226"/>
        <v>2.7589999999999999</v>
      </c>
      <c r="S1647" s="30">
        <f t="shared" si="227"/>
        <v>4</v>
      </c>
      <c r="T1647" s="30">
        <f t="shared" si="228"/>
        <v>15</v>
      </c>
      <c r="U1647" s="30">
        <f t="shared" si="229"/>
        <v>6</v>
      </c>
      <c r="V1647" s="30">
        <f t="shared" si="230"/>
        <v>3</v>
      </c>
      <c r="W1647" s="30">
        <f t="shared" si="231"/>
        <v>3</v>
      </c>
      <c r="X1647" s="30">
        <f t="shared" si="232"/>
        <v>1</v>
      </c>
      <c r="Y1647" s="30">
        <f t="shared" si="233"/>
        <v>39.088999999999999</v>
      </c>
    </row>
    <row r="1648" spans="1:25" x14ac:dyDescent="0.2">
      <c r="A1648" s="28">
        <v>43287</v>
      </c>
      <c r="B1648">
        <v>2018</v>
      </c>
      <c r="C1648">
        <v>7</v>
      </c>
      <c r="D1648" t="s">
        <v>575</v>
      </c>
      <c r="E1648" t="s">
        <v>417</v>
      </c>
      <c r="F1648">
        <v>5</v>
      </c>
      <c r="G1648" t="s">
        <v>1440</v>
      </c>
      <c r="H1648" t="s">
        <v>1440</v>
      </c>
      <c r="I1648" s="30">
        <v>2.33</v>
      </c>
      <c r="J1648" s="30">
        <v>5.33</v>
      </c>
      <c r="K1648" s="30">
        <v>1.25</v>
      </c>
      <c r="L1648" s="30">
        <v>20</v>
      </c>
      <c r="M1648" s="30">
        <v>15</v>
      </c>
      <c r="N1648" s="30">
        <v>0</v>
      </c>
      <c r="O1648" s="30">
        <v>0</v>
      </c>
      <c r="P1648" s="30">
        <v>6</v>
      </c>
      <c r="Q1648" s="30">
        <f t="shared" si="225"/>
        <v>2.33</v>
      </c>
      <c r="R1648" s="30">
        <f t="shared" si="226"/>
        <v>5.33</v>
      </c>
      <c r="S1648" s="30">
        <f t="shared" si="227"/>
        <v>1.25</v>
      </c>
      <c r="T1648" s="30">
        <f t="shared" si="228"/>
        <v>20</v>
      </c>
      <c r="U1648" s="30">
        <f t="shared" si="229"/>
        <v>15</v>
      </c>
      <c r="V1648" s="30">
        <f t="shared" si="230"/>
        <v>0</v>
      </c>
      <c r="W1648" s="30">
        <f t="shared" si="231"/>
        <v>0</v>
      </c>
      <c r="X1648" s="30">
        <f t="shared" si="232"/>
        <v>6</v>
      </c>
      <c r="Y1648" s="30">
        <f t="shared" si="233"/>
        <v>49.91</v>
      </c>
    </row>
    <row r="1649" spans="1:25" x14ac:dyDescent="0.2">
      <c r="A1649" s="28">
        <v>43288</v>
      </c>
      <c r="B1649">
        <v>2018</v>
      </c>
      <c r="C1649">
        <v>7</v>
      </c>
      <c r="D1649" t="s">
        <v>575</v>
      </c>
      <c r="E1649" t="s">
        <v>419</v>
      </c>
      <c r="F1649">
        <v>6</v>
      </c>
      <c r="G1649" t="s">
        <v>1440</v>
      </c>
      <c r="H1649" t="s">
        <v>1440</v>
      </c>
      <c r="I1649" s="30">
        <v>6.33</v>
      </c>
      <c r="J1649" s="30">
        <v>8.52</v>
      </c>
      <c r="K1649" s="30">
        <v>7</v>
      </c>
      <c r="L1649" s="30">
        <v>19</v>
      </c>
      <c r="M1649" s="30">
        <v>14</v>
      </c>
      <c r="N1649" s="30">
        <v>0</v>
      </c>
      <c r="O1649" s="30">
        <v>0</v>
      </c>
      <c r="P1649" s="30">
        <v>5.5</v>
      </c>
      <c r="Q1649" s="30">
        <f t="shared" si="225"/>
        <v>6.33</v>
      </c>
      <c r="R1649" s="30">
        <f t="shared" si="226"/>
        <v>8.52</v>
      </c>
      <c r="S1649" s="30">
        <f t="shared" si="227"/>
        <v>7</v>
      </c>
      <c r="T1649" s="30">
        <f t="shared" si="228"/>
        <v>19</v>
      </c>
      <c r="U1649" s="30">
        <f t="shared" si="229"/>
        <v>14</v>
      </c>
      <c r="V1649" s="30">
        <f t="shared" si="230"/>
        <v>0</v>
      </c>
      <c r="W1649" s="30">
        <f t="shared" si="231"/>
        <v>0</v>
      </c>
      <c r="X1649" s="30">
        <f t="shared" si="232"/>
        <v>5.5</v>
      </c>
      <c r="Y1649" s="30">
        <f t="shared" si="233"/>
        <v>60.35</v>
      </c>
    </row>
    <row r="1650" spans="1:25" x14ac:dyDescent="0.2">
      <c r="A1650" s="28">
        <v>43289</v>
      </c>
      <c r="B1650">
        <v>2018</v>
      </c>
      <c r="C1650">
        <v>7</v>
      </c>
      <c r="D1650" t="s">
        <v>575</v>
      </c>
      <c r="E1650" t="s">
        <v>421</v>
      </c>
      <c r="F1650">
        <v>7</v>
      </c>
      <c r="G1650" t="s">
        <v>1440</v>
      </c>
      <c r="H1650" t="s">
        <v>1440</v>
      </c>
      <c r="I1650" s="30">
        <v>7.33</v>
      </c>
      <c r="J1650" s="30">
        <v>5.2110000000000003</v>
      </c>
      <c r="K1650" s="30">
        <v>2</v>
      </c>
      <c r="L1650" s="30">
        <v>28</v>
      </c>
      <c r="M1650" s="30">
        <v>10</v>
      </c>
      <c r="N1650" s="30">
        <v>0</v>
      </c>
      <c r="O1650" s="30">
        <v>5</v>
      </c>
      <c r="P1650" s="30">
        <v>4</v>
      </c>
      <c r="Q1650" s="30">
        <f t="shared" si="225"/>
        <v>7.33</v>
      </c>
      <c r="R1650" s="30">
        <f t="shared" si="226"/>
        <v>5.2110000000000003</v>
      </c>
      <c r="S1650" s="30">
        <f t="shared" si="227"/>
        <v>2</v>
      </c>
      <c r="T1650" s="30">
        <f t="shared" si="228"/>
        <v>28</v>
      </c>
      <c r="U1650" s="30">
        <f t="shared" si="229"/>
        <v>10</v>
      </c>
      <c r="V1650" s="30">
        <f t="shared" si="230"/>
        <v>0</v>
      </c>
      <c r="W1650" s="30">
        <f t="shared" si="231"/>
        <v>5</v>
      </c>
      <c r="X1650" s="30">
        <f t="shared" si="232"/>
        <v>4</v>
      </c>
      <c r="Y1650" s="30">
        <f t="shared" si="233"/>
        <v>61.540999999999997</v>
      </c>
    </row>
    <row r="1651" spans="1:25" x14ac:dyDescent="0.2">
      <c r="A1651" s="28">
        <v>43290</v>
      </c>
      <c r="B1651">
        <v>2018</v>
      </c>
      <c r="C1651">
        <v>7</v>
      </c>
      <c r="D1651" t="s">
        <v>575</v>
      </c>
      <c r="E1651" t="s">
        <v>62</v>
      </c>
      <c r="F1651">
        <v>1</v>
      </c>
      <c r="G1651" t="s">
        <v>1440</v>
      </c>
      <c r="H1651" t="s">
        <v>1440</v>
      </c>
      <c r="I1651" s="30">
        <v>3.33</v>
      </c>
      <c r="J1651" s="30">
        <v>2</v>
      </c>
      <c r="K1651" s="30">
        <v>4</v>
      </c>
      <c r="L1651" s="30">
        <v>31</v>
      </c>
      <c r="M1651" s="30">
        <v>12</v>
      </c>
      <c r="N1651" s="30">
        <v>3</v>
      </c>
      <c r="O1651" s="30">
        <v>0</v>
      </c>
      <c r="P1651" s="30">
        <v>3</v>
      </c>
      <c r="Q1651" s="30">
        <f t="shared" si="225"/>
        <v>3.33</v>
      </c>
      <c r="R1651" s="30">
        <f t="shared" si="226"/>
        <v>2</v>
      </c>
      <c r="S1651" s="30">
        <f t="shared" si="227"/>
        <v>4</v>
      </c>
      <c r="T1651" s="30">
        <f t="shared" si="228"/>
        <v>31</v>
      </c>
      <c r="U1651" s="30">
        <f t="shared" si="229"/>
        <v>12</v>
      </c>
      <c r="V1651" s="30">
        <f t="shared" si="230"/>
        <v>3</v>
      </c>
      <c r="W1651" s="30">
        <f t="shared" si="231"/>
        <v>0</v>
      </c>
      <c r="X1651" s="30">
        <f t="shared" si="232"/>
        <v>3</v>
      </c>
      <c r="Y1651" s="30">
        <f t="shared" si="233"/>
        <v>58.33</v>
      </c>
    </row>
    <row r="1652" spans="1:25" x14ac:dyDescent="0.2">
      <c r="A1652" s="28">
        <v>43291</v>
      </c>
      <c r="B1652">
        <v>2018</v>
      </c>
      <c r="C1652">
        <v>7</v>
      </c>
      <c r="D1652" t="s">
        <v>575</v>
      </c>
      <c r="E1652" t="s">
        <v>411</v>
      </c>
      <c r="F1652">
        <v>2</v>
      </c>
      <c r="G1652" t="s">
        <v>1440</v>
      </c>
      <c r="H1652" t="s">
        <v>1440</v>
      </c>
      <c r="I1652" s="30">
        <v>6</v>
      </c>
      <c r="J1652" s="30">
        <v>6.36</v>
      </c>
      <c r="K1652" s="30">
        <v>4</v>
      </c>
      <c r="L1652" s="30">
        <v>34</v>
      </c>
      <c r="M1652" s="30">
        <v>9</v>
      </c>
      <c r="N1652" s="30">
        <v>2</v>
      </c>
      <c r="O1652" s="30">
        <v>2</v>
      </c>
      <c r="P1652" s="30">
        <v>4</v>
      </c>
      <c r="Q1652" s="30">
        <f t="shared" si="225"/>
        <v>6</v>
      </c>
      <c r="R1652" s="30">
        <f t="shared" si="226"/>
        <v>6.36</v>
      </c>
      <c r="S1652" s="30">
        <f t="shared" si="227"/>
        <v>4</v>
      </c>
      <c r="T1652" s="30">
        <f t="shared" si="228"/>
        <v>34</v>
      </c>
      <c r="U1652" s="30">
        <f t="shared" si="229"/>
        <v>9</v>
      </c>
      <c r="V1652" s="30">
        <f t="shared" si="230"/>
        <v>2</v>
      </c>
      <c r="W1652" s="30">
        <f t="shared" si="231"/>
        <v>2</v>
      </c>
      <c r="X1652" s="30">
        <f t="shared" si="232"/>
        <v>4</v>
      </c>
      <c r="Y1652" s="30">
        <f t="shared" si="233"/>
        <v>67.36</v>
      </c>
    </row>
    <row r="1653" spans="1:25" x14ac:dyDescent="0.2">
      <c r="A1653" s="28">
        <v>43292</v>
      </c>
      <c r="B1653">
        <v>2018</v>
      </c>
      <c r="C1653">
        <v>7</v>
      </c>
      <c r="D1653" t="s">
        <v>575</v>
      </c>
      <c r="E1653" t="s">
        <v>413</v>
      </c>
      <c r="F1653">
        <v>3</v>
      </c>
      <c r="G1653" t="s">
        <v>1440</v>
      </c>
      <c r="H1653" t="s">
        <v>1440</v>
      </c>
      <c r="I1653" s="30">
        <v>10</v>
      </c>
      <c r="J1653" s="30">
        <v>3.363</v>
      </c>
      <c r="K1653" s="30">
        <v>3</v>
      </c>
      <c r="L1653" s="30">
        <v>29.4</v>
      </c>
      <c r="M1653" s="30">
        <v>13</v>
      </c>
      <c r="N1653" s="30">
        <v>0</v>
      </c>
      <c r="O1653" s="30">
        <v>6</v>
      </c>
      <c r="P1653" s="30">
        <v>2</v>
      </c>
      <c r="Q1653" s="30">
        <f t="shared" si="225"/>
        <v>10</v>
      </c>
      <c r="R1653" s="30">
        <f t="shared" si="226"/>
        <v>3.363</v>
      </c>
      <c r="S1653" s="30">
        <f t="shared" si="227"/>
        <v>3</v>
      </c>
      <c r="T1653" s="30">
        <f t="shared" si="228"/>
        <v>29.4</v>
      </c>
      <c r="U1653" s="30">
        <f t="shared" si="229"/>
        <v>13</v>
      </c>
      <c r="V1653" s="30">
        <f t="shared" si="230"/>
        <v>0</v>
      </c>
      <c r="W1653" s="30">
        <f t="shared" si="231"/>
        <v>6</v>
      </c>
      <c r="X1653" s="30">
        <f t="shared" si="232"/>
        <v>2</v>
      </c>
      <c r="Y1653" s="30">
        <f t="shared" si="233"/>
        <v>66.763000000000005</v>
      </c>
    </row>
    <row r="1654" spans="1:25" x14ac:dyDescent="0.2">
      <c r="A1654" s="28">
        <v>43293</v>
      </c>
      <c r="B1654">
        <v>2018</v>
      </c>
      <c r="C1654">
        <v>7</v>
      </c>
      <c r="D1654" t="s">
        <v>575</v>
      </c>
      <c r="E1654" t="s">
        <v>415</v>
      </c>
      <c r="F1654">
        <v>4</v>
      </c>
      <c r="G1654" t="s">
        <v>1440</v>
      </c>
      <c r="H1654" t="s">
        <v>1440</v>
      </c>
      <c r="I1654" s="30">
        <v>3</v>
      </c>
      <c r="J1654" s="30">
        <v>4.34</v>
      </c>
      <c r="K1654" s="30">
        <v>7</v>
      </c>
      <c r="L1654" s="30">
        <v>24</v>
      </c>
      <c r="M1654" s="30">
        <v>11</v>
      </c>
      <c r="N1654" s="30">
        <v>4</v>
      </c>
      <c r="O1654" s="30">
        <v>0</v>
      </c>
      <c r="P1654" s="30">
        <v>3</v>
      </c>
      <c r="Q1654" s="30">
        <f t="shared" si="225"/>
        <v>3</v>
      </c>
      <c r="R1654" s="30">
        <f t="shared" si="226"/>
        <v>4.34</v>
      </c>
      <c r="S1654" s="30">
        <f t="shared" si="227"/>
        <v>7</v>
      </c>
      <c r="T1654" s="30">
        <f t="shared" si="228"/>
        <v>24</v>
      </c>
      <c r="U1654" s="30">
        <f t="shared" si="229"/>
        <v>11</v>
      </c>
      <c r="V1654" s="30">
        <f t="shared" si="230"/>
        <v>4</v>
      </c>
      <c r="W1654" s="30">
        <f t="shared" si="231"/>
        <v>0</v>
      </c>
      <c r="X1654" s="30">
        <f t="shared" si="232"/>
        <v>3</v>
      </c>
      <c r="Y1654" s="30">
        <f t="shared" si="233"/>
        <v>56.34</v>
      </c>
    </row>
    <row r="1655" spans="1:25" x14ac:dyDescent="0.2">
      <c r="A1655" s="28">
        <v>43294</v>
      </c>
      <c r="B1655">
        <v>2018</v>
      </c>
      <c r="C1655">
        <v>7</v>
      </c>
      <c r="D1655" t="s">
        <v>575</v>
      </c>
      <c r="E1655" t="s">
        <v>417</v>
      </c>
      <c r="F1655">
        <v>5</v>
      </c>
      <c r="G1655" t="s">
        <v>1440</v>
      </c>
      <c r="H1655" t="s">
        <v>1440</v>
      </c>
      <c r="I1655" s="30">
        <v>1.34</v>
      </c>
      <c r="J1655" s="30">
        <v>2.67</v>
      </c>
      <c r="K1655" s="30">
        <v>1.1499999999999999</v>
      </c>
      <c r="L1655" s="30">
        <v>22</v>
      </c>
      <c r="M1655" s="30">
        <v>5</v>
      </c>
      <c r="N1655" s="30">
        <v>0</v>
      </c>
      <c r="O1655" s="30">
        <v>2</v>
      </c>
      <c r="P1655" s="30">
        <v>3</v>
      </c>
      <c r="Q1655" s="30">
        <f t="shared" si="225"/>
        <v>1.34</v>
      </c>
      <c r="R1655" s="30">
        <f t="shared" si="226"/>
        <v>2.67</v>
      </c>
      <c r="S1655" s="30">
        <f t="shared" si="227"/>
        <v>1.1499999999999999</v>
      </c>
      <c r="T1655" s="30">
        <f t="shared" si="228"/>
        <v>22</v>
      </c>
      <c r="U1655" s="30">
        <f t="shared" si="229"/>
        <v>5</v>
      </c>
      <c r="V1655" s="30">
        <f t="shared" si="230"/>
        <v>0</v>
      </c>
      <c r="W1655" s="30">
        <f t="shared" si="231"/>
        <v>2</v>
      </c>
      <c r="X1655" s="30">
        <f t="shared" si="232"/>
        <v>3</v>
      </c>
      <c r="Y1655" s="30">
        <f t="shared" si="233"/>
        <v>37.159999999999997</v>
      </c>
    </row>
    <row r="1656" spans="1:25" x14ac:dyDescent="0.2">
      <c r="A1656" s="28">
        <v>43295</v>
      </c>
      <c r="B1656">
        <v>2018</v>
      </c>
      <c r="C1656">
        <v>7</v>
      </c>
      <c r="D1656" t="s">
        <v>575</v>
      </c>
      <c r="E1656" t="s">
        <v>419</v>
      </c>
      <c r="F1656">
        <v>6</v>
      </c>
      <c r="G1656" t="s">
        <v>1440</v>
      </c>
      <c r="H1656" t="s">
        <v>1440</v>
      </c>
      <c r="I1656" s="30">
        <v>0</v>
      </c>
      <c r="J1656" s="30">
        <v>3.2</v>
      </c>
      <c r="K1656" s="30">
        <v>0</v>
      </c>
      <c r="L1656" s="30">
        <v>26</v>
      </c>
      <c r="M1656" s="30">
        <v>8</v>
      </c>
      <c r="N1656" s="30">
        <v>0</v>
      </c>
      <c r="O1656" s="30">
        <v>0</v>
      </c>
      <c r="P1656" s="30">
        <v>1.4</v>
      </c>
      <c r="Q1656" s="30">
        <f t="shared" si="225"/>
        <v>0</v>
      </c>
      <c r="R1656" s="30">
        <f t="shared" si="226"/>
        <v>3.2</v>
      </c>
      <c r="S1656" s="30">
        <f t="shared" si="227"/>
        <v>0</v>
      </c>
      <c r="T1656" s="30">
        <f t="shared" si="228"/>
        <v>26</v>
      </c>
      <c r="U1656" s="30">
        <f t="shared" si="229"/>
        <v>8</v>
      </c>
      <c r="V1656" s="30">
        <f t="shared" si="230"/>
        <v>0</v>
      </c>
      <c r="W1656" s="30">
        <f t="shared" si="231"/>
        <v>0</v>
      </c>
      <c r="X1656" s="30">
        <f t="shared" si="232"/>
        <v>1.4</v>
      </c>
      <c r="Y1656" s="30">
        <f t="shared" si="233"/>
        <v>38.6</v>
      </c>
    </row>
    <row r="1657" spans="1:25" x14ac:dyDescent="0.2">
      <c r="A1657" s="28">
        <v>43296</v>
      </c>
      <c r="B1657">
        <v>2018</v>
      </c>
      <c r="C1657">
        <v>7</v>
      </c>
      <c r="D1657" t="s">
        <v>575</v>
      </c>
      <c r="E1657" t="s">
        <v>421</v>
      </c>
      <c r="F1657">
        <v>7</v>
      </c>
      <c r="G1657" t="s">
        <v>1440</v>
      </c>
      <c r="H1657" t="s">
        <v>1440</v>
      </c>
      <c r="I1657" s="30">
        <v>10</v>
      </c>
      <c r="J1657" s="30">
        <v>9.42</v>
      </c>
      <c r="K1657" s="30">
        <v>3.5</v>
      </c>
      <c r="L1657" s="30">
        <v>23</v>
      </c>
      <c r="M1657" s="30">
        <v>4</v>
      </c>
      <c r="N1657" s="30">
        <v>0</v>
      </c>
      <c r="O1657" s="30">
        <v>1</v>
      </c>
      <c r="P1657" s="30">
        <v>7</v>
      </c>
      <c r="Q1657" s="30">
        <f t="shared" si="225"/>
        <v>10</v>
      </c>
      <c r="R1657" s="30">
        <f t="shared" si="226"/>
        <v>9.42</v>
      </c>
      <c r="S1657" s="30">
        <f t="shared" si="227"/>
        <v>3.5</v>
      </c>
      <c r="T1657" s="30">
        <f t="shared" si="228"/>
        <v>23</v>
      </c>
      <c r="U1657" s="30">
        <f t="shared" si="229"/>
        <v>4</v>
      </c>
      <c r="V1657" s="30">
        <f t="shared" si="230"/>
        <v>0</v>
      </c>
      <c r="W1657" s="30">
        <f t="shared" si="231"/>
        <v>1</v>
      </c>
      <c r="X1657" s="30">
        <f t="shared" si="232"/>
        <v>7</v>
      </c>
      <c r="Y1657" s="30">
        <f t="shared" si="233"/>
        <v>57.92</v>
      </c>
    </row>
    <row r="1658" spans="1:25" x14ac:dyDescent="0.2">
      <c r="A1658" s="28">
        <v>43297</v>
      </c>
      <c r="B1658">
        <v>2018</v>
      </c>
      <c r="C1658">
        <v>7</v>
      </c>
      <c r="D1658" t="s">
        <v>575</v>
      </c>
      <c r="E1658" t="s">
        <v>62</v>
      </c>
      <c r="F1658">
        <v>1</v>
      </c>
      <c r="G1658" t="s">
        <v>1440</v>
      </c>
      <c r="H1658" t="s">
        <v>1440</v>
      </c>
      <c r="I1658" s="30">
        <v>9.33</v>
      </c>
      <c r="J1658" s="30">
        <v>5.0229999999999997</v>
      </c>
      <c r="K1658" s="30">
        <v>1</v>
      </c>
      <c r="L1658" s="30">
        <v>22</v>
      </c>
      <c r="M1658" s="30">
        <v>8</v>
      </c>
      <c r="N1658" s="30">
        <v>0</v>
      </c>
      <c r="O1658" s="30">
        <v>0</v>
      </c>
      <c r="P1658" s="30">
        <v>3</v>
      </c>
      <c r="Q1658" s="30">
        <f t="shared" si="225"/>
        <v>9.33</v>
      </c>
      <c r="R1658" s="30">
        <f t="shared" si="226"/>
        <v>5.0229999999999997</v>
      </c>
      <c r="S1658" s="30">
        <f t="shared" si="227"/>
        <v>1</v>
      </c>
      <c r="T1658" s="30">
        <f t="shared" si="228"/>
        <v>22</v>
      </c>
      <c r="U1658" s="30">
        <f t="shared" si="229"/>
        <v>8</v>
      </c>
      <c r="V1658" s="30">
        <f t="shared" si="230"/>
        <v>0</v>
      </c>
      <c r="W1658" s="30">
        <f t="shared" si="231"/>
        <v>0</v>
      </c>
      <c r="X1658" s="30">
        <f t="shared" si="232"/>
        <v>3</v>
      </c>
      <c r="Y1658" s="30">
        <f t="shared" si="233"/>
        <v>48.353000000000002</v>
      </c>
    </row>
    <row r="1659" spans="1:25" x14ac:dyDescent="0.2">
      <c r="A1659" s="28">
        <v>43298</v>
      </c>
      <c r="B1659">
        <v>2018</v>
      </c>
      <c r="C1659">
        <v>7</v>
      </c>
      <c r="D1659" t="s">
        <v>575</v>
      </c>
      <c r="E1659" t="s">
        <v>411</v>
      </c>
      <c r="F1659">
        <v>2</v>
      </c>
      <c r="G1659" t="s">
        <v>1440</v>
      </c>
      <c r="H1659" t="s">
        <v>1440</v>
      </c>
      <c r="I1659" s="30">
        <v>2.33</v>
      </c>
      <c r="J1659" s="30">
        <v>3.66</v>
      </c>
      <c r="K1659" s="30">
        <v>2</v>
      </c>
      <c r="L1659" s="30">
        <v>29.4</v>
      </c>
      <c r="M1659" s="30">
        <v>13</v>
      </c>
      <c r="N1659" s="30">
        <v>0</v>
      </c>
      <c r="O1659" s="30">
        <v>0</v>
      </c>
      <c r="P1659" s="30">
        <v>6</v>
      </c>
      <c r="Q1659" s="30">
        <f t="shared" si="225"/>
        <v>2.33</v>
      </c>
      <c r="R1659" s="30">
        <f t="shared" si="226"/>
        <v>3.66</v>
      </c>
      <c r="S1659" s="30">
        <f t="shared" si="227"/>
        <v>2</v>
      </c>
      <c r="T1659" s="30">
        <f t="shared" si="228"/>
        <v>29.4</v>
      </c>
      <c r="U1659" s="30">
        <f t="shared" si="229"/>
        <v>13</v>
      </c>
      <c r="V1659" s="30">
        <f t="shared" si="230"/>
        <v>0</v>
      </c>
      <c r="W1659" s="30">
        <f t="shared" si="231"/>
        <v>0</v>
      </c>
      <c r="X1659" s="30">
        <f t="shared" si="232"/>
        <v>6</v>
      </c>
      <c r="Y1659" s="30">
        <f t="shared" si="233"/>
        <v>56.39</v>
      </c>
    </row>
    <row r="1660" spans="1:25" x14ac:dyDescent="0.2">
      <c r="A1660" s="28">
        <v>43299</v>
      </c>
      <c r="B1660">
        <v>2018</v>
      </c>
      <c r="C1660">
        <v>7</v>
      </c>
      <c r="D1660" t="s">
        <v>575</v>
      </c>
      <c r="E1660" t="s">
        <v>413</v>
      </c>
      <c r="F1660">
        <v>3</v>
      </c>
      <c r="G1660" t="s">
        <v>1440</v>
      </c>
      <c r="H1660" t="s">
        <v>1440</v>
      </c>
      <c r="I1660" s="30">
        <v>2.5</v>
      </c>
      <c r="J1660" s="30">
        <v>2.8370000000000002</v>
      </c>
      <c r="K1660" s="30">
        <v>5</v>
      </c>
      <c r="L1660" s="30">
        <v>10</v>
      </c>
      <c r="M1660" s="30">
        <v>17</v>
      </c>
      <c r="N1660" s="30">
        <v>0</v>
      </c>
      <c r="O1660" s="30">
        <v>12</v>
      </c>
      <c r="P1660" s="30">
        <v>6</v>
      </c>
      <c r="Q1660" s="30">
        <f t="shared" si="225"/>
        <v>2.5</v>
      </c>
      <c r="R1660" s="30">
        <f t="shared" si="226"/>
        <v>2.8370000000000002</v>
      </c>
      <c r="S1660" s="30">
        <f t="shared" si="227"/>
        <v>5</v>
      </c>
      <c r="T1660" s="30">
        <f t="shared" si="228"/>
        <v>10</v>
      </c>
      <c r="U1660" s="30">
        <f t="shared" si="229"/>
        <v>17</v>
      </c>
      <c r="V1660" s="30">
        <f t="shared" si="230"/>
        <v>0</v>
      </c>
      <c r="W1660" s="30">
        <f t="shared" si="231"/>
        <v>12</v>
      </c>
      <c r="X1660" s="30">
        <f t="shared" si="232"/>
        <v>6</v>
      </c>
      <c r="Y1660" s="30">
        <f t="shared" si="233"/>
        <v>55.337000000000003</v>
      </c>
    </row>
    <row r="1661" spans="1:25" x14ac:dyDescent="0.2">
      <c r="A1661" s="28">
        <v>43300</v>
      </c>
      <c r="B1661">
        <v>2018</v>
      </c>
      <c r="C1661">
        <v>7</v>
      </c>
      <c r="D1661" t="s">
        <v>575</v>
      </c>
      <c r="E1661" t="s">
        <v>415</v>
      </c>
      <c r="F1661">
        <v>4</v>
      </c>
      <c r="G1661" t="s">
        <v>1440</v>
      </c>
      <c r="H1661" t="s">
        <v>1440</v>
      </c>
      <c r="I1661" s="30">
        <v>6.84</v>
      </c>
      <c r="J1661" s="30">
        <v>4</v>
      </c>
      <c r="K1661" s="30">
        <v>3</v>
      </c>
      <c r="L1661" s="30">
        <v>16</v>
      </c>
      <c r="M1661" s="30">
        <v>14</v>
      </c>
      <c r="N1661" s="30">
        <v>1</v>
      </c>
      <c r="O1661" s="30">
        <v>0</v>
      </c>
      <c r="P1661" s="30">
        <v>3</v>
      </c>
      <c r="Q1661" s="30">
        <f t="shared" si="225"/>
        <v>6.84</v>
      </c>
      <c r="R1661" s="30">
        <f t="shared" si="226"/>
        <v>4</v>
      </c>
      <c r="S1661" s="30">
        <f t="shared" si="227"/>
        <v>3</v>
      </c>
      <c r="T1661" s="30">
        <f t="shared" si="228"/>
        <v>16</v>
      </c>
      <c r="U1661" s="30">
        <f t="shared" si="229"/>
        <v>14</v>
      </c>
      <c r="V1661" s="30">
        <f t="shared" si="230"/>
        <v>1</v>
      </c>
      <c r="W1661" s="30">
        <f t="shared" si="231"/>
        <v>0</v>
      </c>
      <c r="X1661" s="30">
        <f t="shared" si="232"/>
        <v>3</v>
      </c>
      <c r="Y1661" s="30">
        <f t="shared" si="233"/>
        <v>47.84</v>
      </c>
    </row>
    <row r="1662" spans="1:25" x14ac:dyDescent="0.2">
      <c r="A1662" s="28">
        <v>43301</v>
      </c>
      <c r="B1662">
        <v>2018</v>
      </c>
      <c r="C1662">
        <v>7</v>
      </c>
      <c r="D1662" t="s">
        <v>575</v>
      </c>
      <c r="E1662" t="s">
        <v>417</v>
      </c>
      <c r="F1662">
        <v>5</v>
      </c>
      <c r="G1662" t="s">
        <v>1440</v>
      </c>
      <c r="H1662" t="s">
        <v>1440</v>
      </c>
      <c r="I1662" s="30">
        <v>5</v>
      </c>
      <c r="J1662" s="30">
        <v>7.1769999999999996</v>
      </c>
      <c r="K1662" s="30">
        <v>5</v>
      </c>
      <c r="L1662" s="30">
        <v>35.200000000000003</v>
      </c>
      <c r="M1662" s="30">
        <v>2</v>
      </c>
      <c r="N1662" s="30">
        <v>1</v>
      </c>
      <c r="O1662" s="30">
        <v>2</v>
      </c>
      <c r="P1662" s="30">
        <v>4</v>
      </c>
      <c r="Q1662" s="30">
        <f t="shared" si="225"/>
        <v>5</v>
      </c>
      <c r="R1662" s="30">
        <f t="shared" si="226"/>
        <v>7.1769999999999996</v>
      </c>
      <c r="S1662" s="30">
        <f t="shared" si="227"/>
        <v>5</v>
      </c>
      <c r="T1662" s="30">
        <f t="shared" si="228"/>
        <v>35.200000000000003</v>
      </c>
      <c r="U1662" s="30">
        <f t="shared" si="229"/>
        <v>2</v>
      </c>
      <c r="V1662" s="30">
        <f t="shared" si="230"/>
        <v>1</v>
      </c>
      <c r="W1662" s="30">
        <f t="shared" si="231"/>
        <v>2</v>
      </c>
      <c r="X1662" s="30">
        <f t="shared" si="232"/>
        <v>4</v>
      </c>
      <c r="Y1662" s="30">
        <f t="shared" si="233"/>
        <v>61.377000000000002</v>
      </c>
    </row>
    <row r="1663" spans="1:25" x14ac:dyDescent="0.2">
      <c r="A1663" s="28">
        <v>43302</v>
      </c>
      <c r="B1663">
        <v>2018</v>
      </c>
      <c r="C1663">
        <v>7</v>
      </c>
      <c r="D1663" t="s">
        <v>575</v>
      </c>
      <c r="E1663" t="s">
        <v>419</v>
      </c>
      <c r="F1663">
        <v>6</v>
      </c>
      <c r="G1663" t="s">
        <v>1440</v>
      </c>
      <c r="H1663" t="s">
        <v>1440</v>
      </c>
      <c r="I1663" s="30">
        <v>4</v>
      </c>
      <c r="J1663" s="30">
        <v>5.0199999999999996</v>
      </c>
      <c r="K1663" s="30">
        <v>0.3</v>
      </c>
      <c r="L1663" s="30">
        <v>22</v>
      </c>
      <c r="M1663" s="30">
        <v>7</v>
      </c>
      <c r="N1663" s="30">
        <v>0</v>
      </c>
      <c r="O1663" s="30">
        <v>5</v>
      </c>
      <c r="P1663" s="30">
        <v>1</v>
      </c>
      <c r="Q1663" s="30">
        <f t="shared" si="225"/>
        <v>4</v>
      </c>
      <c r="R1663" s="30">
        <f t="shared" si="226"/>
        <v>5.0199999999999996</v>
      </c>
      <c r="S1663" s="30">
        <f t="shared" si="227"/>
        <v>0.3</v>
      </c>
      <c r="T1663" s="30">
        <f t="shared" si="228"/>
        <v>22</v>
      </c>
      <c r="U1663" s="30">
        <f t="shared" si="229"/>
        <v>7</v>
      </c>
      <c r="V1663" s="30">
        <f t="shared" si="230"/>
        <v>0</v>
      </c>
      <c r="W1663" s="30">
        <f t="shared" si="231"/>
        <v>5</v>
      </c>
      <c r="X1663" s="30">
        <f t="shared" si="232"/>
        <v>1</v>
      </c>
      <c r="Y1663" s="30">
        <f t="shared" si="233"/>
        <v>44.32</v>
      </c>
    </row>
    <row r="1664" spans="1:25" x14ac:dyDescent="0.2">
      <c r="A1664" s="28">
        <v>43303</v>
      </c>
      <c r="B1664">
        <v>2018</v>
      </c>
      <c r="C1664">
        <v>7</v>
      </c>
      <c r="D1664" t="s">
        <v>575</v>
      </c>
      <c r="E1664" t="s">
        <v>421</v>
      </c>
      <c r="F1664">
        <v>7</v>
      </c>
      <c r="G1664" t="s">
        <v>1440</v>
      </c>
      <c r="H1664" t="s">
        <v>1440</v>
      </c>
      <c r="I1664" s="30">
        <v>3.66</v>
      </c>
      <c r="J1664" s="30">
        <v>4.34</v>
      </c>
      <c r="K1664" s="30">
        <v>0</v>
      </c>
      <c r="L1664" s="30">
        <v>31</v>
      </c>
      <c r="M1664" s="30">
        <v>4</v>
      </c>
      <c r="N1664" s="30">
        <v>0</v>
      </c>
      <c r="O1664" s="30">
        <v>5</v>
      </c>
      <c r="P1664" s="30">
        <v>6</v>
      </c>
      <c r="Q1664" s="30">
        <f t="shared" si="225"/>
        <v>3.66</v>
      </c>
      <c r="R1664" s="30">
        <f t="shared" si="226"/>
        <v>4.34</v>
      </c>
      <c r="S1664" s="30">
        <f t="shared" si="227"/>
        <v>0</v>
      </c>
      <c r="T1664" s="30">
        <f t="shared" si="228"/>
        <v>31</v>
      </c>
      <c r="U1664" s="30">
        <f t="shared" si="229"/>
        <v>4</v>
      </c>
      <c r="V1664" s="30">
        <f t="shared" si="230"/>
        <v>0</v>
      </c>
      <c r="W1664" s="30">
        <f t="shared" si="231"/>
        <v>5</v>
      </c>
      <c r="X1664" s="30">
        <f t="shared" si="232"/>
        <v>6</v>
      </c>
      <c r="Y1664" s="30">
        <f t="shared" si="233"/>
        <v>54</v>
      </c>
    </row>
    <row r="1665" spans="1:25" x14ac:dyDescent="0.2">
      <c r="A1665" s="28">
        <v>43304</v>
      </c>
      <c r="B1665">
        <v>2018</v>
      </c>
      <c r="C1665">
        <v>7</v>
      </c>
      <c r="D1665" t="s">
        <v>575</v>
      </c>
      <c r="E1665" t="s">
        <v>62</v>
      </c>
      <c r="F1665">
        <v>1</v>
      </c>
      <c r="G1665" t="s">
        <v>1440</v>
      </c>
      <c r="H1665" t="s">
        <v>1440</v>
      </c>
      <c r="I1665" s="30">
        <v>8.68</v>
      </c>
      <c r="J1665" s="30">
        <v>1.863</v>
      </c>
      <c r="K1665" s="30">
        <v>2.1</v>
      </c>
      <c r="L1665" s="30">
        <v>12</v>
      </c>
      <c r="M1665" s="30">
        <v>15</v>
      </c>
      <c r="N1665" s="30">
        <v>1</v>
      </c>
      <c r="O1665" s="30">
        <v>0</v>
      </c>
      <c r="P1665" s="30">
        <v>5.3</v>
      </c>
      <c r="Q1665" s="30">
        <f t="shared" si="225"/>
        <v>8.68</v>
      </c>
      <c r="R1665" s="30">
        <f t="shared" si="226"/>
        <v>1.863</v>
      </c>
      <c r="S1665" s="30">
        <f t="shared" si="227"/>
        <v>2.1</v>
      </c>
      <c r="T1665" s="30">
        <f t="shared" si="228"/>
        <v>12</v>
      </c>
      <c r="U1665" s="30">
        <f t="shared" si="229"/>
        <v>15</v>
      </c>
      <c r="V1665" s="30">
        <f t="shared" si="230"/>
        <v>1</v>
      </c>
      <c r="W1665" s="30">
        <f t="shared" si="231"/>
        <v>0</v>
      </c>
      <c r="X1665" s="30">
        <f t="shared" si="232"/>
        <v>5.3</v>
      </c>
      <c r="Y1665" s="30">
        <f t="shared" si="233"/>
        <v>45.942999999999998</v>
      </c>
    </row>
    <row r="1666" spans="1:25" x14ac:dyDescent="0.2">
      <c r="A1666" s="28">
        <v>43305</v>
      </c>
      <c r="B1666">
        <v>2018</v>
      </c>
      <c r="C1666">
        <v>7</v>
      </c>
      <c r="D1666" t="s">
        <v>575</v>
      </c>
      <c r="E1666" t="s">
        <v>411</v>
      </c>
      <c r="F1666">
        <v>2</v>
      </c>
      <c r="G1666" t="s">
        <v>1440</v>
      </c>
      <c r="H1666" t="s">
        <v>1440</v>
      </c>
      <c r="I1666" s="30">
        <v>9.68</v>
      </c>
      <c r="J1666" s="30">
        <v>4</v>
      </c>
      <c r="K1666" s="30">
        <v>2</v>
      </c>
      <c r="L1666" s="30">
        <v>22</v>
      </c>
      <c r="M1666" s="30">
        <v>4</v>
      </c>
      <c r="N1666" s="30">
        <v>1</v>
      </c>
      <c r="O1666" s="30">
        <v>2</v>
      </c>
      <c r="P1666" s="30">
        <v>2</v>
      </c>
      <c r="Q1666" s="30">
        <f t="shared" ref="Q1666:Q1729" si="234">IF($H1666="Oui",I1666,"")</f>
        <v>9.68</v>
      </c>
      <c r="R1666" s="30">
        <f t="shared" ref="R1666:R1729" si="235">IF($H1666="Oui",J1666,"")</f>
        <v>4</v>
      </c>
      <c r="S1666" s="30">
        <f t="shared" ref="S1666:S1729" si="236">IF($H1666="Oui",K1666,"")</f>
        <v>2</v>
      </c>
      <c r="T1666" s="30">
        <f t="shared" ref="T1666:T1729" si="237">IF($H1666="Oui",L1666,"")</f>
        <v>22</v>
      </c>
      <c r="U1666" s="30">
        <f t="shared" ref="U1666:U1729" si="238">IF($H1666="Oui",M1666,"")</f>
        <v>4</v>
      </c>
      <c r="V1666" s="30">
        <f t="shared" ref="V1666:V1729" si="239">IF($H1666="Oui",N1666,"")</f>
        <v>1</v>
      </c>
      <c r="W1666" s="30">
        <f t="shared" ref="W1666:W1729" si="240">IF($H1666="Oui",O1666,"")</f>
        <v>2</v>
      </c>
      <c r="X1666" s="30">
        <f t="shared" ref="X1666:X1729" si="241">IF($H1666="Oui",P1666,"")</f>
        <v>2</v>
      </c>
      <c r="Y1666" s="30">
        <f t="shared" ref="Y1666:Y1729" si="242">SUM(I1666:P1666)</f>
        <v>46.68</v>
      </c>
    </row>
    <row r="1667" spans="1:25" x14ac:dyDescent="0.2">
      <c r="A1667" s="28">
        <v>43306</v>
      </c>
      <c r="B1667">
        <v>2018</v>
      </c>
      <c r="C1667">
        <v>7</v>
      </c>
      <c r="D1667" t="s">
        <v>575</v>
      </c>
      <c r="E1667" t="s">
        <v>413</v>
      </c>
      <c r="F1667">
        <v>3</v>
      </c>
      <c r="G1667" t="s">
        <v>1440</v>
      </c>
      <c r="H1667" t="s">
        <v>1440</v>
      </c>
      <c r="I1667" s="30">
        <v>5</v>
      </c>
      <c r="J1667" s="30">
        <v>2.68</v>
      </c>
      <c r="K1667" s="30">
        <v>2</v>
      </c>
      <c r="L1667" s="30">
        <v>16</v>
      </c>
      <c r="M1667" s="30">
        <v>7</v>
      </c>
      <c r="N1667" s="30">
        <v>0</v>
      </c>
      <c r="O1667" s="30">
        <v>0</v>
      </c>
      <c r="P1667" s="30">
        <v>2</v>
      </c>
      <c r="Q1667" s="30">
        <f t="shared" si="234"/>
        <v>5</v>
      </c>
      <c r="R1667" s="30">
        <f t="shared" si="235"/>
        <v>2.68</v>
      </c>
      <c r="S1667" s="30">
        <f t="shared" si="236"/>
        <v>2</v>
      </c>
      <c r="T1667" s="30">
        <f t="shared" si="237"/>
        <v>16</v>
      </c>
      <c r="U1667" s="30">
        <f t="shared" si="238"/>
        <v>7</v>
      </c>
      <c r="V1667" s="30">
        <f t="shared" si="239"/>
        <v>0</v>
      </c>
      <c r="W1667" s="30">
        <f t="shared" si="240"/>
        <v>0</v>
      </c>
      <c r="X1667" s="30">
        <f t="shared" si="241"/>
        <v>2</v>
      </c>
      <c r="Y1667" s="30">
        <f t="shared" si="242"/>
        <v>34.68</v>
      </c>
    </row>
    <row r="1668" spans="1:25" x14ac:dyDescent="0.2">
      <c r="A1668" s="28">
        <v>43307</v>
      </c>
      <c r="B1668">
        <v>2018</v>
      </c>
      <c r="C1668">
        <v>7</v>
      </c>
      <c r="D1668" t="s">
        <v>575</v>
      </c>
      <c r="E1668" t="s">
        <v>415</v>
      </c>
      <c r="F1668">
        <v>4</v>
      </c>
      <c r="G1668" t="s">
        <v>1440</v>
      </c>
      <c r="H1668" t="s">
        <v>1440</v>
      </c>
      <c r="I1668" s="30">
        <v>4.33</v>
      </c>
      <c r="J1668" s="30">
        <v>1.827</v>
      </c>
      <c r="K1668" s="30">
        <v>5</v>
      </c>
      <c r="L1668" s="30">
        <v>24</v>
      </c>
      <c r="M1668" s="30">
        <v>4</v>
      </c>
      <c r="N1668" s="30">
        <v>0</v>
      </c>
      <c r="O1668" s="30">
        <v>1</v>
      </c>
      <c r="P1668" s="30">
        <v>4</v>
      </c>
      <c r="Q1668" s="30">
        <f t="shared" si="234"/>
        <v>4.33</v>
      </c>
      <c r="R1668" s="30">
        <f t="shared" si="235"/>
        <v>1.827</v>
      </c>
      <c r="S1668" s="30">
        <f t="shared" si="236"/>
        <v>5</v>
      </c>
      <c r="T1668" s="30">
        <f t="shared" si="237"/>
        <v>24</v>
      </c>
      <c r="U1668" s="30">
        <f t="shared" si="238"/>
        <v>4</v>
      </c>
      <c r="V1668" s="30">
        <f t="shared" si="239"/>
        <v>0</v>
      </c>
      <c r="W1668" s="30">
        <f t="shared" si="240"/>
        <v>1</v>
      </c>
      <c r="X1668" s="30">
        <f t="shared" si="241"/>
        <v>4</v>
      </c>
      <c r="Y1668" s="30">
        <f t="shared" si="242"/>
        <v>44.156999999999996</v>
      </c>
    </row>
    <row r="1669" spans="1:25" x14ac:dyDescent="0.2">
      <c r="A1669" s="28">
        <v>43308</v>
      </c>
      <c r="B1669">
        <v>2018</v>
      </c>
      <c r="C1669">
        <v>7</v>
      </c>
      <c r="D1669" t="s">
        <v>575</v>
      </c>
      <c r="E1669" t="s">
        <v>417</v>
      </c>
      <c r="F1669">
        <v>5</v>
      </c>
      <c r="G1669" t="s">
        <v>1440</v>
      </c>
      <c r="H1669" t="s">
        <v>1440</v>
      </c>
      <c r="I1669" s="30">
        <v>2.34</v>
      </c>
      <c r="J1669" s="30">
        <v>3.34</v>
      </c>
      <c r="K1669" s="30">
        <v>3</v>
      </c>
      <c r="L1669" s="30">
        <v>19.399999999999999</v>
      </c>
      <c r="M1669" s="30">
        <v>11</v>
      </c>
      <c r="N1669" s="30">
        <v>0</v>
      </c>
      <c r="O1669" s="30">
        <v>1</v>
      </c>
      <c r="P1669" s="30">
        <v>6</v>
      </c>
      <c r="Q1669" s="30">
        <f t="shared" si="234"/>
        <v>2.34</v>
      </c>
      <c r="R1669" s="30">
        <f t="shared" si="235"/>
        <v>3.34</v>
      </c>
      <c r="S1669" s="30">
        <f t="shared" si="236"/>
        <v>3</v>
      </c>
      <c r="T1669" s="30">
        <f t="shared" si="237"/>
        <v>19.399999999999999</v>
      </c>
      <c r="U1669" s="30">
        <f t="shared" si="238"/>
        <v>11</v>
      </c>
      <c r="V1669" s="30">
        <f t="shared" si="239"/>
        <v>0</v>
      </c>
      <c r="W1669" s="30">
        <f t="shared" si="240"/>
        <v>1</v>
      </c>
      <c r="X1669" s="30">
        <f t="shared" si="241"/>
        <v>6</v>
      </c>
      <c r="Y1669" s="30">
        <f t="shared" si="242"/>
        <v>46.08</v>
      </c>
    </row>
    <row r="1670" spans="1:25" x14ac:dyDescent="0.2">
      <c r="A1670" s="28">
        <v>43309</v>
      </c>
      <c r="B1670">
        <v>2018</v>
      </c>
      <c r="C1670">
        <v>7</v>
      </c>
      <c r="D1670" t="s">
        <v>575</v>
      </c>
      <c r="E1670" t="s">
        <v>419</v>
      </c>
      <c r="F1670">
        <v>6</v>
      </c>
      <c r="G1670" t="s">
        <v>1440</v>
      </c>
      <c r="H1670" t="s">
        <v>1440</v>
      </c>
      <c r="I1670" s="30">
        <v>6</v>
      </c>
      <c r="J1670" s="30">
        <v>4.01</v>
      </c>
      <c r="K1670" s="30">
        <v>1</v>
      </c>
      <c r="L1670" s="30">
        <v>24.5</v>
      </c>
      <c r="M1670" s="30">
        <v>9</v>
      </c>
      <c r="N1670" s="30">
        <v>0</v>
      </c>
      <c r="O1670" s="30">
        <v>0</v>
      </c>
      <c r="P1670" s="30">
        <v>3</v>
      </c>
      <c r="Q1670" s="30">
        <f t="shared" si="234"/>
        <v>6</v>
      </c>
      <c r="R1670" s="30">
        <f t="shared" si="235"/>
        <v>4.01</v>
      </c>
      <c r="S1670" s="30">
        <f t="shared" si="236"/>
        <v>1</v>
      </c>
      <c r="T1670" s="30">
        <f t="shared" si="237"/>
        <v>24.5</v>
      </c>
      <c r="U1670" s="30">
        <f t="shared" si="238"/>
        <v>9</v>
      </c>
      <c r="V1670" s="30">
        <f t="shared" si="239"/>
        <v>0</v>
      </c>
      <c r="W1670" s="30">
        <f t="shared" si="240"/>
        <v>0</v>
      </c>
      <c r="X1670" s="30">
        <f t="shared" si="241"/>
        <v>3</v>
      </c>
      <c r="Y1670" s="30">
        <f t="shared" si="242"/>
        <v>47.51</v>
      </c>
    </row>
    <row r="1671" spans="1:25" x14ac:dyDescent="0.2">
      <c r="A1671" s="28">
        <v>43310</v>
      </c>
      <c r="B1671">
        <v>2018</v>
      </c>
      <c r="C1671">
        <v>7</v>
      </c>
      <c r="D1671" t="s">
        <v>575</v>
      </c>
      <c r="E1671" t="s">
        <v>421</v>
      </c>
      <c r="F1671">
        <v>7</v>
      </c>
      <c r="G1671" t="s">
        <v>1440</v>
      </c>
      <c r="H1671" t="s">
        <v>1440</v>
      </c>
      <c r="I1671" s="30">
        <v>3.5</v>
      </c>
      <c r="J1671" s="30">
        <v>4.3499999999999996</v>
      </c>
      <c r="K1671" s="30">
        <v>2.1</v>
      </c>
      <c r="L1671" s="30">
        <v>9</v>
      </c>
      <c r="M1671" s="30">
        <v>7</v>
      </c>
      <c r="N1671" s="30">
        <v>1</v>
      </c>
      <c r="O1671" s="30">
        <v>0</v>
      </c>
      <c r="P1671" s="30">
        <v>3</v>
      </c>
      <c r="Q1671" s="30">
        <f t="shared" si="234"/>
        <v>3.5</v>
      </c>
      <c r="R1671" s="30">
        <f t="shared" si="235"/>
        <v>4.3499999999999996</v>
      </c>
      <c r="S1671" s="30">
        <f t="shared" si="236"/>
        <v>2.1</v>
      </c>
      <c r="T1671" s="30">
        <f t="shared" si="237"/>
        <v>9</v>
      </c>
      <c r="U1671" s="30">
        <f t="shared" si="238"/>
        <v>7</v>
      </c>
      <c r="V1671" s="30">
        <f t="shared" si="239"/>
        <v>1</v>
      </c>
      <c r="W1671" s="30">
        <f t="shared" si="240"/>
        <v>0</v>
      </c>
      <c r="X1671" s="30">
        <f t="shared" si="241"/>
        <v>3</v>
      </c>
      <c r="Y1671" s="30">
        <f t="shared" si="242"/>
        <v>29.95</v>
      </c>
    </row>
    <row r="1672" spans="1:25" x14ac:dyDescent="0.2">
      <c r="A1672" s="28">
        <v>43311</v>
      </c>
      <c r="B1672">
        <v>2018</v>
      </c>
      <c r="C1672">
        <v>7</v>
      </c>
      <c r="D1672" t="s">
        <v>575</v>
      </c>
      <c r="E1672" t="s">
        <v>62</v>
      </c>
      <c r="F1672">
        <v>1</v>
      </c>
      <c r="G1672" t="s">
        <v>1440</v>
      </c>
      <c r="H1672" t="s">
        <v>1440</v>
      </c>
      <c r="I1672" s="30">
        <v>3</v>
      </c>
      <c r="J1672" s="30">
        <v>6.33</v>
      </c>
      <c r="K1672" s="30">
        <v>5.3</v>
      </c>
      <c r="L1672" s="30">
        <v>26</v>
      </c>
      <c r="M1672" s="30">
        <v>9</v>
      </c>
      <c r="N1672" s="30">
        <v>2</v>
      </c>
      <c r="O1672" s="30">
        <v>0</v>
      </c>
      <c r="P1672" s="30">
        <v>4</v>
      </c>
      <c r="Q1672" s="30">
        <f t="shared" si="234"/>
        <v>3</v>
      </c>
      <c r="R1672" s="30">
        <f t="shared" si="235"/>
        <v>6.33</v>
      </c>
      <c r="S1672" s="30">
        <f t="shared" si="236"/>
        <v>5.3</v>
      </c>
      <c r="T1672" s="30">
        <f t="shared" si="237"/>
        <v>26</v>
      </c>
      <c r="U1672" s="30">
        <f t="shared" si="238"/>
        <v>9</v>
      </c>
      <c r="V1672" s="30">
        <f t="shared" si="239"/>
        <v>2</v>
      </c>
      <c r="W1672" s="30">
        <f t="shared" si="240"/>
        <v>0</v>
      </c>
      <c r="X1672" s="30">
        <f t="shared" si="241"/>
        <v>4</v>
      </c>
      <c r="Y1672" s="30">
        <f t="shared" si="242"/>
        <v>55.629999999999995</v>
      </c>
    </row>
    <row r="1673" spans="1:25" x14ac:dyDescent="0.2">
      <c r="A1673" s="28">
        <v>43312</v>
      </c>
      <c r="B1673">
        <v>2018</v>
      </c>
      <c r="C1673">
        <v>7</v>
      </c>
      <c r="D1673" t="s">
        <v>575</v>
      </c>
      <c r="E1673" t="s">
        <v>411</v>
      </c>
      <c r="F1673">
        <v>2</v>
      </c>
      <c r="G1673" t="s">
        <v>1440</v>
      </c>
      <c r="H1673" t="s">
        <v>1440</v>
      </c>
      <c r="I1673" s="30">
        <v>7.33</v>
      </c>
      <c r="J1673" s="30">
        <v>3.7360000000000002</v>
      </c>
      <c r="K1673" s="30">
        <v>3</v>
      </c>
      <c r="L1673" s="30">
        <v>13</v>
      </c>
      <c r="M1673" s="30">
        <v>5</v>
      </c>
      <c r="N1673" s="30">
        <v>0</v>
      </c>
      <c r="O1673" s="30">
        <v>0</v>
      </c>
      <c r="P1673" s="30">
        <v>3</v>
      </c>
      <c r="Q1673" s="30">
        <f t="shared" si="234"/>
        <v>7.33</v>
      </c>
      <c r="R1673" s="30">
        <f t="shared" si="235"/>
        <v>3.7360000000000002</v>
      </c>
      <c r="S1673" s="30">
        <f t="shared" si="236"/>
        <v>3</v>
      </c>
      <c r="T1673" s="30">
        <f t="shared" si="237"/>
        <v>13</v>
      </c>
      <c r="U1673" s="30">
        <f t="shared" si="238"/>
        <v>5</v>
      </c>
      <c r="V1673" s="30">
        <f t="shared" si="239"/>
        <v>0</v>
      </c>
      <c r="W1673" s="30">
        <f t="shared" si="240"/>
        <v>0</v>
      </c>
      <c r="X1673" s="30">
        <f t="shared" si="241"/>
        <v>3</v>
      </c>
      <c r="Y1673" s="30">
        <f t="shared" si="242"/>
        <v>35.066000000000003</v>
      </c>
    </row>
    <row r="1674" spans="1:25" x14ac:dyDescent="0.2">
      <c r="A1674" s="28">
        <v>43313</v>
      </c>
      <c r="B1674">
        <v>2018</v>
      </c>
      <c r="C1674">
        <v>8</v>
      </c>
      <c r="D1674" t="s">
        <v>576</v>
      </c>
      <c r="E1674" t="s">
        <v>413</v>
      </c>
      <c r="F1674">
        <v>3</v>
      </c>
      <c r="G1674" t="s">
        <v>1440</v>
      </c>
      <c r="H1674" t="s">
        <v>1440</v>
      </c>
      <c r="I1674" s="30">
        <v>1</v>
      </c>
      <c r="J1674" s="30">
        <v>2.34</v>
      </c>
      <c r="K1674" s="30">
        <v>1</v>
      </c>
      <c r="L1674" s="30">
        <v>14</v>
      </c>
      <c r="M1674" s="30">
        <v>9</v>
      </c>
      <c r="N1674" s="30">
        <v>1</v>
      </c>
      <c r="O1674" s="30">
        <v>1</v>
      </c>
      <c r="P1674" s="30">
        <v>7</v>
      </c>
      <c r="Q1674" s="30">
        <f t="shared" si="234"/>
        <v>1</v>
      </c>
      <c r="R1674" s="30">
        <f t="shared" si="235"/>
        <v>2.34</v>
      </c>
      <c r="S1674" s="30">
        <f t="shared" si="236"/>
        <v>1</v>
      </c>
      <c r="T1674" s="30">
        <f t="shared" si="237"/>
        <v>14</v>
      </c>
      <c r="U1674" s="30">
        <f t="shared" si="238"/>
        <v>9</v>
      </c>
      <c r="V1674" s="30">
        <f t="shared" si="239"/>
        <v>1</v>
      </c>
      <c r="W1674" s="30">
        <f t="shared" si="240"/>
        <v>1</v>
      </c>
      <c r="X1674" s="30">
        <f t="shared" si="241"/>
        <v>7</v>
      </c>
      <c r="Y1674" s="30">
        <f t="shared" si="242"/>
        <v>36.340000000000003</v>
      </c>
    </row>
    <row r="1675" spans="1:25" x14ac:dyDescent="0.2">
      <c r="A1675" s="28">
        <v>43314</v>
      </c>
      <c r="B1675">
        <v>2018</v>
      </c>
      <c r="C1675">
        <v>8</v>
      </c>
      <c r="D1675" t="s">
        <v>576</v>
      </c>
      <c r="E1675" t="s">
        <v>415</v>
      </c>
      <c r="F1675">
        <v>4</v>
      </c>
      <c r="G1675" t="s">
        <v>1440</v>
      </c>
      <c r="H1675" t="s">
        <v>1440</v>
      </c>
      <c r="I1675" s="30">
        <v>0</v>
      </c>
      <c r="J1675" s="30">
        <v>1</v>
      </c>
      <c r="K1675" s="30">
        <v>0</v>
      </c>
      <c r="L1675" s="30">
        <v>11</v>
      </c>
      <c r="M1675" s="30">
        <v>11</v>
      </c>
      <c r="N1675" s="30">
        <v>0</v>
      </c>
      <c r="O1675" s="30">
        <v>2</v>
      </c>
      <c r="P1675" s="30">
        <v>5</v>
      </c>
      <c r="Q1675" s="30">
        <f t="shared" si="234"/>
        <v>0</v>
      </c>
      <c r="R1675" s="30">
        <f t="shared" si="235"/>
        <v>1</v>
      </c>
      <c r="S1675" s="30">
        <f t="shared" si="236"/>
        <v>0</v>
      </c>
      <c r="T1675" s="30">
        <f t="shared" si="237"/>
        <v>11</v>
      </c>
      <c r="U1675" s="30">
        <f t="shared" si="238"/>
        <v>11</v>
      </c>
      <c r="V1675" s="30">
        <f t="shared" si="239"/>
        <v>0</v>
      </c>
      <c r="W1675" s="30">
        <f t="shared" si="240"/>
        <v>2</v>
      </c>
      <c r="X1675" s="30">
        <f t="shared" si="241"/>
        <v>5</v>
      </c>
      <c r="Y1675" s="30">
        <f t="shared" si="242"/>
        <v>30</v>
      </c>
    </row>
    <row r="1676" spans="1:25" x14ac:dyDescent="0.2">
      <c r="A1676" s="28">
        <v>43315</v>
      </c>
      <c r="B1676">
        <v>2018</v>
      </c>
      <c r="C1676">
        <v>8</v>
      </c>
      <c r="D1676" t="s">
        <v>576</v>
      </c>
      <c r="E1676" t="s">
        <v>417</v>
      </c>
      <c r="F1676">
        <v>5</v>
      </c>
      <c r="G1676" t="s">
        <v>1440</v>
      </c>
      <c r="H1676" t="s">
        <v>1440</v>
      </c>
      <c r="I1676" s="30">
        <v>4.01</v>
      </c>
      <c r="J1676" s="30">
        <v>2.67</v>
      </c>
      <c r="K1676" s="30">
        <v>2</v>
      </c>
      <c r="L1676" s="30">
        <v>21</v>
      </c>
      <c r="M1676" s="30">
        <v>9</v>
      </c>
      <c r="N1676" s="30">
        <v>0</v>
      </c>
      <c r="O1676" s="30">
        <v>0</v>
      </c>
      <c r="P1676" s="30">
        <v>1</v>
      </c>
      <c r="Q1676" s="30">
        <f t="shared" si="234"/>
        <v>4.01</v>
      </c>
      <c r="R1676" s="30">
        <f t="shared" si="235"/>
        <v>2.67</v>
      </c>
      <c r="S1676" s="30">
        <f t="shared" si="236"/>
        <v>2</v>
      </c>
      <c r="T1676" s="30">
        <f t="shared" si="237"/>
        <v>21</v>
      </c>
      <c r="U1676" s="30">
        <f t="shared" si="238"/>
        <v>9</v>
      </c>
      <c r="V1676" s="30">
        <f t="shared" si="239"/>
        <v>0</v>
      </c>
      <c r="W1676" s="30">
        <f t="shared" si="240"/>
        <v>0</v>
      </c>
      <c r="X1676" s="30">
        <f t="shared" si="241"/>
        <v>1</v>
      </c>
      <c r="Y1676" s="30">
        <f t="shared" si="242"/>
        <v>39.68</v>
      </c>
    </row>
    <row r="1677" spans="1:25" x14ac:dyDescent="0.2">
      <c r="A1677" s="28">
        <v>43316</v>
      </c>
      <c r="B1677">
        <v>2018</v>
      </c>
      <c r="C1677">
        <v>8</v>
      </c>
      <c r="D1677" t="s">
        <v>576</v>
      </c>
      <c r="E1677" t="s">
        <v>419</v>
      </c>
      <c r="F1677">
        <v>6</v>
      </c>
      <c r="G1677" t="s">
        <v>1440</v>
      </c>
      <c r="H1677" t="s">
        <v>1440</v>
      </c>
      <c r="I1677" s="30">
        <v>5</v>
      </c>
      <c r="J1677" s="30">
        <v>3.87</v>
      </c>
      <c r="K1677" s="30">
        <v>2</v>
      </c>
      <c r="L1677" s="30">
        <v>8</v>
      </c>
      <c r="M1677" s="30">
        <v>11</v>
      </c>
      <c r="N1677" s="30">
        <v>3</v>
      </c>
      <c r="O1677" s="30">
        <v>0</v>
      </c>
      <c r="P1677" s="30">
        <v>8</v>
      </c>
      <c r="Q1677" s="30">
        <f t="shared" si="234"/>
        <v>5</v>
      </c>
      <c r="R1677" s="30">
        <f t="shared" si="235"/>
        <v>3.87</v>
      </c>
      <c r="S1677" s="30">
        <f t="shared" si="236"/>
        <v>2</v>
      </c>
      <c r="T1677" s="30">
        <f t="shared" si="237"/>
        <v>8</v>
      </c>
      <c r="U1677" s="30">
        <f t="shared" si="238"/>
        <v>11</v>
      </c>
      <c r="V1677" s="30">
        <f t="shared" si="239"/>
        <v>3</v>
      </c>
      <c r="W1677" s="30">
        <f t="shared" si="240"/>
        <v>0</v>
      </c>
      <c r="X1677" s="30">
        <f t="shared" si="241"/>
        <v>8</v>
      </c>
      <c r="Y1677" s="30">
        <f t="shared" si="242"/>
        <v>40.870000000000005</v>
      </c>
    </row>
    <row r="1678" spans="1:25" x14ac:dyDescent="0.2">
      <c r="A1678" s="28">
        <v>43317</v>
      </c>
      <c r="B1678">
        <v>2018</v>
      </c>
      <c r="C1678">
        <v>8</v>
      </c>
      <c r="D1678" t="s">
        <v>576</v>
      </c>
      <c r="E1678" t="s">
        <v>421</v>
      </c>
      <c r="F1678">
        <v>7</v>
      </c>
      <c r="G1678" t="s">
        <v>1440</v>
      </c>
      <c r="H1678" t="s">
        <v>1440</v>
      </c>
      <c r="I1678" s="30">
        <v>6</v>
      </c>
      <c r="J1678" s="30">
        <v>0.99</v>
      </c>
      <c r="K1678" s="30">
        <v>5</v>
      </c>
      <c r="L1678" s="30">
        <v>13</v>
      </c>
      <c r="M1678" s="30">
        <v>4</v>
      </c>
      <c r="N1678" s="30">
        <v>2</v>
      </c>
      <c r="O1678" s="30">
        <v>6</v>
      </c>
      <c r="P1678" s="30">
        <v>1.3</v>
      </c>
      <c r="Q1678" s="30">
        <f t="shared" si="234"/>
        <v>6</v>
      </c>
      <c r="R1678" s="30">
        <f t="shared" si="235"/>
        <v>0.99</v>
      </c>
      <c r="S1678" s="30">
        <f t="shared" si="236"/>
        <v>5</v>
      </c>
      <c r="T1678" s="30">
        <f t="shared" si="237"/>
        <v>13</v>
      </c>
      <c r="U1678" s="30">
        <f t="shared" si="238"/>
        <v>4</v>
      </c>
      <c r="V1678" s="30">
        <f t="shared" si="239"/>
        <v>2</v>
      </c>
      <c r="W1678" s="30">
        <f t="shared" si="240"/>
        <v>6</v>
      </c>
      <c r="X1678" s="30">
        <f t="shared" si="241"/>
        <v>1.3</v>
      </c>
      <c r="Y1678" s="30">
        <f t="shared" si="242"/>
        <v>38.29</v>
      </c>
    </row>
    <row r="1679" spans="1:25" x14ac:dyDescent="0.2">
      <c r="A1679" s="28">
        <v>43318</v>
      </c>
      <c r="B1679">
        <v>2018</v>
      </c>
      <c r="C1679">
        <v>8</v>
      </c>
      <c r="D1679" t="s">
        <v>576</v>
      </c>
      <c r="E1679" t="s">
        <v>62</v>
      </c>
      <c r="F1679">
        <v>1</v>
      </c>
      <c r="G1679" t="s">
        <v>1440</v>
      </c>
      <c r="H1679" t="s">
        <v>1440</v>
      </c>
      <c r="I1679" s="30">
        <v>8.33</v>
      </c>
      <c r="J1679" s="30">
        <v>6.165</v>
      </c>
      <c r="K1679" s="30">
        <v>2</v>
      </c>
      <c r="L1679" s="30">
        <v>21.388000000000002</v>
      </c>
      <c r="M1679" s="30">
        <v>7</v>
      </c>
      <c r="N1679" s="30">
        <v>0</v>
      </c>
      <c r="O1679" s="30">
        <v>6</v>
      </c>
      <c r="P1679" s="30">
        <v>2</v>
      </c>
      <c r="Q1679" s="30">
        <f t="shared" si="234"/>
        <v>8.33</v>
      </c>
      <c r="R1679" s="30">
        <f t="shared" si="235"/>
        <v>6.165</v>
      </c>
      <c r="S1679" s="30">
        <f t="shared" si="236"/>
        <v>2</v>
      </c>
      <c r="T1679" s="30">
        <f t="shared" si="237"/>
        <v>21.388000000000002</v>
      </c>
      <c r="U1679" s="30">
        <f t="shared" si="238"/>
        <v>7</v>
      </c>
      <c r="V1679" s="30">
        <f t="shared" si="239"/>
        <v>0</v>
      </c>
      <c r="W1679" s="30">
        <f t="shared" si="240"/>
        <v>6</v>
      </c>
      <c r="X1679" s="30">
        <f t="shared" si="241"/>
        <v>2</v>
      </c>
      <c r="Y1679" s="30">
        <f t="shared" si="242"/>
        <v>52.883000000000003</v>
      </c>
    </row>
    <row r="1680" spans="1:25" x14ac:dyDescent="0.2">
      <c r="A1680" s="28">
        <v>43319</v>
      </c>
      <c r="B1680">
        <v>2018</v>
      </c>
      <c r="C1680">
        <v>8</v>
      </c>
      <c r="D1680" t="s">
        <v>576</v>
      </c>
      <c r="E1680" t="s">
        <v>411</v>
      </c>
      <c r="F1680">
        <v>2</v>
      </c>
      <c r="G1680" t="s">
        <v>1440</v>
      </c>
      <c r="H1680" t="s">
        <v>1440</v>
      </c>
      <c r="I1680" s="30">
        <v>2.33</v>
      </c>
      <c r="J1680" s="30">
        <v>2.67</v>
      </c>
      <c r="K1680" s="30">
        <v>8</v>
      </c>
      <c r="L1680" s="30">
        <v>15</v>
      </c>
      <c r="M1680" s="30">
        <v>7</v>
      </c>
      <c r="N1680" s="30">
        <v>1</v>
      </c>
      <c r="O1680" s="30">
        <v>1</v>
      </c>
      <c r="P1680" s="30">
        <v>3</v>
      </c>
      <c r="Q1680" s="30">
        <f t="shared" si="234"/>
        <v>2.33</v>
      </c>
      <c r="R1680" s="30">
        <f t="shared" si="235"/>
        <v>2.67</v>
      </c>
      <c r="S1680" s="30">
        <f t="shared" si="236"/>
        <v>8</v>
      </c>
      <c r="T1680" s="30">
        <f t="shared" si="237"/>
        <v>15</v>
      </c>
      <c r="U1680" s="30">
        <f t="shared" si="238"/>
        <v>7</v>
      </c>
      <c r="V1680" s="30">
        <f t="shared" si="239"/>
        <v>1</v>
      </c>
      <c r="W1680" s="30">
        <f t="shared" si="240"/>
        <v>1</v>
      </c>
      <c r="X1680" s="30">
        <f t="shared" si="241"/>
        <v>3</v>
      </c>
      <c r="Y1680" s="30">
        <f t="shared" si="242"/>
        <v>40</v>
      </c>
    </row>
    <row r="1681" spans="1:25" x14ac:dyDescent="0.2">
      <c r="A1681" s="28">
        <v>43320</v>
      </c>
      <c r="B1681">
        <v>2018</v>
      </c>
      <c r="C1681">
        <v>8</v>
      </c>
      <c r="D1681" t="s">
        <v>576</v>
      </c>
      <c r="E1681" t="s">
        <v>413</v>
      </c>
      <c r="F1681">
        <v>3</v>
      </c>
      <c r="G1681" t="s">
        <v>1440</v>
      </c>
      <c r="H1681" t="s">
        <v>1440</v>
      </c>
      <c r="I1681" s="30">
        <v>4.33</v>
      </c>
      <c r="J1681" s="30">
        <v>2.7930000000000001</v>
      </c>
      <c r="K1681" s="30">
        <v>2</v>
      </c>
      <c r="L1681" s="30">
        <v>10</v>
      </c>
      <c r="M1681" s="30">
        <v>13</v>
      </c>
      <c r="N1681" s="30">
        <v>0</v>
      </c>
      <c r="O1681" s="30">
        <v>0</v>
      </c>
      <c r="P1681" s="30">
        <v>2</v>
      </c>
      <c r="Q1681" s="30">
        <f t="shared" si="234"/>
        <v>4.33</v>
      </c>
      <c r="R1681" s="30">
        <f t="shared" si="235"/>
        <v>2.7930000000000001</v>
      </c>
      <c r="S1681" s="30">
        <f t="shared" si="236"/>
        <v>2</v>
      </c>
      <c r="T1681" s="30">
        <f t="shared" si="237"/>
        <v>10</v>
      </c>
      <c r="U1681" s="30">
        <f t="shared" si="238"/>
        <v>13</v>
      </c>
      <c r="V1681" s="30">
        <f t="shared" si="239"/>
        <v>0</v>
      </c>
      <c r="W1681" s="30">
        <f t="shared" si="240"/>
        <v>0</v>
      </c>
      <c r="X1681" s="30">
        <f t="shared" si="241"/>
        <v>2</v>
      </c>
      <c r="Y1681" s="30">
        <f t="shared" si="242"/>
        <v>34.123000000000005</v>
      </c>
    </row>
    <row r="1682" spans="1:25" x14ac:dyDescent="0.2">
      <c r="A1682" s="28">
        <v>43321</v>
      </c>
      <c r="B1682">
        <v>2018</v>
      </c>
      <c r="C1682">
        <v>8</v>
      </c>
      <c r="D1682" t="s">
        <v>576</v>
      </c>
      <c r="E1682" t="s">
        <v>415</v>
      </c>
      <c r="F1682">
        <v>4</v>
      </c>
      <c r="G1682" t="s">
        <v>1440</v>
      </c>
      <c r="H1682" t="s">
        <v>1440</v>
      </c>
      <c r="I1682" s="30">
        <v>2.67</v>
      </c>
      <c r="J1682" s="30">
        <v>3.0659999999999998</v>
      </c>
      <c r="K1682" s="30">
        <v>1</v>
      </c>
      <c r="L1682" s="30">
        <v>29.4</v>
      </c>
      <c r="M1682" s="30">
        <v>13</v>
      </c>
      <c r="N1682" s="30">
        <v>0</v>
      </c>
      <c r="O1682" s="30">
        <v>0</v>
      </c>
      <c r="P1682" s="30">
        <v>2</v>
      </c>
      <c r="Q1682" s="30">
        <f t="shared" si="234"/>
        <v>2.67</v>
      </c>
      <c r="R1682" s="30">
        <f t="shared" si="235"/>
        <v>3.0659999999999998</v>
      </c>
      <c r="S1682" s="30">
        <f t="shared" si="236"/>
        <v>1</v>
      </c>
      <c r="T1682" s="30">
        <f t="shared" si="237"/>
        <v>29.4</v>
      </c>
      <c r="U1682" s="30">
        <f t="shared" si="238"/>
        <v>13</v>
      </c>
      <c r="V1682" s="30">
        <f t="shared" si="239"/>
        <v>0</v>
      </c>
      <c r="W1682" s="30">
        <f t="shared" si="240"/>
        <v>0</v>
      </c>
      <c r="X1682" s="30">
        <f t="shared" si="241"/>
        <v>2</v>
      </c>
      <c r="Y1682" s="30">
        <f t="shared" si="242"/>
        <v>51.135999999999996</v>
      </c>
    </row>
    <row r="1683" spans="1:25" x14ac:dyDescent="0.2">
      <c r="A1683" s="28">
        <v>43322</v>
      </c>
      <c r="B1683">
        <v>2018</v>
      </c>
      <c r="C1683">
        <v>8</v>
      </c>
      <c r="D1683" t="s">
        <v>576</v>
      </c>
      <c r="E1683" t="s">
        <v>417</v>
      </c>
      <c r="F1683">
        <v>5</v>
      </c>
      <c r="G1683" t="s">
        <v>1440</v>
      </c>
      <c r="H1683" t="s">
        <v>1440</v>
      </c>
      <c r="I1683" s="30">
        <v>6</v>
      </c>
      <c r="J1683" s="30">
        <v>4</v>
      </c>
      <c r="K1683" s="30">
        <v>4</v>
      </c>
      <c r="L1683" s="30">
        <v>19</v>
      </c>
      <c r="M1683" s="30">
        <v>4</v>
      </c>
      <c r="N1683" s="30">
        <v>0</v>
      </c>
      <c r="O1683" s="30">
        <v>0</v>
      </c>
      <c r="P1683" s="30">
        <v>2</v>
      </c>
      <c r="Q1683" s="30">
        <f t="shared" si="234"/>
        <v>6</v>
      </c>
      <c r="R1683" s="30">
        <f t="shared" si="235"/>
        <v>4</v>
      </c>
      <c r="S1683" s="30">
        <f t="shared" si="236"/>
        <v>4</v>
      </c>
      <c r="T1683" s="30">
        <f t="shared" si="237"/>
        <v>19</v>
      </c>
      <c r="U1683" s="30">
        <f t="shared" si="238"/>
        <v>4</v>
      </c>
      <c r="V1683" s="30">
        <f t="shared" si="239"/>
        <v>0</v>
      </c>
      <c r="W1683" s="30">
        <f t="shared" si="240"/>
        <v>0</v>
      </c>
      <c r="X1683" s="30">
        <f t="shared" si="241"/>
        <v>2</v>
      </c>
      <c r="Y1683" s="30">
        <f t="shared" si="242"/>
        <v>39</v>
      </c>
    </row>
    <row r="1684" spans="1:25" x14ac:dyDescent="0.2">
      <c r="A1684" s="28">
        <v>43323</v>
      </c>
      <c r="B1684">
        <v>2018</v>
      </c>
      <c r="C1684">
        <v>8</v>
      </c>
      <c r="D1684" t="s">
        <v>576</v>
      </c>
      <c r="E1684" t="s">
        <v>419</v>
      </c>
      <c r="F1684">
        <v>6</v>
      </c>
      <c r="G1684" t="s">
        <v>1440</v>
      </c>
      <c r="H1684" t="s">
        <v>1440</v>
      </c>
      <c r="I1684" s="30">
        <v>4</v>
      </c>
      <c r="J1684" s="30">
        <v>4.133</v>
      </c>
      <c r="K1684" s="30">
        <v>6</v>
      </c>
      <c r="L1684" s="30">
        <v>37</v>
      </c>
      <c r="M1684" s="30">
        <v>16</v>
      </c>
      <c r="N1684" s="30">
        <v>1</v>
      </c>
      <c r="O1684" s="30">
        <v>5</v>
      </c>
      <c r="P1684" s="30">
        <v>10</v>
      </c>
      <c r="Q1684" s="30">
        <f t="shared" si="234"/>
        <v>4</v>
      </c>
      <c r="R1684" s="30">
        <f t="shared" si="235"/>
        <v>4.133</v>
      </c>
      <c r="S1684" s="30">
        <f t="shared" si="236"/>
        <v>6</v>
      </c>
      <c r="T1684" s="30">
        <f t="shared" si="237"/>
        <v>37</v>
      </c>
      <c r="U1684" s="30">
        <f t="shared" si="238"/>
        <v>16</v>
      </c>
      <c r="V1684" s="30">
        <f t="shared" si="239"/>
        <v>1</v>
      </c>
      <c r="W1684" s="30">
        <f t="shared" si="240"/>
        <v>5</v>
      </c>
      <c r="X1684" s="30">
        <f t="shared" si="241"/>
        <v>10</v>
      </c>
      <c r="Y1684" s="30">
        <f t="shared" si="242"/>
        <v>83.132999999999996</v>
      </c>
    </row>
    <row r="1685" spans="1:25" x14ac:dyDescent="0.2">
      <c r="A1685" s="28">
        <v>43324</v>
      </c>
      <c r="B1685">
        <v>2018</v>
      </c>
      <c r="C1685">
        <v>8</v>
      </c>
      <c r="D1685" t="s">
        <v>576</v>
      </c>
      <c r="E1685" t="s">
        <v>421</v>
      </c>
      <c r="F1685">
        <v>7</v>
      </c>
      <c r="G1685" t="s">
        <v>1440</v>
      </c>
      <c r="H1685" t="s">
        <v>1440</v>
      </c>
      <c r="I1685" s="30">
        <v>10.99</v>
      </c>
      <c r="J1685" s="30">
        <v>4.99</v>
      </c>
      <c r="K1685" s="30">
        <v>6</v>
      </c>
      <c r="L1685" s="30">
        <v>16</v>
      </c>
      <c r="M1685" s="30">
        <v>6</v>
      </c>
      <c r="N1685" s="30">
        <v>0</v>
      </c>
      <c r="O1685" s="30">
        <v>1</v>
      </c>
      <c r="P1685" s="30">
        <v>2</v>
      </c>
      <c r="Q1685" s="30">
        <f t="shared" si="234"/>
        <v>10.99</v>
      </c>
      <c r="R1685" s="30">
        <f t="shared" si="235"/>
        <v>4.99</v>
      </c>
      <c r="S1685" s="30">
        <f t="shared" si="236"/>
        <v>6</v>
      </c>
      <c r="T1685" s="30">
        <f t="shared" si="237"/>
        <v>16</v>
      </c>
      <c r="U1685" s="30">
        <f t="shared" si="238"/>
        <v>6</v>
      </c>
      <c r="V1685" s="30">
        <f t="shared" si="239"/>
        <v>0</v>
      </c>
      <c r="W1685" s="30">
        <f t="shared" si="240"/>
        <v>1</v>
      </c>
      <c r="X1685" s="30">
        <f t="shared" si="241"/>
        <v>2</v>
      </c>
      <c r="Y1685" s="30">
        <f t="shared" si="242"/>
        <v>46.980000000000004</v>
      </c>
    </row>
    <row r="1686" spans="1:25" x14ac:dyDescent="0.2">
      <c r="A1686" s="28">
        <v>43325</v>
      </c>
      <c r="B1686">
        <v>2018</v>
      </c>
      <c r="C1686">
        <v>8</v>
      </c>
      <c r="D1686" t="s">
        <v>576</v>
      </c>
      <c r="E1686" t="s">
        <v>62</v>
      </c>
      <c r="F1686">
        <v>1</v>
      </c>
      <c r="G1686" t="s">
        <v>1440</v>
      </c>
      <c r="H1686" t="s">
        <v>1440</v>
      </c>
      <c r="I1686" s="30">
        <v>3.33</v>
      </c>
      <c r="J1686" s="30">
        <v>5.0199999999999996</v>
      </c>
      <c r="K1686" s="30">
        <v>2</v>
      </c>
      <c r="L1686" s="30">
        <v>23.25</v>
      </c>
      <c r="M1686" s="30">
        <v>15</v>
      </c>
      <c r="N1686" s="30">
        <v>0</v>
      </c>
      <c r="O1686" s="30">
        <v>3</v>
      </c>
      <c r="P1686" s="30">
        <v>2</v>
      </c>
      <c r="Q1686" s="30">
        <f t="shared" si="234"/>
        <v>3.33</v>
      </c>
      <c r="R1686" s="30">
        <f t="shared" si="235"/>
        <v>5.0199999999999996</v>
      </c>
      <c r="S1686" s="30">
        <f t="shared" si="236"/>
        <v>2</v>
      </c>
      <c r="T1686" s="30">
        <f t="shared" si="237"/>
        <v>23.25</v>
      </c>
      <c r="U1686" s="30">
        <f t="shared" si="238"/>
        <v>15</v>
      </c>
      <c r="V1686" s="30">
        <f t="shared" si="239"/>
        <v>0</v>
      </c>
      <c r="W1686" s="30">
        <f t="shared" si="240"/>
        <v>3</v>
      </c>
      <c r="X1686" s="30">
        <f t="shared" si="241"/>
        <v>2</v>
      </c>
      <c r="Y1686" s="30">
        <f t="shared" si="242"/>
        <v>53.6</v>
      </c>
    </row>
    <row r="1687" spans="1:25" x14ac:dyDescent="0.2">
      <c r="A1687" s="28">
        <v>43326</v>
      </c>
      <c r="B1687">
        <v>2018</v>
      </c>
      <c r="C1687">
        <v>8</v>
      </c>
      <c r="D1687" t="s">
        <v>576</v>
      </c>
      <c r="E1687" t="s">
        <v>411</v>
      </c>
      <c r="F1687">
        <v>2</v>
      </c>
      <c r="G1687" t="s">
        <v>1440</v>
      </c>
      <c r="H1687" t="s">
        <v>1440</v>
      </c>
      <c r="I1687" s="30">
        <v>1.33</v>
      </c>
      <c r="J1687" s="30">
        <v>2.7360000000000002</v>
      </c>
      <c r="K1687" s="30">
        <v>5</v>
      </c>
      <c r="L1687" s="30">
        <v>12</v>
      </c>
      <c r="M1687" s="30">
        <v>9</v>
      </c>
      <c r="N1687" s="30">
        <v>0</v>
      </c>
      <c r="O1687" s="30">
        <v>4</v>
      </c>
      <c r="P1687" s="30">
        <v>5</v>
      </c>
      <c r="Q1687" s="30">
        <f t="shared" si="234"/>
        <v>1.33</v>
      </c>
      <c r="R1687" s="30">
        <f t="shared" si="235"/>
        <v>2.7360000000000002</v>
      </c>
      <c r="S1687" s="30">
        <f t="shared" si="236"/>
        <v>5</v>
      </c>
      <c r="T1687" s="30">
        <f t="shared" si="237"/>
        <v>12</v>
      </c>
      <c r="U1687" s="30">
        <f t="shared" si="238"/>
        <v>9</v>
      </c>
      <c r="V1687" s="30">
        <f t="shared" si="239"/>
        <v>0</v>
      </c>
      <c r="W1687" s="30">
        <f t="shared" si="240"/>
        <v>4</v>
      </c>
      <c r="X1687" s="30">
        <f t="shared" si="241"/>
        <v>5</v>
      </c>
      <c r="Y1687" s="30">
        <f t="shared" si="242"/>
        <v>39.066000000000003</v>
      </c>
    </row>
    <row r="1688" spans="1:25" x14ac:dyDescent="0.2">
      <c r="A1688" s="28">
        <v>43327</v>
      </c>
      <c r="B1688">
        <v>2018</v>
      </c>
      <c r="C1688">
        <v>8</v>
      </c>
      <c r="D1688" t="s">
        <v>576</v>
      </c>
      <c r="E1688" t="s">
        <v>413</v>
      </c>
      <c r="F1688">
        <v>3</v>
      </c>
      <c r="G1688" t="s">
        <v>1440</v>
      </c>
      <c r="H1688" t="s">
        <v>1440</v>
      </c>
      <c r="I1688" s="30">
        <v>8.34</v>
      </c>
      <c r="J1688" s="30">
        <v>4.1989999999999998</v>
      </c>
      <c r="K1688" s="30">
        <v>2</v>
      </c>
      <c r="L1688" s="30">
        <v>32.200000000000003</v>
      </c>
      <c r="M1688" s="30">
        <v>13</v>
      </c>
      <c r="N1688" s="30">
        <v>2</v>
      </c>
      <c r="O1688" s="30">
        <v>0</v>
      </c>
      <c r="P1688" s="30">
        <v>1</v>
      </c>
      <c r="Q1688" s="30">
        <f t="shared" si="234"/>
        <v>8.34</v>
      </c>
      <c r="R1688" s="30">
        <f t="shared" si="235"/>
        <v>4.1989999999999998</v>
      </c>
      <c r="S1688" s="30">
        <f t="shared" si="236"/>
        <v>2</v>
      </c>
      <c r="T1688" s="30">
        <f t="shared" si="237"/>
        <v>32.200000000000003</v>
      </c>
      <c r="U1688" s="30">
        <f t="shared" si="238"/>
        <v>13</v>
      </c>
      <c r="V1688" s="30">
        <f t="shared" si="239"/>
        <v>2</v>
      </c>
      <c r="W1688" s="30">
        <f t="shared" si="240"/>
        <v>0</v>
      </c>
      <c r="X1688" s="30">
        <f t="shared" si="241"/>
        <v>1</v>
      </c>
      <c r="Y1688" s="30">
        <f t="shared" si="242"/>
        <v>62.739000000000004</v>
      </c>
    </row>
    <row r="1689" spans="1:25" x14ac:dyDescent="0.2">
      <c r="A1689" s="28">
        <v>43328</v>
      </c>
      <c r="B1689">
        <v>2018</v>
      </c>
      <c r="C1689">
        <v>8</v>
      </c>
      <c r="D1689" t="s">
        <v>576</v>
      </c>
      <c r="E1689" t="s">
        <v>415</v>
      </c>
      <c r="F1689">
        <v>4</v>
      </c>
      <c r="G1689" t="s">
        <v>1440</v>
      </c>
      <c r="H1689" t="s">
        <v>1440</v>
      </c>
      <c r="I1689" s="30">
        <v>3.33</v>
      </c>
      <c r="J1689" s="30">
        <v>8.7289999999999992</v>
      </c>
      <c r="K1689" s="30">
        <v>4</v>
      </c>
      <c r="L1689" s="30">
        <v>27.4</v>
      </c>
      <c r="M1689" s="30">
        <v>6</v>
      </c>
      <c r="N1689" s="30">
        <v>3</v>
      </c>
      <c r="O1689" s="30">
        <v>5</v>
      </c>
      <c r="P1689" s="30">
        <v>5</v>
      </c>
      <c r="Q1689" s="30">
        <f t="shared" si="234"/>
        <v>3.33</v>
      </c>
      <c r="R1689" s="30">
        <f t="shared" si="235"/>
        <v>8.7289999999999992</v>
      </c>
      <c r="S1689" s="30">
        <f t="shared" si="236"/>
        <v>4</v>
      </c>
      <c r="T1689" s="30">
        <f t="shared" si="237"/>
        <v>27.4</v>
      </c>
      <c r="U1689" s="30">
        <f t="shared" si="238"/>
        <v>6</v>
      </c>
      <c r="V1689" s="30">
        <f t="shared" si="239"/>
        <v>3</v>
      </c>
      <c r="W1689" s="30">
        <f t="shared" si="240"/>
        <v>5</v>
      </c>
      <c r="X1689" s="30">
        <f t="shared" si="241"/>
        <v>5</v>
      </c>
      <c r="Y1689" s="30">
        <f t="shared" si="242"/>
        <v>62.458999999999996</v>
      </c>
    </row>
    <row r="1690" spans="1:25" x14ac:dyDescent="0.2">
      <c r="A1690" s="28">
        <v>43329</v>
      </c>
      <c r="B1690">
        <v>2018</v>
      </c>
      <c r="C1690">
        <v>8</v>
      </c>
      <c r="D1690" t="s">
        <v>576</v>
      </c>
      <c r="E1690" t="s">
        <v>417</v>
      </c>
      <c r="F1690">
        <v>5</v>
      </c>
      <c r="G1690" t="s">
        <v>1440</v>
      </c>
      <c r="H1690" t="s">
        <v>1440</v>
      </c>
      <c r="I1690" s="30">
        <v>2.33</v>
      </c>
      <c r="J1690" s="30">
        <v>2.99</v>
      </c>
      <c r="K1690" s="30">
        <v>2.4</v>
      </c>
      <c r="L1690" s="30">
        <v>23</v>
      </c>
      <c r="M1690" s="30">
        <v>5</v>
      </c>
      <c r="N1690" s="30">
        <v>1</v>
      </c>
      <c r="O1690" s="30">
        <v>5</v>
      </c>
      <c r="P1690" s="30">
        <v>1</v>
      </c>
      <c r="Q1690" s="30">
        <f t="shared" si="234"/>
        <v>2.33</v>
      </c>
      <c r="R1690" s="30">
        <f t="shared" si="235"/>
        <v>2.99</v>
      </c>
      <c r="S1690" s="30">
        <f t="shared" si="236"/>
        <v>2.4</v>
      </c>
      <c r="T1690" s="30">
        <f t="shared" si="237"/>
        <v>23</v>
      </c>
      <c r="U1690" s="30">
        <f t="shared" si="238"/>
        <v>5</v>
      </c>
      <c r="V1690" s="30">
        <f t="shared" si="239"/>
        <v>1</v>
      </c>
      <c r="W1690" s="30">
        <f t="shared" si="240"/>
        <v>5</v>
      </c>
      <c r="X1690" s="30">
        <f t="shared" si="241"/>
        <v>1</v>
      </c>
      <c r="Y1690" s="30">
        <f t="shared" si="242"/>
        <v>42.72</v>
      </c>
    </row>
    <row r="1691" spans="1:25" x14ac:dyDescent="0.2">
      <c r="A1691" s="28">
        <v>43330</v>
      </c>
      <c r="B1691">
        <v>2018</v>
      </c>
      <c r="C1691">
        <v>8</v>
      </c>
      <c r="D1691" t="s">
        <v>576</v>
      </c>
      <c r="E1691" t="s">
        <v>419</v>
      </c>
      <c r="F1691">
        <v>6</v>
      </c>
      <c r="G1691" t="s">
        <v>1440</v>
      </c>
      <c r="H1691" t="s">
        <v>1440</v>
      </c>
      <c r="I1691" s="30">
        <v>6.33</v>
      </c>
      <c r="J1691" s="30">
        <v>5.34</v>
      </c>
      <c r="K1691" s="30">
        <v>0</v>
      </c>
      <c r="L1691" s="30">
        <v>32.1</v>
      </c>
      <c r="M1691" s="30">
        <v>5</v>
      </c>
      <c r="N1691" s="30">
        <v>1</v>
      </c>
      <c r="O1691" s="30">
        <v>6</v>
      </c>
      <c r="P1691" s="30">
        <v>0</v>
      </c>
      <c r="Q1691" s="30">
        <f t="shared" si="234"/>
        <v>6.33</v>
      </c>
      <c r="R1691" s="30">
        <f t="shared" si="235"/>
        <v>5.34</v>
      </c>
      <c r="S1691" s="30">
        <f t="shared" si="236"/>
        <v>0</v>
      </c>
      <c r="T1691" s="30">
        <f t="shared" si="237"/>
        <v>32.1</v>
      </c>
      <c r="U1691" s="30">
        <f t="shared" si="238"/>
        <v>5</v>
      </c>
      <c r="V1691" s="30">
        <f t="shared" si="239"/>
        <v>1</v>
      </c>
      <c r="W1691" s="30">
        <f t="shared" si="240"/>
        <v>6</v>
      </c>
      <c r="X1691" s="30">
        <f t="shared" si="241"/>
        <v>0</v>
      </c>
      <c r="Y1691" s="30">
        <f t="shared" si="242"/>
        <v>55.77</v>
      </c>
    </row>
    <row r="1692" spans="1:25" x14ac:dyDescent="0.2">
      <c r="A1692" s="28">
        <v>43331</v>
      </c>
      <c r="B1692">
        <v>2018</v>
      </c>
      <c r="C1692">
        <v>8</v>
      </c>
      <c r="D1692" t="s">
        <v>576</v>
      </c>
      <c r="E1692" t="s">
        <v>421</v>
      </c>
      <c r="F1692">
        <v>7</v>
      </c>
      <c r="G1692" t="s">
        <v>1440</v>
      </c>
      <c r="H1692" t="s">
        <v>1440</v>
      </c>
      <c r="I1692" s="30">
        <v>6.33</v>
      </c>
      <c r="J1692" s="30">
        <v>4.4950000000000001</v>
      </c>
      <c r="K1692" s="30">
        <v>1</v>
      </c>
      <c r="L1692" s="30">
        <v>19.899999999999999</v>
      </c>
      <c r="M1692" s="30">
        <v>3</v>
      </c>
      <c r="N1692" s="30">
        <v>0</v>
      </c>
      <c r="O1692" s="30">
        <v>5</v>
      </c>
      <c r="P1692" s="30">
        <v>6</v>
      </c>
      <c r="Q1692" s="30">
        <f t="shared" si="234"/>
        <v>6.33</v>
      </c>
      <c r="R1692" s="30">
        <f t="shared" si="235"/>
        <v>4.4950000000000001</v>
      </c>
      <c r="S1692" s="30">
        <f t="shared" si="236"/>
        <v>1</v>
      </c>
      <c r="T1692" s="30">
        <f t="shared" si="237"/>
        <v>19.899999999999999</v>
      </c>
      <c r="U1692" s="30">
        <f t="shared" si="238"/>
        <v>3</v>
      </c>
      <c r="V1692" s="30">
        <f t="shared" si="239"/>
        <v>0</v>
      </c>
      <c r="W1692" s="30">
        <f t="shared" si="240"/>
        <v>5</v>
      </c>
      <c r="X1692" s="30">
        <f t="shared" si="241"/>
        <v>6</v>
      </c>
      <c r="Y1692" s="30">
        <f t="shared" si="242"/>
        <v>45.724999999999994</v>
      </c>
    </row>
    <row r="1693" spans="1:25" x14ac:dyDescent="0.2">
      <c r="A1693" s="28">
        <v>43332</v>
      </c>
      <c r="B1693">
        <v>2018</v>
      </c>
      <c r="C1693">
        <v>8</v>
      </c>
      <c r="D1693" t="s">
        <v>576</v>
      </c>
      <c r="E1693" t="s">
        <v>62</v>
      </c>
      <c r="F1693">
        <v>1</v>
      </c>
      <c r="G1693" t="s">
        <v>1440</v>
      </c>
      <c r="H1693" t="s">
        <v>1440</v>
      </c>
      <c r="I1693" s="30">
        <v>4</v>
      </c>
      <c r="J1693" s="30">
        <v>5.68</v>
      </c>
      <c r="K1693" s="30">
        <v>4.2</v>
      </c>
      <c r="L1693" s="30">
        <v>21.4</v>
      </c>
      <c r="M1693" s="30">
        <v>7</v>
      </c>
      <c r="N1693" s="30">
        <v>0</v>
      </c>
      <c r="O1693" s="30">
        <v>20</v>
      </c>
      <c r="P1693" s="30">
        <v>3</v>
      </c>
      <c r="Q1693" s="30">
        <f t="shared" si="234"/>
        <v>4</v>
      </c>
      <c r="R1693" s="30">
        <f t="shared" si="235"/>
        <v>5.68</v>
      </c>
      <c r="S1693" s="30">
        <f t="shared" si="236"/>
        <v>4.2</v>
      </c>
      <c r="T1693" s="30">
        <f t="shared" si="237"/>
        <v>21.4</v>
      </c>
      <c r="U1693" s="30">
        <f t="shared" si="238"/>
        <v>7</v>
      </c>
      <c r="V1693" s="30">
        <f t="shared" si="239"/>
        <v>0</v>
      </c>
      <c r="W1693" s="30">
        <f t="shared" si="240"/>
        <v>20</v>
      </c>
      <c r="X1693" s="30">
        <f t="shared" si="241"/>
        <v>3</v>
      </c>
      <c r="Y1693" s="30">
        <f t="shared" si="242"/>
        <v>65.28</v>
      </c>
    </row>
    <row r="1694" spans="1:25" x14ac:dyDescent="0.2">
      <c r="A1694" s="28">
        <v>43333</v>
      </c>
      <c r="B1694">
        <v>2018</v>
      </c>
      <c r="C1694">
        <v>8</v>
      </c>
      <c r="D1694" t="s">
        <v>576</v>
      </c>
      <c r="E1694" t="s">
        <v>411</v>
      </c>
      <c r="F1694">
        <v>2</v>
      </c>
      <c r="G1694" t="s">
        <v>1440</v>
      </c>
      <c r="H1694" t="s">
        <v>1440</v>
      </c>
      <c r="I1694" s="30">
        <v>2.34</v>
      </c>
      <c r="J1694" s="30">
        <v>3</v>
      </c>
      <c r="K1694" s="30">
        <v>2.15</v>
      </c>
      <c r="L1694" s="30">
        <v>26.2</v>
      </c>
      <c r="M1694" s="30">
        <v>4</v>
      </c>
      <c r="N1694" s="30">
        <v>1</v>
      </c>
      <c r="O1694" s="30">
        <v>1</v>
      </c>
      <c r="P1694" s="30">
        <v>4</v>
      </c>
      <c r="Q1694" s="30">
        <f t="shared" si="234"/>
        <v>2.34</v>
      </c>
      <c r="R1694" s="30">
        <f t="shared" si="235"/>
        <v>3</v>
      </c>
      <c r="S1694" s="30">
        <f t="shared" si="236"/>
        <v>2.15</v>
      </c>
      <c r="T1694" s="30">
        <f t="shared" si="237"/>
        <v>26.2</v>
      </c>
      <c r="U1694" s="30">
        <f t="shared" si="238"/>
        <v>4</v>
      </c>
      <c r="V1694" s="30">
        <f t="shared" si="239"/>
        <v>1</v>
      </c>
      <c r="W1694" s="30">
        <f t="shared" si="240"/>
        <v>1</v>
      </c>
      <c r="X1694" s="30">
        <f t="shared" si="241"/>
        <v>4</v>
      </c>
      <c r="Y1694" s="30">
        <f t="shared" si="242"/>
        <v>43.69</v>
      </c>
    </row>
    <row r="1695" spans="1:25" x14ac:dyDescent="0.2">
      <c r="A1695" s="28">
        <v>43334</v>
      </c>
      <c r="B1695">
        <v>2018</v>
      </c>
      <c r="C1695">
        <v>8</v>
      </c>
      <c r="D1695" t="s">
        <v>576</v>
      </c>
      <c r="E1695" t="s">
        <v>413</v>
      </c>
      <c r="F1695">
        <v>3</v>
      </c>
      <c r="G1695" t="s">
        <v>1440</v>
      </c>
      <c r="H1695" t="s">
        <v>1440</v>
      </c>
      <c r="I1695" s="30">
        <v>5</v>
      </c>
      <c r="J1695" s="30">
        <v>4.33</v>
      </c>
      <c r="K1695" s="30">
        <v>0</v>
      </c>
      <c r="L1695" s="30">
        <v>18</v>
      </c>
      <c r="M1695" s="30">
        <v>4</v>
      </c>
      <c r="N1695" s="30">
        <v>1</v>
      </c>
      <c r="O1695" s="30">
        <v>0</v>
      </c>
      <c r="P1695" s="30">
        <v>4</v>
      </c>
      <c r="Q1695" s="30">
        <f t="shared" si="234"/>
        <v>5</v>
      </c>
      <c r="R1695" s="30">
        <f t="shared" si="235"/>
        <v>4.33</v>
      </c>
      <c r="S1695" s="30">
        <f t="shared" si="236"/>
        <v>0</v>
      </c>
      <c r="T1695" s="30">
        <f t="shared" si="237"/>
        <v>18</v>
      </c>
      <c r="U1695" s="30">
        <f t="shared" si="238"/>
        <v>4</v>
      </c>
      <c r="V1695" s="30">
        <f t="shared" si="239"/>
        <v>1</v>
      </c>
      <c r="W1695" s="30">
        <f t="shared" si="240"/>
        <v>0</v>
      </c>
      <c r="X1695" s="30">
        <f t="shared" si="241"/>
        <v>4</v>
      </c>
      <c r="Y1695" s="30">
        <f t="shared" si="242"/>
        <v>36.33</v>
      </c>
    </row>
    <row r="1696" spans="1:25" x14ac:dyDescent="0.2">
      <c r="A1696" s="28">
        <v>43335</v>
      </c>
      <c r="B1696">
        <v>2018</v>
      </c>
      <c r="C1696">
        <v>8</v>
      </c>
      <c r="D1696" t="s">
        <v>576</v>
      </c>
      <c r="E1696" t="s">
        <v>415</v>
      </c>
      <c r="F1696">
        <v>4</v>
      </c>
      <c r="G1696" t="s">
        <v>1440</v>
      </c>
      <c r="H1696" t="s">
        <v>1440</v>
      </c>
      <c r="I1696" s="30">
        <v>5</v>
      </c>
      <c r="J1696" s="30">
        <v>4.0670000000000002</v>
      </c>
      <c r="K1696" s="30">
        <v>4</v>
      </c>
      <c r="L1696" s="30">
        <v>35</v>
      </c>
      <c r="M1696" s="30">
        <v>8</v>
      </c>
      <c r="N1696" s="30">
        <v>0</v>
      </c>
      <c r="O1696" s="30">
        <v>23</v>
      </c>
      <c r="P1696" s="30">
        <v>3</v>
      </c>
      <c r="Q1696" s="30">
        <f t="shared" si="234"/>
        <v>5</v>
      </c>
      <c r="R1696" s="30">
        <f t="shared" si="235"/>
        <v>4.0670000000000002</v>
      </c>
      <c r="S1696" s="30">
        <f t="shared" si="236"/>
        <v>4</v>
      </c>
      <c r="T1696" s="30">
        <f t="shared" si="237"/>
        <v>35</v>
      </c>
      <c r="U1696" s="30">
        <f t="shared" si="238"/>
        <v>8</v>
      </c>
      <c r="V1696" s="30">
        <f t="shared" si="239"/>
        <v>0</v>
      </c>
      <c r="W1696" s="30">
        <f t="shared" si="240"/>
        <v>23</v>
      </c>
      <c r="X1696" s="30">
        <f t="shared" si="241"/>
        <v>3</v>
      </c>
      <c r="Y1696" s="30">
        <f t="shared" si="242"/>
        <v>82.067000000000007</v>
      </c>
    </row>
    <row r="1697" spans="1:25" x14ac:dyDescent="0.2">
      <c r="A1697" s="28">
        <v>43336</v>
      </c>
      <c r="B1697">
        <v>2018</v>
      </c>
      <c r="C1697">
        <v>8</v>
      </c>
      <c r="D1697" t="s">
        <v>576</v>
      </c>
      <c r="E1697" t="s">
        <v>417</v>
      </c>
      <c r="F1697">
        <v>5</v>
      </c>
      <c r="G1697" t="s">
        <v>1440</v>
      </c>
      <c r="H1697" t="s">
        <v>1440</v>
      </c>
      <c r="I1697" s="30">
        <v>4</v>
      </c>
      <c r="J1697" s="30">
        <v>2.34</v>
      </c>
      <c r="K1697" s="30">
        <v>1</v>
      </c>
      <c r="L1697" s="30">
        <v>38.5</v>
      </c>
      <c r="M1697" s="30">
        <v>7</v>
      </c>
      <c r="N1697" s="30">
        <v>0</v>
      </c>
      <c r="O1697" s="30">
        <v>21</v>
      </c>
      <c r="P1697" s="30">
        <v>4</v>
      </c>
      <c r="Q1697" s="30">
        <f t="shared" si="234"/>
        <v>4</v>
      </c>
      <c r="R1697" s="30">
        <f t="shared" si="235"/>
        <v>2.34</v>
      </c>
      <c r="S1697" s="30">
        <f t="shared" si="236"/>
        <v>1</v>
      </c>
      <c r="T1697" s="30">
        <f t="shared" si="237"/>
        <v>38.5</v>
      </c>
      <c r="U1697" s="30">
        <f t="shared" si="238"/>
        <v>7</v>
      </c>
      <c r="V1697" s="30">
        <f t="shared" si="239"/>
        <v>0</v>
      </c>
      <c r="W1697" s="30">
        <f t="shared" si="240"/>
        <v>21</v>
      </c>
      <c r="X1697" s="30">
        <f t="shared" si="241"/>
        <v>4</v>
      </c>
      <c r="Y1697" s="30">
        <f t="shared" si="242"/>
        <v>77.84</v>
      </c>
    </row>
    <row r="1698" spans="1:25" x14ac:dyDescent="0.2">
      <c r="A1698" s="28">
        <v>43337</v>
      </c>
      <c r="B1698">
        <v>2018</v>
      </c>
      <c r="C1698">
        <v>8</v>
      </c>
      <c r="D1698" t="s">
        <v>576</v>
      </c>
      <c r="E1698" t="s">
        <v>419</v>
      </c>
      <c r="F1698">
        <v>6</v>
      </c>
      <c r="G1698" t="s">
        <v>1440</v>
      </c>
      <c r="H1698" t="s">
        <v>1440</v>
      </c>
      <c r="I1698" s="30">
        <v>3.67</v>
      </c>
      <c r="J1698" s="30">
        <v>4.01</v>
      </c>
      <c r="K1698" s="30">
        <v>3.2</v>
      </c>
      <c r="L1698" s="30">
        <v>27</v>
      </c>
      <c r="M1698" s="30">
        <v>4</v>
      </c>
      <c r="N1698" s="30">
        <v>0</v>
      </c>
      <c r="O1698" s="30">
        <v>6</v>
      </c>
      <c r="P1698" s="30">
        <v>2.5</v>
      </c>
      <c r="Q1698" s="30">
        <f t="shared" si="234"/>
        <v>3.67</v>
      </c>
      <c r="R1698" s="30">
        <f t="shared" si="235"/>
        <v>4.01</v>
      </c>
      <c r="S1698" s="30">
        <f t="shared" si="236"/>
        <v>3.2</v>
      </c>
      <c r="T1698" s="30">
        <f t="shared" si="237"/>
        <v>27</v>
      </c>
      <c r="U1698" s="30">
        <f t="shared" si="238"/>
        <v>4</v>
      </c>
      <c r="V1698" s="30">
        <f t="shared" si="239"/>
        <v>0</v>
      </c>
      <c r="W1698" s="30">
        <f t="shared" si="240"/>
        <v>6</v>
      </c>
      <c r="X1698" s="30">
        <f t="shared" si="241"/>
        <v>2.5</v>
      </c>
      <c r="Y1698" s="30">
        <f t="shared" si="242"/>
        <v>50.379999999999995</v>
      </c>
    </row>
    <row r="1699" spans="1:25" x14ac:dyDescent="0.2">
      <c r="A1699" s="28">
        <v>43338</v>
      </c>
      <c r="B1699">
        <v>2018</v>
      </c>
      <c r="C1699">
        <v>8</v>
      </c>
      <c r="D1699" t="s">
        <v>576</v>
      </c>
      <c r="E1699" t="s">
        <v>421</v>
      </c>
      <c r="F1699">
        <v>7</v>
      </c>
      <c r="G1699" t="s">
        <v>1440</v>
      </c>
      <c r="H1699" t="s">
        <v>1440</v>
      </c>
      <c r="I1699" s="30">
        <v>11.33</v>
      </c>
      <c r="J1699" s="30">
        <v>6.67</v>
      </c>
      <c r="K1699" s="30">
        <v>4</v>
      </c>
      <c r="L1699" s="30">
        <v>57</v>
      </c>
      <c r="M1699" s="30">
        <v>10</v>
      </c>
      <c r="N1699" s="30">
        <v>0</v>
      </c>
      <c r="O1699" s="30">
        <v>8</v>
      </c>
      <c r="P1699" s="30">
        <v>4.3</v>
      </c>
      <c r="Q1699" s="30">
        <f t="shared" si="234"/>
        <v>11.33</v>
      </c>
      <c r="R1699" s="30">
        <f t="shared" si="235"/>
        <v>6.67</v>
      </c>
      <c r="S1699" s="30">
        <f t="shared" si="236"/>
        <v>4</v>
      </c>
      <c r="T1699" s="30">
        <f t="shared" si="237"/>
        <v>57</v>
      </c>
      <c r="U1699" s="30">
        <f t="shared" si="238"/>
        <v>10</v>
      </c>
      <c r="V1699" s="30">
        <f t="shared" si="239"/>
        <v>0</v>
      </c>
      <c r="W1699" s="30">
        <f t="shared" si="240"/>
        <v>8</v>
      </c>
      <c r="X1699" s="30">
        <f t="shared" si="241"/>
        <v>4.3</v>
      </c>
      <c r="Y1699" s="30">
        <f t="shared" si="242"/>
        <v>101.3</v>
      </c>
    </row>
    <row r="1700" spans="1:25" x14ac:dyDescent="0.2">
      <c r="A1700" s="28">
        <v>43339</v>
      </c>
      <c r="B1700">
        <v>2018</v>
      </c>
      <c r="C1700">
        <v>8</v>
      </c>
      <c r="D1700" t="s">
        <v>576</v>
      </c>
      <c r="E1700" t="s">
        <v>62</v>
      </c>
      <c r="F1700">
        <v>1</v>
      </c>
      <c r="G1700" t="s">
        <v>1440</v>
      </c>
      <c r="H1700" t="s">
        <v>1440</v>
      </c>
      <c r="I1700" s="30">
        <v>3.34</v>
      </c>
      <c r="J1700" s="30">
        <v>1</v>
      </c>
      <c r="K1700" s="30">
        <v>9</v>
      </c>
      <c r="L1700" s="30">
        <v>16</v>
      </c>
      <c r="M1700" s="30">
        <v>6</v>
      </c>
      <c r="N1700" s="30">
        <v>0</v>
      </c>
      <c r="O1700" s="30">
        <v>1</v>
      </c>
      <c r="P1700" s="30">
        <v>1</v>
      </c>
      <c r="Q1700" s="30">
        <f t="shared" si="234"/>
        <v>3.34</v>
      </c>
      <c r="R1700" s="30">
        <f t="shared" si="235"/>
        <v>1</v>
      </c>
      <c r="S1700" s="30">
        <f t="shared" si="236"/>
        <v>9</v>
      </c>
      <c r="T1700" s="30">
        <f t="shared" si="237"/>
        <v>16</v>
      </c>
      <c r="U1700" s="30">
        <f t="shared" si="238"/>
        <v>6</v>
      </c>
      <c r="V1700" s="30">
        <f t="shared" si="239"/>
        <v>0</v>
      </c>
      <c r="W1700" s="30">
        <f t="shared" si="240"/>
        <v>1</v>
      </c>
      <c r="X1700" s="30">
        <f t="shared" si="241"/>
        <v>1</v>
      </c>
      <c r="Y1700" s="30">
        <f t="shared" si="242"/>
        <v>37.340000000000003</v>
      </c>
    </row>
    <row r="1701" spans="1:25" x14ac:dyDescent="0.2">
      <c r="A1701" s="28">
        <v>43340</v>
      </c>
      <c r="B1701">
        <v>2018</v>
      </c>
      <c r="C1701">
        <v>8</v>
      </c>
      <c r="D1701" t="s">
        <v>576</v>
      </c>
      <c r="E1701" t="s">
        <v>411</v>
      </c>
      <c r="F1701">
        <v>2</v>
      </c>
      <c r="G1701" t="s">
        <v>1440</v>
      </c>
      <c r="H1701" t="s">
        <v>1440</v>
      </c>
      <c r="I1701" s="30">
        <v>2</v>
      </c>
      <c r="J1701" s="30">
        <v>2.68</v>
      </c>
      <c r="K1701" s="30">
        <v>1</v>
      </c>
      <c r="L1701" s="30">
        <v>26.4</v>
      </c>
      <c r="M1701" s="30">
        <v>7</v>
      </c>
      <c r="N1701" s="30">
        <v>1</v>
      </c>
      <c r="O1701" s="30">
        <v>0</v>
      </c>
      <c r="P1701" s="30">
        <v>3</v>
      </c>
      <c r="Q1701" s="30">
        <f t="shared" si="234"/>
        <v>2</v>
      </c>
      <c r="R1701" s="30">
        <f t="shared" si="235"/>
        <v>2.68</v>
      </c>
      <c r="S1701" s="30">
        <f t="shared" si="236"/>
        <v>1</v>
      </c>
      <c r="T1701" s="30">
        <f t="shared" si="237"/>
        <v>26.4</v>
      </c>
      <c r="U1701" s="30">
        <f t="shared" si="238"/>
        <v>7</v>
      </c>
      <c r="V1701" s="30">
        <f t="shared" si="239"/>
        <v>1</v>
      </c>
      <c r="W1701" s="30">
        <f t="shared" si="240"/>
        <v>0</v>
      </c>
      <c r="X1701" s="30">
        <f t="shared" si="241"/>
        <v>3</v>
      </c>
      <c r="Y1701" s="30">
        <f t="shared" si="242"/>
        <v>43.08</v>
      </c>
    </row>
    <row r="1702" spans="1:25" x14ac:dyDescent="0.2">
      <c r="A1702" s="28">
        <v>43341</v>
      </c>
      <c r="B1702">
        <v>2018</v>
      </c>
      <c r="C1702">
        <v>8</v>
      </c>
      <c r="D1702" t="s">
        <v>576</v>
      </c>
      <c r="E1702" t="s">
        <v>413</v>
      </c>
      <c r="F1702">
        <v>3</v>
      </c>
      <c r="G1702" t="s">
        <v>1440</v>
      </c>
      <c r="H1702" t="s">
        <v>1440</v>
      </c>
      <c r="I1702" s="30">
        <v>6.67</v>
      </c>
      <c r="J1702" s="30">
        <v>2.67</v>
      </c>
      <c r="K1702" s="30">
        <v>1.3</v>
      </c>
      <c r="L1702" s="30">
        <v>28.5</v>
      </c>
      <c r="M1702" s="30">
        <v>10</v>
      </c>
      <c r="N1702" s="30">
        <v>1</v>
      </c>
      <c r="O1702" s="30">
        <v>5</v>
      </c>
      <c r="P1702" s="30">
        <v>3</v>
      </c>
      <c r="Q1702" s="30">
        <f t="shared" si="234"/>
        <v>6.67</v>
      </c>
      <c r="R1702" s="30">
        <f t="shared" si="235"/>
        <v>2.67</v>
      </c>
      <c r="S1702" s="30">
        <f t="shared" si="236"/>
        <v>1.3</v>
      </c>
      <c r="T1702" s="30">
        <f t="shared" si="237"/>
        <v>28.5</v>
      </c>
      <c r="U1702" s="30">
        <f t="shared" si="238"/>
        <v>10</v>
      </c>
      <c r="V1702" s="30">
        <f t="shared" si="239"/>
        <v>1</v>
      </c>
      <c r="W1702" s="30">
        <f t="shared" si="240"/>
        <v>5</v>
      </c>
      <c r="X1702" s="30">
        <f t="shared" si="241"/>
        <v>3</v>
      </c>
      <c r="Y1702" s="30">
        <f t="shared" si="242"/>
        <v>58.14</v>
      </c>
    </row>
    <row r="1703" spans="1:25" x14ac:dyDescent="0.2">
      <c r="A1703" s="28">
        <v>43342</v>
      </c>
      <c r="B1703">
        <v>2018</v>
      </c>
      <c r="C1703">
        <v>8</v>
      </c>
      <c r="D1703" t="s">
        <v>576</v>
      </c>
      <c r="E1703" t="s">
        <v>415</v>
      </c>
      <c r="F1703">
        <v>4</v>
      </c>
      <c r="G1703" t="s">
        <v>1440</v>
      </c>
      <c r="H1703" t="s">
        <v>1440</v>
      </c>
      <c r="I1703" s="30">
        <v>2.33</v>
      </c>
      <c r="J1703" s="30">
        <v>2.7360000000000002</v>
      </c>
      <c r="K1703" s="30">
        <v>3</v>
      </c>
      <c r="L1703" s="30">
        <v>38</v>
      </c>
      <c r="M1703" s="30">
        <v>7</v>
      </c>
      <c r="N1703" s="30">
        <v>0</v>
      </c>
      <c r="O1703" s="30">
        <v>4</v>
      </c>
      <c r="P1703" s="30">
        <v>2</v>
      </c>
      <c r="Q1703" s="30">
        <f t="shared" si="234"/>
        <v>2.33</v>
      </c>
      <c r="R1703" s="30">
        <f t="shared" si="235"/>
        <v>2.7360000000000002</v>
      </c>
      <c r="S1703" s="30">
        <f t="shared" si="236"/>
        <v>3</v>
      </c>
      <c r="T1703" s="30">
        <f t="shared" si="237"/>
        <v>38</v>
      </c>
      <c r="U1703" s="30">
        <f t="shared" si="238"/>
        <v>7</v>
      </c>
      <c r="V1703" s="30">
        <f t="shared" si="239"/>
        <v>0</v>
      </c>
      <c r="W1703" s="30">
        <f t="shared" si="240"/>
        <v>4</v>
      </c>
      <c r="X1703" s="30">
        <f t="shared" si="241"/>
        <v>2</v>
      </c>
      <c r="Y1703" s="30">
        <f t="shared" si="242"/>
        <v>59.066000000000003</v>
      </c>
    </row>
    <row r="1704" spans="1:25" x14ac:dyDescent="0.2">
      <c r="A1704" s="28">
        <v>43343</v>
      </c>
      <c r="B1704">
        <v>2018</v>
      </c>
      <c r="C1704">
        <v>8</v>
      </c>
      <c r="D1704" t="s">
        <v>576</v>
      </c>
      <c r="E1704" t="s">
        <v>417</v>
      </c>
      <c r="F1704">
        <v>5</v>
      </c>
      <c r="G1704" t="s">
        <v>1440</v>
      </c>
      <c r="H1704" t="s">
        <v>1440</v>
      </c>
      <c r="I1704" s="30">
        <v>4.34</v>
      </c>
      <c r="J1704" s="30">
        <v>3.34</v>
      </c>
      <c r="K1704" s="30">
        <v>0</v>
      </c>
      <c r="L1704" s="30">
        <v>17.2</v>
      </c>
      <c r="M1704" s="30">
        <v>13</v>
      </c>
      <c r="N1704" s="30">
        <v>1</v>
      </c>
      <c r="O1704" s="30">
        <v>20</v>
      </c>
      <c r="P1704" s="30">
        <v>4</v>
      </c>
      <c r="Q1704" s="30">
        <f t="shared" si="234"/>
        <v>4.34</v>
      </c>
      <c r="R1704" s="30">
        <f t="shared" si="235"/>
        <v>3.34</v>
      </c>
      <c r="S1704" s="30">
        <f t="shared" si="236"/>
        <v>0</v>
      </c>
      <c r="T1704" s="30">
        <f t="shared" si="237"/>
        <v>17.2</v>
      </c>
      <c r="U1704" s="30">
        <f t="shared" si="238"/>
        <v>13</v>
      </c>
      <c r="V1704" s="30">
        <f t="shared" si="239"/>
        <v>1</v>
      </c>
      <c r="W1704" s="30">
        <f t="shared" si="240"/>
        <v>20</v>
      </c>
      <c r="X1704" s="30">
        <f t="shared" si="241"/>
        <v>4</v>
      </c>
      <c r="Y1704" s="30">
        <f t="shared" si="242"/>
        <v>62.879999999999995</v>
      </c>
    </row>
    <row r="1705" spans="1:25" x14ac:dyDescent="0.2">
      <c r="A1705" s="28">
        <v>43344</v>
      </c>
      <c r="B1705">
        <v>2018</v>
      </c>
      <c r="C1705">
        <v>9</v>
      </c>
      <c r="D1705" t="s">
        <v>577</v>
      </c>
      <c r="E1705" t="s">
        <v>419</v>
      </c>
      <c r="F1705">
        <v>6</v>
      </c>
      <c r="G1705" t="s">
        <v>1440</v>
      </c>
      <c r="H1705" t="s">
        <v>1440</v>
      </c>
      <c r="I1705" s="30">
        <v>2.34</v>
      </c>
      <c r="J1705" s="30">
        <v>0</v>
      </c>
      <c r="K1705" s="30">
        <v>2.2000000000000002</v>
      </c>
      <c r="L1705" s="30">
        <v>19</v>
      </c>
      <c r="M1705" s="30">
        <v>6</v>
      </c>
      <c r="N1705" s="30">
        <v>1</v>
      </c>
      <c r="O1705" s="30">
        <v>1</v>
      </c>
      <c r="P1705" s="30">
        <v>2</v>
      </c>
      <c r="Q1705" s="30">
        <f t="shared" si="234"/>
        <v>2.34</v>
      </c>
      <c r="R1705" s="30">
        <f t="shared" si="235"/>
        <v>0</v>
      </c>
      <c r="S1705" s="30">
        <f t="shared" si="236"/>
        <v>2.2000000000000002</v>
      </c>
      <c r="T1705" s="30">
        <f t="shared" si="237"/>
        <v>19</v>
      </c>
      <c r="U1705" s="30">
        <f t="shared" si="238"/>
        <v>6</v>
      </c>
      <c r="V1705" s="30">
        <f t="shared" si="239"/>
        <v>1</v>
      </c>
      <c r="W1705" s="30">
        <f t="shared" si="240"/>
        <v>1</v>
      </c>
      <c r="X1705" s="30">
        <f t="shared" si="241"/>
        <v>2</v>
      </c>
      <c r="Y1705" s="30">
        <f t="shared" si="242"/>
        <v>33.54</v>
      </c>
    </row>
    <row r="1706" spans="1:25" x14ac:dyDescent="0.2">
      <c r="A1706" s="28">
        <v>43345</v>
      </c>
      <c r="B1706">
        <v>2018</v>
      </c>
      <c r="C1706">
        <v>9</v>
      </c>
      <c r="D1706" t="s">
        <v>577</v>
      </c>
      <c r="E1706" t="s">
        <v>421</v>
      </c>
      <c r="F1706">
        <v>7</v>
      </c>
      <c r="G1706" t="s">
        <v>1440</v>
      </c>
      <c r="H1706" t="s">
        <v>1440</v>
      </c>
      <c r="I1706" s="30">
        <v>6.68</v>
      </c>
      <c r="J1706" s="30">
        <v>5.3730000000000002</v>
      </c>
      <c r="K1706" s="30">
        <v>3</v>
      </c>
      <c r="L1706" s="30">
        <v>20</v>
      </c>
      <c r="M1706" s="30">
        <v>5</v>
      </c>
      <c r="N1706" s="30">
        <v>0</v>
      </c>
      <c r="O1706" s="30">
        <v>5</v>
      </c>
      <c r="P1706" s="30">
        <v>2</v>
      </c>
      <c r="Q1706" s="30">
        <f t="shared" si="234"/>
        <v>6.68</v>
      </c>
      <c r="R1706" s="30">
        <f t="shared" si="235"/>
        <v>5.3730000000000002</v>
      </c>
      <c r="S1706" s="30">
        <f t="shared" si="236"/>
        <v>3</v>
      </c>
      <c r="T1706" s="30">
        <f t="shared" si="237"/>
        <v>20</v>
      </c>
      <c r="U1706" s="30">
        <f t="shared" si="238"/>
        <v>5</v>
      </c>
      <c r="V1706" s="30">
        <f t="shared" si="239"/>
        <v>0</v>
      </c>
      <c r="W1706" s="30">
        <f t="shared" si="240"/>
        <v>5</v>
      </c>
      <c r="X1706" s="30">
        <f t="shared" si="241"/>
        <v>2</v>
      </c>
      <c r="Y1706" s="30">
        <f t="shared" si="242"/>
        <v>47.052999999999997</v>
      </c>
    </row>
    <row r="1707" spans="1:25" x14ac:dyDescent="0.2">
      <c r="A1707" s="28">
        <v>43346</v>
      </c>
      <c r="B1707">
        <v>2018</v>
      </c>
      <c r="C1707">
        <v>9</v>
      </c>
      <c r="D1707" t="s">
        <v>577</v>
      </c>
      <c r="E1707" t="s">
        <v>62</v>
      </c>
      <c r="F1707">
        <v>1</v>
      </c>
      <c r="G1707" t="s">
        <v>1440</v>
      </c>
      <c r="H1707" t="s">
        <v>1440</v>
      </c>
      <c r="I1707" s="30">
        <v>1</v>
      </c>
      <c r="J1707" s="30">
        <v>2.02</v>
      </c>
      <c r="K1707" s="30">
        <v>2</v>
      </c>
      <c r="L1707" s="30">
        <v>27.4</v>
      </c>
      <c r="M1707" s="30">
        <v>12</v>
      </c>
      <c r="N1707" s="30">
        <v>0</v>
      </c>
      <c r="O1707" s="30">
        <v>0</v>
      </c>
      <c r="P1707" s="30">
        <v>4</v>
      </c>
      <c r="Q1707" s="30">
        <f t="shared" si="234"/>
        <v>1</v>
      </c>
      <c r="R1707" s="30">
        <f t="shared" si="235"/>
        <v>2.02</v>
      </c>
      <c r="S1707" s="30">
        <f t="shared" si="236"/>
        <v>2</v>
      </c>
      <c r="T1707" s="30">
        <f t="shared" si="237"/>
        <v>27.4</v>
      </c>
      <c r="U1707" s="30">
        <f t="shared" si="238"/>
        <v>12</v>
      </c>
      <c r="V1707" s="30">
        <f t="shared" si="239"/>
        <v>0</v>
      </c>
      <c r="W1707" s="30">
        <f t="shared" si="240"/>
        <v>0</v>
      </c>
      <c r="X1707" s="30">
        <f t="shared" si="241"/>
        <v>4</v>
      </c>
      <c r="Y1707" s="30">
        <f t="shared" si="242"/>
        <v>48.42</v>
      </c>
    </row>
    <row r="1708" spans="1:25" x14ac:dyDescent="0.2">
      <c r="A1708" s="28">
        <v>43347</v>
      </c>
      <c r="B1708">
        <v>2018</v>
      </c>
      <c r="C1708">
        <v>9</v>
      </c>
      <c r="D1708" t="s">
        <v>577</v>
      </c>
      <c r="E1708" t="s">
        <v>411</v>
      </c>
      <c r="F1708">
        <v>2</v>
      </c>
      <c r="G1708" t="s">
        <v>1440</v>
      </c>
      <c r="H1708" t="s">
        <v>1440</v>
      </c>
      <c r="I1708" s="30">
        <v>4</v>
      </c>
      <c r="J1708" s="30">
        <v>1.0860000000000001</v>
      </c>
      <c r="K1708" s="30">
        <v>1</v>
      </c>
      <c r="L1708" s="30">
        <v>22</v>
      </c>
      <c r="M1708" s="30">
        <v>7</v>
      </c>
      <c r="N1708" s="30">
        <v>0</v>
      </c>
      <c r="O1708" s="30">
        <v>3</v>
      </c>
      <c r="P1708" s="30">
        <v>2</v>
      </c>
      <c r="Q1708" s="30">
        <f t="shared" si="234"/>
        <v>4</v>
      </c>
      <c r="R1708" s="30">
        <f t="shared" si="235"/>
        <v>1.0860000000000001</v>
      </c>
      <c r="S1708" s="30">
        <f t="shared" si="236"/>
        <v>1</v>
      </c>
      <c r="T1708" s="30">
        <f t="shared" si="237"/>
        <v>22</v>
      </c>
      <c r="U1708" s="30">
        <f t="shared" si="238"/>
        <v>7</v>
      </c>
      <c r="V1708" s="30">
        <f t="shared" si="239"/>
        <v>0</v>
      </c>
      <c r="W1708" s="30">
        <f t="shared" si="240"/>
        <v>3</v>
      </c>
      <c r="X1708" s="30">
        <f t="shared" si="241"/>
        <v>2</v>
      </c>
      <c r="Y1708" s="30">
        <f t="shared" si="242"/>
        <v>40.085999999999999</v>
      </c>
    </row>
    <row r="1709" spans="1:25" x14ac:dyDescent="0.2">
      <c r="A1709" s="28">
        <v>43348</v>
      </c>
      <c r="B1709">
        <v>2018</v>
      </c>
      <c r="C1709">
        <v>9</v>
      </c>
      <c r="D1709" t="s">
        <v>577</v>
      </c>
      <c r="E1709" t="s">
        <v>413</v>
      </c>
      <c r="F1709">
        <v>3</v>
      </c>
      <c r="G1709" t="s">
        <v>1440</v>
      </c>
      <c r="H1709" t="s">
        <v>1440</v>
      </c>
      <c r="I1709" s="30">
        <v>6.5</v>
      </c>
      <c r="J1709" s="30">
        <v>3.33</v>
      </c>
      <c r="K1709" s="30">
        <v>1.5</v>
      </c>
      <c r="L1709" s="30">
        <v>28</v>
      </c>
      <c r="M1709" s="30">
        <v>11</v>
      </c>
      <c r="N1709" s="30">
        <v>0</v>
      </c>
      <c r="O1709" s="30">
        <v>3</v>
      </c>
      <c r="P1709" s="30">
        <v>2</v>
      </c>
      <c r="Q1709" s="30">
        <f t="shared" si="234"/>
        <v>6.5</v>
      </c>
      <c r="R1709" s="30">
        <f t="shared" si="235"/>
        <v>3.33</v>
      </c>
      <c r="S1709" s="30">
        <f t="shared" si="236"/>
        <v>1.5</v>
      </c>
      <c r="T1709" s="30">
        <f t="shared" si="237"/>
        <v>28</v>
      </c>
      <c r="U1709" s="30">
        <f t="shared" si="238"/>
        <v>11</v>
      </c>
      <c r="V1709" s="30">
        <f t="shared" si="239"/>
        <v>0</v>
      </c>
      <c r="W1709" s="30">
        <f t="shared" si="240"/>
        <v>3</v>
      </c>
      <c r="X1709" s="30">
        <f t="shared" si="241"/>
        <v>2</v>
      </c>
      <c r="Y1709" s="30">
        <f t="shared" si="242"/>
        <v>55.33</v>
      </c>
    </row>
    <row r="1710" spans="1:25" x14ac:dyDescent="0.2">
      <c r="A1710" s="28">
        <v>43349</v>
      </c>
      <c r="B1710">
        <v>2018</v>
      </c>
      <c r="C1710">
        <v>9</v>
      </c>
      <c r="D1710" t="s">
        <v>577</v>
      </c>
      <c r="E1710" t="s">
        <v>415</v>
      </c>
      <c r="F1710">
        <v>4</v>
      </c>
      <c r="G1710" t="s">
        <v>1440</v>
      </c>
      <c r="H1710" t="s">
        <v>1440</v>
      </c>
      <c r="I1710" s="30">
        <v>6.66</v>
      </c>
      <c r="J1710" s="30">
        <v>4.056</v>
      </c>
      <c r="K1710" s="30">
        <v>3</v>
      </c>
      <c r="L1710" s="30">
        <v>18.399999999999999</v>
      </c>
      <c r="M1710" s="30">
        <v>13</v>
      </c>
      <c r="N1710" s="30">
        <v>0</v>
      </c>
      <c r="O1710" s="30">
        <v>5</v>
      </c>
      <c r="P1710" s="30">
        <v>0</v>
      </c>
      <c r="Q1710" s="30">
        <f t="shared" si="234"/>
        <v>6.66</v>
      </c>
      <c r="R1710" s="30">
        <f t="shared" si="235"/>
        <v>4.056</v>
      </c>
      <c r="S1710" s="30">
        <f t="shared" si="236"/>
        <v>3</v>
      </c>
      <c r="T1710" s="30">
        <f t="shared" si="237"/>
        <v>18.399999999999999</v>
      </c>
      <c r="U1710" s="30">
        <f t="shared" si="238"/>
        <v>13</v>
      </c>
      <c r="V1710" s="30">
        <f t="shared" si="239"/>
        <v>0</v>
      </c>
      <c r="W1710" s="30">
        <f t="shared" si="240"/>
        <v>5</v>
      </c>
      <c r="X1710" s="30">
        <f t="shared" si="241"/>
        <v>0</v>
      </c>
      <c r="Y1710" s="30">
        <f t="shared" si="242"/>
        <v>50.116</v>
      </c>
    </row>
    <row r="1711" spans="1:25" x14ac:dyDescent="0.2">
      <c r="A1711" s="28">
        <v>43350</v>
      </c>
      <c r="B1711">
        <v>2018</v>
      </c>
      <c r="C1711">
        <v>9</v>
      </c>
      <c r="D1711" t="s">
        <v>577</v>
      </c>
      <c r="E1711" t="s">
        <v>417</v>
      </c>
      <c r="F1711">
        <v>5</v>
      </c>
      <c r="G1711" t="s">
        <v>1440</v>
      </c>
      <c r="H1711" t="s">
        <v>1440</v>
      </c>
      <c r="I1711" s="30">
        <v>2</v>
      </c>
      <c r="J1711" s="30">
        <v>1.746</v>
      </c>
      <c r="K1711" s="30">
        <v>4</v>
      </c>
      <c r="L1711" s="30">
        <v>42</v>
      </c>
      <c r="M1711" s="30">
        <v>6</v>
      </c>
      <c r="N1711" s="30">
        <v>0</v>
      </c>
      <c r="O1711" s="30">
        <v>22</v>
      </c>
      <c r="P1711" s="30">
        <v>7.7</v>
      </c>
      <c r="Q1711" s="30">
        <f t="shared" si="234"/>
        <v>2</v>
      </c>
      <c r="R1711" s="30">
        <f t="shared" si="235"/>
        <v>1.746</v>
      </c>
      <c r="S1711" s="30">
        <f t="shared" si="236"/>
        <v>4</v>
      </c>
      <c r="T1711" s="30">
        <f t="shared" si="237"/>
        <v>42</v>
      </c>
      <c r="U1711" s="30">
        <f t="shared" si="238"/>
        <v>6</v>
      </c>
      <c r="V1711" s="30">
        <f t="shared" si="239"/>
        <v>0</v>
      </c>
      <c r="W1711" s="30">
        <f t="shared" si="240"/>
        <v>22</v>
      </c>
      <c r="X1711" s="30">
        <f t="shared" si="241"/>
        <v>7.7</v>
      </c>
      <c r="Y1711" s="30">
        <f t="shared" si="242"/>
        <v>85.446000000000012</v>
      </c>
    </row>
    <row r="1712" spans="1:25" x14ac:dyDescent="0.2">
      <c r="A1712" s="28">
        <v>43351</v>
      </c>
      <c r="B1712">
        <v>2018</v>
      </c>
      <c r="C1712">
        <v>9</v>
      </c>
      <c r="D1712" t="s">
        <v>577</v>
      </c>
      <c r="E1712" t="s">
        <v>419</v>
      </c>
      <c r="F1712">
        <v>6</v>
      </c>
      <c r="G1712" t="s">
        <v>1440</v>
      </c>
      <c r="H1712" t="s">
        <v>1440</v>
      </c>
      <c r="I1712" s="30">
        <v>10</v>
      </c>
      <c r="J1712" s="30">
        <v>2.34</v>
      </c>
      <c r="K1712" s="30">
        <v>6.1</v>
      </c>
      <c r="L1712" s="30">
        <v>35.4</v>
      </c>
      <c r="M1712" s="30">
        <v>12</v>
      </c>
      <c r="N1712" s="30">
        <v>0</v>
      </c>
      <c r="O1712" s="30">
        <v>10</v>
      </c>
      <c r="P1712" s="30">
        <v>1</v>
      </c>
      <c r="Q1712" s="30">
        <f t="shared" si="234"/>
        <v>10</v>
      </c>
      <c r="R1712" s="30">
        <f t="shared" si="235"/>
        <v>2.34</v>
      </c>
      <c r="S1712" s="30">
        <f t="shared" si="236"/>
        <v>6.1</v>
      </c>
      <c r="T1712" s="30">
        <f t="shared" si="237"/>
        <v>35.4</v>
      </c>
      <c r="U1712" s="30">
        <f t="shared" si="238"/>
        <v>12</v>
      </c>
      <c r="V1712" s="30">
        <f t="shared" si="239"/>
        <v>0</v>
      </c>
      <c r="W1712" s="30">
        <f t="shared" si="240"/>
        <v>10</v>
      </c>
      <c r="X1712" s="30">
        <f t="shared" si="241"/>
        <v>1</v>
      </c>
      <c r="Y1712" s="30">
        <f t="shared" si="242"/>
        <v>76.84</v>
      </c>
    </row>
    <row r="1713" spans="1:25" x14ac:dyDescent="0.2">
      <c r="A1713" s="28">
        <v>43352</v>
      </c>
      <c r="B1713">
        <v>2018</v>
      </c>
      <c r="C1713">
        <v>9</v>
      </c>
      <c r="D1713" t="s">
        <v>577</v>
      </c>
      <c r="E1713" t="s">
        <v>421</v>
      </c>
      <c r="F1713">
        <v>7</v>
      </c>
      <c r="G1713" t="s">
        <v>1440</v>
      </c>
      <c r="H1713" t="s">
        <v>1440</v>
      </c>
      <c r="I1713" s="30">
        <v>4</v>
      </c>
      <c r="J1713" s="30">
        <v>5.944</v>
      </c>
      <c r="K1713" s="30">
        <v>0</v>
      </c>
      <c r="L1713" s="30">
        <v>50</v>
      </c>
      <c r="M1713" s="30">
        <v>2</v>
      </c>
      <c r="N1713" s="30">
        <v>0</v>
      </c>
      <c r="O1713" s="30">
        <v>0</v>
      </c>
      <c r="P1713" s="30">
        <v>5</v>
      </c>
      <c r="Q1713" s="30">
        <f t="shared" si="234"/>
        <v>4</v>
      </c>
      <c r="R1713" s="30">
        <f t="shared" si="235"/>
        <v>5.944</v>
      </c>
      <c r="S1713" s="30">
        <f t="shared" si="236"/>
        <v>0</v>
      </c>
      <c r="T1713" s="30">
        <f t="shared" si="237"/>
        <v>50</v>
      </c>
      <c r="U1713" s="30">
        <f t="shared" si="238"/>
        <v>2</v>
      </c>
      <c r="V1713" s="30">
        <f t="shared" si="239"/>
        <v>0</v>
      </c>
      <c r="W1713" s="30">
        <f t="shared" si="240"/>
        <v>0</v>
      </c>
      <c r="X1713" s="30">
        <f t="shared" si="241"/>
        <v>5</v>
      </c>
      <c r="Y1713" s="30">
        <f t="shared" si="242"/>
        <v>66.944000000000003</v>
      </c>
    </row>
    <row r="1714" spans="1:25" x14ac:dyDescent="0.2">
      <c r="A1714" s="28">
        <v>43353</v>
      </c>
      <c r="B1714">
        <v>2018</v>
      </c>
      <c r="C1714">
        <v>9</v>
      </c>
      <c r="D1714" t="s">
        <v>577</v>
      </c>
      <c r="E1714" t="s">
        <v>62</v>
      </c>
      <c r="F1714">
        <v>1</v>
      </c>
      <c r="G1714" t="s">
        <v>1440</v>
      </c>
      <c r="H1714" t="s">
        <v>1440</v>
      </c>
      <c r="I1714" s="30">
        <v>7</v>
      </c>
      <c r="J1714" s="30">
        <v>2.4060000000000001</v>
      </c>
      <c r="K1714" s="30">
        <v>2</v>
      </c>
      <c r="L1714" s="30">
        <v>49.4</v>
      </c>
      <c r="M1714" s="30">
        <v>14</v>
      </c>
      <c r="N1714" s="30">
        <v>3</v>
      </c>
      <c r="O1714" s="30">
        <v>1</v>
      </c>
      <c r="P1714" s="30">
        <v>2</v>
      </c>
      <c r="Q1714" s="30">
        <f t="shared" si="234"/>
        <v>7</v>
      </c>
      <c r="R1714" s="30">
        <f t="shared" si="235"/>
        <v>2.4060000000000001</v>
      </c>
      <c r="S1714" s="30">
        <f t="shared" si="236"/>
        <v>2</v>
      </c>
      <c r="T1714" s="30">
        <f t="shared" si="237"/>
        <v>49.4</v>
      </c>
      <c r="U1714" s="30">
        <f t="shared" si="238"/>
        <v>14</v>
      </c>
      <c r="V1714" s="30">
        <f t="shared" si="239"/>
        <v>3</v>
      </c>
      <c r="W1714" s="30">
        <f t="shared" si="240"/>
        <v>1</v>
      </c>
      <c r="X1714" s="30">
        <f t="shared" si="241"/>
        <v>2</v>
      </c>
      <c r="Y1714" s="30">
        <f t="shared" si="242"/>
        <v>80.805999999999997</v>
      </c>
    </row>
    <row r="1715" spans="1:25" x14ac:dyDescent="0.2">
      <c r="A1715" s="28">
        <v>43354</v>
      </c>
      <c r="B1715">
        <v>2018</v>
      </c>
      <c r="C1715">
        <v>9</v>
      </c>
      <c r="D1715" t="s">
        <v>577</v>
      </c>
      <c r="E1715" t="s">
        <v>411</v>
      </c>
      <c r="F1715">
        <v>2</v>
      </c>
      <c r="G1715" t="s">
        <v>1440</v>
      </c>
      <c r="H1715" t="s">
        <v>1440</v>
      </c>
      <c r="I1715" s="30">
        <v>9</v>
      </c>
      <c r="J1715" s="30">
        <v>2.726</v>
      </c>
      <c r="K1715" s="30">
        <v>3</v>
      </c>
      <c r="L1715" s="30">
        <v>50.6</v>
      </c>
      <c r="M1715" s="30">
        <v>15</v>
      </c>
      <c r="N1715" s="30">
        <v>0</v>
      </c>
      <c r="O1715" s="30">
        <v>6</v>
      </c>
      <c r="P1715" s="30">
        <v>4</v>
      </c>
      <c r="Q1715" s="30">
        <f t="shared" si="234"/>
        <v>9</v>
      </c>
      <c r="R1715" s="30">
        <f t="shared" si="235"/>
        <v>2.726</v>
      </c>
      <c r="S1715" s="30">
        <f t="shared" si="236"/>
        <v>3</v>
      </c>
      <c r="T1715" s="30">
        <f t="shared" si="237"/>
        <v>50.6</v>
      </c>
      <c r="U1715" s="30">
        <f t="shared" si="238"/>
        <v>15</v>
      </c>
      <c r="V1715" s="30">
        <f t="shared" si="239"/>
        <v>0</v>
      </c>
      <c r="W1715" s="30">
        <f t="shared" si="240"/>
        <v>6</v>
      </c>
      <c r="X1715" s="30">
        <f t="shared" si="241"/>
        <v>4</v>
      </c>
      <c r="Y1715" s="30">
        <f t="shared" si="242"/>
        <v>90.325999999999993</v>
      </c>
    </row>
    <row r="1716" spans="1:25" x14ac:dyDescent="0.2">
      <c r="A1716" s="28">
        <v>43355</v>
      </c>
      <c r="B1716">
        <v>2018</v>
      </c>
      <c r="C1716">
        <v>9</v>
      </c>
      <c r="D1716" t="s">
        <v>577</v>
      </c>
      <c r="E1716" t="s">
        <v>413</v>
      </c>
      <c r="F1716">
        <v>3</v>
      </c>
      <c r="G1716" t="s">
        <v>1440</v>
      </c>
      <c r="H1716" t="s">
        <v>1440</v>
      </c>
      <c r="I1716" s="30">
        <v>4</v>
      </c>
      <c r="J1716" s="30">
        <v>3</v>
      </c>
      <c r="K1716" s="30">
        <v>2</v>
      </c>
      <c r="L1716" s="30">
        <v>35</v>
      </c>
      <c r="M1716" s="30">
        <v>18</v>
      </c>
      <c r="N1716" s="30">
        <v>0</v>
      </c>
      <c r="O1716" s="30">
        <v>5</v>
      </c>
      <c r="P1716" s="30">
        <v>0</v>
      </c>
      <c r="Q1716" s="30">
        <f t="shared" si="234"/>
        <v>4</v>
      </c>
      <c r="R1716" s="30">
        <f t="shared" si="235"/>
        <v>3</v>
      </c>
      <c r="S1716" s="30">
        <f t="shared" si="236"/>
        <v>2</v>
      </c>
      <c r="T1716" s="30">
        <f t="shared" si="237"/>
        <v>35</v>
      </c>
      <c r="U1716" s="30">
        <f t="shared" si="238"/>
        <v>18</v>
      </c>
      <c r="V1716" s="30">
        <f t="shared" si="239"/>
        <v>0</v>
      </c>
      <c r="W1716" s="30">
        <f t="shared" si="240"/>
        <v>5</v>
      </c>
      <c r="X1716" s="30">
        <f t="shared" si="241"/>
        <v>0</v>
      </c>
      <c r="Y1716" s="30">
        <f t="shared" si="242"/>
        <v>67</v>
      </c>
    </row>
    <row r="1717" spans="1:25" x14ac:dyDescent="0.2">
      <c r="A1717" s="28">
        <v>43356</v>
      </c>
      <c r="B1717">
        <v>2018</v>
      </c>
      <c r="C1717">
        <v>9</v>
      </c>
      <c r="D1717" t="s">
        <v>577</v>
      </c>
      <c r="E1717" t="s">
        <v>415</v>
      </c>
      <c r="F1717">
        <v>4</v>
      </c>
      <c r="G1717" t="s">
        <v>1440</v>
      </c>
      <c r="H1717" t="s">
        <v>1440</v>
      </c>
      <c r="I1717" s="30">
        <v>2.83</v>
      </c>
      <c r="J1717" s="30">
        <v>3.0859999999999999</v>
      </c>
      <c r="K1717" s="30">
        <v>1</v>
      </c>
      <c r="L1717" s="30">
        <v>20.6</v>
      </c>
      <c r="M1717" s="30">
        <v>5</v>
      </c>
      <c r="N1717" s="30">
        <v>2</v>
      </c>
      <c r="O1717" s="30">
        <v>12</v>
      </c>
      <c r="P1717" s="30">
        <v>2</v>
      </c>
      <c r="Q1717" s="30">
        <f t="shared" si="234"/>
        <v>2.83</v>
      </c>
      <c r="R1717" s="30">
        <f t="shared" si="235"/>
        <v>3.0859999999999999</v>
      </c>
      <c r="S1717" s="30">
        <f t="shared" si="236"/>
        <v>1</v>
      </c>
      <c r="T1717" s="30">
        <f t="shared" si="237"/>
        <v>20.6</v>
      </c>
      <c r="U1717" s="30">
        <f t="shared" si="238"/>
        <v>5</v>
      </c>
      <c r="V1717" s="30">
        <f t="shared" si="239"/>
        <v>2</v>
      </c>
      <c r="W1717" s="30">
        <f t="shared" si="240"/>
        <v>12</v>
      </c>
      <c r="X1717" s="30">
        <f t="shared" si="241"/>
        <v>2</v>
      </c>
      <c r="Y1717" s="30">
        <f t="shared" si="242"/>
        <v>48.516000000000005</v>
      </c>
    </row>
    <row r="1718" spans="1:25" x14ac:dyDescent="0.2">
      <c r="A1718" s="28">
        <v>43357</v>
      </c>
      <c r="B1718">
        <v>2018</v>
      </c>
      <c r="C1718">
        <v>9</v>
      </c>
      <c r="D1718" t="s">
        <v>577</v>
      </c>
      <c r="E1718" t="s">
        <v>417</v>
      </c>
      <c r="F1718">
        <v>5</v>
      </c>
      <c r="G1718" t="s">
        <v>1440</v>
      </c>
      <c r="H1718" t="s">
        <v>1440</v>
      </c>
      <c r="I1718" s="30">
        <v>8</v>
      </c>
      <c r="J1718" s="30">
        <v>7.02</v>
      </c>
      <c r="K1718" s="30">
        <v>4</v>
      </c>
      <c r="L1718" s="30">
        <v>54</v>
      </c>
      <c r="M1718" s="30">
        <v>7</v>
      </c>
      <c r="N1718" s="30">
        <v>0</v>
      </c>
      <c r="O1718" s="30">
        <v>1</v>
      </c>
      <c r="P1718" s="30">
        <v>2</v>
      </c>
      <c r="Q1718" s="30">
        <f t="shared" si="234"/>
        <v>8</v>
      </c>
      <c r="R1718" s="30">
        <f t="shared" si="235"/>
        <v>7.02</v>
      </c>
      <c r="S1718" s="30">
        <f t="shared" si="236"/>
        <v>4</v>
      </c>
      <c r="T1718" s="30">
        <f t="shared" si="237"/>
        <v>54</v>
      </c>
      <c r="U1718" s="30">
        <f t="shared" si="238"/>
        <v>7</v>
      </c>
      <c r="V1718" s="30">
        <f t="shared" si="239"/>
        <v>0</v>
      </c>
      <c r="W1718" s="30">
        <f t="shared" si="240"/>
        <v>1</v>
      </c>
      <c r="X1718" s="30">
        <f t="shared" si="241"/>
        <v>2</v>
      </c>
      <c r="Y1718" s="30">
        <f t="shared" si="242"/>
        <v>83.02</v>
      </c>
    </row>
    <row r="1719" spans="1:25" x14ac:dyDescent="0.2">
      <c r="A1719" s="28">
        <v>43358</v>
      </c>
      <c r="B1719">
        <v>2018</v>
      </c>
      <c r="C1719">
        <v>9</v>
      </c>
      <c r="D1719" t="s">
        <v>577</v>
      </c>
      <c r="E1719" t="s">
        <v>419</v>
      </c>
      <c r="F1719">
        <v>6</v>
      </c>
      <c r="G1719" t="s">
        <v>1440</v>
      </c>
      <c r="H1719" t="s">
        <v>1440</v>
      </c>
      <c r="I1719" s="30">
        <v>6</v>
      </c>
      <c r="J1719" s="30">
        <v>2.0099999999999998</v>
      </c>
      <c r="K1719" s="30">
        <v>4</v>
      </c>
      <c r="L1719" s="30">
        <v>19.7</v>
      </c>
      <c r="M1719" s="30">
        <v>6</v>
      </c>
      <c r="N1719" s="30">
        <v>0</v>
      </c>
      <c r="O1719" s="30">
        <v>10</v>
      </c>
      <c r="P1719" s="30">
        <v>4.4000000000000004</v>
      </c>
      <c r="Q1719" s="30">
        <f t="shared" si="234"/>
        <v>6</v>
      </c>
      <c r="R1719" s="30">
        <f t="shared" si="235"/>
        <v>2.0099999999999998</v>
      </c>
      <c r="S1719" s="30">
        <f t="shared" si="236"/>
        <v>4</v>
      </c>
      <c r="T1719" s="30">
        <f t="shared" si="237"/>
        <v>19.7</v>
      </c>
      <c r="U1719" s="30">
        <f t="shared" si="238"/>
        <v>6</v>
      </c>
      <c r="V1719" s="30">
        <f t="shared" si="239"/>
        <v>0</v>
      </c>
      <c r="W1719" s="30">
        <f t="shared" si="240"/>
        <v>10</v>
      </c>
      <c r="X1719" s="30">
        <f t="shared" si="241"/>
        <v>4.4000000000000004</v>
      </c>
      <c r="Y1719" s="30">
        <f t="shared" si="242"/>
        <v>52.11</v>
      </c>
    </row>
    <row r="1720" spans="1:25" x14ac:dyDescent="0.2">
      <c r="A1720" s="28">
        <v>43359</v>
      </c>
      <c r="B1720">
        <v>2018</v>
      </c>
      <c r="C1720">
        <v>9</v>
      </c>
      <c r="D1720" t="s">
        <v>577</v>
      </c>
      <c r="E1720" t="s">
        <v>421</v>
      </c>
      <c r="F1720">
        <v>7</v>
      </c>
      <c r="G1720" t="s">
        <v>1440</v>
      </c>
      <c r="H1720" t="s">
        <v>1440</v>
      </c>
      <c r="I1720" s="30">
        <v>3.33</v>
      </c>
      <c r="J1720" s="30">
        <v>0.67</v>
      </c>
      <c r="K1720" s="30">
        <v>3.25</v>
      </c>
      <c r="L1720" s="30">
        <v>24.25</v>
      </c>
      <c r="M1720" s="30">
        <v>6</v>
      </c>
      <c r="N1720" s="30">
        <v>1</v>
      </c>
      <c r="O1720" s="30">
        <v>7</v>
      </c>
      <c r="P1720" s="30">
        <v>3</v>
      </c>
      <c r="Q1720" s="30">
        <f t="shared" si="234"/>
        <v>3.33</v>
      </c>
      <c r="R1720" s="30">
        <f t="shared" si="235"/>
        <v>0.67</v>
      </c>
      <c r="S1720" s="30">
        <f t="shared" si="236"/>
        <v>3.25</v>
      </c>
      <c r="T1720" s="30">
        <f t="shared" si="237"/>
        <v>24.25</v>
      </c>
      <c r="U1720" s="30">
        <f t="shared" si="238"/>
        <v>6</v>
      </c>
      <c r="V1720" s="30">
        <f t="shared" si="239"/>
        <v>1</v>
      </c>
      <c r="W1720" s="30">
        <f t="shared" si="240"/>
        <v>7</v>
      </c>
      <c r="X1720" s="30">
        <f t="shared" si="241"/>
        <v>3</v>
      </c>
      <c r="Y1720" s="30">
        <f t="shared" si="242"/>
        <v>48.5</v>
      </c>
    </row>
    <row r="1721" spans="1:25" x14ac:dyDescent="0.2">
      <c r="A1721" s="28">
        <v>43360</v>
      </c>
      <c r="B1721">
        <v>2018</v>
      </c>
      <c r="C1721">
        <v>9</v>
      </c>
      <c r="D1721" t="s">
        <v>577</v>
      </c>
      <c r="E1721" t="s">
        <v>62</v>
      </c>
      <c r="F1721">
        <v>1</v>
      </c>
      <c r="G1721" t="s">
        <v>1440</v>
      </c>
      <c r="H1721" t="s">
        <v>1440</v>
      </c>
      <c r="I1721" s="30">
        <v>3</v>
      </c>
      <c r="J1721" s="30">
        <v>2.33</v>
      </c>
      <c r="K1721" s="30">
        <v>3.75</v>
      </c>
      <c r="L1721" s="30">
        <v>44.4</v>
      </c>
      <c r="M1721" s="30">
        <v>10</v>
      </c>
      <c r="N1721" s="30">
        <v>1</v>
      </c>
      <c r="O1721" s="30">
        <v>5</v>
      </c>
      <c r="P1721" s="30">
        <v>0</v>
      </c>
      <c r="Q1721" s="30">
        <f t="shared" si="234"/>
        <v>3</v>
      </c>
      <c r="R1721" s="30">
        <f t="shared" si="235"/>
        <v>2.33</v>
      </c>
      <c r="S1721" s="30">
        <f t="shared" si="236"/>
        <v>3.75</v>
      </c>
      <c r="T1721" s="30">
        <f t="shared" si="237"/>
        <v>44.4</v>
      </c>
      <c r="U1721" s="30">
        <f t="shared" si="238"/>
        <v>10</v>
      </c>
      <c r="V1721" s="30">
        <f t="shared" si="239"/>
        <v>1</v>
      </c>
      <c r="W1721" s="30">
        <f t="shared" si="240"/>
        <v>5</v>
      </c>
      <c r="X1721" s="30">
        <f t="shared" si="241"/>
        <v>0</v>
      </c>
      <c r="Y1721" s="30">
        <f t="shared" si="242"/>
        <v>69.47999999999999</v>
      </c>
    </row>
    <row r="1722" spans="1:25" x14ac:dyDescent="0.2">
      <c r="A1722" s="28">
        <v>43361</v>
      </c>
      <c r="B1722">
        <v>2018</v>
      </c>
      <c r="C1722">
        <v>9</v>
      </c>
      <c r="D1722" t="s">
        <v>577</v>
      </c>
      <c r="E1722" t="s">
        <v>411</v>
      </c>
      <c r="F1722">
        <v>2</v>
      </c>
      <c r="G1722" t="s">
        <v>1440</v>
      </c>
      <c r="H1722" t="s">
        <v>1440</v>
      </c>
      <c r="I1722" s="30">
        <v>4.34</v>
      </c>
      <c r="J1722" s="30">
        <v>3</v>
      </c>
      <c r="K1722" s="30">
        <v>3.7</v>
      </c>
      <c r="L1722" s="30">
        <v>20</v>
      </c>
      <c r="M1722" s="30">
        <v>6</v>
      </c>
      <c r="N1722" s="30">
        <v>0</v>
      </c>
      <c r="O1722" s="30">
        <v>1</v>
      </c>
      <c r="P1722" s="30">
        <v>5</v>
      </c>
      <c r="Q1722" s="30">
        <f t="shared" si="234"/>
        <v>4.34</v>
      </c>
      <c r="R1722" s="30">
        <f t="shared" si="235"/>
        <v>3</v>
      </c>
      <c r="S1722" s="30">
        <f t="shared" si="236"/>
        <v>3.7</v>
      </c>
      <c r="T1722" s="30">
        <f t="shared" si="237"/>
        <v>20</v>
      </c>
      <c r="U1722" s="30">
        <f t="shared" si="238"/>
        <v>6</v>
      </c>
      <c r="V1722" s="30">
        <f t="shared" si="239"/>
        <v>0</v>
      </c>
      <c r="W1722" s="30">
        <f t="shared" si="240"/>
        <v>1</v>
      </c>
      <c r="X1722" s="30">
        <f t="shared" si="241"/>
        <v>5</v>
      </c>
      <c r="Y1722" s="30">
        <f t="shared" si="242"/>
        <v>43.04</v>
      </c>
    </row>
    <row r="1723" spans="1:25" x14ac:dyDescent="0.2">
      <c r="A1723" s="28">
        <v>43362</v>
      </c>
      <c r="B1723">
        <v>2018</v>
      </c>
      <c r="C1723">
        <v>9</v>
      </c>
      <c r="D1723" t="s">
        <v>577</v>
      </c>
      <c r="E1723" t="s">
        <v>413</v>
      </c>
      <c r="F1723">
        <v>3</v>
      </c>
      <c r="G1723" t="s">
        <v>1440</v>
      </c>
      <c r="H1723" t="s">
        <v>1440</v>
      </c>
      <c r="I1723" s="30">
        <v>6</v>
      </c>
      <c r="J1723" s="30">
        <v>3.68</v>
      </c>
      <c r="K1723" s="30">
        <v>2</v>
      </c>
      <c r="L1723" s="30">
        <v>26</v>
      </c>
      <c r="M1723" s="30">
        <v>10</v>
      </c>
      <c r="N1723" s="30">
        <v>0</v>
      </c>
      <c r="O1723" s="30">
        <v>9</v>
      </c>
      <c r="P1723" s="30">
        <v>7</v>
      </c>
      <c r="Q1723" s="30">
        <f t="shared" si="234"/>
        <v>6</v>
      </c>
      <c r="R1723" s="30">
        <f t="shared" si="235"/>
        <v>3.68</v>
      </c>
      <c r="S1723" s="30">
        <f t="shared" si="236"/>
        <v>2</v>
      </c>
      <c r="T1723" s="30">
        <f t="shared" si="237"/>
        <v>26</v>
      </c>
      <c r="U1723" s="30">
        <f t="shared" si="238"/>
        <v>10</v>
      </c>
      <c r="V1723" s="30">
        <f t="shared" si="239"/>
        <v>0</v>
      </c>
      <c r="W1723" s="30">
        <f t="shared" si="240"/>
        <v>9</v>
      </c>
      <c r="X1723" s="30">
        <f t="shared" si="241"/>
        <v>7</v>
      </c>
      <c r="Y1723" s="30">
        <f t="shared" si="242"/>
        <v>63.68</v>
      </c>
    </row>
    <row r="1724" spans="1:25" x14ac:dyDescent="0.2">
      <c r="A1724" s="28">
        <v>43363</v>
      </c>
      <c r="B1724">
        <v>2018</v>
      </c>
      <c r="C1724">
        <v>9</v>
      </c>
      <c r="D1724" t="s">
        <v>577</v>
      </c>
      <c r="E1724" t="s">
        <v>415</v>
      </c>
      <c r="F1724">
        <v>4</v>
      </c>
      <c r="G1724" t="s">
        <v>1440</v>
      </c>
      <c r="H1724" t="s">
        <v>1440</v>
      </c>
      <c r="I1724" s="30">
        <v>2</v>
      </c>
      <c r="J1724" s="30">
        <v>4.0670000000000002</v>
      </c>
      <c r="K1724" s="30">
        <v>2</v>
      </c>
      <c r="L1724" s="30">
        <v>24.2</v>
      </c>
      <c r="M1724" s="30">
        <v>13</v>
      </c>
      <c r="N1724" s="30">
        <v>1</v>
      </c>
      <c r="O1724" s="30">
        <v>0</v>
      </c>
      <c r="P1724" s="30">
        <v>5</v>
      </c>
      <c r="Q1724" s="30">
        <f t="shared" si="234"/>
        <v>2</v>
      </c>
      <c r="R1724" s="30">
        <f t="shared" si="235"/>
        <v>4.0670000000000002</v>
      </c>
      <c r="S1724" s="30">
        <f t="shared" si="236"/>
        <v>2</v>
      </c>
      <c r="T1724" s="30">
        <f t="shared" si="237"/>
        <v>24.2</v>
      </c>
      <c r="U1724" s="30">
        <f t="shared" si="238"/>
        <v>13</v>
      </c>
      <c r="V1724" s="30">
        <f t="shared" si="239"/>
        <v>1</v>
      </c>
      <c r="W1724" s="30">
        <f t="shared" si="240"/>
        <v>0</v>
      </c>
      <c r="X1724" s="30">
        <f t="shared" si="241"/>
        <v>5</v>
      </c>
      <c r="Y1724" s="30">
        <f t="shared" si="242"/>
        <v>51.266999999999996</v>
      </c>
    </row>
    <row r="1725" spans="1:25" x14ac:dyDescent="0.2">
      <c r="A1725" s="28">
        <v>43364</v>
      </c>
      <c r="B1725">
        <v>2018</v>
      </c>
      <c r="C1725">
        <v>9</v>
      </c>
      <c r="D1725" t="s">
        <v>577</v>
      </c>
      <c r="E1725" t="s">
        <v>417</v>
      </c>
      <c r="F1725">
        <v>5</v>
      </c>
      <c r="G1725" t="s">
        <v>1440</v>
      </c>
      <c r="H1725" t="s">
        <v>1440</v>
      </c>
      <c r="I1725" s="30">
        <v>4.66</v>
      </c>
      <c r="J1725" s="30">
        <v>5.8369999999999997</v>
      </c>
      <c r="K1725" s="30">
        <v>1</v>
      </c>
      <c r="L1725" s="30">
        <v>33.1</v>
      </c>
      <c r="M1725" s="30">
        <v>10</v>
      </c>
      <c r="N1725" s="30">
        <v>0</v>
      </c>
      <c r="O1725" s="30">
        <v>1</v>
      </c>
      <c r="P1725" s="30">
        <v>3</v>
      </c>
      <c r="Q1725" s="30">
        <f t="shared" si="234"/>
        <v>4.66</v>
      </c>
      <c r="R1725" s="30">
        <f t="shared" si="235"/>
        <v>5.8369999999999997</v>
      </c>
      <c r="S1725" s="30">
        <f t="shared" si="236"/>
        <v>1</v>
      </c>
      <c r="T1725" s="30">
        <f t="shared" si="237"/>
        <v>33.1</v>
      </c>
      <c r="U1725" s="30">
        <f t="shared" si="238"/>
        <v>10</v>
      </c>
      <c r="V1725" s="30">
        <f t="shared" si="239"/>
        <v>0</v>
      </c>
      <c r="W1725" s="30">
        <f t="shared" si="240"/>
        <v>1</v>
      </c>
      <c r="X1725" s="30">
        <f t="shared" si="241"/>
        <v>3</v>
      </c>
      <c r="Y1725" s="30">
        <f t="shared" si="242"/>
        <v>58.597000000000001</v>
      </c>
    </row>
    <row r="1726" spans="1:25" x14ac:dyDescent="0.2">
      <c r="A1726" s="28">
        <v>43365</v>
      </c>
      <c r="B1726">
        <v>2018</v>
      </c>
      <c r="C1726">
        <v>9</v>
      </c>
      <c r="D1726" t="s">
        <v>577</v>
      </c>
      <c r="E1726" t="s">
        <v>419</v>
      </c>
      <c r="F1726">
        <v>6</v>
      </c>
      <c r="G1726" t="s">
        <v>1440</v>
      </c>
      <c r="H1726" t="s">
        <v>1440</v>
      </c>
      <c r="I1726" s="30">
        <v>6</v>
      </c>
      <c r="J1726" s="30">
        <v>3.8330000000000002</v>
      </c>
      <c r="K1726" s="30">
        <v>1.5</v>
      </c>
      <c r="L1726" s="30">
        <v>31.6</v>
      </c>
      <c r="M1726" s="30">
        <v>6</v>
      </c>
      <c r="N1726" s="30">
        <v>1</v>
      </c>
      <c r="O1726" s="30">
        <v>23</v>
      </c>
      <c r="P1726" s="30">
        <v>3</v>
      </c>
      <c r="Q1726" s="30">
        <f t="shared" si="234"/>
        <v>6</v>
      </c>
      <c r="R1726" s="30">
        <f t="shared" si="235"/>
        <v>3.8330000000000002</v>
      </c>
      <c r="S1726" s="30">
        <f t="shared" si="236"/>
        <v>1.5</v>
      </c>
      <c r="T1726" s="30">
        <f t="shared" si="237"/>
        <v>31.6</v>
      </c>
      <c r="U1726" s="30">
        <f t="shared" si="238"/>
        <v>6</v>
      </c>
      <c r="V1726" s="30">
        <f t="shared" si="239"/>
        <v>1</v>
      </c>
      <c r="W1726" s="30">
        <f t="shared" si="240"/>
        <v>23</v>
      </c>
      <c r="X1726" s="30">
        <f t="shared" si="241"/>
        <v>3</v>
      </c>
      <c r="Y1726" s="30">
        <f t="shared" si="242"/>
        <v>75.932999999999993</v>
      </c>
    </row>
    <row r="1727" spans="1:25" x14ac:dyDescent="0.2">
      <c r="A1727" s="28">
        <v>43366</v>
      </c>
      <c r="B1727">
        <v>2018</v>
      </c>
      <c r="C1727">
        <v>9</v>
      </c>
      <c r="D1727" t="s">
        <v>577</v>
      </c>
      <c r="E1727" t="s">
        <v>421</v>
      </c>
      <c r="F1727">
        <v>7</v>
      </c>
      <c r="G1727" t="s">
        <v>1440</v>
      </c>
      <c r="H1727" t="s">
        <v>1440</v>
      </c>
      <c r="I1727" s="30">
        <v>7.34</v>
      </c>
      <c r="J1727" s="30">
        <v>9.4390000000000001</v>
      </c>
      <c r="K1727" s="30">
        <v>3.25</v>
      </c>
      <c r="L1727" s="30">
        <v>42.862000000000002</v>
      </c>
      <c r="M1727" s="30">
        <v>9</v>
      </c>
      <c r="N1727" s="30">
        <v>0</v>
      </c>
      <c r="O1727" s="30">
        <v>8</v>
      </c>
      <c r="P1727" s="30">
        <v>5</v>
      </c>
      <c r="Q1727" s="30">
        <f t="shared" si="234"/>
        <v>7.34</v>
      </c>
      <c r="R1727" s="30">
        <f t="shared" si="235"/>
        <v>9.4390000000000001</v>
      </c>
      <c r="S1727" s="30">
        <f t="shared" si="236"/>
        <v>3.25</v>
      </c>
      <c r="T1727" s="30">
        <f t="shared" si="237"/>
        <v>42.862000000000002</v>
      </c>
      <c r="U1727" s="30">
        <f t="shared" si="238"/>
        <v>9</v>
      </c>
      <c r="V1727" s="30">
        <f t="shared" si="239"/>
        <v>0</v>
      </c>
      <c r="W1727" s="30">
        <f t="shared" si="240"/>
        <v>8</v>
      </c>
      <c r="X1727" s="30">
        <f t="shared" si="241"/>
        <v>5</v>
      </c>
      <c r="Y1727" s="30">
        <f t="shared" si="242"/>
        <v>84.891000000000005</v>
      </c>
    </row>
    <row r="1728" spans="1:25" x14ac:dyDescent="0.2">
      <c r="A1728" s="28">
        <v>43367</v>
      </c>
      <c r="B1728">
        <v>2018</v>
      </c>
      <c r="C1728">
        <v>9</v>
      </c>
      <c r="D1728" t="s">
        <v>577</v>
      </c>
      <c r="E1728" t="s">
        <v>62</v>
      </c>
      <c r="F1728">
        <v>1</v>
      </c>
      <c r="G1728" t="s">
        <v>1440</v>
      </c>
      <c r="H1728" t="s">
        <v>1440</v>
      </c>
      <c r="I1728" s="30">
        <v>7.33</v>
      </c>
      <c r="J1728" s="30">
        <v>3.67</v>
      </c>
      <c r="K1728" s="30">
        <v>5.5</v>
      </c>
      <c r="L1728" s="30">
        <v>53.8</v>
      </c>
      <c r="M1728" s="30">
        <v>7</v>
      </c>
      <c r="N1728" s="30">
        <v>0</v>
      </c>
      <c r="O1728" s="30">
        <v>9</v>
      </c>
      <c r="P1728" s="30">
        <v>2</v>
      </c>
      <c r="Q1728" s="30">
        <f t="shared" si="234"/>
        <v>7.33</v>
      </c>
      <c r="R1728" s="30">
        <f t="shared" si="235"/>
        <v>3.67</v>
      </c>
      <c r="S1728" s="30">
        <f t="shared" si="236"/>
        <v>5.5</v>
      </c>
      <c r="T1728" s="30">
        <f t="shared" si="237"/>
        <v>53.8</v>
      </c>
      <c r="U1728" s="30">
        <f t="shared" si="238"/>
        <v>7</v>
      </c>
      <c r="V1728" s="30">
        <f t="shared" si="239"/>
        <v>0</v>
      </c>
      <c r="W1728" s="30">
        <f t="shared" si="240"/>
        <v>9</v>
      </c>
      <c r="X1728" s="30">
        <f t="shared" si="241"/>
        <v>2</v>
      </c>
      <c r="Y1728" s="30">
        <f t="shared" si="242"/>
        <v>88.3</v>
      </c>
    </row>
    <row r="1729" spans="1:25" x14ac:dyDescent="0.2">
      <c r="A1729" s="28">
        <v>43368</v>
      </c>
      <c r="B1729">
        <v>2018</v>
      </c>
      <c r="C1729">
        <v>9</v>
      </c>
      <c r="D1729" t="s">
        <v>577</v>
      </c>
      <c r="E1729" t="s">
        <v>411</v>
      </c>
      <c r="F1729">
        <v>2</v>
      </c>
      <c r="G1729" t="s">
        <v>1440</v>
      </c>
      <c r="H1729" t="s">
        <v>1440</v>
      </c>
      <c r="I1729" s="30">
        <v>6</v>
      </c>
      <c r="J1729" s="30">
        <v>4.7359999999999998</v>
      </c>
      <c r="K1729" s="30">
        <v>3.3</v>
      </c>
      <c r="L1729" s="30">
        <v>53.85</v>
      </c>
      <c r="M1729" s="30">
        <v>11</v>
      </c>
      <c r="N1729" s="30">
        <v>0</v>
      </c>
      <c r="O1729" s="30">
        <v>22</v>
      </c>
      <c r="P1729" s="30">
        <v>2</v>
      </c>
      <c r="Q1729" s="30">
        <f t="shared" si="234"/>
        <v>6</v>
      </c>
      <c r="R1729" s="30">
        <f t="shared" si="235"/>
        <v>4.7359999999999998</v>
      </c>
      <c r="S1729" s="30">
        <f t="shared" si="236"/>
        <v>3.3</v>
      </c>
      <c r="T1729" s="30">
        <f t="shared" si="237"/>
        <v>53.85</v>
      </c>
      <c r="U1729" s="30">
        <f t="shared" si="238"/>
        <v>11</v>
      </c>
      <c r="V1729" s="30">
        <f t="shared" si="239"/>
        <v>0</v>
      </c>
      <c r="W1729" s="30">
        <f t="shared" si="240"/>
        <v>22</v>
      </c>
      <c r="X1729" s="30">
        <f t="shared" si="241"/>
        <v>2</v>
      </c>
      <c r="Y1729" s="30">
        <f t="shared" si="242"/>
        <v>102.886</v>
      </c>
    </row>
    <row r="1730" spans="1:25" x14ac:dyDescent="0.2">
      <c r="A1730" s="28">
        <v>43369</v>
      </c>
      <c r="B1730">
        <v>2018</v>
      </c>
      <c r="C1730">
        <v>9</v>
      </c>
      <c r="D1730" t="s">
        <v>577</v>
      </c>
      <c r="E1730" t="s">
        <v>413</v>
      </c>
      <c r="F1730">
        <v>3</v>
      </c>
      <c r="G1730" t="s">
        <v>1440</v>
      </c>
      <c r="H1730" t="s">
        <v>1440</v>
      </c>
      <c r="I1730" s="30">
        <v>3</v>
      </c>
      <c r="J1730" s="30">
        <v>9</v>
      </c>
      <c r="K1730" s="30">
        <v>6</v>
      </c>
      <c r="L1730" s="30">
        <v>41.4</v>
      </c>
      <c r="M1730" s="30">
        <v>9</v>
      </c>
      <c r="N1730" s="30">
        <v>1</v>
      </c>
      <c r="O1730" s="30">
        <v>0</v>
      </c>
      <c r="P1730" s="30">
        <v>3</v>
      </c>
      <c r="Q1730" s="30">
        <f t="shared" ref="Q1730:Q1793" si="243">IF($H1730="Oui",I1730,"")</f>
        <v>3</v>
      </c>
      <c r="R1730" s="30">
        <f t="shared" ref="R1730:R1793" si="244">IF($H1730="Oui",J1730,"")</f>
        <v>9</v>
      </c>
      <c r="S1730" s="30">
        <f t="shared" ref="S1730:S1793" si="245">IF($H1730="Oui",K1730,"")</f>
        <v>6</v>
      </c>
      <c r="T1730" s="30">
        <f t="shared" ref="T1730:T1793" si="246">IF($H1730="Oui",L1730,"")</f>
        <v>41.4</v>
      </c>
      <c r="U1730" s="30">
        <f t="shared" ref="U1730:U1793" si="247">IF($H1730="Oui",M1730,"")</f>
        <v>9</v>
      </c>
      <c r="V1730" s="30">
        <f t="shared" ref="V1730:V1793" si="248">IF($H1730="Oui",N1730,"")</f>
        <v>1</v>
      </c>
      <c r="W1730" s="30">
        <f t="shared" ref="W1730:W1793" si="249">IF($H1730="Oui",O1730,"")</f>
        <v>0</v>
      </c>
      <c r="X1730" s="30">
        <f t="shared" ref="X1730:X1793" si="250">IF($H1730="Oui",P1730,"")</f>
        <v>3</v>
      </c>
      <c r="Y1730" s="30">
        <f t="shared" ref="Y1730:Y1793" si="251">SUM(I1730:P1730)</f>
        <v>72.400000000000006</v>
      </c>
    </row>
    <row r="1731" spans="1:25" x14ac:dyDescent="0.2">
      <c r="A1731" s="28">
        <v>43370</v>
      </c>
      <c r="B1731">
        <v>2018</v>
      </c>
      <c r="C1731">
        <v>9</v>
      </c>
      <c r="D1731" t="s">
        <v>577</v>
      </c>
      <c r="E1731" t="s">
        <v>415</v>
      </c>
      <c r="F1731">
        <v>4</v>
      </c>
      <c r="G1731" t="s">
        <v>1440</v>
      </c>
      <c r="H1731" t="s">
        <v>1440</v>
      </c>
      <c r="I1731" s="30">
        <v>4</v>
      </c>
      <c r="J1731" s="30">
        <v>6.5670000000000002</v>
      </c>
      <c r="K1731" s="30">
        <v>4.5999999999999996</v>
      </c>
      <c r="L1731" s="30">
        <v>19</v>
      </c>
      <c r="M1731" s="30">
        <v>11</v>
      </c>
      <c r="N1731" s="30">
        <v>0</v>
      </c>
      <c r="O1731" s="30">
        <v>7</v>
      </c>
      <c r="P1731" s="30">
        <v>3</v>
      </c>
      <c r="Q1731" s="30">
        <f t="shared" si="243"/>
        <v>4</v>
      </c>
      <c r="R1731" s="30">
        <f t="shared" si="244"/>
        <v>6.5670000000000002</v>
      </c>
      <c r="S1731" s="30">
        <f t="shared" si="245"/>
        <v>4.5999999999999996</v>
      </c>
      <c r="T1731" s="30">
        <f t="shared" si="246"/>
        <v>19</v>
      </c>
      <c r="U1731" s="30">
        <f t="shared" si="247"/>
        <v>11</v>
      </c>
      <c r="V1731" s="30">
        <f t="shared" si="248"/>
        <v>0</v>
      </c>
      <c r="W1731" s="30">
        <f t="shared" si="249"/>
        <v>7</v>
      </c>
      <c r="X1731" s="30">
        <f t="shared" si="250"/>
        <v>3</v>
      </c>
      <c r="Y1731" s="30">
        <f t="shared" si="251"/>
        <v>55.167000000000002</v>
      </c>
    </row>
    <row r="1732" spans="1:25" x14ac:dyDescent="0.2">
      <c r="A1732" s="28">
        <v>43371</v>
      </c>
      <c r="B1732">
        <v>2018</v>
      </c>
      <c r="C1732">
        <v>9</v>
      </c>
      <c r="D1732" t="s">
        <v>577</v>
      </c>
      <c r="E1732" t="s">
        <v>417</v>
      </c>
      <c r="F1732">
        <v>5</v>
      </c>
      <c r="G1732" t="s">
        <v>1440</v>
      </c>
      <c r="H1732" t="s">
        <v>1440</v>
      </c>
      <c r="I1732" s="30">
        <v>2</v>
      </c>
      <c r="J1732" s="30">
        <v>4.68</v>
      </c>
      <c r="K1732" s="30">
        <v>3.7</v>
      </c>
      <c r="L1732" s="30">
        <v>40.6</v>
      </c>
      <c r="M1732" s="30">
        <v>3</v>
      </c>
      <c r="N1732" s="30">
        <v>0</v>
      </c>
      <c r="O1732" s="30">
        <v>5</v>
      </c>
      <c r="P1732" s="30">
        <v>3</v>
      </c>
      <c r="Q1732" s="30">
        <f t="shared" si="243"/>
        <v>2</v>
      </c>
      <c r="R1732" s="30">
        <f t="shared" si="244"/>
        <v>4.68</v>
      </c>
      <c r="S1732" s="30">
        <f t="shared" si="245"/>
        <v>3.7</v>
      </c>
      <c r="T1732" s="30">
        <f t="shared" si="246"/>
        <v>40.6</v>
      </c>
      <c r="U1732" s="30">
        <f t="shared" si="247"/>
        <v>3</v>
      </c>
      <c r="V1732" s="30">
        <f t="shared" si="248"/>
        <v>0</v>
      </c>
      <c r="W1732" s="30">
        <f t="shared" si="249"/>
        <v>5</v>
      </c>
      <c r="X1732" s="30">
        <f t="shared" si="250"/>
        <v>3</v>
      </c>
      <c r="Y1732" s="30">
        <f t="shared" si="251"/>
        <v>61.980000000000004</v>
      </c>
    </row>
    <row r="1733" spans="1:25" x14ac:dyDescent="0.2">
      <c r="A1733" s="28">
        <v>43372</v>
      </c>
      <c r="B1733">
        <v>2018</v>
      </c>
      <c r="C1733">
        <v>9</v>
      </c>
      <c r="D1733" t="s">
        <v>577</v>
      </c>
      <c r="E1733" t="s">
        <v>419</v>
      </c>
      <c r="F1733">
        <v>6</v>
      </c>
      <c r="G1733" t="s">
        <v>1440</v>
      </c>
      <c r="H1733" t="s">
        <v>1440</v>
      </c>
      <c r="I1733" s="30">
        <v>3.5</v>
      </c>
      <c r="J1733" s="30">
        <v>5.33</v>
      </c>
      <c r="K1733" s="30">
        <v>2.15</v>
      </c>
      <c r="L1733" s="30">
        <v>57.7</v>
      </c>
      <c r="M1733" s="30">
        <v>4</v>
      </c>
      <c r="N1733" s="30">
        <v>0</v>
      </c>
      <c r="O1733" s="30">
        <v>21</v>
      </c>
      <c r="P1733" s="30">
        <v>1</v>
      </c>
      <c r="Q1733" s="30">
        <f t="shared" si="243"/>
        <v>3.5</v>
      </c>
      <c r="R1733" s="30">
        <f t="shared" si="244"/>
        <v>5.33</v>
      </c>
      <c r="S1733" s="30">
        <f t="shared" si="245"/>
        <v>2.15</v>
      </c>
      <c r="T1733" s="30">
        <f t="shared" si="246"/>
        <v>57.7</v>
      </c>
      <c r="U1733" s="30">
        <f t="shared" si="247"/>
        <v>4</v>
      </c>
      <c r="V1733" s="30">
        <f t="shared" si="248"/>
        <v>0</v>
      </c>
      <c r="W1733" s="30">
        <f t="shared" si="249"/>
        <v>21</v>
      </c>
      <c r="X1733" s="30">
        <f t="shared" si="250"/>
        <v>1</v>
      </c>
      <c r="Y1733" s="30">
        <f t="shared" si="251"/>
        <v>94.68</v>
      </c>
    </row>
    <row r="1734" spans="1:25" x14ac:dyDescent="0.2">
      <c r="A1734" s="28">
        <v>43373</v>
      </c>
      <c r="B1734">
        <v>2018</v>
      </c>
      <c r="C1734">
        <v>9</v>
      </c>
      <c r="D1734" t="s">
        <v>577</v>
      </c>
      <c r="E1734" t="s">
        <v>421</v>
      </c>
      <c r="F1734">
        <v>7</v>
      </c>
      <c r="G1734" t="s">
        <v>1440</v>
      </c>
      <c r="H1734" t="s">
        <v>1440</v>
      </c>
      <c r="I1734" s="30">
        <v>11.01</v>
      </c>
      <c r="J1734" s="30">
        <v>2.0099999999999998</v>
      </c>
      <c r="K1734" s="30">
        <v>2</v>
      </c>
      <c r="L1734" s="30">
        <v>54</v>
      </c>
      <c r="M1734" s="30">
        <v>9</v>
      </c>
      <c r="N1734" s="30">
        <v>1</v>
      </c>
      <c r="O1734" s="30">
        <v>3</v>
      </c>
      <c r="P1734" s="30">
        <v>3</v>
      </c>
      <c r="Q1734" s="30">
        <f t="shared" si="243"/>
        <v>11.01</v>
      </c>
      <c r="R1734" s="30">
        <f t="shared" si="244"/>
        <v>2.0099999999999998</v>
      </c>
      <c r="S1734" s="30">
        <f t="shared" si="245"/>
        <v>2</v>
      </c>
      <c r="T1734" s="30">
        <f t="shared" si="246"/>
        <v>54</v>
      </c>
      <c r="U1734" s="30">
        <f t="shared" si="247"/>
        <v>9</v>
      </c>
      <c r="V1734" s="30">
        <f t="shared" si="248"/>
        <v>1</v>
      </c>
      <c r="W1734" s="30">
        <f t="shared" si="249"/>
        <v>3</v>
      </c>
      <c r="X1734" s="30">
        <f t="shared" si="250"/>
        <v>3</v>
      </c>
      <c r="Y1734" s="30">
        <f t="shared" si="251"/>
        <v>85.02</v>
      </c>
    </row>
    <row r="1735" spans="1:25" x14ac:dyDescent="0.2">
      <c r="A1735" s="28">
        <v>43374</v>
      </c>
      <c r="B1735">
        <v>2018</v>
      </c>
      <c r="C1735">
        <v>10</v>
      </c>
      <c r="D1735" t="s">
        <v>515</v>
      </c>
      <c r="E1735" t="s">
        <v>62</v>
      </c>
      <c r="F1735">
        <v>1</v>
      </c>
      <c r="G1735" t="s">
        <v>1440</v>
      </c>
      <c r="H1735" t="s">
        <v>1440</v>
      </c>
      <c r="I1735" s="30">
        <v>3</v>
      </c>
      <c r="J1735" s="30">
        <v>4.9320000000000004</v>
      </c>
      <c r="K1735" s="30">
        <v>1</v>
      </c>
      <c r="L1735" s="30">
        <v>53</v>
      </c>
      <c r="M1735" s="30">
        <v>10</v>
      </c>
      <c r="N1735" s="30">
        <v>0</v>
      </c>
      <c r="O1735" s="30">
        <v>21</v>
      </c>
      <c r="P1735" s="30">
        <v>3</v>
      </c>
      <c r="Q1735" s="30">
        <f t="shared" si="243"/>
        <v>3</v>
      </c>
      <c r="R1735" s="30">
        <f t="shared" si="244"/>
        <v>4.9320000000000004</v>
      </c>
      <c r="S1735" s="30">
        <f t="shared" si="245"/>
        <v>1</v>
      </c>
      <c r="T1735" s="30">
        <f t="shared" si="246"/>
        <v>53</v>
      </c>
      <c r="U1735" s="30">
        <f t="shared" si="247"/>
        <v>10</v>
      </c>
      <c r="V1735" s="30">
        <f t="shared" si="248"/>
        <v>0</v>
      </c>
      <c r="W1735" s="30">
        <f t="shared" si="249"/>
        <v>21</v>
      </c>
      <c r="X1735" s="30">
        <f t="shared" si="250"/>
        <v>3</v>
      </c>
      <c r="Y1735" s="30">
        <f t="shared" si="251"/>
        <v>95.932000000000002</v>
      </c>
    </row>
    <row r="1736" spans="1:25" x14ac:dyDescent="0.2">
      <c r="A1736" s="28">
        <v>43375</v>
      </c>
      <c r="B1736">
        <v>2018</v>
      </c>
      <c r="C1736">
        <v>10</v>
      </c>
      <c r="D1736" t="s">
        <v>515</v>
      </c>
      <c r="E1736" t="s">
        <v>411</v>
      </c>
      <c r="F1736">
        <v>2</v>
      </c>
      <c r="G1736" t="s">
        <v>1440</v>
      </c>
      <c r="H1736" t="s">
        <v>1440</v>
      </c>
      <c r="I1736" s="30">
        <v>6</v>
      </c>
      <c r="J1736" s="30">
        <v>3.91</v>
      </c>
      <c r="K1736" s="30">
        <v>3.5</v>
      </c>
      <c r="L1736" s="30">
        <v>18.600000000000001</v>
      </c>
      <c r="M1736" s="30">
        <v>7</v>
      </c>
      <c r="N1736" s="30">
        <v>0</v>
      </c>
      <c r="O1736" s="30">
        <v>6</v>
      </c>
      <c r="P1736" s="30">
        <v>0</v>
      </c>
      <c r="Q1736" s="30">
        <f t="shared" si="243"/>
        <v>6</v>
      </c>
      <c r="R1736" s="30">
        <f t="shared" si="244"/>
        <v>3.91</v>
      </c>
      <c r="S1736" s="30">
        <f t="shared" si="245"/>
        <v>3.5</v>
      </c>
      <c r="T1736" s="30">
        <f t="shared" si="246"/>
        <v>18.600000000000001</v>
      </c>
      <c r="U1736" s="30">
        <f t="shared" si="247"/>
        <v>7</v>
      </c>
      <c r="V1736" s="30">
        <f t="shared" si="248"/>
        <v>0</v>
      </c>
      <c r="W1736" s="30">
        <f t="shared" si="249"/>
        <v>6</v>
      </c>
      <c r="X1736" s="30">
        <f t="shared" si="250"/>
        <v>0</v>
      </c>
      <c r="Y1736" s="30">
        <f t="shared" si="251"/>
        <v>45.010000000000005</v>
      </c>
    </row>
    <row r="1737" spans="1:25" x14ac:dyDescent="0.2">
      <c r="A1737" s="28">
        <v>43376</v>
      </c>
      <c r="B1737">
        <v>2018</v>
      </c>
      <c r="C1737">
        <v>10</v>
      </c>
      <c r="D1737" t="s">
        <v>515</v>
      </c>
      <c r="E1737" t="s">
        <v>413</v>
      </c>
      <c r="F1737">
        <v>3</v>
      </c>
      <c r="G1737" t="s">
        <v>1440</v>
      </c>
      <c r="H1737" t="s">
        <v>1440</v>
      </c>
      <c r="I1737" s="30">
        <v>6</v>
      </c>
      <c r="J1737" s="30">
        <v>3.33</v>
      </c>
      <c r="K1737" s="30">
        <v>3</v>
      </c>
      <c r="L1737" s="30">
        <v>34.9</v>
      </c>
      <c r="M1737" s="30">
        <v>12</v>
      </c>
      <c r="N1737" s="30">
        <v>2</v>
      </c>
      <c r="O1737" s="30">
        <v>5</v>
      </c>
      <c r="P1737" s="30">
        <v>4</v>
      </c>
      <c r="Q1737" s="30">
        <f t="shared" si="243"/>
        <v>6</v>
      </c>
      <c r="R1737" s="30">
        <f t="shared" si="244"/>
        <v>3.33</v>
      </c>
      <c r="S1737" s="30">
        <f t="shared" si="245"/>
        <v>3</v>
      </c>
      <c r="T1737" s="30">
        <f t="shared" si="246"/>
        <v>34.9</v>
      </c>
      <c r="U1737" s="30">
        <f t="shared" si="247"/>
        <v>12</v>
      </c>
      <c r="V1737" s="30">
        <f t="shared" si="248"/>
        <v>2</v>
      </c>
      <c r="W1737" s="30">
        <f t="shared" si="249"/>
        <v>5</v>
      </c>
      <c r="X1737" s="30">
        <f t="shared" si="250"/>
        <v>4</v>
      </c>
      <c r="Y1737" s="30">
        <f t="shared" si="251"/>
        <v>70.22999999999999</v>
      </c>
    </row>
    <row r="1738" spans="1:25" x14ac:dyDescent="0.2">
      <c r="A1738" s="28">
        <v>43377</v>
      </c>
      <c r="B1738">
        <v>2018</v>
      </c>
      <c r="C1738">
        <v>10</v>
      </c>
      <c r="D1738" t="s">
        <v>515</v>
      </c>
      <c r="E1738" t="s">
        <v>415</v>
      </c>
      <c r="F1738">
        <v>4</v>
      </c>
      <c r="G1738" t="s">
        <v>1440</v>
      </c>
      <c r="H1738" t="s">
        <v>1440</v>
      </c>
      <c r="I1738" s="30">
        <v>6</v>
      </c>
      <c r="J1738" s="30">
        <v>3.36</v>
      </c>
      <c r="K1738" s="30">
        <v>2</v>
      </c>
      <c r="L1738" s="30">
        <v>32</v>
      </c>
      <c r="M1738" s="30">
        <v>12</v>
      </c>
      <c r="N1738" s="30">
        <v>1</v>
      </c>
      <c r="O1738" s="30">
        <v>5</v>
      </c>
      <c r="P1738" s="30">
        <v>0</v>
      </c>
      <c r="Q1738" s="30">
        <f t="shared" si="243"/>
        <v>6</v>
      </c>
      <c r="R1738" s="30">
        <f t="shared" si="244"/>
        <v>3.36</v>
      </c>
      <c r="S1738" s="30">
        <f t="shared" si="245"/>
        <v>2</v>
      </c>
      <c r="T1738" s="30">
        <f t="shared" si="246"/>
        <v>32</v>
      </c>
      <c r="U1738" s="30">
        <f t="shared" si="247"/>
        <v>12</v>
      </c>
      <c r="V1738" s="30">
        <f t="shared" si="248"/>
        <v>1</v>
      </c>
      <c r="W1738" s="30">
        <f t="shared" si="249"/>
        <v>5</v>
      </c>
      <c r="X1738" s="30">
        <f t="shared" si="250"/>
        <v>0</v>
      </c>
      <c r="Y1738" s="30">
        <f t="shared" si="251"/>
        <v>61.36</v>
      </c>
    </row>
    <row r="1739" spans="1:25" x14ac:dyDescent="0.2">
      <c r="A1739" s="28">
        <v>43378</v>
      </c>
      <c r="B1739">
        <v>2018</v>
      </c>
      <c r="C1739">
        <v>10</v>
      </c>
      <c r="D1739" t="s">
        <v>515</v>
      </c>
      <c r="E1739" t="s">
        <v>417</v>
      </c>
      <c r="F1739">
        <v>5</v>
      </c>
      <c r="G1739" t="s">
        <v>1440</v>
      </c>
      <c r="H1739" t="s">
        <v>1440</v>
      </c>
      <c r="I1739" s="30">
        <v>4.84</v>
      </c>
      <c r="J1739" s="30">
        <v>3.3969999999999998</v>
      </c>
      <c r="K1739" s="30">
        <v>1.1000000000000001</v>
      </c>
      <c r="L1739" s="30">
        <v>22.8</v>
      </c>
      <c r="M1739" s="30">
        <v>7</v>
      </c>
      <c r="N1739" s="30">
        <v>0</v>
      </c>
      <c r="O1739" s="30">
        <v>14</v>
      </c>
      <c r="P1739" s="30">
        <v>1</v>
      </c>
      <c r="Q1739" s="30">
        <f t="shared" si="243"/>
        <v>4.84</v>
      </c>
      <c r="R1739" s="30">
        <f t="shared" si="244"/>
        <v>3.3969999999999998</v>
      </c>
      <c r="S1739" s="30">
        <f t="shared" si="245"/>
        <v>1.1000000000000001</v>
      </c>
      <c r="T1739" s="30">
        <f t="shared" si="246"/>
        <v>22.8</v>
      </c>
      <c r="U1739" s="30">
        <f t="shared" si="247"/>
        <v>7</v>
      </c>
      <c r="V1739" s="30">
        <f t="shared" si="248"/>
        <v>0</v>
      </c>
      <c r="W1739" s="30">
        <f t="shared" si="249"/>
        <v>14</v>
      </c>
      <c r="X1739" s="30">
        <f t="shared" si="250"/>
        <v>1</v>
      </c>
      <c r="Y1739" s="30">
        <f t="shared" si="251"/>
        <v>54.137</v>
      </c>
    </row>
    <row r="1740" spans="1:25" x14ac:dyDescent="0.2">
      <c r="A1740" s="28">
        <v>43379</v>
      </c>
      <c r="B1740">
        <v>2018</v>
      </c>
      <c r="C1740">
        <v>10</v>
      </c>
      <c r="D1740" t="s">
        <v>515</v>
      </c>
      <c r="E1740" t="s">
        <v>419</v>
      </c>
      <c r="F1740">
        <v>6</v>
      </c>
      <c r="G1740" t="s">
        <v>1440</v>
      </c>
      <c r="H1740" t="s">
        <v>1440</v>
      </c>
      <c r="I1740" s="30">
        <v>2</v>
      </c>
      <c r="J1740" s="30">
        <v>5.36</v>
      </c>
      <c r="K1740" s="30">
        <v>3.2</v>
      </c>
      <c r="L1740" s="30">
        <v>59.25</v>
      </c>
      <c r="M1740" s="30">
        <v>4</v>
      </c>
      <c r="N1740" s="30">
        <v>0</v>
      </c>
      <c r="O1740" s="30">
        <v>3</v>
      </c>
      <c r="P1740" s="30">
        <v>0.1</v>
      </c>
      <c r="Q1740" s="30">
        <f t="shared" si="243"/>
        <v>2</v>
      </c>
      <c r="R1740" s="30">
        <f t="shared" si="244"/>
        <v>5.36</v>
      </c>
      <c r="S1740" s="30">
        <f t="shared" si="245"/>
        <v>3.2</v>
      </c>
      <c r="T1740" s="30">
        <f t="shared" si="246"/>
        <v>59.25</v>
      </c>
      <c r="U1740" s="30">
        <f t="shared" si="247"/>
        <v>4</v>
      </c>
      <c r="V1740" s="30">
        <f t="shared" si="248"/>
        <v>0</v>
      </c>
      <c r="W1740" s="30">
        <f t="shared" si="249"/>
        <v>3</v>
      </c>
      <c r="X1740" s="30">
        <f t="shared" si="250"/>
        <v>0.1</v>
      </c>
      <c r="Y1740" s="30">
        <f t="shared" si="251"/>
        <v>76.91</v>
      </c>
    </row>
    <row r="1741" spans="1:25" x14ac:dyDescent="0.2">
      <c r="A1741" s="28">
        <v>43380</v>
      </c>
      <c r="B1741">
        <v>2018</v>
      </c>
      <c r="C1741">
        <v>10</v>
      </c>
      <c r="D1741" t="s">
        <v>515</v>
      </c>
      <c r="E1741" t="s">
        <v>421</v>
      </c>
      <c r="F1741">
        <v>7</v>
      </c>
      <c r="G1741" t="s">
        <v>1440</v>
      </c>
      <c r="H1741" t="s">
        <v>1440</v>
      </c>
      <c r="I1741" s="30">
        <v>2.68</v>
      </c>
      <c r="J1741" s="30">
        <v>7.35</v>
      </c>
      <c r="K1741" s="30">
        <v>2</v>
      </c>
      <c r="L1741" s="30">
        <v>42.4</v>
      </c>
      <c r="M1741" s="30">
        <v>8</v>
      </c>
      <c r="N1741" s="30">
        <v>0</v>
      </c>
      <c r="O1741" s="30">
        <v>9</v>
      </c>
      <c r="P1741" s="30">
        <v>1</v>
      </c>
      <c r="Q1741" s="30">
        <f t="shared" si="243"/>
        <v>2.68</v>
      </c>
      <c r="R1741" s="30">
        <f t="shared" si="244"/>
        <v>7.35</v>
      </c>
      <c r="S1741" s="30">
        <f t="shared" si="245"/>
        <v>2</v>
      </c>
      <c r="T1741" s="30">
        <f t="shared" si="246"/>
        <v>42.4</v>
      </c>
      <c r="U1741" s="30">
        <f t="shared" si="247"/>
        <v>8</v>
      </c>
      <c r="V1741" s="30">
        <f t="shared" si="248"/>
        <v>0</v>
      </c>
      <c r="W1741" s="30">
        <f t="shared" si="249"/>
        <v>9</v>
      </c>
      <c r="X1741" s="30">
        <f t="shared" si="250"/>
        <v>1</v>
      </c>
      <c r="Y1741" s="30">
        <f t="shared" si="251"/>
        <v>72.430000000000007</v>
      </c>
    </row>
    <row r="1742" spans="1:25" x14ac:dyDescent="0.2">
      <c r="A1742" s="28">
        <v>43381</v>
      </c>
      <c r="B1742">
        <v>2018</v>
      </c>
      <c r="C1742">
        <v>10</v>
      </c>
      <c r="D1742" t="s">
        <v>515</v>
      </c>
      <c r="E1742" t="s">
        <v>62</v>
      </c>
      <c r="F1742">
        <v>1</v>
      </c>
      <c r="G1742" t="s">
        <v>1440</v>
      </c>
      <c r="H1742" t="s">
        <v>1440</v>
      </c>
      <c r="I1742" s="30">
        <v>4</v>
      </c>
      <c r="J1742" s="30">
        <v>1.68</v>
      </c>
      <c r="K1742" s="30">
        <v>3</v>
      </c>
      <c r="L1742" s="30">
        <v>30</v>
      </c>
      <c r="M1742" s="30">
        <v>18</v>
      </c>
      <c r="N1742" s="30">
        <v>5</v>
      </c>
      <c r="O1742" s="30">
        <v>0</v>
      </c>
      <c r="P1742" s="30">
        <v>3</v>
      </c>
      <c r="Q1742" s="30">
        <f t="shared" si="243"/>
        <v>4</v>
      </c>
      <c r="R1742" s="30">
        <f t="shared" si="244"/>
        <v>1.68</v>
      </c>
      <c r="S1742" s="30">
        <f t="shared" si="245"/>
        <v>3</v>
      </c>
      <c r="T1742" s="30">
        <f t="shared" si="246"/>
        <v>30</v>
      </c>
      <c r="U1742" s="30">
        <f t="shared" si="247"/>
        <v>18</v>
      </c>
      <c r="V1742" s="30">
        <f t="shared" si="248"/>
        <v>5</v>
      </c>
      <c r="W1742" s="30">
        <f t="shared" si="249"/>
        <v>0</v>
      </c>
      <c r="X1742" s="30">
        <f t="shared" si="250"/>
        <v>3</v>
      </c>
      <c r="Y1742" s="30">
        <f t="shared" si="251"/>
        <v>64.680000000000007</v>
      </c>
    </row>
    <row r="1743" spans="1:25" x14ac:dyDescent="0.2">
      <c r="A1743" s="28">
        <v>43382</v>
      </c>
      <c r="B1743">
        <v>2018</v>
      </c>
      <c r="C1743">
        <v>10</v>
      </c>
      <c r="D1743" t="s">
        <v>515</v>
      </c>
      <c r="E1743" t="s">
        <v>411</v>
      </c>
      <c r="F1743">
        <v>2</v>
      </c>
      <c r="G1743" t="s">
        <v>1440</v>
      </c>
      <c r="H1743" t="s">
        <v>1440</v>
      </c>
      <c r="I1743" s="30">
        <v>2</v>
      </c>
      <c r="J1743" s="30">
        <v>1.67</v>
      </c>
      <c r="K1743" s="30">
        <v>1</v>
      </c>
      <c r="L1743" s="30">
        <v>30</v>
      </c>
      <c r="M1743" s="30">
        <v>18</v>
      </c>
      <c r="N1743" s="30">
        <v>0</v>
      </c>
      <c r="O1743" s="30">
        <v>29</v>
      </c>
      <c r="P1743" s="30">
        <v>1</v>
      </c>
      <c r="Q1743" s="30">
        <f t="shared" si="243"/>
        <v>2</v>
      </c>
      <c r="R1743" s="30">
        <f t="shared" si="244"/>
        <v>1.67</v>
      </c>
      <c r="S1743" s="30">
        <f t="shared" si="245"/>
        <v>1</v>
      </c>
      <c r="T1743" s="30">
        <f t="shared" si="246"/>
        <v>30</v>
      </c>
      <c r="U1743" s="30">
        <f t="shared" si="247"/>
        <v>18</v>
      </c>
      <c r="V1743" s="30">
        <f t="shared" si="248"/>
        <v>0</v>
      </c>
      <c r="W1743" s="30">
        <f t="shared" si="249"/>
        <v>29</v>
      </c>
      <c r="X1743" s="30">
        <f t="shared" si="250"/>
        <v>1</v>
      </c>
      <c r="Y1743" s="30">
        <f t="shared" si="251"/>
        <v>82.67</v>
      </c>
    </row>
    <row r="1744" spans="1:25" x14ac:dyDescent="0.2">
      <c r="A1744" s="28">
        <v>43383</v>
      </c>
      <c r="B1744">
        <v>2018</v>
      </c>
      <c r="C1744">
        <v>10</v>
      </c>
      <c r="D1744" t="s">
        <v>515</v>
      </c>
      <c r="E1744" t="s">
        <v>413</v>
      </c>
      <c r="F1744">
        <v>3</v>
      </c>
      <c r="G1744" t="s">
        <v>1440</v>
      </c>
      <c r="H1744" t="s">
        <v>1440</v>
      </c>
      <c r="I1744" s="30">
        <v>9</v>
      </c>
      <c r="J1744" s="30">
        <v>8.01</v>
      </c>
      <c r="K1744" s="30">
        <v>4.0999999999999996</v>
      </c>
      <c r="L1744" s="30">
        <v>41.2</v>
      </c>
      <c r="M1744" s="30">
        <v>13</v>
      </c>
      <c r="N1744" s="30">
        <v>0</v>
      </c>
      <c r="O1744" s="30">
        <v>20</v>
      </c>
      <c r="P1744" s="30">
        <v>2</v>
      </c>
      <c r="Q1744" s="30">
        <f t="shared" si="243"/>
        <v>9</v>
      </c>
      <c r="R1744" s="30">
        <f t="shared" si="244"/>
        <v>8.01</v>
      </c>
      <c r="S1744" s="30">
        <f t="shared" si="245"/>
        <v>4.0999999999999996</v>
      </c>
      <c r="T1744" s="30">
        <f t="shared" si="246"/>
        <v>41.2</v>
      </c>
      <c r="U1744" s="30">
        <f t="shared" si="247"/>
        <v>13</v>
      </c>
      <c r="V1744" s="30">
        <f t="shared" si="248"/>
        <v>0</v>
      </c>
      <c r="W1744" s="30">
        <f t="shared" si="249"/>
        <v>20</v>
      </c>
      <c r="X1744" s="30">
        <f t="shared" si="250"/>
        <v>2</v>
      </c>
      <c r="Y1744" s="30">
        <f t="shared" si="251"/>
        <v>97.31</v>
      </c>
    </row>
    <row r="1745" spans="1:25" x14ac:dyDescent="0.2">
      <c r="A1745" s="28">
        <v>43384</v>
      </c>
      <c r="B1745">
        <v>2018</v>
      </c>
      <c r="C1745">
        <v>10</v>
      </c>
      <c r="D1745" t="s">
        <v>515</v>
      </c>
      <c r="E1745" t="s">
        <v>415</v>
      </c>
      <c r="F1745">
        <v>4</v>
      </c>
      <c r="G1745" t="s">
        <v>1440</v>
      </c>
      <c r="H1745" t="s">
        <v>1440</v>
      </c>
      <c r="I1745" s="30">
        <v>2</v>
      </c>
      <c r="J1745" s="30">
        <v>2.33</v>
      </c>
      <c r="K1745" s="30">
        <v>2.1</v>
      </c>
      <c r="L1745" s="30">
        <v>31</v>
      </c>
      <c r="M1745" s="30">
        <v>15</v>
      </c>
      <c r="N1745" s="30">
        <v>0</v>
      </c>
      <c r="O1745" s="30">
        <v>0</v>
      </c>
      <c r="P1745" s="30">
        <v>1</v>
      </c>
      <c r="Q1745" s="30">
        <f t="shared" si="243"/>
        <v>2</v>
      </c>
      <c r="R1745" s="30">
        <f t="shared" si="244"/>
        <v>2.33</v>
      </c>
      <c r="S1745" s="30">
        <f t="shared" si="245"/>
        <v>2.1</v>
      </c>
      <c r="T1745" s="30">
        <f t="shared" si="246"/>
        <v>31</v>
      </c>
      <c r="U1745" s="30">
        <f t="shared" si="247"/>
        <v>15</v>
      </c>
      <c r="V1745" s="30">
        <f t="shared" si="248"/>
        <v>0</v>
      </c>
      <c r="W1745" s="30">
        <f t="shared" si="249"/>
        <v>0</v>
      </c>
      <c r="X1745" s="30">
        <f t="shared" si="250"/>
        <v>1</v>
      </c>
      <c r="Y1745" s="30">
        <f t="shared" si="251"/>
        <v>53.43</v>
      </c>
    </row>
    <row r="1746" spans="1:25" x14ac:dyDescent="0.2">
      <c r="A1746" s="28">
        <v>43385</v>
      </c>
      <c r="B1746">
        <v>2018</v>
      </c>
      <c r="C1746">
        <v>10</v>
      </c>
      <c r="D1746" t="s">
        <v>515</v>
      </c>
      <c r="E1746" t="s">
        <v>417</v>
      </c>
      <c r="F1746">
        <v>5</v>
      </c>
      <c r="G1746" t="s">
        <v>1440</v>
      </c>
      <c r="H1746" t="s">
        <v>1440</v>
      </c>
      <c r="I1746" s="30">
        <v>6.33</v>
      </c>
      <c r="J1746" s="30">
        <v>4.3630000000000004</v>
      </c>
      <c r="K1746" s="30">
        <v>1</v>
      </c>
      <c r="L1746" s="30">
        <v>26</v>
      </c>
      <c r="M1746" s="30">
        <v>6</v>
      </c>
      <c r="N1746" s="30">
        <v>0</v>
      </c>
      <c r="O1746" s="30">
        <v>1</v>
      </c>
      <c r="P1746" s="30">
        <v>6</v>
      </c>
      <c r="Q1746" s="30">
        <f t="shared" si="243"/>
        <v>6.33</v>
      </c>
      <c r="R1746" s="30">
        <f t="shared" si="244"/>
        <v>4.3630000000000004</v>
      </c>
      <c r="S1746" s="30">
        <f t="shared" si="245"/>
        <v>1</v>
      </c>
      <c r="T1746" s="30">
        <f t="shared" si="246"/>
        <v>26</v>
      </c>
      <c r="U1746" s="30">
        <f t="shared" si="247"/>
        <v>6</v>
      </c>
      <c r="V1746" s="30">
        <f t="shared" si="248"/>
        <v>0</v>
      </c>
      <c r="W1746" s="30">
        <f t="shared" si="249"/>
        <v>1</v>
      </c>
      <c r="X1746" s="30">
        <f t="shared" si="250"/>
        <v>6</v>
      </c>
      <c r="Y1746" s="30">
        <f t="shared" si="251"/>
        <v>50.692999999999998</v>
      </c>
    </row>
    <row r="1747" spans="1:25" x14ac:dyDescent="0.2">
      <c r="A1747" s="28">
        <v>43386</v>
      </c>
      <c r="B1747">
        <v>2018</v>
      </c>
      <c r="C1747">
        <v>10</v>
      </c>
      <c r="D1747" t="s">
        <v>515</v>
      </c>
      <c r="E1747" t="s">
        <v>419</v>
      </c>
      <c r="F1747">
        <v>6</v>
      </c>
      <c r="G1747" t="s">
        <v>1440</v>
      </c>
      <c r="H1747" t="s">
        <v>1440</v>
      </c>
      <c r="I1747" s="30">
        <v>6.99</v>
      </c>
      <c r="J1747" s="30">
        <v>4.5069999999999997</v>
      </c>
      <c r="K1747" s="30">
        <v>3.25</v>
      </c>
      <c r="L1747" s="30">
        <v>29.6</v>
      </c>
      <c r="M1747" s="30">
        <v>8</v>
      </c>
      <c r="N1747" s="30">
        <v>0</v>
      </c>
      <c r="O1747" s="30">
        <v>6</v>
      </c>
      <c r="P1747" s="30">
        <v>3</v>
      </c>
      <c r="Q1747" s="30">
        <f t="shared" si="243"/>
        <v>6.99</v>
      </c>
      <c r="R1747" s="30">
        <f t="shared" si="244"/>
        <v>4.5069999999999997</v>
      </c>
      <c r="S1747" s="30">
        <f t="shared" si="245"/>
        <v>3.25</v>
      </c>
      <c r="T1747" s="30">
        <f t="shared" si="246"/>
        <v>29.6</v>
      </c>
      <c r="U1747" s="30">
        <f t="shared" si="247"/>
        <v>8</v>
      </c>
      <c r="V1747" s="30">
        <f t="shared" si="248"/>
        <v>0</v>
      </c>
      <c r="W1747" s="30">
        <f t="shared" si="249"/>
        <v>6</v>
      </c>
      <c r="X1747" s="30">
        <f t="shared" si="250"/>
        <v>3</v>
      </c>
      <c r="Y1747" s="30">
        <f t="shared" si="251"/>
        <v>61.347000000000001</v>
      </c>
    </row>
    <row r="1748" spans="1:25" x14ac:dyDescent="0.2">
      <c r="A1748" s="28">
        <v>43387</v>
      </c>
      <c r="B1748">
        <v>2018</v>
      </c>
      <c r="C1748">
        <v>10</v>
      </c>
      <c r="D1748" t="s">
        <v>515</v>
      </c>
      <c r="E1748" t="s">
        <v>421</v>
      </c>
      <c r="F1748">
        <v>7</v>
      </c>
      <c r="G1748" t="s">
        <v>1440</v>
      </c>
      <c r="H1748" t="s">
        <v>1440</v>
      </c>
      <c r="I1748" s="30">
        <v>2.34</v>
      </c>
      <c r="J1748" s="30">
        <v>6.01</v>
      </c>
      <c r="K1748" s="30">
        <v>6.2</v>
      </c>
      <c r="L1748" s="30">
        <v>51.7</v>
      </c>
      <c r="M1748" s="30">
        <v>9</v>
      </c>
      <c r="N1748" s="30">
        <v>2</v>
      </c>
      <c r="O1748" s="30">
        <v>0</v>
      </c>
      <c r="P1748" s="30">
        <v>6</v>
      </c>
      <c r="Q1748" s="30">
        <f t="shared" si="243"/>
        <v>2.34</v>
      </c>
      <c r="R1748" s="30">
        <f t="shared" si="244"/>
        <v>6.01</v>
      </c>
      <c r="S1748" s="30">
        <f t="shared" si="245"/>
        <v>6.2</v>
      </c>
      <c r="T1748" s="30">
        <f t="shared" si="246"/>
        <v>51.7</v>
      </c>
      <c r="U1748" s="30">
        <f t="shared" si="247"/>
        <v>9</v>
      </c>
      <c r="V1748" s="30">
        <f t="shared" si="248"/>
        <v>2</v>
      </c>
      <c r="W1748" s="30">
        <f t="shared" si="249"/>
        <v>0</v>
      </c>
      <c r="X1748" s="30">
        <f t="shared" si="250"/>
        <v>6</v>
      </c>
      <c r="Y1748" s="30">
        <f t="shared" si="251"/>
        <v>83.25</v>
      </c>
    </row>
    <row r="1749" spans="1:25" x14ac:dyDescent="0.2">
      <c r="A1749" s="28">
        <v>43388</v>
      </c>
      <c r="B1749">
        <v>2018</v>
      </c>
      <c r="C1749">
        <v>10</v>
      </c>
      <c r="D1749" t="s">
        <v>515</v>
      </c>
      <c r="E1749" t="s">
        <v>62</v>
      </c>
      <c r="F1749">
        <v>1</v>
      </c>
      <c r="G1749" t="s">
        <v>1440</v>
      </c>
      <c r="H1749" t="s">
        <v>1440</v>
      </c>
      <c r="I1749" s="30">
        <v>7.17</v>
      </c>
      <c r="J1749" s="30">
        <v>6.6000000000000003E-2</v>
      </c>
      <c r="K1749" s="30">
        <v>3</v>
      </c>
      <c r="L1749" s="30">
        <v>47.6</v>
      </c>
      <c r="M1749" s="30">
        <v>12</v>
      </c>
      <c r="N1749" s="30">
        <v>0</v>
      </c>
      <c r="O1749" s="30">
        <v>5</v>
      </c>
      <c r="P1749" s="30">
        <v>6</v>
      </c>
      <c r="Q1749" s="30">
        <f t="shared" si="243"/>
        <v>7.17</v>
      </c>
      <c r="R1749" s="30">
        <f t="shared" si="244"/>
        <v>6.6000000000000003E-2</v>
      </c>
      <c r="S1749" s="30">
        <f t="shared" si="245"/>
        <v>3</v>
      </c>
      <c r="T1749" s="30">
        <f t="shared" si="246"/>
        <v>47.6</v>
      </c>
      <c r="U1749" s="30">
        <f t="shared" si="247"/>
        <v>12</v>
      </c>
      <c r="V1749" s="30">
        <f t="shared" si="248"/>
        <v>0</v>
      </c>
      <c r="W1749" s="30">
        <f t="shared" si="249"/>
        <v>5</v>
      </c>
      <c r="X1749" s="30">
        <f t="shared" si="250"/>
        <v>6</v>
      </c>
      <c r="Y1749" s="30">
        <f t="shared" si="251"/>
        <v>80.835999999999999</v>
      </c>
    </row>
    <row r="1750" spans="1:25" x14ac:dyDescent="0.2">
      <c r="A1750" s="28">
        <v>43389</v>
      </c>
      <c r="B1750">
        <v>2018</v>
      </c>
      <c r="C1750">
        <v>10</v>
      </c>
      <c r="D1750" t="s">
        <v>515</v>
      </c>
      <c r="E1750" t="s">
        <v>411</v>
      </c>
      <c r="F1750">
        <v>2</v>
      </c>
      <c r="G1750" t="s">
        <v>1440</v>
      </c>
      <c r="H1750" t="s">
        <v>1440</v>
      </c>
      <c r="I1750" s="30">
        <v>6</v>
      </c>
      <c r="J1750" s="30">
        <v>5.3220000000000001</v>
      </c>
      <c r="K1750" s="30">
        <v>2</v>
      </c>
      <c r="L1750" s="30">
        <v>27.3</v>
      </c>
      <c r="M1750" s="30">
        <v>5</v>
      </c>
      <c r="N1750" s="30">
        <v>3</v>
      </c>
      <c r="O1750" s="30">
        <v>6</v>
      </c>
      <c r="P1750" s="30">
        <v>0</v>
      </c>
      <c r="Q1750" s="30">
        <f t="shared" si="243"/>
        <v>6</v>
      </c>
      <c r="R1750" s="30">
        <f t="shared" si="244"/>
        <v>5.3220000000000001</v>
      </c>
      <c r="S1750" s="30">
        <f t="shared" si="245"/>
        <v>2</v>
      </c>
      <c r="T1750" s="30">
        <f t="shared" si="246"/>
        <v>27.3</v>
      </c>
      <c r="U1750" s="30">
        <f t="shared" si="247"/>
        <v>5</v>
      </c>
      <c r="V1750" s="30">
        <f t="shared" si="248"/>
        <v>3</v>
      </c>
      <c r="W1750" s="30">
        <f t="shared" si="249"/>
        <v>6</v>
      </c>
      <c r="X1750" s="30">
        <f t="shared" si="250"/>
        <v>0</v>
      </c>
      <c r="Y1750" s="30">
        <f t="shared" si="251"/>
        <v>54.622</v>
      </c>
    </row>
    <row r="1751" spans="1:25" x14ac:dyDescent="0.2">
      <c r="A1751" s="28">
        <v>43390</v>
      </c>
      <c r="B1751">
        <v>2018</v>
      </c>
      <c r="C1751">
        <v>10</v>
      </c>
      <c r="D1751" t="s">
        <v>515</v>
      </c>
      <c r="E1751" t="s">
        <v>413</v>
      </c>
      <c r="F1751">
        <v>3</v>
      </c>
      <c r="G1751" t="s">
        <v>1440</v>
      </c>
      <c r="H1751" t="s">
        <v>1440</v>
      </c>
      <c r="I1751" s="30">
        <v>2.33</v>
      </c>
      <c r="J1751" s="30">
        <v>6</v>
      </c>
      <c r="K1751" s="30">
        <v>4</v>
      </c>
      <c r="L1751" s="30">
        <v>52.2</v>
      </c>
      <c r="M1751" s="30">
        <v>5</v>
      </c>
      <c r="N1751" s="30">
        <v>0</v>
      </c>
      <c r="O1751" s="30">
        <v>1</v>
      </c>
      <c r="P1751" s="30">
        <v>4</v>
      </c>
      <c r="Q1751" s="30">
        <f t="shared" si="243"/>
        <v>2.33</v>
      </c>
      <c r="R1751" s="30">
        <f t="shared" si="244"/>
        <v>6</v>
      </c>
      <c r="S1751" s="30">
        <f t="shared" si="245"/>
        <v>4</v>
      </c>
      <c r="T1751" s="30">
        <f t="shared" si="246"/>
        <v>52.2</v>
      </c>
      <c r="U1751" s="30">
        <f t="shared" si="247"/>
        <v>5</v>
      </c>
      <c r="V1751" s="30">
        <f t="shared" si="248"/>
        <v>0</v>
      </c>
      <c r="W1751" s="30">
        <f t="shared" si="249"/>
        <v>1</v>
      </c>
      <c r="X1751" s="30">
        <f t="shared" si="250"/>
        <v>4</v>
      </c>
      <c r="Y1751" s="30">
        <f t="shared" si="251"/>
        <v>74.53</v>
      </c>
    </row>
    <row r="1752" spans="1:25" x14ac:dyDescent="0.2">
      <c r="A1752" s="28">
        <v>43391</v>
      </c>
      <c r="B1752">
        <v>2018</v>
      </c>
      <c r="C1752">
        <v>10</v>
      </c>
      <c r="D1752" t="s">
        <v>515</v>
      </c>
      <c r="E1752" t="s">
        <v>415</v>
      </c>
      <c r="F1752">
        <v>4</v>
      </c>
      <c r="G1752" t="s">
        <v>1440</v>
      </c>
      <c r="H1752" t="s">
        <v>1440</v>
      </c>
      <c r="I1752" s="30">
        <v>4.34</v>
      </c>
      <c r="J1752" s="30">
        <v>3</v>
      </c>
      <c r="K1752" s="30">
        <v>1.1000000000000001</v>
      </c>
      <c r="L1752" s="30">
        <v>14</v>
      </c>
      <c r="M1752" s="30">
        <v>9</v>
      </c>
      <c r="N1752" s="30">
        <v>1</v>
      </c>
      <c r="O1752" s="30">
        <v>10</v>
      </c>
      <c r="P1752" s="30">
        <v>5</v>
      </c>
      <c r="Q1752" s="30">
        <f t="shared" si="243"/>
        <v>4.34</v>
      </c>
      <c r="R1752" s="30">
        <f t="shared" si="244"/>
        <v>3</v>
      </c>
      <c r="S1752" s="30">
        <f t="shared" si="245"/>
        <v>1.1000000000000001</v>
      </c>
      <c r="T1752" s="30">
        <f t="shared" si="246"/>
        <v>14</v>
      </c>
      <c r="U1752" s="30">
        <f t="shared" si="247"/>
        <v>9</v>
      </c>
      <c r="V1752" s="30">
        <f t="shared" si="248"/>
        <v>1</v>
      </c>
      <c r="W1752" s="30">
        <f t="shared" si="249"/>
        <v>10</v>
      </c>
      <c r="X1752" s="30">
        <f t="shared" si="250"/>
        <v>5</v>
      </c>
      <c r="Y1752" s="30">
        <f t="shared" si="251"/>
        <v>47.44</v>
      </c>
    </row>
    <row r="1753" spans="1:25" x14ac:dyDescent="0.2">
      <c r="A1753" s="28">
        <v>43392</v>
      </c>
      <c r="B1753">
        <v>2018</v>
      </c>
      <c r="C1753">
        <v>10</v>
      </c>
      <c r="D1753" t="s">
        <v>515</v>
      </c>
      <c r="E1753" t="s">
        <v>417</v>
      </c>
      <c r="F1753">
        <v>5</v>
      </c>
      <c r="G1753" t="s">
        <v>1440</v>
      </c>
      <c r="H1753" t="s">
        <v>1440</v>
      </c>
      <c r="I1753" s="30">
        <v>4</v>
      </c>
      <c r="J1753" s="30">
        <v>2.0659999999999998</v>
      </c>
      <c r="K1753" s="30">
        <v>0</v>
      </c>
      <c r="L1753" s="30">
        <v>10.6</v>
      </c>
      <c r="M1753" s="30">
        <v>5</v>
      </c>
      <c r="N1753" s="30">
        <v>2</v>
      </c>
      <c r="O1753" s="30">
        <v>6</v>
      </c>
      <c r="P1753" s="30">
        <v>4</v>
      </c>
      <c r="Q1753" s="30">
        <f t="shared" si="243"/>
        <v>4</v>
      </c>
      <c r="R1753" s="30">
        <f t="shared" si="244"/>
        <v>2.0659999999999998</v>
      </c>
      <c r="S1753" s="30">
        <f t="shared" si="245"/>
        <v>0</v>
      </c>
      <c r="T1753" s="30">
        <f t="shared" si="246"/>
        <v>10.6</v>
      </c>
      <c r="U1753" s="30">
        <f t="shared" si="247"/>
        <v>5</v>
      </c>
      <c r="V1753" s="30">
        <f t="shared" si="248"/>
        <v>2</v>
      </c>
      <c r="W1753" s="30">
        <f t="shared" si="249"/>
        <v>6</v>
      </c>
      <c r="X1753" s="30">
        <f t="shared" si="250"/>
        <v>4</v>
      </c>
      <c r="Y1753" s="30">
        <f t="shared" si="251"/>
        <v>33.665999999999997</v>
      </c>
    </row>
    <row r="1754" spans="1:25" x14ac:dyDescent="0.2">
      <c r="A1754" s="28">
        <v>43393</v>
      </c>
      <c r="B1754">
        <v>2018</v>
      </c>
      <c r="C1754">
        <v>10</v>
      </c>
      <c r="D1754" t="s">
        <v>515</v>
      </c>
      <c r="E1754" t="s">
        <v>419</v>
      </c>
      <c r="F1754">
        <v>6</v>
      </c>
      <c r="G1754" t="s">
        <v>1440</v>
      </c>
      <c r="H1754" t="s">
        <v>1440</v>
      </c>
      <c r="I1754" s="30">
        <v>2.34</v>
      </c>
      <c r="J1754" s="30">
        <v>2.02</v>
      </c>
      <c r="K1754" s="30">
        <v>2</v>
      </c>
      <c r="L1754" s="30">
        <v>33</v>
      </c>
      <c r="M1754" s="30">
        <v>9</v>
      </c>
      <c r="N1754" s="30">
        <v>0</v>
      </c>
      <c r="O1754" s="30">
        <v>34</v>
      </c>
      <c r="P1754" s="30">
        <v>5</v>
      </c>
      <c r="Q1754" s="30">
        <f t="shared" si="243"/>
        <v>2.34</v>
      </c>
      <c r="R1754" s="30">
        <f t="shared" si="244"/>
        <v>2.02</v>
      </c>
      <c r="S1754" s="30">
        <f t="shared" si="245"/>
        <v>2</v>
      </c>
      <c r="T1754" s="30">
        <f t="shared" si="246"/>
        <v>33</v>
      </c>
      <c r="U1754" s="30">
        <f t="shared" si="247"/>
        <v>9</v>
      </c>
      <c r="V1754" s="30">
        <f t="shared" si="248"/>
        <v>0</v>
      </c>
      <c r="W1754" s="30">
        <f t="shared" si="249"/>
        <v>34</v>
      </c>
      <c r="X1754" s="30">
        <f t="shared" si="250"/>
        <v>5</v>
      </c>
      <c r="Y1754" s="30">
        <f t="shared" si="251"/>
        <v>87.36</v>
      </c>
    </row>
    <row r="1755" spans="1:25" x14ac:dyDescent="0.2">
      <c r="A1755" s="28">
        <v>43394</v>
      </c>
      <c r="B1755">
        <v>2018</v>
      </c>
      <c r="C1755">
        <v>10</v>
      </c>
      <c r="D1755" t="s">
        <v>515</v>
      </c>
      <c r="E1755" t="s">
        <v>421</v>
      </c>
      <c r="F1755">
        <v>7</v>
      </c>
      <c r="G1755" t="s">
        <v>1440</v>
      </c>
      <c r="H1755" t="s">
        <v>1440</v>
      </c>
      <c r="I1755" s="30">
        <v>6.67</v>
      </c>
      <c r="J1755" s="30">
        <v>8.69</v>
      </c>
      <c r="K1755" s="30">
        <v>1</v>
      </c>
      <c r="L1755" s="30">
        <v>56.3</v>
      </c>
      <c r="M1755" s="30">
        <v>5</v>
      </c>
      <c r="N1755" s="30">
        <v>3</v>
      </c>
      <c r="O1755" s="30">
        <v>5</v>
      </c>
      <c r="P1755" s="30">
        <v>1</v>
      </c>
      <c r="Q1755" s="30">
        <f t="shared" si="243"/>
        <v>6.67</v>
      </c>
      <c r="R1755" s="30">
        <f t="shared" si="244"/>
        <v>8.69</v>
      </c>
      <c r="S1755" s="30">
        <f t="shared" si="245"/>
        <v>1</v>
      </c>
      <c r="T1755" s="30">
        <f t="shared" si="246"/>
        <v>56.3</v>
      </c>
      <c r="U1755" s="30">
        <f t="shared" si="247"/>
        <v>5</v>
      </c>
      <c r="V1755" s="30">
        <f t="shared" si="248"/>
        <v>3</v>
      </c>
      <c r="W1755" s="30">
        <f t="shared" si="249"/>
        <v>5</v>
      </c>
      <c r="X1755" s="30">
        <f t="shared" si="250"/>
        <v>1</v>
      </c>
      <c r="Y1755" s="30">
        <f t="shared" si="251"/>
        <v>86.66</v>
      </c>
    </row>
    <row r="1756" spans="1:25" x14ac:dyDescent="0.2">
      <c r="A1756" s="28">
        <v>43395</v>
      </c>
      <c r="B1756">
        <v>2018</v>
      </c>
      <c r="C1756">
        <v>10</v>
      </c>
      <c r="D1756" t="s">
        <v>515</v>
      </c>
      <c r="E1756" t="s">
        <v>62</v>
      </c>
      <c r="F1756">
        <v>1</v>
      </c>
      <c r="G1756" t="s">
        <v>1440</v>
      </c>
      <c r="H1756" t="s">
        <v>1440</v>
      </c>
      <c r="I1756" s="30">
        <v>2.66</v>
      </c>
      <c r="J1756" s="30">
        <v>7.01</v>
      </c>
      <c r="K1756" s="30">
        <v>3.3</v>
      </c>
      <c r="L1756" s="30">
        <v>18.8</v>
      </c>
      <c r="M1756" s="30">
        <v>8</v>
      </c>
      <c r="N1756" s="30">
        <v>0</v>
      </c>
      <c r="O1756" s="30">
        <v>28</v>
      </c>
      <c r="P1756" s="30">
        <v>1.3</v>
      </c>
      <c r="Q1756" s="30">
        <f t="shared" si="243"/>
        <v>2.66</v>
      </c>
      <c r="R1756" s="30">
        <f t="shared" si="244"/>
        <v>7.01</v>
      </c>
      <c r="S1756" s="30">
        <f t="shared" si="245"/>
        <v>3.3</v>
      </c>
      <c r="T1756" s="30">
        <f t="shared" si="246"/>
        <v>18.8</v>
      </c>
      <c r="U1756" s="30">
        <f t="shared" si="247"/>
        <v>8</v>
      </c>
      <c r="V1756" s="30">
        <f t="shared" si="248"/>
        <v>0</v>
      </c>
      <c r="W1756" s="30">
        <f t="shared" si="249"/>
        <v>28</v>
      </c>
      <c r="X1756" s="30">
        <f t="shared" si="250"/>
        <v>1.3</v>
      </c>
      <c r="Y1756" s="30">
        <f t="shared" si="251"/>
        <v>69.069999999999993</v>
      </c>
    </row>
    <row r="1757" spans="1:25" x14ac:dyDescent="0.2">
      <c r="A1757" s="28">
        <v>43396</v>
      </c>
      <c r="B1757">
        <v>2018</v>
      </c>
      <c r="C1757">
        <v>10</v>
      </c>
      <c r="D1757" t="s">
        <v>515</v>
      </c>
      <c r="E1757" t="s">
        <v>411</v>
      </c>
      <c r="F1757">
        <v>2</v>
      </c>
      <c r="G1757" t="s">
        <v>1440</v>
      </c>
      <c r="H1757" t="s">
        <v>1440</v>
      </c>
      <c r="I1757" s="30">
        <v>2.34</v>
      </c>
      <c r="J1757" s="30">
        <v>2</v>
      </c>
      <c r="K1757" s="30">
        <v>0.45</v>
      </c>
      <c r="L1757" s="30">
        <v>44.8</v>
      </c>
      <c r="M1757" s="30">
        <v>9</v>
      </c>
      <c r="N1757" s="30">
        <v>1</v>
      </c>
      <c r="O1757" s="30">
        <v>11</v>
      </c>
      <c r="P1757" s="30">
        <v>3</v>
      </c>
      <c r="Q1757" s="30">
        <f t="shared" si="243"/>
        <v>2.34</v>
      </c>
      <c r="R1757" s="30">
        <f t="shared" si="244"/>
        <v>2</v>
      </c>
      <c r="S1757" s="30">
        <f t="shared" si="245"/>
        <v>0.45</v>
      </c>
      <c r="T1757" s="30">
        <f t="shared" si="246"/>
        <v>44.8</v>
      </c>
      <c r="U1757" s="30">
        <f t="shared" si="247"/>
        <v>9</v>
      </c>
      <c r="V1757" s="30">
        <f t="shared" si="248"/>
        <v>1</v>
      </c>
      <c r="W1757" s="30">
        <f t="shared" si="249"/>
        <v>11</v>
      </c>
      <c r="X1757" s="30">
        <f t="shared" si="250"/>
        <v>3</v>
      </c>
      <c r="Y1757" s="30">
        <f t="shared" si="251"/>
        <v>73.59</v>
      </c>
    </row>
    <row r="1758" spans="1:25" x14ac:dyDescent="0.2">
      <c r="A1758" s="28">
        <v>43397</v>
      </c>
      <c r="B1758">
        <v>2018</v>
      </c>
      <c r="C1758">
        <v>10</v>
      </c>
      <c r="D1758" t="s">
        <v>515</v>
      </c>
      <c r="E1758" t="s">
        <v>413</v>
      </c>
      <c r="F1758">
        <v>3</v>
      </c>
      <c r="G1758" t="s">
        <v>1440</v>
      </c>
      <c r="H1758" t="s">
        <v>1440</v>
      </c>
      <c r="I1758" s="30">
        <v>4</v>
      </c>
      <c r="J1758" s="30">
        <v>2.109</v>
      </c>
      <c r="K1758" s="30">
        <v>5</v>
      </c>
      <c r="L1758" s="30">
        <v>37.200000000000003</v>
      </c>
      <c r="M1758" s="30">
        <v>7</v>
      </c>
      <c r="N1758" s="30">
        <v>0</v>
      </c>
      <c r="O1758" s="30">
        <v>10</v>
      </c>
      <c r="P1758" s="30">
        <v>1.5</v>
      </c>
      <c r="Q1758" s="30">
        <f t="shared" si="243"/>
        <v>4</v>
      </c>
      <c r="R1758" s="30">
        <f t="shared" si="244"/>
        <v>2.109</v>
      </c>
      <c r="S1758" s="30">
        <f t="shared" si="245"/>
        <v>5</v>
      </c>
      <c r="T1758" s="30">
        <f t="shared" si="246"/>
        <v>37.200000000000003</v>
      </c>
      <c r="U1758" s="30">
        <f t="shared" si="247"/>
        <v>7</v>
      </c>
      <c r="V1758" s="30">
        <f t="shared" si="248"/>
        <v>0</v>
      </c>
      <c r="W1758" s="30">
        <f t="shared" si="249"/>
        <v>10</v>
      </c>
      <c r="X1758" s="30">
        <f t="shared" si="250"/>
        <v>1.5</v>
      </c>
      <c r="Y1758" s="30">
        <f t="shared" si="251"/>
        <v>66.808999999999997</v>
      </c>
    </row>
    <row r="1759" spans="1:25" x14ac:dyDescent="0.2">
      <c r="A1759" s="28">
        <v>43398</v>
      </c>
      <c r="B1759">
        <v>2018</v>
      </c>
      <c r="C1759">
        <v>10</v>
      </c>
      <c r="D1759" t="s">
        <v>515</v>
      </c>
      <c r="E1759" t="s">
        <v>415</v>
      </c>
      <c r="F1759">
        <v>4</v>
      </c>
      <c r="G1759" t="s">
        <v>1440</v>
      </c>
      <c r="H1759" t="s">
        <v>1440</v>
      </c>
      <c r="I1759" s="30">
        <v>5.33</v>
      </c>
      <c r="J1759" s="30">
        <v>5.4290000000000003</v>
      </c>
      <c r="K1759" s="30">
        <v>3</v>
      </c>
      <c r="L1759" s="30">
        <v>52.2</v>
      </c>
      <c r="M1759" s="30">
        <v>12</v>
      </c>
      <c r="N1759" s="30">
        <v>0</v>
      </c>
      <c r="O1759" s="30">
        <v>33</v>
      </c>
      <c r="P1759" s="30">
        <v>3</v>
      </c>
      <c r="Q1759" s="30">
        <f t="shared" si="243"/>
        <v>5.33</v>
      </c>
      <c r="R1759" s="30">
        <f t="shared" si="244"/>
        <v>5.4290000000000003</v>
      </c>
      <c r="S1759" s="30">
        <f t="shared" si="245"/>
        <v>3</v>
      </c>
      <c r="T1759" s="30">
        <f t="shared" si="246"/>
        <v>52.2</v>
      </c>
      <c r="U1759" s="30">
        <f t="shared" si="247"/>
        <v>12</v>
      </c>
      <c r="V1759" s="30">
        <f t="shared" si="248"/>
        <v>0</v>
      </c>
      <c r="W1759" s="30">
        <f t="shared" si="249"/>
        <v>33</v>
      </c>
      <c r="X1759" s="30">
        <f t="shared" si="250"/>
        <v>3</v>
      </c>
      <c r="Y1759" s="30">
        <f t="shared" si="251"/>
        <v>113.959</v>
      </c>
    </row>
    <row r="1760" spans="1:25" x14ac:dyDescent="0.2">
      <c r="A1760" s="28">
        <v>43399</v>
      </c>
      <c r="B1760">
        <v>2018</v>
      </c>
      <c r="C1760">
        <v>10</v>
      </c>
      <c r="D1760" t="s">
        <v>515</v>
      </c>
      <c r="E1760" t="s">
        <v>417</v>
      </c>
      <c r="F1760">
        <v>5</v>
      </c>
      <c r="G1760" t="s">
        <v>1440</v>
      </c>
      <c r="H1760" t="s">
        <v>1440</v>
      </c>
      <c r="I1760" s="30">
        <v>4</v>
      </c>
      <c r="J1760" s="30">
        <v>5.3730000000000002</v>
      </c>
      <c r="K1760" s="30">
        <v>4.5999999999999996</v>
      </c>
      <c r="L1760" s="30">
        <v>44</v>
      </c>
      <c r="M1760" s="30">
        <v>14</v>
      </c>
      <c r="N1760" s="30">
        <v>1</v>
      </c>
      <c r="O1760" s="30">
        <v>14</v>
      </c>
      <c r="P1760" s="30">
        <v>1</v>
      </c>
      <c r="Q1760" s="30">
        <f t="shared" si="243"/>
        <v>4</v>
      </c>
      <c r="R1760" s="30">
        <f t="shared" si="244"/>
        <v>5.3730000000000002</v>
      </c>
      <c r="S1760" s="30">
        <f t="shared" si="245"/>
        <v>4.5999999999999996</v>
      </c>
      <c r="T1760" s="30">
        <f t="shared" si="246"/>
        <v>44</v>
      </c>
      <c r="U1760" s="30">
        <f t="shared" si="247"/>
        <v>14</v>
      </c>
      <c r="V1760" s="30">
        <f t="shared" si="248"/>
        <v>1</v>
      </c>
      <c r="W1760" s="30">
        <f t="shared" si="249"/>
        <v>14</v>
      </c>
      <c r="X1760" s="30">
        <f t="shared" si="250"/>
        <v>1</v>
      </c>
      <c r="Y1760" s="30">
        <f t="shared" si="251"/>
        <v>87.972999999999999</v>
      </c>
    </row>
    <row r="1761" spans="1:25" x14ac:dyDescent="0.2">
      <c r="A1761" s="28">
        <v>43400</v>
      </c>
      <c r="B1761">
        <v>2018</v>
      </c>
      <c r="C1761">
        <v>10</v>
      </c>
      <c r="D1761" t="s">
        <v>515</v>
      </c>
      <c r="E1761" t="s">
        <v>419</v>
      </c>
      <c r="F1761">
        <v>6</v>
      </c>
      <c r="G1761" t="s">
        <v>1440</v>
      </c>
      <c r="H1761" t="s">
        <v>1440</v>
      </c>
      <c r="I1761" s="30">
        <v>8.34</v>
      </c>
      <c r="J1761" s="30">
        <v>3.4260000000000002</v>
      </c>
      <c r="K1761" s="30">
        <v>2.2000000000000002</v>
      </c>
      <c r="L1761" s="30">
        <v>49.975000000000001</v>
      </c>
      <c r="M1761" s="30">
        <v>12</v>
      </c>
      <c r="N1761" s="30">
        <v>1</v>
      </c>
      <c r="O1761" s="30">
        <v>7</v>
      </c>
      <c r="P1761" s="30">
        <v>2</v>
      </c>
      <c r="Q1761" s="30">
        <f t="shared" si="243"/>
        <v>8.34</v>
      </c>
      <c r="R1761" s="30">
        <f t="shared" si="244"/>
        <v>3.4260000000000002</v>
      </c>
      <c r="S1761" s="30">
        <f t="shared" si="245"/>
        <v>2.2000000000000002</v>
      </c>
      <c r="T1761" s="30">
        <f t="shared" si="246"/>
        <v>49.975000000000001</v>
      </c>
      <c r="U1761" s="30">
        <f t="shared" si="247"/>
        <v>12</v>
      </c>
      <c r="V1761" s="30">
        <f t="shared" si="248"/>
        <v>1</v>
      </c>
      <c r="W1761" s="30">
        <f t="shared" si="249"/>
        <v>7</v>
      </c>
      <c r="X1761" s="30">
        <f t="shared" si="250"/>
        <v>2</v>
      </c>
      <c r="Y1761" s="30">
        <f t="shared" si="251"/>
        <v>85.941000000000003</v>
      </c>
    </row>
    <row r="1762" spans="1:25" x14ac:dyDescent="0.2">
      <c r="A1762" s="28">
        <v>43401</v>
      </c>
      <c r="B1762">
        <v>2018</v>
      </c>
      <c r="C1762">
        <v>10</v>
      </c>
      <c r="D1762" t="s">
        <v>515</v>
      </c>
      <c r="E1762" t="s">
        <v>421</v>
      </c>
      <c r="F1762">
        <v>7</v>
      </c>
      <c r="G1762" t="s">
        <v>1440</v>
      </c>
      <c r="H1762" t="s">
        <v>1440</v>
      </c>
      <c r="I1762" s="30">
        <v>5.33</v>
      </c>
      <c r="J1762" s="30">
        <v>5.33</v>
      </c>
      <c r="K1762" s="30">
        <v>1.6</v>
      </c>
      <c r="L1762" s="30">
        <v>53.75</v>
      </c>
      <c r="M1762" s="30">
        <v>9</v>
      </c>
      <c r="N1762" s="30">
        <v>3</v>
      </c>
      <c r="O1762" s="30">
        <v>13</v>
      </c>
      <c r="P1762" s="30">
        <v>3</v>
      </c>
      <c r="Q1762" s="30">
        <f t="shared" si="243"/>
        <v>5.33</v>
      </c>
      <c r="R1762" s="30">
        <f t="shared" si="244"/>
        <v>5.33</v>
      </c>
      <c r="S1762" s="30">
        <f t="shared" si="245"/>
        <v>1.6</v>
      </c>
      <c r="T1762" s="30">
        <f t="shared" si="246"/>
        <v>53.75</v>
      </c>
      <c r="U1762" s="30">
        <f t="shared" si="247"/>
        <v>9</v>
      </c>
      <c r="V1762" s="30">
        <f t="shared" si="248"/>
        <v>3</v>
      </c>
      <c r="W1762" s="30">
        <f t="shared" si="249"/>
        <v>13</v>
      </c>
      <c r="X1762" s="30">
        <f t="shared" si="250"/>
        <v>3</v>
      </c>
      <c r="Y1762" s="30">
        <f t="shared" si="251"/>
        <v>94.01</v>
      </c>
    </row>
    <row r="1763" spans="1:25" x14ac:dyDescent="0.2">
      <c r="A1763" s="28">
        <v>43402</v>
      </c>
      <c r="B1763">
        <v>2018</v>
      </c>
      <c r="C1763">
        <v>10</v>
      </c>
      <c r="D1763" t="s">
        <v>515</v>
      </c>
      <c r="E1763" t="s">
        <v>62</v>
      </c>
      <c r="F1763">
        <v>1</v>
      </c>
      <c r="G1763" t="s">
        <v>1440</v>
      </c>
      <c r="H1763" t="s">
        <v>1440</v>
      </c>
      <c r="I1763" s="30">
        <v>5.35</v>
      </c>
      <c r="J1763" s="30">
        <v>2.67</v>
      </c>
      <c r="K1763" s="30">
        <v>2.35</v>
      </c>
      <c r="L1763" s="30">
        <v>32.799999999999997</v>
      </c>
      <c r="M1763" s="30">
        <v>5</v>
      </c>
      <c r="N1763" s="30">
        <v>0</v>
      </c>
      <c r="O1763" s="30">
        <v>10</v>
      </c>
      <c r="P1763" s="30">
        <v>3</v>
      </c>
      <c r="Q1763" s="30">
        <f t="shared" si="243"/>
        <v>5.35</v>
      </c>
      <c r="R1763" s="30">
        <f t="shared" si="244"/>
        <v>2.67</v>
      </c>
      <c r="S1763" s="30">
        <f t="shared" si="245"/>
        <v>2.35</v>
      </c>
      <c r="T1763" s="30">
        <f t="shared" si="246"/>
        <v>32.799999999999997</v>
      </c>
      <c r="U1763" s="30">
        <f t="shared" si="247"/>
        <v>5</v>
      </c>
      <c r="V1763" s="30">
        <f t="shared" si="248"/>
        <v>0</v>
      </c>
      <c r="W1763" s="30">
        <f t="shared" si="249"/>
        <v>10</v>
      </c>
      <c r="X1763" s="30">
        <f t="shared" si="250"/>
        <v>3</v>
      </c>
      <c r="Y1763" s="30">
        <f t="shared" si="251"/>
        <v>61.169999999999995</v>
      </c>
    </row>
    <row r="1764" spans="1:25" x14ac:dyDescent="0.2">
      <c r="A1764" s="28">
        <v>43403</v>
      </c>
      <c r="B1764">
        <v>2018</v>
      </c>
      <c r="C1764">
        <v>10</v>
      </c>
      <c r="D1764" t="s">
        <v>515</v>
      </c>
      <c r="E1764" t="s">
        <v>411</v>
      </c>
      <c r="F1764">
        <v>2</v>
      </c>
      <c r="G1764" t="s">
        <v>1440</v>
      </c>
      <c r="H1764" t="s">
        <v>1440</v>
      </c>
      <c r="I1764" s="30">
        <v>9.33</v>
      </c>
      <c r="J1764" s="30">
        <v>4</v>
      </c>
      <c r="K1764" s="30">
        <v>1</v>
      </c>
      <c r="L1764" s="30">
        <v>18.2</v>
      </c>
      <c r="M1764" s="30">
        <v>7</v>
      </c>
      <c r="N1764" s="30">
        <v>0</v>
      </c>
      <c r="O1764" s="30">
        <v>13</v>
      </c>
      <c r="P1764" s="30">
        <v>1</v>
      </c>
      <c r="Q1764" s="30">
        <f t="shared" si="243"/>
        <v>9.33</v>
      </c>
      <c r="R1764" s="30">
        <f t="shared" si="244"/>
        <v>4</v>
      </c>
      <c r="S1764" s="30">
        <f t="shared" si="245"/>
        <v>1</v>
      </c>
      <c r="T1764" s="30">
        <f t="shared" si="246"/>
        <v>18.2</v>
      </c>
      <c r="U1764" s="30">
        <f t="shared" si="247"/>
        <v>7</v>
      </c>
      <c r="V1764" s="30">
        <f t="shared" si="248"/>
        <v>0</v>
      </c>
      <c r="W1764" s="30">
        <f t="shared" si="249"/>
        <v>13</v>
      </c>
      <c r="X1764" s="30">
        <f t="shared" si="250"/>
        <v>1</v>
      </c>
      <c r="Y1764" s="30">
        <f t="shared" si="251"/>
        <v>53.53</v>
      </c>
    </row>
    <row r="1765" spans="1:25" x14ac:dyDescent="0.2">
      <c r="A1765" s="28">
        <v>43404</v>
      </c>
      <c r="B1765">
        <v>2018</v>
      </c>
      <c r="C1765">
        <v>10</v>
      </c>
      <c r="D1765" t="s">
        <v>515</v>
      </c>
      <c r="E1765" t="s">
        <v>413</v>
      </c>
      <c r="F1765">
        <v>3</v>
      </c>
      <c r="G1765" t="s">
        <v>1440</v>
      </c>
      <c r="H1765" t="s">
        <v>1440</v>
      </c>
      <c r="I1765" s="30">
        <v>2</v>
      </c>
      <c r="J1765" s="30">
        <v>4.68</v>
      </c>
      <c r="K1765" s="30">
        <v>3</v>
      </c>
      <c r="L1765" s="30">
        <v>34.1</v>
      </c>
      <c r="M1765" s="30">
        <v>7</v>
      </c>
      <c r="N1765" s="30">
        <v>0</v>
      </c>
      <c r="O1765" s="30">
        <v>2</v>
      </c>
      <c r="P1765" s="30">
        <v>2</v>
      </c>
      <c r="Q1765" s="30">
        <f t="shared" si="243"/>
        <v>2</v>
      </c>
      <c r="R1765" s="30">
        <f t="shared" si="244"/>
        <v>4.68</v>
      </c>
      <c r="S1765" s="30">
        <f t="shared" si="245"/>
        <v>3</v>
      </c>
      <c r="T1765" s="30">
        <f t="shared" si="246"/>
        <v>34.1</v>
      </c>
      <c r="U1765" s="30">
        <f t="shared" si="247"/>
        <v>7</v>
      </c>
      <c r="V1765" s="30">
        <f t="shared" si="248"/>
        <v>0</v>
      </c>
      <c r="W1765" s="30">
        <f t="shared" si="249"/>
        <v>2</v>
      </c>
      <c r="X1765" s="30">
        <f t="shared" si="250"/>
        <v>2</v>
      </c>
      <c r="Y1765" s="30">
        <f t="shared" si="251"/>
        <v>54.78</v>
      </c>
    </row>
    <row r="1766" spans="1:25" x14ac:dyDescent="0.2">
      <c r="A1766" s="28">
        <v>43405</v>
      </c>
      <c r="B1766">
        <v>2018</v>
      </c>
      <c r="C1766">
        <v>11</v>
      </c>
      <c r="D1766" t="s">
        <v>578</v>
      </c>
      <c r="E1766" t="s">
        <v>415</v>
      </c>
      <c r="F1766">
        <v>4</v>
      </c>
      <c r="G1766" t="s">
        <v>1440</v>
      </c>
      <c r="H1766" t="s">
        <v>1440</v>
      </c>
      <c r="I1766" s="30">
        <v>7.84</v>
      </c>
      <c r="J1766" s="30">
        <v>0.34</v>
      </c>
      <c r="K1766" s="30">
        <v>3</v>
      </c>
      <c r="L1766" s="30">
        <v>25</v>
      </c>
      <c r="M1766" s="30">
        <v>6</v>
      </c>
      <c r="N1766" s="30">
        <v>3</v>
      </c>
      <c r="O1766" s="30">
        <v>7</v>
      </c>
      <c r="P1766" s="30">
        <v>0</v>
      </c>
      <c r="Q1766" s="30">
        <f t="shared" si="243"/>
        <v>7.84</v>
      </c>
      <c r="R1766" s="30">
        <f t="shared" si="244"/>
        <v>0.34</v>
      </c>
      <c r="S1766" s="30">
        <f t="shared" si="245"/>
        <v>3</v>
      </c>
      <c r="T1766" s="30">
        <f t="shared" si="246"/>
        <v>25</v>
      </c>
      <c r="U1766" s="30">
        <f t="shared" si="247"/>
        <v>6</v>
      </c>
      <c r="V1766" s="30">
        <f t="shared" si="248"/>
        <v>3</v>
      </c>
      <c r="W1766" s="30">
        <f t="shared" si="249"/>
        <v>7</v>
      </c>
      <c r="X1766" s="30">
        <f t="shared" si="250"/>
        <v>0</v>
      </c>
      <c r="Y1766" s="30">
        <f t="shared" si="251"/>
        <v>52.18</v>
      </c>
    </row>
    <row r="1767" spans="1:25" x14ac:dyDescent="0.2">
      <c r="A1767" s="28">
        <v>43406</v>
      </c>
      <c r="B1767">
        <v>2018</v>
      </c>
      <c r="C1767">
        <v>11</v>
      </c>
      <c r="D1767" t="s">
        <v>578</v>
      </c>
      <c r="E1767" t="s">
        <v>417</v>
      </c>
      <c r="F1767">
        <v>5</v>
      </c>
      <c r="G1767" t="s">
        <v>1440</v>
      </c>
      <c r="H1767" t="s">
        <v>1440</v>
      </c>
      <c r="I1767" s="30">
        <v>5.14</v>
      </c>
      <c r="J1767" s="30">
        <v>1.845</v>
      </c>
      <c r="K1767" s="30">
        <v>0</v>
      </c>
      <c r="L1767" s="30">
        <v>32.6</v>
      </c>
      <c r="M1767" s="30">
        <v>8.1999999999999993</v>
      </c>
      <c r="N1767" s="30">
        <v>0</v>
      </c>
      <c r="O1767" s="30">
        <v>1</v>
      </c>
      <c r="P1767" s="30">
        <v>3.3</v>
      </c>
      <c r="Q1767" s="30">
        <f t="shared" si="243"/>
        <v>5.14</v>
      </c>
      <c r="R1767" s="30">
        <f t="shared" si="244"/>
        <v>1.845</v>
      </c>
      <c r="S1767" s="30">
        <f t="shared" si="245"/>
        <v>0</v>
      </c>
      <c r="T1767" s="30">
        <f t="shared" si="246"/>
        <v>32.6</v>
      </c>
      <c r="U1767" s="30">
        <f t="shared" si="247"/>
        <v>8.1999999999999993</v>
      </c>
      <c r="V1767" s="30">
        <f t="shared" si="248"/>
        <v>0</v>
      </c>
      <c r="W1767" s="30">
        <f t="shared" si="249"/>
        <v>1</v>
      </c>
      <c r="X1767" s="30">
        <f t="shared" si="250"/>
        <v>3.3</v>
      </c>
      <c r="Y1767" s="30">
        <f t="shared" si="251"/>
        <v>52.084999999999994</v>
      </c>
    </row>
    <row r="1768" spans="1:25" x14ac:dyDescent="0.2">
      <c r="A1768" s="28">
        <v>43407</v>
      </c>
      <c r="B1768">
        <v>2018</v>
      </c>
      <c r="C1768">
        <v>11</v>
      </c>
      <c r="D1768" t="s">
        <v>578</v>
      </c>
      <c r="E1768" t="s">
        <v>419</v>
      </c>
      <c r="F1768">
        <v>6</v>
      </c>
      <c r="G1768" t="s">
        <v>1440</v>
      </c>
      <c r="H1768" t="s">
        <v>1440</v>
      </c>
      <c r="I1768" s="30">
        <v>3</v>
      </c>
      <c r="J1768" s="30">
        <v>3</v>
      </c>
      <c r="K1768" s="30">
        <v>6.2</v>
      </c>
      <c r="L1768" s="30">
        <v>45.4</v>
      </c>
      <c r="M1768" s="30">
        <v>2</v>
      </c>
      <c r="N1768" s="30">
        <v>0</v>
      </c>
      <c r="O1768" s="30">
        <v>0</v>
      </c>
      <c r="P1768" s="30">
        <v>2</v>
      </c>
      <c r="Q1768" s="30">
        <f t="shared" si="243"/>
        <v>3</v>
      </c>
      <c r="R1768" s="30">
        <f t="shared" si="244"/>
        <v>3</v>
      </c>
      <c r="S1768" s="30">
        <f t="shared" si="245"/>
        <v>6.2</v>
      </c>
      <c r="T1768" s="30">
        <f t="shared" si="246"/>
        <v>45.4</v>
      </c>
      <c r="U1768" s="30">
        <f t="shared" si="247"/>
        <v>2</v>
      </c>
      <c r="V1768" s="30">
        <f t="shared" si="248"/>
        <v>0</v>
      </c>
      <c r="W1768" s="30">
        <f t="shared" si="249"/>
        <v>0</v>
      </c>
      <c r="X1768" s="30">
        <f t="shared" si="250"/>
        <v>2</v>
      </c>
      <c r="Y1768" s="30">
        <f t="shared" si="251"/>
        <v>61.599999999999994</v>
      </c>
    </row>
    <row r="1769" spans="1:25" x14ac:dyDescent="0.2">
      <c r="A1769" s="28">
        <v>43408</v>
      </c>
      <c r="B1769">
        <v>2018</v>
      </c>
      <c r="C1769">
        <v>11</v>
      </c>
      <c r="D1769" t="s">
        <v>578</v>
      </c>
      <c r="E1769" t="s">
        <v>421</v>
      </c>
      <c r="F1769">
        <v>7</v>
      </c>
      <c r="G1769" t="s">
        <v>1440</v>
      </c>
      <c r="H1769" t="s">
        <v>1440</v>
      </c>
      <c r="I1769" s="30">
        <v>13.99</v>
      </c>
      <c r="J1769" s="30">
        <v>4.8959999999999999</v>
      </c>
      <c r="K1769" s="30">
        <v>0</v>
      </c>
      <c r="L1769" s="30">
        <v>52</v>
      </c>
      <c r="M1769" s="30">
        <v>7</v>
      </c>
      <c r="N1769" s="30">
        <v>0</v>
      </c>
      <c r="O1769" s="30">
        <v>13</v>
      </c>
      <c r="P1769" s="30">
        <v>1</v>
      </c>
      <c r="Q1769" s="30">
        <f t="shared" si="243"/>
        <v>13.99</v>
      </c>
      <c r="R1769" s="30">
        <f t="shared" si="244"/>
        <v>4.8959999999999999</v>
      </c>
      <c r="S1769" s="30">
        <f t="shared" si="245"/>
        <v>0</v>
      </c>
      <c r="T1769" s="30">
        <f t="shared" si="246"/>
        <v>52</v>
      </c>
      <c r="U1769" s="30">
        <f t="shared" si="247"/>
        <v>7</v>
      </c>
      <c r="V1769" s="30">
        <f t="shared" si="248"/>
        <v>0</v>
      </c>
      <c r="W1769" s="30">
        <f t="shared" si="249"/>
        <v>13</v>
      </c>
      <c r="X1769" s="30">
        <f t="shared" si="250"/>
        <v>1</v>
      </c>
      <c r="Y1769" s="30">
        <f t="shared" si="251"/>
        <v>91.885999999999996</v>
      </c>
    </row>
    <row r="1770" spans="1:25" x14ac:dyDescent="0.2">
      <c r="A1770" s="28">
        <v>43409</v>
      </c>
      <c r="B1770">
        <v>2018</v>
      </c>
      <c r="C1770">
        <v>11</v>
      </c>
      <c r="D1770" t="s">
        <v>578</v>
      </c>
      <c r="E1770" t="s">
        <v>62</v>
      </c>
      <c r="F1770">
        <v>1</v>
      </c>
      <c r="G1770" t="s">
        <v>1440</v>
      </c>
      <c r="H1770" t="s">
        <v>1440</v>
      </c>
      <c r="I1770" s="30">
        <v>6.33</v>
      </c>
      <c r="J1770" s="30">
        <v>2.34</v>
      </c>
      <c r="K1770" s="30">
        <v>6</v>
      </c>
      <c r="L1770" s="30">
        <v>29</v>
      </c>
      <c r="M1770" s="30">
        <v>14</v>
      </c>
      <c r="N1770" s="30">
        <v>0</v>
      </c>
      <c r="O1770" s="30">
        <v>13</v>
      </c>
      <c r="P1770" s="30">
        <v>2.2999999999999998</v>
      </c>
      <c r="Q1770" s="30">
        <f t="shared" si="243"/>
        <v>6.33</v>
      </c>
      <c r="R1770" s="30">
        <f t="shared" si="244"/>
        <v>2.34</v>
      </c>
      <c r="S1770" s="30">
        <f t="shared" si="245"/>
        <v>6</v>
      </c>
      <c r="T1770" s="30">
        <f t="shared" si="246"/>
        <v>29</v>
      </c>
      <c r="U1770" s="30">
        <f t="shared" si="247"/>
        <v>14</v>
      </c>
      <c r="V1770" s="30">
        <f t="shared" si="248"/>
        <v>0</v>
      </c>
      <c r="W1770" s="30">
        <f t="shared" si="249"/>
        <v>13</v>
      </c>
      <c r="X1770" s="30">
        <f t="shared" si="250"/>
        <v>2.2999999999999998</v>
      </c>
      <c r="Y1770" s="30">
        <f t="shared" si="251"/>
        <v>72.97</v>
      </c>
    </row>
    <row r="1771" spans="1:25" x14ac:dyDescent="0.2">
      <c r="A1771" s="28">
        <v>43410</v>
      </c>
      <c r="B1771">
        <v>2018</v>
      </c>
      <c r="C1771">
        <v>11</v>
      </c>
      <c r="D1771" t="s">
        <v>578</v>
      </c>
      <c r="E1771" t="s">
        <v>411</v>
      </c>
      <c r="F1771">
        <v>2</v>
      </c>
      <c r="G1771" t="s">
        <v>1440</v>
      </c>
      <c r="H1771" t="s">
        <v>1440</v>
      </c>
      <c r="I1771" s="30">
        <v>3.33</v>
      </c>
      <c r="J1771" s="30">
        <v>6.68</v>
      </c>
      <c r="K1771" s="30">
        <v>10.55</v>
      </c>
      <c r="L1771" s="30">
        <v>37.700000000000003</v>
      </c>
      <c r="M1771" s="30">
        <v>8</v>
      </c>
      <c r="N1771" s="30">
        <v>0</v>
      </c>
      <c r="O1771" s="30">
        <v>13</v>
      </c>
      <c r="P1771" s="30">
        <v>2.5</v>
      </c>
      <c r="Q1771" s="30">
        <f t="shared" si="243"/>
        <v>3.33</v>
      </c>
      <c r="R1771" s="30">
        <f t="shared" si="244"/>
        <v>6.68</v>
      </c>
      <c r="S1771" s="30">
        <f t="shared" si="245"/>
        <v>10.55</v>
      </c>
      <c r="T1771" s="30">
        <f t="shared" si="246"/>
        <v>37.700000000000003</v>
      </c>
      <c r="U1771" s="30">
        <f t="shared" si="247"/>
        <v>8</v>
      </c>
      <c r="V1771" s="30">
        <f t="shared" si="248"/>
        <v>0</v>
      </c>
      <c r="W1771" s="30">
        <f t="shared" si="249"/>
        <v>13</v>
      </c>
      <c r="X1771" s="30">
        <f t="shared" si="250"/>
        <v>2.5</v>
      </c>
      <c r="Y1771" s="30">
        <f t="shared" si="251"/>
        <v>81.760000000000005</v>
      </c>
    </row>
    <row r="1772" spans="1:25" x14ac:dyDescent="0.2">
      <c r="A1772" s="28">
        <v>43411</v>
      </c>
      <c r="B1772">
        <v>2018</v>
      </c>
      <c r="C1772">
        <v>11</v>
      </c>
      <c r="D1772" t="s">
        <v>578</v>
      </c>
      <c r="E1772" t="s">
        <v>413</v>
      </c>
      <c r="F1772">
        <v>3</v>
      </c>
      <c r="G1772" t="s">
        <v>1440</v>
      </c>
      <c r="H1772" t="s">
        <v>1440</v>
      </c>
      <c r="I1772" s="30">
        <v>7</v>
      </c>
      <c r="J1772" s="30">
        <v>1.863</v>
      </c>
      <c r="K1772" s="30">
        <v>3</v>
      </c>
      <c r="L1772" s="30">
        <v>38.9</v>
      </c>
      <c r="M1772" s="30">
        <v>15</v>
      </c>
      <c r="N1772" s="30">
        <v>3</v>
      </c>
      <c r="O1772" s="30">
        <v>8</v>
      </c>
      <c r="P1772" s="30">
        <v>0</v>
      </c>
      <c r="Q1772" s="30">
        <f t="shared" si="243"/>
        <v>7</v>
      </c>
      <c r="R1772" s="30">
        <f t="shared" si="244"/>
        <v>1.863</v>
      </c>
      <c r="S1772" s="30">
        <f t="shared" si="245"/>
        <v>3</v>
      </c>
      <c r="T1772" s="30">
        <f t="shared" si="246"/>
        <v>38.9</v>
      </c>
      <c r="U1772" s="30">
        <f t="shared" si="247"/>
        <v>15</v>
      </c>
      <c r="V1772" s="30">
        <f t="shared" si="248"/>
        <v>3</v>
      </c>
      <c r="W1772" s="30">
        <f t="shared" si="249"/>
        <v>8</v>
      </c>
      <c r="X1772" s="30">
        <f t="shared" si="250"/>
        <v>0</v>
      </c>
      <c r="Y1772" s="30">
        <f t="shared" si="251"/>
        <v>76.763000000000005</v>
      </c>
    </row>
    <row r="1773" spans="1:25" x14ac:dyDescent="0.2">
      <c r="A1773" s="28">
        <v>43412</v>
      </c>
      <c r="B1773">
        <v>2018</v>
      </c>
      <c r="C1773">
        <v>11</v>
      </c>
      <c r="D1773" t="s">
        <v>578</v>
      </c>
      <c r="E1773" t="s">
        <v>415</v>
      </c>
      <c r="F1773">
        <v>4</v>
      </c>
      <c r="G1773" t="s">
        <v>1440</v>
      </c>
      <c r="H1773" t="s">
        <v>1440</v>
      </c>
      <c r="I1773" s="30">
        <v>3</v>
      </c>
      <c r="J1773" s="30">
        <v>1.573</v>
      </c>
      <c r="K1773" s="30">
        <v>6</v>
      </c>
      <c r="L1773" s="30">
        <v>38</v>
      </c>
      <c r="M1773" s="30">
        <v>5</v>
      </c>
      <c r="N1773" s="30">
        <v>0</v>
      </c>
      <c r="O1773" s="30">
        <v>16</v>
      </c>
      <c r="P1773" s="30">
        <v>2</v>
      </c>
      <c r="Q1773" s="30">
        <f t="shared" si="243"/>
        <v>3</v>
      </c>
      <c r="R1773" s="30">
        <f t="shared" si="244"/>
        <v>1.573</v>
      </c>
      <c r="S1773" s="30">
        <f t="shared" si="245"/>
        <v>6</v>
      </c>
      <c r="T1773" s="30">
        <f t="shared" si="246"/>
        <v>38</v>
      </c>
      <c r="U1773" s="30">
        <f t="shared" si="247"/>
        <v>5</v>
      </c>
      <c r="V1773" s="30">
        <f t="shared" si="248"/>
        <v>0</v>
      </c>
      <c r="W1773" s="30">
        <f t="shared" si="249"/>
        <v>16</v>
      </c>
      <c r="X1773" s="30">
        <f t="shared" si="250"/>
        <v>2</v>
      </c>
      <c r="Y1773" s="30">
        <f t="shared" si="251"/>
        <v>71.573000000000008</v>
      </c>
    </row>
    <row r="1774" spans="1:25" x14ac:dyDescent="0.2">
      <c r="A1774" s="28">
        <v>43413</v>
      </c>
      <c r="B1774">
        <v>2018</v>
      </c>
      <c r="C1774">
        <v>11</v>
      </c>
      <c r="D1774" t="s">
        <v>578</v>
      </c>
      <c r="E1774" t="s">
        <v>417</v>
      </c>
      <c r="F1774">
        <v>5</v>
      </c>
      <c r="G1774" t="s">
        <v>1440</v>
      </c>
      <c r="H1774" t="s">
        <v>1440</v>
      </c>
      <c r="I1774" s="30">
        <v>5</v>
      </c>
      <c r="J1774" s="30">
        <v>0.67</v>
      </c>
      <c r="K1774" s="30">
        <v>5</v>
      </c>
      <c r="L1774" s="30">
        <v>43</v>
      </c>
      <c r="M1774" s="30">
        <v>7</v>
      </c>
      <c r="N1774" s="30">
        <v>1</v>
      </c>
      <c r="O1774" s="30">
        <v>22</v>
      </c>
      <c r="P1774" s="30">
        <v>0</v>
      </c>
      <c r="Q1774" s="30">
        <f t="shared" si="243"/>
        <v>5</v>
      </c>
      <c r="R1774" s="30">
        <f t="shared" si="244"/>
        <v>0.67</v>
      </c>
      <c r="S1774" s="30">
        <f t="shared" si="245"/>
        <v>5</v>
      </c>
      <c r="T1774" s="30">
        <f t="shared" si="246"/>
        <v>43</v>
      </c>
      <c r="U1774" s="30">
        <f t="shared" si="247"/>
        <v>7</v>
      </c>
      <c r="V1774" s="30">
        <f t="shared" si="248"/>
        <v>1</v>
      </c>
      <c r="W1774" s="30">
        <f t="shared" si="249"/>
        <v>22</v>
      </c>
      <c r="X1774" s="30">
        <f t="shared" si="250"/>
        <v>0</v>
      </c>
      <c r="Y1774" s="30">
        <f t="shared" si="251"/>
        <v>83.67</v>
      </c>
    </row>
    <row r="1775" spans="1:25" x14ac:dyDescent="0.2">
      <c r="A1775" s="28">
        <v>43414</v>
      </c>
      <c r="B1775">
        <v>2018</v>
      </c>
      <c r="C1775">
        <v>11</v>
      </c>
      <c r="D1775" t="s">
        <v>578</v>
      </c>
      <c r="E1775" t="s">
        <v>419</v>
      </c>
      <c r="F1775">
        <v>6</v>
      </c>
      <c r="G1775" t="s">
        <v>1440</v>
      </c>
      <c r="H1775" t="s">
        <v>1440</v>
      </c>
      <c r="I1775" s="30">
        <v>4.33</v>
      </c>
      <c r="J1775" s="30">
        <v>2.4169999999999998</v>
      </c>
      <c r="K1775" s="30">
        <v>2</v>
      </c>
      <c r="L1775" s="30">
        <v>35.6</v>
      </c>
      <c r="M1775" s="30">
        <v>7</v>
      </c>
      <c r="N1775" s="30">
        <v>1</v>
      </c>
      <c r="O1775" s="30">
        <v>11</v>
      </c>
      <c r="P1775" s="30">
        <v>1.1000000000000001</v>
      </c>
      <c r="Q1775" s="30">
        <f t="shared" si="243"/>
        <v>4.33</v>
      </c>
      <c r="R1775" s="30">
        <f t="shared" si="244"/>
        <v>2.4169999999999998</v>
      </c>
      <c r="S1775" s="30">
        <f t="shared" si="245"/>
        <v>2</v>
      </c>
      <c r="T1775" s="30">
        <f t="shared" si="246"/>
        <v>35.6</v>
      </c>
      <c r="U1775" s="30">
        <f t="shared" si="247"/>
        <v>7</v>
      </c>
      <c r="V1775" s="30">
        <f t="shared" si="248"/>
        <v>1</v>
      </c>
      <c r="W1775" s="30">
        <f t="shared" si="249"/>
        <v>11</v>
      </c>
      <c r="X1775" s="30">
        <f t="shared" si="250"/>
        <v>1.1000000000000001</v>
      </c>
      <c r="Y1775" s="30">
        <f t="shared" si="251"/>
        <v>64.447000000000003</v>
      </c>
    </row>
    <row r="1776" spans="1:25" x14ac:dyDescent="0.2">
      <c r="A1776" s="28">
        <v>43415</v>
      </c>
      <c r="B1776">
        <v>2018</v>
      </c>
      <c r="C1776">
        <v>11</v>
      </c>
      <c r="D1776" t="s">
        <v>578</v>
      </c>
      <c r="E1776" t="s">
        <v>421</v>
      </c>
      <c r="F1776">
        <v>7</v>
      </c>
      <c r="G1776" t="s">
        <v>1440</v>
      </c>
      <c r="H1776" t="s">
        <v>1440</v>
      </c>
      <c r="I1776" s="30">
        <v>11</v>
      </c>
      <c r="J1776" s="30">
        <v>4.2460000000000004</v>
      </c>
      <c r="K1776" s="30">
        <v>2</v>
      </c>
      <c r="L1776" s="30">
        <v>33.65</v>
      </c>
      <c r="M1776" s="30">
        <v>14</v>
      </c>
      <c r="N1776" s="30">
        <v>0</v>
      </c>
      <c r="O1776" s="30">
        <v>10</v>
      </c>
      <c r="P1776" s="30">
        <v>1</v>
      </c>
      <c r="Q1776" s="30">
        <f t="shared" si="243"/>
        <v>11</v>
      </c>
      <c r="R1776" s="30">
        <f t="shared" si="244"/>
        <v>4.2460000000000004</v>
      </c>
      <c r="S1776" s="30">
        <f t="shared" si="245"/>
        <v>2</v>
      </c>
      <c r="T1776" s="30">
        <f t="shared" si="246"/>
        <v>33.65</v>
      </c>
      <c r="U1776" s="30">
        <f t="shared" si="247"/>
        <v>14</v>
      </c>
      <c r="V1776" s="30">
        <f t="shared" si="248"/>
        <v>0</v>
      </c>
      <c r="W1776" s="30">
        <f t="shared" si="249"/>
        <v>10</v>
      </c>
      <c r="X1776" s="30">
        <f t="shared" si="250"/>
        <v>1</v>
      </c>
      <c r="Y1776" s="30">
        <f t="shared" si="251"/>
        <v>75.896000000000001</v>
      </c>
    </row>
    <row r="1777" spans="1:25" x14ac:dyDescent="0.2">
      <c r="A1777" s="28">
        <v>43416</v>
      </c>
      <c r="B1777">
        <v>2018</v>
      </c>
      <c r="C1777">
        <v>11</v>
      </c>
      <c r="D1777" t="s">
        <v>578</v>
      </c>
      <c r="E1777" t="s">
        <v>62</v>
      </c>
      <c r="F1777">
        <v>1</v>
      </c>
      <c r="G1777" t="s">
        <v>1440</v>
      </c>
      <c r="H1777" t="s">
        <v>1440</v>
      </c>
      <c r="I1777" s="30">
        <v>2.34</v>
      </c>
      <c r="J1777" s="30">
        <v>2.33</v>
      </c>
      <c r="K1777" s="30">
        <v>7</v>
      </c>
      <c r="L1777" s="30">
        <v>35</v>
      </c>
      <c r="M1777" s="30">
        <v>15</v>
      </c>
      <c r="N1777" s="30">
        <v>2</v>
      </c>
      <c r="O1777" s="30">
        <v>24</v>
      </c>
      <c r="P1777" s="30">
        <v>1</v>
      </c>
      <c r="Q1777" s="30">
        <f t="shared" si="243"/>
        <v>2.34</v>
      </c>
      <c r="R1777" s="30">
        <f t="shared" si="244"/>
        <v>2.33</v>
      </c>
      <c r="S1777" s="30">
        <f t="shared" si="245"/>
        <v>7</v>
      </c>
      <c r="T1777" s="30">
        <f t="shared" si="246"/>
        <v>35</v>
      </c>
      <c r="U1777" s="30">
        <f t="shared" si="247"/>
        <v>15</v>
      </c>
      <c r="V1777" s="30">
        <f t="shared" si="248"/>
        <v>2</v>
      </c>
      <c r="W1777" s="30">
        <f t="shared" si="249"/>
        <v>24</v>
      </c>
      <c r="X1777" s="30">
        <f t="shared" si="250"/>
        <v>1</v>
      </c>
      <c r="Y1777" s="30">
        <f t="shared" si="251"/>
        <v>88.67</v>
      </c>
    </row>
    <row r="1778" spans="1:25" x14ac:dyDescent="0.2">
      <c r="A1778" s="28">
        <v>43417</v>
      </c>
      <c r="B1778">
        <v>2018</v>
      </c>
      <c r="C1778">
        <v>11</v>
      </c>
      <c r="D1778" t="s">
        <v>578</v>
      </c>
      <c r="E1778" t="s">
        <v>411</v>
      </c>
      <c r="F1778">
        <v>2</v>
      </c>
      <c r="G1778" t="s">
        <v>1440</v>
      </c>
      <c r="H1778" t="s">
        <v>1440</v>
      </c>
      <c r="I1778" s="30">
        <v>6.33</v>
      </c>
      <c r="J1778" s="30">
        <v>5.35</v>
      </c>
      <c r="K1778" s="30">
        <v>6</v>
      </c>
      <c r="L1778" s="30">
        <v>29.7</v>
      </c>
      <c r="M1778" s="30">
        <v>18</v>
      </c>
      <c r="N1778" s="30">
        <v>0</v>
      </c>
      <c r="O1778" s="30">
        <v>18</v>
      </c>
      <c r="P1778" s="30">
        <v>3</v>
      </c>
      <c r="Q1778" s="30">
        <f t="shared" si="243"/>
        <v>6.33</v>
      </c>
      <c r="R1778" s="30">
        <f t="shared" si="244"/>
        <v>5.35</v>
      </c>
      <c r="S1778" s="30">
        <f t="shared" si="245"/>
        <v>6</v>
      </c>
      <c r="T1778" s="30">
        <f t="shared" si="246"/>
        <v>29.7</v>
      </c>
      <c r="U1778" s="30">
        <f t="shared" si="247"/>
        <v>18</v>
      </c>
      <c r="V1778" s="30">
        <f t="shared" si="248"/>
        <v>0</v>
      </c>
      <c r="W1778" s="30">
        <f t="shared" si="249"/>
        <v>18</v>
      </c>
      <c r="X1778" s="30">
        <f t="shared" si="250"/>
        <v>3</v>
      </c>
      <c r="Y1778" s="30">
        <f t="shared" si="251"/>
        <v>86.38</v>
      </c>
    </row>
    <row r="1779" spans="1:25" x14ac:dyDescent="0.2">
      <c r="A1779" s="28">
        <v>43418</v>
      </c>
      <c r="B1779">
        <v>2018</v>
      </c>
      <c r="C1779">
        <v>11</v>
      </c>
      <c r="D1779" t="s">
        <v>578</v>
      </c>
      <c r="E1779" t="s">
        <v>413</v>
      </c>
      <c r="F1779">
        <v>3</v>
      </c>
      <c r="G1779" t="s">
        <v>1440</v>
      </c>
      <c r="H1779" t="s">
        <v>1440</v>
      </c>
      <c r="I1779" s="30">
        <v>5.66</v>
      </c>
      <c r="J1779" s="30">
        <v>4.67</v>
      </c>
      <c r="K1779" s="30">
        <v>3</v>
      </c>
      <c r="L1779" s="30">
        <v>28.4</v>
      </c>
      <c r="M1779" s="30">
        <v>9</v>
      </c>
      <c r="N1779" s="30">
        <v>0</v>
      </c>
      <c r="O1779" s="30">
        <v>0</v>
      </c>
      <c r="P1779" s="30">
        <v>0</v>
      </c>
      <c r="Q1779" s="30">
        <f t="shared" si="243"/>
        <v>5.66</v>
      </c>
      <c r="R1779" s="30">
        <f t="shared" si="244"/>
        <v>4.67</v>
      </c>
      <c r="S1779" s="30">
        <f t="shared" si="245"/>
        <v>3</v>
      </c>
      <c r="T1779" s="30">
        <f t="shared" si="246"/>
        <v>28.4</v>
      </c>
      <c r="U1779" s="30">
        <f t="shared" si="247"/>
        <v>9</v>
      </c>
      <c r="V1779" s="30">
        <f t="shared" si="248"/>
        <v>0</v>
      </c>
      <c r="W1779" s="30">
        <f t="shared" si="249"/>
        <v>0</v>
      </c>
      <c r="X1779" s="30">
        <f t="shared" si="250"/>
        <v>0</v>
      </c>
      <c r="Y1779" s="30">
        <f t="shared" si="251"/>
        <v>50.73</v>
      </c>
    </row>
    <row r="1780" spans="1:25" x14ac:dyDescent="0.2">
      <c r="A1780" s="28">
        <v>43419</v>
      </c>
      <c r="B1780">
        <v>2018</v>
      </c>
      <c r="C1780">
        <v>11</v>
      </c>
      <c r="D1780" t="s">
        <v>578</v>
      </c>
      <c r="E1780" t="s">
        <v>415</v>
      </c>
      <c r="F1780">
        <v>4</v>
      </c>
      <c r="G1780" t="s">
        <v>1440</v>
      </c>
      <c r="H1780" t="s">
        <v>1440</v>
      </c>
      <c r="I1780" s="30">
        <v>2</v>
      </c>
      <c r="J1780" s="30">
        <v>4.0830000000000002</v>
      </c>
      <c r="K1780" s="30">
        <v>2</v>
      </c>
      <c r="L1780" s="30">
        <v>49.6</v>
      </c>
      <c r="M1780" s="30">
        <v>3</v>
      </c>
      <c r="N1780" s="30">
        <v>2</v>
      </c>
      <c r="O1780" s="30">
        <v>29</v>
      </c>
      <c r="P1780" s="30">
        <v>0</v>
      </c>
      <c r="Q1780" s="30">
        <f t="shared" si="243"/>
        <v>2</v>
      </c>
      <c r="R1780" s="30">
        <f t="shared" si="244"/>
        <v>4.0830000000000002</v>
      </c>
      <c r="S1780" s="30">
        <f t="shared" si="245"/>
        <v>2</v>
      </c>
      <c r="T1780" s="30">
        <f t="shared" si="246"/>
        <v>49.6</v>
      </c>
      <c r="U1780" s="30">
        <f t="shared" si="247"/>
        <v>3</v>
      </c>
      <c r="V1780" s="30">
        <f t="shared" si="248"/>
        <v>2</v>
      </c>
      <c r="W1780" s="30">
        <f t="shared" si="249"/>
        <v>29</v>
      </c>
      <c r="X1780" s="30">
        <f t="shared" si="250"/>
        <v>0</v>
      </c>
      <c r="Y1780" s="30">
        <f t="shared" si="251"/>
        <v>91.682999999999993</v>
      </c>
    </row>
    <row r="1781" spans="1:25" x14ac:dyDescent="0.2">
      <c r="A1781" s="28">
        <v>43420</v>
      </c>
      <c r="B1781">
        <v>2018</v>
      </c>
      <c r="C1781">
        <v>11</v>
      </c>
      <c r="D1781" t="s">
        <v>578</v>
      </c>
      <c r="E1781" t="s">
        <v>417</v>
      </c>
      <c r="F1781">
        <v>5</v>
      </c>
      <c r="G1781" t="s">
        <v>1440</v>
      </c>
      <c r="H1781" t="s">
        <v>1440</v>
      </c>
      <c r="I1781" s="30">
        <v>8.33</v>
      </c>
      <c r="J1781" s="30">
        <v>2.66</v>
      </c>
      <c r="K1781" s="30">
        <v>4</v>
      </c>
      <c r="L1781" s="30">
        <v>21.5</v>
      </c>
      <c r="M1781" s="30">
        <v>6</v>
      </c>
      <c r="N1781" s="30">
        <v>0</v>
      </c>
      <c r="O1781" s="30">
        <v>6</v>
      </c>
      <c r="P1781" s="30">
        <v>0.4</v>
      </c>
      <c r="Q1781" s="30">
        <f t="shared" si="243"/>
        <v>8.33</v>
      </c>
      <c r="R1781" s="30">
        <f t="shared" si="244"/>
        <v>2.66</v>
      </c>
      <c r="S1781" s="30">
        <f t="shared" si="245"/>
        <v>4</v>
      </c>
      <c r="T1781" s="30">
        <f t="shared" si="246"/>
        <v>21.5</v>
      </c>
      <c r="U1781" s="30">
        <f t="shared" si="247"/>
        <v>6</v>
      </c>
      <c r="V1781" s="30">
        <f t="shared" si="248"/>
        <v>0</v>
      </c>
      <c r="W1781" s="30">
        <f t="shared" si="249"/>
        <v>6</v>
      </c>
      <c r="X1781" s="30">
        <f t="shared" si="250"/>
        <v>0.4</v>
      </c>
      <c r="Y1781" s="30">
        <f t="shared" si="251"/>
        <v>48.89</v>
      </c>
    </row>
    <row r="1782" spans="1:25" x14ac:dyDescent="0.2">
      <c r="A1782" s="28">
        <v>43421</v>
      </c>
      <c r="B1782">
        <v>2018</v>
      </c>
      <c r="C1782">
        <v>11</v>
      </c>
      <c r="D1782" t="s">
        <v>578</v>
      </c>
      <c r="E1782" t="s">
        <v>419</v>
      </c>
      <c r="F1782">
        <v>6</v>
      </c>
      <c r="G1782" t="s">
        <v>1440</v>
      </c>
      <c r="H1782" t="s">
        <v>1440</v>
      </c>
      <c r="I1782" s="30">
        <v>8</v>
      </c>
      <c r="J1782" s="30">
        <v>2.34</v>
      </c>
      <c r="K1782" s="30">
        <v>1</v>
      </c>
      <c r="L1782" s="30">
        <v>39</v>
      </c>
      <c r="M1782" s="30">
        <v>5</v>
      </c>
      <c r="N1782" s="30">
        <v>0</v>
      </c>
      <c r="O1782" s="30">
        <v>13</v>
      </c>
      <c r="P1782" s="30">
        <v>2</v>
      </c>
      <c r="Q1782" s="30">
        <f t="shared" si="243"/>
        <v>8</v>
      </c>
      <c r="R1782" s="30">
        <f t="shared" si="244"/>
        <v>2.34</v>
      </c>
      <c r="S1782" s="30">
        <f t="shared" si="245"/>
        <v>1</v>
      </c>
      <c r="T1782" s="30">
        <f t="shared" si="246"/>
        <v>39</v>
      </c>
      <c r="U1782" s="30">
        <f t="shared" si="247"/>
        <v>5</v>
      </c>
      <c r="V1782" s="30">
        <f t="shared" si="248"/>
        <v>0</v>
      </c>
      <c r="W1782" s="30">
        <f t="shared" si="249"/>
        <v>13</v>
      </c>
      <c r="X1782" s="30">
        <f t="shared" si="250"/>
        <v>2</v>
      </c>
      <c r="Y1782" s="30">
        <f t="shared" si="251"/>
        <v>70.34</v>
      </c>
    </row>
    <row r="1783" spans="1:25" x14ac:dyDescent="0.2">
      <c r="A1783" s="28">
        <v>43422</v>
      </c>
      <c r="B1783">
        <v>2018</v>
      </c>
      <c r="C1783">
        <v>11</v>
      </c>
      <c r="D1783" t="s">
        <v>578</v>
      </c>
      <c r="E1783" t="s">
        <v>421</v>
      </c>
      <c r="F1783">
        <v>7</v>
      </c>
      <c r="G1783" t="s">
        <v>1440</v>
      </c>
      <c r="H1783" t="s">
        <v>1440</v>
      </c>
      <c r="I1783" s="30">
        <v>4.68</v>
      </c>
      <c r="J1783" s="30">
        <v>4.68</v>
      </c>
      <c r="K1783" s="30">
        <v>5</v>
      </c>
      <c r="L1783" s="30">
        <v>32.9</v>
      </c>
      <c r="M1783" s="30">
        <v>7</v>
      </c>
      <c r="N1783" s="30">
        <v>1</v>
      </c>
      <c r="O1783" s="30">
        <v>10</v>
      </c>
      <c r="P1783" s="30">
        <v>1</v>
      </c>
      <c r="Q1783" s="30">
        <f t="shared" si="243"/>
        <v>4.68</v>
      </c>
      <c r="R1783" s="30">
        <f t="shared" si="244"/>
        <v>4.68</v>
      </c>
      <c r="S1783" s="30">
        <f t="shared" si="245"/>
        <v>5</v>
      </c>
      <c r="T1783" s="30">
        <f t="shared" si="246"/>
        <v>32.9</v>
      </c>
      <c r="U1783" s="30">
        <f t="shared" si="247"/>
        <v>7</v>
      </c>
      <c r="V1783" s="30">
        <f t="shared" si="248"/>
        <v>1</v>
      </c>
      <c r="W1783" s="30">
        <f t="shared" si="249"/>
        <v>10</v>
      </c>
      <c r="X1783" s="30">
        <f t="shared" si="250"/>
        <v>1</v>
      </c>
      <c r="Y1783" s="30">
        <f t="shared" si="251"/>
        <v>66.259999999999991</v>
      </c>
    </row>
    <row r="1784" spans="1:25" x14ac:dyDescent="0.2">
      <c r="A1784" s="28">
        <v>43423</v>
      </c>
      <c r="B1784">
        <v>2018</v>
      </c>
      <c r="C1784">
        <v>11</v>
      </c>
      <c r="D1784" t="s">
        <v>578</v>
      </c>
      <c r="E1784" t="s">
        <v>62</v>
      </c>
      <c r="F1784">
        <v>1</v>
      </c>
      <c r="G1784" t="s">
        <v>1440</v>
      </c>
      <c r="H1784" t="s">
        <v>1440</v>
      </c>
      <c r="I1784" s="30">
        <v>6.01</v>
      </c>
      <c r="J1784" s="30">
        <v>2.44</v>
      </c>
      <c r="K1784" s="30">
        <v>2</v>
      </c>
      <c r="L1784" s="30">
        <v>47.2</v>
      </c>
      <c r="M1784" s="30">
        <v>6</v>
      </c>
      <c r="N1784" s="30">
        <v>3</v>
      </c>
      <c r="O1784" s="30">
        <v>3</v>
      </c>
      <c r="P1784" s="30">
        <v>0</v>
      </c>
      <c r="Q1784" s="30">
        <f t="shared" si="243"/>
        <v>6.01</v>
      </c>
      <c r="R1784" s="30">
        <f t="shared" si="244"/>
        <v>2.44</v>
      </c>
      <c r="S1784" s="30">
        <f t="shared" si="245"/>
        <v>2</v>
      </c>
      <c r="T1784" s="30">
        <f t="shared" si="246"/>
        <v>47.2</v>
      </c>
      <c r="U1784" s="30">
        <f t="shared" si="247"/>
        <v>6</v>
      </c>
      <c r="V1784" s="30">
        <f t="shared" si="248"/>
        <v>3</v>
      </c>
      <c r="W1784" s="30">
        <f t="shared" si="249"/>
        <v>3</v>
      </c>
      <c r="X1784" s="30">
        <f t="shared" si="250"/>
        <v>0</v>
      </c>
      <c r="Y1784" s="30">
        <f t="shared" si="251"/>
        <v>69.650000000000006</v>
      </c>
    </row>
    <row r="1785" spans="1:25" x14ac:dyDescent="0.2">
      <c r="A1785" s="28">
        <v>43424</v>
      </c>
      <c r="B1785">
        <v>2018</v>
      </c>
      <c r="C1785">
        <v>11</v>
      </c>
      <c r="D1785" t="s">
        <v>578</v>
      </c>
      <c r="E1785" t="s">
        <v>411</v>
      </c>
      <c r="F1785">
        <v>2</v>
      </c>
      <c r="G1785" t="s">
        <v>1440</v>
      </c>
      <c r="H1785" t="s">
        <v>1440</v>
      </c>
      <c r="I1785" s="30">
        <v>5.33</v>
      </c>
      <c r="J1785" s="30">
        <v>3.8029999999999999</v>
      </c>
      <c r="K1785" s="30">
        <v>4</v>
      </c>
      <c r="L1785" s="30">
        <v>31.5</v>
      </c>
      <c r="M1785" s="30">
        <v>4</v>
      </c>
      <c r="N1785" s="30">
        <v>1</v>
      </c>
      <c r="O1785" s="30">
        <v>10</v>
      </c>
      <c r="P1785" s="30">
        <v>3</v>
      </c>
      <c r="Q1785" s="30">
        <f t="shared" si="243"/>
        <v>5.33</v>
      </c>
      <c r="R1785" s="30">
        <f t="shared" si="244"/>
        <v>3.8029999999999999</v>
      </c>
      <c r="S1785" s="30">
        <f t="shared" si="245"/>
        <v>4</v>
      </c>
      <c r="T1785" s="30">
        <f t="shared" si="246"/>
        <v>31.5</v>
      </c>
      <c r="U1785" s="30">
        <f t="shared" si="247"/>
        <v>4</v>
      </c>
      <c r="V1785" s="30">
        <f t="shared" si="248"/>
        <v>1</v>
      </c>
      <c r="W1785" s="30">
        <f t="shared" si="249"/>
        <v>10</v>
      </c>
      <c r="X1785" s="30">
        <f t="shared" si="250"/>
        <v>3</v>
      </c>
      <c r="Y1785" s="30">
        <f t="shared" si="251"/>
        <v>62.632999999999996</v>
      </c>
    </row>
    <row r="1786" spans="1:25" x14ac:dyDescent="0.2">
      <c r="A1786" s="28">
        <v>43425</v>
      </c>
      <c r="B1786">
        <v>2018</v>
      </c>
      <c r="C1786">
        <v>11</v>
      </c>
      <c r="D1786" t="s">
        <v>578</v>
      </c>
      <c r="E1786" t="s">
        <v>413</v>
      </c>
      <c r="F1786">
        <v>3</v>
      </c>
      <c r="G1786" t="s">
        <v>1440</v>
      </c>
      <c r="H1786" t="s">
        <v>1440</v>
      </c>
      <c r="I1786" s="30">
        <v>7</v>
      </c>
      <c r="J1786" s="30">
        <v>2.34</v>
      </c>
      <c r="K1786" s="30">
        <v>3.25</v>
      </c>
      <c r="L1786" s="30">
        <v>22</v>
      </c>
      <c r="M1786" s="30">
        <v>5</v>
      </c>
      <c r="N1786" s="30">
        <v>0</v>
      </c>
      <c r="O1786" s="30">
        <v>5</v>
      </c>
      <c r="P1786" s="30">
        <v>1</v>
      </c>
      <c r="Q1786" s="30">
        <f t="shared" si="243"/>
        <v>7</v>
      </c>
      <c r="R1786" s="30">
        <f t="shared" si="244"/>
        <v>2.34</v>
      </c>
      <c r="S1786" s="30">
        <f t="shared" si="245"/>
        <v>3.25</v>
      </c>
      <c r="T1786" s="30">
        <f t="shared" si="246"/>
        <v>22</v>
      </c>
      <c r="U1786" s="30">
        <f t="shared" si="247"/>
        <v>5</v>
      </c>
      <c r="V1786" s="30">
        <f t="shared" si="248"/>
        <v>0</v>
      </c>
      <c r="W1786" s="30">
        <f t="shared" si="249"/>
        <v>5</v>
      </c>
      <c r="X1786" s="30">
        <f t="shared" si="250"/>
        <v>1</v>
      </c>
      <c r="Y1786" s="30">
        <f t="shared" si="251"/>
        <v>45.59</v>
      </c>
    </row>
    <row r="1787" spans="1:25" x14ac:dyDescent="0.2">
      <c r="A1787" s="28">
        <v>43426</v>
      </c>
      <c r="B1787">
        <v>2018</v>
      </c>
      <c r="C1787">
        <v>11</v>
      </c>
      <c r="D1787" t="s">
        <v>578</v>
      </c>
      <c r="E1787" t="s">
        <v>415</v>
      </c>
      <c r="F1787">
        <v>4</v>
      </c>
      <c r="G1787" t="s">
        <v>1440</v>
      </c>
      <c r="H1787" t="s">
        <v>1440</v>
      </c>
      <c r="I1787" s="30">
        <v>8</v>
      </c>
      <c r="J1787" s="30">
        <v>7.0659999999999998</v>
      </c>
      <c r="K1787" s="30">
        <v>3</v>
      </c>
      <c r="L1787" s="30">
        <v>22.4</v>
      </c>
      <c r="M1787" s="30">
        <v>9</v>
      </c>
      <c r="N1787" s="30">
        <v>0</v>
      </c>
      <c r="O1787" s="30">
        <v>15</v>
      </c>
      <c r="P1787" s="30">
        <v>2</v>
      </c>
      <c r="Q1787" s="30">
        <f t="shared" si="243"/>
        <v>8</v>
      </c>
      <c r="R1787" s="30">
        <f t="shared" si="244"/>
        <v>7.0659999999999998</v>
      </c>
      <c r="S1787" s="30">
        <f t="shared" si="245"/>
        <v>3</v>
      </c>
      <c r="T1787" s="30">
        <f t="shared" si="246"/>
        <v>22.4</v>
      </c>
      <c r="U1787" s="30">
        <f t="shared" si="247"/>
        <v>9</v>
      </c>
      <c r="V1787" s="30">
        <f t="shared" si="248"/>
        <v>0</v>
      </c>
      <c r="W1787" s="30">
        <f t="shared" si="249"/>
        <v>15</v>
      </c>
      <c r="X1787" s="30">
        <f t="shared" si="250"/>
        <v>2</v>
      </c>
      <c r="Y1787" s="30">
        <f t="shared" si="251"/>
        <v>66.465999999999994</v>
      </c>
    </row>
    <row r="1788" spans="1:25" x14ac:dyDescent="0.2">
      <c r="A1788" s="28">
        <v>43427</v>
      </c>
      <c r="B1788">
        <v>2018</v>
      </c>
      <c r="C1788">
        <v>11</v>
      </c>
      <c r="D1788" t="s">
        <v>578</v>
      </c>
      <c r="E1788" t="s">
        <v>417</v>
      </c>
      <c r="F1788">
        <v>5</v>
      </c>
      <c r="G1788" t="s">
        <v>1440</v>
      </c>
      <c r="H1788" t="s">
        <v>1440</v>
      </c>
      <c r="I1788" s="30">
        <v>6</v>
      </c>
      <c r="J1788" s="30">
        <v>4.4720000000000004</v>
      </c>
      <c r="K1788" s="30">
        <v>3</v>
      </c>
      <c r="L1788" s="30">
        <v>29.6</v>
      </c>
      <c r="M1788" s="30">
        <v>13</v>
      </c>
      <c r="N1788" s="30">
        <v>1</v>
      </c>
      <c r="O1788" s="30">
        <v>24</v>
      </c>
      <c r="P1788" s="30">
        <v>3</v>
      </c>
      <c r="Q1788" s="30">
        <f t="shared" si="243"/>
        <v>6</v>
      </c>
      <c r="R1788" s="30">
        <f t="shared" si="244"/>
        <v>4.4720000000000004</v>
      </c>
      <c r="S1788" s="30">
        <f t="shared" si="245"/>
        <v>3</v>
      </c>
      <c r="T1788" s="30">
        <f t="shared" si="246"/>
        <v>29.6</v>
      </c>
      <c r="U1788" s="30">
        <f t="shared" si="247"/>
        <v>13</v>
      </c>
      <c r="V1788" s="30">
        <f t="shared" si="248"/>
        <v>1</v>
      </c>
      <c r="W1788" s="30">
        <f t="shared" si="249"/>
        <v>24</v>
      </c>
      <c r="X1788" s="30">
        <f t="shared" si="250"/>
        <v>3</v>
      </c>
      <c r="Y1788" s="30">
        <f t="shared" si="251"/>
        <v>84.072000000000003</v>
      </c>
    </row>
    <row r="1789" spans="1:25" x14ac:dyDescent="0.2">
      <c r="A1789" s="28">
        <v>43428</v>
      </c>
      <c r="B1789">
        <v>2018</v>
      </c>
      <c r="C1789">
        <v>11</v>
      </c>
      <c r="D1789" t="s">
        <v>578</v>
      </c>
      <c r="E1789" t="s">
        <v>419</v>
      </c>
      <c r="F1789">
        <v>6</v>
      </c>
      <c r="G1789" t="s">
        <v>1440</v>
      </c>
      <c r="H1789" t="s">
        <v>1440</v>
      </c>
      <c r="I1789" s="30">
        <v>5.66</v>
      </c>
      <c r="J1789" s="30">
        <v>5.78</v>
      </c>
      <c r="K1789" s="30">
        <v>5</v>
      </c>
      <c r="L1789" s="30">
        <v>29.2</v>
      </c>
      <c r="M1789" s="30">
        <v>11</v>
      </c>
      <c r="N1789" s="30">
        <v>0</v>
      </c>
      <c r="O1789" s="30">
        <v>7</v>
      </c>
      <c r="P1789" s="30">
        <v>0.3</v>
      </c>
      <c r="Q1789" s="30">
        <f t="shared" si="243"/>
        <v>5.66</v>
      </c>
      <c r="R1789" s="30">
        <f t="shared" si="244"/>
        <v>5.78</v>
      </c>
      <c r="S1789" s="30">
        <f t="shared" si="245"/>
        <v>5</v>
      </c>
      <c r="T1789" s="30">
        <f t="shared" si="246"/>
        <v>29.2</v>
      </c>
      <c r="U1789" s="30">
        <f t="shared" si="247"/>
        <v>11</v>
      </c>
      <c r="V1789" s="30">
        <f t="shared" si="248"/>
        <v>0</v>
      </c>
      <c r="W1789" s="30">
        <f t="shared" si="249"/>
        <v>7</v>
      </c>
      <c r="X1789" s="30">
        <f t="shared" si="250"/>
        <v>0.3</v>
      </c>
      <c r="Y1789" s="30">
        <f t="shared" si="251"/>
        <v>63.94</v>
      </c>
    </row>
    <row r="1790" spans="1:25" x14ac:dyDescent="0.2">
      <c r="A1790" s="28">
        <v>43429</v>
      </c>
      <c r="B1790">
        <v>2018</v>
      </c>
      <c r="C1790">
        <v>11</v>
      </c>
      <c r="D1790" t="s">
        <v>578</v>
      </c>
      <c r="E1790" t="s">
        <v>421</v>
      </c>
      <c r="F1790">
        <v>7</v>
      </c>
      <c r="G1790" t="s">
        <v>1440</v>
      </c>
      <c r="H1790" t="s">
        <v>1440</v>
      </c>
      <c r="I1790" s="30">
        <v>5.33</v>
      </c>
      <c r="J1790" s="30">
        <v>3.593</v>
      </c>
      <c r="K1790" s="30">
        <v>3.15</v>
      </c>
      <c r="L1790" s="30">
        <v>19.100000000000001</v>
      </c>
      <c r="M1790" s="30">
        <v>6</v>
      </c>
      <c r="N1790" s="30">
        <v>1</v>
      </c>
      <c r="O1790" s="30">
        <v>3</v>
      </c>
      <c r="P1790" s="30">
        <v>2</v>
      </c>
      <c r="Q1790" s="30">
        <f t="shared" si="243"/>
        <v>5.33</v>
      </c>
      <c r="R1790" s="30">
        <f t="shared" si="244"/>
        <v>3.593</v>
      </c>
      <c r="S1790" s="30">
        <f t="shared" si="245"/>
        <v>3.15</v>
      </c>
      <c r="T1790" s="30">
        <f t="shared" si="246"/>
        <v>19.100000000000001</v>
      </c>
      <c r="U1790" s="30">
        <f t="shared" si="247"/>
        <v>6</v>
      </c>
      <c r="V1790" s="30">
        <f t="shared" si="248"/>
        <v>1</v>
      </c>
      <c r="W1790" s="30">
        <f t="shared" si="249"/>
        <v>3</v>
      </c>
      <c r="X1790" s="30">
        <f t="shared" si="250"/>
        <v>2</v>
      </c>
      <c r="Y1790" s="30">
        <f t="shared" si="251"/>
        <v>43.173000000000002</v>
      </c>
    </row>
    <row r="1791" spans="1:25" x14ac:dyDescent="0.2">
      <c r="A1791" s="28">
        <v>43430</v>
      </c>
      <c r="B1791">
        <v>2018</v>
      </c>
      <c r="C1791">
        <v>11</v>
      </c>
      <c r="D1791" t="s">
        <v>578</v>
      </c>
      <c r="E1791" t="s">
        <v>62</v>
      </c>
      <c r="F1791">
        <v>1</v>
      </c>
      <c r="G1791" t="s">
        <v>1440</v>
      </c>
      <c r="H1791" t="s">
        <v>1440</v>
      </c>
      <c r="I1791" s="30">
        <v>5.33</v>
      </c>
      <c r="J1791" s="30">
        <v>2.34</v>
      </c>
      <c r="K1791" s="30">
        <v>2</v>
      </c>
      <c r="L1791" s="30">
        <v>36.299999999999997</v>
      </c>
      <c r="M1791" s="30">
        <v>15</v>
      </c>
      <c r="N1791" s="30">
        <v>1</v>
      </c>
      <c r="O1791" s="30">
        <v>16</v>
      </c>
      <c r="P1791" s="30">
        <v>3</v>
      </c>
      <c r="Q1791" s="30">
        <f t="shared" si="243"/>
        <v>5.33</v>
      </c>
      <c r="R1791" s="30">
        <f t="shared" si="244"/>
        <v>2.34</v>
      </c>
      <c r="S1791" s="30">
        <f t="shared" si="245"/>
        <v>2</v>
      </c>
      <c r="T1791" s="30">
        <f t="shared" si="246"/>
        <v>36.299999999999997</v>
      </c>
      <c r="U1791" s="30">
        <f t="shared" si="247"/>
        <v>15</v>
      </c>
      <c r="V1791" s="30">
        <f t="shared" si="248"/>
        <v>1</v>
      </c>
      <c r="W1791" s="30">
        <f t="shared" si="249"/>
        <v>16</v>
      </c>
      <c r="X1791" s="30">
        <f t="shared" si="250"/>
        <v>3</v>
      </c>
      <c r="Y1791" s="30">
        <f t="shared" si="251"/>
        <v>80.97</v>
      </c>
    </row>
    <row r="1792" spans="1:25" x14ac:dyDescent="0.2">
      <c r="A1792" s="28">
        <v>43431</v>
      </c>
      <c r="B1792">
        <v>2018</v>
      </c>
      <c r="C1792">
        <v>11</v>
      </c>
      <c r="D1792" t="s">
        <v>578</v>
      </c>
      <c r="E1792" t="s">
        <v>411</v>
      </c>
      <c r="F1792">
        <v>2</v>
      </c>
      <c r="G1792" t="s">
        <v>1440</v>
      </c>
      <c r="H1792" t="s">
        <v>1440</v>
      </c>
      <c r="I1792" s="30">
        <v>8</v>
      </c>
      <c r="J1792" s="30">
        <v>4.67</v>
      </c>
      <c r="K1792" s="30">
        <v>2</v>
      </c>
      <c r="L1792" s="30">
        <v>41.5</v>
      </c>
      <c r="M1792" s="30">
        <v>2</v>
      </c>
      <c r="N1792" s="30">
        <v>0</v>
      </c>
      <c r="O1792" s="30">
        <v>5</v>
      </c>
      <c r="P1792" s="30">
        <v>2</v>
      </c>
      <c r="Q1792" s="30">
        <f t="shared" si="243"/>
        <v>8</v>
      </c>
      <c r="R1792" s="30">
        <f t="shared" si="244"/>
        <v>4.67</v>
      </c>
      <c r="S1792" s="30">
        <f t="shared" si="245"/>
        <v>2</v>
      </c>
      <c r="T1792" s="30">
        <f t="shared" si="246"/>
        <v>41.5</v>
      </c>
      <c r="U1792" s="30">
        <f t="shared" si="247"/>
        <v>2</v>
      </c>
      <c r="V1792" s="30">
        <f t="shared" si="248"/>
        <v>0</v>
      </c>
      <c r="W1792" s="30">
        <f t="shared" si="249"/>
        <v>5</v>
      </c>
      <c r="X1792" s="30">
        <f t="shared" si="250"/>
        <v>2</v>
      </c>
      <c r="Y1792" s="30">
        <f t="shared" si="251"/>
        <v>65.17</v>
      </c>
    </row>
    <row r="1793" spans="1:25" x14ac:dyDescent="0.2">
      <c r="A1793" s="28">
        <v>43432</v>
      </c>
      <c r="B1793">
        <v>2018</v>
      </c>
      <c r="C1793">
        <v>11</v>
      </c>
      <c r="D1793" t="s">
        <v>578</v>
      </c>
      <c r="E1793" t="s">
        <v>413</v>
      </c>
      <c r="F1793">
        <v>3</v>
      </c>
      <c r="G1793" t="s">
        <v>1440</v>
      </c>
      <c r="H1793" t="s">
        <v>1440</v>
      </c>
      <c r="I1793" s="30">
        <v>3</v>
      </c>
      <c r="J1793" s="30">
        <v>5.67</v>
      </c>
      <c r="K1793" s="30">
        <v>1</v>
      </c>
      <c r="L1793" s="30">
        <v>24.4</v>
      </c>
      <c r="M1793" s="30">
        <v>15</v>
      </c>
      <c r="N1793" s="30">
        <v>2</v>
      </c>
      <c r="O1793" s="30">
        <v>8</v>
      </c>
      <c r="P1793" s="30">
        <v>4</v>
      </c>
      <c r="Q1793" s="30">
        <f t="shared" si="243"/>
        <v>3</v>
      </c>
      <c r="R1793" s="30">
        <f t="shared" si="244"/>
        <v>5.67</v>
      </c>
      <c r="S1793" s="30">
        <f t="shared" si="245"/>
        <v>1</v>
      </c>
      <c r="T1793" s="30">
        <f t="shared" si="246"/>
        <v>24.4</v>
      </c>
      <c r="U1793" s="30">
        <f t="shared" si="247"/>
        <v>15</v>
      </c>
      <c r="V1793" s="30">
        <f t="shared" si="248"/>
        <v>2</v>
      </c>
      <c r="W1793" s="30">
        <f t="shared" si="249"/>
        <v>8</v>
      </c>
      <c r="X1793" s="30">
        <f t="shared" si="250"/>
        <v>4</v>
      </c>
      <c r="Y1793" s="30">
        <f t="shared" si="251"/>
        <v>63.07</v>
      </c>
    </row>
    <row r="1794" spans="1:25" x14ac:dyDescent="0.2">
      <c r="A1794" s="28">
        <v>43433</v>
      </c>
      <c r="B1794">
        <v>2018</v>
      </c>
      <c r="C1794">
        <v>11</v>
      </c>
      <c r="D1794" t="s">
        <v>578</v>
      </c>
      <c r="E1794" t="s">
        <v>415</v>
      </c>
      <c r="F1794">
        <v>4</v>
      </c>
      <c r="G1794" t="s">
        <v>1440</v>
      </c>
      <c r="H1794" t="s">
        <v>1440</v>
      </c>
      <c r="I1794" s="30">
        <v>4.33</v>
      </c>
      <c r="J1794" s="30">
        <v>4.32</v>
      </c>
      <c r="K1794" s="30">
        <v>1</v>
      </c>
      <c r="L1794" s="30">
        <v>22.6</v>
      </c>
      <c r="M1794" s="30">
        <v>7</v>
      </c>
      <c r="N1794" s="30">
        <v>0</v>
      </c>
      <c r="O1794" s="30">
        <v>1</v>
      </c>
      <c r="P1794" s="30">
        <v>3</v>
      </c>
      <c r="Q1794" s="30">
        <f t="shared" ref="Q1794:Q1857" si="252">IF($H1794="Oui",I1794,"")</f>
        <v>4.33</v>
      </c>
      <c r="R1794" s="30">
        <f t="shared" ref="R1794:R1857" si="253">IF($H1794="Oui",J1794,"")</f>
        <v>4.32</v>
      </c>
      <c r="S1794" s="30">
        <f t="shared" ref="S1794:S1857" si="254">IF($H1794="Oui",K1794,"")</f>
        <v>1</v>
      </c>
      <c r="T1794" s="30">
        <f t="shared" ref="T1794:T1857" si="255">IF($H1794="Oui",L1794,"")</f>
        <v>22.6</v>
      </c>
      <c r="U1794" s="30">
        <f t="shared" ref="U1794:U1857" si="256">IF($H1794="Oui",M1794,"")</f>
        <v>7</v>
      </c>
      <c r="V1794" s="30">
        <f t="shared" ref="V1794:V1857" si="257">IF($H1794="Oui",N1794,"")</f>
        <v>0</v>
      </c>
      <c r="W1794" s="30">
        <f t="shared" ref="W1794:W1857" si="258">IF($H1794="Oui",O1794,"")</f>
        <v>1</v>
      </c>
      <c r="X1794" s="30">
        <f t="shared" ref="X1794:X1857" si="259">IF($H1794="Oui",P1794,"")</f>
        <v>3</v>
      </c>
      <c r="Y1794" s="30">
        <f t="shared" ref="Y1794:Y1857" si="260">SUM(I1794:P1794)</f>
        <v>43.25</v>
      </c>
    </row>
    <row r="1795" spans="1:25" x14ac:dyDescent="0.2">
      <c r="A1795" s="28">
        <v>43434</v>
      </c>
      <c r="B1795">
        <v>2018</v>
      </c>
      <c r="C1795">
        <v>11</v>
      </c>
      <c r="D1795" t="s">
        <v>578</v>
      </c>
      <c r="E1795" t="s">
        <v>417</v>
      </c>
      <c r="F1795">
        <v>5</v>
      </c>
      <c r="G1795" t="s">
        <v>1440</v>
      </c>
      <c r="H1795" t="s">
        <v>1440</v>
      </c>
      <c r="I1795" s="30">
        <v>1</v>
      </c>
      <c r="J1795" s="30">
        <v>3.01</v>
      </c>
      <c r="K1795" s="30">
        <v>1</v>
      </c>
      <c r="L1795" s="30">
        <v>22.4</v>
      </c>
      <c r="M1795" s="30">
        <v>3</v>
      </c>
      <c r="N1795" s="30">
        <v>0</v>
      </c>
      <c r="O1795" s="30">
        <v>0</v>
      </c>
      <c r="P1795" s="30">
        <v>2.5</v>
      </c>
      <c r="Q1795" s="30">
        <f t="shared" si="252"/>
        <v>1</v>
      </c>
      <c r="R1795" s="30">
        <f t="shared" si="253"/>
        <v>3.01</v>
      </c>
      <c r="S1795" s="30">
        <f t="shared" si="254"/>
        <v>1</v>
      </c>
      <c r="T1795" s="30">
        <f t="shared" si="255"/>
        <v>22.4</v>
      </c>
      <c r="U1795" s="30">
        <f t="shared" si="256"/>
        <v>3</v>
      </c>
      <c r="V1795" s="30">
        <f t="shared" si="257"/>
        <v>0</v>
      </c>
      <c r="W1795" s="30">
        <f t="shared" si="258"/>
        <v>0</v>
      </c>
      <c r="X1795" s="30">
        <f t="shared" si="259"/>
        <v>2.5</v>
      </c>
      <c r="Y1795" s="30">
        <f t="shared" si="260"/>
        <v>32.909999999999997</v>
      </c>
    </row>
    <row r="1796" spans="1:25" x14ac:dyDescent="0.2">
      <c r="A1796" s="28">
        <v>43435</v>
      </c>
      <c r="B1796">
        <v>2018</v>
      </c>
      <c r="C1796">
        <v>12</v>
      </c>
      <c r="D1796" t="s">
        <v>516</v>
      </c>
      <c r="E1796" t="s">
        <v>419</v>
      </c>
      <c r="F1796">
        <v>6</v>
      </c>
      <c r="G1796" t="s">
        <v>1440</v>
      </c>
      <c r="H1796" t="s">
        <v>1440</v>
      </c>
      <c r="I1796" s="30">
        <v>7</v>
      </c>
      <c r="J1796" s="30">
        <v>8.7789999999999999</v>
      </c>
      <c r="K1796" s="30">
        <v>2.0499999999999998</v>
      </c>
      <c r="L1796" s="30">
        <v>41</v>
      </c>
      <c r="M1796" s="30">
        <v>7</v>
      </c>
      <c r="N1796" s="30">
        <v>3</v>
      </c>
      <c r="O1796" s="30">
        <v>13</v>
      </c>
      <c r="P1796" s="30">
        <v>2</v>
      </c>
      <c r="Q1796" s="30">
        <f t="shared" si="252"/>
        <v>7</v>
      </c>
      <c r="R1796" s="30">
        <f t="shared" si="253"/>
        <v>8.7789999999999999</v>
      </c>
      <c r="S1796" s="30">
        <f t="shared" si="254"/>
        <v>2.0499999999999998</v>
      </c>
      <c r="T1796" s="30">
        <f t="shared" si="255"/>
        <v>41</v>
      </c>
      <c r="U1796" s="30">
        <f t="shared" si="256"/>
        <v>7</v>
      </c>
      <c r="V1796" s="30">
        <f t="shared" si="257"/>
        <v>3</v>
      </c>
      <c r="W1796" s="30">
        <f t="shared" si="258"/>
        <v>13</v>
      </c>
      <c r="X1796" s="30">
        <f t="shared" si="259"/>
        <v>2</v>
      </c>
      <c r="Y1796" s="30">
        <f t="shared" si="260"/>
        <v>83.829000000000008</v>
      </c>
    </row>
    <row r="1797" spans="1:25" x14ac:dyDescent="0.2">
      <c r="A1797" s="28">
        <v>43436</v>
      </c>
      <c r="B1797">
        <v>2018</v>
      </c>
      <c r="C1797">
        <v>12</v>
      </c>
      <c r="D1797" t="s">
        <v>516</v>
      </c>
      <c r="E1797" t="s">
        <v>421</v>
      </c>
      <c r="F1797">
        <v>7</v>
      </c>
      <c r="G1797" t="s">
        <v>1440</v>
      </c>
      <c r="H1797" t="s">
        <v>1440</v>
      </c>
      <c r="I1797" s="30">
        <v>3.17</v>
      </c>
      <c r="J1797" s="30">
        <v>5.7789999999999999</v>
      </c>
      <c r="K1797" s="30">
        <v>10</v>
      </c>
      <c r="L1797" s="30">
        <v>65.7</v>
      </c>
      <c r="M1797" s="30">
        <v>6</v>
      </c>
      <c r="N1797" s="30">
        <v>0</v>
      </c>
      <c r="O1797" s="30">
        <v>27</v>
      </c>
      <c r="P1797" s="30">
        <v>8</v>
      </c>
      <c r="Q1797" s="30">
        <f t="shared" si="252"/>
        <v>3.17</v>
      </c>
      <c r="R1797" s="30">
        <f t="shared" si="253"/>
        <v>5.7789999999999999</v>
      </c>
      <c r="S1797" s="30">
        <f t="shared" si="254"/>
        <v>10</v>
      </c>
      <c r="T1797" s="30">
        <f t="shared" si="255"/>
        <v>65.7</v>
      </c>
      <c r="U1797" s="30">
        <f t="shared" si="256"/>
        <v>6</v>
      </c>
      <c r="V1797" s="30">
        <f t="shared" si="257"/>
        <v>0</v>
      </c>
      <c r="W1797" s="30">
        <f t="shared" si="258"/>
        <v>27</v>
      </c>
      <c r="X1797" s="30">
        <f t="shared" si="259"/>
        <v>8</v>
      </c>
      <c r="Y1797" s="30">
        <f t="shared" si="260"/>
        <v>125.649</v>
      </c>
    </row>
    <row r="1798" spans="1:25" x14ac:dyDescent="0.2">
      <c r="A1798" s="28">
        <v>43437</v>
      </c>
      <c r="B1798">
        <v>2018</v>
      </c>
      <c r="C1798">
        <v>12</v>
      </c>
      <c r="D1798" t="s">
        <v>516</v>
      </c>
      <c r="E1798" t="s">
        <v>62</v>
      </c>
      <c r="F1798">
        <v>1</v>
      </c>
      <c r="G1798" t="s">
        <v>1440</v>
      </c>
      <c r="H1798" t="s">
        <v>1440</v>
      </c>
      <c r="I1798" s="30">
        <v>6</v>
      </c>
      <c r="J1798" s="30">
        <v>5.0830000000000002</v>
      </c>
      <c r="K1798" s="30">
        <v>2.1</v>
      </c>
      <c r="L1798" s="30">
        <v>44</v>
      </c>
      <c r="M1798" s="30">
        <v>13</v>
      </c>
      <c r="N1798" s="30">
        <v>0</v>
      </c>
      <c r="O1798" s="30">
        <v>13</v>
      </c>
      <c r="P1798" s="30">
        <v>1</v>
      </c>
      <c r="Q1798" s="30">
        <f t="shared" si="252"/>
        <v>6</v>
      </c>
      <c r="R1798" s="30">
        <f t="shared" si="253"/>
        <v>5.0830000000000002</v>
      </c>
      <c r="S1798" s="30">
        <f t="shared" si="254"/>
        <v>2.1</v>
      </c>
      <c r="T1798" s="30">
        <f t="shared" si="255"/>
        <v>44</v>
      </c>
      <c r="U1798" s="30">
        <f t="shared" si="256"/>
        <v>13</v>
      </c>
      <c r="V1798" s="30">
        <f t="shared" si="257"/>
        <v>0</v>
      </c>
      <c r="W1798" s="30">
        <f t="shared" si="258"/>
        <v>13</v>
      </c>
      <c r="X1798" s="30">
        <f t="shared" si="259"/>
        <v>1</v>
      </c>
      <c r="Y1798" s="30">
        <f t="shared" si="260"/>
        <v>84.182999999999993</v>
      </c>
    </row>
    <row r="1799" spans="1:25" x14ac:dyDescent="0.2">
      <c r="A1799" s="28">
        <v>43438</v>
      </c>
      <c r="B1799">
        <v>2018</v>
      </c>
      <c r="C1799">
        <v>12</v>
      </c>
      <c r="D1799" t="s">
        <v>516</v>
      </c>
      <c r="E1799" t="s">
        <v>411</v>
      </c>
      <c r="F1799">
        <v>2</v>
      </c>
      <c r="G1799" t="s">
        <v>1440</v>
      </c>
      <c r="H1799" t="s">
        <v>1440</v>
      </c>
      <c r="I1799" s="30">
        <v>2.5</v>
      </c>
      <c r="J1799" s="30">
        <v>3</v>
      </c>
      <c r="K1799" s="30">
        <v>3</v>
      </c>
      <c r="L1799" s="30">
        <v>32.200000000000003</v>
      </c>
      <c r="M1799" s="30">
        <v>11</v>
      </c>
      <c r="N1799" s="30">
        <v>0</v>
      </c>
      <c r="O1799" s="30">
        <v>5</v>
      </c>
      <c r="P1799" s="30">
        <v>3</v>
      </c>
      <c r="Q1799" s="30">
        <f t="shared" si="252"/>
        <v>2.5</v>
      </c>
      <c r="R1799" s="30">
        <f t="shared" si="253"/>
        <v>3</v>
      </c>
      <c r="S1799" s="30">
        <f t="shared" si="254"/>
        <v>3</v>
      </c>
      <c r="T1799" s="30">
        <f t="shared" si="255"/>
        <v>32.200000000000003</v>
      </c>
      <c r="U1799" s="30">
        <f t="shared" si="256"/>
        <v>11</v>
      </c>
      <c r="V1799" s="30">
        <f t="shared" si="257"/>
        <v>0</v>
      </c>
      <c r="W1799" s="30">
        <f t="shared" si="258"/>
        <v>5</v>
      </c>
      <c r="X1799" s="30">
        <f t="shared" si="259"/>
        <v>3</v>
      </c>
      <c r="Y1799" s="30">
        <f t="shared" si="260"/>
        <v>59.7</v>
      </c>
    </row>
    <row r="1800" spans="1:25" x14ac:dyDescent="0.2">
      <c r="A1800" s="28">
        <v>43439</v>
      </c>
      <c r="B1800">
        <v>2018</v>
      </c>
      <c r="C1800">
        <v>12</v>
      </c>
      <c r="D1800" t="s">
        <v>516</v>
      </c>
      <c r="E1800" t="s">
        <v>413</v>
      </c>
      <c r="F1800">
        <v>3</v>
      </c>
      <c r="G1800" t="s">
        <v>1440</v>
      </c>
      <c r="H1800" t="s">
        <v>1440</v>
      </c>
      <c r="I1800" s="30">
        <v>5.33</v>
      </c>
      <c r="J1800" s="30">
        <v>3.726</v>
      </c>
      <c r="K1800" s="30">
        <v>3.5</v>
      </c>
      <c r="L1800" s="30">
        <v>41.3</v>
      </c>
      <c r="M1800" s="30">
        <v>13</v>
      </c>
      <c r="N1800" s="30">
        <v>0</v>
      </c>
      <c r="O1800" s="30">
        <v>15</v>
      </c>
      <c r="P1800" s="30">
        <v>2</v>
      </c>
      <c r="Q1800" s="30">
        <f t="shared" si="252"/>
        <v>5.33</v>
      </c>
      <c r="R1800" s="30">
        <f t="shared" si="253"/>
        <v>3.726</v>
      </c>
      <c r="S1800" s="30">
        <f t="shared" si="254"/>
        <v>3.5</v>
      </c>
      <c r="T1800" s="30">
        <f t="shared" si="255"/>
        <v>41.3</v>
      </c>
      <c r="U1800" s="30">
        <f t="shared" si="256"/>
        <v>13</v>
      </c>
      <c r="V1800" s="30">
        <f t="shared" si="257"/>
        <v>0</v>
      </c>
      <c r="W1800" s="30">
        <f t="shared" si="258"/>
        <v>15</v>
      </c>
      <c r="X1800" s="30">
        <f t="shared" si="259"/>
        <v>2</v>
      </c>
      <c r="Y1800" s="30">
        <f t="shared" si="260"/>
        <v>83.855999999999995</v>
      </c>
    </row>
    <row r="1801" spans="1:25" x14ac:dyDescent="0.2">
      <c r="A1801" s="28">
        <v>43440</v>
      </c>
      <c r="B1801">
        <v>2018</v>
      </c>
      <c r="C1801">
        <v>12</v>
      </c>
      <c r="D1801" t="s">
        <v>516</v>
      </c>
      <c r="E1801" t="s">
        <v>415</v>
      </c>
      <c r="F1801">
        <v>4</v>
      </c>
      <c r="G1801" t="s">
        <v>1440</v>
      </c>
      <c r="H1801" t="s">
        <v>1440</v>
      </c>
      <c r="I1801" s="30">
        <v>7.84</v>
      </c>
      <c r="J1801" s="30">
        <v>2.2429999999999999</v>
      </c>
      <c r="K1801" s="30">
        <v>1</v>
      </c>
      <c r="L1801" s="30">
        <v>47.5</v>
      </c>
      <c r="M1801" s="30">
        <v>9</v>
      </c>
      <c r="N1801" s="30">
        <v>3</v>
      </c>
      <c r="O1801" s="30">
        <v>1</v>
      </c>
      <c r="P1801" s="30">
        <v>0</v>
      </c>
      <c r="Q1801" s="30">
        <f t="shared" si="252"/>
        <v>7.84</v>
      </c>
      <c r="R1801" s="30">
        <f t="shared" si="253"/>
        <v>2.2429999999999999</v>
      </c>
      <c r="S1801" s="30">
        <f t="shared" si="254"/>
        <v>1</v>
      </c>
      <c r="T1801" s="30">
        <f t="shared" si="255"/>
        <v>47.5</v>
      </c>
      <c r="U1801" s="30">
        <f t="shared" si="256"/>
        <v>9</v>
      </c>
      <c r="V1801" s="30">
        <f t="shared" si="257"/>
        <v>3</v>
      </c>
      <c r="W1801" s="30">
        <f t="shared" si="258"/>
        <v>1</v>
      </c>
      <c r="X1801" s="30">
        <f t="shared" si="259"/>
        <v>0</v>
      </c>
      <c r="Y1801" s="30">
        <f t="shared" si="260"/>
        <v>71.582999999999998</v>
      </c>
    </row>
    <row r="1802" spans="1:25" x14ac:dyDescent="0.2">
      <c r="A1802" s="28">
        <v>43441</v>
      </c>
      <c r="B1802">
        <v>2018</v>
      </c>
      <c r="C1802">
        <v>12</v>
      </c>
      <c r="D1802" t="s">
        <v>516</v>
      </c>
      <c r="E1802" t="s">
        <v>417</v>
      </c>
      <c r="F1802">
        <v>5</v>
      </c>
      <c r="G1802" t="s">
        <v>1440</v>
      </c>
      <c r="H1802" t="s">
        <v>1440</v>
      </c>
      <c r="I1802" s="30">
        <v>5</v>
      </c>
      <c r="J1802" s="30">
        <v>3.01</v>
      </c>
      <c r="K1802" s="30">
        <v>3</v>
      </c>
      <c r="L1802" s="30">
        <v>47.4</v>
      </c>
      <c r="M1802" s="30">
        <v>14</v>
      </c>
      <c r="N1802" s="30">
        <v>0</v>
      </c>
      <c r="O1802" s="30">
        <v>12</v>
      </c>
      <c r="P1802" s="30">
        <v>3</v>
      </c>
      <c r="Q1802" s="30">
        <f t="shared" si="252"/>
        <v>5</v>
      </c>
      <c r="R1802" s="30">
        <f t="shared" si="253"/>
        <v>3.01</v>
      </c>
      <c r="S1802" s="30">
        <f t="shared" si="254"/>
        <v>3</v>
      </c>
      <c r="T1802" s="30">
        <f t="shared" si="255"/>
        <v>47.4</v>
      </c>
      <c r="U1802" s="30">
        <f t="shared" si="256"/>
        <v>14</v>
      </c>
      <c r="V1802" s="30">
        <f t="shared" si="257"/>
        <v>0</v>
      </c>
      <c r="W1802" s="30">
        <f t="shared" si="258"/>
        <v>12</v>
      </c>
      <c r="X1802" s="30">
        <f t="shared" si="259"/>
        <v>3</v>
      </c>
      <c r="Y1802" s="30">
        <f t="shared" si="260"/>
        <v>87.41</v>
      </c>
    </row>
    <row r="1803" spans="1:25" x14ac:dyDescent="0.2">
      <c r="A1803" s="28">
        <v>43442</v>
      </c>
      <c r="B1803">
        <v>2018</v>
      </c>
      <c r="C1803">
        <v>12</v>
      </c>
      <c r="D1803" t="s">
        <v>516</v>
      </c>
      <c r="E1803" t="s">
        <v>419</v>
      </c>
      <c r="F1803">
        <v>6</v>
      </c>
      <c r="G1803" t="s">
        <v>1440</v>
      </c>
      <c r="H1803" t="s">
        <v>1440</v>
      </c>
      <c r="I1803" s="30">
        <v>7</v>
      </c>
      <c r="J1803" s="30">
        <v>5</v>
      </c>
      <c r="K1803" s="30">
        <v>5</v>
      </c>
      <c r="L1803" s="30">
        <v>45.5</v>
      </c>
      <c r="M1803" s="30">
        <v>5</v>
      </c>
      <c r="N1803" s="30">
        <v>1</v>
      </c>
      <c r="O1803" s="30">
        <v>30</v>
      </c>
      <c r="P1803" s="30">
        <v>3</v>
      </c>
      <c r="Q1803" s="30">
        <f t="shared" si="252"/>
        <v>7</v>
      </c>
      <c r="R1803" s="30">
        <f t="shared" si="253"/>
        <v>5</v>
      </c>
      <c r="S1803" s="30">
        <f t="shared" si="254"/>
        <v>5</v>
      </c>
      <c r="T1803" s="30">
        <f t="shared" si="255"/>
        <v>45.5</v>
      </c>
      <c r="U1803" s="30">
        <f t="shared" si="256"/>
        <v>5</v>
      </c>
      <c r="V1803" s="30">
        <f t="shared" si="257"/>
        <v>1</v>
      </c>
      <c r="W1803" s="30">
        <f t="shared" si="258"/>
        <v>30</v>
      </c>
      <c r="X1803" s="30">
        <f t="shared" si="259"/>
        <v>3</v>
      </c>
      <c r="Y1803" s="30">
        <f t="shared" si="260"/>
        <v>101.5</v>
      </c>
    </row>
    <row r="1804" spans="1:25" x14ac:dyDescent="0.2">
      <c r="A1804" s="28">
        <v>43443</v>
      </c>
      <c r="B1804">
        <v>2018</v>
      </c>
      <c r="C1804">
        <v>12</v>
      </c>
      <c r="D1804" t="s">
        <v>516</v>
      </c>
      <c r="E1804" t="s">
        <v>421</v>
      </c>
      <c r="F1804">
        <v>7</v>
      </c>
      <c r="G1804" t="s">
        <v>1440</v>
      </c>
      <c r="H1804" t="s">
        <v>1440</v>
      </c>
      <c r="I1804" s="30">
        <v>4.66</v>
      </c>
      <c r="J1804" s="30">
        <v>6.69</v>
      </c>
      <c r="K1804" s="30">
        <v>4.0999999999999996</v>
      </c>
      <c r="L1804" s="30">
        <v>57.7</v>
      </c>
      <c r="M1804" s="30">
        <v>9</v>
      </c>
      <c r="N1804" s="30">
        <v>0</v>
      </c>
      <c r="O1804" s="30">
        <v>11</v>
      </c>
      <c r="P1804" s="30">
        <v>0</v>
      </c>
      <c r="Q1804" s="30">
        <f t="shared" si="252"/>
        <v>4.66</v>
      </c>
      <c r="R1804" s="30">
        <f t="shared" si="253"/>
        <v>6.69</v>
      </c>
      <c r="S1804" s="30">
        <f t="shared" si="254"/>
        <v>4.0999999999999996</v>
      </c>
      <c r="T1804" s="30">
        <f t="shared" si="255"/>
        <v>57.7</v>
      </c>
      <c r="U1804" s="30">
        <f t="shared" si="256"/>
        <v>9</v>
      </c>
      <c r="V1804" s="30">
        <f t="shared" si="257"/>
        <v>0</v>
      </c>
      <c r="W1804" s="30">
        <f t="shared" si="258"/>
        <v>11</v>
      </c>
      <c r="X1804" s="30">
        <f t="shared" si="259"/>
        <v>0</v>
      </c>
      <c r="Y1804" s="30">
        <f t="shared" si="260"/>
        <v>93.15</v>
      </c>
    </row>
    <row r="1805" spans="1:25" x14ac:dyDescent="0.2">
      <c r="A1805" s="28">
        <v>43444</v>
      </c>
      <c r="B1805">
        <v>2018</v>
      </c>
      <c r="C1805">
        <v>12</v>
      </c>
      <c r="D1805" t="s">
        <v>516</v>
      </c>
      <c r="E1805" t="s">
        <v>62</v>
      </c>
      <c r="F1805">
        <v>1</v>
      </c>
      <c r="G1805" t="s">
        <v>1440</v>
      </c>
      <c r="H1805" t="s">
        <v>1440</v>
      </c>
      <c r="I1805" s="30">
        <v>4</v>
      </c>
      <c r="J1805" s="30">
        <v>5</v>
      </c>
      <c r="K1805" s="30">
        <v>1.5</v>
      </c>
      <c r="L1805" s="30">
        <v>23.8</v>
      </c>
      <c r="M1805" s="30">
        <v>12</v>
      </c>
      <c r="N1805" s="30">
        <v>1</v>
      </c>
      <c r="O1805" s="30">
        <v>7</v>
      </c>
      <c r="P1805" s="30">
        <v>1</v>
      </c>
      <c r="Q1805" s="30">
        <f t="shared" si="252"/>
        <v>4</v>
      </c>
      <c r="R1805" s="30">
        <f t="shared" si="253"/>
        <v>5</v>
      </c>
      <c r="S1805" s="30">
        <f t="shared" si="254"/>
        <v>1.5</v>
      </c>
      <c r="T1805" s="30">
        <f t="shared" si="255"/>
        <v>23.8</v>
      </c>
      <c r="U1805" s="30">
        <f t="shared" si="256"/>
        <v>12</v>
      </c>
      <c r="V1805" s="30">
        <f t="shared" si="257"/>
        <v>1</v>
      </c>
      <c r="W1805" s="30">
        <f t="shared" si="258"/>
        <v>7</v>
      </c>
      <c r="X1805" s="30">
        <f t="shared" si="259"/>
        <v>1</v>
      </c>
      <c r="Y1805" s="30">
        <f t="shared" si="260"/>
        <v>55.3</v>
      </c>
    </row>
    <row r="1806" spans="1:25" x14ac:dyDescent="0.2">
      <c r="A1806" s="28">
        <v>43445</v>
      </c>
      <c r="B1806">
        <v>2018</v>
      </c>
      <c r="C1806">
        <v>12</v>
      </c>
      <c r="D1806" t="s">
        <v>516</v>
      </c>
      <c r="E1806" t="s">
        <v>411</v>
      </c>
      <c r="F1806">
        <v>2</v>
      </c>
      <c r="G1806" t="s">
        <v>1440</v>
      </c>
      <c r="H1806" t="s">
        <v>1440</v>
      </c>
      <c r="I1806" s="30">
        <v>4</v>
      </c>
      <c r="J1806" s="30">
        <v>4.01</v>
      </c>
      <c r="K1806" s="30">
        <v>8.35</v>
      </c>
      <c r="L1806" s="30">
        <v>28</v>
      </c>
      <c r="M1806" s="30">
        <v>12</v>
      </c>
      <c r="N1806" s="30">
        <v>3</v>
      </c>
      <c r="O1806" s="30">
        <v>2</v>
      </c>
      <c r="P1806" s="30">
        <v>5.5</v>
      </c>
      <c r="Q1806" s="30">
        <f t="shared" si="252"/>
        <v>4</v>
      </c>
      <c r="R1806" s="30">
        <f t="shared" si="253"/>
        <v>4.01</v>
      </c>
      <c r="S1806" s="30">
        <f t="shared" si="254"/>
        <v>8.35</v>
      </c>
      <c r="T1806" s="30">
        <f t="shared" si="255"/>
        <v>28</v>
      </c>
      <c r="U1806" s="30">
        <f t="shared" si="256"/>
        <v>12</v>
      </c>
      <c r="V1806" s="30">
        <f t="shared" si="257"/>
        <v>3</v>
      </c>
      <c r="W1806" s="30">
        <f t="shared" si="258"/>
        <v>2</v>
      </c>
      <c r="X1806" s="30">
        <f t="shared" si="259"/>
        <v>5.5</v>
      </c>
      <c r="Y1806" s="30">
        <f t="shared" si="260"/>
        <v>66.86</v>
      </c>
    </row>
    <row r="1807" spans="1:25" x14ac:dyDescent="0.2">
      <c r="A1807" s="28">
        <v>43446</v>
      </c>
      <c r="B1807">
        <v>2018</v>
      </c>
      <c r="C1807">
        <v>12</v>
      </c>
      <c r="D1807" t="s">
        <v>516</v>
      </c>
      <c r="E1807" t="s">
        <v>413</v>
      </c>
      <c r="F1807">
        <v>3</v>
      </c>
      <c r="G1807" t="s">
        <v>1440</v>
      </c>
      <c r="H1807" t="s">
        <v>1440</v>
      </c>
      <c r="I1807" s="30">
        <v>4.33</v>
      </c>
      <c r="J1807" s="30">
        <v>2</v>
      </c>
      <c r="K1807" s="30">
        <v>3</v>
      </c>
      <c r="L1807" s="30">
        <v>37.6</v>
      </c>
      <c r="M1807" s="30">
        <v>11</v>
      </c>
      <c r="N1807" s="30">
        <v>0</v>
      </c>
      <c r="O1807" s="30">
        <v>21</v>
      </c>
      <c r="P1807" s="30">
        <v>0</v>
      </c>
      <c r="Q1807" s="30">
        <f t="shared" si="252"/>
        <v>4.33</v>
      </c>
      <c r="R1807" s="30">
        <f t="shared" si="253"/>
        <v>2</v>
      </c>
      <c r="S1807" s="30">
        <f t="shared" si="254"/>
        <v>3</v>
      </c>
      <c r="T1807" s="30">
        <f t="shared" si="255"/>
        <v>37.6</v>
      </c>
      <c r="U1807" s="30">
        <f t="shared" si="256"/>
        <v>11</v>
      </c>
      <c r="V1807" s="30">
        <f t="shared" si="257"/>
        <v>0</v>
      </c>
      <c r="W1807" s="30">
        <f t="shared" si="258"/>
        <v>21</v>
      </c>
      <c r="X1807" s="30">
        <f t="shared" si="259"/>
        <v>0</v>
      </c>
      <c r="Y1807" s="30">
        <f t="shared" si="260"/>
        <v>78.930000000000007</v>
      </c>
    </row>
    <row r="1808" spans="1:25" x14ac:dyDescent="0.2">
      <c r="A1808" s="28">
        <v>43447</v>
      </c>
      <c r="B1808">
        <v>2018</v>
      </c>
      <c r="C1808">
        <v>12</v>
      </c>
      <c r="D1808" t="s">
        <v>516</v>
      </c>
      <c r="E1808" t="s">
        <v>415</v>
      </c>
      <c r="F1808">
        <v>4</v>
      </c>
      <c r="G1808" t="s">
        <v>1440</v>
      </c>
      <c r="H1808" t="s">
        <v>1440</v>
      </c>
      <c r="I1808" s="30">
        <v>3.68</v>
      </c>
      <c r="J1808" s="30">
        <v>2.2429999999999999</v>
      </c>
      <c r="K1808" s="30">
        <v>3</v>
      </c>
      <c r="L1808" s="30">
        <v>47.5</v>
      </c>
      <c r="M1808" s="30">
        <v>6</v>
      </c>
      <c r="N1808" s="30">
        <v>0</v>
      </c>
      <c r="O1808" s="30">
        <v>6</v>
      </c>
      <c r="P1808" s="30">
        <v>0</v>
      </c>
      <c r="Q1808" s="30">
        <f t="shared" si="252"/>
        <v>3.68</v>
      </c>
      <c r="R1808" s="30">
        <f t="shared" si="253"/>
        <v>2.2429999999999999</v>
      </c>
      <c r="S1808" s="30">
        <f t="shared" si="254"/>
        <v>3</v>
      </c>
      <c r="T1808" s="30">
        <f t="shared" si="255"/>
        <v>47.5</v>
      </c>
      <c r="U1808" s="30">
        <f t="shared" si="256"/>
        <v>6</v>
      </c>
      <c r="V1808" s="30">
        <f t="shared" si="257"/>
        <v>0</v>
      </c>
      <c r="W1808" s="30">
        <f t="shared" si="258"/>
        <v>6</v>
      </c>
      <c r="X1808" s="30">
        <f t="shared" si="259"/>
        <v>0</v>
      </c>
      <c r="Y1808" s="30">
        <f t="shared" si="260"/>
        <v>68.423000000000002</v>
      </c>
    </row>
    <row r="1809" spans="1:25" x14ac:dyDescent="0.2">
      <c r="A1809" s="28">
        <v>43448</v>
      </c>
      <c r="B1809">
        <v>2018</v>
      </c>
      <c r="C1809">
        <v>12</v>
      </c>
      <c r="D1809" t="s">
        <v>516</v>
      </c>
      <c r="E1809" t="s">
        <v>417</v>
      </c>
      <c r="F1809">
        <v>5</v>
      </c>
      <c r="G1809" t="s">
        <v>1440</v>
      </c>
      <c r="H1809" t="s">
        <v>1440</v>
      </c>
      <c r="I1809" s="30">
        <v>2</v>
      </c>
      <c r="J1809" s="30">
        <v>2</v>
      </c>
      <c r="K1809" s="30">
        <v>0.2</v>
      </c>
      <c r="L1809" s="30">
        <v>23.4</v>
      </c>
      <c r="M1809" s="30">
        <v>2</v>
      </c>
      <c r="N1809" s="30">
        <v>1</v>
      </c>
      <c r="O1809" s="30">
        <v>29</v>
      </c>
      <c r="P1809" s="30">
        <v>1</v>
      </c>
      <c r="Q1809" s="30">
        <f t="shared" si="252"/>
        <v>2</v>
      </c>
      <c r="R1809" s="30">
        <f t="shared" si="253"/>
        <v>2</v>
      </c>
      <c r="S1809" s="30">
        <f t="shared" si="254"/>
        <v>0.2</v>
      </c>
      <c r="T1809" s="30">
        <f t="shared" si="255"/>
        <v>23.4</v>
      </c>
      <c r="U1809" s="30">
        <f t="shared" si="256"/>
        <v>2</v>
      </c>
      <c r="V1809" s="30">
        <f t="shared" si="257"/>
        <v>1</v>
      </c>
      <c r="W1809" s="30">
        <f t="shared" si="258"/>
        <v>29</v>
      </c>
      <c r="X1809" s="30">
        <f t="shared" si="259"/>
        <v>1</v>
      </c>
      <c r="Y1809" s="30">
        <f t="shared" si="260"/>
        <v>60.599999999999994</v>
      </c>
    </row>
    <row r="1810" spans="1:25" x14ac:dyDescent="0.2">
      <c r="A1810" s="28">
        <v>43449</v>
      </c>
      <c r="B1810">
        <v>2018</v>
      </c>
      <c r="C1810">
        <v>12</v>
      </c>
      <c r="D1810" t="s">
        <v>516</v>
      </c>
      <c r="E1810" t="s">
        <v>419</v>
      </c>
      <c r="F1810">
        <v>6</v>
      </c>
      <c r="G1810" t="s">
        <v>1440</v>
      </c>
      <c r="H1810" t="s">
        <v>1440</v>
      </c>
      <c r="I1810" s="30">
        <v>4</v>
      </c>
      <c r="J1810" s="30">
        <v>2.34</v>
      </c>
      <c r="K1810" s="30">
        <v>3.45</v>
      </c>
      <c r="L1810" s="30">
        <v>62.4</v>
      </c>
      <c r="M1810" s="30">
        <v>5</v>
      </c>
      <c r="N1810" s="30">
        <v>0</v>
      </c>
      <c r="O1810" s="30">
        <v>26</v>
      </c>
      <c r="P1810" s="30">
        <v>2.2999999999999998</v>
      </c>
      <c r="Q1810" s="30">
        <f t="shared" si="252"/>
        <v>4</v>
      </c>
      <c r="R1810" s="30">
        <f t="shared" si="253"/>
        <v>2.34</v>
      </c>
      <c r="S1810" s="30">
        <f t="shared" si="254"/>
        <v>3.45</v>
      </c>
      <c r="T1810" s="30">
        <f t="shared" si="255"/>
        <v>62.4</v>
      </c>
      <c r="U1810" s="30">
        <f t="shared" si="256"/>
        <v>5</v>
      </c>
      <c r="V1810" s="30">
        <f t="shared" si="257"/>
        <v>0</v>
      </c>
      <c r="W1810" s="30">
        <f t="shared" si="258"/>
        <v>26</v>
      </c>
      <c r="X1810" s="30">
        <f t="shared" si="259"/>
        <v>2.2999999999999998</v>
      </c>
      <c r="Y1810" s="30">
        <f t="shared" si="260"/>
        <v>105.49</v>
      </c>
    </row>
    <row r="1811" spans="1:25" x14ac:dyDescent="0.2">
      <c r="A1811" s="28">
        <v>43450</v>
      </c>
      <c r="B1811">
        <v>2018</v>
      </c>
      <c r="C1811">
        <v>12</v>
      </c>
      <c r="D1811" t="s">
        <v>516</v>
      </c>
      <c r="E1811" t="s">
        <v>421</v>
      </c>
      <c r="F1811">
        <v>7</v>
      </c>
      <c r="G1811" t="s">
        <v>1440</v>
      </c>
      <c r="H1811" t="s">
        <v>1440</v>
      </c>
      <c r="I1811" s="30">
        <v>1.33</v>
      </c>
      <c r="J1811" s="30">
        <v>4.32</v>
      </c>
      <c r="K1811" s="30">
        <v>0.2</v>
      </c>
      <c r="L1811" s="30">
        <v>27</v>
      </c>
      <c r="M1811" s="30">
        <v>3</v>
      </c>
      <c r="N1811" s="30">
        <v>0</v>
      </c>
      <c r="O1811" s="30">
        <v>7</v>
      </c>
      <c r="P1811" s="30">
        <v>1</v>
      </c>
      <c r="Q1811" s="30">
        <f t="shared" si="252"/>
        <v>1.33</v>
      </c>
      <c r="R1811" s="30">
        <f t="shared" si="253"/>
        <v>4.32</v>
      </c>
      <c r="S1811" s="30">
        <f t="shared" si="254"/>
        <v>0.2</v>
      </c>
      <c r="T1811" s="30">
        <f t="shared" si="255"/>
        <v>27</v>
      </c>
      <c r="U1811" s="30">
        <f t="shared" si="256"/>
        <v>3</v>
      </c>
      <c r="V1811" s="30">
        <f t="shared" si="257"/>
        <v>0</v>
      </c>
      <c r="W1811" s="30">
        <f t="shared" si="258"/>
        <v>7</v>
      </c>
      <c r="X1811" s="30">
        <f t="shared" si="259"/>
        <v>1</v>
      </c>
      <c r="Y1811" s="30">
        <f t="shared" si="260"/>
        <v>43.85</v>
      </c>
    </row>
    <row r="1812" spans="1:25" x14ac:dyDescent="0.2">
      <c r="A1812" s="28">
        <v>43451</v>
      </c>
      <c r="B1812">
        <v>2018</v>
      </c>
      <c r="C1812">
        <v>12</v>
      </c>
      <c r="D1812" t="s">
        <v>516</v>
      </c>
      <c r="E1812" t="s">
        <v>62</v>
      </c>
      <c r="F1812">
        <v>1</v>
      </c>
      <c r="G1812" t="s">
        <v>1440</v>
      </c>
      <c r="H1812" t="s">
        <v>1440</v>
      </c>
      <c r="I1812" s="30">
        <v>6.34</v>
      </c>
      <c r="J1812" s="30">
        <v>2.0099999999999998</v>
      </c>
      <c r="K1812" s="30">
        <v>5</v>
      </c>
      <c r="L1812" s="30">
        <v>53</v>
      </c>
      <c r="M1812" s="30">
        <v>6</v>
      </c>
      <c r="N1812" s="30">
        <v>1</v>
      </c>
      <c r="O1812" s="30">
        <v>22</v>
      </c>
      <c r="P1812" s="30">
        <v>2</v>
      </c>
      <c r="Q1812" s="30">
        <f t="shared" si="252"/>
        <v>6.34</v>
      </c>
      <c r="R1812" s="30">
        <f t="shared" si="253"/>
        <v>2.0099999999999998</v>
      </c>
      <c r="S1812" s="30">
        <f t="shared" si="254"/>
        <v>5</v>
      </c>
      <c r="T1812" s="30">
        <f t="shared" si="255"/>
        <v>53</v>
      </c>
      <c r="U1812" s="30">
        <f t="shared" si="256"/>
        <v>6</v>
      </c>
      <c r="V1812" s="30">
        <f t="shared" si="257"/>
        <v>1</v>
      </c>
      <c r="W1812" s="30">
        <f t="shared" si="258"/>
        <v>22</v>
      </c>
      <c r="X1812" s="30">
        <f t="shared" si="259"/>
        <v>2</v>
      </c>
      <c r="Y1812" s="30">
        <f t="shared" si="260"/>
        <v>97.35</v>
      </c>
    </row>
    <row r="1813" spans="1:25" x14ac:dyDescent="0.2">
      <c r="A1813" s="28">
        <v>43452</v>
      </c>
      <c r="B1813">
        <v>2018</v>
      </c>
      <c r="C1813">
        <v>12</v>
      </c>
      <c r="D1813" t="s">
        <v>516</v>
      </c>
      <c r="E1813" t="s">
        <v>411</v>
      </c>
      <c r="F1813">
        <v>2</v>
      </c>
      <c r="G1813" t="s">
        <v>1440</v>
      </c>
      <c r="H1813" t="s">
        <v>1440</v>
      </c>
      <c r="I1813" s="30">
        <v>0.33</v>
      </c>
      <c r="J1813" s="30">
        <v>2.4729999999999999</v>
      </c>
      <c r="K1813" s="30">
        <v>1</v>
      </c>
      <c r="L1813" s="30">
        <v>34.5</v>
      </c>
      <c r="M1813" s="30">
        <v>12</v>
      </c>
      <c r="N1813" s="30">
        <v>3</v>
      </c>
      <c r="O1813" s="30">
        <v>9</v>
      </c>
      <c r="P1813" s="30">
        <v>2</v>
      </c>
      <c r="Q1813" s="30">
        <f t="shared" si="252"/>
        <v>0.33</v>
      </c>
      <c r="R1813" s="30">
        <f t="shared" si="253"/>
        <v>2.4729999999999999</v>
      </c>
      <c r="S1813" s="30">
        <f t="shared" si="254"/>
        <v>1</v>
      </c>
      <c r="T1813" s="30">
        <f t="shared" si="255"/>
        <v>34.5</v>
      </c>
      <c r="U1813" s="30">
        <f t="shared" si="256"/>
        <v>12</v>
      </c>
      <c r="V1813" s="30">
        <f t="shared" si="257"/>
        <v>3</v>
      </c>
      <c r="W1813" s="30">
        <f t="shared" si="258"/>
        <v>9</v>
      </c>
      <c r="X1813" s="30">
        <f t="shared" si="259"/>
        <v>2</v>
      </c>
      <c r="Y1813" s="30">
        <f t="shared" si="260"/>
        <v>64.302999999999997</v>
      </c>
    </row>
    <row r="1814" spans="1:25" x14ac:dyDescent="0.2">
      <c r="A1814" s="28">
        <v>43453</v>
      </c>
      <c r="B1814">
        <v>2018</v>
      </c>
      <c r="C1814">
        <v>12</v>
      </c>
      <c r="D1814" t="s">
        <v>516</v>
      </c>
      <c r="E1814" t="s">
        <v>413</v>
      </c>
      <c r="F1814">
        <v>3</v>
      </c>
      <c r="G1814" t="s">
        <v>1440</v>
      </c>
      <c r="H1814" t="s">
        <v>1440</v>
      </c>
      <c r="I1814" s="30">
        <v>5.33</v>
      </c>
      <c r="J1814" s="30">
        <v>2</v>
      </c>
      <c r="K1814" s="30">
        <v>1</v>
      </c>
      <c r="L1814" s="30">
        <v>54</v>
      </c>
      <c r="M1814" s="30">
        <v>3</v>
      </c>
      <c r="N1814" s="30">
        <v>1</v>
      </c>
      <c r="O1814" s="30">
        <v>17</v>
      </c>
      <c r="P1814" s="30">
        <v>4</v>
      </c>
      <c r="Q1814" s="30">
        <f t="shared" si="252"/>
        <v>5.33</v>
      </c>
      <c r="R1814" s="30">
        <f t="shared" si="253"/>
        <v>2</v>
      </c>
      <c r="S1814" s="30">
        <f t="shared" si="254"/>
        <v>1</v>
      </c>
      <c r="T1814" s="30">
        <f t="shared" si="255"/>
        <v>54</v>
      </c>
      <c r="U1814" s="30">
        <f t="shared" si="256"/>
        <v>3</v>
      </c>
      <c r="V1814" s="30">
        <f t="shared" si="257"/>
        <v>1</v>
      </c>
      <c r="W1814" s="30">
        <f t="shared" si="258"/>
        <v>17</v>
      </c>
      <c r="X1814" s="30">
        <f t="shared" si="259"/>
        <v>4</v>
      </c>
      <c r="Y1814" s="30">
        <f t="shared" si="260"/>
        <v>87.33</v>
      </c>
    </row>
    <row r="1815" spans="1:25" x14ac:dyDescent="0.2">
      <c r="A1815" s="28">
        <v>43454</v>
      </c>
      <c r="B1815">
        <v>2018</v>
      </c>
      <c r="C1815">
        <v>12</v>
      </c>
      <c r="D1815" t="s">
        <v>516</v>
      </c>
      <c r="E1815" t="s">
        <v>415</v>
      </c>
      <c r="F1815">
        <v>4</v>
      </c>
      <c r="G1815" t="s">
        <v>1440</v>
      </c>
      <c r="H1815" t="s">
        <v>1440</v>
      </c>
      <c r="I1815" s="30">
        <v>8.34</v>
      </c>
      <c r="J1815" s="30">
        <v>1.66</v>
      </c>
      <c r="K1815" s="30">
        <v>1</v>
      </c>
      <c r="L1815" s="30">
        <v>27</v>
      </c>
      <c r="M1815" s="30">
        <v>12</v>
      </c>
      <c r="N1815" s="30">
        <v>3</v>
      </c>
      <c r="O1815" s="30">
        <v>1</v>
      </c>
      <c r="P1815" s="30">
        <v>0</v>
      </c>
      <c r="Q1815" s="30">
        <f t="shared" si="252"/>
        <v>8.34</v>
      </c>
      <c r="R1815" s="30">
        <f t="shared" si="253"/>
        <v>1.66</v>
      </c>
      <c r="S1815" s="30">
        <f t="shared" si="254"/>
        <v>1</v>
      </c>
      <c r="T1815" s="30">
        <f t="shared" si="255"/>
        <v>27</v>
      </c>
      <c r="U1815" s="30">
        <f t="shared" si="256"/>
        <v>12</v>
      </c>
      <c r="V1815" s="30">
        <f t="shared" si="257"/>
        <v>3</v>
      </c>
      <c r="W1815" s="30">
        <f t="shared" si="258"/>
        <v>1</v>
      </c>
      <c r="X1815" s="30">
        <f t="shared" si="259"/>
        <v>0</v>
      </c>
      <c r="Y1815" s="30">
        <f t="shared" si="260"/>
        <v>54</v>
      </c>
    </row>
    <row r="1816" spans="1:25" x14ac:dyDescent="0.2">
      <c r="A1816" s="28">
        <v>43455</v>
      </c>
      <c r="B1816">
        <v>2018</v>
      </c>
      <c r="C1816">
        <v>12</v>
      </c>
      <c r="D1816" t="s">
        <v>516</v>
      </c>
      <c r="E1816" t="s">
        <v>417</v>
      </c>
      <c r="F1816">
        <v>5</v>
      </c>
      <c r="G1816" t="s">
        <v>1440</v>
      </c>
      <c r="H1816" t="s">
        <v>1440</v>
      </c>
      <c r="I1816" s="30">
        <v>2</v>
      </c>
      <c r="J1816" s="30">
        <v>1.35</v>
      </c>
      <c r="K1816" s="30">
        <v>0</v>
      </c>
      <c r="L1816" s="30">
        <v>35</v>
      </c>
      <c r="M1816" s="30">
        <v>12</v>
      </c>
      <c r="N1816" s="30">
        <v>1</v>
      </c>
      <c r="O1816" s="30">
        <v>13</v>
      </c>
      <c r="P1816" s="30">
        <v>1</v>
      </c>
      <c r="Q1816" s="30">
        <f t="shared" si="252"/>
        <v>2</v>
      </c>
      <c r="R1816" s="30">
        <f t="shared" si="253"/>
        <v>1.35</v>
      </c>
      <c r="S1816" s="30">
        <f t="shared" si="254"/>
        <v>0</v>
      </c>
      <c r="T1816" s="30">
        <f t="shared" si="255"/>
        <v>35</v>
      </c>
      <c r="U1816" s="30">
        <f t="shared" si="256"/>
        <v>12</v>
      </c>
      <c r="V1816" s="30">
        <f t="shared" si="257"/>
        <v>1</v>
      </c>
      <c r="W1816" s="30">
        <f t="shared" si="258"/>
        <v>13</v>
      </c>
      <c r="X1816" s="30">
        <f t="shared" si="259"/>
        <v>1</v>
      </c>
      <c r="Y1816" s="30">
        <f t="shared" si="260"/>
        <v>65.349999999999994</v>
      </c>
    </row>
    <row r="1817" spans="1:25" x14ac:dyDescent="0.2">
      <c r="A1817" s="28">
        <v>43456</v>
      </c>
      <c r="B1817">
        <v>2018</v>
      </c>
      <c r="C1817">
        <v>12</v>
      </c>
      <c r="D1817" t="s">
        <v>516</v>
      </c>
      <c r="E1817" t="s">
        <v>419</v>
      </c>
      <c r="F1817">
        <v>6</v>
      </c>
      <c r="G1817" t="s">
        <v>1440</v>
      </c>
      <c r="H1817" t="s">
        <v>1440</v>
      </c>
      <c r="I1817" s="30">
        <v>8.34</v>
      </c>
      <c r="J1817" s="30">
        <v>3.34</v>
      </c>
      <c r="K1817" s="30">
        <v>4.5</v>
      </c>
      <c r="L1817" s="30">
        <v>43.4</v>
      </c>
      <c r="M1817" s="30">
        <v>3</v>
      </c>
      <c r="N1817" s="30">
        <v>1</v>
      </c>
      <c r="O1817" s="30">
        <v>0</v>
      </c>
      <c r="P1817" s="30">
        <v>0</v>
      </c>
      <c r="Q1817" s="30">
        <f t="shared" si="252"/>
        <v>8.34</v>
      </c>
      <c r="R1817" s="30">
        <f t="shared" si="253"/>
        <v>3.34</v>
      </c>
      <c r="S1817" s="30">
        <f t="shared" si="254"/>
        <v>4.5</v>
      </c>
      <c r="T1817" s="30">
        <f t="shared" si="255"/>
        <v>43.4</v>
      </c>
      <c r="U1817" s="30">
        <f t="shared" si="256"/>
        <v>3</v>
      </c>
      <c r="V1817" s="30">
        <f t="shared" si="257"/>
        <v>1</v>
      </c>
      <c r="W1817" s="30">
        <f t="shared" si="258"/>
        <v>0</v>
      </c>
      <c r="X1817" s="30">
        <f t="shared" si="259"/>
        <v>0</v>
      </c>
      <c r="Y1817" s="30">
        <f t="shared" si="260"/>
        <v>63.58</v>
      </c>
    </row>
    <row r="1818" spans="1:25" x14ac:dyDescent="0.2">
      <c r="A1818" s="28">
        <v>43457</v>
      </c>
      <c r="B1818">
        <v>2018</v>
      </c>
      <c r="C1818">
        <v>12</v>
      </c>
      <c r="D1818" t="s">
        <v>516</v>
      </c>
      <c r="E1818" t="s">
        <v>421</v>
      </c>
      <c r="F1818">
        <v>7</v>
      </c>
      <c r="G1818" t="s">
        <v>1440</v>
      </c>
      <c r="H1818" t="s">
        <v>1440</v>
      </c>
      <c r="I1818" s="30">
        <v>12.33</v>
      </c>
      <c r="J1818" s="30">
        <v>6.4059999999999997</v>
      </c>
      <c r="K1818" s="30">
        <v>2.2999999999999998</v>
      </c>
      <c r="L1818" s="30">
        <v>47.7</v>
      </c>
      <c r="M1818" s="30">
        <v>8</v>
      </c>
      <c r="N1818" s="30">
        <v>0</v>
      </c>
      <c r="O1818" s="30">
        <v>13</v>
      </c>
      <c r="P1818" s="30">
        <v>4</v>
      </c>
      <c r="Q1818" s="30">
        <f t="shared" si="252"/>
        <v>12.33</v>
      </c>
      <c r="R1818" s="30">
        <f t="shared" si="253"/>
        <v>6.4059999999999997</v>
      </c>
      <c r="S1818" s="30">
        <f t="shared" si="254"/>
        <v>2.2999999999999998</v>
      </c>
      <c r="T1818" s="30">
        <f t="shared" si="255"/>
        <v>47.7</v>
      </c>
      <c r="U1818" s="30">
        <f t="shared" si="256"/>
        <v>8</v>
      </c>
      <c r="V1818" s="30">
        <f t="shared" si="257"/>
        <v>0</v>
      </c>
      <c r="W1818" s="30">
        <f t="shared" si="258"/>
        <v>13</v>
      </c>
      <c r="X1818" s="30">
        <f t="shared" si="259"/>
        <v>4</v>
      </c>
      <c r="Y1818" s="30">
        <f t="shared" si="260"/>
        <v>93.736000000000004</v>
      </c>
    </row>
    <row r="1819" spans="1:25" x14ac:dyDescent="0.2">
      <c r="A1819" s="28">
        <v>43458</v>
      </c>
      <c r="B1819">
        <v>2018</v>
      </c>
      <c r="C1819">
        <v>12</v>
      </c>
      <c r="D1819" t="s">
        <v>516</v>
      </c>
      <c r="E1819" t="s">
        <v>62</v>
      </c>
      <c r="F1819">
        <v>1</v>
      </c>
      <c r="G1819" t="s">
        <v>1440</v>
      </c>
      <c r="H1819" t="s">
        <v>1440</v>
      </c>
      <c r="I1819" s="30">
        <v>8.67</v>
      </c>
      <c r="J1819" s="30">
        <v>4.3499999999999996</v>
      </c>
      <c r="K1819" s="30">
        <v>1</v>
      </c>
      <c r="L1819" s="30">
        <v>32</v>
      </c>
      <c r="M1819" s="30">
        <v>20</v>
      </c>
      <c r="N1819" s="30">
        <v>0</v>
      </c>
      <c r="O1819" s="30">
        <v>8</v>
      </c>
      <c r="P1819" s="30">
        <v>1</v>
      </c>
      <c r="Q1819" s="30">
        <f t="shared" si="252"/>
        <v>8.67</v>
      </c>
      <c r="R1819" s="30">
        <f t="shared" si="253"/>
        <v>4.3499999999999996</v>
      </c>
      <c r="S1819" s="30">
        <f t="shared" si="254"/>
        <v>1</v>
      </c>
      <c r="T1819" s="30">
        <f t="shared" si="255"/>
        <v>32</v>
      </c>
      <c r="U1819" s="30">
        <f t="shared" si="256"/>
        <v>20</v>
      </c>
      <c r="V1819" s="30">
        <f t="shared" si="257"/>
        <v>0</v>
      </c>
      <c r="W1819" s="30">
        <f t="shared" si="258"/>
        <v>8</v>
      </c>
      <c r="X1819" s="30">
        <f t="shared" si="259"/>
        <v>1</v>
      </c>
      <c r="Y1819" s="30">
        <f t="shared" si="260"/>
        <v>75.02</v>
      </c>
    </row>
    <row r="1820" spans="1:25" x14ac:dyDescent="0.2">
      <c r="A1820" s="28">
        <v>43459</v>
      </c>
      <c r="B1820">
        <v>2018</v>
      </c>
      <c r="C1820">
        <v>12</v>
      </c>
      <c r="D1820" t="s">
        <v>516</v>
      </c>
      <c r="E1820" t="s">
        <v>411</v>
      </c>
      <c r="F1820">
        <v>2</v>
      </c>
      <c r="G1820" t="s">
        <v>1440</v>
      </c>
      <c r="H1820" t="s">
        <v>1440</v>
      </c>
      <c r="I1820" s="30">
        <v>8</v>
      </c>
      <c r="J1820" s="30">
        <v>6.0759999999999996</v>
      </c>
      <c r="K1820" s="30">
        <v>5.0999999999999996</v>
      </c>
      <c r="L1820" s="30">
        <v>42.6</v>
      </c>
      <c r="M1820" s="30">
        <v>9</v>
      </c>
      <c r="N1820" s="30">
        <v>3</v>
      </c>
      <c r="O1820" s="30">
        <v>21</v>
      </c>
      <c r="P1820" s="30">
        <v>2</v>
      </c>
      <c r="Q1820" s="30">
        <f t="shared" si="252"/>
        <v>8</v>
      </c>
      <c r="R1820" s="30">
        <f t="shared" si="253"/>
        <v>6.0759999999999996</v>
      </c>
      <c r="S1820" s="30">
        <f t="shared" si="254"/>
        <v>5.0999999999999996</v>
      </c>
      <c r="T1820" s="30">
        <f t="shared" si="255"/>
        <v>42.6</v>
      </c>
      <c r="U1820" s="30">
        <f t="shared" si="256"/>
        <v>9</v>
      </c>
      <c r="V1820" s="30">
        <f t="shared" si="257"/>
        <v>3</v>
      </c>
      <c r="W1820" s="30">
        <f t="shared" si="258"/>
        <v>21</v>
      </c>
      <c r="X1820" s="30">
        <f t="shared" si="259"/>
        <v>2</v>
      </c>
      <c r="Y1820" s="30">
        <f t="shared" si="260"/>
        <v>96.77600000000001</v>
      </c>
    </row>
    <row r="1821" spans="1:25" x14ac:dyDescent="0.2">
      <c r="A1821" s="28">
        <v>43460</v>
      </c>
      <c r="B1821">
        <v>2018</v>
      </c>
      <c r="C1821">
        <v>12</v>
      </c>
      <c r="D1821" t="s">
        <v>516</v>
      </c>
      <c r="E1821" t="s">
        <v>413</v>
      </c>
      <c r="F1821">
        <v>3</v>
      </c>
      <c r="G1821" t="s">
        <v>1440</v>
      </c>
      <c r="H1821" t="s">
        <v>1440</v>
      </c>
      <c r="I1821" s="30">
        <v>1</v>
      </c>
      <c r="J1821" s="30">
        <v>0.66</v>
      </c>
      <c r="K1821" s="30">
        <v>2.15</v>
      </c>
      <c r="L1821" s="30">
        <v>50</v>
      </c>
      <c r="M1821" s="30">
        <v>8</v>
      </c>
      <c r="N1821" s="30">
        <v>1</v>
      </c>
      <c r="O1821" s="30">
        <v>13</v>
      </c>
      <c r="P1821" s="30">
        <v>2</v>
      </c>
      <c r="Q1821" s="30">
        <f t="shared" si="252"/>
        <v>1</v>
      </c>
      <c r="R1821" s="30">
        <f t="shared" si="253"/>
        <v>0.66</v>
      </c>
      <c r="S1821" s="30">
        <f t="shared" si="254"/>
        <v>2.15</v>
      </c>
      <c r="T1821" s="30">
        <f t="shared" si="255"/>
        <v>50</v>
      </c>
      <c r="U1821" s="30">
        <f t="shared" si="256"/>
        <v>8</v>
      </c>
      <c r="V1821" s="30">
        <f t="shared" si="257"/>
        <v>1</v>
      </c>
      <c r="W1821" s="30">
        <f t="shared" si="258"/>
        <v>13</v>
      </c>
      <c r="X1821" s="30">
        <f t="shared" si="259"/>
        <v>2</v>
      </c>
      <c r="Y1821" s="30">
        <f t="shared" si="260"/>
        <v>77.81</v>
      </c>
    </row>
    <row r="1822" spans="1:25" x14ac:dyDescent="0.2">
      <c r="A1822" s="28">
        <v>43461</v>
      </c>
      <c r="B1822">
        <v>2018</v>
      </c>
      <c r="C1822">
        <v>12</v>
      </c>
      <c r="D1822" t="s">
        <v>516</v>
      </c>
      <c r="E1822" t="s">
        <v>415</v>
      </c>
      <c r="F1822">
        <v>4</v>
      </c>
      <c r="G1822" t="s">
        <v>1440</v>
      </c>
      <c r="H1822" t="s">
        <v>1440</v>
      </c>
      <c r="I1822" s="30">
        <v>3.68</v>
      </c>
      <c r="J1822" s="30">
        <v>3.01</v>
      </c>
      <c r="K1822" s="30">
        <v>3.05</v>
      </c>
      <c r="L1822" s="30">
        <v>40.6</v>
      </c>
      <c r="M1822" s="30">
        <v>8</v>
      </c>
      <c r="N1822" s="30">
        <v>0</v>
      </c>
      <c r="O1822" s="30">
        <v>7</v>
      </c>
      <c r="P1822" s="30">
        <v>0</v>
      </c>
      <c r="Q1822" s="30">
        <f t="shared" si="252"/>
        <v>3.68</v>
      </c>
      <c r="R1822" s="30">
        <f t="shared" si="253"/>
        <v>3.01</v>
      </c>
      <c r="S1822" s="30">
        <f t="shared" si="254"/>
        <v>3.05</v>
      </c>
      <c r="T1822" s="30">
        <f t="shared" si="255"/>
        <v>40.6</v>
      </c>
      <c r="U1822" s="30">
        <f t="shared" si="256"/>
        <v>8</v>
      </c>
      <c r="V1822" s="30">
        <f t="shared" si="257"/>
        <v>0</v>
      </c>
      <c r="W1822" s="30">
        <f t="shared" si="258"/>
        <v>7</v>
      </c>
      <c r="X1822" s="30">
        <f t="shared" si="259"/>
        <v>0</v>
      </c>
      <c r="Y1822" s="30">
        <f t="shared" si="260"/>
        <v>65.34</v>
      </c>
    </row>
    <row r="1823" spans="1:25" x14ac:dyDescent="0.2">
      <c r="A1823" s="28">
        <v>43462</v>
      </c>
      <c r="B1823">
        <v>2018</v>
      </c>
      <c r="C1823">
        <v>12</v>
      </c>
      <c r="D1823" t="s">
        <v>516</v>
      </c>
      <c r="E1823" t="s">
        <v>417</v>
      </c>
      <c r="F1823">
        <v>5</v>
      </c>
      <c r="G1823" t="s">
        <v>1440</v>
      </c>
      <c r="H1823" t="s">
        <v>1440</v>
      </c>
      <c r="I1823" s="30">
        <v>11.67</v>
      </c>
      <c r="J1823" s="30">
        <v>5.8449999999999998</v>
      </c>
      <c r="K1823" s="30">
        <v>1</v>
      </c>
      <c r="L1823" s="30">
        <v>56.4</v>
      </c>
      <c r="M1823" s="30">
        <v>11</v>
      </c>
      <c r="N1823" s="30">
        <v>6</v>
      </c>
      <c r="O1823" s="30">
        <v>9</v>
      </c>
      <c r="P1823" s="30">
        <v>0</v>
      </c>
      <c r="Q1823" s="30">
        <f t="shared" si="252"/>
        <v>11.67</v>
      </c>
      <c r="R1823" s="30">
        <f t="shared" si="253"/>
        <v>5.8449999999999998</v>
      </c>
      <c r="S1823" s="30">
        <f t="shared" si="254"/>
        <v>1</v>
      </c>
      <c r="T1823" s="30">
        <f t="shared" si="255"/>
        <v>56.4</v>
      </c>
      <c r="U1823" s="30">
        <f t="shared" si="256"/>
        <v>11</v>
      </c>
      <c r="V1823" s="30">
        <f t="shared" si="257"/>
        <v>6</v>
      </c>
      <c r="W1823" s="30">
        <f t="shared" si="258"/>
        <v>9</v>
      </c>
      <c r="X1823" s="30">
        <f t="shared" si="259"/>
        <v>0</v>
      </c>
      <c r="Y1823" s="30">
        <f t="shared" si="260"/>
        <v>100.91499999999999</v>
      </c>
    </row>
    <row r="1824" spans="1:25" x14ac:dyDescent="0.2">
      <c r="A1824" s="28">
        <v>43463</v>
      </c>
      <c r="B1824">
        <v>2018</v>
      </c>
      <c r="C1824">
        <v>12</v>
      </c>
      <c r="D1824" t="s">
        <v>516</v>
      </c>
      <c r="E1824" t="s">
        <v>419</v>
      </c>
      <c r="F1824">
        <v>6</v>
      </c>
      <c r="G1824" t="s">
        <v>1440</v>
      </c>
      <c r="H1824" t="s">
        <v>1440</v>
      </c>
      <c r="I1824" s="30">
        <v>6.68</v>
      </c>
      <c r="J1824" s="30">
        <v>5.6109999999999998</v>
      </c>
      <c r="K1824" s="30">
        <v>1</v>
      </c>
      <c r="L1824" s="30">
        <v>68.349999999999994</v>
      </c>
      <c r="M1824" s="30">
        <v>5</v>
      </c>
      <c r="N1824" s="30">
        <v>0</v>
      </c>
      <c r="O1824" s="30">
        <v>7</v>
      </c>
      <c r="P1824" s="30">
        <v>2</v>
      </c>
      <c r="Q1824" s="30">
        <f t="shared" si="252"/>
        <v>6.68</v>
      </c>
      <c r="R1824" s="30">
        <f t="shared" si="253"/>
        <v>5.6109999999999998</v>
      </c>
      <c r="S1824" s="30">
        <f t="shared" si="254"/>
        <v>1</v>
      </c>
      <c r="T1824" s="30">
        <f t="shared" si="255"/>
        <v>68.349999999999994</v>
      </c>
      <c r="U1824" s="30">
        <f t="shared" si="256"/>
        <v>5</v>
      </c>
      <c r="V1824" s="30">
        <f t="shared" si="257"/>
        <v>0</v>
      </c>
      <c r="W1824" s="30">
        <f t="shared" si="258"/>
        <v>7</v>
      </c>
      <c r="X1824" s="30">
        <f t="shared" si="259"/>
        <v>2</v>
      </c>
      <c r="Y1824" s="30">
        <f t="shared" si="260"/>
        <v>95.640999999999991</v>
      </c>
    </row>
    <row r="1825" spans="1:25" x14ac:dyDescent="0.2">
      <c r="A1825" s="28">
        <v>43464</v>
      </c>
      <c r="B1825">
        <v>2018</v>
      </c>
      <c r="C1825">
        <v>12</v>
      </c>
      <c r="D1825" t="s">
        <v>516</v>
      </c>
      <c r="E1825" t="s">
        <v>421</v>
      </c>
      <c r="F1825">
        <v>7</v>
      </c>
      <c r="G1825" t="s">
        <v>1440</v>
      </c>
      <c r="H1825" t="s">
        <v>1440</v>
      </c>
      <c r="I1825" s="30">
        <v>5.33</v>
      </c>
      <c r="J1825" s="30">
        <v>7.593</v>
      </c>
      <c r="K1825" s="30">
        <v>5</v>
      </c>
      <c r="L1825" s="30">
        <v>59.9</v>
      </c>
      <c r="M1825" s="30">
        <v>6</v>
      </c>
      <c r="N1825" s="30">
        <v>0</v>
      </c>
      <c r="O1825" s="30">
        <v>31</v>
      </c>
      <c r="P1825" s="30">
        <v>3.3</v>
      </c>
      <c r="Q1825" s="30">
        <f t="shared" si="252"/>
        <v>5.33</v>
      </c>
      <c r="R1825" s="30">
        <f t="shared" si="253"/>
        <v>7.593</v>
      </c>
      <c r="S1825" s="30">
        <f t="shared" si="254"/>
        <v>5</v>
      </c>
      <c r="T1825" s="30">
        <f t="shared" si="255"/>
        <v>59.9</v>
      </c>
      <c r="U1825" s="30">
        <f t="shared" si="256"/>
        <v>6</v>
      </c>
      <c r="V1825" s="30">
        <f t="shared" si="257"/>
        <v>0</v>
      </c>
      <c r="W1825" s="30">
        <f t="shared" si="258"/>
        <v>31</v>
      </c>
      <c r="X1825" s="30">
        <f t="shared" si="259"/>
        <v>3.3</v>
      </c>
      <c r="Y1825" s="30">
        <f t="shared" si="260"/>
        <v>118.123</v>
      </c>
    </row>
    <row r="1826" spans="1:25" x14ac:dyDescent="0.2">
      <c r="A1826" s="28">
        <v>43465</v>
      </c>
      <c r="B1826">
        <v>2018</v>
      </c>
      <c r="C1826">
        <v>12</v>
      </c>
      <c r="D1826" t="s">
        <v>516</v>
      </c>
      <c r="E1826" t="s">
        <v>62</v>
      </c>
      <c r="F1826">
        <v>1</v>
      </c>
      <c r="G1826" t="s">
        <v>1440</v>
      </c>
      <c r="H1826" t="s">
        <v>1440</v>
      </c>
      <c r="I1826" s="30">
        <v>8</v>
      </c>
      <c r="J1826" s="30">
        <v>4.66</v>
      </c>
      <c r="K1826" s="30">
        <v>5.2</v>
      </c>
      <c r="L1826" s="30">
        <v>44.5</v>
      </c>
      <c r="M1826" s="30">
        <v>10</v>
      </c>
      <c r="N1826" s="30">
        <v>0</v>
      </c>
      <c r="O1826" s="30">
        <v>6</v>
      </c>
      <c r="P1826" s="30">
        <v>4</v>
      </c>
      <c r="Q1826" s="30">
        <f t="shared" si="252"/>
        <v>8</v>
      </c>
      <c r="R1826" s="30">
        <f t="shared" si="253"/>
        <v>4.66</v>
      </c>
      <c r="S1826" s="30">
        <f t="shared" si="254"/>
        <v>5.2</v>
      </c>
      <c r="T1826" s="30">
        <f t="shared" si="255"/>
        <v>44.5</v>
      </c>
      <c r="U1826" s="30">
        <f t="shared" si="256"/>
        <v>10</v>
      </c>
      <c r="V1826" s="30">
        <f t="shared" si="257"/>
        <v>0</v>
      </c>
      <c r="W1826" s="30">
        <f t="shared" si="258"/>
        <v>6</v>
      </c>
      <c r="X1826" s="30">
        <f t="shared" si="259"/>
        <v>4</v>
      </c>
      <c r="Y1826" s="30">
        <f t="shared" si="260"/>
        <v>82.36</v>
      </c>
    </row>
    <row r="1827" spans="1:25" x14ac:dyDescent="0.2">
      <c r="A1827" s="28">
        <v>43466</v>
      </c>
      <c r="B1827">
        <v>2019</v>
      </c>
      <c r="C1827">
        <v>1</v>
      </c>
      <c r="D1827" t="s">
        <v>517</v>
      </c>
      <c r="E1827" t="s">
        <v>411</v>
      </c>
      <c r="F1827">
        <v>2</v>
      </c>
      <c r="G1827" t="s">
        <v>1440</v>
      </c>
      <c r="H1827" t="s">
        <v>1440</v>
      </c>
      <c r="I1827" s="30">
        <v>3.34</v>
      </c>
      <c r="J1827" s="30">
        <v>14.462999999999999</v>
      </c>
      <c r="K1827" s="30">
        <v>5.3</v>
      </c>
      <c r="L1827" s="30">
        <v>62.061999999999998</v>
      </c>
      <c r="M1827" s="30">
        <v>10</v>
      </c>
      <c r="N1827" s="30">
        <v>0</v>
      </c>
      <c r="O1827" s="30">
        <v>6</v>
      </c>
      <c r="P1827" s="30">
        <v>2</v>
      </c>
      <c r="Q1827" s="30">
        <f t="shared" si="252"/>
        <v>3.34</v>
      </c>
      <c r="R1827" s="30">
        <f t="shared" si="253"/>
        <v>14.462999999999999</v>
      </c>
      <c r="S1827" s="30">
        <f t="shared" si="254"/>
        <v>5.3</v>
      </c>
      <c r="T1827" s="30">
        <f t="shared" si="255"/>
        <v>62.061999999999998</v>
      </c>
      <c r="U1827" s="30">
        <f t="shared" si="256"/>
        <v>10</v>
      </c>
      <c r="V1827" s="30">
        <f t="shared" si="257"/>
        <v>0</v>
      </c>
      <c r="W1827" s="30">
        <f t="shared" si="258"/>
        <v>6</v>
      </c>
      <c r="X1827" s="30">
        <f t="shared" si="259"/>
        <v>2</v>
      </c>
      <c r="Y1827" s="30">
        <f t="shared" si="260"/>
        <v>103.16499999999999</v>
      </c>
    </row>
    <row r="1828" spans="1:25" x14ac:dyDescent="0.2">
      <c r="A1828" s="28">
        <v>43467</v>
      </c>
      <c r="B1828">
        <v>2019</v>
      </c>
      <c r="C1828">
        <v>1</v>
      </c>
      <c r="D1828" t="s">
        <v>517</v>
      </c>
      <c r="E1828" t="s">
        <v>413</v>
      </c>
      <c r="F1828">
        <v>3</v>
      </c>
      <c r="G1828" t="s">
        <v>1440</v>
      </c>
      <c r="H1828" t="s">
        <v>1440</v>
      </c>
      <c r="I1828" s="30">
        <v>5.33</v>
      </c>
      <c r="J1828" s="30">
        <v>4.3970000000000002</v>
      </c>
      <c r="K1828" s="30">
        <v>4.1500000000000004</v>
      </c>
      <c r="L1828" s="30">
        <v>36.799999999999997</v>
      </c>
      <c r="M1828" s="30">
        <v>4</v>
      </c>
      <c r="N1828" s="30">
        <v>0</v>
      </c>
      <c r="O1828" s="30">
        <v>9</v>
      </c>
      <c r="P1828" s="30">
        <v>2</v>
      </c>
      <c r="Q1828" s="30">
        <f t="shared" si="252"/>
        <v>5.33</v>
      </c>
      <c r="R1828" s="30">
        <f t="shared" si="253"/>
        <v>4.3970000000000002</v>
      </c>
      <c r="S1828" s="30">
        <f t="shared" si="254"/>
        <v>4.1500000000000004</v>
      </c>
      <c r="T1828" s="30">
        <f t="shared" si="255"/>
        <v>36.799999999999997</v>
      </c>
      <c r="U1828" s="30">
        <f t="shared" si="256"/>
        <v>4</v>
      </c>
      <c r="V1828" s="30">
        <f t="shared" si="257"/>
        <v>0</v>
      </c>
      <c r="W1828" s="30">
        <f t="shared" si="258"/>
        <v>9</v>
      </c>
      <c r="X1828" s="30">
        <f t="shared" si="259"/>
        <v>2</v>
      </c>
      <c r="Y1828" s="30">
        <f t="shared" si="260"/>
        <v>65.676999999999992</v>
      </c>
    </row>
    <row r="1829" spans="1:25" x14ac:dyDescent="0.2">
      <c r="A1829" s="28">
        <v>43468</v>
      </c>
      <c r="B1829">
        <v>2019</v>
      </c>
      <c r="C1829">
        <v>1</v>
      </c>
      <c r="D1829" t="s">
        <v>517</v>
      </c>
      <c r="E1829" t="s">
        <v>415</v>
      </c>
      <c r="F1829">
        <v>4</v>
      </c>
      <c r="G1829" t="s">
        <v>1440</v>
      </c>
      <c r="H1829" t="s">
        <v>1440</v>
      </c>
      <c r="I1829" s="30">
        <v>4.33</v>
      </c>
      <c r="J1829" s="30">
        <v>4.8360000000000003</v>
      </c>
      <c r="K1829" s="30">
        <v>6.25</v>
      </c>
      <c r="L1829" s="30">
        <v>42.4</v>
      </c>
      <c r="M1829" s="30">
        <v>6</v>
      </c>
      <c r="N1829" s="30">
        <v>0</v>
      </c>
      <c r="O1829" s="30">
        <v>9</v>
      </c>
      <c r="P1829" s="30">
        <v>0</v>
      </c>
      <c r="Q1829" s="30">
        <f t="shared" si="252"/>
        <v>4.33</v>
      </c>
      <c r="R1829" s="30">
        <f t="shared" si="253"/>
        <v>4.8360000000000003</v>
      </c>
      <c r="S1829" s="30">
        <f t="shared" si="254"/>
        <v>6.25</v>
      </c>
      <c r="T1829" s="30">
        <f t="shared" si="255"/>
        <v>42.4</v>
      </c>
      <c r="U1829" s="30">
        <f t="shared" si="256"/>
        <v>6</v>
      </c>
      <c r="V1829" s="30">
        <f t="shared" si="257"/>
        <v>0</v>
      </c>
      <c r="W1829" s="30">
        <f t="shared" si="258"/>
        <v>9</v>
      </c>
      <c r="X1829" s="30">
        <f t="shared" si="259"/>
        <v>0</v>
      </c>
      <c r="Y1829" s="30">
        <f t="shared" si="260"/>
        <v>72.816000000000003</v>
      </c>
    </row>
    <row r="1830" spans="1:25" x14ac:dyDescent="0.2">
      <c r="A1830" s="28">
        <v>43469</v>
      </c>
      <c r="B1830">
        <v>2019</v>
      </c>
      <c r="C1830">
        <v>1</v>
      </c>
      <c r="D1830" t="s">
        <v>517</v>
      </c>
      <c r="E1830" t="s">
        <v>417</v>
      </c>
      <c r="F1830">
        <v>5</v>
      </c>
      <c r="G1830" t="s">
        <v>1440</v>
      </c>
      <c r="H1830" t="s">
        <v>1440</v>
      </c>
      <c r="I1830" s="30">
        <v>7</v>
      </c>
      <c r="J1830" s="30">
        <v>3.67</v>
      </c>
      <c r="K1830" s="30">
        <v>2.6</v>
      </c>
      <c r="L1830" s="30">
        <v>55.8</v>
      </c>
      <c r="M1830" s="30">
        <v>10</v>
      </c>
      <c r="N1830" s="30">
        <v>0</v>
      </c>
      <c r="O1830" s="30">
        <v>0</v>
      </c>
      <c r="P1830" s="30">
        <v>1</v>
      </c>
      <c r="Q1830" s="30">
        <f t="shared" si="252"/>
        <v>7</v>
      </c>
      <c r="R1830" s="30">
        <f t="shared" si="253"/>
        <v>3.67</v>
      </c>
      <c r="S1830" s="30">
        <f t="shared" si="254"/>
        <v>2.6</v>
      </c>
      <c r="T1830" s="30">
        <f t="shared" si="255"/>
        <v>55.8</v>
      </c>
      <c r="U1830" s="30">
        <f t="shared" si="256"/>
        <v>10</v>
      </c>
      <c r="V1830" s="30">
        <f t="shared" si="257"/>
        <v>0</v>
      </c>
      <c r="W1830" s="30">
        <f t="shared" si="258"/>
        <v>0</v>
      </c>
      <c r="X1830" s="30">
        <f t="shared" si="259"/>
        <v>1</v>
      </c>
      <c r="Y1830" s="30">
        <f t="shared" si="260"/>
        <v>80.069999999999993</v>
      </c>
    </row>
    <row r="1831" spans="1:25" x14ac:dyDescent="0.2">
      <c r="A1831" s="28">
        <v>43470</v>
      </c>
      <c r="B1831">
        <v>2019</v>
      </c>
      <c r="C1831">
        <v>1</v>
      </c>
      <c r="D1831" t="s">
        <v>517</v>
      </c>
      <c r="E1831" t="s">
        <v>419</v>
      </c>
      <c r="F1831">
        <v>6</v>
      </c>
      <c r="G1831" t="s">
        <v>1440</v>
      </c>
      <c r="H1831" t="s">
        <v>1440</v>
      </c>
      <c r="I1831" s="30">
        <v>8.01</v>
      </c>
      <c r="J1831" s="30">
        <v>3.69</v>
      </c>
      <c r="K1831" s="30">
        <v>3.1</v>
      </c>
      <c r="L1831" s="30">
        <v>62.75</v>
      </c>
      <c r="M1831" s="30">
        <v>10</v>
      </c>
      <c r="N1831" s="30">
        <v>0</v>
      </c>
      <c r="O1831" s="30">
        <v>30</v>
      </c>
      <c r="P1831" s="30">
        <v>1</v>
      </c>
      <c r="Q1831" s="30">
        <f t="shared" si="252"/>
        <v>8.01</v>
      </c>
      <c r="R1831" s="30">
        <f t="shared" si="253"/>
        <v>3.69</v>
      </c>
      <c r="S1831" s="30">
        <f t="shared" si="254"/>
        <v>3.1</v>
      </c>
      <c r="T1831" s="30">
        <f t="shared" si="255"/>
        <v>62.75</v>
      </c>
      <c r="U1831" s="30">
        <f t="shared" si="256"/>
        <v>10</v>
      </c>
      <c r="V1831" s="30">
        <f t="shared" si="257"/>
        <v>0</v>
      </c>
      <c r="W1831" s="30">
        <f t="shared" si="258"/>
        <v>30</v>
      </c>
      <c r="X1831" s="30">
        <f t="shared" si="259"/>
        <v>1</v>
      </c>
      <c r="Y1831" s="30">
        <f t="shared" si="260"/>
        <v>118.55</v>
      </c>
    </row>
    <row r="1832" spans="1:25" x14ac:dyDescent="0.2">
      <c r="A1832" s="28">
        <v>43471</v>
      </c>
      <c r="B1832">
        <v>2019</v>
      </c>
      <c r="C1832">
        <v>1</v>
      </c>
      <c r="D1832" t="s">
        <v>517</v>
      </c>
      <c r="E1832" t="s">
        <v>421</v>
      </c>
      <c r="F1832">
        <v>7</v>
      </c>
      <c r="G1832" t="s">
        <v>1440</v>
      </c>
      <c r="H1832" t="s">
        <v>1440</v>
      </c>
      <c r="I1832" s="30">
        <v>8.33</v>
      </c>
      <c r="J1832" s="30">
        <v>10.01</v>
      </c>
      <c r="K1832" s="30">
        <v>2.25</v>
      </c>
      <c r="L1832" s="30">
        <v>47.4</v>
      </c>
      <c r="M1832" s="30">
        <v>11</v>
      </c>
      <c r="N1832" s="30">
        <v>2</v>
      </c>
      <c r="O1832" s="30">
        <v>0</v>
      </c>
      <c r="P1832" s="30">
        <v>3</v>
      </c>
      <c r="Q1832" s="30">
        <f t="shared" si="252"/>
        <v>8.33</v>
      </c>
      <c r="R1832" s="30">
        <f t="shared" si="253"/>
        <v>10.01</v>
      </c>
      <c r="S1832" s="30">
        <f t="shared" si="254"/>
        <v>2.25</v>
      </c>
      <c r="T1832" s="30">
        <f t="shared" si="255"/>
        <v>47.4</v>
      </c>
      <c r="U1832" s="30">
        <f t="shared" si="256"/>
        <v>11</v>
      </c>
      <c r="V1832" s="30">
        <f t="shared" si="257"/>
        <v>2</v>
      </c>
      <c r="W1832" s="30">
        <f t="shared" si="258"/>
        <v>0</v>
      </c>
      <c r="X1832" s="30">
        <f t="shared" si="259"/>
        <v>3</v>
      </c>
      <c r="Y1832" s="30">
        <f t="shared" si="260"/>
        <v>83.99</v>
      </c>
    </row>
    <row r="1833" spans="1:25" x14ac:dyDescent="0.2">
      <c r="A1833" s="28">
        <v>43472</v>
      </c>
      <c r="B1833">
        <v>2019</v>
      </c>
      <c r="C1833">
        <v>1</v>
      </c>
      <c r="D1833" t="s">
        <v>517</v>
      </c>
      <c r="E1833" t="s">
        <v>62</v>
      </c>
      <c r="F1833">
        <v>1</v>
      </c>
      <c r="G1833" t="s">
        <v>1440</v>
      </c>
      <c r="H1833" t="s">
        <v>1440</v>
      </c>
      <c r="I1833" s="30">
        <v>1.67</v>
      </c>
      <c r="J1833" s="30">
        <v>3.53</v>
      </c>
      <c r="K1833" s="30">
        <v>4.5999999999999996</v>
      </c>
      <c r="L1833" s="30">
        <v>100.1</v>
      </c>
      <c r="M1833" s="30">
        <v>13</v>
      </c>
      <c r="N1833" s="30">
        <v>1</v>
      </c>
      <c r="O1833" s="30">
        <v>0</v>
      </c>
      <c r="P1833" s="30">
        <v>0</v>
      </c>
      <c r="Q1833" s="30">
        <f t="shared" si="252"/>
        <v>1.67</v>
      </c>
      <c r="R1833" s="30">
        <f t="shared" si="253"/>
        <v>3.53</v>
      </c>
      <c r="S1833" s="30">
        <f t="shared" si="254"/>
        <v>4.5999999999999996</v>
      </c>
      <c r="T1833" s="30">
        <f t="shared" si="255"/>
        <v>100.1</v>
      </c>
      <c r="U1833" s="30">
        <f t="shared" si="256"/>
        <v>13</v>
      </c>
      <c r="V1833" s="30">
        <f t="shared" si="257"/>
        <v>1</v>
      </c>
      <c r="W1833" s="30">
        <f t="shared" si="258"/>
        <v>0</v>
      </c>
      <c r="X1833" s="30">
        <f t="shared" si="259"/>
        <v>0</v>
      </c>
      <c r="Y1833" s="30">
        <f t="shared" si="260"/>
        <v>123.89999999999999</v>
      </c>
    </row>
    <row r="1834" spans="1:25" x14ac:dyDescent="0.2">
      <c r="A1834" s="28">
        <v>43473</v>
      </c>
      <c r="B1834">
        <v>2019</v>
      </c>
      <c r="C1834">
        <v>1</v>
      </c>
      <c r="D1834" t="s">
        <v>517</v>
      </c>
      <c r="E1834" t="s">
        <v>411</v>
      </c>
      <c r="F1834">
        <v>2</v>
      </c>
      <c r="G1834" t="s">
        <v>1440</v>
      </c>
      <c r="H1834" t="s">
        <v>1440</v>
      </c>
      <c r="I1834" s="30">
        <v>4.34</v>
      </c>
      <c r="J1834" s="30">
        <v>3.32</v>
      </c>
      <c r="K1834" s="30">
        <v>0</v>
      </c>
      <c r="L1834" s="30">
        <v>41.8</v>
      </c>
      <c r="M1834" s="30">
        <v>6</v>
      </c>
      <c r="N1834" s="30">
        <v>0</v>
      </c>
      <c r="O1834" s="30">
        <v>10</v>
      </c>
      <c r="P1834" s="30">
        <v>2</v>
      </c>
      <c r="Q1834" s="30">
        <f t="shared" si="252"/>
        <v>4.34</v>
      </c>
      <c r="R1834" s="30">
        <f t="shared" si="253"/>
        <v>3.32</v>
      </c>
      <c r="S1834" s="30">
        <f t="shared" si="254"/>
        <v>0</v>
      </c>
      <c r="T1834" s="30">
        <f t="shared" si="255"/>
        <v>41.8</v>
      </c>
      <c r="U1834" s="30">
        <f t="shared" si="256"/>
        <v>6</v>
      </c>
      <c r="V1834" s="30">
        <f t="shared" si="257"/>
        <v>0</v>
      </c>
      <c r="W1834" s="30">
        <f t="shared" si="258"/>
        <v>10</v>
      </c>
      <c r="X1834" s="30">
        <f t="shared" si="259"/>
        <v>2</v>
      </c>
      <c r="Y1834" s="30">
        <f t="shared" si="260"/>
        <v>67.459999999999994</v>
      </c>
    </row>
    <row r="1835" spans="1:25" x14ac:dyDescent="0.2">
      <c r="A1835" s="28">
        <v>43474</v>
      </c>
      <c r="B1835">
        <v>2019</v>
      </c>
      <c r="C1835">
        <v>1</v>
      </c>
      <c r="D1835" t="s">
        <v>517</v>
      </c>
      <c r="E1835" t="s">
        <v>413</v>
      </c>
      <c r="F1835">
        <v>3</v>
      </c>
      <c r="G1835" t="s">
        <v>1440</v>
      </c>
      <c r="H1835" t="s">
        <v>1440</v>
      </c>
      <c r="I1835" s="30">
        <v>3</v>
      </c>
      <c r="J1835" s="30">
        <v>1.33</v>
      </c>
      <c r="K1835" s="30">
        <v>2</v>
      </c>
      <c r="L1835" s="30">
        <v>64.8</v>
      </c>
      <c r="M1835" s="30">
        <v>24</v>
      </c>
      <c r="N1835" s="30">
        <v>3</v>
      </c>
      <c r="O1835" s="30">
        <v>10</v>
      </c>
      <c r="P1835" s="30">
        <v>1</v>
      </c>
      <c r="Q1835" s="30">
        <f t="shared" si="252"/>
        <v>3</v>
      </c>
      <c r="R1835" s="30">
        <f t="shared" si="253"/>
        <v>1.33</v>
      </c>
      <c r="S1835" s="30">
        <f t="shared" si="254"/>
        <v>2</v>
      </c>
      <c r="T1835" s="30">
        <f t="shared" si="255"/>
        <v>64.8</v>
      </c>
      <c r="U1835" s="30">
        <f t="shared" si="256"/>
        <v>24</v>
      </c>
      <c r="V1835" s="30">
        <f t="shared" si="257"/>
        <v>3</v>
      </c>
      <c r="W1835" s="30">
        <f t="shared" si="258"/>
        <v>10</v>
      </c>
      <c r="X1835" s="30">
        <f t="shared" si="259"/>
        <v>1</v>
      </c>
      <c r="Y1835" s="30">
        <f t="shared" si="260"/>
        <v>109.13</v>
      </c>
    </row>
    <row r="1836" spans="1:25" x14ac:dyDescent="0.2">
      <c r="A1836" s="28">
        <v>43475</v>
      </c>
      <c r="B1836">
        <v>2019</v>
      </c>
      <c r="C1836">
        <v>1</v>
      </c>
      <c r="D1836" t="s">
        <v>517</v>
      </c>
      <c r="E1836" t="s">
        <v>415</v>
      </c>
      <c r="F1836">
        <v>4</v>
      </c>
      <c r="G1836" t="s">
        <v>1440</v>
      </c>
      <c r="H1836" t="s">
        <v>1440</v>
      </c>
      <c r="I1836" s="30">
        <v>8</v>
      </c>
      <c r="J1836" s="30">
        <v>3.58</v>
      </c>
      <c r="K1836" s="30">
        <v>5.6</v>
      </c>
      <c r="L1836" s="30">
        <v>39.1</v>
      </c>
      <c r="M1836" s="30">
        <v>12</v>
      </c>
      <c r="N1836" s="30">
        <v>2</v>
      </c>
      <c r="O1836" s="30">
        <v>13</v>
      </c>
      <c r="P1836" s="30">
        <v>1</v>
      </c>
      <c r="Q1836" s="30">
        <f t="shared" si="252"/>
        <v>8</v>
      </c>
      <c r="R1836" s="30">
        <f t="shared" si="253"/>
        <v>3.58</v>
      </c>
      <c r="S1836" s="30">
        <f t="shared" si="254"/>
        <v>5.6</v>
      </c>
      <c r="T1836" s="30">
        <f t="shared" si="255"/>
        <v>39.1</v>
      </c>
      <c r="U1836" s="30">
        <f t="shared" si="256"/>
        <v>12</v>
      </c>
      <c r="V1836" s="30">
        <f t="shared" si="257"/>
        <v>2</v>
      </c>
      <c r="W1836" s="30">
        <f t="shared" si="258"/>
        <v>13</v>
      </c>
      <c r="X1836" s="30">
        <f t="shared" si="259"/>
        <v>1</v>
      </c>
      <c r="Y1836" s="30">
        <f t="shared" si="260"/>
        <v>84.28</v>
      </c>
    </row>
    <row r="1837" spans="1:25" x14ac:dyDescent="0.2">
      <c r="A1837" s="28">
        <v>43476</v>
      </c>
      <c r="B1837">
        <v>2019</v>
      </c>
      <c r="C1837">
        <v>1</v>
      </c>
      <c r="D1837" t="s">
        <v>517</v>
      </c>
      <c r="E1837" t="s">
        <v>417</v>
      </c>
      <c r="F1837">
        <v>5</v>
      </c>
      <c r="G1837" t="s">
        <v>1440</v>
      </c>
      <c r="H1837" t="s">
        <v>1440</v>
      </c>
      <c r="I1837" s="30">
        <v>5.33</v>
      </c>
      <c r="J1837" s="30">
        <v>7.34</v>
      </c>
      <c r="K1837" s="30">
        <v>3</v>
      </c>
      <c r="L1837" s="30">
        <v>61.6</v>
      </c>
      <c r="M1837" s="30">
        <v>12</v>
      </c>
      <c r="N1837" s="30">
        <v>0</v>
      </c>
      <c r="O1837" s="30">
        <v>6</v>
      </c>
      <c r="P1837" s="30">
        <v>0</v>
      </c>
      <c r="Q1837" s="30">
        <f t="shared" si="252"/>
        <v>5.33</v>
      </c>
      <c r="R1837" s="30">
        <f t="shared" si="253"/>
        <v>7.34</v>
      </c>
      <c r="S1837" s="30">
        <f t="shared" si="254"/>
        <v>3</v>
      </c>
      <c r="T1837" s="30">
        <f t="shared" si="255"/>
        <v>61.6</v>
      </c>
      <c r="U1837" s="30">
        <f t="shared" si="256"/>
        <v>12</v>
      </c>
      <c r="V1837" s="30">
        <f t="shared" si="257"/>
        <v>0</v>
      </c>
      <c r="W1837" s="30">
        <f t="shared" si="258"/>
        <v>6</v>
      </c>
      <c r="X1837" s="30">
        <f t="shared" si="259"/>
        <v>0</v>
      </c>
      <c r="Y1837" s="30">
        <f t="shared" si="260"/>
        <v>95.27</v>
      </c>
    </row>
    <row r="1838" spans="1:25" x14ac:dyDescent="0.2">
      <c r="A1838" s="28">
        <v>43477</v>
      </c>
      <c r="B1838">
        <v>2019</v>
      </c>
      <c r="C1838">
        <v>1</v>
      </c>
      <c r="D1838" t="s">
        <v>517</v>
      </c>
      <c r="E1838" t="s">
        <v>419</v>
      </c>
      <c r="F1838">
        <v>6</v>
      </c>
      <c r="G1838" t="s">
        <v>1440</v>
      </c>
      <c r="H1838" t="s">
        <v>1440</v>
      </c>
      <c r="I1838" s="30">
        <v>6.66</v>
      </c>
      <c r="J1838" s="30">
        <v>7.02</v>
      </c>
      <c r="K1838" s="30">
        <v>5</v>
      </c>
      <c r="L1838" s="30">
        <v>74.5</v>
      </c>
      <c r="M1838" s="30">
        <v>21.2</v>
      </c>
      <c r="N1838" s="30">
        <v>0</v>
      </c>
      <c r="O1838" s="30">
        <v>10</v>
      </c>
      <c r="P1838" s="30">
        <v>0</v>
      </c>
      <c r="Q1838" s="30">
        <f t="shared" si="252"/>
        <v>6.66</v>
      </c>
      <c r="R1838" s="30">
        <f t="shared" si="253"/>
        <v>7.02</v>
      </c>
      <c r="S1838" s="30">
        <f t="shared" si="254"/>
        <v>5</v>
      </c>
      <c r="T1838" s="30">
        <f t="shared" si="255"/>
        <v>74.5</v>
      </c>
      <c r="U1838" s="30">
        <f t="shared" si="256"/>
        <v>21.2</v>
      </c>
      <c r="V1838" s="30">
        <f t="shared" si="257"/>
        <v>0</v>
      </c>
      <c r="W1838" s="30">
        <f t="shared" si="258"/>
        <v>10</v>
      </c>
      <c r="X1838" s="30">
        <f t="shared" si="259"/>
        <v>0</v>
      </c>
      <c r="Y1838" s="30">
        <f t="shared" si="260"/>
        <v>124.38000000000001</v>
      </c>
    </row>
    <row r="1839" spans="1:25" x14ac:dyDescent="0.2">
      <c r="A1839" s="28">
        <v>43478</v>
      </c>
      <c r="B1839">
        <v>2019</v>
      </c>
      <c r="C1839">
        <v>1</v>
      </c>
      <c r="D1839" t="s">
        <v>517</v>
      </c>
      <c r="E1839" t="s">
        <v>421</v>
      </c>
      <c r="F1839">
        <v>7</v>
      </c>
      <c r="G1839" t="s">
        <v>1440</v>
      </c>
      <c r="H1839" t="s">
        <v>1440</v>
      </c>
      <c r="I1839" s="30">
        <v>8.33</v>
      </c>
      <c r="J1839" s="30">
        <v>5.8140000000000001</v>
      </c>
      <c r="K1839" s="30">
        <v>4.5999999999999996</v>
      </c>
      <c r="L1839" s="30">
        <v>73</v>
      </c>
      <c r="M1839" s="30">
        <v>4</v>
      </c>
      <c r="N1839" s="30">
        <v>1</v>
      </c>
      <c r="O1839" s="30">
        <v>1</v>
      </c>
      <c r="P1839" s="30">
        <v>2</v>
      </c>
      <c r="Q1839" s="30">
        <f t="shared" si="252"/>
        <v>8.33</v>
      </c>
      <c r="R1839" s="30">
        <f t="shared" si="253"/>
        <v>5.8140000000000001</v>
      </c>
      <c r="S1839" s="30">
        <f t="shared" si="254"/>
        <v>4.5999999999999996</v>
      </c>
      <c r="T1839" s="30">
        <f t="shared" si="255"/>
        <v>73</v>
      </c>
      <c r="U1839" s="30">
        <f t="shared" si="256"/>
        <v>4</v>
      </c>
      <c r="V1839" s="30">
        <f t="shared" si="257"/>
        <v>1</v>
      </c>
      <c r="W1839" s="30">
        <f t="shared" si="258"/>
        <v>1</v>
      </c>
      <c r="X1839" s="30">
        <f t="shared" si="259"/>
        <v>2</v>
      </c>
      <c r="Y1839" s="30">
        <f t="shared" si="260"/>
        <v>99.744</v>
      </c>
    </row>
    <row r="1840" spans="1:25" x14ac:dyDescent="0.2">
      <c r="A1840" s="28">
        <v>43479</v>
      </c>
      <c r="B1840">
        <v>2019</v>
      </c>
      <c r="C1840">
        <v>1</v>
      </c>
      <c r="D1840" t="s">
        <v>517</v>
      </c>
      <c r="E1840" t="s">
        <v>62</v>
      </c>
      <c r="F1840">
        <v>1</v>
      </c>
      <c r="G1840" t="s">
        <v>1440</v>
      </c>
      <c r="H1840" t="s">
        <v>1440</v>
      </c>
      <c r="I1840" s="30">
        <v>9</v>
      </c>
      <c r="J1840" s="30">
        <v>9.6999999999999993</v>
      </c>
      <c r="K1840" s="30">
        <v>3</v>
      </c>
      <c r="L1840" s="30">
        <v>51</v>
      </c>
      <c r="M1840" s="30">
        <v>10</v>
      </c>
      <c r="N1840" s="30">
        <v>0</v>
      </c>
      <c r="O1840" s="30">
        <v>18</v>
      </c>
      <c r="P1840" s="30">
        <v>0</v>
      </c>
      <c r="Q1840" s="30">
        <f t="shared" si="252"/>
        <v>9</v>
      </c>
      <c r="R1840" s="30">
        <f t="shared" si="253"/>
        <v>9.6999999999999993</v>
      </c>
      <c r="S1840" s="30">
        <f t="shared" si="254"/>
        <v>3</v>
      </c>
      <c r="T1840" s="30">
        <f t="shared" si="255"/>
        <v>51</v>
      </c>
      <c r="U1840" s="30">
        <f t="shared" si="256"/>
        <v>10</v>
      </c>
      <c r="V1840" s="30">
        <f t="shared" si="257"/>
        <v>0</v>
      </c>
      <c r="W1840" s="30">
        <f t="shared" si="258"/>
        <v>18</v>
      </c>
      <c r="X1840" s="30">
        <f t="shared" si="259"/>
        <v>0</v>
      </c>
      <c r="Y1840" s="30">
        <f t="shared" si="260"/>
        <v>100.7</v>
      </c>
    </row>
    <row r="1841" spans="1:25" x14ac:dyDescent="0.2">
      <c r="A1841" s="28">
        <v>43480</v>
      </c>
      <c r="B1841">
        <v>2019</v>
      </c>
      <c r="C1841">
        <v>1</v>
      </c>
      <c r="D1841" t="s">
        <v>517</v>
      </c>
      <c r="E1841" t="s">
        <v>411</v>
      </c>
      <c r="F1841">
        <v>2</v>
      </c>
      <c r="G1841" t="s">
        <v>1440</v>
      </c>
      <c r="H1841" t="s">
        <v>1440</v>
      </c>
      <c r="I1841" s="30">
        <v>4.33</v>
      </c>
      <c r="J1841" s="30">
        <v>4.33</v>
      </c>
      <c r="K1841" s="30">
        <v>3.65</v>
      </c>
      <c r="L1841" s="30">
        <v>30.4</v>
      </c>
      <c r="M1841" s="30">
        <v>9</v>
      </c>
      <c r="N1841" s="30">
        <v>0</v>
      </c>
      <c r="O1841" s="30">
        <v>19</v>
      </c>
      <c r="P1841" s="30">
        <v>1</v>
      </c>
      <c r="Q1841" s="30">
        <f t="shared" si="252"/>
        <v>4.33</v>
      </c>
      <c r="R1841" s="30">
        <f t="shared" si="253"/>
        <v>4.33</v>
      </c>
      <c r="S1841" s="30">
        <f t="shared" si="254"/>
        <v>3.65</v>
      </c>
      <c r="T1841" s="30">
        <f t="shared" si="255"/>
        <v>30.4</v>
      </c>
      <c r="U1841" s="30">
        <f t="shared" si="256"/>
        <v>9</v>
      </c>
      <c r="V1841" s="30">
        <f t="shared" si="257"/>
        <v>0</v>
      </c>
      <c r="W1841" s="30">
        <f t="shared" si="258"/>
        <v>19</v>
      </c>
      <c r="X1841" s="30">
        <f t="shared" si="259"/>
        <v>1</v>
      </c>
      <c r="Y1841" s="30">
        <f t="shared" si="260"/>
        <v>71.710000000000008</v>
      </c>
    </row>
    <row r="1842" spans="1:25" x14ac:dyDescent="0.2">
      <c r="A1842" s="28">
        <v>43481</v>
      </c>
      <c r="B1842">
        <v>2019</v>
      </c>
      <c r="C1842">
        <v>1</v>
      </c>
      <c r="D1842" t="s">
        <v>517</v>
      </c>
      <c r="E1842" t="s">
        <v>413</v>
      </c>
      <c r="F1842">
        <v>3</v>
      </c>
      <c r="G1842" t="s">
        <v>1440</v>
      </c>
      <c r="H1842" t="s">
        <v>1440</v>
      </c>
      <c r="I1842" s="30">
        <v>7.5</v>
      </c>
      <c r="J1842" s="30">
        <v>5.0659999999999998</v>
      </c>
      <c r="K1842" s="30">
        <v>6</v>
      </c>
      <c r="L1842" s="30">
        <v>48.8</v>
      </c>
      <c r="M1842" s="30">
        <v>12</v>
      </c>
      <c r="N1842" s="30">
        <v>0</v>
      </c>
      <c r="O1842" s="30">
        <v>17</v>
      </c>
      <c r="P1842" s="30">
        <v>5</v>
      </c>
      <c r="Q1842" s="30">
        <f t="shared" si="252"/>
        <v>7.5</v>
      </c>
      <c r="R1842" s="30">
        <f t="shared" si="253"/>
        <v>5.0659999999999998</v>
      </c>
      <c r="S1842" s="30">
        <f t="shared" si="254"/>
        <v>6</v>
      </c>
      <c r="T1842" s="30">
        <f t="shared" si="255"/>
        <v>48.8</v>
      </c>
      <c r="U1842" s="30">
        <f t="shared" si="256"/>
        <v>12</v>
      </c>
      <c r="V1842" s="30">
        <f t="shared" si="257"/>
        <v>0</v>
      </c>
      <c r="W1842" s="30">
        <f t="shared" si="258"/>
        <v>17</v>
      </c>
      <c r="X1842" s="30">
        <f t="shared" si="259"/>
        <v>5</v>
      </c>
      <c r="Y1842" s="30">
        <f t="shared" si="260"/>
        <v>101.366</v>
      </c>
    </row>
    <row r="1843" spans="1:25" x14ac:dyDescent="0.2">
      <c r="A1843" s="28">
        <v>43482</v>
      </c>
      <c r="B1843">
        <v>2019</v>
      </c>
      <c r="C1843">
        <v>1</v>
      </c>
      <c r="D1843" t="s">
        <v>517</v>
      </c>
      <c r="E1843" t="s">
        <v>415</v>
      </c>
      <c r="F1843">
        <v>4</v>
      </c>
      <c r="G1843" t="s">
        <v>1440</v>
      </c>
      <c r="H1843" t="s">
        <v>1440</v>
      </c>
      <c r="I1843" s="30">
        <v>5.34</v>
      </c>
      <c r="J1843" s="30">
        <v>3.68</v>
      </c>
      <c r="K1843" s="30">
        <v>3.7</v>
      </c>
      <c r="L1843" s="30">
        <v>55.6</v>
      </c>
      <c r="M1843" s="30">
        <v>10</v>
      </c>
      <c r="N1843" s="30">
        <v>3</v>
      </c>
      <c r="O1843" s="30">
        <v>8</v>
      </c>
      <c r="P1843" s="30">
        <v>1</v>
      </c>
      <c r="Q1843" s="30">
        <f t="shared" si="252"/>
        <v>5.34</v>
      </c>
      <c r="R1843" s="30">
        <f t="shared" si="253"/>
        <v>3.68</v>
      </c>
      <c r="S1843" s="30">
        <f t="shared" si="254"/>
        <v>3.7</v>
      </c>
      <c r="T1843" s="30">
        <f t="shared" si="255"/>
        <v>55.6</v>
      </c>
      <c r="U1843" s="30">
        <f t="shared" si="256"/>
        <v>10</v>
      </c>
      <c r="V1843" s="30">
        <f t="shared" si="257"/>
        <v>3</v>
      </c>
      <c r="W1843" s="30">
        <f t="shared" si="258"/>
        <v>8</v>
      </c>
      <c r="X1843" s="30">
        <f t="shared" si="259"/>
        <v>1</v>
      </c>
      <c r="Y1843" s="30">
        <f t="shared" si="260"/>
        <v>90.32</v>
      </c>
    </row>
    <row r="1844" spans="1:25" x14ac:dyDescent="0.2">
      <c r="A1844" s="28">
        <v>43483</v>
      </c>
      <c r="B1844">
        <v>2019</v>
      </c>
      <c r="C1844">
        <v>1</v>
      </c>
      <c r="D1844" t="s">
        <v>517</v>
      </c>
      <c r="E1844" t="s">
        <v>417</v>
      </c>
      <c r="F1844">
        <v>5</v>
      </c>
      <c r="G1844" t="s">
        <v>1440</v>
      </c>
      <c r="H1844" t="s">
        <v>1440</v>
      </c>
      <c r="I1844" s="30">
        <v>6.33</v>
      </c>
      <c r="J1844" s="30">
        <v>6.4390000000000001</v>
      </c>
      <c r="K1844" s="30">
        <v>4</v>
      </c>
      <c r="L1844" s="30">
        <v>27.8</v>
      </c>
      <c r="M1844" s="30">
        <v>13</v>
      </c>
      <c r="N1844" s="30">
        <v>0</v>
      </c>
      <c r="O1844" s="30">
        <v>24</v>
      </c>
      <c r="P1844" s="30">
        <v>2</v>
      </c>
      <c r="Q1844" s="30">
        <f t="shared" si="252"/>
        <v>6.33</v>
      </c>
      <c r="R1844" s="30">
        <f t="shared" si="253"/>
        <v>6.4390000000000001</v>
      </c>
      <c r="S1844" s="30">
        <f t="shared" si="254"/>
        <v>4</v>
      </c>
      <c r="T1844" s="30">
        <f t="shared" si="255"/>
        <v>27.8</v>
      </c>
      <c r="U1844" s="30">
        <f t="shared" si="256"/>
        <v>13</v>
      </c>
      <c r="V1844" s="30">
        <f t="shared" si="257"/>
        <v>0</v>
      </c>
      <c r="W1844" s="30">
        <f t="shared" si="258"/>
        <v>24</v>
      </c>
      <c r="X1844" s="30">
        <f t="shared" si="259"/>
        <v>2</v>
      </c>
      <c r="Y1844" s="30">
        <f t="shared" si="260"/>
        <v>83.569000000000003</v>
      </c>
    </row>
    <row r="1845" spans="1:25" x14ac:dyDescent="0.2">
      <c r="A1845" s="28">
        <v>43484</v>
      </c>
      <c r="B1845">
        <v>2019</v>
      </c>
      <c r="C1845">
        <v>1</v>
      </c>
      <c r="D1845" t="s">
        <v>517</v>
      </c>
      <c r="E1845" t="s">
        <v>419</v>
      </c>
      <c r="F1845">
        <v>6</v>
      </c>
      <c r="G1845" t="s">
        <v>1440</v>
      </c>
      <c r="H1845" t="s">
        <v>1440</v>
      </c>
      <c r="I1845" s="30">
        <v>7.02</v>
      </c>
      <c r="J1845" s="30">
        <v>8.391</v>
      </c>
      <c r="K1845" s="30">
        <v>5.5</v>
      </c>
      <c r="L1845" s="30">
        <v>77.400000000000006</v>
      </c>
      <c r="M1845" s="30">
        <v>9</v>
      </c>
      <c r="N1845" s="30">
        <v>0</v>
      </c>
      <c r="O1845" s="30">
        <v>1</v>
      </c>
      <c r="P1845" s="30">
        <v>3</v>
      </c>
      <c r="Q1845" s="30">
        <f t="shared" si="252"/>
        <v>7.02</v>
      </c>
      <c r="R1845" s="30">
        <f t="shared" si="253"/>
        <v>8.391</v>
      </c>
      <c r="S1845" s="30">
        <f t="shared" si="254"/>
        <v>5.5</v>
      </c>
      <c r="T1845" s="30">
        <f t="shared" si="255"/>
        <v>77.400000000000006</v>
      </c>
      <c r="U1845" s="30">
        <f t="shared" si="256"/>
        <v>9</v>
      </c>
      <c r="V1845" s="30">
        <f t="shared" si="257"/>
        <v>0</v>
      </c>
      <c r="W1845" s="30">
        <f t="shared" si="258"/>
        <v>1</v>
      </c>
      <c r="X1845" s="30">
        <f t="shared" si="259"/>
        <v>3</v>
      </c>
      <c r="Y1845" s="30">
        <f t="shared" si="260"/>
        <v>111.31100000000001</v>
      </c>
    </row>
    <row r="1846" spans="1:25" x14ac:dyDescent="0.2">
      <c r="A1846" s="28">
        <v>43485</v>
      </c>
      <c r="B1846">
        <v>2019</v>
      </c>
      <c r="C1846">
        <v>1</v>
      </c>
      <c r="D1846" t="s">
        <v>517</v>
      </c>
      <c r="E1846" t="s">
        <v>421</v>
      </c>
      <c r="F1846">
        <v>7</v>
      </c>
      <c r="G1846" t="s">
        <v>1440</v>
      </c>
      <c r="H1846" t="s">
        <v>1440</v>
      </c>
      <c r="I1846" s="30">
        <v>11.67</v>
      </c>
      <c r="J1846" s="30">
        <v>14.462999999999999</v>
      </c>
      <c r="K1846" s="30">
        <v>2.1</v>
      </c>
      <c r="L1846" s="30">
        <v>93.05</v>
      </c>
      <c r="M1846" s="30">
        <v>6</v>
      </c>
      <c r="N1846" s="30">
        <v>0</v>
      </c>
      <c r="O1846" s="30">
        <v>34</v>
      </c>
      <c r="P1846" s="30">
        <v>1</v>
      </c>
      <c r="Q1846" s="30">
        <f t="shared" si="252"/>
        <v>11.67</v>
      </c>
      <c r="R1846" s="30">
        <f t="shared" si="253"/>
        <v>14.462999999999999</v>
      </c>
      <c r="S1846" s="30">
        <f t="shared" si="254"/>
        <v>2.1</v>
      </c>
      <c r="T1846" s="30">
        <f t="shared" si="255"/>
        <v>93.05</v>
      </c>
      <c r="U1846" s="30">
        <f t="shared" si="256"/>
        <v>6</v>
      </c>
      <c r="V1846" s="30">
        <f t="shared" si="257"/>
        <v>0</v>
      </c>
      <c r="W1846" s="30">
        <f t="shared" si="258"/>
        <v>34</v>
      </c>
      <c r="X1846" s="30">
        <f t="shared" si="259"/>
        <v>1</v>
      </c>
      <c r="Y1846" s="30">
        <f t="shared" si="260"/>
        <v>162.28300000000002</v>
      </c>
    </row>
    <row r="1847" spans="1:25" x14ac:dyDescent="0.2">
      <c r="A1847" s="28">
        <v>43486</v>
      </c>
      <c r="B1847">
        <v>2019</v>
      </c>
      <c r="C1847">
        <v>1</v>
      </c>
      <c r="D1847" t="s">
        <v>517</v>
      </c>
      <c r="E1847" t="s">
        <v>62</v>
      </c>
      <c r="F1847">
        <v>1</v>
      </c>
      <c r="G1847" t="s">
        <v>1440</v>
      </c>
      <c r="H1847" t="s">
        <v>1440</v>
      </c>
      <c r="I1847" s="30">
        <v>4.34</v>
      </c>
      <c r="J1847" s="30">
        <v>5.8250000000000002</v>
      </c>
      <c r="K1847" s="30">
        <v>0</v>
      </c>
      <c r="L1847" s="30">
        <v>67.150000000000006</v>
      </c>
      <c r="M1847" s="30">
        <v>11</v>
      </c>
      <c r="N1847" s="30">
        <v>0</v>
      </c>
      <c r="O1847" s="30">
        <v>31</v>
      </c>
      <c r="P1847" s="30">
        <v>0</v>
      </c>
      <c r="Q1847" s="30">
        <f t="shared" si="252"/>
        <v>4.34</v>
      </c>
      <c r="R1847" s="30">
        <f t="shared" si="253"/>
        <v>5.8250000000000002</v>
      </c>
      <c r="S1847" s="30">
        <f t="shared" si="254"/>
        <v>0</v>
      </c>
      <c r="T1847" s="30">
        <f t="shared" si="255"/>
        <v>67.150000000000006</v>
      </c>
      <c r="U1847" s="30">
        <f t="shared" si="256"/>
        <v>11</v>
      </c>
      <c r="V1847" s="30">
        <f t="shared" si="257"/>
        <v>0</v>
      </c>
      <c r="W1847" s="30">
        <f t="shared" si="258"/>
        <v>31</v>
      </c>
      <c r="X1847" s="30">
        <f t="shared" si="259"/>
        <v>0</v>
      </c>
      <c r="Y1847" s="30">
        <f t="shared" si="260"/>
        <v>119.315</v>
      </c>
    </row>
    <row r="1848" spans="1:25" x14ac:dyDescent="0.2">
      <c r="A1848" s="28">
        <v>43487</v>
      </c>
      <c r="B1848">
        <v>2019</v>
      </c>
      <c r="C1848">
        <v>1</v>
      </c>
      <c r="D1848" t="s">
        <v>517</v>
      </c>
      <c r="E1848" t="s">
        <v>411</v>
      </c>
      <c r="F1848">
        <v>2</v>
      </c>
      <c r="G1848" t="s">
        <v>1440</v>
      </c>
      <c r="H1848" t="s">
        <v>1440</v>
      </c>
      <c r="I1848" s="30">
        <v>6.83</v>
      </c>
      <c r="J1848" s="30">
        <v>7.0759999999999996</v>
      </c>
      <c r="K1848" s="30">
        <v>1</v>
      </c>
      <c r="L1848" s="30">
        <v>74.900000000000006</v>
      </c>
      <c r="M1848" s="30">
        <v>13</v>
      </c>
      <c r="N1848" s="30">
        <v>1</v>
      </c>
      <c r="O1848" s="30">
        <v>7</v>
      </c>
      <c r="P1848" s="30">
        <v>0</v>
      </c>
      <c r="Q1848" s="30">
        <f t="shared" si="252"/>
        <v>6.83</v>
      </c>
      <c r="R1848" s="30">
        <f t="shared" si="253"/>
        <v>7.0759999999999996</v>
      </c>
      <c r="S1848" s="30">
        <f t="shared" si="254"/>
        <v>1</v>
      </c>
      <c r="T1848" s="30">
        <f t="shared" si="255"/>
        <v>74.900000000000006</v>
      </c>
      <c r="U1848" s="30">
        <f t="shared" si="256"/>
        <v>13</v>
      </c>
      <c r="V1848" s="30">
        <f t="shared" si="257"/>
        <v>1</v>
      </c>
      <c r="W1848" s="30">
        <f t="shared" si="258"/>
        <v>7</v>
      </c>
      <c r="X1848" s="30">
        <f t="shared" si="259"/>
        <v>0</v>
      </c>
      <c r="Y1848" s="30">
        <f t="shared" si="260"/>
        <v>110.80600000000001</v>
      </c>
    </row>
    <row r="1849" spans="1:25" x14ac:dyDescent="0.2">
      <c r="A1849" s="28">
        <v>43488</v>
      </c>
      <c r="B1849">
        <v>2019</v>
      </c>
      <c r="C1849">
        <v>1</v>
      </c>
      <c r="D1849" t="s">
        <v>517</v>
      </c>
      <c r="E1849" t="s">
        <v>413</v>
      </c>
      <c r="F1849">
        <v>3</v>
      </c>
      <c r="G1849" t="s">
        <v>1440</v>
      </c>
      <c r="H1849" t="s">
        <v>1440</v>
      </c>
      <c r="I1849" s="30">
        <v>3.33</v>
      </c>
      <c r="J1849" s="30">
        <v>8.4629999999999992</v>
      </c>
      <c r="K1849" s="30">
        <v>7.1</v>
      </c>
      <c r="L1849" s="30">
        <v>58.4</v>
      </c>
      <c r="M1849" s="30">
        <v>4</v>
      </c>
      <c r="N1849" s="30">
        <v>0</v>
      </c>
      <c r="O1849" s="30">
        <v>23</v>
      </c>
      <c r="P1849" s="30">
        <v>2</v>
      </c>
      <c r="Q1849" s="30">
        <f t="shared" si="252"/>
        <v>3.33</v>
      </c>
      <c r="R1849" s="30">
        <f t="shared" si="253"/>
        <v>8.4629999999999992</v>
      </c>
      <c r="S1849" s="30">
        <f t="shared" si="254"/>
        <v>7.1</v>
      </c>
      <c r="T1849" s="30">
        <f t="shared" si="255"/>
        <v>58.4</v>
      </c>
      <c r="U1849" s="30">
        <f t="shared" si="256"/>
        <v>4</v>
      </c>
      <c r="V1849" s="30">
        <f t="shared" si="257"/>
        <v>0</v>
      </c>
      <c r="W1849" s="30">
        <f t="shared" si="258"/>
        <v>23</v>
      </c>
      <c r="X1849" s="30">
        <f t="shared" si="259"/>
        <v>2</v>
      </c>
      <c r="Y1849" s="30">
        <f t="shared" si="260"/>
        <v>106.29300000000001</v>
      </c>
    </row>
    <row r="1850" spans="1:25" x14ac:dyDescent="0.2">
      <c r="A1850" s="28">
        <v>43489</v>
      </c>
      <c r="B1850">
        <v>2019</v>
      </c>
      <c r="C1850">
        <v>1</v>
      </c>
      <c r="D1850" t="s">
        <v>517</v>
      </c>
      <c r="E1850" t="s">
        <v>415</v>
      </c>
      <c r="F1850">
        <v>4</v>
      </c>
      <c r="G1850" t="s">
        <v>1440</v>
      </c>
      <c r="H1850" t="s">
        <v>1440</v>
      </c>
      <c r="I1850" s="30">
        <v>4</v>
      </c>
      <c r="J1850" s="30">
        <v>4.4950000000000001</v>
      </c>
      <c r="K1850" s="30">
        <v>6</v>
      </c>
      <c r="L1850" s="30">
        <v>47.3</v>
      </c>
      <c r="M1850" s="30">
        <v>7</v>
      </c>
      <c r="N1850" s="30">
        <v>4</v>
      </c>
      <c r="O1850" s="30">
        <v>2</v>
      </c>
      <c r="P1850" s="30">
        <v>3</v>
      </c>
      <c r="Q1850" s="30">
        <f t="shared" si="252"/>
        <v>4</v>
      </c>
      <c r="R1850" s="30">
        <f t="shared" si="253"/>
        <v>4.4950000000000001</v>
      </c>
      <c r="S1850" s="30">
        <f t="shared" si="254"/>
        <v>6</v>
      </c>
      <c r="T1850" s="30">
        <f t="shared" si="255"/>
        <v>47.3</v>
      </c>
      <c r="U1850" s="30">
        <f t="shared" si="256"/>
        <v>7</v>
      </c>
      <c r="V1850" s="30">
        <f t="shared" si="257"/>
        <v>4</v>
      </c>
      <c r="W1850" s="30">
        <f t="shared" si="258"/>
        <v>2</v>
      </c>
      <c r="X1850" s="30">
        <f t="shared" si="259"/>
        <v>3</v>
      </c>
      <c r="Y1850" s="30">
        <f t="shared" si="260"/>
        <v>77.795000000000002</v>
      </c>
    </row>
    <row r="1851" spans="1:25" x14ac:dyDescent="0.2">
      <c r="A1851" s="28">
        <v>43490</v>
      </c>
      <c r="B1851">
        <v>2019</v>
      </c>
      <c r="C1851">
        <v>1</v>
      </c>
      <c r="D1851" t="s">
        <v>517</v>
      </c>
      <c r="E1851" t="s">
        <v>417</v>
      </c>
      <c r="F1851">
        <v>5</v>
      </c>
      <c r="G1851" t="s">
        <v>1440</v>
      </c>
      <c r="H1851" t="s">
        <v>1440</v>
      </c>
      <c r="I1851" s="30">
        <v>2.33</v>
      </c>
      <c r="J1851" s="30">
        <v>7.18</v>
      </c>
      <c r="K1851" s="30">
        <v>4</v>
      </c>
      <c r="L1851" s="30">
        <v>32.65</v>
      </c>
      <c r="M1851" s="30">
        <v>11</v>
      </c>
      <c r="N1851" s="30">
        <v>2</v>
      </c>
      <c r="O1851" s="30">
        <v>11</v>
      </c>
      <c r="P1851" s="30">
        <v>1</v>
      </c>
      <c r="Q1851" s="30">
        <f t="shared" si="252"/>
        <v>2.33</v>
      </c>
      <c r="R1851" s="30">
        <f t="shared" si="253"/>
        <v>7.18</v>
      </c>
      <c r="S1851" s="30">
        <f t="shared" si="254"/>
        <v>4</v>
      </c>
      <c r="T1851" s="30">
        <f t="shared" si="255"/>
        <v>32.65</v>
      </c>
      <c r="U1851" s="30">
        <f t="shared" si="256"/>
        <v>11</v>
      </c>
      <c r="V1851" s="30">
        <f t="shared" si="257"/>
        <v>2</v>
      </c>
      <c r="W1851" s="30">
        <f t="shared" si="258"/>
        <v>11</v>
      </c>
      <c r="X1851" s="30">
        <f t="shared" si="259"/>
        <v>1</v>
      </c>
      <c r="Y1851" s="30">
        <f t="shared" si="260"/>
        <v>71.16</v>
      </c>
    </row>
    <row r="1852" spans="1:25" x14ac:dyDescent="0.2">
      <c r="A1852" s="28">
        <v>43491</v>
      </c>
      <c r="B1852">
        <v>2019</v>
      </c>
      <c r="C1852">
        <v>1</v>
      </c>
      <c r="D1852" t="s">
        <v>517</v>
      </c>
      <c r="E1852" t="s">
        <v>419</v>
      </c>
      <c r="F1852">
        <v>6</v>
      </c>
      <c r="G1852" t="s">
        <v>1440</v>
      </c>
      <c r="H1852" t="s">
        <v>1440</v>
      </c>
      <c r="I1852" s="30">
        <v>7</v>
      </c>
      <c r="J1852" s="30">
        <v>8.4589999999999996</v>
      </c>
      <c r="K1852" s="30">
        <v>2.4</v>
      </c>
      <c r="L1852" s="30">
        <v>97.8</v>
      </c>
      <c r="M1852" s="30">
        <v>11</v>
      </c>
      <c r="N1852" s="30">
        <v>1</v>
      </c>
      <c r="O1852" s="30">
        <v>13</v>
      </c>
      <c r="P1852" s="30">
        <v>1</v>
      </c>
      <c r="Q1852" s="30">
        <f t="shared" si="252"/>
        <v>7</v>
      </c>
      <c r="R1852" s="30">
        <f t="shared" si="253"/>
        <v>8.4589999999999996</v>
      </c>
      <c r="S1852" s="30">
        <f t="shared" si="254"/>
        <v>2.4</v>
      </c>
      <c r="T1852" s="30">
        <f t="shared" si="255"/>
        <v>97.8</v>
      </c>
      <c r="U1852" s="30">
        <f t="shared" si="256"/>
        <v>11</v>
      </c>
      <c r="V1852" s="30">
        <f t="shared" si="257"/>
        <v>1</v>
      </c>
      <c r="W1852" s="30">
        <f t="shared" si="258"/>
        <v>13</v>
      </c>
      <c r="X1852" s="30">
        <f t="shared" si="259"/>
        <v>1</v>
      </c>
      <c r="Y1852" s="30">
        <f t="shared" si="260"/>
        <v>141.65899999999999</v>
      </c>
    </row>
    <row r="1853" spans="1:25" x14ac:dyDescent="0.2">
      <c r="A1853" s="28">
        <v>43492</v>
      </c>
      <c r="B1853">
        <v>2019</v>
      </c>
      <c r="C1853">
        <v>1</v>
      </c>
      <c r="D1853" t="s">
        <v>517</v>
      </c>
      <c r="E1853" t="s">
        <v>421</v>
      </c>
      <c r="F1853">
        <v>7</v>
      </c>
      <c r="G1853" t="s">
        <v>1440</v>
      </c>
      <c r="H1853" t="s">
        <v>1440</v>
      </c>
      <c r="I1853" s="30">
        <v>10.52</v>
      </c>
      <c r="J1853" s="30">
        <v>11.744999999999999</v>
      </c>
      <c r="K1853" s="30">
        <v>2</v>
      </c>
      <c r="L1853" s="30">
        <v>100.1</v>
      </c>
      <c r="M1853" s="30">
        <v>12</v>
      </c>
      <c r="N1853" s="30">
        <v>1</v>
      </c>
      <c r="O1853" s="30">
        <v>6</v>
      </c>
      <c r="P1853" s="30">
        <v>2</v>
      </c>
      <c r="Q1853" s="30">
        <f t="shared" si="252"/>
        <v>10.52</v>
      </c>
      <c r="R1853" s="30">
        <f t="shared" si="253"/>
        <v>11.744999999999999</v>
      </c>
      <c r="S1853" s="30">
        <f t="shared" si="254"/>
        <v>2</v>
      </c>
      <c r="T1853" s="30">
        <f t="shared" si="255"/>
        <v>100.1</v>
      </c>
      <c r="U1853" s="30">
        <f t="shared" si="256"/>
        <v>12</v>
      </c>
      <c r="V1853" s="30">
        <f t="shared" si="257"/>
        <v>1</v>
      </c>
      <c r="W1853" s="30">
        <f t="shared" si="258"/>
        <v>6</v>
      </c>
      <c r="X1853" s="30">
        <f t="shared" si="259"/>
        <v>2</v>
      </c>
      <c r="Y1853" s="30">
        <f t="shared" si="260"/>
        <v>145.36500000000001</v>
      </c>
    </row>
    <row r="1854" spans="1:25" x14ac:dyDescent="0.2">
      <c r="A1854" s="28">
        <v>43493</v>
      </c>
      <c r="B1854">
        <v>2019</v>
      </c>
      <c r="C1854">
        <v>1</v>
      </c>
      <c r="D1854" t="s">
        <v>517</v>
      </c>
      <c r="E1854" t="s">
        <v>62</v>
      </c>
      <c r="F1854">
        <v>1</v>
      </c>
      <c r="G1854" t="s">
        <v>1440</v>
      </c>
      <c r="H1854" t="s">
        <v>1440</v>
      </c>
      <c r="I1854" s="30">
        <v>8.5</v>
      </c>
      <c r="J1854" s="30">
        <v>7.109</v>
      </c>
      <c r="K1854" s="30">
        <v>3</v>
      </c>
      <c r="L1854" s="30">
        <v>45</v>
      </c>
      <c r="M1854" s="30">
        <v>11</v>
      </c>
      <c r="N1854" s="30">
        <v>0</v>
      </c>
      <c r="O1854" s="30">
        <v>28</v>
      </c>
      <c r="P1854" s="30">
        <v>3</v>
      </c>
      <c r="Q1854" s="30">
        <f t="shared" si="252"/>
        <v>8.5</v>
      </c>
      <c r="R1854" s="30">
        <f t="shared" si="253"/>
        <v>7.109</v>
      </c>
      <c r="S1854" s="30">
        <f t="shared" si="254"/>
        <v>3</v>
      </c>
      <c r="T1854" s="30">
        <f t="shared" si="255"/>
        <v>45</v>
      </c>
      <c r="U1854" s="30">
        <f t="shared" si="256"/>
        <v>11</v>
      </c>
      <c r="V1854" s="30">
        <f t="shared" si="257"/>
        <v>0</v>
      </c>
      <c r="W1854" s="30">
        <f t="shared" si="258"/>
        <v>28</v>
      </c>
      <c r="X1854" s="30">
        <f t="shared" si="259"/>
        <v>3</v>
      </c>
      <c r="Y1854" s="30">
        <f t="shared" si="260"/>
        <v>105.60900000000001</v>
      </c>
    </row>
    <row r="1855" spans="1:25" x14ac:dyDescent="0.2">
      <c r="A1855" s="28">
        <v>43494</v>
      </c>
      <c r="B1855">
        <v>2019</v>
      </c>
      <c r="C1855">
        <v>1</v>
      </c>
      <c r="D1855" t="s">
        <v>517</v>
      </c>
      <c r="E1855" t="s">
        <v>411</v>
      </c>
      <c r="F1855">
        <v>2</v>
      </c>
      <c r="G1855" t="s">
        <v>1440</v>
      </c>
      <c r="H1855" t="s">
        <v>1440</v>
      </c>
      <c r="I1855" s="30">
        <v>5</v>
      </c>
      <c r="J1855" s="30">
        <v>5</v>
      </c>
      <c r="K1855" s="30">
        <v>3.45</v>
      </c>
      <c r="L1855" s="30">
        <v>38.799999999999997</v>
      </c>
      <c r="M1855" s="30">
        <v>10</v>
      </c>
      <c r="N1855" s="30">
        <v>2</v>
      </c>
      <c r="O1855" s="30">
        <v>15</v>
      </c>
      <c r="P1855" s="30">
        <v>0</v>
      </c>
      <c r="Q1855" s="30">
        <f t="shared" si="252"/>
        <v>5</v>
      </c>
      <c r="R1855" s="30">
        <f t="shared" si="253"/>
        <v>5</v>
      </c>
      <c r="S1855" s="30">
        <f t="shared" si="254"/>
        <v>3.45</v>
      </c>
      <c r="T1855" s="30">
        <f t="shared" si="255"/>
        <v>38.799999999999997</v>
      </c>
      <c r="U1855" s="30">
        <f t="shared" si="256"/>
        <v>10</v>
      </c>
      <c r="V1855" s="30">
        <f t="shared" si="257"/>
        <v>2</v>
      </c>
      <c r="W1855" s="30">
        <f t="shared" si="258"/>
        <v>15</v>
      </c>
      <c r="X1855" s="30">
        <f t="shared" si="259"/>
        <v>0</v>
      </c>
      <c r="Y1855" s="30">
        <f t="shared" si="260"/>
        <v>79.25</v>
      </c>
    </row>
    <row r="1856" spans="1:25" x14ac:dyDescent="0.2">
      <c r="A1856" s="28">
        <v>43495</v>
      </c>
      <c r="B1856">
        <v>2019</v>
      </c>
      <c r="C1856">
        <v>1</v>
      </c>
      <c r="D1856" t="s">
        <v>517</v>
      </c>
      <c r="E1856" t="s">
        <v>413</v>
      </c>
      <c r="F1856">
        <v>3</v>
      </c>
      <c r="G1856" t="s">
        <v>1440</v>
      </c>
      <c r="H1856" t="s">
        <v>1440</v>
      </c>
      <c r="I1856" s="30">
        <v>6.33</v>
      </c>
      <c r="J1856" s="30">
        <v>5.7130000000000001</v>
      </c>
      <c r="K1856" s="30">
        <v>2.25</v>
      </c>
      <c r="L1856" s="30">
        <v>52.311999999999998</v>
      </c>
      <c r="M1856" s="30">
        <v>8</v>
      </c>
      <c r="N1856" s="30">
        <v>0</v>
      </c>
      <c r="O1856" s="30">
        <v>11</v>
      </c>
      <c r="P1856" s="30">
        <v>1.3</v>
      </c>
      <c r="Q1856" s="30">
        <f t="shared" si="252"/>
        <v>6.33</v>
      </c>
      <c r="R1856" s="30">
        <f t="shared" si="253"/>
        <v>5.7130000000000001</v>
      </c>
      <c r="S1856" s="30">
        <f t="shared" si="254"/>
        <v>2.25</v>
      </c>
      <c r="T1856" s="30">
        <f t="shared" si="255"/>
        <v>52.311999999999998</v>
      </c>
      <c r="U1856" s="30">
        <f t="shared" si="256"/>
        <v>8</v>
      </c>
      <c r="V1856" s="30">
        <f t="shared" si="257"/>
        <v>0</v>
      </c>
      <c r="W1856" s="30">
        <f t="shared" si="258"/>
        <v>11</v>
      </c>
      <c r="X1856" s="30">
        <f t="shared" si="259"/>
        <v>1.3</v>
      </c>
      <c r="Y1856" s="30">
        <f t="shared" si="260"/>
        <v>86.904999999999987</v>
      </c>
    </row>
    <row r="1857" spans="1:25" x14ac:dyDescent="0.2">
      <c r="A1857" s="28">
        <v>43496</v>
      </c>
      <c r="B1857">
        <v>2019</v>
      </c>
      <c r="C1857">
        <v>1</v>
      </c>
      <c r="D1857" t="s">
        <v>517</v>
      </c>
      <c r="E1857" t="s">
        <v>415</v>
      </c>
      <c r="F1857">
        <v>4</v>
      </c>
      <c r="G1857" t="s">
        <v>1440</v>
      </c>
      <c r="H1857" t="s">
        <v>1440</v>
      </c>
      <c r="I1857" s="30">
        <v>1.67</v>
      </c>
      <c r="J1857" s="30">
        <v>11.505000000000001</v>
      </c>
      <c r="K1857" s="30">
        <v>2</v>
      </c>
      <c r="L1857" s="30">
        <v>62.2</v>
      </c>
      <c r="M1857" s="30">
        <v>8</v>
      </c>
      <c r="N1857" s="30">
        <v>1</v>
      </c>
      <c r="O1857" s="30">
        <v>20</v>
      </c>
      <c r="P1857" s="30">
        <v>2</v>
      </c>
      <c r="Q1857" s="30">
        <f t="shared" si="252"/>
        <v>1.67</v>
      </c>
      <c r="R1857" s="30">
        <f t="shared" si="253"/>
        <v>11.505000000000001</v>
      </c>
      <c r="S1857" s="30">
        <f t="shared" si="254"/>
        <v>2</v>
      </c>
      <c r="T1857" s="30">
        <f t="shared" si="255"/>
        <v>62.2</v>
      </c>
      <c r="U1857" s="30">
        <f t="shared" si="256"/>
        <v>8</v>
      </c>
      <c r="V1857" s="30">
        <f t="shared" si="257"/>
        <v>1</v>
      </c>
      <c r="W1857" s="30">
        <f t="shared" si="258"/>
        <v>20</v>
      </c>
      <c r="X1857" s="30">
        <f t="shared" si="259"/>
        <v>2</v>
      </c>
      <c r="Y1857" s="30">
        <f t="shared" si="260"/>
        <v>108.375</v>
      </c>
    </row>
    <row r="1858" spans="1:25" x14ac:dyDescent="0.2">
      <c r="A1858" s="28">
        <v>43497</v>
      </c>
      <c r="B1858">
        <v>2019</v>
      </c>
      <c r="C1858">
        <v>2</v>
      </c>
      <c r="D1858" t="s">
        <v>579</v>
      </c>
      <c r="E1858" t="s">
        <v>417</v>
      </c>
      <c r="F1858">
        <v>5</v>
      </c>
      <c r="G1858" t="s">
        <v>1440</v>
      </c>
      <c r="H1858" t="s">
        <v>1440</v>
      </c>
      <c r="I1858" s="30">
        <v>11.34</v>
      </c>
      <c r="J1858" s="30">
        <v>1.726</v>
      </c>
      <c r="K1858" s="30">
        <v>8</v>
      </c>
      <c r="L1858" s="30">
        <v>38.9</v>
      </c>
      <c r="M1858" s="30">
        <v>9</v>
      </c>
      <c r="N1858" s="30">
        <v>0</v>
      </c>
      <c r="O1858" s="30">
        <v>7</v>
      </c>
      <c r="P1858" s="30">
        <v>3</v>
      </c>
      <c r="Q1858" s="30">
        <f t="shared" ref="Q1858:Q1921" si="261">IF($H1858="Oui",I1858,"")</f>
        <v>11.34</v>
      </c>
      <c r="R1858" s="30">
        <f t="shared" ref="R1858:R1921" si="262">IF($H1858="Oui",J1858,"")</f>
        <v>1.726</v>
      </c>
      <c r="S1858" s="30">
        <f t="shared" ref="S1858:S1921" si="263">IF($H1858="Oui",K1858,"")</f>
        <v>8</v>
      </c>
      <c r="T1858" s="30">
        <f t="shared" ref="T1858:T1921" si="264">IF($H1858="Oui",L1858,"")</f>
        <v>38.9</v>
      </c>
      <c r="U1858" s="30">
        <f t="shared" ref="U1858:U1921" si="265">IF($H1858="Oui",M1858,"")</f>
        <v>9</v>
      </c>
      <c r="V1858" s="30">
        <f t="shared" ref="V1858:V1921" si="266">IF($H1858="Oui",N1858,"")</f>
        <v>0</v>
      </c>
      <c r="W1858" s="30">
        <f t="shared" ref="W1858:W1921" si="267">IF($H1858="Oui",O1858,"")</f>
        <v>7</v>
      </c>
      <c r="X1858" s="30">
        <f t="shared" ref="X1858:X1921" si="268">IF($H1858="Oui",P1858,"")</f>
        <v>3</v>
      </c>
      <c r="Y1858" s="30">
        <f t="shared" ref="Y1858:Y1921" si="269">SUM(I1858:P1858)</f>
        <v>78.965999999999994</v>
      </c>
    </row>
    <row r="1859" spans="1:25" x14ac:dyDescent="0.2">
      <c r="A1859" s="28">
        <v>43498</v>
      </c>
      <c r="B1859">
        <v>2019</v>
      </c>
      <c r="C1859">
        <v>2</v>
      </c>
      <c r="D1859" t="s">
        <v>579</v>
      </c>
      <c r="E1859" t="s">
        <v>419</v>
      </c>
      <c r="F1859">
        <v>6</v>
      </c>
      <c r="G1859" t="s">
        <v>1440</v>
      </c>
      <c r="H1859" t="s">
        <v>1440</v>
      </c>
      <c r="I1859" s="30">
        <v>13.34</v>
      </c>
      <c r="J1859" s="30">
        <v>12.706</v>
      </c>
      <c r="K1859" s="30">
        <v>6.2</v>
      </c>
      <c r="L1859" s="30">
        <v>64.262</v>
      </c>
      <c r="M1859" s="30">
        <v>8</v>
      </c>
      <c r="N1859" s="30">
        <v>1</v>
      </c>
      <c r="O1859" s="30">
        <v>45</v>
      </c>
      <c r="P1859" s="30">
        <v>0</v>
      </c>
      <c r="Q1859" s="30">
        <f t="shared" si="261"/>
        <v>13.34</v>
      </c>
      <c r="R1859" s="30">
        <f t="shared" si="262"/>
        <v>12.706</v>
      </c>
      <c r="S1859" s="30">
        <f t="shared" si="263"/>
        <v>6.2</v>
      </c>
      <c r="T1859" s="30">
        <f t="shared" si="264"/>
        <v>64.262</v>
      </c>
      <c r="U1859" s="30">
        <f t="shared" si="265"/>
        <v>8</v>
      </c>
      <c r="V1859" s="30">
        <f t="shared" si="266"/>
        <v>1</v>
      </c>
      <c r="W1859" s="30">
        <f t="shared" si="267"/>
        <v>45</v>
      </c>
      <c r="X1859" s="30">
        <f t="shared" si="268"/>
        <v>0</v>
      </c>
      <c r="Y1859" s="30">
        <f t="shared" si="269"/>
        <v>150.50800000000001</v>
      </c>
    </row>
    <row r="1860" spans="1:25" x14ac:dyDescent="0.2">
      <c r="A1860" s="28">
        <v>43499</v>
      </c>
      <c r="B1860">
        <v>2019</v>
      </c>
      <c r="C1860">
        <v>2</v>
      </c>
      <c r="D1860" t="s">
        <v>579</v>
      </c>
      <c r="E1860" t="s">
        <v>421</v>
      </c>
      <c r="F1860">
        <v>7</v>
      </c>
      <c r="G1860" t="s">
        <v>1440</v>
      </c>
      <c r="H1860" t="s">
        <v>1440</v>
      </c>
      <c r="I1860" s="30">
        <v>6</v>
      </c>
      <c r="J1860" s="30">
        <v>9.8119999999999994</v>
      </c>
      <c r="K1860" s="30">
        <v>5.75</v>
      </c>
      <c r="L1860" s="30">
        <v>47.088000000000001</v>
      </c>
      <c r="M1860" s="30">
        <v>10</v>
      </c>
      <c r="N1860" s="30">
        <v>1</v>
      </c>
      <c r="O1860" s="30">
        <v>5</v>
      </c>
      <c r="P1860" s="30">
        <v>4.4000000000000004</v>
      </c>
      <c r="Q1860" s="30">
        <f t="shared" si="261"/>
        <v>6</v>
      </c>
      <c r="R1860" s="30">
        <f t="shared" si="262"/>
        <v>9.8119999999999994</v>
      </c>
      <c r="S1860" s="30">
        <f t="shared" si="263"/>
        <v>5.75</v>
      </c>
      <c r="T1860" s="30">
        <f t="shared" si="264"/>
        <v>47.088000000000001</v>
      </c>
      <c r="U1860" s="30">
        <f t="shared" si="265"/>
        <v>10</v>
      </c>
      <c r="V1860" s="30">
        <f t="shared" si="266"/>
        <v>1</v>
      </c>
      <c r="W1860" s="30">
        <f t="shared" si="267"/>
        <v>5</v>
      </c>
      <c r="X1860" s="30">
        <f t="shared" si="268"/>
        <v>4.4000000000000004</v>
      </c>
      <c r="Y1860" s="30">
        <f t="shared" si="269"/>
        <v>89.050000000000011</v>
      </c>
    </row>
    <row r="1861" spans="1:25" x14ac:dyDescent="0.2">
      <c r="A1861" s="28">
        <v>43500</v>
      </c>
      <c r="B1861">
        <v>2019</v>
      </c>
      <c r="C1861">
        <v>2</v>
      </c>
      <c r="D1861" t="s">
        <v>579</v>
      </c>
      <c r="E1861" t="s">
        <v>62</v>
      </c>
      <c r="F1861">
        <v>1</v>
      </c>
      <c r="G1861" t="s">
        <v>1440</v>
      </c>
      <c r="H1861" t="s">
        <v>1440</v>
      </c>
      <c r="I1861" s="30">
        <v>6.33</v>
      </c>
      <c r="J1861" s="30">
        <v>6.68</v>
      </c>
      <c r="K1861" s="30">
        <v>3</v>
      </c>
      <c r="L1861" s="30">
        <v>47</v>
      </c>
      <c r="M1861" s="30">
        <v>5</v>
      </c>
      <c r="N1861" s="30">
        <v>1</v>
      </c>
      <c r="O1861" s="30">
        <v>12</v>
      </c>
      <c r="P1861" s="30">
        <v>2</v>
      </c>
      <c r="Q1861" s="30">
        <f t="shared" si="261"/>
        <v>6.33</v>
      </c>
      <c r="R1861" s="30">
        <f t="shared" si="262"/>
        <v>6.68</v>
      </c>
      <c r="S1861" s="30">
        <f t="shared" si="263"/>
        <v>3</v>
      </c>
      <c r="T1861" s="30">
        <f t="shared" si="264"/>
        <v>47</v>
      </c>
      <c r="U1861" s="30">
        <f t="shared" si="265"/>
        <v>5</v>
      </c>
      <c r="V1861" s="30">
        <f t="shared" si="266"/>
        <v>1</v>
      </c>
      <c r="W1861" s="30">
        <f t="shared" si="267"/>
        <v>12</v>
      </c>
      <c r="X1861" s="30">
        <f t="shared" si="268"/>
        <v>2</v>
      </c>
      <c r="Y1861" s="30">
        <f t="shared" si="269"/>
        <v>83.009999999999991</v>
      </c>
    </row>
    <row r="1862" spans="1:25" x14ac:dyDescent="0.2">
      <c r="A1862" s="28">
        <v>43501</v>
      </c>
      <c r="B1862">
        <v>2019</v>
      </c>
      <c r="C1862">
        <v>2</v>
      </c>
      <c r="D1862" t="s">
        <v>579</v>
      </c>
      <c r="E1862" t="s">
        <v>411</v>
      </c>
      <c r="F1862">
        <v>2</v>
      </c>
      <c r="G1862" t="s">
        <v>1440</v>
      </c>
      <c r="H1862" t="s">
        <v>1440</v>
      </c>
      <c r="I1862" s="30">
        <v>5.33</v>
      </c>
      <c r="J1862" s="30">
        <v>10.385999999999999</v>
      </c>
      <c r="K1862" s="30">
        <v>3.65</v>
      </c>
      <c r="L1862" s="30">
        <v>33.799999999999997</v>
      </c>
      <c r="M1862" s="30">
        <v>2</v>
      </c>
      <c r="N1862" s="30">
        <v>0</v>
      </c>
      <c r="O1862" s="30">
        <v>1</v>
      </c>
      <c r="P1862" s="30">
        <v>4</v>
      </c>
      <c r="Q1862" s="30">
        <f t="shared" si="261"/>
        <v>5.33</v>
      </c>
      <c r="R1862" s="30">
        <f t="shared" si="262"/>
        <v>10.385999999999999</v>
      </c>
      <c r="S1862" s="30">
        <f t="shared" si="263"/>
        <v>3.65</v>
      </c>
      <c r="T1862" s="30">
        <f t="shared" si="264"/>
        <v>33.799999999999997</v>
      </c>
      <c r="U1862" s="30">
        <f t="shared" si="265"/>
        <v>2</v>
      </c>
      <c r="V1862" s="30">
        <f t="shared" si="266"/>
        <v>0</v>
      </c>
      <c r="W1862" s="30">
        <f t="shared" si="267"/>
        <v>1</v>
      </c>
      <c r="X1862" s="30">
        <f t="shared" si="268"/>
        <v>4</v>
      </c>
      <c r="Y1862" s="30">
        <f t="shared" si="269"/>
        <v>60.165999999999997</v>
      </c>
    </row>
    <row r="1863" spans="1:25" x14ac:dyDescent="0.2">
      <c r="A1863" s="28">
        <v>43502</v>
      </c>
      <c r="B1863">
        <v>2019</v>
      </c>
      <c r="C1863">
        <v>2</v>
      </c>
      <c r="D1863" t="s">
        <v>579</v>
      </c>
      <c r="E1863" t="s">
        <v>413</v>
      </c>
      <c r="F1863">
        <v>3</v>
      </c>
      <c r="G1863" t="s">
        <v>1440</v>
      </c>
      <c r="H1863" t="s">
        <v>1440</v>
      </c>
      <c r="I1863" s="30">
        <v>6.34</v>
      </c>
      <c r="J1863" s="30">
        <v>4.1779999999999999</v>
      </c>
      <c r="K1863" s="30">
        <v>2.2000000000000002</v>
      </c>
      <c r="L1863" s="30">
        <v>29</v>
      </c>
      <c r="M1863" s="30">
        <v>4</v>
      </c>
      <c r="N1863" s="30">
        <v>0</v>
      </c>
      <c r="O1863" s="30">
        <v>4</v>
      </c>
      <c r="P1863" s="30">
        <v>1.5</v>
      </c>
      <c r="Q1863" s="30">
        <f t="shared" si="261"/>
        <v>6.34</v>
      </c>
      <c r="R1863" s="30">
        <f t="shared" si="262"/>
        <v>4.1779999999999999</v>
      </c>
      <c r="S1863" s="30">
        <f t="shared" si="263"/>
        <v>2.2000000000000002</v>
      </c>
      <c r="T1863" s="30">
        <f t="shared" si="264"/>
        <v>29</v>
      </c>
      <c r="U1863" s="30">
        <f t="shared" si="265"/>
        <v>4</v>
      </c>
      <c r="V1863" s="30">
        <f t="shared" si="266"/>
        <v>0</v>
      </c>
      <c r="W1863" s="30">
        <f t="shared" si="267"/>
        <v>4</v>
      </c>
      <c r="X1863" s="30">
        <f t="shared" si="268"/>
        <v>1.5</v>
      </c>
      <c r="Y1863" s="30">
        <f t="shared" si="269"/>
        <v>51.218000000000004</v>
      </c>
    </row>
    <row r="1864" spans="1:25" x14ac:dyDescent="0.2">
      <c r="A1864" s="28">
        <v>43503</v>
      </c>
      <c r="B1864">
        <v>2019</v>
      </c>
      <c r="C1864">
        <v>2</v>
      </c>
      <c r="D1864" t="s">
        <v>579</v>
      </c>
      <c r="E1864" t="s">
        <v>415</v>
      </c>
      <c r="F1864">
        <v>4</v>
      </c>
      <c r="G1864" t="s">
        <v>1440</v>
      </c>
      <c r="H1864" t="s">
        <v>1440</v>
      </c>
      <c r="I1864" s="30">
        <v>2.33</v>
      </c>
      <c r="J1864" s="30">
        <v>5.1319999999999997</v>
      </c>
      <c r="K1864" s="30">
        <v>4.5</v>
      </c>
      <c r="L1864" s="30">
        <v>42.6</v>
      </c>
      <c r="M1864" s="30">
        <v>11</v>
      </c>
      <c r="N1864" s="30">
        <v>0</v>
      </c>
      <c r="O1864" s="30">
        <v>22</v>
      </c>
      <c r="P1864" s="30">
        <v>1</v>
      </c>
      <c r="Q1864" s="30">
        <f t="shared" si="261"/>
        <v>2.33</v>
      </c>
      <c r="R1864" s="30">
        <f t="shared" si="262"/>
        <v>5.1319999999999997</v>
      </c>
      <c r="S1864" s="30">
        <f t="shared" si="263"/>
        <v>4.5</v>
      </c>
      <c r="T1864" s="30">
        <f t="shared" si="264"/>
        <v>42.6</v>
      </c>
      <c r="U1864" s="30">
        <f t="shared" si="265"/>
        <v>11</v>
      </c>
      <c r="V1864" s="30">
        <f t="shared" si="266"/>
        <v>0</v>
      </c>
      <c r="W1864" s="30">
        <f t="shared" si="267"/>
        <v>22</v>
      </c>
      <c r="X1864" s="30">
        <f t="shared" si="268"/>
        <v>1</v>
      </c>
      <c r="Y1864" s="30">
        <f t="shared" si="269"/>
        <v>88.561999999999998</v>
      </c>
    </row>
    <row r="1865" spans="1:25" x14ac:dyDescent="0.2">
      <c r="A1865" s="28">
        <v>43504</v>
      </c>
      <c r="B1865">
        <v>2019</v>
      </c>
      <c r="C1865">
        <v>2</v>
      </c>
      <c r="D1865" t="s">
        <v>579</v>
      </c>
      <c r="E1865" t="s">
        <v>417</v>
      </c>
      <c r="F1865">
        <v>5</v>
      </c>
      <c r="G1865" t="s">
        <v>1440</v>
      </c>
      <c r="H1865" t="s">
        <v>1440</v>
      </c>
      <c r="I1865" s="30">
        <v>2</v>
      </c>
      <c r="J1865" s="30">
        <v>6.3730000000000002</v>
      </c>
      <c r="K1865" s="30">
        <v>7</v>
      </c>
      <c r="L1865" s="30">
        <v>50.2</v>
      </c>
      <c r="M1865" s="30">
        <v>9</v>
      </c>
      <c r="N1865" s="30">
        <v>3</v>
      </c>
      <c r="O1865" s="30">
        <v>12</v>
      </c>
      <c r="P1865" s="30">
        <v>5</v>
      </c>
      <c r="Q1865" s="30">
        <f t="shared" si="261"/>
        <v>2</v>
      </c>
      <c r="R1865" s="30">
        <f t="shared" si="262"/>
        <v>6.3730000000000002</v>
      </c>
      <c r="S1865" s="30">
        <f t="shared" si="263"/>
        <v>7</v>
      </c>
      <c r="T1865" s="30">
        <f t="shared" si="264"/>
        <v>50.2</v>
      </c>
      <c r="U1865" s="30">
        <f t="shared" si="265"/>
        <v>9</v>
      </c>
      <c r="V1865" s="30">
        <f t="shared" si="266"/>
        <v>3</v>
      </c>
      <c r="W1865" s="30">
        <f t="shared" si="267"/>
        <v>12</v>
      </c>
      <c r="X1865" s="30">
        <f t="shared" si="268"/>
        <v>5</v>
      </c>
      <c r="Y1865" s="30">
        <f t="shared" si="269"/>
        <v>94.573000000000008</v>
      </c>
    </row>
    <row r="1866" spans="1:25" x14ac:dyDescent="0.2">
      <c r="A1866" s="28">
        <v>43505</v>
      </c>
      <c r="B1866">
        <v>2019</v>
      </c>
      <c r="C1866">
        <v>2</v>
      </c>
      <c r="D1866" t="s">
        <v>579</v>
      </c>
      <c r="E1866" t="s">
        <v>419</v>
      </c>
      <c r="F1866">
        <v>6</v>
      </c>
      <c r="G1866" t="s">
        <v>1440</v>
      </c>
      <c r="H1866" t="s">
        <v>1440</v>
      </c>
      <c r="I1866" s="30">
        <v>6.68</v>
      </c>
      <c r="J1866" s="30">
        <v>7.383</v>
      </c>
      <c r="K1866" s="30">
        <v>5</v>
      </c>
      <c r="L1866" s="30">
        <v>51.65</v>
      </c>
      <c r="M1866" s="30">
        <v>10</v>
      </c>
      <c r="N1866" s="30">
        <v>0</v>
      </c>
      <c r="O1866" s="30">
        <v>11</v>
      </c>
      <c r="P1866" s="30">
        <v>1</v>
      </c>
      <c r="Q1866" s="30">
        <f t="shared" si="261"/>
        <v>6.68</v>
      </c>
      <c r="R1866" s="30">
        <f t="shared" si="262"/>
        <v>7.383</v>
      </c>
      <c r="S1866" s="30">
        <f t="shared" si="263"/>
        <v>5</v>
      </c>
      <c r="T1866" s="30">
        <f t="shared" si="264"/>
        <v>51.65</v>
      </c>
      <c r="U1866" s="30">
        <f t="shared" si="265"/>
        <v>10</v>
      </c>
      <c r="V1866" s="30">
        <f t="shared" si="266"/>
        <v>0</v>
      </c>
      <c r="W1866" s="30">
        <f t="shared" si="267"/>
        <v>11</v>
      </c>
      <c r="X1866" s="30">
        <f t="shared" si="268"/>
        <v>1</v>
      </c>
      <c r="Y1866" s="30">
        <f t="shared" si="269"/>
        <v>92.712999999999994</v>
      </c>
    </row>
    <row r="1867" spans="1:25" x14ac:dyDescent="0.2">
      <c r="A1867" s="28">
        <v>43506</v>
      </c>
      <c r="B1867">
        <v>2019</v>
      </c>
      <c r="C1867">
        <v>2</v>
      </c>
      <c r="D1867" t="s">
        <v>579</v>
      </c>
      <c r="E1867" t="s">
        <v>421</v>
      </c>
      <c r="F1867">
        <v>7</v>
      </c>
      <c r="G1867" t="s">
        <v>1440</v>
      </c>
      <c r="H1867" t="s">
        <v>1440</v>
      </c>
      <c r="I1867" s="30">
        <v>3.34</v>
      </c>
      <c r="J1867" s="30">
        <v>7.1189999999999998</v>
      </c>
      <c r="K1867" s="30">
        <v>3.35</v>
      </c>
      <c r="L1867" s="30">
        <v>43.2</v>
      </c>
      <c r="M1867" s="30">
        <v>9</v>
      </c>
      <c r="N1867" s="30">
        <v>0</v>
      </c>
      <c r="O1867" s="30">
        <v>0</v>
      </c>
      <c r="P1867" s="30">
        <v>1.2</v>
      </c>
      <c r="Q1867" s="30">
        <f t="shared" si="261"/>
        <v>3.34</v>
      </c>
      <c r="R1867" s="30">
        <f t="shared" si="262"/>
        <v>7.1189999999999998</v>
      </c>
      <c r="S1867" s="30">
        <f t="shared" si="263"/>
        <v>3.35</v>
      </c>
      <c r="T1867" s="30">
        <f t="shared" si="264"/>
        <v>43.2</v>
      </c>
      <c r="U1867" s="30">
        <f t="shared" si="265"/>
        <v>9</v>
      </c>
      <c r="V1867" s="30">
        <f t="shared" si="266"/>
        <v>0</v>
      </c>
      <c r="W1867" s="30">
        <f t="shared" si="267"/>
        <v>0</v>
      </c>
      <c r="X1867" s="30">
        <f t="shared" si="268"/>
        <v>1.2</v>
      </c>
      <c r="Y1867" s="30">
        <f t="shared" si="269"/>
        <v>67.209000000000003</v>
      </c>
    </row>
    <row r="1868" spans="1:25" x14ac:dyDescent="0.2">
      <c r="A1868" s="28">
        <v>43507</v>
      </c>
      <c r="B1868">
        <v>2019</v>
      </c>
      <c r="C1868">
        <v>2</v>
      </c>
      <c r="D1868" t="s">
        <v>579</v>
      </c>
      <c r="E1868" t="s">
        <v>62</v>
      </c>
      <c r="F1868">
        <v>1</v>
      </c>
      <c r="G1868" t="s">
        <v>1440</v>
      </c>
      <c r="H1868" t="s">
        <v>1440</v>
      </c>
      <c r="I1868" s="30">
        <v>8</v>
      </c>
      <c r="J1868" s="30">
        <v>7.4690000000000003</v>
      </c>
      <c r="K1868" s="30">
        <v>6.15</v>
      </c>
      <c r="L1868" s="30">
        <v>30</v>
      </c>
      <c r="M1868" s="30">
        <v>10</v>
      </c>
      <c r="N1868" s="30">
        <v>0</v>
      </c>
      <c r="O1868" s="30">
        <v>5</v>
      </c>
      <c r="P1868" s="30">
        <v>3</v>
      </c>
      <c r="Q1868" s="30">
        <f t="shared" si="261"/>
        <v>8</v>
      </c>
      <c r="R1868" s="30">
        <f t="shared" si="262"/>
        <v>7.4690000000000003</v>
      </c>
      <c r="S1868" s="30">
        <f t="shared" si="263"/>
        <v>6.15</v>
      </c>
      <c r="T1868" s="30">
        <f t="shared" si="264"/>
        <v>30</v>
      </c>
      <c r="U1868" s="30">
        <f t="shared" si="265"/>
        <v>10</v>
      </c>
      <c r="V1868" s="30">
        <f t="shared" si="266"/>
        <v>0</v>
      </c>
      <c r="W1868" s="30">
        <f t="shared" si="267"/>
        <v>5</v>
      </c>
      <c r="X1868" s="30">
        <f t="shared" si="268"/>
        <v>3</v>
      </c>
      <c r="Y1868" s="30">
        <f t="shared" si="269"/>
        <v>69.619</v>
      </c>
    </row>
    <row r="1869" spans="1:25" x14ac:dyDescent="0.2">
      <c r="A1869" s="28">
        <v>43508</v>
      </c>
      <c r="B1869">
        <v>2019</v>
      </c>
      <c r="C1869">
        <v>2</v>
      </c>
      <c r="D1869" t="s">
        <v>579</v>
      </c>
      <c r="E1869" t="s">
        <v>411</v>
      </c>
      <c r="F1869">
        <v>2</v>
      </c>
      <c r="G1869" t="s">
        <v>1440</v>
      </c>
      <c r="H1869" t="s">
        <v>1440</v>
      </c>
      <c r="I1869" s="30">
        <v>6.66</v>
      </c>
      <c r="J1869" s="30">
        <v>3.34</v>
      </c>
      <c r="K1869" s="30">
        <v>0</v>
      </c>
      <c r="L1869" s="30">
        <v>34.6</v>
      </c>
      <c r="M1869" s="30">
        <v>8.1999999999999993</v>
      </c>
      <c r="N1869" s="30">
        <v>0</v>
      </c>
      <c r="O1869" s="30">
        <v>6</v>
      </c>
      <c r="P1869" s="30">
        <v>0.5</v>
      </c>
      <c r="Q1869" s="30">
        <f t="shared" si="261"/>
        <v>6.66</v>
      </c>
      <c r="R1869" s="30">
        <f t="shared" si="262"/>
        <v>3.34</v>
      </c>
      <c r="S1869" s="30">
        <f t="shared" si="263"/>
        <v>0</v>
      </c>
      <c r="T1869" s="30">
        <f t="shared" si="264"/>
        <v>34.6</v>
      </c>
      <c r="U1869" s="30">
        <f t="shared" si="265"/>
        <v>8.1999999999999993</v>
      </c>
      <c r="V1869" s="30">
        <f t="shared" si="266"/>
        <v>0</v>
      </c>
      <c r="W1869" s="30">
        <f t="shared" si="267"/>
        <v>6</v>
      </c>
      <c r="X1869" s="30">
        <f t="shared" si="268"/>
        <v>0.5</v>
      </c>
      <c r="Y1869" s="30">
        <f t="shared" si="269"/>
        <v>59.3</v>
      </c>
    </row>
    <row r="1870" spans="1:25" x14ac:dyDescent="0.2">
      <c r="A1870" s="28">
        <v>43509</v>
      </c>
      <c r="B1870">
        <v>2019</v>
      </c>
      <c r="C1870">
        <v>2</v>
      </c>
      <c r="D1870" t="s">
        <v>579</v>
      </c>
      <c r="E1870" t="s">
        <v>413</v>
      </c>
      <c r="F1870">
        <v>3</v>
      </c>
      <c r="G1870" t="s">
        <v>1440</v>
      </c>
      <c r="H1870" t="s">
        <v>1440</v>
      </c>
      <c r="I1870" s="30">
        <v>4</v>
      </c>
      <c r="J1870" s="30">
        <v>4.01</v>
      </c>
      <c r="K1870" s="30">
        <v>1</v>
      </c>
      <c r="L1870" s="30">
        <v>27.2</v>
      </c>
      <c r="M1870" s="30">
        <v>16</v>
      </c>
      <c r="N1870" s="30">
        <v>0</v>
      </c>
      <c r="O1870" s="30">
        <v>8</v>
      </c>
      <c r="P1870" s="30">
        <v>2</v>
      </c>
      <c r="Q1870" s="30">
        <f t="shared" si="261"/>
        <v>4</v>
      </c>
      <c r="R1870" s="30">
        <f t="shared" si="262"/>
        <v>4.01</v>
      </c>
      <c r="S1870" s="30">
        <f t="shared" si="263"/>
        <v>1</v>
      </c>
      <c r="T1870" s="30">
        <f t="shared" si="264"/>
        <v>27.2</v>
      </c>
      <c r="U1870" s="30">
        <f t="shared" si="265"/>
        <v>16</v>
      </c>
      <c r="V1870" s="30">
        <f t="shared" si="266"/>
        <v>0</v>
      </c>
      <c r="W1870" s="30">
        <f t="shared" si="267"/>
        <v>8</v>
      </c>
      <c r="X1870" s="30">
        <f t="shared" si="268"/>
        <v>2</v>
      </c>
      <c r="Y1870" s="30">
        <f t="shared" si="269"/>
        <v>62.21</v>
      </c>
    </row>
    <row r="1871" spans="1:25" x14ac:dyDescent="0.2">
      <c r="A1871" s="28">
        <v>43510</v>
      </c>
      <c r="B1871">
        <v>2019</v>
      </c>
      <c r="C1871">
        <v>2</v>
      </c>
      <c r="D1871" t="s">
        <v>579</v>
      </c>
      <c r="E1871" t="s">
        <v>415</v>
      </c>
      <c r="F1871">
        <v>4</v>
      </c>
      <c r="G1871" t="s">
        <v>1440</v>
      </c>
      <c r="H1871" t="s">
        <v>1440</v>
      </c>
      <c r="I1871" s="30">
        <v>2.33</v>
      </c>
      <c r="J1871" s="30">
        <v>6.5170000000000003</v>
      </c>
      <c r="K1871" s="30">
        <v>3.15</v>
      </c>
      <c r="L1871" s="30">
        <v>54.5</v>
      </c>
      <c r="M1871" s="30">
        <v>9</v>
      </c>
      <c r="N1871" s="30">
        <v>0</v>
      </c>
      <c r="O1871" s="30">
        <v>7</v>
      </c>
      <c r="P1871" s="30">
        <v>3</v>
      </c>
      <c r="Q1871" s="30">
        <f t="shared" si="261"/>
        <v>2.33</v>
      </c>
      <c r="R1871" s="30">
        <f t="shared" si="262"/>
        <v>6.5170000000000003</v>
      </c>
      <c r="S1871" s="30">
        <f t="shared" si="263"/>
        <v>3.15</v>
      </c>
      <c r="T1871" s="30">
        <f t="shared" si="264"/>
        <v>54.5</v>
      </c>
      <c r="U1871" s="30">
        <f t="shared" si="265"/>
        <v>9</v>
      </c>
      <c r="V1871" s="30">
        <f t="shared" si="266"/>
        <v>0</v>
      </c>
      <c r="W1871" s="30">
        <f t="shared" si="267"/>
        <v>7</v>
      </c>
      <c r="X1871" s="30">
        <f t="shared" si="268"/>
        <v>3</v>
      </c>
      <c r="Y1871" s="30">
        <f t="shared" si="269"/>
        <v>85.497</v>
      </c>
    </row>
    <row r="1872" spans="1:25" x14ac:dyDescent="0.2">
      <c r="A1872" s="28">
        <v>43511</v>
      </c>
      <c r="B1872">
        <v>2019</v>
      </c>
      <c r="C1872">
        <v>2</v>
      </c>
      <c r="D1872" t="s">
        <v>579</v>
      </c>
      <c r="E1872" t="s">
        <v>417</v>
      </c>
      <c r="F1872">
        <v>5</v>
      </c>
      <c r="G1872" t="s">
        <v>1440</v>
      </c>
      <c r="H1872" t="s">
        <v>1440</v>
      </c>
      <c r="I1872" s="30">
        <v>5.34</v>
      </c>
      <c r="J1872" s="30">
        <v>5</v>
      </c>
      <c r="K1872" s="30">
        <v>12.5</v>
      </c>
      <c r="L1872" s="30">
        <v>52.05</v>
      </c>
      <c r="M1872" s="30">
        <v>16</v>
      </c>
      <c r="N1872" s="30">
        <v>0</v>
      </c>
      <c r="O1872" s="30">
        <v>3</v>
      </c>
      <c r="P1872" s="30">
        <v>2</v>
      </c>
      <c r="Q1872" s="30">
        <f t="shared" si="261"/>
        <v>5.34</v>
      </c>
      <c r="R1872" s="30">
        <f t="shared" si="262"/>
        <v>5</v>
      </c>
      <c r="S1872" s="30">
        <f t="shared" si="263"/>
        <v>12.5</v>
      </c>
      <c r="T1872" s="30">
        <f t="shared" si="264"/>
        <v>52.05</v>
      </c>
      <c r="U1872" s="30">
        <f t="shared" si="265"/>
        <v>16</v>
      </c>
      <c r="V1872" s="30">
        <f t="shared" si="266"/>
        <v>0</v>
      </c>
      <c r="W1872" s="30">
        <f t="shared" si="267"/>
        <v>3</v>
      </c>
      <c r="X1872" s="30">
        <f t="shared" si="268"/>
        <v>2</v>
      </c>
      <c r="Y1872" s="30">
        <f t="shared" si="269"/>
        <v>95.89</v>
      </c>
    </row>
    <row r="1873" spans="1:25" x14ac:dyDescent="0.2">
      <c r="A1873" s="28">
        <v>43512</v>
      </c>
      <c r="B1873">
        <v>2019</v>
      </c>
      <c r="C1873">
        <v>2</v>
      </c>
      <c r="D1873" t="s">
        <v>579</v>
      </c>
      <c r="E1873" t="s">
        <v>419</v>
      </c>
      <c r="F1873">
        <v>6</v>
      </c>
      <c r="G1873" t="s">
        <v>1440</v>
      </c>
      <c r="H1873" t="s">
        <v>1440</v>
      </c>
      <c r="I1873" s="30">
        <v>6.34</v>
      </c>
      <c r="J1873" s="30">
        <v>6.02</v>
      </c>
      <c r="K1873" s="30">
        <v>5</v>
      </c>
      <c r="L1873" s="30">
        <v>36.4</v>
      </c>
      <c r="M1873" s="30">
        <v>8</v>
      </c>
      <c r="N1873" s="30">
        <v>0</v>
      </c>
      <c r="O1873" s="30">
        <v>6</v>
      </c>
      <c r="P1873" s="30">
        <v>3</v>
      </c>
      <c r="Q1873" s="30">
        <f t="shared" si="261"/>
        <v>6.34</v>
      </c>
      <c r="R1873" s="30">
        <f t="shared" si="262"/>
        <v>6.02</v>
      </c>
      <c r="S1873" s="30">
        <f t="shared" si="263"/>
        <v>5</v>
      </c>
      <c r="T1873" s="30">
        <f t="shared" si="264"/>
        <v>36.4</v>
      </c>
      <c r="U1873" s="30">
        <f t="shared" si="265"/>
        <v>8</v>
      </c>
      <c r="V1873" s="30">
        <f t="shared" si="266"/>
        <v>0</v>
      </c>
      <c r="W1873" s="30">
        <f t="shared" si="267"/>
        <v>6</v>
      </c>
      <c r="X1873" s="30">
        <f t="shared" si="268"/>
        <v>3</v>
      </c>
      <c r="Y1873" s="30">
        <f t="shared" si="269"/>
        <v>70.759999999999991</v>
      </c>
    </row>
    <row r="1874" spans="1:25" x14ac:dyDescent="0.2">
      <c r="A1874" s="28">
        <v>43513</v>
      </c>
      <c r="B1874">
        <v>2019</v>
      </c>
      <c r="C1874">
        <v>2</v>
      </c>
      <c r="D1874" t="s">
        <v>579</v>
      </c>
      <c r="E1874" t="s">
        <v>421</v>
      </c>
      <c r="F1874">
        <v>7</v>
      </c>
      <c r="G1874" t="s">
        <v>1440</v>
      </c>
      <c r="H1874" t="s">
        <v>1440</v>
      </c>
      <c r="I1874" s="30">
        <v>2.34</v>
      </c>
      <c r="J1874" s="30">
        <v>4.4160000000000004</v>
      </c>
      <c r="K1874" s="30">
        <v>4</v>
      </c>
      <c r="L1874" s="30">
        <v>15.162000000000001</v>
      </c>
      <c r="M1874" s="30">
        <v>11.2</v>
      </c>
      <c r="N1874" s="30">
        <v>0</v>
      </c>
      <c r="O1874" s="30">
        <v>0</v>
      </c>
      <c r="P1874" s="30">
        <v>3.1</v>
      </c>
      <c r="Q1874" s="30">
        <f t="shared" si="261"/>
        <v>2.34</v>
      </c>
      <c r="R1874" s="30">
        <f t="shared" si="262"/>
        <v>4.4160000000000004</v>
      </c>
      <c r="S1874" s="30">
        <f t="shared" si="263"/>
        <v>4</v>
      </c>
      <c r="T1874" s="30">
        <f t="shared" si="264"/>
        <v>15.162000000000001</v>
      </c>
      <c r="U1874" s="30">
        <f t="shared" si="265"/>
        <v>11.2</v>
      </c>
      <c r="V1874" s="30">
        <f t="shared" si="266"/>
        <v>0</v>
      </c>
      <c r="W1874" s="30">
        <f t="shared" si="267"/>
        <v>0</v>
      </c>
      <c r="X1874" s="30">
        <f t="shared" si="268"/>
        <v>3.1</v>
      </c>
      <c r="Y1874" s="30">
        <f t="shared" si="269"/>
        <v>40.217999999999996</v>
      </c>
    </row>
    <row r="1875" spans="1:25" x14ac:dyDescent="0.2">
      <c r="A1875" s="28">
        <v>43514</v>
      </c>
      <c r="B1875">
        <v>2019</v>
      </c>
      <c r="C1875">
        <v>2</v>
      </c>
      <c r="D1875" t="s">
        <v>579</v>
      </c>
      <c r="E1875" t="s">
        <v>62</v>
      </c>
      <c r="F1875">
        <v>1</v>
      </c>
      <c r="G1875" t="s">
        <v>1440</v>
      </c>
      <c r="H1875" t="s">
        <v>1440</v>
      </c>
      <c r="I1875" s="30">
        <v>3.34</v>
      </c>
      <c r="J1875" s="30">
        <v>2.0760000000000001</v>
      </c>
      <c r="K1875" s="30">
        <v>3.6</v>
      </c>
      <c r="L1875" s="30">
        <v>27.4</v>
      </c>
      <c r="M1875" s="30">
        <v>7</v>
      </c>
      <c r="N1875" s="30">
        <v>0</v>
      </c>
      <c r="O1875" s="30">
        <v>10</v>
      </c>
      <c r="P1875" s="30">
        <v>0</v>
      </c>
      <c r="Q1875" s="30">
        <f t="shared" si="261"/>
        <v>3.34</v>
      </c>
      <c r="R1875" s="30">
        <f t="shared" si="262"/>
        <v>2.0760000000000001</v>
      </c>
      <c r="S1875" s="30">
        <f t="shared" si="263"/>
        <v>3.6</v>
      </c>
      <c r="T1875" s="30">
        <f t="shared" si="264"/>
        <v>27.4</v>
      </c>
      <c r="U1875" s="30">
        <f t="shared" si="265"/>
        <v>7</v>
      </c>
      <c r="V1875" s="30">
        <f t="shared" si="266"/>
        <v>0</v>
      </c>
      <c r="W1875" s="30">
        <f t="shared" si="267"/>
        <v>10</v>
      </c>
      <c r="X1875" s="30">
        <f t="shared" si="268"/>
        <v>0</v>
      </c>
      <c r="Y1875" s="30">
        <f t="shared" si="269"/>
        <v>53.415999999999997</v>
      </c>
    </row>
    <row r="1876" spans="1:25" x14ac:dyDescent="0.2">
      <c r="A1876" s="28">
        <v>43515</v>
      </c>
      <c r="B1876">
        <v>2019</v>
      </c>
      <c r="C1876">
        <v>2</v>
      </c>
      <c r="D1876" t="s">
        <v>579</v>
      </c>
      <c r="E1876" t="s">
        <v>411</v>
      </c>
      <c r="F1876">
        <v>2</v>
      </c>
      <c r="G1876" t="s">
        <v>1440</v>
      </c>
      <c r="H1876" t="s">
        <v>1440</v>
      </c>
      <c r="I1876" s="30">
        <v>3.33</v>
      </c>
      <c r="J1876" s="30">
        <v>4.33</v>
      </c>
      <c r="K1876" s="30">
        <v>1.5</v>
      </c>
      <c r="L1876" s="30">
        <v>27.4</v>
      </c>
      <c r="M1876" s="30">
        <v>15</v>
      </c>
      <c r="N1876" s="30">
        <v>2</v>
      </c>
      <c r="O1876" s="30">
        <v>6</v>
      </c>
      <c r="P1876" s="30">
        <v>3</v>
      </c>
      <c r="Q1876" s="30">
        <f t="shared" si="261"/>
        <v>3.33</v>
      </c>
      <c r="R1876" s="30">
        <f t="shared" si="262"/>
        <v>4.33</v>
      </c>
      <c r="S1876" s="30">
        <f t="shared" si="263"/>
        <v>1.5</v>
      </c>
      <c r="T1876" s="30">
        <f t="shared" si="264"/>
        <v>27.4</v>
      </c>
      <c r="U1876" s="30">
        <f t="shared" si="265"/>
        <v>15</v>
      </c>
      <c r="V1876" s="30">
        <f t="shared" si="266"/>
        <v>2</v>
      </c>
      <c r="W1876" s="30">
        <f t="shared" si="267"/>
        <v>6</v>
      </c>
      <c r="X1876" s="30">
        <f t="shared" si="268"/>
        <v>3</v>
      </c>
      <c r="Y1876" s="30">
        <f t="shared" si="269"/>
        <v>62.56</v>
      </c>
    </row>
    <row r="1877" spans="1:25" x14ac:dyDescent="0.2">
      <c r="A1877" s="28">
        <v>43516</v>
      </c>
      <c r="B1877">
        <v>2019</v>
      </c>
      <c r="C1877">
        <v>2</v>
      </c>
      <c r="D1877" t="s">
        <v>579</v>
      </c>
      <c r="E1877" t="s">
        <v>413</v>
      </c>
      <c r="F1877">
        <v>3</v>
      </c>
      <c r="G1877" t="s">
        <v>1440</v>
      </c>
      <c r="H1877" t="s">
        <v>1440</v>
      </c>
      <c r="I1877" s="30">
        <v>2.34</v>
      </c>
      <c r="J1877" s="30">
        <v>4.7789999999999999</v>
      </c>
      <c r="K1877" s="30">
        <v>3.3</v>
      </c>
      <c r="L1877" s="30">
        <v>30.6</v>
      </c>
      <c r="M1877" s="30">
        <v>14</v>
      </c>
      <c r="N1877" s="30">
        <v>0</v>
      </c>
      <c r="O1877" s="30">
        <v>7</v>
      </c>
      <c r="P1877" s="30">
        <v>3</v>
      </c>
      <c r="Q1877" s="30">
        <f t="shared" si="261"/>
        <v>2.34</v>
      </c>
      <c r="R1877" s="30">
        <f t="shared" si="262"/>
        <v>4.7789999999999999</v>
      </c>
      <c r="S1877" s="30">
        <f t="shared" si="263"/>
        <v>3.3</v>
      </c>
      <c r="T1877" s="30">
        <f t="shared" si="264"/>
        <v>30.6</v>
      </c>
      <c r="U1877" s="30">
        <f t="shared" si="265"/>
        <v>14</v>
      </c>
      <c r="V1877" s="30">
        <f t="shared" si="266"/>
        <v>0</v>
      </c>
      <c r="W1877" s="30">
        <f t="shared" si="267"/>
        <v>7</v>
      </c>
      <c r="X1877" s="30">
        <f t="shared" si="268"/>
        <v>3</v>
      </c>
      <c r="Y1877" s="30">
        <f t="shared" si="269"/>
        <v>65.019000000000005</v>
      </c>
    </row>
    <row r="1878" spans="1:25" x14ac:dyDescent="0.2">
      <c r="A1878" s="28">
        <v>43517</v>
      </c>
      <c r="B1878">
        <v>2019</v>
      </c>
      <c r="C1878">
        <v>2</v>
      </c>
      <c r="D1878" t="s">
        <v>579</v>
      </c>
      <c r="E1878" t="s">
        <v>415</v>
      </c>
      <c r="F1878">
        <v>4</v>
      </c>
      <c r="G1878" t="s">
        <v>1440</v>
      </c>
      <c r="H1878" t="s">
        <v>1440</v>
      </c>
      <c r="I1878" s="30">
        <v>1.66</v>
      </c>
      <c r="J1878" s="30">
        <v>5</v>
      </c>
      <c r="K1878" s="30">
        <v>2.1</v>
      </c>
      <c r="L1878" s="30">
        <v>45.4</v>
      </c>
      <c r="M1878" s="30">
        <v>15</v>
      </c>
      <c r="N1878" s="30">
        <v>1</v>
      </c>
      <c r="O1878" s="30">
        <v>5</v>
      </c>
      <c r="P1878" s="30">
        <v>2</v>
      </c>
      <c r="Q1878" s="30">
        <f t="shared" si="261"/>
        <v>1.66</v>
      </c>
      <c r="R1878" s="30">
        <f t="shared" si="262"/>
        <v>5</v>
      </c>
      <c r="S1878" s="30">
        <f t="shared" si="263"/>
        <v>2.1</v>
      </c>
      <c r="T1878" s="30">
        <f t="shared" si="264"/>
        <v>45.4</v>
      </c>
      <c r="U1878" s="30">
        <f t="shared" si="265"/>
        <v>15</v>
      </c>
      <c r="V1878" s="30">
        <f t="shared" si="266"/>
        <v>1</v>
      </c>
      <c r="W1878" s="30">
        <f t="shared" si="267"/>
        <v>5</v>
      </c>
      <c r="X1878" s="30">
        <f t="shared" si="268"/>
        <v>2</v>
      </c>
      <c r="Y1878" s="30">
        <f t="shared" si="269"/>
        <v>77.16</v>
      </c>
    </row>
    <row r="1879" spans="1:25" x14ac:dyDescent="0.2">
      <c r="A1879" s="28">
        <v>43518</v>
      </c>
      <c r="B1879">
        <v>2019</v>
      </c>
      <c r="C1879">
        <v>2</v>
      </c>
      <c r="D1879" t="s">
        <v>579</v>
      </c>
      <c r="E1879" t="s">
        <v>417</v>
      </c>
      <c r="F1879">
        <v>5</v>
      </c>
      <c r="G1879" t="s">
        <v>1440</v>
      </c>
      <c r="H1879" t="s">
        <v>1440</v>
      </c>
      <c r="I1879" s="30">
        <v>2.33</v>
      </c>
      <c r="J1879" s="30">
        <v>2</v>
      </c>
      <c r="K1879" s="30">
        <v>1.2</v>
      </c>
      <c r="L1879" s="30">
        <v>16</v>
      </c>
      <c r="M1879" s="30">
        <v>5</v>
      </c>
      <c r="N1879" s="30">
        <v>0</v>
      </c>
      <c r="O1879" s="30">
        <v>1</v>
      </c>
      <c r="P1879" s="30">
        <v>2</v>
      </c>
      <c r="Q1879" s="30">
        <f t="shared" si="261"/>
        <v>2.33</v>
      </c>
      <c r="R1879" s="30">
        <f t="shared" si="262"/>
        <v>2</v>
      </c>
      <c r="S1879" s="30">
        <f t="shared" si="263"/>
        <v>1.2</v>
      </c>
      <c r="T1879" s="30">
        <f t="shared" si="264"/>
        <v>16</v>
      </c>
      <c r="U1879" s="30">
        <f t="shared" si="265"/>
        <v>5</v>
      </c>
      <c r="V1879" s="30">
        <f t="shared" si="266"/>
        <v>0</v>
      </c>
      <c r="W1879" s="30">
        <f t="shared" si="267"/>
        <v>1</v>
      </c>
      <c r="X1879" s="30">
        <f t="shared" si="268"/>
        <v>2</v>
      </c>
      <c r="Y1879" s="30">
        <f t="shared" si="269"/>
        <v>29.53</v>
      </c>
    </row>
    <row r="1880" spans="1:25" x14ac:dyDescent="0.2">
      <c r="A1880" s="28">
        <v>43519</v>
      </c>
      <c r="B1880">
        <v>2019</v>
      </c>
      <c r="C1880">
        <v>2</v>
      </c>
      <c r="D1880" t="s">
        <v>579</v>
      </c>
      <c r="E1880" t="s">
        <v>419</v>
      </c>
      <c r="F1880">
        <v>6</v>
      </c>
      <c r="G1880" t="s">
        <v>1440</v>
      </c>
      <c r="H1880" t="s">
        <v>1440</v>
      </c>
      <c r="I1880" s="30">
        <v>5.01</v>
      </c>
      <c r="J1880" s="30">
        <v>2.44</v>
      </c>
      <c r="K1880" s="30">
        <v>3.2</v>
      </c>
      <c r="L1880" s="30">
        <v>38.200000000000003</v>
      </c>
      <c r="M1880" s="30">
        <v>13</v>
      </c>
      <c r="N1880" s="30">
        <v>0</v>
      </c>
      <c r="O1880" s="30">
        <v>0</v>
      </c>
      <c r="P1880" s="30">
        <v>1.3</v>
      </c>
      <c r="Q1880" s="30">
        <f t="shared" si="261"/>
        <v>5.01</v>
      </c>
      <c r="R1880" s="30">
        <f t="shared" si="262"/>
        <v>2.44</v>
      </c>
      <c r="S1880" s="30">
        <f t="shared" si="263"/>
        <v>3.2</v>
      </c>
      <c r="T1880" s="30">
        <f t="shared" si="264"/>
        <v>38.200000000000003</v>
      </c>
      <c r="U1880" s="30">
        <f t="shared" si="265"/>
        <v>13</v>
      </c>
      <c r="V1880" s="30">
        <f t="shared" si="266"/>
        <v>0</v>
      </c>
      <c r="W1880" s="30">
        <f t="shared" si="267"/>
        <v>0</v>
      </c>
      <c r="X1880" s="30">
        <f t="shared" si="268"/>
        <v>1.3</v>
      </c>
      <c r="Y1880" s="30">
        <f t="shared" si="269"/>
        <v>63.15</v>
      </c>
    </row>
    <row r="1881" spans="1:25" x14ac:dyDescent="0.2">
      <c r="A1881" s="28">
        <v>43520</v>
      </c>
      <c r="B1881">
        <v>2019</v>
      </c>
      <c r="C1881">
        <v>2</v>
      </c>
      <c r="D1881" t="s">
        <v>579</v>
      </c>
      <c r="E1881" t="s">
        <v>421</v>
      </c>
      <c r="F1881">
        <v>7</v>
      </c>
      <c r="G1881" t="s">
        <v>1440</v>
      </c>
      <c r="H1881" t="s">
        <v>1440</v>
      </c>
      <c r="I1881" s="30">
        <v>4.34</v>
      </c>
      <c r="J1881" s="30">
        <v>4.01</v>
      </c>
      <c r="K1881" s="30">
        <v>1.5</v>
      </c>
      <c r="L1881" s="30">
        <v>19</v>
      </c>
      <c r="M1881" s="30">
        <v>2</v>
      </c>
      <c r="N1881" s="30">
        <v>0</v>
      </c>
      <c r="O1881" s="30">
        <v>2</v>
      </c>
      <c r="P1881" s="30">
        <v>2</v>
      </c>
      <c r="Q1881" s="30">
        <f t="shared" si="261"/>
        <v>4.34</v>
      </c>
      <c r="R1881" s="30">
        <f t="shared" si="262"/>
        <v>4.01</v>
      </c>
      <c r="S1881" s="30">
        <f t="shared" si="263"/>
        <v>1.5</v>
      </c>
      <c r="T1881" s="30">
        <f t="shared" si="264"/>
        <v>19</v>
      </c>
      <c r="U1881" s="30">
        <f t="shared" si="265"/>
        <v>2</v>
      </c>
      <c r="V1881" s="30">
        <f t="shared" si="266"/>
        <v>0</v>
      </c>
      <c r="W1881" s="30">
        <f t="shared" si="267"/>
        <v>2</v>
      </c>
      <c r="X1881" s="30">
        <f t="shared" si="268"/>
        <v>2</v>
      </c>
      <c r="Y1881" s="30">
        <f t="shared" si="269"/>
        <v>34.85</v>
      </c>
    </row>
    <row r="1882" spans="1:25" x14ac:dyDescent="0.2">
      <c r="A1882" s="28">
        <v>43521</v>
      </c>
      <c r="B1882">
        <v>2019</v>
      </c>
      <c r="C1882">
        <v>2</v>
      </c>
      <c r="D1882" t="s">
        <v>579</v>
      </c>
      <c r="E1882" t="s">
        <v>62</v>
      </c>
      <c r="F1882">
        <v>1</v>
      </c>
      <c r="G1882" t="s">
        <v>1440</v>
      </c>
      <c r="H1882" t="s">
        <v>1440</v>
      </c>
      <c r="I1882" s="30">
        <v>5.34</v>
      </c>
      <c r="J1882" s="30">
        <v>1.423</v>
      </c>
      <c r="K1882" s="30">
        <v>3</v>
      </c>
      <c r="L1882" s="30">
        <v>25.2</v>
      </c>
      <c r="M1882" s="30">
        <v>4</v>
      </c>
      <c r="N1882" s="30">
        <v>2</v>
      </c>
      <c r="O1882" s="30">
        <v>2</v>
      </c>
      <c r="P1882" s="30">
        <v>3</v>
      </c>
      <c r="Q1882" s="30">
        <f t="shared" si="261"/>
        <v>5.34</v>
      </c>
      <c r="R1882" s="30">
        <f t="shared" si="262"/>
        <v>1.423</v>
      </c>
      <c r="S1882" s="30">
        <f t="shared" si="263"/>
        <v>3</v>
      </c>
      <c r="T1882" s="30">
        <f t="shared" si="264"/>
        <v>25.2</v>
      </c>
      <c r="U1882" s="30">
        <f t="shared" si="265"/>
        <v>4</v>
      </c>
      <c r="V1882" s="30">
        <f t="shared" si="266"/>
        <v>2</v>
      </c>
      <c r="W1882" s="30">
        <f t="shared" si="267"/>
        <v>2</v>
      </c>
      <c r="X1882" s="30">
        <f t="shared" si="268"/>
        <v>3</v>
      </c>
      <c r="Y1882" s="30">
        <f t="shared" si="269"/>
        <v>45.963000000000001</v>
      </c>
    </row>
    <row r="1883" spans="1:25" x14ac:dyDescent="0.2">
      <c r="A1883" s="28">
        <v>43522</v>
      </c>
      <c r="B1883">
        <v>2019</v>
      </c>
      <c r="C1883">
        <v>2</v>
      </c>
      <c r="D1883" t="s">
        <v>579</v>
      </c>
      <c r="E1883" t="s">
        <v>411</v>
      </c>
      <c r="F1883">
        <v>2</v>
      </c>
      <c r="G1883" t="s">
        <v>1440</v>
      </c>
      <c r="H1883" t="s">
        <v>1440</v>
      </c>
      <c r="I1883" s="30">
        <v>2.33</v>
      </c>
      <c r="J1883" s="30">
        <v>3.83</v>
      </c>
      <c r="K1883" s="30">
        <v>5.15</v>
      </c>
      <c r="L1883" s="30">
        <v>27</v>
      </c>
      <c r="M1883" s="30">
        <v>8</v>
      </c>
      <c r="N1883" s="30">
        <v>0</v>
      </c>
      <c r="O1883" s="30">
        <v>3</v>
      </c>
      <c r="P1883" s="30">
        <v>3</v>
      </c>
      <c r="Q1883" s="30">
        <f t="shared" si="261"/>
        <v>2.33</v>
      </c>
      <c r="R1883" s="30">
        <f t="shared" si="262"/>
        <v>3.83</v>
      </c>
      <c r="S1883" s="30">
        <f t="shared" si="263"/>
        <v>5.15</v>
      </c>
      <c r="T1883" s="30">
        <f t="shared" si="264"/>
        <v>27</v>
      </c>
      <c r="U1883" s="30">
        <f t="shared" si="265"/>
        <v>8</v>
      </c>
      <c r="V1883" s="30">
        <f t="shared" si="266"/>
        <v>0</v>
      </c>
      <c r="W1883" s="30">
        <f t="shared" si="267"/>
        <v>3</v>
      </c>
      <c r="X1883" s="30">
        <f t="shared" si="268"/>
        <v>3</v>
      </c>
      <c r="Y1883" s="30">
        <f t="shared" si="269"/>
        <v>52.31</v>
      </c>
    </row>
    <row r="1884" spans="1:25" x14ac:dyDescent="0.2">
      <c r="A1884" s="28">
        <v>43523</v>
      </c>
      <c r="B1884">
        <v>2019</v>
      </c>
      <c r="C1884">
        <v>2</v>
      </c>
      <c r="D1884" t="s">
        <v>579</v>
      </c>
      <c r="E1884" t="s">
        <v>413</v>
      </c>
      <c r="F1884">
        <v>3</v>
      </c>
      <c r="G1884" t="s">
        <v>1440</v>
      </c>
      <c r="H1884" t="s">
        <v>1440</v>
      </c>
      <c r="I1884" s="30">
        <v>5</v>
      </c>
      <c r="J1884" s="30">
        <v>0.67</v>
      </c>
      <c r="K1884" s="30">
        <v>1.2</v>
      </c>
      <c r="L1884" s="30">
        <v>13.4</v>
      </c>
      <c r="M1884" s="30">
        <v>9</v>
      </c>
      <c r="N1884" s="30">
        <v>0</v>
      </c>
      <c r="O1884" s="30">
        <v>1</v>
      </c>
      <c r="P1884" s="30">
        <v>7.5</v>
      </c>
      <c r="Q1884" s="30">
        <f t="shared" si="261"/>
        <v>5</v>
      </c>
      <c r="R1884" s="30">
        <f t="shared" si="262"/>
        <v>0.67</v>
      </c>
      <c r="S1884" s="30">
        <f t="shared" si="263"/>
        <v>1.2</v>
      </c>
      <c r="T1884" s="30">
        <f t="shared" si="264"/>
        <v>13.4</v>
      </c>
      <c r="U1884" s="30">
        <f t="shared" si="265"/>
        <v>9</v>
      </c>
      <c r="V1884" s="30">
        <f t="shared" si="266"/>
        <v>0</v>
      </c>
      <c r="W1884" s="30">
        <f t="shared" si="267"/>
        <v>1</v>
      </c>
      <c r="X1884" s="30">
        <f t="shared" si="268"/>
        <v>7.5</v>
      </c>
      <c r="Y1884" s="30">
        <f t="shared" si="269"/>
        <v>37.769999999999996</v>
      </c>
    </row>
    <row r="1885" spans="1:25" x14ac:dyDescent="0.2">
      <c r="A1885" s="28">
        <v>43524</v>
      </c>
      <c r="B1885">
        <v>2019</v>
      </c>
      <c r="C1885">
        <v>2</v>
      </c>
      <c r="D1885" t="s">
        <v>579</v>
      </c>
      <c r="E1885" t="s">
        <v>415</v>
      </c>
      <c r="F1885">
        <v>4</v>
      </c>
      <c r="G1885" t="s">
        <v>1440</v>
      </c>
      <c r="H1885" t="s">
        <v>1440</v>
      </c>
      <c r="I1885" s="30">
        <v>0.67</v>
      </c>
      <c r="J1885" s="30">
        <v>3.33</v>
      </c>
      <c r="K1885" s="30">
        <v>4</v>
      </c>
      <c r="L1885" s="30">
        <v>34</v>
      </c>
      <c r="M1885" s="30">
        <v>2</v>
      </c>
      <c r="N1885" s="30">
        <v>1</v>
      </c>
      <c r="O1885" s="30">
        <v>35</v>
      </c>
      <c r="P1885" s="30">
        <v>3</v>
      </c>
      <c r="Q1885" s="30">
        <f t="shared" si="261"/>
        <v>0.67</v>
      </c>
      <c r="R1885" s="30">
        <f t="shared" si="262"/>
        <v>3.33</v>
      </c>
      <c r="S1885" s="30">
        <f t="shared" si="263"/>
        <v>4</v>
      </c>
      <c r="T1885" s="30">
        <f t="shared" si="264"/>
        <v>34</v>
      </c>
      <c r="U1885" s="30">
        <f t="shared" si="265"/>
        <v>2</v>
      </c>
      <c r="V1885" s="30">
        <f t="shared" si="266"/>
        <v>1</v>
      </c>
      <c r="W1885" s="30">
        <f t="shared" si="267"/>
        <v>35</v>
      </c>
      <c r="X1885" s="30">
        <f t="shared" si="268"/>
        <v>3</v>
      </c>
      <c r="Y1885" s="30">
        <f t="shared" si="269"/>
        <v>83</v>
      </c>
    </row>
    <row r="1886" spans="1:25" x14ac:dyDescent="0.2">
      <c r="A1886" s="28">
        <v>43525</v>
      </c>
      <c r="B1886">
        <v>2019</v>
      </c>
      <c r="C1886">
        <v>3</v>
      </c>
      <c r="D1886" t="s">
        <v>580</v>
      </c>
      <c r="E1886" t="s">
        <v>417</v>
      </c>
      <c r="F1886">
        <v>5</v>
      </c>
      <c r="G1886" t="s">
        <v>1440</v>
      </c>
      <c r="H1886" t="s">
        <v>1440</v>
      </c>
      <c r="I1886" s="30">
        <v>1.33</v>
      </c>
      <c r="J1886" s="30">
        <v>3.8210000000000002</v>
      </c>
      <c r="K1886" s="30">
        <v>2.5</v>
      </c>
      <c r="L1886" s="30">
        <v>22.2</v>
      </c>
      <c r="M1886" s="30">
        <v>12</v>
      </c>
      <c r="N1886" s="30">
        <v>0</v>
      </c>
      <c r="O1886" s="30">
        <v>6</v>
      </c>
      <c r="P1886" s="30">
        <v>2</v>
      </c>
      <c r="Q1886" s="30">
        <f t="shared" si="261"/>
        <v>1.33</v>
      </c>
      <c r="R1886" s="30">
        <f t="shared" si="262"/>
        <v>3.8210000000000002</v>
      </c>
      <c r="S1886" s="30">
        <f t="shared" si="263"/>
        <v>2.5</v>
      </c>
      <c r="T1886" s="30">
        <f t="shared" si="264"/>
        <v>22.2</v>
      </c>
      <c r="U1886" s="30">
        <f t="shared" si="265"/>
        <v>12</v>
      </c>
      <c r="V1886" s="30">
        <f t="shared" si="266"/>
        <v>0</v>
      </c>
      <c r="W1886" s="30">
        <f t="shared" si="267"/>
        <v>6</v>
      </c>
      <c r="X1886" s="30">
        <f t="shared" si="268"/>
        <v>2</v>
      </c>
      <c r="Y1886" s="30">
        <f t="shared" si="269"/>
        <v>49.850999999999999</v>
      </c>
    </row>
    <row r="1887" spans="1:25" x14ac:dyDescent="0.2">
      <c r="A1887" s="28">
        <v>43526</v>
      </c>
      <c r="B1887">
        <v>2019</v>
      </c>
      <c r="C1887">
        <v>3</v>
      </c>
      <c r="D1887" t="s">
        <v>580</v>
      </c>
      <c r="E1887" t="s">
        <v>419</v>
      </c>
      <c r="F1887">
        <v>6</v>
      </c>
      <c r="G1887" t="s">
        <v>1440</v>
      </c>
      <c r="H1887" t="s">
        <v>1440</v>
      </c>
      <c r="I1887" s="30">
        <v>4.01</v>
      </c>
      <c r="J1887" s="30">
        <v>1.33</v>
      </c>
      <c r="K1887" s="30">
        <v>4</v>
      </c>
      <c r="L1887" s="30">
        <v>46</v>
      </c>
      <c r="M1887" s="30">
        <v>9</v>
      </c>
      <c r="N1887" s="30">
        <v>3</v>
      </c>
      <c r="O1887" s="30">
        <v>0</v>
      </c>
      <c r="P1887" s="30">
        <v>5</v>
      </c>
      <c r="Q1887" s="30">
        <f t="shared" si="261"/>
        <v>4.01</v>
      </c>
      <c r="R1887" s="30">
        <f t="shared" si="262"/>
        <v>1.33</v>
      </c>
      <c r="S1887" s="30">
        <f t="shared" si="263"/>
        <v>4</v>
      </c>
      <c r="T1887" s="30">
        <f t="shared" si="264"/>
        <v>46</v>
      </c>
      <c r="U1887" s="30">
        <f t="shared" si="265"/>
        <v>9</v>
      </c>
      <c r="V1887" s="30">
        <f t="shared" si="266"/>
        <v>3</v>
      </c>
      <c r="W1887" s="30">
        <f t="shared" si="267"/>
        <v>0</v>
      </c>
      <c r="X1887" s="30">
        <f t="shared" si="268"/>
        <v>5</v>
      </c>
      <c r="Y1887" s="30">
        <f t="shared" si="269"/>
        <v>72.34</v>
      </c>
    </row>
    <row r="1888" spans="1:25" x14ac:dyDescent="0.2">
      <c r="A1888" s="28">
        <v>43527</v>
      </c>
      <c r="B1888">
        <v>2019</v>
      </c>
      <c r="C1888">
        <v>3</v>
      </c>
      <c r="D1888" t="s">
        <v>580</v>
      </c>
      <c r="E1888" t="s">
        <v>421</v>
      </c>
      <c r="F1888">
        <v>7</v>
      </c>
      <c r="G1888" t="s">
        <v>1440</v>
      </c>
      <c r="H1888" t="s">
        <v>1440</v>
      </c>
      <c r="I1888" s="30">
        <v>8</v>
      </c>
      <c r="J1888" s="30">
        <v>4.01</v>
      </c>
      <c r="K1888" s="30">
        <v>1</v>
      </c>
      <c r="L1888" s="30">
        <v>20</v>
      </c>
      <c r="M1888" s="30">
        <v>5</v>
      </c>
      <c r="N1888" s="30">
        <v>0</v>
      </c>
      <c r="O1888" s="30">
        <v>10</v>
      </c>
      <c r="P1888" s="30">
        <v>0.4</v>
      </c>
      <c r="Q1888" s="30">
        <f t="shared" si="261"/>
        <v>8</v>
      </c>
      <c r="R1888" s="30">
        <f t="shared" si="262"/>
        <v>4.01</v>
      </c>
      <c r="S1888" s="30">
        <f t="shared" si="263"/>
        <v>1</v>
      </c>
      <c r="T1888" s="30">
        <f t="shared" si="264"/>
        <v>20</v>
      </c>
      <c r="U1888" s="30">
        <f t="shared" si="265"/>
        <v>5</v>
      </c>
      <c r="V1888" s="30">
        <f t="shared" si="266"/>
        <v>0</v>
      </c>
      <c r="W1888" s="30">
        <f t="shared" si="267"/>
        <v>10</v>
      </c>
      <c r="X1888" s="30">
        <f t="shared" si="268"/>
        <v>0.4</v>
      </c>
      <c r="Y1888" s="30">
        <f t="shared" si="269"/>
        <v>48.41</v>
      </c>
    </row>
    <row r="1889" spans="1:25" x14ac:dyDescent="0.2">
      <c r="A1889" s="28">
        <v>43528</v>
      </c>
      <c r="B1889">
        <v>2019</v>
      </c>
      <c r="C1889">
        <v>3</v>
      </c>
      <c r="D1889" t="s">
        <v>580</v>
      </c>
      <c r="E1889" t="s">
        <v>62</v>
      </c>
      <c r="F1889">
        <v>1</v>
      </c>
      <c r="G1889" t="s">
        <v>1440</v>
      </c>
      <c r="H1889" t="s">
        <v>1440</v>
      </c>
      <c r="I1889" s="30">
        <v>5.33</v>
      </c>
      <c r="J1889" s="30">
        <v>2.67</v>
      </c>
      <c r="K1889" s="30">
        <v>7</v>
      </c>
      <c r="L1889" s="30">
        <v>41</v>
      </c>
      <c r="M1889" s="30">
        <v>3</v>
      </c>
      <c r="N1889" s="30">
        <v>0</v>
      </c>
      <c r="O1889" s="30">
        <v>5</v>
      </c>
      <c r="P1889" s="30">
        <v>2</v>
      </c>
      <c r="Q1889" s="30">
        <f t="shared" si="261"/>
        <v>5.33</v>
      </c>
      <c r="R1889" s="30">
        <f t="shared" si="262"/>
        <v>2.67</v>
      </c>
      <c r="S1889" s="30">
        <f t="shared" si="263"/>
        <v>7</v>
      </c>
      <c r="T1889" s="30">
        <f t="shared" si="264"/>
        <v>41</v>
      </c>
      <c r="U1889" s="30">
        <f t="shared" si="265"/>
        <v>3</v>
      </c>
      <c r="V1889" s="30">
        <f t="shared" si="266"/>
        <v>0</v>
      </c>
      <c r="W1889" s="30">
        <f t="shared" si="267"/>
        <v>5</v>
      </c>
      <c r="X1889" s="30">
        <f t="shared" si="268"/>
        <v>2</v>
      </c>
      <c r="Y1889" s="30">
        <f t="shared" si="269"/>
        <v>66</v>
      </c>
    </row>
    <row r="1890" spans="1:25" x14ac:dyDescent="0.2">
      <c r="A1890" s="28">
        <v>43529</v>
      </c>
      <c r="B1890">
        <v>2019</v>
      </c>
      <c r="C1890">
        <v>3</v>
      </c>
      <c r="D1890" t="s">
        <v>580</v>
      </c>
      <c r="E1890" t="s">
        <v>411</v>
      </c>
      <c r="F1890">
        <v>2</v>
      </c>
      <c r="G1890" t="s">
        <v>1440</v>
      </c>
      <c r="H1890" t="s">
        <v>1440</v>
      </c>
      <c r="I1890" s="30">
        <v>3.01</v>
      </c>
      <c r="J1890" s="30">
        <v>2.33</v>
      </c>
      <c r="K1890" s="30">
        <v>0.2</v>
      </c>
      <c r="L1890" s="30">
        <v>20</v>
      </c>
      <c r="M1890" s="30">
        <v>8</v>
      </c>
      <c r="N1890" s="30">
        <v>3</v>
      </c>
      <c r="O1890" s="30">
        <v>6</v>
      </c>
      <c r="P1890" s="30">
        <v>5.3</v>
      </c>
      <c r="Q1890" s="30">
        <f t="shared" si="261"/>
        <v>3.01</v>
      </c>
      <c r="R1890" s="30">
        <f t="shared" si="262"/>
        <v>2.33</v>
      </c>
      <c r="S1890" s="30">
        <f t="shared" si="263"/>
        <v>0.2</v>
      </c>
      <c r="T1890" s="30">
        <f t="shared" si="264"/>
        <v>20</v>
      </c>
      <c r="U1890" s="30">
        <f t="shared" si="265"/>
        <v>8</v>
      </c>
      <c r="V1890" s="30">
        <f t="shared" si="266"/>
        <v>3</v>
      </c>
      <c r="W1890" s="30">
        <f t="shared" si="267"/>
        <v>6</v>
      </c>
      <c r="X1890" s="30">
        <f t="shared" si="268"/>
        <v>5.3</v>
      </c>
      <c r="Y1890" s="30">
        <f t="shared" si="269"/>
        <v>47.839999999999996</v>
      </c>
    </row>
    <row r="1891" spans="1:25" x14ac:dyDescent="0.2">
      <c r="A1891" s="28">
        <v>43530</v>
      </c>
      <c r="B1891">
        <v>2019</v>
      </c>
      <c r="C1891">
        <v>3</v>
      </c>
      <c r="D1891" t="s">
        <v>580</v>
      </c>
      <c r="E1891" t="s">
        <v>413</v>
      </c>
      <c r="F1891">
        <v>3</v>
      </c>
      <c r="G1891" t="s">
        <v>1440</v>
      </c>
      <c r="H1891" t="s">
        <v>1440</v>
      </c>
      <c r="I1891" s="30">
        <v>0.34</v>
      </c>
      <c r="J1891" s="30">
        <v>1.3959999999999999</v>
      </c>
      <c r="K1891" s="30">
        <v>0.7</v>
      </c>
      <c r="L1891" s="30">
        <v>31</v>
      </c>
      <c r="M1891" s="30">
        <v>17</v>
      </c>
      <c r="N1891" s="30">
        <v>1</v>
      </c>
      <c r="O1891" s="30">
        <v>5</v>
      </c>
      <c r="P1891" s="30">
        <v>3</v>
      </c>
      <c r="Q1891" s="30">
        <f t="shared" si="261"/>
        <v>0.34</v>
      </c>
      <c r="R1891" s="30">
        <f t="shared" si="262"/>
        <v>1.3959999999999999</v>
      </c>
      <c r="S1891" s="30">
        <f t="shared" si="263"/>
        <v>0.7</v>
      </c>
      <c r="T1891" s="30">
        <f t="shared" si="264"/>
        <v>31</v>
      </c>
      <c r="U1891" s="30">
        <f t="shared" si="265"/>
        <v>17</v>
      </c>
      <c r="V1891" s="30">
        <f t="shared" si="266"/>
        <v>1</v>
      </c>
      <c r="W1891" s="30">
        <f t="shared" si="267"/>
        <v>5</v>
      </c>
      <c r="X1891" s="30">
        <f t="shared" si="268"/>
        <v>3</v>
      </c>
      <c r="Y1891" s="30">
        <f t="shared" si="269"/>
        <v>59.436</v>
      </c>
    </row>
    <row r="1892" spans="1:25" x14ac:dyDescent="0.2">
      <c r="A1892" s="28">
        <v>43531</v>
      </c>
      <c r="B1892">
        <v>2019</v>
      </c>
      <c r="C1892">
        <v>3</v>
      </c>
      <c r="D1892" t="s">
        <v>580</v>
      </c>
      <c r="E1892" t="s">
        <v>415</v>
      </c>
      <c r="F1892">
        <v>4</v>
      </c>
      <c r="G1892" t="s">
        <v>1440</v>
      </c>
      <c r="H1892" t="s">
        <v>1440</v>
      </c>
      <c r="I1892" s="30">
        <v>7.33</v>
      </c>
      <c r="J1892" s="30">
        <v>2.0760000000000001</v>
      </c>
      <c r="K1892" s="30">
        <v>4.25</v>
      </c>
      <c r="L1892" s="30">
        <v>10</v>
      </c>
      <c r="M1892" s="30">
        <v>24</v>
      </c>
      <c r="N1892" s="30">
        <v>0</v>
      </c>
      <c r="O1892" s="30">
        <v>0</v>
      </c>
      <c r="P1892" s="30">
        <v>4</v>
      </c>
      <c r="Q1892" s="30">
        <f t="shared" si="261"/>
        <v>7.33</v>
      </c>
      <c r="R1892" s="30">
        <f t="shared" si="262"/>
        <v>2.0760000000000001</v>
      </c>
      <c r="S1892" s="30">
        <f t="shared" si="263"/>
        <v>4.25</v>
      </c>
      <c r="T1892" s="30">
        <f t="shared" si="264"/>
        <v>10</v>
      </c>
      <c r="U1892" s="30">
        <f t="shared" si="265"/>
        <v>24</v>
      </c>
      <c r="V1892" s="30">
        <f t="shared" si="266"/>
        <v>0</v>
      </c>
      <c r="W1892" s="30">
        <f t="shared" si="267"/>
        <v>0</v>
      </c>
      <c r="X1892" s="30">
        <f t="shared" si="268"/>
        <v>4</v>
      </c>
      <c r="Y1892" s="30">
        <f t="shared" si="269"/>
        <v>51.655999999999999</v>
      </c>
    </row>
    <row r="1893" spans="1:25" x14ac:dyDescent="0.2">
      <c r="A1893" s="28">
        <v>43532</v>
      </c>
      <c r="B1893">
        <v>2019</v>
      </c>
      <c r="C1893">
        <v>3</v>
      </c>
      <c r="D1893" t="s">
        <v>580</v>
      </c>
      <c r="E1893" t="s">
        <v>417</v>
      </c>
      <c r="F1893">
        <v>5</v>
      </c>
      <c r="G1893" t="s">
        <v>1440</v>
      </c>
      <c r="H1893" t="s">
        <v>1440</v>
      </c>
      <c r="I1893" s="30">
        <v>2.33</v>
      </c>
      <c r="J1893" s="30">
        <v>3.34</v>
      </c>
      <c r="K1893" s="30">
        <v>0.2</v>
      </c>
      <c r="L1893" s="30">
        <v>33.700000000000003</v>
      </c>
      <c r="M1893" s="30">
        <v>4</v>
      </c>
      <c r="N1893" s="30">
        <v>1</v>
      </c>
      <c r="O1893" s="30">
        <v>0</v>
      </c>
      <c r="P1893" s="30">
        <v>4.3</v>
      </c>
      <c r="Q1893" s="30">
        <f t="shared" si="261"/>
        <v>2.33</v>
      </c>
      <c r="R1893" s="30">
        <f t="shared" si="262"/>
        <v>3.34</v>
      </c>
      <c r="S1893" s="30">
        <f t="shared" si="263"/>
        <v>0.2</v>
      </c>
      <c r="T1893" s="30">
        <f t="shared" si="264"/>
        <v>33.700000000000003</v>
      </c>
      <c r="U1893" s="30">
        <f t="shared" si="265"/>
        <v>4</v>
      </c>
      <c r="V1893" s="30">
        <f t="shared" si="266"/>
        <v>1</v>
      </c>
      <c r="W1893" s="30">
        <f t="shared" si="267"/>
        <v>0</v>
      </c>
      <c r="X1893" s="30">
        <f t="shared" si="268"/>
        <v>4.3</v>
      </c>
      <c r="Y1893" s="30">
        <f t="shared" si="269"/>
        <v>48.87</v>
      </c>
    </row>
    <row r="1894" spans="1:25" x14ac:dyDescent="0.2">
      <c r="A1894" s="28">
        <v>43533</v>
      </c>
      <c r="B1894">
        <v>2019</v>
      </c>
      <c r="C1894">
        <v>3</v>
      </c>
      <c r="D1894" t="s">
        <v>580</v>
      </c>
      <c r="E1894" t="s">
        <v>419</v>
      </c>
      <c r="F1894">
        <v>6</v>
      </c>
      <c r="G1894" t="s">
        <v>1440</v>
      </c>
      <c r="H1894" t="s">
        <v>1440</v>
      </c>
      <c r="I1894" s="30">
        <v>6.34</v>
      </c>
      <c r="J1894" s="30">
        <v>1.67</v>
      </c>
      <c r="K1894" s="30">
        <v>4</v>
      </c>
      <c r="L1894" s="30">
        <v>45.2</v>
      </c>
      <c r="M1894" s="30">
        <v>11</v>
      </c>
      <c r="N1894" s="30">
        <v>0</v>
      </c>
      <c r="O1894" s="30">
        <v>7</v>
      </c>
      <c r="P1894" s="30">
        <v>5</v>
      </c>
      <c r="Q1894" s="30">
        <f t="shared" si="261"/>
        <v>6.34</v>
      </c>
      <c r="R1894" s="30">
        <f t="shared" si="262"/>
        <v>1.67</v>
      </c>
      <c r="S1894" s="30">
        <f t="shared" si="263"/>
        <v>4</v>
      </c>
      <c r="T1894" s="30">
        <f t="shared" si="264"/>
        <v>45.2</v>
      </c>
      <c r="U1894" s="30">
        <f t="shared" si="265"/>
        <v>11</v>
      </c>
      <c r="V1894" s="30">
        <f t="shared" si="266"/>
        <v>0</v>
      </c>
      <c r="W1894" s="30">
        <f t="shared" si="267"/>
        <v>7</v>
      </c>
      <c r="X1894" s="30">
        <f t="shared" si="268"/>
        <v>5</v>
      </c>
      <c r="Y1894" s="30">
        <f t="shared" si="269"/>
        <v>80.210000000000008</v>
      </c>
    </row>
    <row r="1895" spans="1:25" x14ac:dyDescent="0.2">
      <c r="A1895" s="28">
        <v>43534</v>
      </c>
      <c r="B1895">
        <v>2019</v>
      </c>
      <c r="C1895">
        <v>3</v>
      </c>
      <c r="D1895" t="s">
        <v>580</v>
      </c>
      <c r="E1895" t="s">
        <v>421</v>
      </c>
      <c r="F1895">
        <v>7</v>
      </c>
      <c r="G1895" t="s">
        <v>1440</v>
      </c>
      <c r="H1895" t="s">
        <v>1440</v>
      </c>
      <c r="I1895" s="30">
        <v>5.83</v>
      </c>
      <c r="J1895" s="30">
        <v>3.0870000000000002</v>
      </c>
      <c r="K1895" s="30">
        <v>5.35</v>
      </c>
      <c r="L1895" s="30">
        <v>51</v>
      </c>
      <c r="M1895" s="30">
        <v>5</v>
      </c>
      <c r="N1895" s="30">
        <v>0</v>
      </c>
      <c r="O1895" s="30">
        <v>3</v>
      </c>
      <c r="P1895" s="30">
        <v>9</v>
      </c>
      <c r="Q1895" s="30">
        <f t="shared" si="261"/>
        <v>5.83</v>
      </c>
      <c r="R1895" s="30">
        <f t="shared" si="262"/>
        <v>3.0870000000000002</v>
      </c>
      <c r="S1895" s="30">
        <f t="shared" si="263"/>
        <v>5.35</v>
      </c>
      <c r="T1895" s="30">
        <f t="shared" si="264"/>
        <v>51</v>
      </c>
      <c r="U1895" s="30">
        <f t="shared" si="265"/>
        <v>5</v>
      </c>
      <c r="V1895" s="30">
        <f t="shared" si="266"/>
        <v>0</v>
      </c>
      <c r="W1895" s="30">
        <f t="shared" si="267"/>
        <v>3</v>
      </c>
      <c r="X1895" s="30">
        <f t="shared" si="268"/>
        <v>9</v>
      </c>
      <c r="Y1895" s="30">
        <f t="shared" si="269"/>
        <v>82.266999999999996</v>
      </c>
    </row>
    <row r="1896" spans="1:25" x14ac:dyDescent="0.2">
      <c r="A1896" s="28">
        <v>43535</v>
      </c>
      <c r="B1896">
        <v>2019</v>
      </c>
      <c r="C1896">
        <v>3</v>
      </c>
      <c r="D1896" t="s">
        <v>580</v>
      </c>
      <c r="E1896" t="s">
        <v>62</v>
      </c>
      <c r="F1896">
        <v>1</v>
      </c>
      <c r="G1896" t="s">
        <v>1440</v>
      </c>
      <c r="H1896" t="s">
        <v>1440</v>
      </c>
      <c r="I1896" s="30">
        <v>14.66</v>
      </c>
      <c r="J1896" s="30">
        <v>3.67</v>
      </c>
      <c r="K1896" s="30">
        <v>2.5</v>
      </c>
      <c r="L1896" s="30">
        <v>26.4</v>
      </c>
      <c r="M1896" s="30">
        <v>10</v>
      </c>
      <c r="N1896" s="30">
        <v>3</v>
      </c>
      <c r="O1896" s="30">
        <v>11</v>
      </c>
      <c r="P1896" s="30">
        <v>3</v>
      </c>
      <c r="Q1896" s="30">
        <f t="shared" si="261"/>
        <v>14.66</v>
      </c>
      <c r="R1896" s="30">
        <f t="shared" si="262"/>
        <v>3.67</v>
      </c>
      <c r="S1896" s="30">
        <f t="shared" si="263"/>
        <v>2.5</v>
      </c>
      <c r="T1896" s="30">
        <f t="shared" si="264"/>
        <v>26.4</v>
      </c>
      <c r="U1896" s="30">
        <f t="shared" si="265"/>
        <v>10</v>
      </c>
      <c r="V1896" s="30">
        <f t="shared" si="266"/>
        <v>3</v>
      </c>
      <c r="W1896" s="30">
        <f t="shared" si="267"/>
        <v>11</v>
      </c>
      <c r="X1896" s="30">
        <f t="shared" si="268"/>
        <v>3</v>
      </c>
      <c r="Y1896" s="30">
        <f t="shared" si="269"/>
        <v>74.22999999999999</v>
      </c>
    </row>
    <row r="1897" spans="1:25" x14ac:dyDescent="0.2">
      <c r="A1897" s="28">
        <v>43536</v>
      </c>
      <c r="B1897">
        <v>2019</v>
      </c>
      <c r="C1897">
        <v>3</v>
      </c>
      <c r="D1897" t="s">
        <v>580</v>
      </c>
      <c r="E1897" t="s">
        <v>411</v>
      </c>
      <c r="F1897">
        <v>2</v>
      </c>
      <c r="G1897" t="s">
        <v>1440</v>
      </c>
      <c r="H1897" t="s">
        <v>1440</v>
      </c>
      <c r="I1897" s="30">
        <v>4.33</v>
      </c>
      <c r="J1897" s="30">
        <v>3.3730000000000002</v>
      </c>
      <c r="K1897" s="30">
        <v>1.5</v>
      </c>
      <c r="L1897" s="30">
        <v>31.85</v>
      </c>
      <c r="M1897" s="30">
        <v>12</v>
      </c>
      <c r="N1897" s="30">
        <v>0</v>
      </c>
      <c r="O1897" s="30">
        <v>7</v>
      </c>
      <c r="P1897" s="30">
        <v>2</v>
      </c>
      <c r="Q1897" s="30">
        <f t="shared" si="261"/>
        <v>4.33</v>
      </c>
      <c r="R1897" s="30">
        <f t="shared" si="262"/>
        <v>3.3730000000000002</v>
      </c>
      <c r="S1897" s="30">
        <f t="shared" si="263"/>
        <v>1.5</v>
      </c>
      <c r="T1897" s="30">
        <f t="shared" si="264"/>
        <v>31.85</v>
      </c>
      <c r="U1897" s="30">
        <f t="shared" si="265"/>
        <v>12</v>
      </c>
      <c r="V1897" s="30">
        <f t="shared" si="266"/>
        <v>0</v>
      </c>
      <c r="W1897" s="30">
        <f t="shared" si="267"/>
        <v>7</v>
      </c>
      <c r="X1897" s="30">
        <f t="shared" si="268"/>
        <v>2</v>
      </c>
      <c r="Y1897" s="30">
        <f t="shared" si="269"/>
        <v>62.052999999999997</v>
      </c>
    </row>
    <row r="1898" spans="1:25" x14ac:dyDescent="0.2">
      <c r="A1898" s="28">
        <v>43537</v>
      </c>
      <c r="B1898">
        <v>2019</v>
      </c>
      <c r="C1898">
        <v>3</v>
      </c>
      <c r="D1898" t="s">
        <v>580</v>
      </c>
      <c r="E1898" t="s">
        <v>413</v>
      </c>
      <c r="F1898">
        <v>3</v>
      </c>
      <c r="G1898" t="s">
        <v>1440</v>
      </c>
      <c r="H1898" t="s">
        <v>1440</v>
      </c>
      <c r="I1898" s="30">
        <v>2.67</v>
      </c>
      <c r="J1898" s="30">
        <v>4.34</v>
      </c>
      <c r="K1898" s="30">
        <v>6</v>
      </c>
      <c r="L1898" s="30">
        <v>22</v>
      </c>
      <c r="M1898" s="30">
        <v>10</v>
      </c>
      <c r="N1898" s="30">
        <v>0</v>
      </c>
      <c r="O1898" s="30">
        <v>8</v>
      </c>
      <c r="P1898" s="30">
        <v>4</v>
      </c>
      <c r="Q1898" s="30">
        <f t="shared" si="261"/>
        <v>2.67</v>
      </c>
      <c r="R1898" s="30">
        <f t="shared" si="262"/>
        <v>4.34</v>
      </c>
      <c r="S1898" s="30">
        <f t="shared" si="263"/>
        <v>6</v>
      </c>
      <c r="T1898" s="30">
        <f t="shared" si="264"/>
        <v>22</v>
      </c>
      <c r="U1898" s="30">
        <f t="shared" si="265"/>
        <v>10</v>
      </c>
      <c r="V1898" s="30">
        <f t="shared" si="266"/>
        <v>0</v>
      </c>
      <c r="W1898" s="30">
        <f t="shared" si="267"/>
        <v>8</v>
      </c>
      <c r="X1898" s="30">
        <f t="shared" si="268"/>
        <v>4</v>
      </c>
      <c r="Y1898" s="30">
        <f t="shared" si="269"/>
        <v>57.01</v>
      </c>
    </row>
    <row r="1899" spans="1:25" x14ac:dyDescent="0.2">
      <c r="A1899" s="28">
        <v>43538</v>
      </c>
      <c r="B1899">
        <v>2019</v>
      </c>
      <c r="C1899">
        <v>3</v>
      </c>
      <c r="D1899" t="s">
        <v>580</v>
      </c>
      <c r="E1899" t="s">
        <v>415</v>
      </c>
      <c r="F1899">
        <v>4</v>
      </c>
      <c r="G1899" t="s">
        <v>1440</v>
      </c>
      <c r="H1899" t="s">
        <v>1440</v>
      </c>
      <c r="I1899" s="30">
        <v>4</v>
      </c>
      <c r="J1899" s="30">
        <v>5.67</v>
      </c>
      <c r="K1899" s="30">
        <v>0.2</v>
      </c>
      <c r="L1899" s="30">
        <v>47.2</v>
      </c>
      <c r="M1899" s="30">
        <v>12</v>
      </c>
      <c r="N1899" s="30">
        <v>1</v>
      </c>
      <c r="O1899" s="30">
        <v>27</v>
      </c>
      <c r="P1899" s="30">
        <v>6</v>
      </c>
      <c r="Q1899" s="30">
        <f t="shared" si="261"/>
        <v>4</v>
      </c>
      <c r="R1899" s="30">
        <f t="shared" si="262"/>
        <v>5.67</v>
      </c>
      <c r="S1899" s="30">
        <f t="shared" si="263"/>
        <v>0.2</v>
      </c>
      <c r="T1899" s="30">
        <f t="shared" si="264"/>
        <v>47.2</v>
      </c>
      <c r="U1899" s="30">
        <f t="shared" si="265"/>
        <v>12</v>
      </c>
      <c r="V1899" s="30">
        <f t="shared" si="266"/>
        <v>1</v>
      </c>
      <c r="W1899" s="30">
        <f t="shared" si="267"/>
        <v>27</v>
      </c>
      <c r="X1899" s="30">
        <f t="shared" si="268"/>
        <v>6</v>
      </c>
      <c r="Y1899" s="30">
        <f t="shared" si="269"/>
        <v>103.07</v>
      </c>
    </row>
    <row r="1900" spans="1:25" x14ac:dyDescent="0.2">
      <c r="A1900" s="28">
        <v>43539</v>
      </c>
      <c r="B1900">
        <v>2019</v>
      </c>
      <c r="C1900">
        <v>3</v>
      </c>
      <c r="D1900" t="s">
        <v>580</v>
      </c>
      <c r="E1900" t="s">
        <v>417</v>
      </c>
      <c r="F1900">
        <v>5</v>
      </c>
      <c r="G1900" t="s">
        <v>1440</v>
      </c>
      <c r="H1900" t="s">
        <v>1440</v>
      </c>
      <c r="I1900" s="30">
        <v>2.83</v>
      </c>
      <c r="J1900" s="30">
        <v>1.34</v>
      </c>
      <c r="K1900" s="30">
        <v>3</v>
      </c>
      <c r="L1900" s="30">
        <v>40</v>
      </c>
      <c r="M1900" s="30">
        <v>7</v>
      </c>
      <c r="N1900" s="30">
        <v>1</v>
      </c>
      <c r="O1900" s="30">
        <v>20</v>
      </c>
      <c r="P1900" s="30">
        <v>5</v>
      </c>
      <c r="Q1900" s="30">
        <f t="shared" si="261"/>
        <v>2.83</v>
      </c>
      <c r="R1900" s="30">
        <f t="shared" si="262"/>
        <v>1.34</v>
      </c>
      <c r="S1900" s="30">
        <f t="shared" si="263"/>
        <v>3</v>
      </c>
      <c r="T1900" s="30">
        <f t="shared" si="264"/>
        <v>40</v>
      </c>
      <c r="U1900" s="30">
        <f t="shared" si="265"/>
        <v>7</v>
      </c>
      <c r="V1900" s="30">
        <f t="shared" si="266"/>
        <v>1</v>
      </c>
      <c r="W1900" s="30">
        <f t="shared" si="267"/>
        <v>20</v>
      </c>
      <c r="X1900" s="30">
        <f t="shared" si="268"/>
        <v>5</v>
      </c>
      <c r="Y1900" s="30">
        <f t="shared" si="269"/>
        <v>80.17</v>
      </c>
    </row>
    <row r="1901" spans="1:25" x14ac:dyDescent="0.2">
      <c r="A1901" s="28">
        <v>43540</v>
      </c>
      <c r="B1901">
        <v>2019</v>
      </c>
      <c r="C1901">
        <v>3</v>
      </c>
      <c r="D1901" t="s">
        <v>580</v>
      </c>
      <c r="E1901" t="s">
        <v>419</v>
      </c>
      <c r="F1901">
        <v>6</v>
      </c>
      <c r="G1901" t="s">
        <v>1440</v>
      </c>
      <c r="H1901" t="s">
        <v>1440</v>
      </c>
      <c r="I1901" s="30">
        <v>8.34</v>
      </c>
      <c r="J1901" s="30">
        <v>0.83699999999999997</v>
      </c>
      <c r="K1901" s="30">
        <v>5</v>
      </c>
      <c r="L1901" s="30">
        <v>29</v>
      </c>
      <c r="M1901" s="30">
        <v>9</v>
      </c>
      <c r="N1901" s="30">
        <v>0</v>
      </c>
      <c r="O1901" s="30">
        <v>5</v>
      </c>
      <c r="P1901" s="30">
        <v>7</v>
      </c>
      <c r="Q1901" s="30">
        <f t="shared" si="261"/>
        <v>8.34</v>
      </c>
      <c r="R1901" s="30">
        <f t="shared" si="262"/>
        <v>0.83699999999999997</v>
      </c>
      <c r="S1901" s="30">
        <f t="shared" si="263"/>
        <v>5</v>
      </c>
      <c r="T1901" s="30">
        <f t="shared" si="264"/>
        <v>29</v>
      </c>
      <c r="U1901" s="30">
        <f t="shared" si="265"/>
        <v>9</v>
      </c>
      <c r="V1901" s="30">
        <f t="shared" si="266"/>
        <v>0</v>
      </c>
      <c r="W1901" s="30">
        <f t="shared" si="267"/>
        <v>5</v>
      </c>
      <c r="X1901" s="30">
        <f t="shared" si="268"/>
        <v>7</v>
      </c>
      <c r="Y1901" s="30">
        <f t="shared" si="269"/>
        <v>64.176999999999992</v>
      </c>
    </row>
    <row r="1902" spans="1:25" x14ac:dyDescent="0.2">
      <c r="A1902" s="28">
        <v>43541</v>
      </c>
      <c r="B1902">
        <v>2019</v>
      </c>
      <c r="C1902">
        <v>3</v>
      </c>
      <c r="D1902" t="s">
        <v>580</v>
      </c>
      <c r="E1902" t="s">
        <v>421</v>
      </c>
      <c r="F1902">
        <v>7</v>
      </c>
      <c r="G1902" t="s">
        <v>1440</v>
      </c>
      <c r="H1902" t="s">
        <v>1440</v>
      </c>
      <c r="I1902" s="30">
        <v>6.68</v>
      </c>
      <c r="J1902" s="30">
        <v>3.7229999999999999</v>
      </c>
      <c r="K1902" s="30">
        <v>2</v>
      </c>
      <c r="L1902" s="30">
        <v>55</v>
      </c>
      <c r="M1902" s="30">
        <v>6</v>
      </c>
      <c r="N1902" s="30">
        <v>0</v>
      </c>
      <c r="O1902" s="30">
        <v>10</v>
      </c>
      <c r="P1902" s="30">
        <v>5</v>
      </c>
      <c r="Q1902" s="30">
        <f t="shared" si="261"/>
        <v>6.68</v>
      </c>
      <c r="R1902" s="30">
        <f t="shared" si="262"/>
        <v>3.7229999999999999</v>
      </c>
      <c r="S1902" s="30">
        <f t="shared" si="263"/>
        <v>2</v>
      </c>
      <c r="T1902" s="30">
        <f t="shared" si="264"/>
        <v>55</v>
      </c>
      <c r="U1902" s="30">
        <f t="shared" si="265"/>
        <v>6</v>
      </c>
      <c r="V1902" s="30">
        <f t="shared" si="266"/>
        <v>0</v>
      </c>
      <c r="W1902" s="30">
        <f t="shared" si="267"/>
        <v>10</v>
      </c>
      <c r="X1902" s="30">
        <f t="shared" si="268"/>
        <v>5</v>
      </c>
      <c r="Y1902" s="30">
        <f t="shared" si="269"/>
        <v>88.402999999999992</v>
      </c>
    </row>
    <row r="1903" spans="1:25" x14ac:dyDescent="0.2">
      <c r="A1903" s="28">
        <v>43542</v>
      </c>
      <c r="B1903">
        <v>2019</v>
      </c>
      <c r="C1903">
        <v>3</v>
      </c>
      <c r="D1903" t="s">
        <v>580</v>
      </c>
      <c r="E1903" t="s">
        <v>62</v>
      </c>
      <c r="F1903">
        <v>1</v>
      </c>
      <c r="G1903" t="s">
        <v>1440</v>
      </c>
      <c r="H1903" t="s">
        <v>1440</v>
      </c>
      <c r="I1903" s="30">
        <v>2.33</v>
      </c>
      <c r="J1903" s="30">
        <v>0.83499999999999996</v>
      </c>
      <c r="K1903" s="30">
        <v>2.1</v>
      </c>
      <c r="L1903" s="30">
        <v>23</v>
      </c>
      <c r="M1903" s="30">
        <v>11</v>
      </c>
      <c r="N1903" s="30">
        <v>0</v>
      </c>
      <c r="O1903" s="30">
        <v>1</v>
      </c>
      <c r="P1903" s="30">
        <v>9</v>
      </c>
      <c r="Q1903" s="30">
        <f t="shared" si="261"/>
        <v>2.33</v>
      </c>
      <c r="R1903" s="30">
        <f t="shared" si="262"/>
        <v>0.83499999999999996</v>
      </c>
      <c r="S1903" s="30">
        <f t="shared" si="263"/>
        <v>2.1</v>
      </c>
      <c r="T1903" s="30">
        <f t="shared" si="264"/>
        <v>23</v>
      </c>
      <c r="U1903" s="30">
        <f t="shared" si="265"/>
        <v>11</v>
      </c>
      <c r="V1903" s="30">
        <f t="shared" si="266"/>
        <v>0</v>
      </c>
      <c r="W1903" s="30">
        <f t="shared" si="267"/>
        <v>1</v>
      </c>
      <c r="X1903" s="30">
        <f t="shared" si="268"/>
        <v>9</v>
      </c>
      <c r="Y1903" s="30">
        <f t="shared" si="269"/>
        <v>49.265000000000001</v>
      </c>
    </row>
    <row r="1904" spans="1:25" x14ac:dyDescent="0.2">
      <c r="A1904" s="28">
        <v>43543</v>
      </c>
      <c r="B1904">
        <v>2019</v>
      </c>
      <c r="C1904">
        <v>3</v>
      </c>
      <c r="D1904" t="s">
        <v>580</v>
      </c>
      <c r="E1904" t="s">
        <v>411</v>
      </c>
      <c r="F1904">
        <v>2</v>
      </c>
      <c r="G1904" t="s">
        <v>1440</v>
      </c>
      <c r="H1904" t="s">
        <v>1440</v>
      </c>
      <c r="I1904" s="30">
        <v>9</v>
      </c>
      <c r="J1904" s="30">
        <v>3.33</v>
      </c>
      <c r="K1904" s="30">
        <v>1.5</v>
      </c>
      <c r="L1904" s="30">
        <v>26.2</v>
      </c>
      <c r="M1904" s="30">
        <v>10</v>
      </c>
      <c r="N1904" s="30">
        <v>1</v>
      </c>
      <c r="O1904" s="30">
        <v>2</v>
      </c>
      <c r="P1904" s="30">
        <v>8</v>
      </c>
      <c r="Q1904" s="30">
        <f t="shared" si="261"/>
        <v>9</v>
      </c>
      <c r="R1904" s="30">
        <f t="shared" si="262"/>
        <v>3.33</v>
      </c>
      <c r="S1904" s="30">
        <f t="shared" si="263"/>
        <v>1.5</v>
      </c>
      <c r="T1904" s="30">
        <f t="shared" si="264"/>
        <v>26.2</v>
      </c>
      <c r="U1904" s="30">
        <f t="shared" si="265"/>
        <v>10</v>
      </c>
      <c r="V1904" s="30">
        <f t="shared" si="266"/>
        <v>1</v>
      </c>
      <c r="W1904" s="30">
        <f t="shared" si="267"/>
        <v>2</v>
      </c>
      <c r="X1904" s="30">
        <f t="shared" si="268"/>
        <v>8</v>
      </c>
      <c r="Y1904" s="30">
        <f t="shared" si="269"/>
        <v>61.03</v>
      </c>
    </row>
    <row r="1905" spans="1:25" x14ac:dyDescent="0.2">
      <c r="A1905" s="28">
        <v>43544</v>
      </c>
      <c r="B1905">
        <v>2019</v>
      </c>
      <c r="C1905">
        <v>3</v>
      </c>
      <c r="D1905" t="s">
        <v>580</v>
      </c>
      <c r="E1905" t="s">
        <v>413</v>
      </c>
      <c r="F1905">
        <v>3</v>
      </c>
      <c r="G1905" t="s">
        <v>1440</v>
      </c>
      <c r="H1905" t="s">
        <v>1440</v>
      </c>
      <c r="I1905" s="30">
        <v>5.67</v>
      </c>
      <c r="J1905" s="30">
        <v>2</v>
      </c>
      <c r="K1905" s="30">
        <v>2</v>
      </c>
      <c r="L1905" s="30">
        <v>28.9</v>
      </c>
      <c r="M1905" s="30">
        <v>8.1999999999999993</v>
      </c>
      <c r="N1905" s="30">
        <v>0</v>
      </c>
      <c r="O1905" s="30">
        <v>19</v>
      </c>
      <c r="P1905" s="30">
        <v>5</v>
      </c>
      <c r="Q1905" s="30">
        <f t="shared" si="261"/>
        <v>5.67</v>
      </c>
      <c r="R1905" s="30">
        <f t="shared" si="262"/>
        <v>2</v>
      </c>
      <c r="S1905" s="30">
        <f t="shared" si="263"/>
        <v>2</v>
      </c>
      <c r="T1905" s="30">
        <f t="shared" si="264"/>
        <v>28.9</v>
      </c>
      <c r="U1905" s="30">
        <f t="shared" si="265"/>
        <v>8.1999999999999993</v>
      </c>
      <c r="V1905" s="30">
        <f t="shared" si="266"/>
        <v>0</v>
      </c>
      <c r="W1905" s="30">
        <f t="shared" si="267"/>
        <v>19</v>
      </c>
      <c r="X1905" s="30">
        <f t="shared" si="268"/>
        <v>5</v>
      </c>
      <c r="Y1905" s="30">
        <f t="shared" si="269"/>
        <v>70.77</v>
      </c>
    </row>
    <row r="1906" spans="1:25" x14ac:dyDescent="0.2">
      <c r="A1906" s="28">
        <v>43545</v>
      </c>
      <c r="B1906">
        <v>2019</v>
      </c>
      <c r="C1906">
        <v>3</v>
      </c>
      <c r="D1906" t="s">
        <v>580</v>
      </c>
      <c r="E1906" t="s">
        <v>415</v>
      </c>
      <c r="F1906">
        <v>4</v>
      </c>
      <c r="G1906" t="s">
        <v>1440</v>
      </c>
      <c r="H1906" t="s">
        <v>1440</v>
      </c>
      <c r="I1906" s="30">
        <v>2.33</v>
      </c>
      <c r="J1906" s="30">
        <v>1.423</v>
      </c>
      <c r="K1906" s="30">
        <v>0</v>
      </c>
      <c r="L1906" s="30">
        <v>18.8</v>
      </c>
      <c r="M1906" s="30">
        <v>13</v>
      </c>
      <c r="N1906" s="30">
        <v>0</v>
      </c>
      <c r="O1906" s="30">
        <v>6</v>
      </c>
      <c r="P1906" s="30">
        <v>5</v>
      </c>
      <c r="Q1906" s="30">
        <f t="shared" si="261"/>
        <v>2.33</v>
      </c>
      <c r="R1906" s="30">
        <f t="shared" si="262"/>
        <v>1.423</v>
      </c>
      <c r="S1906" s="30">
        <f t="shared" si="263"/>
        <v>0</v>
      </c>
      <c r="T1906" s="30">
        <f t="shared" si="264"/>
        <v>18.8</v>
      </c>
      <c r="U1906" s="30">
        <f t="shared" si="265"/>
        <v>13</v>
      </c>
      <c r="V1906" s="30">
        <f t="shared" si="266"/>
        <v>0</v>
      </c>
      <c r="W1906" s="30">
        <f t="shared" si="267"/>
        <v>6</v>
      </c>
      <c r="X1906" s="30">
        <f t="shared" si="268"/>
        <v>5</v>
      </c>
      <c r="Y1906" s="30">
        <f t="shared" si="269"/>
        <v>46.552999999999997</v>
      </c>
    </row>
    <row r="1907" spans="1:25" x14ac:dyDescent="0.2">
      <c r="A1907" s="28">
        <v>43546</v>
      </c>
      <c r="B1907">
        <v>2019</v>
      </c>
      <c r="C1907">
        <v>3</v>
      </c>
      <c r="D1907" t="s">
        <v>580</v>
      </c>
      <c r="E1907" t="s">
        <v>417</v>
      </c>
      <c r="F1907">
        <v>5</v>
      </c>
      <c r="G1907" t="s">
        <v>1440</v>
      </c>
      <c r="H1907" t="s">
        <v>1440</v>
      </c>
      <c r="I1907" s="30">
        <v>4.66</v>
      </c>
      <c r="J1907" s="30">
        <v>7.0430000000000001</v>
      </c>
      <c r="K1907" s="30">
        <v>1.1000000000000001</v>
      </c>
      <c r="L1907" s="30">
        <v>41</v>
      </c>
      <c r="M1907" s="30">
        <v>13</v>
      </c>
      <c r="N1907" s="30">
        <v>0</v>
      </c>
      <c r="O1907" s="30">
        <v>29</v>
      </c>
      <c r="P1907" s="30">
        <v>6</v>
      </c>
      <c r="Q1907" s="30">
        <f t="shared" si="261"/>
        <v>4.66</v>
      </c>
      <c r="R1907" s="30">
        <f t="shared" si="262"/>
        <v>7.0430000000000001</v>
      </c>
      <c r="S1907" s="30">
        <f t="shared" si="263"/>
        <v>1.1000000000000001</v>
      </c>
      <c r="T1907" s="30">
        <f t="shared" si="264"/>
        <v>41</v>
      </c>
      <c r="U1907" s="30">
        <f t="shared" si="265"/>
        <v>13</v>
      </c>
      <c r="V1907" s="30">
        <f t="shared" si="266"/>
        <v>0</v>
      </c>
      <c r="W1907" s="30">
        <f t="shared" si="267"/>
        <v>29</v>
      </c>
      <c r="X1907" s="30">
        <f t="shared" si="268"/>
        <v>6</v>
      </c>
      <c r="Y1907" s="30">
        <f t="shared" si="269"/>
        <v>101.803</v>
      </c>
    </row>
    <row r="1908" spans="1:25" x14ac:dyDescent="0.2">
      <c r="A1908" s="28">
        <v>43547</v>
      </c>
      <c r="B1908">
        <v>2019</v>
      </c>
      <c r="C1908">
        <v>3</v>
      </c>
      <c r="D1908" t="s">
        <v>580</v>
      </c>
      <c r="E1908" t="s">
        <v>419</v>
      </c>
      <c r="F1908">
        <v>6</v>
      </c>
      <c r="G1908" t="s">
        <v>1440</v>
      </c>
      <c r="H1908" t="s">
        <v>1440</v>
      </c>
      <c r="I1908" s="30">
        <v>6</v>
      </c>
      <c r="J1908" s="30">
        <v>3.36</v>
      </c>
      <c r="K1908" s="30">
        <v>4.25</v>
      </c>
      <c r="L1908" s="30">
        <v>15.5</v>
      </c>
      <c r="M1908" s="30">
        <v>7</v>
      </c>
      <c r="N1908" s="30">
        <v>0</v>
      </c>
      <c r="O1908" s="30">
        <v>1</v>
      </c>
      <c r="P1908" s="30">
        <v>5</v>
      </c>
      <c r="Q1908" s="30">
        <f t="shared" si="261"/>
        <v>6</v>
      </c>
      <c r="R1908" s="30">
        <f t="shared" si="262"/>
        <v>3.36</v>
      </c>
      <c r="S1908" s="30">
        <f t="shared" si="263"/>
        <v>4.25</v>
      </c>
      <c r="T1908" s="30">
        <f t="shared" si="264"/>
        <v>15.5</v>
      </c>
      <c r="U1908" s="30">
        <f t="shared" si="265"/>
        <v>7</v>
      </c>
      <c r="V1908" s="30">
        <f t="shared" si="266"/>
        <v>0</v>
      </c>
      <c r="W1908" s="30">
        <f t="shared" si="267"/>
        <v>1</v>
      </c>
      <c r="X1908" s="30">
        <f t="shared" si="268"/>
        <v>5</v>
      </c>
      <c r="Y1908" s="30">
        <f t="shared" si="269"/>
        <v>42.11</v>
      </c>
    </row>
    <row r="1909" spans="1:25" x14ac:dyDescent="0.2">
      <c r="A1909" s="28">
        <v>43548</v>
      </c>
      <c r="B1909">
        <v>2019</v>
      </c>
      <c r="C1909">
        <v>3</v>
      </c>
      <c r="D1909" t="s">
        <v>580</v>
      </c>
      <c r="E1909" t="s">
        <v>421</v>
      </c>
      <c r="F1909">
        <v>7</v>
      </c>
      <c r="G1909" t="s">
        <v>1440</v>
      </c>
      <c r="H1909" t="s">
        <v>1440</v>
      </c>
      <c r="I1909" s="30">
        <v>6</v>
      </c>
      <c r="J1909" s="30">
        <v>2.67</v>
      </c>
      <c r="K1909" s="30">
        <v>3</v>
      </c>
      <c r="L1909" s="30">
        <v>43.2</v>
      </c>
      <c r="M1909" s="30">
        <v>6.2</v>
      </c>
      <c r="N1909" s="30">
        <v>1</v>
      </c>
      <c r="O1909" s="30">
        <v>16</v>
      </c>
      <c r="P1909" s="30">
        <v>10</v>
      </c>
      <c r="Q1909" s="30">
        <f t="shared" si="261"/>
        <v>6</v>
      </c>
      <c r="R1909" s="30">
        <f t="shared" si="262"/>
        <v>2.67</v>
      </c>
      <c r="S1909" s="30">
        <f t="shared" si="263"/>
        <v>3</v>
      </c>
      <c r="T1909" s="30">
        <f t="shared" si="264"/>
        <v>43.2</v>
      </c>
      <c r="U1909" s="30">
        <f t="shared" si="265"/>
        <v>6.2</v>
      </c>
      <c r="V1909" s="30">
        <f t="shared" si="266"/>
        <v>1</v>
      </c>
      <c r="W1909" s="30">
        <f t="shared" si="267"/>
        <v>16</v>
      </c>
      <c r="X1909" s="30">
        <f t="shared" si="268"/>
        <v>10</v>
      </c>
      <c r="Y1909" s="30">
        <f t="shared" si="269"/>
        <v>88.070000000000007</v>
      </c>
    </row>
    <row r="1910" spans="1:25" x14ac:dyDescent="0.2">
      <c r="A1910" s="28">
        <v>43549</v>
      </c>
      <c r="B1910">
        <v>2019</v>
      </c>
      <c r="C1910">
        <v>3</v>
      </c>
      <c r="D1910" t="s">
        <v>580</v>
      </c>
      <c r="E1910" t="s">
        <v>62</v>
      </c>
      <c r="F1910">
        <v>1</v>
      </c>
      <c r="G1910" t="s">
        <v>1440</v>
      </c>
      <c r="H1910" t="s">
        <v>1440</v>
      </c>
      <c r="I1910" s="30">
        <v>4.84</v>
      </c>
      <c r="J1910" s="30">
        <v>4.5229999999999997</v>
      </c>
      <c r="K1910" s="30">
        <v>6</v>
      </c>
      <c r="L1910" s="30">
        <v>27</v>
      </c>
      <c r="M1910" s="30">
        <v>11</v>
      </c>
      <c r="N1910" s="30">
        <v>1</v>
      </c>
      <c r="O1910" s="30">
        <v>6</v>
      </c>
      <c r="P1910" s="30">
        <v>6</v>
      </c>
      <c r="Q1910" s="30">
        <f t="shared" si="261"/>
        <v>4.84</v>
      </c>
      <c r="R1910" s="30">
        <f t="shared" si="262"/>
        <v>4.5229999999999997</v>
      </c>
      <c r="S1910" s="30">
        <f t="shared" si="263"/>
        <v>6</v>
      </c>
      <c r="T1910" s="30">
        <f t="shared" si="264"/>
        <v>27</v>
      </c>
      <c r="U1910" s="30">
        <f t="shared" si="265"/>
        <v>11</v>
      </c>
      <c r="V1910" s="30">
        <f t="shared" si="266"/>
        <v>1</v>
      </c>
      <c r="W1910" s="30">
        <f t="shared" si="267"/>
        <v>6</v>
      </c>
      <c r="X1910" s="30">
        <f t="shared" si="268"/>
        <v>6</v>
      </c>
      <c r="Y1910" s="30">
        <f t="shared" si="269"/>
        <v>66.363</v>
      </c>
    </row>
    <row r="1911" spans="1:25" x14ac:dyDescent="0.2">
      <c r="A1911" s="28">
        <v>43550</v>
      </c>
      <c r="B1911">
        <v>2019</v>
      </c>
      <c r="C1911">
        <v>3</v>
      </c>
      <c r="D1911" t="s">
        <v>580</v>
      </c>
      <c r="E1911" t="s">
        <v>411</v>
      </c>
      <c r="F1911">
        <v>2</v>
      </c>
      <c r="G1911" t="s">
        <v>1440</v>
      </c>
      <c r="H1911" t="s">
        <v>1440</v>
      </c>
      <c r="I1911" s="30">
        <v>4</v>
      </c>
      <c r="J1911" s="30">
        <v>5.51</v>
      </c>
      <c r="K1911" s="30">
        <v>3</v>
      </c>
      <c r="L1911" s="30">
        <v>36</v>
      </c>
      <c r="M1911" s="30">
        <v>11</v>
      </c>
      <c r="N1911" s="30">
        <v>0</v>
      </c>
      <c r="O1911" s="30">
        <v>19</v>
      </c>
      <c r="P1911" s="30">
        <v>9</v>
      </c>
      <c r="Q1911" s="30">
        <f t="shared" si="261"/>
        <v>4</v>
      </c>
      <c r="R1911" s="30">
        <f t="shared" si="262"/>
        <v>5.51</v>
      </c>
      <c r="S1911" s="30">
        <f t="shared" si="263"/>
        <v>3</v>
      </c>
      <c r="T1911" s="30">
        <f t="shared" si="264"/>
        <v>36</v>
      </c>
      <c r="U1911" s="30">
        <f t="shared" si="265"/>
        <v>11</v>
      </c>
      <c r="V1911" s="30">
        <f t="shared" si="266"/>
        <v>0</v>
      </c>
      <c r="W1911" s="30">
        <f t="shared" si="267"/>
        <v>19</v>
      </c>
      <c r="X1911" s="30">
        <f t="shared" si="268"/>
        <v>9</v>
      </c>
      <c r="Y1911" s="30">
        <f t="shared" si="269"/>
        <v>87.509999999999991</v>
      </c>
    </row>
    <row r="1912" spans="1:25" x14ac:dyDescent="0.2">
      <c r="A1912" s="28">
        <v>43551</v>
      </c>
      <c r="B1912">
        <v>2019</v>
      </c>
      <c r="C1912">
        <v>3</v>
      </c>
      <c r="D1912" t="s">
        <v>580</v>
      </c>
      <c r="E1912" t="s">
        <v>413</v>
      </c>
      <c r="F1912">
        <v>3</v>
      </c>
      <c r="G1912" t="s">
        <v>1440</v>
      </c>
      <c r="H1912" t="s">
        <v>1440</v>
      </c>
      <c r="I1912" s="30">
        <v>6.34</v>
      </c>
      <c r="J1912" s="30">
        <v>7.7690000000000001</v>
      </c>
      <c r="K1912" s="30">
        <v>3</v>
      </c>
      <c r="L1912" s="30">
        <v>25.6</v>
      </c>
      <c r="M1912" s="30">
        <v>12</v>
      </c>
      <c r="N1912" s="30">
        <v>1</v>
      </c>
      <c r="O1912" s="30">
        <v>0</v>
      </c>
      <c r="P1912" s="30">
        <v>9</v>
      </c>
      <c r="Q1912" s="30">
        <f t="shared" si="261"/>
        <v>6.34</v>
      </c>
      <c r="R1912" s="30">
        <f t="shared" si="262"/>
        <v>7.7690000000000001</v>
      </c>
      <c r="S1912" s="30">
        <f t="shared" si="263"/>
        <v>3</v>
      </c>
      <c r="T1912" s="30">
        <f t="shared" si="264"/>
        <v>25.6</v>
      </c>
      <c r="U1912" s="30">
        <f t="shared" si="265"/>
        <v>12</v>
      </c>
      <c r="V1912" s="30">
        <f t="shared" si="266"/>
        <v>1</v>
      </c>
      <c r="W1912" s="30">
        <f t="shared" si="267"/>
        <v>0</v>
      </c>
      <c r="X1912" s="30">
        <f t="shared" si="268"/>
        <v>9</v>
      </c>
      <c r="Y1912" s="30">
        <f t="shared" si="269"/>
        <v>64.709000000000003</v>
      </c>
    </row>
    <row r="1913" spans="1:25" x14ac:dyDescent="0.2">
      <c r="A1913" s="28">
        <v>43552</v>
      </c>
      <c r="B1913">
        <v>2019</v>
      </c>
      <c r="C1913">
        <v>3</v>
      </c>
      <c r="D1913" t="s">
        <v>580</v>
      </c>
      <c r="E1913" t="s">
        <v>415</v>
      </c>
      <c r="F1913">
        <v>4</v>
      </c>
      <c r="G1913" t="s">
        <v>1440</v>
      </c>
      <c r="H1913" t="s">
        <v>1440</v>
      </c>
      <c r="I1913" s="30">
        <v>1.33</v>
      </c>
      <c r="J1913" s="30">
        <v>6.43</v>
      </c>
      <c r="K1913" s="30">
        <v>1.4</v>
      </c>
      <c r="L1913" s="30">
        <v>14</v>
      </c>
      <c r="M1913" s="30">
        <v>6</v>
      </c>
      <c r="N1913" s="30">
        <v>0</v>
      </c>
      <c r="O1913" s="30">
        <v>7</v>
      </c>
      <c r="P1913" s="30">
        <v>1</v>
      </c>
      <c r="Q1913" s="30">
        <f t="shared" si="261"/>
        <v>1.33</v>
      </c>
      <c r="R1913" s="30">
        <f t="shared" si="262"/>
        <v>6.43</v>
      </c>
      <c r="S1913" s="30">
        <f t="shared" si="263"/>
        <v>1.4</v>
      </c>
      <c r="T1913" s="30">
        <f t="shared" si="264"/>
        <v>14</v>
      </c>
      <c r="U1913" s="30">
        <f t="shared" si="265"/>
        <v>6</v>
      </c>
      <c r="V1913" s="30">
        <f t="shared" si="266"/>
        <v>0</v>
      </c>
      <c r="W1913" s="30">
        <f t="shared" si="267"/>
        <v>7</v>
      </c>
      <c r="X1913" s="30">
        <f t="shared" si="268"/>
        <v>1</v>
      </c>
      <c r="Y1913" s="30">
        <f t="shared" si="269"/>
        <v>37.159999999999997</v>
      </c>
    </row>
    <row r="1914" spans="1:25" x14ac:dyDescent="0.2">
      <c r="A1914" s="28">
        <v>43553</v>
      </c>
      <c r="B1914">
        <v>2019</v>
      </c>
      <c r="C1914">
        <v>3</v>
      </c>
      <c r="D1914" t="s">
        <v>580</v>
      </c>
      <c r="E1914" t="s">
        <v>417</v>
      </c>
      <c r="F1914">
        <v>5</v>
      </c>
      <c r="G1914" t="s">
        <v>1440</v>
      </c>
      <c r="H1914" t="s">
        <v>1440</v>
      </c>
      <c r="I1914" s="30">
        <v>3</v>
      </c>
      <c r="J1914" s="30">
        <v>4.298</v>
      </c>
      <c r="K1914" s="30">
        <v>4</v>
      </c>
      <c r="L1914" s="30">
        <v>25.3</v>
      </c>
      <c r="M1914" s="30">
        <v>10</v>
      </c>
      <c r="N1914" s="30">
        <v>0</v>
      </c>
      <c r="O1914" s="30">
        <v>16</v>
      </c>
      <c r="P1914" s="30">
        <v>9.1999999999999993</v>
      </c>
      <c r="Q1914" s="30">
        <f t="shared" si="261"/>
        <v>3</v>
      </c>
      <c r="R1914" s="30">
        <f t="shared" si="262"/>
        <v>4.298</v>
      </c>
      <c r="S1914" s="30">
        <f t="shared" si="263"/>
        <v>4</v>
      </c>
      <c r="T1914" s="30">
        <f t="shared" si="264"/>
        <v>25.3</v>
      </c>
      <c r="U1914" s="30">
        <f t="shared" si="265"/>
        <v>10</v>
      </c>
      <c r="V1914" s="30">
        <f t="shared" si="266"/>
        <v>0</v>
      </c>
      <c r="W1914" s="30">
        <f t="shared" si="267"/>
        <v>16</v>
      </c>
      <c r="X1914" s="30">
        <f t="shared" si="268"/>
        <v>9.1999999999999993</v>
      </c>
      <c r="Y1914" s="30">
        <f t="shared" si="269"/>
        <v>71.798000000000002</v>
      </c>
    </row>
    <row r="1915" spans="1:25" x14ac:dyDescent="0.2">
      <c r="A1915" s="28">
        <v>43554</v>
      </c>
      <c r="B1915">
        <v>2019</v>
      </c>
      <c r="C1915">
        <v>3</v>
      </c>
      <c r="D1915" t="s">
        <v>580</v>
      </c>
      <c r="E1915" t="s">
        <v>419</v>
      </c>
      <c r="F1915">
        <v>6</v>
      </c>
      <c r="G1915" t="s">
        <v>1440</v>
      </c>
      <c r="H1915" t="s">
        <v>1440</v>
      </c>
      <c r="I1915" s="30">
        <v>4.66</v>
      </c>
      <c r="J1915" s="30">
        <v>10.68</v>
      </c>
      <c r="K1915" s="30">
        <v>1.1000000000000001</v>
      </c>
      <c r="L1915" s="30">
        <v>18</v>
      </c>
      <c r="M1915" s="30">
        <v>11</v>
      </c>
      <c r="N1915" s="30">
        <v>1</v>
      </c>
      <c r="O1915" s="30">
        <v>0</v>
      </c>
      <c r="P1915" s="30">
        <v>6.1</v>
      </c>
      <c r="Q1915" s="30">
        <f t="shared" si="261"/>
        <v>4.66</v>
      </c>
      <c r="R1915" s="30">
        <f t="shared" si="262"/>
        <v>10.68</v>
      </c>
      <c r="S1915" s="30">
        <f t="shared" si="263"/>
        <v>1.1000000000000001</v>
      </c>
      <c r="T1915" s="30">
        <f t="shared" si="264"/>
        <v>18</v>
      </c>
      <c r="U1915" s="30">
        <f t="shared" si="265"/>
        <v>11</v>
      </c>
      <c r="V1915" s="30">
        <f t="shared" si="266"/>
        <v>1</v>
      </c>
      <c r="W1915" s="30">
        <f t="shared" si="267"/>
        <v>0</v>
      </c>
      <c r="X1915" s="30">
        <f t="shared" si="268"/>
        <v>6.1</v>
      </c>
      <c r="Y1915" s="30">
        <f t="shared" si="269"/>
        <v>52.54</v>
      </c>
    </row>
    <row r="1916" spans="1:25" x14ac:dyDescent="0.2">
      <c r="A1916" s="28">
        <v>43555</v>
      </c>
      <c r="B1916">
        <v>2019</v>
      </c>
      <c r="C1916">
        <v>3</v>
      </c>
      <c r="D1916" t="s">
        <v>580</v>
      </c>
      <c r="E1916" t="s">
        <v>421</v>
      </c>
      <c r="F1916">
        <v>7</v>
      </c>
      <c r="G1916" t="s">
        <v>1440</v>
      </c>
      <c r="H1916" t="s">
        <v>1440</v>
      </c>
      <c r="I1916" s="30">
        <v>7</v>
      </c>
      <c r="J1916" s="30">
        <v>4.5640000000000001</v>
      </c>
      <c r="K1916" s="30">
        <v>1.5</v>
      </c>
      <c r="L1916" s="30">
        <v>27</v>
      </c>
      <c r="M1916" s="30">
        <v>8</v>
      </c>
      <c r="N1916" s="30">
        <v>1</v>
      </c>
      <c r="O1916" s="30">
        <v>5</v>
      </c>
      <c r="P1916" s="30">
        <v>9.1999999999999993</v>
      </c>
      <c r="Q1916" s="30">
        <f t="shared" si="261"/>
        <v>7</v>
      </c>
      <c r="R1916" s="30">
        <f t="shared" si="262"/>
        <v>4.5640000000000001</v>
      </c>
      <c r="S1916" s="30">
        <f t="shared" si="263"/>
        <v>1.5</v>
      </c>
      <c r="T1916" s="30">
        <f t="shared" si="264"/>
        <v>27</v>
      </c>
      <c r="U1916" s="30">
        <f t="shared" si="265"/>
        <v>8</v>
      </c>
      <c r="V1916" s="30">
        <f t="shared" si="266"/>
        <v>1</v>
      </c>
      <c r="W1916" s="30">
        <f t="shared" si="267"/>
        <v>5</v>
      </c>
      <c r="X1916" s="30">
        <f t="shared" si="268"/>
        <v>9.1999999999999993</v>
      </c>
      <c r="Y1916" s="30">
        <f t="shared" si="269"/>
        <v>63.263999999999996</v>
      </c>
    </row>
    <row r="1917" spans="1:25" x14ac:dyDescent="0.2">
      <c r="A1917" s="28">
        <v>43556</v>
      </c>
      <c r="B1917">
        <v>2019</v>
      </c>
      <c r="C1917">
        <v>4</v>
      </c>
      <c r="D1917" t="s">
        <v>518</v>
      </c>
      <c r="E1917" t="s">
        <v>62</v>
      </c>
      <c r="F1917">
        <v>1</v>
      </c>
      <c r="G1917" t="s">
        <v>1440</v>
      </c>
      <c r="H1917" t="s">
        <v>1440</v>
      </c>
      <c r="I1917" s="30">
        <v>3.01</v>
      </c>
      <c r="J1917" s="30">
        <v>1.7030000000000001</v>
      </c>
      <c r="K1917" s="30">
        <v>3</v>
      </c>
      <c r="L1917" s="30">
        <v>34.65</v>
      </c>
      <c r="M1917" s="30">
        <v>12</v>
      </c>
      <c r="N1917" s="30">
        <v>0</v>
      </c>
      <c r="O1917" s="30">
        <v>5</v>
      </c>
      <c r="P1917" s="30">
        <v>5</v>
      </c>
      <c r="Q1917" s="30">
        <f t="shared" si="261"/>
        <v>3.01</v>
      </c>
      <c r="R1917" s="30">
        <f t="shared" si="262"/>
        <v>1.7030000000000001</v>
      </c>
      <c r="S1917" s="30">
        <f t="shared" si="263"/>
        <v>3</v>
      </c>
      <c r="T1917" s="30">
        <f t="shared" si="264"/>
        <v>34.65</v>
      </c>
      <c r="U1917" s="30">
        <f t="shared" si="265"/>
        <v>12</v>
      </c>
      <c r="V1917" s="30">
        <f t="shared" si="266"/>
        <v>0</v>
      </c>
      <c r="W1917" s="30">
        <f t="shared" si="267"/>
        <v>5</v>
      </c>
      <c r="X1917" s="30">
        <f t="shared" si="268"/>
        <v>5</v>
      </c>
      <c r="Y1917" s="30">
        <f t="shared" si="269"/>
        <v>64.363</v>
      </c>
    </row>
    <row r="1918" spans="1:25" x14ac:dyDescent="0.2">
      <c r="A1918" s="28">
        <v>43557</v>
      </c>
      <c r="B1918">
        <v>2019</v>
      </c>
      <c r="C1918">
        <v>4</v>
      </c>
      <c r="D1918" t="s">
        <v>518</v>
      </c>
      <c r="E1918" t="s">
        <v>411</v>
      </c>
      <c r="F1918">
        <v>2</v>
      </c>
      <c r="G1918" t="s">
        <v>1440</v>
      </c>
      <c r="H1918" t="s">
        <v>1440</v>
      </c>
      <c r="I1918" s="30">
        <v>7.67</v>
      </c>
      <c r="J1918" s="30">
        <v>1.33</v>
      </c>
      <c r="K1918" s="30">
        <v>3</v>
      </c>
      <c r="L1918" s="30">
        <v>24</v>
      </c>
      <c r="M1918" s="30">
        <v>7</v>
      </c>
      <c r="N1918" s="30">
        <v>0</v>
      </c>
      <c r="O1918" s="30">
        <v>10</v>
      </c>
      <c r="P1918" s="30">
        <v>8</v>
      </c>
      <c r="Q1918" s="30">
        <f t="shared" si="261"/>
        <v>7.67</v>
      </c>
      <c r="R1918" s="30">
        <f t="shared" si="262"/>
        <v>1.33</v>
      </c>
      <c r="S1918" s="30">
        <f t="shared" si="263"/>
        <v>3</v>
      </c>
      <c r="T1918" s="30">
        <f t="shared" si="264"/>
        <v>24</v>
      </c>
      <c r="U1918" s="30">
        <f t="shared" si="265"/>
        <v>7</v>
      </c>
      <c r="V1918" s="30">
        <f t="shared" si="266"/>
        <v>0</v>
      </c>
      <c r="W1918" s="30">
        <f t="shared" si="267"/>
        <v>10</v>
      </c>
      <c r="X1918" s="30">
        <f t="shared" si="268"/>
        <v>8</v>
      </c>
      <c r="Y1918" s="30">
        <f t="shared" si="269"/>
        <v>61</v>
      </c>
    </row>
    <row r="1919" spans="1:25" x14ac:dyDescent="0.2">
      <c r="A1919" s="28">
        <v>43558</v>
      </c>
      <c r="B1919">
        <v>2019</v>
      </c>
      <c r="C1919">
        <v>4</v>
      </c>
      <c r="D1919" t="s">
        <v>518</v>
      </c>
      <c r="E1919" t="s">
        <v>413</v>
      </c>
      <c r="F1919">
        <v>3</v>
      </c>
      <c r="G1919" t="s">
        <v>1440</v>
      </c>
      <c r="H1919" t="s">
        <v>1440</v>
      </c>
      <c r="I1919" s="30">
        <v>5.33</v>
      </c>
      <c r="J1919" s="30">
        <v>5.0990000000000002</v>
      </c>
      <c r="K1919" s="30">
        <v>1.5</v>
      </c>
      <c r="L1919" s="30">
        <v>18.3</v>
      </c>
      <c r="M1919" s="30">
        <v>12</v>
      </c>
      <c r="N1919" s="30">
        <v>0</v>
      </c>
      <c r="O1919" s="30">
        <v>4</v>
      </c>
      <c r="P1919" s="30">
        <v>9.3000000000000007</v>
      </c>
      <c r="Q1919" s="30">
        <f t="shared" si="261"/>
        <v>5.33</v>
      </c>
      <c r="R1919" s="30">
        <f t="shared" si="262"/>
        <v>5.0990000000000002</v>
      </c>
      <c r="S1919" s="30">
        <f t="shared" si="263"/>
        <v>1.5</v>
      </c>
      <c r="T1919" s="30">
        <f t="shared" si="264"/>
        <v>18.3</v>
      </c>
      <c r="U1919" s="30">
        <f t="shared" si="265"/>
        <v>12</v>
      </c>
      <c r="V1919" s="30">
        <f t="shared" si="266"/>
        <v>0</v>
      </c>
      <c r="W1919" s="30">
        <f t="shared" si="267"/>
        <v>4</v>
      </c>
      <c r="X1919" s="30">
        <f t="shared" si="268"/>
        <v>9.3000000000000007</v>
      </c>
      <c r="Y1919" s="30">
        <f t="shared" si="269"/>
        <v>55.528999999999996</v>
      </c>
    </row>
    <row r="1920" spans="1:25" x14ac:dyDescent="0.2">
      <c r="A1920" s="28">
        <v>43559</v>
      </c>
      <c r="B1920">
        <v>2019</v>
      </c>
      <c r="C1920">
        <v>4</v>
      </c>
      <c r="D1920" t="s">
        <v>518</v>
      </c>
      <c r="E1920" t="s">
        <v>415</v>
      </c>
      <c r="F1920">
        <v>4</v>
      </c>
      <c r="G1920" t="s">
        <v>1440</v>
      </c>
      <c r="H1920" t="s">
        <v>1440</v>
      </c>
      <c r="I1920" s="30">
        <v>4.5</v>
      </c>
      <c r="J1920" s="30">
        <v>2.226</v>
      </c>
      <c r="K1920" s="30">
        <v>8</v>
      </c>
      <c r="L1920" s="30">
        <v>39</v>
      </c>
      <c r="M1920" s="30">
        <v>8</v>
      </c>
      <c r="N1920" s="30">
        <v>1</v>
      </c>
      <c r="O1920" s="30">
        <v>13</v>
      </c>
      <c r="P1920" s="30">
        <v>15</v>
      </c>
      <c r="Q1920" s="30">
        <f t="shared" si="261"/>
        <v>4.5</v>
      </c>
      <c r="R1920" s="30">
        <f t="shared" si="262"/>
        <v>2.226</v>
      </c>
      <c r="S1920" s="30">
        <f t="shared" si="263"/>
        <v>8</v>
      </c>
      <c r="T1920" s="30">
        <f t="shared" si="264"/>
        <v>39</v>
      </c>
      <c r="U1920" s="30">
        <f t="shared" si="265"/>
        <v>8</v>
      </c>
      <c r="V1920" s="30">
        <f t="shared" si="266"/>
        <v>1</v>
      </c>
      <c r="W1920" s="30">
        <f t="shared" si="267"/>
        <v>13</v>
      </c>
      <c r="X1920" s="30">
        <f t="shared" si="268"/>
        <v>15</v>
      </c>
      <c r="Y1920" s="30">
        <f t="shared" si="269"/>
        <v>90.725999999999999</v>
      </c>
    </row>
    <row r="1921" spans="1:25" x14ac:dyDescent="0.2">
      <c r="A1921" s="28">
        <v>43560</v>
      </c>
      <c r="B1921">
        <v>2019</v>
      </c>
      <c r="C1921">
        <v>4</v>
      </c>
      <c r="D1921" t="s">
        <v>518</v>
      </c>
      <c r="E1921" t="s">
        <v>417</v>
      </c>
      <c r="F1921">
        <v>5</v>
      </c>
      <c r="G1921" t="s">
        <v>1440</v>
      </c>
      <c r="H1921" t="s">
        <v>1440</v>
      </c>
      <c r="I1921" s="30">
        <v>6.34</v>
      </c>
      <c r="J1921" s="30">
        <v>4.1980000000000004</v>
      </c>
      <c r="K1921" s="30">
        <v>4</v>
      </c>
      <c r="L1921" s="30">
        <v>25.2</v>
      </c>
      <c r="M1921" s="30">
        <v>7</v>
      </c>
      <c r="N1921" s="30">
        <v>0</v>
      </c>
      <c r="O1921" s="30">
        <v>3</v>
      </c>
      <c r="P1921" s="30">
        <v>4</v>
      </c>
      <c r="Q1921" s="30">
        <f t="shared" si="261"/>
        <v>6.34</v>
      </c>
      <c r="R1921" s="30">
        <f t="shared" si="262"/>
        <v>4.1980000000000004</v>
      </c>
      <c r="S1921" s="30">
        <f t="shared" si="263"/>
        <v>4</v>
      </c>
      <c r="T1921" s="30">
        <f t="shared" si="264"/>
        <v>25.2</v>
      </c>
      <c r="U1921" s="30">
        <f t="shared" si="265"/>
        <v>7</v>
      </c>
      <c r="V1921" s="30">
        <f t="shared" si="266"/>
        <v>0</v>
      </c>
      <c r="W1921" s="30">
        <f t="shared" si="267"/>
        <v>3</v>
      </c>
      <c r="X1921" s="30">
        <f t="shared" si="268"/>
        <v>4</v>
      </c>
      <c r="Y1921" s="30">
        <f t="shared" si="269"/>
        <v>53.738</v>
      </c>
    </row>
    <row r="1922" spans="1:25" x14ac:dyDescent="0.2">
      <c r="A1922" s="28">
        <v>43561</v>
      </c>
      <c r="B1922">
        <v>2019</v>
      </c>
      <c r="C1922">
        <v>4</v>
      </c>
      <c r="D1922" t="s">
        <v>518</v>
      </c>
      <c r="E1922" t="s">
        <v>419</v>
      </c>
      <c r="F1922">
        <v>6</v>
      </c>
      <c r="G1922" t="s">
        <v>1440</v>
      </c>
      <c r="H1922" t="s">
        <v>1440</v>
      </c>
      <c r="I1922" s="30">
        <v>3.34</v>
      </c>
      <c r="J1922" s="30">
        <v>6.01</v>
      </c>
      <c r="K1922" s="30">
        <v>3</v>
      </c>
      <c r="L1922" s="30">
        <v>13.2</v>
      </c>
      <c r="M1922" s="30">
        <v>13</v>
      </c>
      <c r="N1922" s="30">
        <v>0</v>
      </c>
      <c r="O1922" s="30">
        <v>16</v>
      </c>
      <c r="P1922" s="30">
        <v>9.3000000000000007</v>
      </c>
      <c r="Q1922" s="30">
        <f t="shared" ref="Q1922:Q1985" si="270">IF($H1922="Oui",I1922,"")</f>
        <v>3.34</v>
      </c>
      <c r="R1922" s="30">
        <f t="shared" ref="R1922:R1985" si="271">IF($H1922="Oui",J1922,"")</f>
        <v>6.01</v>
      </c>
      <c r="S1922" s="30">
        <f t="shared" ref="S1922:S1985" si="272">IF($H1922="Oui",K1922,"")</f>
        <v>3</v>
      </c>
      <c r="T1922" s="30">
        <f t="shared" ref="T1922:T1985" si="273">IF($H1922="Oui",L1922,"")</f>
        <v>13.2</v>
      </c>
      <c r="U1922" s="30">
        <f t="shared" ref="U1922:U1985" si="274">IF($H1922="Oui",M1922,"")</f>
        <v>13</v>
      </c>
      <c r="V1922" s="30">
        <f t="shared" ref="V1922:V1985" si="275">IF($H1922="Oui",N1922,"")</f>
        <v>0</v>
      </c>
      <c r="W1922" s="30">
        <f t="shared" ref="W1922:W1985" si="276">IF($H1922="Oui",O1922,"")</f>
        <v>16</v>
      </c>
      <c r="X1922" s="30">
        <f t="shared" ref="X1922:X1985" si="277">IF($H1922="Oui",P1922,"")</f>
        <v>9.3000000000000007</v>
      </c>
      <c r="Y1922" s="30">
        <f t="shared" ref="Y1922:Y1985" si="278">SUM(I1922:P1922)</f>
        <v>63.849999999999994</v>
      </c>
    </row>
    <row r="1923" spans="1:25" x14ac:dyDescent="0.2">
      <c r="A1923" s="28">
        <v>43562</v>
      </c>
      <c r="B1923">
        <v>2019</v>
      </c>
      <c r="C1923">
        <v>4</v>
      </c>
      <c r="D1923" t="s">
        <v>518</v>
      </c>
      <c r="E1923" t="s">
        <v>421</v>
      </c>
      <c r="F1923">
        <v>7</v>
      </c>
      <c r="G1923" t="s">
        <v>1440</v>
      </c>
      <c r="H1923" t="s">
        <v>1440</v>
      </c>
      <c r="I1923" s="30">
        <v>6</v>
      </c>
      <c r="J1923" s="30">
        <v>5.1189999999999998</v>
      </c>
      <c r="K1923" s="30">
        <v>4</v>
      </c>
      <c r="L1923" s="30">
        <v>19</v>
      </c>
      <c r="M1923" s="30">
        <v>3</v>
      </c>
      <c r="N1923" s="30">
        <v>0</v>
      </c>
      <c r="O1923" s="30">
        <v>0</v>
      </c>
      <c r="P1923" s="30">
        <v>7</v>
      </c>
      <c r="Q1923" s="30">
        <f t="shared" si="270"/>
        <v>6</v>
      </c>
      <c r="R1923" s="30">
        <f t="shared" si="271"/>
        <v>5.1189999999999998</v>
      </c>
      <c r="S1923" s="30">
        <f t="shared" si="272"/>
        <v>4</v>
      </c>
      <c r="T1923" s="30">
        <f t="shared" si="273"/>
        <v>19</v>
      </c>
      <c r="U1923" s="30">
        <f t="shared" si="274"/>
        <v>3</v>
      </c>
      <c r="V1923" s="30">
        <f t="shared" si="275"/>
        <v>0</v>
      </c>
      <c r="W1923" s="30">
        <f t="shared" si="276"/>
        <v>0</v>
      </c>
      <c r="X1923" s="30">
        <f t="shared" si="277"/>
        <v>7</v>
      </c>
      <c r="Y1923" s="30">
        <f t="shared" si="278"/>
        <v>44.119</v>
      </c>
    </row>
    <row r="1924" spans="1:25" x14ac:dyDescent="0.2">
      <c r="A1924" s="28">
        <v>43563</v>
      </c>
      <c r="B1924">
        <v>2019</v>
      </c>
      <c r="C1924">
        <v>4</v>
      </c>
      <c r="D1924" t="s">
        <v>518</v>
      </c>
      <c r="E1924" t="s">
        <v>62</v>
      </c>
      <c r="F1924">
        <v>1</v>
      </c>
      <c r="G1924" t="s">
        <v>1440</v>
      </c>
      <c r="H1924" t="s">
        <v>1440</v>
      </c>
      <c r="I1924" s="30">
        <v>5</v>
      </c>
      <c r="J1924" s="30">
        <v>4.3499999999999996</v>
      </c>
      <c r="K1924" s="30">
        <v>3.3</v>
      </c>
      <c r="L1924" s="30">
        <v>10</v>
      </c>
      <c r="M1924" s="30">
        <v>8.1999999999999993</v>
      </c>
      <c r="N1924" s="30">
        <v>0</v>
      </c>
      <c r="O1924" s="30">
        <v>4</v>
      </c>
      <c r="P1924" s="30">
        <v>3</v>
      </c>
      <c r="Q1924" s="30">
        <f t="shared" si="270"/>
        <v>5</v>
      </c>
      <c r="R1924" s="30">
        <f t="shared" si="271"/>
        <v>4.3499999999999996</v>
      </c>
      <c r="S1924" s="30">
        <f t="shared" si="272"/>
        <v>3.3</v>
      </c>
      <c r="T1924" s="30">
        <f t="shared" si="273"/>
        <v>10</v>
      </c>
      <c r="U1924" s="30">
        <f t="shared" si="274"/>
        <v>8.1999999999999993</v>
      </c>
      <c r="V1924" s="30">
        <f t="shared" si="275"/>
        <v>0</v>
      </c>
      <c r="W1924" s="30">
        <f t="shared" si="276"/>
        <v>4</v>
      </c>
      <c r="X1924" s="30">
        <f t="shared" si="277"/>
        <v>3</v>
      </c>
      <c r="Y1924" s="30">
        <f t="shared" si="278"/>
        <v>37.849999999999994</v>
      </c>
    </row>
    <row r="1925" spans="1:25" x14ac:dyDescent="0.2">
      <c r="A1925" s="28">
        <v>43564</v>
      </c>
      <c r="B1925">
        <v>2019</v>
      </c>
      <c r="C1925">
        <v>4</v>
      </c>
      <c r="D1925" t="s">
        <v>518</v>
      </c>
      <c r="E1925" t="s">
        <v>411</v>
      </c>
      <c r="F1925">
        <v>2</v>
      </c>
      <c r="G1925" t="s">
        <v>1440</v>
      </c>
      <c r="H1925" t="s">
        <v>1440</v>
      </c>
      <c r="I1925" s="30">
        <v>2.83</v>
      </c>
      <c r="J1925" s="30">
        <v>2</v>
      </c>
      <c r="K1925" s="30">
        <v>1</v>
      </c>
      <c r="L1925" s="30">
        <v>12</v>
      </c>
      <c r="M1925" s="30">
        <v>10</v>
      </c>
      <c r="N1925" s="30">
        <v>0</v>
      </c>
      <c r="O1925" s="30">
        <v>3</v>
      </c>
      <c r="P1925" s="30">
        <v>5</v>
      </c>
      <c r="Q1925" s="30">
        <f t="shared" si="270"/>
        <v>2.83</v>
      </c>
      <c r="R1925" s="30">
        <f t="shared" si="271"/>
        <v>2</v>
      </c>
      <c r="S1925" s="30">
        <f t="shared" si="272"/>
        <v>1</v>
      </c>
      <c r="T1925" s="30">
        <f t="shared" si="273"/>
        <v>12</v>
      </c>
      <c r="U1925" s="30">
        <f t="shared" si="274"/>
        <v>10</v>
      </c>
      <c r="V1925" s="30">
        <f t="shared" si="275"/>
        <v>0</v>
      </c>
      <c r="W1925" s="30">
        <f t="shared" si="276"/>
        <v>3</v>
      </c>
      <c r="X1925" s="30">
        <f t="shared" si="277"/>
        <v>5</v>
      </c>
      <c r="Y1925" s="30">
        <f t="shared" si="278"/>
        <v>35.83</v>
      </c>
    </row>
    <row r="1926" spans="1:25" x14ac:dyDescent="0.2">
      <c r="A1926" s="28">
        <v>43565</v>
      </c>
      <c r="B1926">
        <v>2019</v>
      </c>
      <c r="C1926">
        <v>4</v>
      </c>
      <c r="D1926" t="s">
        <v>518</v>
      </c>
      <c r="E1926" t="s">
        <v>413</v>
      </c>
      <c r="F1926">
        <v>3</v>
      </c>
      <c r="G1926" t="s">
        <v>1440</v>
      </c>
      <c r="H1926" t="s">
        <v>1440</v>
      </c>
      <c r="I1926" s="30">
        <v>2.34</v>
      </c>
      <c r="J1926" s="30">
        <v>2.746</v>
      </c>
      <c r="K1926" s="30">
        <v>2</v>
      </c>
      <c r="L1926" s="30">
        <v>34</v>
      </c>
      <c r="M1926" s="30">
        <v>16.2</v>
      </c>
      <c r="N1926" s="30">
        <v>3</v>
      </c>
      <c r="O1926" s="30">
        <v>9</v>
      </c>
      <c r="P1926" s="30">
        <v>8</v>
      </c>
      <c r="Q1926" s="30">
        <f t="shared" si="270"/>
        <v>2.34</v>
      </c>
      <c r="R1926" s="30">
        <f t="shared" si="271"/>
        <v>2.746</v>
      </c>
      <c r="S1926" s="30">
        <f t="shared" si="272"/>
        <v>2</v>
      </c>
      <c r="T1926" s="30">
        <f t="shared" si="273"/>
        <v>34</v>
      </c>
      <c r="U1926" s="30">
        <f t="shared" si="274"/>
        <v>16.2</v>
      </c>
      <c r="V1926" s="30">
        <f t="shared" si="275"/>
        <v>3</v>
      </c>
      <c r="W1926" s="30">
        <f t="shared" si="276"/>
        <v>9</v>
      </c>
      <c r="X1926" s="30">
        <f t="shared" si="277"/>
        <v>8</v>
      </c>
      <c r="Y1926" s="30">
        <f t="shared" si="278"/>
        <v>77.286000000000001</v>
      </c>
    </row>
    <row r="1927" spans="1:25" x14ac:dyDescent="0.2">
      <c r="A1927" s="28">
        <v>43566</v>
      </c>
      <c r="B1927">
        <v>2019</v>
      </c>
      <c r="C1927">
        <v>4</v>
      </c>
      <c r="D1927" t="s">
        <v>518</v>
      </c>
      <c r="E1927" t="s">
        <v>415</v>
      </c>
      <c r="F1927">
        <v>4</v>
      </c>
      <c r="G1927" t="s">
        <v>1440</v>
      </c>
      <c r="H1927" t="s">
        <v>1440</v>
      </c>
      <c r="I1927" s="30">
        <v>7.33</v>
      </c>
      <c r="J1927" s="30">
        <v>6.1559999999999997</v>
      </c>
      <c r="K1927" s="30">
        <v>2</v>
      </c>
      <c r="L1927" s="30">
        <v>15.9</v>
      </c>
      <c r="M1927" s="30">
        <v>15</v>
      </c>
      <c r="N1927" s="30">
        <v>0</v>
      </c>
      <c r="O1927" s="30">
        <v>7</v>
      </c>
      <c r="P1927" s="30">
        <v>8</v>
      </c>
      <c r="Q1927" s="30">
        <f t="shared" si="270"/>
        <v>7.33</v>
      </c>
      <c r="R1927" s="30">
        <f t="shared" si="271"/>
        <v>6.1559999999999997</v>
      </c>
      <c r="S1927" s="30">
        <f t="shared" si="272"/>
        <v>2</v>
      </c>
      <c r="T1927" s="30">
        <f t="shared" si="273"/>
        <v>15.9</v>
      </c>
      <c r="U1927" s="30">
        <f t="shared" si="274"/>
        <v>15</v>
      </c>
      <c r="V1927" s="30">
        <f t="shared" si="275"/>
        <v>0</v>
      </c>
      <c r="W1927" s="30">
        <f t="shared" si="276"/>
        <v>7</v>
      </c>
      <c r="X1927" s="30">
        <f t="shared" si="277"/>
        <v>8</v>
      </c>
      <c r="Y1927" s="30">
        <f t="shared" si="278"/>
        <v>61.386000000000003</v>
      </c>
    </row>
    <row r="1928" spans="1:25" x14ac:dyDescent="0.2">
      <c r="A1928" s="28">
        <v>43567</v>
      </c>
      <c r="B1928">
        <v>2019</v>
      </c>
      <c r="C1928">
        <v>4</v>
      </c>
      <c r="D1928" t="s">
        <v>518</v>
      </c>
      <c r="E1928" t="s">
        <v>417</v>
      </c>
      <c r="F1928">
        <v>5</v>
      </c>
      <c r="G1928" t="s">
        <v>1440</v>
      </c>
      <c r="H1928" t="s">
        <v>1440</v>
      </c>
      <c r="I1928" s="30">
        <v>4.33</v>
      </c>
      <c r="J1928" s="30">
        <v>4.3730000000000002</v>
      </c>
      <c r="K1928" s="30">
        <v>4.0999999999999996</v>
      </c>
      <c r="L1928" s="30">
        <v>16.600000000000001</v>
      </c>
      <c r="M1928" s="30">
        <v>16</v>
      </c>
      <c r="N1928" s="30">
        <v>0</v>
      </c>
      <c r="O1928" s="30">
        <v>6</v>
      </c>
      <c r="P1928" s="30">
        <v>7</v>
      </c>
      <c r="Q1928" s="30">
        <f t="shared" si="270"/>
        <v>4.33</v>
      </c>
      <c r="R1928" s="30">
        <f t="shared" si="271"/>
        <v>4.3730000000000002</v>
      </c>
      <c r="S1928" s="30">
        <f t="shared" si="272"/>
        <v>4.0999999999999996</v>
      </c>
      <c r="T1928" s="30">
        <f t="shared" si="273"/>
        <v>16.600000000000001</v>
      </c>
      <c r="U1928" s="30">
        <f t="shared" si="274"/>
        <v>16</v>
      </c>
      <c r="V1928" s="30">
        <f t="shared" si="275"/>
        <v>0</v>
      </c>
      <c r="W1928" s="30">
        <f t="shared" si="276"/>
        <v>6</v>
      </c>
      <c r="X1928" s="30">
        <f t="shared" si="277"/>
        <v>7</v>
      </c>
      <c r="Y1928" s="30">
        <f t="shared" si="278"/>
        <v>58.402999999999999</v>
      </c>
    </row>
    <row r="1929" spans="1:25" x14ac:dyDescent="0.2">
      <c r="A1929" s="28">
        <v>43568</v>
      </c>
      <c r="B1929">
        <v>2019</v>
      </c>
      <c r="C1929">
        <v>4</v>
      </c>
      <c r="D1929" t="s">
        <v>518</v>
      </c>
      <c r="E1929" t="s">
        <v>419</v>
      </c>
      <c r="F1929">
        <v>6</v>
      </c>
      <c r="G1929" t="s">
        <v>1440</v>
      </c>
      <c r="H1929" t="s">
        <v>1440</v>
      </c>
      <c r="I1929" s="30">
        <v>4.5</v>
      </c>
      <c r="J1929" s="30">
        <v>4.1340000000000003</v>
      </c>
      <c r="K1929" s="30">
        <v>1.1000000000000001</v>
      </c>
      <c r="L1929" s="30">
        <v>14</v>
      </c>
      <c r="M1929" s="30">
        <v>4</v>
      </c>
      <c r="N1929" s="30">
        <v>0</v>
      </c>
      <c r="O1929" s="30">
        <v>6</v>
      </c>
      <c r="P1929" s="30">
        <v>4</v>
      </c>
      <c r="Q1929" s="30">
        <f t="shared" si="270"/>
        <v>4.5</v>
      </c>
      <c r="R1929" s="30">
        <f t="shared" si="271"/>
        <v>4.1340000000000003</v>
      </c>
      <c r="S1929" s="30">
        <f t="shared" si="272"/>
        <v>1.1000000000000001</v>
      </c>
      <c r="T1929" s="30">
        <f t="shared" si="273"/>
        <v>14</v>
      </c>
      <c r="U1929" s="30">
        <f t="shared" si="274"/>
        <v>4</v>
      </c>
      <c r="V1929" s="30">
        <f t="shared" si="275"/>
        <v>0</v>
      </c>
      <c r="W1929" s="30">
        <f t="shared" si="276"/>
        <v>6</v>
      </c>
      <c r="X1929" s="30">
        <f t="shared" si="277"/>
        <v>4</v>
      </c>
      <c r="Y1929" s="30">
        <f t="shared" si="278"/>
        <v>37.734000000000002</v>
      </c>
    </row>
    <row r="1930" spans="1:25" x14ac:dyDescent="0.2">
      <c r="A1930" s="28">
        <v>43569</v>
      </c>
      <c r="B1930">
        <v>2019</v>
      </c>
      <c r="C1930">
        <v>4</v>
      </c>
      <c r="D1930" t="s">
        <v>518</v>
      </c>
      <c r="E1930" t="s">
        <v>421</v>
      </c>
      <c r="F1930">
        <v>7</v>
      </c>
      <c r="G1930" t="s">
        <v>1440</v>
      </c>
      <c r="H1930" t="s">
        <v>1440</v>
      </c>
      <c r="I1930" s="30">
        <v>4</v>
      </c>
      <c r="J1930" s="30">
        <v>4.4059999999999997</v>
      </c>
      <c r="K1930" s="30">
        <v>1</v>
      </c>
      <c r="L1930" s="30">
        <v>23</v>
      </c>
      <c r="M1930" s="30">
        <v>3</v>
      </c>
      <c r="N1930" s="30">
        <v>1</v>
      </c>
      <c r="O1930" s="30">
        <v>7</v>
      </c>
      <c r="P1930" s="30">
        <v>5.5</v>
      </c>
      <c r="Q1930" s="30">
        <f t="shared" si="270"/>
        <v>4</v>
      </c>
      <c r="R1930" s="30">
        <f t="shared" si="271"/>
        <v>4.4059999999999997</v>
      </c>
      <c r="S1930" s="30">
        <f t="shared" si="272"/>
        <v>1</v>
      </c>
      <c r="T1930" s="30">
        <f t="shared" si="273"/>
        <v>23</v>
      </c>
      <c r="U1930" s="30">
        <f t="shared" si="274"/>
        <v>3</v>
      </c>
      <c r="V1930" s="30">
        <f t="shared" si="275"/>
        <v>1</v>
      </c>
      <c r="W1930" s="30">
        <f t="shared" si="276"/>
        <v>7</v>
      </c>
      <c r="X1930" s="30">
        <f t="shared" si="277"/>
        <v>5.5</v>
      </c>
      <c r="Y1930" s="30">
        <f t="shared" si="278"/>
        <v>48.905999999999999</v>
      </c>
    </row>
    <row r="1931" spans="1:25" x14ac:dyDescent="0.2">
      <c r="A1931" s="28">
        <v>43570</v>
      </c>
      <c r="B1931">
        <v>2019</v>
      </c>
      <c r="C1931">
        <v>4</v>
      </c>
      <c r="D1931" t="s">
        <v>518</v>
      </c>
      <c r="E1931" t="s">
        <v>62</v>
      </c>
      <c r="F1931">
        <v>1</v>
      </c>
      <c r="G1931" t="s">
        <v>1440</v>
      </c>
      <c r="H1931" t="s">
        <v>1440</v>
      </c>
      <c r="I1931" s="30">
        <v>4.66</v>
      </c>
      <c r="J1931" s="30">
        <v>6</v>
      </c>
      <c r="K1931" s="30">
        <v>5.3</v>
      </c>
      <c r="L1931" s="30">
        <v>8.8000000000000007</v>
      </c>
      <c r="M1931" s="30">
        <v>17</v>
      </c>
      <c r="N1931" s="30">
        <v>2</v>
      </c>
      <c r="O1931" s="30">
        <v>3</v>
      </c>
      <c r="P1931" s="30">
        <v>5</v>
      </c>
      <c r="Q1931" s="30">
        <f t="shared" si="270"/>
        <v>4.66</v>
      </c>
      <c r="R1931" s="30">
        <f t="shared" si="271"/>
        <v>6</v>
      </c>
      <c r="S1931" s="30">
        <f t="shared" si="272"/>
        <v>5.3</v>
      </c>
      <c r="T1931" s="30">
        <f t="shared" si="273"/>
        <v>8.8000000000000007</v>
      </c>
      <c r="U1931" s="30">
        <f t="shared" si="274"/>
        <v>17</v>
      </c>
      <c r="V1931" s="30">
        <f t="shared" si="275"/>
        <v>2</v>
      </c>
      <c r="W1931" s="30">
        <f t="shared" si="276"/>
        <v>3</v>
      </c>
      <c r="X1931" s="30">
        <f t="shared" si="277"/>
        <v>5</v>
      </c>
      <c r="Y1931" s="30">
        <f t="shared" si="278"/>
        <v>51.760000000000005</v>
      </c>
    </row>
    <row r="1932" spans="1:25" x14ac:dyDescent="0.2">
      <c r="A1932" s="28">
        <v>43571</v>
      </c>
      <c r="B1932">
        <v>2019</v>
      </c>
      <c r="C1932">
        <v>4</v>
      </c>
      <c r="D1932" t="s">
        <v>518</v>
      </c>
      <c r="E1932" t="s">
        <v>411</v>
      </c>
      <c r="F1932">
        <v>2</v>
      </c>
      <c r="G1932" t="s">
        <v>1440</v>
      </c>
      <c r="H1932" t="s">
        <v>1440</v>
      </c>
      <c r="I1932" s="30">
        <v>2</v>
      </c>
      <c r="J1932" s="30">
        <v>2.67</v>
      </c>
      <c r="K1932" s="30">
        <v>2</v>
      </c>
      <c r="L1932" s="30">
        <v>27.2</v>
      </c>
      <c r="M1932" s="30">
        <v>12</v>
      </c>
      <c r="N1932" s="30">
        <v>3</v>
      </c>
      <c r="O1932" s="30">
        <v>1</v>
      </c>
      <c r="P1932" s="30">
        <v>3</v>
      </c>
      <c r="Q1932" s="30">
        <f t="shared" si="270"/>
        <v>2</v>
      </c>
      <c r="R1932" s="30">
        <f t="shared" si="271"/>
        <v>2.67</v>
      </c>
      <c r="S1932" s="30">
        <f t="shared" si="272"/>
        <v>2</v>
      </c>
      <c r="T1932" s="30">
        <f t="shared" si="273"/>
        <v>27.2</v>
      </c>
      <c r="U1932" s="30">
        <f t="shared" si="274"/>
        <v>12</v>
      </c>
      <c r="V1932" s="30">
        <f t="shared" si="275"/>
        <v>3</v>
      </c>
      <c r="W1932" s="30">
        <f t="shared" si="276"/>
        <v>1</v>
      </c>
      <c r="X1932" s="30">
        <f t="shared" si="277"/>
        <v>3</v>
      </c>
      <c r="Y1932" s="30">
        <f t="shared" si="278"/>
        <v>52.87</v>
      </c>
    </row>
    <row r="1933" spans="1:25" x14ac:dyDescent="0.2">
      <c r="A1933" s="28">
        <v>43572</v>
      </c>
      <c r="B1933">
        <v>2019</v>
      </c>
      <c r="C1933">
        <v>4</v>
      </c>
      <c r="D1933" t="s">
        <v>518</v>
      </c>
      <c r="E1933" t="s">
        <v>413</v>
      </c>
      <c r="F1933">
        <v>3</v>
      </c>
      <c r="G1933" t="s">
        <v>1440</v>
      </c>
      <c r="H1933" t="s">
        <v>1440</v>
      </c>
      <c r="I1933" s="30">
        <v>7</v>
      </c>
      <c r="J1933" s="30">
        <v>4</v>
      </c>
      <c r="K1933" s="30">
        <v>1.25</v>
      </c>
      <c r="L1933" s="30">
        <v>13.5</v>
      </c>
      <c r="M1933" s="30">
        <v>11</v>
      </c>
      <c r="N1933" s="30">
        <v>1</v>
      </c>
      <c r="O1933" s="30">
        <v>24</v>
      </c>
      <c r="P1933" s="30">
        <v>5</v>
      </c>
      <c r="Q1933" s="30">
        <f t="shared" si="270"/>
        <v>7</v>
      </c>
      <c r="R1933" s="30">
        <f t="shared" si="271"/>
        <v>4</v>
      </c>
      <c r="S1933" s="30">
        <f t="shared" si="272"/>
        <v>1.25</v>
      </c>
      <c r="T1933" s="30">
        <f t="shared" si="273"/>
        <v>13.5</v>
      </c>
      <c r="U1933" s="30">
        <f t="shared" si="274"/>
        <v>11</v>
      </c>
      <c r="V1933" s="30">
        <f t="shared" si="275"/>
        <v>1</v>
      </c>
      <c r="W1933" s="30">
        <f t="shared" si="276"/>
        <v>24</v>
      </c>
      <c r="X1933" s="30">
        <f t="shared" si="277"/>
        <v>5</v>
      </c>
      <c r="Y1933" s="30">
        <f t="shared" si="278"/>
        <v>66.75</v>
      </c>
    </row>
    <row r="1934" spans="1:25" x14ac:dyDescent="0.2">
      <c r="A1934" s="28">
        <v>43573</v>
      </c>
      <c r="B1934">
        <v>2019</v>
      </c>
      <c r="C1934">
        <v>4</v>
      </c>
      <c r="D1934" t="s">
        <v>518</v>
      </c>
      <c r="E1934" t="s">
        <v>415</v>
      </c>
      <c r="F1934">
        <v>4</v>
      </c>
      <c r="G1934" t="s">
        <v>1440</v>
      </c>
      <c r="H1934" t="s">
        <v>1440</v>
      </c>
      <c r="I1934" s="30">
        <v>1.68</v>
      </c>
      <c r="J1934" s="30">
        <v>6.43</v>
      </c>
      <c r="K1934" s="30">
        <v>2</v>
      </c>
      <c r="L1934" s="30">
        <v>15.9</v>
      </c>
      <c r="M1934" s="30">
        <v>15</v>
      </c>
      <c r="N1934" s="30">
        <v>0</v>
      </c>
      <c r="O1934" s="30">
        <v>0</v>
      </c>
      <c r="P1934" s="30">
        <v>4.5</v>
      </c>
      <c r="Q1934" s="30">
        <f t="shared" si="270"/>
        <v>1.68</v>
      </c>
      <c r="R1934" s="30">
        <f t="shared" si="271"/>
        <v>6.43</v>
      </c>
      <c r="S1934" s="30">
        <f t="shared" si="272"/>
        <v>2</v>
      </c>
      <c r="T1934" s="30">
        <f t="shared" si="273"/>
        <v>15.9</v>
      </c>
      <c r="U1934" s="30">
        <f t="shared" si="274"/>
        <v>15</v>
      </c>
      <c r="V1934" s="30">
        <f t="shared" si="275"/>
        <v>0</v>
      </c>
      <c r="W1934" s="30">
        <f t="shared" si="276"/>
        <v>0</v>
      </c>
      <c r="X1934" s="30">
        <f t="shared" si="277"/>
        <v>4.5</v>
      </c>
      <c r="Y1934" s="30">
        <f t="shared" si="278"/>
        <v>45.51</v>
      </c>
    </row>
    <row r="1935" spans="1:25" x14ac:dyDescent="0.2">
      <c r="A1935" s="28">
        <v>43574</v>
      </c>
      <c r="B1935">
        <v>2019</v>
      </c>
      <c r="C1935">
        <v>4</v>
      </c>
      <c r="D1935" t="s">
        <v>518</v>
      </c>
      <c r="E1935" t="s">
        <v>417</v>
      </c>
      <c r="F1935">
        <v>5</v>
      </c>
      <c r="G1935" t="s">
        <v>1440</v>
      </c>
      <c r="H1935" t="s">
        <v>1440</v>
      </c>
      <c r="I1935" s="30">
        <v>3.34</v>
      </c>
      <c r="J1935" s="30">
        <v>2.7429999999999999</v>
      </c>
      <c r="K1935" s="30">
        <v>1.5</v>
      </c>
      <c r="L1935" s="30">
        <v>25</v>
      </c>
      <c r="M1935" s="30">
        <v>17</v>
      </c>
      <c r="N1935" s="30">
        <v>0</v>
      </c>
      <c r="O1935" s="30">
        <v>6</v>
      </c>
      <c r="P1935" s="30">
        <v>2</v>
      </c>
      <c r="Q1935" s="30">
        <f t="shared" si="270"/>
        <v>3.34</v>
      </c>
      <c r="R1935" s="30">
        <f t="shared" si="271"/>
        <v>2.7429999999999999</v>
      </c>
      <c r="S1935" s="30">
        <f t="shared" si="272"/>
        <v>1.5</v>
      </c>
      <c r="T1935" s="30">
        <f t="shared" si="273"/>
        <v>25</v>
      </c>
      <c r="U1935" s="30">
        <f t="shared" si="274"/>
        <v>17</v>
      </c>
      <c r="V1935" s="30">
        <f t="shared" si="275"/>
        <v>0</v>
      </c>
      <c r="W1935" s="30">
        <f t="shared" si="276"/>
        <v>6</v>
      </c>
      <c r="X1935" s="30">
        <f t="shared" si="277"/>
        <v>2</v>
      </c>
      <c r="Y1935" s="30">
        <f t="shared" si="278"/>
        <v>57.582999999999998</v>
      </c>
    </row>
    <row r="1936" spans="1:25" x14ac:dyDescent="0.2">
      <c r="A1936" s="28">
        <v>43575</v>
      </c>
      <c r="B1936">
        <v>2019</v>
      </c>
      <c r="C1936">
        <v>4</v>
      </c>
      <c r="D1936" t="s">
        <v>518</v>
      </c>
      <c r="E1936" t="s">
        <v>419</v>
      </c>
      <c r="F1936">
        <v>6</v>
      </c>
      <c r="G1936" t="s">
        <v>1440</v>
      </c>
      <c r="H1936" t="s">
        <v>1440</v>
      </c>
      <c r="I1936" s="30">
        <v>9</v>
      </c>
      <c r="J1936" s="30">
        <v>3.7690000000000001</v>
      </c>
      <c r="K1936" s="30">
        <v>1.5</v>
      </c>
      <c r="L1936" s="30">
        <v>22.4</v>
      </c>
      <c r="M1936" s="30">
        <v>12</v>
      </c>
      <c r="N1936" s="30">
        <v>3</v>
      </c>
      <c r="O1936" s="30">
        <v>0</v>
      </c>
      <c r="P1936" s="30">
        <v>6</v>
      </c>
      <c r="Q1936" s="30">
        <f t="shared" si="270"/>
        <v>9</v>
      </c>
      <c r="R1936" s="30">
        <f t="shared" si="271"/>
        <v>3.7690000000000001</v>
      </c>
      <c r="S1936" s="30">
        <f t="shared" si="272"/>
        <v>1.5</v>
      </c>
      <c r="T1936" s="30">
        <f t="shared" si="273"/>
        <v>22.4</v>
      </c>
      <c r="U1936" s="30">
        <f t="shared" si="274"/>
        <v>12</v>
      </c>
      <c r="V1936" s="30">
        <f t="shared" si="275"/>
        <v>3</v>
      </c>
      <c r="W1936" s="30">
        <f t="shared" si="276"/>
        <v>0</v>
      </c>
      <c r="X1936" s="30">
        <f t="shared" si="277"/>
        <v>6</v>
      </c>
      <c r="Y1936" s="30">
        <f t="shared" si="278"/>
        <v>57.668999999999997</v>
      </c>
    </row>
    <row r="1937" spans="1:25" x14ac:dyDescent="0.2">
      <c r="A1937" s="28">
        <v>43576</v>
      </c>
      <c r="B1937">
        <v>2019</v>
      </c>
      <c r="C1937">
        <v>4</v>
      </c>
      <c r="D1937" t="s">
        <v>518</v>
      </c>
      <c r="E1937" t="s">
        <v>421</v>
      </c>
      <c r="F1937">
        <v>7</v>
      </c>
      <c r="G1937" t="s">
        <v>1440</v>
      </c>
      <c r="H1937" t="s">
        <v>1440</v>
      </c>
      <c r="I1937" s="30">
        <v>3.84</v>
      </c>
      <c r="J1937" s="30">
        <v>4.8449999999999998</v>
      </c>
      <c r="K1937" s="30">
        <v>3</v>
      </c>
      <c r="L1937" s="30">
        <v>21</v>
      </c>
      <c r="M1937" s="30">
        <v>11</v>
      </c>
      <c r="N1937" s="30">
        <v>0</v>
      </c>
      <c r="O1937" s="30">
        <v>2</v>
      </c>
      <c r="P1937" s="30">
        <v>12.2</v>
      </c>
      <c r="Q1937" s="30">
        <f t="shared" si="270"/>
        <v>3.84</v>
      </c>
      <c r="R1937" s="30">
        <f t="shared" si="271"/>
        <v>4.8449999999999998</v>
      </c>
      <c r="S1937" s="30">
        <f t="shared" si="272"/>
        <v>3</v>
      </c>
      <c r="T1937" s="30">
        <f t="shared" si="273"/>
        <v>21</v>
      </c>
      <c r="U1937" s="30">
        <f t="shared" si="274"/>
        <v>11</v>
      </c>
      <c r="V1937" s="30">
        <f t="shared" si="275"/>
        <v>0</v>
      </c>
      <c r="W1937" s="30">
        <f t="shared" si="276"/>
        <v>2</v>
      </c>
      <c r="X1937" s="30">
        <f t="shared" si="277"/>
        <v>12.2</v>
      </c>
      <c r="Y1937" s="30">
        <f t="shared" si="278"/>
        <v>57.885000000000005</v>
      </c>
    </row>
    <row r="1938" spans="1:25" x14ac:dyDescent="0.2">
      <c r="A1938" s="28">
        <v>43577</v>
      </c>
      <c r="B1938">
        <v>2019</v>
      </c>
      <c r="C1938">
        <v>4</v>
      </c>
      <c r="D1938" t="s">
        <v>518</v>
      </c>
      <c r="E1938" t="s">
        <v>62</v>
      </c>
      <c r="F1938">
        <v>1</v>
      </c>
      <c r="G1938" t="s">
        <v>1440</v>
      </c>
      <c r="H1938" t="s">
        <v>1440</v>
      </c>
      <c r="I1938" s="30">
        <v>8.67</v>
      </c>
      <c r="J1938" s="30">
        <v>1.66</v>
      </c>
      <c r="K1938" s="30">
        <v>4.5</v>
      </c>
      <c r="L1938" s="30">
        <v>51</v>
      </c>
      <c r="M1938" s="30">
        <v>12</v>
      </c>
      <c r="N1938" s="30">
        <v>0</v>
      </c>
      <c r="O1938" s="30">
        <v>31</v>
      </c>
      <c r="P1938" s="30">
        <v>9</v>
      </c>
      <c r="Q1938" s="30">
        <f t="shared" si="270"/>
        <v>8.67</v>
      </c>
      <c r="R1938" s="30">
        <f t="shared" si="271"/>
        <v>1.66</v>
      </c>
      <c r="S1938" s="30">
        <f t="shared" si="272"/>
        <v>4.5</v>
      </c>
      <c r="T1938" s="30">
        <f t="shared" si="273"/>
        <v>51</v>
      </c>
      <c r="U1938" s="30">
        <f t="shared" si="274"/>
        <v>12</v>
      </c>
      <c r="V1938" s="30">
        <f t="shared" si="275"/>
        <v>0</v>
      </c>
      <c r="W1938" s="30">
        <f t="shared" si="276"/>
        <v>31</v>
      </c>
      <c r="X1938" s="30">
        <f t="shared" si="277"/>
        <v>9</v>
      </c>
      <c r="Y1938" s="30">
        <f t="shared" si="278"/>
        <v>117.83</v>
      </c>
    </row>
    <row r="1939" spans="1:25" x14ac:dyDescent="0.2">
      <c r="A1939" s="28">
        <v>43578</v>
      </c>
      <c r="B1939">
        <v>2019</v>
      </c>
      <c r="C1939">
        <v>4</v>
      </c>
      <c r="D1939" t="s">
        <v>518</v>
      </c>
      <c r="E1939" t="s">
        <v>411</v>
      </c>
      <c r="F1939">
        <v>2</v>
      </c>
      <c r="G1939" t="s">
        <v>1440</v>
      </c>
      <c r="H1939" t="s">
        <v>1440</v>
      </c>
      <c r="I1939" s="30">
        <v>9</v>
      </c>
      <c r="J1939" s="30">
        <v>0.34</v>
      </c>
      <c r="K1939" s="30">
        <v>6.1</v>
      </c>
      <c r="L1939" s="30">
        <v>18.399999999999999</v>
      </c>
      <c r="M1939" s="30">
        <v>6</v>
      </c>
      <c r="N1939" s="30">
        <v>1</v>
      </c>
      <c r="O1939" s="30">
        <v>4</v>
      </c>
      <c r="P1939" s="30">
        <v>2</v>
      </c>
      <c r="Q1939" s="30">
        <f t="shared" si="270"/>
        <v>9</v>
      </c>
      <c r="R1939" s="30">
        <f t="shared" si="271"/>
        <v>0.34</v>
      </c>
      <c r="S1939" s="30">
        <f t="shared" si="272"/>
        <v>6.1</v>
      </c>
      <c r="T1939" s="30">
        <f t="shared" si="273"/>
        <v>18.399999999999999</v>
      </c>
      <c r="U1939" s="30">
        <f t="shared" si="274"/>
        <v>6</v>
      </c>
      <c r="V1939" s="30">
        <f t="shared" si="275"/>
        <v>1</v>
      </c>
      <c r="W1939" s="30">
        <f t="shared" si="276"/>
        <v>4</v>
      </c>
      <c r="X1939" s="30">
        <f t="shared" si="277"/>
        <v>2</v>
      </c>
      <c r="Y1939" s="30">
        <f t="shared" si="278"/>
        <v>46.839999999999996</v>
      </c>
    </row>
    <row r="1940" spans="1:25" x14ac:dyDescent="0.2">
      <c r="A1940" s="28">
        <v>43579</v>
      </c>
      <c r="B1940">
        <v>2019</v>
      </c>
      <c r="C1940">
        <v>4</v>
      </c>
      <c r="D1940" t="s">
        <v>518</v>
      </c>
      <c r="E1940" t="s">
        <v>413</v>
      </c>
      <c r="F1940">
        <v>3</v>
      </c>
      <c r="G1940" t="s">
        <v>1440</v>
      </c>
      <c r="H1940" t="s">
        <v>1440</v>
      </c>
      <c r="I1940" s="30">
        <v>2.34</v>
      </c>
      <c r="J1940" s="30">
        <v>4.7469999999999999</v>
      </c>
      <c r="K1940" s="30">
        <v>3</v>
      </c>
      <c r="L1940" s="30">
        <v>39.1</v>
      </c>
      <c r="M1940" s="30">
        <v>13</v>
      </c>
      <c r="N1940" s="30">
        <v>3</v>
      </c>
      <c r="O1940" s="30">
        <v>12</v>
      </c>
      <c r="P1940" s="30">
        <v>2</v>
      </c>
      <c r="Q1940" s="30">
        <f t="shared" si="270"/>
        <v>2.34</v>
      </c>
      <c r="R1940" s="30">
        <f t="shared" si="271"/>
        <v>4.7469999999999999</v>
      </c>
      <c r="S1940" s="30">
        <f t="shared" si="272"/>
        <v>3</v>
      </c>
      <c r="T1940" s="30">
        <f t="shared" si="273"/>
        <v>39.1</v>
      </c>
      <c r="U1940" s="30">
        <f t="shared" si="274"/>
        <v>13</v>
      </c>
      <c r="V1940" s="30">
        <f t="shared" si="275"/>
        <v>3</v>
      </c>
      <c r="W1940" s="30">
        <f t="shared" si="276"/>
        <v>12</v>
      </c>
      <c r="X1940" s="30">
        <f t="shared" si="277"/>
        <v>2</v>
      </c>
      <c r="Y1940" s="30">
        <f t="shared" si="278"/>
        <v>79.186999999999998</v>
      </c>
    </row>
    <row r="1941" spans="1:25" x14ac:dyDescent="0.2">
      <c r="A1941" s="28">
        <v>43580</v>
      </c>
      <c r="B1941">
        <v>2019</v>
      </c>
      <c r="C1941">
        <v>4</v>
      </c>
      <c r="D1941" t="s">
        <v>518</v>
      </c>
      <c r="E1941" t="s">
        <v>415</v>
      </c>
      <c r="F1941">
        <v>4</v>
      </c>
      <c r="G1941" t="s">
        <v>1440</v>
      </c>
      <c r="H1941" t="s">
        <v>1440</v>
      </c>
      <c r="I1941" s="30">
        <v>14.01</v>
      </c>
      <c r="J1941" s="30">
        <v>3.59</v>
      </c>
      <c r="K1941" s="30">
        <v>2</v>
      </c>
      <c r="L1941" s="30">
        <v>15</v>
      </c>
      <c r="M1941" s="30">
        <v>17</v>
      </c>
      <c r="N1941" s="30">
        <v>1</v>
      </c>
      <c r="O1941" s="30">
        <v>7</v>
      </c>
      <c r="P1941" s="30">
        <v>5.4</v>
      </c>
      <c r="Q1941" s="30">
        <f t="shared" si="270"/>
        <v>14.01</v>
      </c>
      <c r="R1941" s="30">
        <f t="shared" si="271"/>
        <v>3.59</v>
      </c>
      <c r="S1941" s="30">
        <f t="shared" si="272"/>
        <v>2</v>
      </c>
      <c r="T1941" s="30">
        <f t="shared" si="273"/>
        <v>15</v>
      </c>
      <c r="U1941" s="30">
        <f t="shared" si="274"/>
        <v>17</v>
      </c>
      <c r="V1941" s="30">
        <f t="shared" si="275"/>
        <v>1</v>
      </c>
      <c r="W1941" s="30">
        <f t="shared" si="276"/>
        <v>7</v>
      </c>
      <c r="X1941" s="30">
        <f t="shared" si="277"/>
        <v>5.4</v>
      </c>
      <c r="Y1941" s="30">
        <f t="shared" si="278"/>
        <v>65</v>
      </c>
    </row>
    <row r="1942" spans="1:25" x14ac:dyDescent="0.2">
      <c r="A1942" s="28">
        <v>43581</v>
      </c>
      <c r="B1942">
        <v>2019</v>
      </c>
      <c r="C1942">
        <v>4</v>
      </c>
      <c r="D1942" t="s">
        <v>518</v>
      </c>
      <c r="E1942" t="s">
        <v>417</v>
      </c>
      <c r="F1942">
        <v>5</v>
      </c>
      <c r="G1942" t="s">
        <v>1440</v>
      </c>
      <c r="H1942" t="s">
        <v>1440</v>
      </c>
      <c r="I1942" s="30">
        <v>6.34</v>
      </c>
      <c r="J1942" s="30">
        <v>1.68</v>
      </c>
      <c r="K1942" s="30">
        <v>3.25</v>
      </c>
      <c r="L1942" s="30">
        <v>32.6</v>
      </c>
      <c r="M1942" s="30">
        <v>6</v>
      </c>
      <c r="N1942" s="30">
        <v>0</v>
      </c>
      <c r="O1942" s="30">
        <v>1</v>
      </c>
      <c r="P1942" s="30">
        <v>11</v>
      </c>
      <c r="Q1942" s="30">
        <f t="shared" si="270"/>
        <v>6.34</v>
      </c>
      <c r="R1942" s="30">
        <f t="shared" si="271"/>
        <v>1.68</v>
      </c>
      <c r="S1942" s="30">
        <f t="shared" si="272"/>
        <v>3.25</v>
      </c>
      <c r="T1942" s="30">
        <f t="shared" si="273"/>
        <v>32.6</v>
      </c>
      <c r="U1942" s="30">
        <f t="shared" si="274"/>
        <v>6</v>
      </c>
      <c r="V1942" s="30">
        <f t="shared" si="275"/>
        <v>0</v>
      </c>
      <c r="W1942" s="30">
        <f t="shared" si="276"/>
        <v>1</v>
      </c>
      <c r="X1942" s="30">
        <f t="shared" si="277"/>
        <v>11</v>
      </c>
      <c r="Y1942" s="30">
        <f t="shared" si="278"/>
        <v>61.870000000000005</v>
      </c>
    </row>
    <row r="1943" spans="1:25" x14ac:dyDescent="0.2">
      <c r="A1943" s="28">
        <v>43582</v>
      </c>
      <c r="B1943">
        <v>2019</v>
      </c>
      <c r="C1943">
        <v>4</v>
      </c>
      <c r="D1943" t="s">
        <v>518</v>
      </c>
      <c r="E1943" t="s">
        <v>419</v>
      </c>
      <c r="F1943">
        <v>6</v>
      </c>
      <c r="G1943" t="s">
        <v>1440</v>
      </c>
      <c r="H1943" t="s">
        <v>1440</v>
      </c>
      <c r="I1943" s="30">
        <v>17.34</v>
      </c>
      <c r="J1943" s="30">
        <v>2.4969999999999999</v>
      </c>
      <c r="K1943" s="30">
        <v>3.1</v>
      </c>
      <c r="L1943" s="30">
        <v>25.2</v>
      </c>
      <c r="M1943" s="30">
        <v>13</v>
      </c>
      <c r="N1943" s="30">
        <v>1</v>
      </c>
      <c r="O1943" s="30">
        <v>7</v>
      </c>
      <c r="P1943" s="30">
        <v>7</v>
      </c>
      <c r="Q1943" s="30">
        <f t="shared" si="270"/>
        <v>17.34</v>
      </c>
      <c r="R1943" s="30">
        <f t="shared" si="271"/>
        <v>2.4969999999999999</v>
      </c>
      <c r="S1943" s="30">
        <f t="shared" si="272"/>
        <v>3.1</v>
      </c>
      <c r="T1943" s="30">
        <f t="shared" si="273"/>
        <v>25.2</v>
      </c>
      <c r="U1943" s="30">
        <f t="shared" si="274"/>
        <v>13</v>
      </c>
      <c r="V1943" s="30">
        <f t="shared" si="275"/>
        <v>1</v>
      </c>
      <c r="W1943" s="30">
        <f t="shared" si="276"/>
        <v>7</v>
      </c>
      <c r="X1943" s="30">
        <f t="shared" si="277"/>
        <v>7</v>
      </c>
      <c r="Y1943" s="30">
        <f t="shared" si="278"/>
        <v>76.137</v>
      </c>
    </row>
    <row r="1944" spans="1:25" x14ac:dyDescent="0.2">
      <c r="A1944" s="28">
        <v>43583</v>
      </c>
      <c r="B1944">
        <v>2019</v>
      </c>
      <c r="C1944">
        <v>4</v>
      </c>
      <c r="D1944" t="s">
        <v>518</v>
      </c>
      <c r="E1944" t="s">
        <v>421</v>
      </c>
      <c r="F1944">
        <v>7</v>
      </c>
      <c r="G1944" t="s">
        <v>1440</v>
      </c>
      <c r="H1944" t="s">
        <v>1440</v>
      </c>
      <c r="I1944" s="30">
        <v>6.33</v>
      </c>
      <c r="J1944" s="30">
        <v>5.5279999999999996</v>
      </c>
      <c r="K1944" s="30">
        <v>6</v>
      </c>
      <c r="L1944" s="30">
        <v>25.5</v>
      </c>
      <c r="M1944" s="30">
        <v>3</v>
      </c>
      <c r="N1944" s="30">
        <v>0</v>
      </c>
      <c r="O1944" s="30">
        <v>7</v>
      </c>
      <c r="P1944" s="30">
        <v>7</v>
      </c>
      <c r="Q1944" s="30">
        <f t="shared" si="270"/>
        <v>6.33</v>
      </c>
      <c r="R1944" s="30">
        <f t="shared" si="271"/>
        <v>5.5279999999999996</v>
      </c>
      <c r="S1944" s="30">
        <f t="shared" si="272"/>
        <v>6</v>
      </c>
      <c r="T1944" s="30">
        <f t="shared" si="273"/>
        <v>25.5</v>
      </c>
      <c r="U1944" s="30">
        <f t="shared" si="274"/>
        <v>3</v>
      </c>
      <c r="V1944" s="30">
        <f t="shared" si="275"/>
        <v>0</v>
      </c>
      <c r="W1944" s="30">
        <f t="shared" si="276"/>
        <v>7</v>
      </c>
      <c r="X1944" s="30">
        <f t="shared" si="277"/>
        <v>7</v>
      </c>
      <c r="Y1944" s="30">
        <f t="shared" si="278"/>
        <v>60.358000000000004</v>
      </c>
    </row>
    <row r="1945" spans="1:25" x14ac:dyDescent="0.2">
      <c r="A1945" s="28">
        <v>43584</v>
      </c>
      <c r="B1945">
        <v>2019</v>
      </c>
      <c r="C1945">
        <v>4</v>
      </c>
      <c r="D1945" t="s">
        <v>518</v>
      </c>
      <c r="E1945" t="s">
        <v>62</v>
      </c>
      <c r="F1945">
        <v>1</v>
      </c>
      <c r="G1945" t="s">
        <v>1440</v>
      </c>
      <c r="H1945" t="s">
        <v>1440</v>
      </c>
      <c r="I1945" s="30">
        <v>5.33</v>
      </c>
      <c r="J1945" s="30">
        <v>6.367</v>
      </c>
      <c r="K1945" s="30">
        <v>2.6</v>
      </c>
      <c r="L1945" s="30">
        <v>27.6</v>
      </c>
      <c r="M1945" s="30">
        <v>5</v>
      </c>
      <c r="N1945" s="30">
        <v>0</v>
      </c>
      <c r="O1945" s="30">
        <v>0</v>
      </c>
      <c r="P1945" s="30">
        <v>3</v>
      </c>
      <c r="Q1945" s="30">
        <f t="shared" si="270"/>
        <v>5.33</v>
      </c>
      <c r="R1945" s="30">
        <f t="shared" si="271"/>
        <v>6.367</v>
      </c>
      <c r="S1945" s="30">
        <f t="shared" si="272"/>
        <v>2.6</v>
      </c>
      <c r="T1945" s="30">
        <f t="shared" si="273"/>
        <v>27.6</v>
      </c>
      <c r="U1945" s="30">
        <f t="shared" si="274"/>
        <v>5</v>
      </c>
      <c r="V1945" s="30">
        <f t="shared" si="275"/>
        <v>0</v>
      </c>
      <c r="W1945" s="30">
        <f t="shared" si="276"/>
        <v>0</v>
      </c>
      <c r="X1945" s="30">
        <f t="shared" si="277"/>
        <v>3</v>
      </c>
      <c r="Y1945" s="30">
        <f t="shared" si="278"/>
        <v>49.896999999999998</v>
      </c>
    </row>
    <row r="1946" spans="1:25" x14ac:dyDescent="0.2">
      <c r="A1946" s="28">
        <v>43585</v>
      </c>
      <c r="B1946">
        <v>2019</v>
      </c>
      <c r="C1946">
        <v>4</v>
      </c>
      <c r="D1946" t="s">
        <v>518</v>
      </c>
      <c r="E1946" t="s">
        <v>411</v>
      </c>
      <c r="F1946">
        <v>2</v>
      </c>
      <c r="G1946" t="s">
        <v>1440</v>
      </c>
      <c r="H1946" t="s">
        <v>1440</v>
      </c>
      <c r="I1946" s="30">
        <v>2</v>
      </c>
      <c r="J1946" s="30">
        <v>1.407</v>
      </c>
      <c r="K1946" s="30">
        <v>8</v>
      </c>
      <c r="L1946" s="30">
        <v>22</v>
      </c>
      <c r="M1946" s="30">
        <v>13</v>
      </c>
      <c r="N1946" s="30">
        <v>2</v>
      </c>
      <c r="O1946" s="30">
        <v>28</v>
      </c>
      <c r="P1946" s="30">
        <v>8.4</v>
      </c>
      <c r="Q1946" s="30">
        <f t="shared" si="270"/>
        <v>2</v>
      </c>
      <c r="R1946" s="30">
        <f t="shared" si="271"/>
        <v>1.407</v>
      </c>
      <c r="S1946" s="30">
        <f t="shared" si="272"/>
        <v>8</v>
      </c>
      <c r="T1946" s="30">
        <f t="shared" si="273"/>
        <v>22</v>
      </c>
      <c r="U1946" s="30">
        <f t="shared" si="274"/>
        <v>13</v>
      </c>
      <c r="V1946" s="30">
        <f t="shared" si="275"/>
        <v>2</v>
      </c>
      <c r="W1946" s="30">
        <f t="shared" si="276"/>
        <v>28</v>
      </c>
      <c r="X1946" s="30">
        <f t="shared" si="277"/>
        <v>8.4</v>
      </c>
      <c r="Y1946" s="30">
        <f t="shared" si="278"/>
        <v>84.807000000000002</v>
      </c>
    </row>
    <row r="1947" spans="1:25" x14ac:dyDescent="0.2">
      <c r="A1947" s="28">
        <v>43586</v>
      </c>
      <c r="B1947">
        <v>2019</v>
      </c>
      <c r="C1947">
        <v>5</v>
      </c>
      <c r="D1947" t="s">
        <v>519</v>
      </c>
      <c r="E1947" t="s">
        <v>413</v>
      </c>
      <c r="F1947">
        <v>3</v>
      </c>
      <c r="G1947" t="s">
        <v>1440</v>
      </c>
      <c r="H1947" t="s">
        <v>1440</v>
      </c>
      <c r="I1947" s="30">
        <v>2.34</v>
      </c>
      <c r="J1947" s="30">
        <v>4.0199999999999996</v>
      </c>
      <c r="K1947" s="30">
        <v>1</v>
      </c>
      <c r="L1947" s="30">
        <v>8</v>
      </c>
      <c r="M1947" s="30">
        <v>1</v>
      </c>
      <c r="N1947" s="30">
        <v>0</v>
      </c>
      <c r="O1947" s="30">
        <v>1</v>
      </c>
      <c r="P1947" s="30">
        <v>3</v>
      </c>
      <c r="Q1947" s="30">
        <f t="shared" si="270"/>
        <v>2.34</v>
      </c>
      <c r="R1947" s="30">
        <f t="shared" si="271"/>
        <v>4.0199999999999996</v>
      </c>
      <c r="S1947" s="30">
        <f t="shared" si="272"/>
        <v>1</v>
      </c>
      <c r="T1947" s="30">
        <f t="shared" si="273"/>
        <v>8</v>
      </c>
      <c r="U1947" s="30">
        <f t="shared" si="274"/>
        <v>1</v>
      </c>
      <c r="V1947" s="30">
        <f t="shared" si="275"/>
        <v>0</v>
      </c>
      <c r="W1947" s="30">
        <f t="shared" si="276"/>
        <v>1</v>
      </c>
      <c r="X1947" s="30">
        <f t="shared" si="277"/>
        <v>3</v>
      </c>
      <c r="Y1947" s="30">
        <f t="shared" si="278"/>
        <v>20.36</v>
      </c>
    </row>
    <row r="1948" spans="1:25" x14ac:dyDescent="0.2">
      <c r="A1948" s="28">
        <v>43587</v>
      </c>
      <c r="B1948">
        <v>2019</v>
      </c>
      <c r="C1948">
        <v>5</v>
      </c>
      <c r="D1948" t="s">
        <v>519</v>
      </c>
      <c r="E1948" t="s">
        <v>415</v>
      </c>
      <c r="F1948">
        <v>4</v>
      </c>
      <c r="G1948" t="s">
        <v>1440</v>
      </c>
      <c r="H1948" t="s">
        <v>1440</v>
      </c>
      <c r="I1948" s="30">
        <v>1.68</v>
      </c>
      <c r="J1948" s="30">
        <v>5.4290000000000003</v>
      </c>
      <c r="K1948" s="30">
        <v>5.5</v>
      </c>
      <c r="L1948" s="30">
        <v>20</v>
      </c>
      <c r="M1948" s="30">
        <v>15</v>
      </c>
      <c r="N1948" s="30">
        <v>1</v>
      </c>
      <c r="O1948" s="30">
        <v>3</v>
      </c>
      <c r="P1948" s="30">
        <v>9</v>
      </c>
      <c r="Q1948" s="30">
        <f t="shared" si="270"/>
        <v>1.68</v>
      </c>
      <c r="R1948" s="30">
        <f t="shared" si="271"/>
        <v>5.4290000000000003</v>
      </c>
      <c r="S1948" s="30">
        <f t="shared" si="272"/>
        <v>5.5</v>
      </c>
      <c r="T1948" s="30">
        <f t="shared" si="273"/>
        <v>20</v>
      </c>
      <c r="U1948" s="30">
        <f t="shared" si="274"/>
        <v>15</v>
      </c>
      <c r="V1948" s="30">
        <f t="shared" si="275"/>
        <v>1</v>
      </c>
      <c r="W1948" s="30">
        <f t="shared" si="276"/>
        <v>3</v>
      </c>
      <c r="X1948" s="30">
        <f t="shared" si="277"/>
        <v>9</v>
      </c>
      <c r="Y1948" s="30">
        <f t="shared" si="278"/>
        <v>60.609000000000002</v>
      </c>
    </row>
    <row r="1949" spans="1:25" x14ac:dyDescent="0.2">
      <c r="A1949" s="28">
        <v>43588</v>
      </c>
      <c r="B1949">
        <v>2019</v>
      </c>
      <c r="C1949">
        <v>5</v>
      </c>
      <c r="D1949" t="s">
        <v>519</v>
      </c>
      <c r="E1949" t="s">
        <v>417</v>
      </c>
      <c r="F1949">
        <v>5</v>
      </c>
      <c r="G1949" t="s">
        <v>1440</v>
      </c>
      <c r="H1949" t="s">
        <v>1440</v>
      </c>
      <c r="I1949" s="30">
        <v>4.01</v>
      </c>
      <c r="J1949" s="30">
        <v>2.34</v>
      </c>
      <c r="K1949" s="30">
        <v>3</v>
      </c>
      <c r="L1949" s="30">
        <v>24</v>
      </c>
      <c r="M1949" s="30">
        <v>11</v>
      </c>
      <c r="N1949" s="30">
        <v>3</v>
      </c>
      <c r="O1949" s="30">
        <v>16</v>
      </c>
      <c r="P1949" s="30">
        <v>8</v>
      </c>
      <c r="Q1949" s="30">
        <f t="shared" si="270"/>
        <v>4.01</v>
      </c>
      <c r="R1949" s="30">
        <f t="shared" si="271"/>
        <v>2.34</v>
      </c>
      <c r="S1949" s="30">
        <f t="shared" si="272"/>
        <v>3</v>
      </c>
      <c r="T1949" s="30">
        <f t="shared" si="273"/>
        <v>24</v>
      </c>
      <c r="U1949" s="30">
        <f t="shared" si="274"/>
        <v>11</v>
      </c>
      <c r="V1949" s="30">
        <f t="shared" si="275"/>
        <v>3</v>
      </c>
      <c r="W1949" s="30">
        <f t="shared" si="276"/>
        <v>16</v>
      </c>
      <c r="X1949" s="30">
        <f t="shared" si="277"/>
        <v>8</v>
      </c>
      <c r="Y1949" s="30">
        <f t="shared" si="278"/>
        <v>71.349999999999994</v>
      </c>
    </row>
    <row r="1950" spans="1:25" x14ac:dyDescent="0.2">
      <c r="A1950" s="28">
        <v>43589</v>
      </c>
      <c r="B1950">
        <v>2019</v>
      </c>
      <c r="C1950">
        <v>5</v>
      </c>
      <c r="D1950" t="s">
        <v>519</v>
      </c>
      <c r="E1950" t="s">
        <v>419</v>
      </c>
      <c r="F1950">
        <v>6</v>
      </c>
      <c r="G1950" t="s">
        <v>1440</v>
      </c>
      <c r="H1950" t="s">
        <v>1440</v>
      </c>
      <c r="I1950" s="30">
        <v>9</v>
      </c>
      <c r="J1950" s="30">
        <v>5.43</v>
      </c>
      <c r="K1950" s="30">
        <v>4.25</v>
      </c>
      <c r="L1950" s="30">
        <v>25</v>
      </c>
      <c r="M1950" s="30">
        <v>5</v>
      </c>
      <c r="N1950" s="30">
        <v>1</v>
      </c>
      <c r="O1950" s="30">
        <v>16</v>
      </c>
      <c r="P1950" s="30">
        <v>9</v>
      </c>
      <c r="Q1950" s="30">
        <f t="shared" si="270"/>
        <v>9</v>
      </c>
      <c r="R1950" s="30">
        <f t="shared" si="271"/>
        <v>5.43</v>
      </c>
      <c r="S1950" s="30">
        <f t="shared" si="272"/>
        <v>4.25</v>
      </c>
      <c r="T1950" s="30">
        <f t="shared" si="273"/>
        <v>25</v>
      </c>
      <c r="U1950" s="30">
        <f t="shared" si="274"/>
        <v>5</v>
      </c>
      <c r="V1950" s="30">
        <f t="shared" si="275"/>
        <v>1</v>
      </c>
      <c r="W1950" s="30">
        <f t="shared" si="276"/>
        <v>16</v>
      </c>
      <c r="X1950" s="30">
        <f t="shared" si="277"/>
        <v>9</v>
      </c>
      <c r="Y1950" s="30">
        <f t="shared" si="278"/>
        <v>74.680000000000007</v>
      </c>
    </row>
    <row r="1951" spans="1:25" x14ac:dyDescent="0.2">
      <c r="A1951" s="28">
        <v>43590</v>
      </c>
      <c r="B1951">
        <v>2019</v>
      </c>
      <c r="C1951">
        <v>5</v>
      </c>
      <c r="D1951" t="s">
        <v>519</v>
      </c>
      <c r="E1951" t="s">
        <v>421</v>
      </c>
      <c r="F1951">
        <v>7</v>
      </c>
      <c r="G1951" t="s">
        <v>1440</v>
      </c>
      <c r="H1951" t="s">
        <v>1440</v>
      </c>
      <c r="I1951" s="30">
        <v>7</v>
      </c>
      <c r="J1951" s="30">
        <v>2.42</v>
      </c>
      <c r="K1951" s="30">
        <v>4.2</v>
      </c>
      <c r="L1951" s="30">
        <v>31</v>
      </c>
      <c r="M1951" s="30">
        <v>2</v>
      </c>
      <c r="N1951" s="30">
        <v>0</v>
      </c>
      <c r="O1951" s="30">
        <v>0</v>
      </c>
      <c r="P1951" s="30">
        <v>5</v>
      </c>
      <c r="Q1951" s="30">
        <f t="shared" si="270"/>
        <v>7</v>
      </c>
      <c r="R1951" s="30">
        <f t="shared" si="271"/>
        <v>2.42</v>
      </c>
      <c r="S1951" s="30">
        <f t="shared" si="272"/>
        <v>4.2</v>
      </c>
      <c r="T1951" s="30">
        <f t="shared" si="273"/>
        <v>31</v>
      </c>
      <c r="U1951" s="30">
        <f t="shared" si="274"/>
        <v>2</v>
      </c>
      <c r="V1951" s="30">
        <f t="shared" si="275"/>
        <v>0</v>
      </c>
      <c r="W1951" s="30">
        <f t="shared" si="276"/>
        <v>0</v>
      </c>
      <c r="X1951" s="30">
        <f t="shared" si="277"/>
        <v>5</v>
      </c>
      <c r="Y1951" s="30">
        <f t="shared" si="278"/>
        <v>51.620000000000005</v>
      </c>
    </row>
    <row r="1952" spans="1:25" x14ac:dyDescent="0.2">
      <c r="A1952" s="28">
        <v>43591</v>
      </c>
      <c r="B1952">
        <v>2019</v>
      </c>
      <c r="C1952">
        <v>5</v>
      </c>
      <c r="D1952" t="s">
        <v>519</v>
      </c>
      <c r="E1952" t="s">
        <v>62</v>
      </c>
      <c r="F1952">
        <v>1</v>
      </c>
      <c r="G1952" t="s">
        <v>1440</v>
      </c>
      <c r="H1952" t="s">
        <v>1440</v>
      </c>
      <c r="I1952" s="30">
        <v>4.68</v>
      </c>
      <c r="J1952" s="30">
        <v>6.6000000000000003E-2</v>
      </c>
      <c r="K1952" s="30">
        <v>2</v>
      </c>
      <c r="L1952" s="30">
        <v>23</v>
      </c>
      <c r="M1952" s="30">
        <v>11</v>
      </c>
      <c r="N1952" s="30">
        <v>2</v>
      </c>
      <c r="O1952" s="30">
        <v>9</v>
      </c>
      <c r="P1952" s="30">
        <v>3</v>
      </c>
      <c r="Q1952" s="30">
        <f t="shared" si="270"/>
        <v>4.68</v>
      </c>
      <c r="R1952" s="30">
        <f t="shared" si="271"/>
        <v>6.6000000000000003E-2</v>
      </c>
      <c r="S1952" s="30">
        <f t="shared" si="272"/>
        <v>2</v>
      </c>
      <c r="T1952" s="30">
        <f t="shared" si="273"/>
        <v>23</v>
      </c>
      <c r="U1952" s="30">
        <f t="shared" si="274"/>
        <v>11</v>
      </c>
      <c r="V1952" s="30">
        <f t="shared" si="275"/>
        <v>2</v>
      </c>
      <c r="W1952" s="30">
        <f t="shared" si="276"/>
        <v>9</v>
      </c>
      <c r="X1952" s="30">
        <f t="shared" si="277"/>
        <v>3</v>
      </c>
      <c r="Y1952" s="30">
        <f t="shared" si="278"/>
        <v>54.745999999999995</v>
      </c>
    </row>
    <row r="1953" spans="1:25" x14ac:dyDescent="0.2">
      <c r="A1953" s="28">
        <v>43592</v>
      </c>
      <c r="B1953">
        <v>2019</v>
      </c>
      <c r="C1953">
        <v>5</v>
      </c>
      <c r="D1953" t="s">
        <v>519</v>
      </c>
      <c r="E1953" t="s">
        <v>411</v>
      </c>
      <c r="F1953">
        <v>2</v>
      </c>
      <c r="G1953" t="s">
        <v>1440</v>
      </c>
      <c r="H1953" t="s">
        <v>1440</v>
      </c>
      <c r="I1953" s="30">
        <v>2.66</v>
      </c>
      <c r="J1953" s="30">
        <v>5.5190000000000001</v>
      </c>
      <c r="K1953" s="30">
        <v>1</v>
      </c>
      <c r="L1953" s="30">
        <v>33.4</v>
      </c>
      <c r="M1953" s="30">
        <v>19</v>
      </c>
      <c r="N1953" s="30">
        <v>0</v>
      </c>
      <c r="O1953" s="30">
        <v>6</v>
      </c>
      <c r="P1953" s="30">
        <v>5</v>
      </c>
      <c r="Q1953" s="30">
        <f t="shared" si="270"/>
        <v>2.66</v>
      </c>
      <c r="R1953" s="30">
        <f t="shared" si="271"/>
        <v>5.5190000000000001</v>
      </c>
      <c r="S1953" s="30">
        <f t="shared" si="272"/>
        <v>1</v>
      </c>
      <c r="T1953" s="30">
        <f t="shared" si="273"/>
        <v>33.4</v>
      </c>
      <c r="U1953" s="30">
        <f t="shared" si="274"/>
        <v>19</v>
      </c>
      <c r="V1953" s="30">
        <f t="shared" si="275"/>
        <v>0</v>
      </c>
      <c r="W1953" s="30">
        <f t="shared" si="276"/>
        <v>6</v>
      </c>
      <c r="X1953" s="30">
        <f t="shared" si="277"/>
        <v>5</v>
      </c>
      <c r="Y1953" s="30">
        <f t="shared" si="278"/>
        <v>72.579000000000008</v>
      </c>
    </row>
    <row r="1954" spans="1:25" x14ac:dyDescent="0.2">
      <c r="A1954" s="28">
        <v>43593</v>
      </c>
      <c r="B1954">
        <v>2019</v>
      </c>
      <c r="C1954">
        <v>5</v>
      </c>
      <c r="D1954" t="s">
        <v>519</v>
      </c>
      <c r="E1954" t="s">
        <v>413</v>
      </c>
      <c r="F1954">
        <v>3</v>
      </c>
      <c r="G1954" t="s">
        <v>1440</v>
      </c>
      <c r="H1954" t="s">
        <v>1440</v>
      </c>
      <c r="I1954" s="30">
        <v>9</v>
      </c>
      <c r="J1954" s="30">
        <v>4.0330000000000004</v>
      </c>
      <c r="K1954" s="30">
        <v>3</v>
      </c>
      <c r="L1954" s="30">
        <v>13</v>
      </c>
      <c r="M1954" s="30">
        <v>15</v>
      </c>
      <c r="N1954" s="30">
        <v>2</v>
      </c>
      <c r="O1954" s="30">
        <v>20</v>
      </c>
      <c r="P1954" s="30">
        <v>0</v>
      </c>
      <c r="Q1954" s="30">
        <f t="shared" si="270"/>
        <v>9</v>
      </c>
      <c r="R1954" s="30">
        <f t="shared" si="271"/>
        <v>4.0330000000000004</v>
      </c>
      <c r="S1954" s="30">
        <f t="shared" si="272"/>
        <v>3</v>
      </c>
      <c r="T1954" s="30">
        <f t="shared" si="273"/>
        <v>13</v>
      </c>
      <c r="U1954" s="30">
        <f t="shared" si="274"/>
        <v>15</v>
      </c>
      <c r="V1954" s="30">
        <f t="shared" si="275"/>
        <v>2</v>
      </c>
      <c r="W1954" s="30">
        <f t="shared" si="276"/>
        <v>20</v>
      </c>
      <c r="X1954" s="30">
        <f t="shared" si="277"/>
        <v>0</v>
      </c>
      <c r="Y1954" s="30">
        <f t="shared" si="278"/>
        <v>66.033000000000001</v>
      </c>
    </row>
    <row r="1955" spans="1:25" x14ac:dyDescent="0.2">
      <c r="A1955" s="28">
        <v>43594</v>
      </c>
      <c r="B1955">
        <v>2019</v>
      </c>
      <c r="C1955">
        <v>5</v>
      </c>
      <c r="D1955" t="s">
        <v>519</v>
      </c>
      <c r="E1955" t="s">
        <v>415</v>
      </c>
      <c r="F1955">
        <v>4</v>
      </c>
      <c r="G1955" t="s">
        <v>1440</v>
      </c>
      <c r="H1955" t="s">
        <v>1440</v>
      </c>
      <c r="I1955" s="30">
        <v>5</v>
      </c>
      <c r="J1955" s="30">
        <v>2.33</v>
      </c>
      <c r="K1955" s="30">
        <v>2.1</v>
      </c>
      <c r="L1955" s="30">
        <v>12.5</v>
      </c>
      <c r="M1955" s="30">
        <v>10</v>
      </c>
      <c r="N1955" s="30">
        <v>1</v>
      </c>
      <c r="O1955" s="30">
        <v>31</v>
      </c>
      <c r="P1955" s="30">
        <v>4</v>
      </c>
      <c r="Q1955" s="30">
        <f t="shared" si="270"/>
        <v>5</v>
      </c>
      <c r="R1955" s="30">
        <f t="shared" si="271"/>
        <v>2.33</v>
      </c>
      <c r="S1955" s="30">
        <f t="shared" si="272"/>
        <v>2.1</v>
      </c>
      <c r="T1955" s="30">
        <f t="shared" si="273"/>
        <v>12.5</v>
      </c>
      <c r="U1955" s="30">
        <f t="shared" si="274"/>
        <v>10</v>
      </c>
      <c r="V1955" s="30">
        <f t="shared" si="275"/>
        <v>1</v>
      </c>
      <c r="W1955" s="30">
        <f t="shared" si="276"/>
        <v>31</v>
      </c>
      <c r="X1955" s="30">
        <f t="shared" si="277"/>
        <v>4</v>
      </c>
      <c r="Y1955" s="30">
        <f t="shared" si="278"/>
        <v>67.930000000000007</v>
      </c>
    </row>
    <row r="1956" spans="1:25" x14ac:dyDescent="0.2">
      <c r="A1956" s="28">
        <v>43595</v>
      </c>
      <c r="B1956">
        <v>2019</v>
      </c>
      <c r="C1956">
        <v>5</v>
      </c>
      <c r="D1956" t="s">
        <v>519</v>
      </c>
      <c r="E1956" t="s">
        <v>417</v>
      </c>
      <c r="F1956">
        <v>5</v>
      </c>
      <c r="G1956" t="s">
        <v>1440</v>
      </c>
      <c r="H1956" t="s">
        <v>1440</v>
      </c>
      <c r="I1956" s="30">
        <v>5</v>
      </c>
      <c r="J1956" s="30">
        <v>1.34</v>
      </c>
      <c r="K1956" s="30">
        <v>5.5</v>
      </c>
      <c r="L1956" s="30">
        <v>11.6</v>
      </c>
      <c r="M1956" s="30">
        <v>13</v>
      </c>
      <c r="N1956" s="30">
        <v>2</v>
      </c>
      <c r="O1956" s="30">
        <v>26</v>
      </c>
      <c r="P1956" s="30">
        <v>2</v>
      </c>
      <c r="Q1956" s="30">
        <f t="shared" si="270"/>
        <v>5</v>
      </c>
      <c r="R1956" s="30">
        <f t="shared" si="271"/>
        <v>1.34</v>
      </c>
      <c r="S1956" s="30">
        <f t="shared" si="272"/>
        <v>5.5</v>
      </c>
      <c r="T1956" s="30">
        <f t="shared" si="273"/>
        <v>11.6</v>
      </c>
      <c r="U1956" s="30">
        <f t="shared" si="274"/>
        <v>13</v>
      </c>
      <c r="V1956" s="30">
        <f t="shared" si="275"/>
        <v>2</v>
      </c>
      <c r="W1956" s="30">
        <f t="shared" si="276"/>
        <v>26</v>
      </c>
      <c r="X1956" s="30">
        <f t="shared" si="277"/>
        <v>2</v>
      </c>
      <c r="Y1956" s="30">
        <f t="shared" si="278"/>
        <v>66.44</v>
      </c>
    </row>
    <row r="1957" spans="1:25" x14ac:dyDescent="0.2">
      <c r="A1957" s="28">
        <v>43596</v>
      </c>
      <c r="B1957">
        <v>2019</v>
      </c>
      <c r="C1957">
        <v>5</v>
      </c>
      <c r="D1957" t="s">
        <v>519</v>
      </c>
      <c r="E1957" t="s">
        <v>419</v>
      </c>
      <c r="F1957">
        <v>6</v>
      </c>
      <c r="G1957" t="s">
        <v>1440</v>
      </c>
      <c r="H1957" t="s">
        <v>1440</v>
      </c>
      <c r="I1957" s="30">
        <v>5.34</v>
      </c>
      <c r="J1957" s="30">
        <v>5</v>
      </c>
      <c r="K1957" s="30">
        <v>5.5</v>
      </c>
      <c r="L1957" s="30">
        <v>16.8</v>
      </c>
      <c r="M1957" s="30">
        <v>9</v>
      </c>
      <c r="N1957" s="30">
        <v>0</v>
      </c>
      <c r="O1957" s="30">
        <v>12</v>
      </c>
      <c r="P1957" s="30">
        <v>5</v>
      </c>
      <c r="Q1957" s="30">
        <f t="shared" si="270"/>
        <v>5.34</v>
      </c>
      <c r="R1957" s="30">
        <f t="shared" si="271"/>
        <v>5</v>
      </c>
      <c r="S1957" s="30">
        <f t="shared" si="272"/>
        <v>5.5</v>
      </c>
      <c r="T1957" s="30">
        <f t="shared" si="273"/>
        <v>16.8</v>
      </c>
      <c r="U1957" s="30">
        <f t="shared" si="274"/>
        <v>9</v>
      </c>
      <c r="V1957" s="30">
        <f t="shared" si="275"/>
        <v>0</v>
      </c>
      <c r="W1957" s="30">
        <f t="shared" si="276"/>
        <v>12</v>
      </c>
      <c r="X1957" s="30">
        <f t="shared" si="277"/>
        <v>5</v>
      </c>
      <c r="Y1957" s="30">
        <f t="shared" si="278"/>
        <v>58.64</v>
      </c>
    </row>
    <row r="1958" spans="1:25" x14ac:dyDescent="0.2">
      <c r="A1958" s="28">
        <v>43597</v>
      </c>
      <c r="B1958">
        <v>2019</v>
      </c>
      <c r="C1958">
        <v>5</v>
      </c>
      <c r="D1958" t="s">
        <v>519</v>
      </c>
      <c r="E1958" t="s">
        <v>421</v>
      </c>
      <c r="F1958">
        <v>7</v>
      </c>
      <c r="G1958" t="s">
        <v>1440</v>
      </c>
      <c r="H1958" t="s">
        <v>1440</v>
      </c>
      <c r="I1958" s="30">
        <v>4.67</v>
      </c>
      <c r="J1958" s="30">
        <v>1.68</v>
      </c>
      <c r="K1958" s="30">
        <v>3.1</v>
      </c>
      <c r="L1958" s="30">
        <v>38.799999999999997</v>
      </c>
      <c r="M1958" s="30">
        <v>2</v>
      </c>
      <c r="N1958" s="30">
        <v>1</v>
      </c>
      <c r="O1958" s="30">
        <v>19</v>
      </c>
      <c r="P1958" s="30">
        <v>5</v>
      </c>
      <c r="Q1958" s="30">
        <f t="shared" si="270"/>
        <v>4.67</v>
      </c>
      <c r="R1958" s="30">
        <f t="shared" si="271"/>
        <v>1.68</v>
      </c>
      <c r="S1958" s="30">
        <f t="shared" si="272"/>
        <v>3.1</v>
      </c>
      <c r="T1958" s="30">
        <f t="shared" si="273"/>
        <v>38.799999999999997</v>
      </c>
      <c r="U1958" s="30">
        <f t="shared" si="274"/>
        <v>2</v>
      </c>
      <c r="V1958" s="30">
        <f t="shared" si="275"/>
        <v>1</v>
      </c>
      <c r="W1958" s="30">
        <f t="shared" si="276"/>
        <v>19</v>
      </c>
      <c r="X1958" s="30">
        <f t="shared" si="277"/>
        <v>5</v>
      </c>
      <c r="Y1958" s="30">
        <f t="shared" si="278"/>
        <v>75.25</v>
      </c>
    </row>
    <row r="1959" spans="1:25" x14ac:dyDescent="0.2">
      <c r="A1959" s="28">
        <v>43598</v>
      </c>
      <c r="B1959">
        <v>2019</v>
      </c>
      <c r="C1959">
        <v>5</v>
      </c>
      <c r="D1959" t="s">
        <v>519</v>
      </c>
      <c r="E1959" t="s">
        <v>62</v>
      </c>
      <c r="F1959">
        <v>1</v>
      </c>
      <c r="G1959" t="s">
        <v>1440</v>
      </c>
      <c r="H1959" t="s">
        <v>1440</v>
      </c>
      <c r="I1959" s="30">
        <v>5</v>
      </c>
      <c r="J1959" s="30">
        <v>4.5270000000000001</v>
      </c>
      <c r="K1959" s="30">
        <v>2</v>
      </c>
      <c r="L1959" s="30">
        <v>26.2</v>
      </c>
      <c r="M1959" s="30">
        <v>11</v>
      </c>
      <c r="N1959" s="30">
        <v>0</v>
      </c>
      <c r="O1959" s="30">
        <v>11</v>
      </c>
      <c r="P1959" s="30">
        <v>3</v>
      </c>
      <c r="Q1959" s="30">
        <f t="shared" si="270"/>
        <v>5</v>
      </c>
      <c r="R1959" s="30">
        <f t="shared" si="271"/>
        <v>4.5270000000000001</v>
      </c>
      <c r="S1959" s="30">
        <f t="shared" si="272"/>
        <v>2</v>
      </c>
      <c r="T1959" s="30">
        <f t="shared" si="273"/>
        <v>26.2</v>
      </c>
      <c r="U1959" s="30">
        <f t="shared" si="274"/>
        <v>11</v>
      </c>
      <c r="V1959" s="30">
        <f t="shared" si="275"/>
        <v>0</v>
      </c>
      <c r="W1959" s="30">
        <f t="shared" si="276"/>
        <v>11</v>
      </c>
      <c r="X1959" s="30">
        <f t="shared" si="277"/>
        <v>3</v>
      </c>
      <c r="Y1959" s="30">
        <f t="shared" si="278"/>
        <v>62.727000000000004</v>
      </c>
    </row>
    <row r="1960" spans="1:25" x14ac:dyDescent="0.2">
      <c r="A1960" s="28">
        <v>43599</v>
      </c>
      <c r="B1960">
        <v>2019</v>
      </c>
      <c r="C1960">
        <v>5</v>
      </c>
      <c r="D1960" t="s">
        <v>519</v>
      </c>
      <c r="E1960" t="s">
        <v>411</v>
      </c>
      <c r="F1960">
        <v>2</v>
      </c>
      <c r="G1960" t="s">
        <v>1440</v>
      </c>
      <c r="H1960" t="s">
        <v>1440</v>
      </c>
      <c r="I1960" s="30">
        <v>6.67</v>
      </c>
      <c r="J1960" s="30">
        <v>4.3630000000000004</v>
      </c>
      <c r="K1960" s="30">
        <v>4</v>
      </c>
      <c r="L1960" s="30">
        <v>25</v>
      </c>
      <c r="M1960" s="30">
        <v>5</v>
      </c>
      <c r="N1960" s="30">
        <v>0</v>
      </c>
      <c r="O1960" s="30">
        <v>11</v>
      </c>
      <c r="P1960" s="30">
        <v>3</v>
      </c>
      <c r="Q1960" s="30">
        <f t="shared" si="270"/>
        <v>6.67</v>
      </c>
      <c r="R1960" s="30">
        <f t="shared" si="271"/>
        <v>4.3630000000000004</v>
      </c>
      <c r="S1960" s="30">
        <f t="shared" si="272"/>
        <v>4</v>
      </c>
      <c r="T1960" s="30">
        <f t="shared" si="273"/>
        <v>25</v>
      </c>
      <c r="U1960" s="30">
        <f t="shared" si="274"/>
        <v>5</v>
      </c>
      <c r="V1960" s="30">
        <f t="shared" si="275"/>
        <v>0</v>
      </c>
      <c r="W1960" s="30">
        <f t="shared" si="276"/>
        <v>11</v>
      </c>
      <c r="X1960" s="30">
        <f t="shared" si="277"/>
        <v>3</v>
      </c>
      <c r="Y1960" s="30">
        <f t="shared" si="278"/>
        <v>59.033000000000001</v>
      </c>
    </row>
    <row r="1961" spans="1:25" x14ac:dyDescent="0.2">
      <c r="A1961" s="28">
        <v>43600</v>
      </c>
      <c r="B1961">
        <v>2019</v>
      </c>
      <c r="C1961">
        <v>5</v>
      </c>
      <c r="D1961" t="s">
        <v>519</v>
      </c>
      <c r="E1961" t="s">
        <v>413</v>
      </c>
      <c r="F1961">
        <v>3</v>
      </c>
      <c r="G1961" t="s">
        <v>1440</v>
      </c>
      <c r="H1961" t="s">
        <v>1440</v>
      </c>
      <c r="I1961" s="30">
        <v>4</v>
      </c>
      <c r="J1961" s="30">
        <v>1.0660000000000001</v>
      </c>
      <c r="K1961" s="30">
        <v>4.1500000000000004</v>
      </c>
      <c r="L1961" s="30">
        <v>28.4</v>
      </c>
      <c r="M1961" s="30">
        <v>7</v>
      </c>
      <c r="N1961" s="30">
        <v>0</v>
      </c>
      <c r="O1961" s="30">
        <v>5</v>
      </c>
      <c r="P1961" s="30">
        <v>3</v>
      </c>
      <c r="Q1961" s="30">
        <f t="shared" si="270"/>
        <v>4</v>
      </c>
      <c r="R1961" s="30">
        <f t="shared" si="271"/>
        <v>1.0660000000000001</v>
      </c>
      <c r="S1961" s="30">
        <f t="shared" si="272"/>
        <v>4.1500000000000004</v>
      </c>
      <c r="T1961" s="30">
        <f t="shared" si="273"/>
        <v>28.4</v>
      </c>
      <c r="U1961" s="30">
        <f t="shared" si="274"/>
        <v>7</v>
      </c>
      <c r="V1961" s="30">
        <f t="shared" si="275"/>
        <v>0</v>
      </c>
      <c r="W1961" s="30">
        <f t="shared" si="276"/>
        <v>5</v>
      </c>
      <c r="X1961" s="30">
        <f t="shared" si="277"/>
        <v>3</v>
      </c>
      <c r="Y1961" s="30">
        <f t="shared" si="278"/>
        <v>52.616</v>
      </c>
    </row>
    <row r="1962" spans="1:25" x14ac:dyDescent="0.2">
      <c r="A1962" s="28">
        <v>43601</v>
      </c>
      <c r="B1962">
        <v>2019</v>
      </c>
      <c r="C1962">
        <v>5</v>
      </c>
      <c r="D1962" t="s">
        <v>519</v>
      </c>
      <c r="E1962" t="s">
        <v>415</v>
      </c>
      <c r="F1962">
        <v>4</v>
      </c>
      <c r="G1962" t="s">
        <v>1440</v>
      </c>
      <c r="H1962" t="s">
        <v>1440</v>
      </c>
      <c r="I1962" s="30">
        <v>5</v>
      </c>
      <c r="J1962" s="30">
        <v>1.0669999999999999</v>
      </c>
      <c r="K1962" s="30">
        <v>2</v>
      </c>
      <c r="L1962" s="30">
        <v>12</v>
      </c>
      <c r="M1962" s="30">
        <v>9</v>
      </c>
      <c r="N1962" s="30">
        <v>1</v>
      </c>
      <c r="O1962" s="30">
        <v>16.291666670000001</v>
      </c>
      <c r="P1962" s="30">
        <v>5</v>
      </c>
      <c r="Q1962" s="30">
        <f t="shared" si="270"/>
        <v>5</v>
      </c>
      <c r="R1962" s="30">
        <f t="shared" si="271"/>
        <v>1.0669999999999999</v>
      </c>
      <c r="S1962" s="30">
        <f t="shared" si="272"/>
        <v>2</v>
      </c>
      <c r="T1962" s="30">
        <f t="shared" si="273"/>
        <v>12</v>
      </c>
      <c r="U1962" s="30">
        <f t="shared" si="274"/>
        <v>9</v>
      </c>
      <c r="V1962" s="30">
        <f t="shared" si="275"/>
        <v>1</v>
      </c>
      <c r="W1962" s="30">
        <f t="shared" si="276"/>
        <v>16.291666670000001</v>
      </c>
      <c r="X1962" s="30">
        <f t="shared" si="277"/>
        <v>5</v>
      </c>
      <c r="Y1962" s="30">
        <f t="shared" si="278"/>
        <v>51.358666670000005</v>
      </c>
    </row>
    <row r="1963" spans="1:25" x14ac:dyDescent="0.2">
      <c r="A1963" s="28">
        <v>43602</v>
      </c>
      <c r="B1963">
        <v>2019</v>
      </c>
      <c r="C1963">
        <v>5</v>
      </c>
      <c r="D1963" t="s">
        <v>519</v>
      </c>
      <c r="E1963" t="s">
        <v>417</v>
      </c>
      <c r="F1963">
        <v>5</v>
      </c>
      <c r="G1963" t="s">
        <v>1440</v>
      </c>
      <c r="H1963" t="s">
        <v>1440</v>
      </c>
      <c r="I1963" s="30">
        <v>2.66</v>
      </c>
      <c r="J1963" s="30">
        <v>1.66</v>
      </c>
      <c r="K1963" s="30">
        <v>2.4</v>
      </c>
      <c r="L1963" s="30">
        <v>28</v>
      </c>
      <c r="M1963" s="30">
        <v>18</v>
      </c>
      <c r="N1963" s="30">
        <v>2</v>
      </c>
      <c r="O1963" s="30">
        <v>4</v>
      </c>
      <c r="P1963" s="30">
        <v>2.2000000000000002</v>
      </c>
      <c r="Q1963" s="30">
        <f t="shared" si="270"/>
        <v>2.66</v>
      </c>
      <c r="R1963" s="30">
        <f t="shared" si="271"/>
        <v>1.66</v>
      </c>
      <c r="S1963" s="30">
        <f t="shared" si="272"/>
        <v>2.4</v>
      </c>
      <c r="T1963" s="30">
        <f t="shared" si="273"/>
        <v>28</v>
      </c>
      <c r="U1963" s="30">
        <f t="shared" si="274"/>
        <v>18</v>
      </c>
      <c r="V1963" s="30">
        <f t="shared" si="275"/>
        <v>2</v>
      </c>
      <c r="W1963" s="30">
        <f t="shared" si="276"/>
        <v>4</v>
      </c>
      <c r="X1963" s="30">
        <f t="shared" si="277"/>
        <v>2.2000000000000002</v>
      </c>
      <c r="Y1963" s="30">
        <f t="shared" si="278"/>
        <v>60.92</v>
      </c>
    </row>
    <row r="1964" spans="1:25" x14ac:dyDescent="0.2">
      <c r="A1964" s="28">
        <v>43603</v>
      </c>
      <c r="B1964">
        <v>2019</v>
      </c>
      <c r="C1964">
        <v>5</v>
      </c>
      <c r="D1964" t="s">
        <v>519</v>
      </c>
      <c r="E1964" t="s">
        <v>419</v>
      </c>
      <c r="F1964">
        <v>6</v>
      </c>
      <c r="G1964" t="s">
        <v>1440</v>
      </c>
      <c r="H1964" t="s">
        <v>1440</v>
      </c>
      <c r="I1964" s="30">
        <v>10</v>
      </c>
      <c r="J1964" s="30">
        <v>0.34</v>
      </c>
      <c r="K1964" s="30">
        <v>5.0999999999999996</v>
      </c>
      <c r="L1964" s="30">
        <v>14</v>
      </c>
      <c r="M1964" s="30">
        <v>9</v>
      </c>
      <c r="N1964" s="30">
        <v>2</v>
      </c>
      <c r="O1964" s="30">
        <v>5</v>
      </c>
      <c r="P1964" s="30">
        <v>3</v>
      </c>
      <c r="Q1964" s="30">
        <f t="shared" si="270"/>
        <v>10</v>
      </c>
      <c r="R1964" s="30">
        <f t="shared" si="271"/>
        <v>0.34</v>
      </c>
      <c r="S1964" s="30">
        <f t="shared" si="272"/>
        <v>5.0999999999999996</v>
      </c>
      <c r="T1964" s="30">
        <f t="shared" si="273"/>
        <v>14</v>
      </c>
      <c r="U1964" s="30">
        <f t="shared" si="274"/>
        <v>9</v>
      </c>
      <c r="V1964" s="30">
        <f t="shared" si="275"/>
        <v>2</v>
      </c>
      <c r="W1964" s="30">
        <f t="shared" si="276"/>
        <v>5</v>
      </c>
      <c r="X1964" s="30">
        <f t="shared" si="277"/>
        <v>3</v>
      </c>
      <c r="Y1964" s="30">
        <f t="shared" si="278"/>
        <v>48.44</v>
      </c>
    </row>
    <row r="1965" spans="1:25" x14ac:dyDescent="0.2">
      <c r="A1965" s="28">
        <v>43604</v>
      </c>
      <c r="B1965">
        <v>2019</v>
      </c>
      <c r="C1965">
        <v>5</v>
      </c>
      <c r="D1965" t="s">
        <v>519</v>
      </c>
      <c r="E1965" t="s">
        <v>421</v>
      </c>
      <c r="F1965">
        <v>7</v>
      </c>
      <c r="G1965" t="s">
        <v>1440</v>
      </c>
      <c r="H1965" t="s">
        <v>1440</v>
      </c>
      <c r="I1965" s="30">
        <v>6.67</v>
      </c>
      <c r="J1965" s="30">
        <v>5</v>
      </c>
      <c r="K1965" s="30">
        <v>4</v>
      </c>
      <c r="L1965" s="30">
        <v>26.4</v>
      </c>
      <c r="M1965" s="30">
        <v>9</v>
      </c>
      <c r="N1965" s="30">
        <v>0</v>
      </c>
      <c r="O1965" s="30">
        <v>9</v>
      </c>
      <c r="P1965" s="30">
        <v>4.2</v>
      </c>
      <c r="Q1965" s="30">
        <f t="shared" si="270"/>
        <v>6.67</v>
      </c>
      <c r="R1965" s="30">
        <f t="shared" si="271"/>
        <v>5</v>
      </c>
      <c r="S1965" s="30">
        <f t="shared" si="272"/>
        <v>4</v>
      </c>
      <c r="T1965" s="30">
        <f t="shared" si="273"/>
        <v>26.4</v>
      </c>
      <c r="U1965" s="30">
        <f t="shared" si="274"/>
        <v>9</v>
      </c>
      <c r="V1965" s="30">
        <f t="shared" si="275"/>
        <v>0</v>
      </c>
      <c r="W1965" s="30">
        <f t="shared" si="276"/>
        <v>9</v>
      </c>
      <c r="X1965" s="30">
        <f t="shared" si="277"/>
        <v>4.2</v>
      </c>
      <c r="Y1965" s="30">
        <f t="shared" si="278"/>
        <v>64.27</v>
      </c>
    </row>
    <row r="1966" spans="1:25" x14ac:dyDescent="0.2">
      <c r="A1966" s="28">
        <v>43605</v>
      </c>
      <c r="B1966">
        <v>2019</v>
      </c>
      <c r="C1966">
        <v>5</v>
      </c>
      <c r="D1966" t="s">
        <v>519</v>
      </c>
      <c r="E1966" t="s">
        <v>62</v>
      </c>
      <c r="F1966">
        <v>1</v>
      </c>
      <c r="G1966" t="s">
        <v>1440</v>
      </c>
      <c r="H1966" t="s">
        <v>1440</v>
      </c>
      <c r="I1966" s="30">
        <v>3.67</v>
      </c>
      <c r="J1966" s="30">
        <v>6.3959999999999999</v>
      </c>
      <c r="K1966" s="30">
        <v>5</v>
      </c>
      <c r="L1966" s="30">
        <v>21.3</v>
      </c>
      <c r="M1966" s="30">
        <v>11</v>
      </c>
      <c r="N1966" s="30">
        <v>4</v>
      </c>
      <c r="O1966" s="30">
        <v>13</v>
      </c>
      <c r="P1966" s="30">
        <v>5</v>
      </c>
      <c r="Q1966" s="30">
        <f t="shared" si="270"/>
        <v>3.67</v>
      </c>
      <c r="R1966" s="30">
        <f t="shared" si="271"/>
        <v>6.3959999999999999</v>
      </c>
      <c r="S1966" s="30">
        <f t="shared" si="272"/>
        <v>5</v>
      </c>
      <c r="T1966" s="30">
        <f t="shared" si="273"/>
        <v>21.3</v>
      </c>
      <c r="U1966" s="30">
        <f t="shared" si="274"/>
        <v>11</v>
      </c>
      <c r="V1966" s="30">
        <f t="shared" si="275"/>
        <v>4</v>
      </c>
      <c r="W1966" s="30">
        <f t="shared" si="276"/>
        <v>13</v>
      </c>
      <c r="X1966" s="30">
        <f t="shared" si="277"/>
        <v>5</v>
      </c>
      <c r="Y1966" s="30">
        <f t="shared" si="278"/>
        <v>69.366</v>
      </c>
    </row>
    <row r="1967" spans="1:25" x14ac:dyDescent="0.2">
      <c r="A1967" s="28">
        <v>43606</v>
      </c>
      <c r="B1967">
        <v>2019</v>
      </c>
      <c r="C1967">
        <v>5</v>
      </c>
      <c r="D1967" t="s">
        <v>519</v>
      </c>
      <c r="E1967" t="s">
        <v>411</v>
      </c>
      <c r="F1967">
        <v>2</v>
      </c>
      <c r="G1967" t="s">
        <v>1440</v>
      </c>
      <c r="H1967" t="s">
        <v>1440</v>
      </c>
      <c r="I1967" s="30">
        <v>5.34</v>
      </c>
      <c r="J1967" s="30">
        <v>4</v>
      </c>
      <c r="K1967" s="30">
        <v>5.0999999999999996</v>
      </c>
      <c r="L1967" s="30">
        <v>17.600000000000001</v>
      </c>
      <c r="M1967" s="30">
        <v>12.2</v>
      </c>
      <c r="N1967" s="30">
        <v>0</v>
      </c>
      <c r="O1967" s="30">
        <v>1</v>
      </c>
      <c r="P1967" s="30">
        <v>7</v>
      </c>
      <c r="Q1967" s="30">
        <f t="shared" si="270"/>
        <v>5.34</v>
      </c>
      <c r="R1967" s="30">
        <f t="shared" si="271"/>
        <v>4</v>
      </c>
      <c r="S1967" s="30">
        <f t="shared" si="272"/>
        <v>5.0999999999999996</v>
      </c>
      <c r="T1967" s="30">
        <f t="shared" si="273"/>
        <v>17.600000000000001</v>
      </c>
      <c r="U1967" s="30">
        <f t="shared" si="274"/>
        <v>12.2</v>
      </c>
      <c r="V1967" s="30">
        <f t="shared" si="275"/>
        <v>0</v>
      </c>
      <c r="W1967" s="30">
        <f t="shared" si="276"/>
        <v>1</v>
      </c>
      <c r="X1967" s="30">
        <f t="shared" si="277"/>
        <v>7</v>
      </c>
      <c r="Y1967" s="30">
        <f t="shared" si="278"/>
        <v>52.239999999999995</v>
      </c>
    </row>
    <row r="1968" spans="1:25" x14ac:dyDescent="0.2">
      <c r="A1968" s="28">
        <v>43607</v>
      </c>
      <c r="B1968">
        <v>2019</v>
      </c>
      <c r="C1968">
        <v>5</v>
      </c>
      <c r="D1968" t="s">
        <v>519</v>
      </c>
      <c r="E1968" t="s">
        <v>413</v>
      </c>
      <c r="F1968">
        <v>3</v>
      </c>
      <c r="G1968" t="s">
        <v>1440</v>
      </c>
      <c r="H1968" t="s">
        <v>1440</v>
      </c>
      <c r="I1968" s="30">
        <v>8.16</v>
      </c>
      <c r="J1968" s="30">
        <v>2.8359999999999999</v>
      </c>
      <c r="K1968" s="30">
        <v>3.15</v>
      </c>
      <c r="L1968" s="30">
        <v>28.2</v>
      </c>
      <c r="M1968" s="30">
        <v>8</v>
      </c>
      <c r="N1968" s="30">
        <v>0</v>
      </c>
      <c r="O1968" s="30">
        <v>9</v>
      </c>
      <c r="P1968" s="30">
        <v>5</v>
      </c>
      <c r="Q1968" s="30">
        <f t="shared" si="270"/>
        <v>8.16</v>
      </c>
      <c r="R1968" s="30">
        <f t="shared" si="271"/>
        <v>2.8359999999999999</v>
      </c>
      <c r="S1968" s="30">
        <f t="shared" si="272"/>
        <v>3.15</v>
      </c>
      <c r="T1968" s="30">
        <f t="shared" si="273"/>
        <v>28.2</v>
      </c>
      <c r="U1968" s="30">
        <f t="shared" si="274"/>
        <v>8</v>
      </c>
      <c r="V1968" s="30">
        <f t="shared" si="275"/>
        <v>0</v>
      </c>
      <c r="W1968" s="30">
        <f t="shared" si="276"/>
        <v>9</v>
      </c>
      <c r="X1968" s="30">
        <f t="shared" si="277"/>
        <v>5</v>
      </c>
      <c r="Y1968" s="30">
        <f t="shared" si="278"/>
        <v>64.346000000000004</v>
      </c>
    </row>
    <row r="1969" spans="1:25" x14ac:dyDescent="0.2">
      <c r="A1969" s="28">
        <v>43608</v>
      </c>
      <c r="B1969">
        <v>2019</v>
      </c>
      <c r="C1969">
        <v>5</v>
      </c>
      <c r="D1969" t="s">
        <v>519</v>
      </c>
      <c r="E1969" t="s">
        <v>415</v>
      </c>
      <c r="F1969">
        <v>4</v>
      </c>
      <c r="G1969" t="s">
        <v>1440</v>
      </c>
      <c r="H1969" t="s">
        <v>1440</v>
      </c>
      <c r="I1969" s="30">
        <v>2.33</v>
      </c>
      <c r="J1969" s="30">
        <v>3.34</v>
      </c>
      <c r="K1969" s="30">
        <v>2</v>
      </c>
      <c r="L1969" s="30">
        <v>26.1</v>
      </c>
      <c r="M1969" s="30">
        <v>4</v>
      </c>
      <c r="N1969" s="30">
        <v>0</v>
      </c>
      <c r="O1969" s="30">
        <v>10</v>
      </c>
      <c r="P1969" s="30">
        <v>6</v>
      </c>
      <c r="Q1969" s="30">
        <f t="shared" si="270"/>
        <v>2.33</v>
      </c>
      <c r="R1969" s="30">
        <f t="shared" si="271"/>
        <v>3.34</v>
      </c>
      <c r="S1969" s="30">
        <f t="shared" si="272"/>
        <v>2</v>
      </c>
      <c r="T1969" s="30">
        <f t="shared" si="273"/>
        <v>26.1</v>
      </c>
      <c r="U1969" s="30">
        <f t="shared" si="274"/>
        <v>4</v>
      </c>
      <c r="V1969" s="30">
        <f t="shared" si="275"/>
        <v>0</v>
      </c>
      <c r="W1969" s="30">
        <f t="shared" si="276"/>
        <v>10</v>
      </c>
      <c r="X1969" s="30">
        <f t="shared" si="277"/>
        <v>6</v>
      </c>
      <c r="Y1969" s="30">
        <f t="shared" si="278"/>
        <v>53.77</v>
      </c>
    </row>
    <row r="1970" spans="1:25" x14ac:dyDescent="0.2">
      <c r="A1970" s="28">
        <v>43609</v>
      </c>
      <c r="B1970">
        <v>2019</v>
      </c>
      <c r="C1970">
        <v>5</v>
      </c>
      <c r="D1970" t="s">
        <v>519</v>
      </c>
      <c r="E1970" t="s">
        <v>417</v>
      </c>
      <c r="F1970">
        <v>5</v>
      </c>
      <c r="G1970" t="s">
        <v>1440</v>
      </c>
      <c r="H1970" t="s">
        <v>1440</v>
      </c>
      <c r="I1970" s="30">
        <v>5.34</v>
      </c>
      <c r="J1970" s="30">
        <v>3.7029999999999998</v>
      </c>
      <c r="K1970" s="30">
        <v>3</v>
      </c>
      <c r="L1970" s="30">
        <v>36.200000000000003</v>
      </c>
      <c r="M1970" s="30">
        <v>8</v>
      </c>
      <c r="N1970" s="30">
        <v>1</v>
      </c>
      <c r="O1970" s="30">
        <v>5</v>
      </c>
      <c r="P1970" s="30">
        <v>3</v>
      </c>
      <c r="Q1970" s="30">
        <f t="shared" si="270"/>
        <v>5.34</v>
      </c>
      <c r="R1970" s="30">
        <f t="shared" si="271"/>
        <v>3.7029999999999998</v>
      </c>
      <c r="S1970" s="30">
        <f t="shared" si="272"/>
        <v>3</v>
      </c>
      <c r="T1970" s="30">
        <f t="shared" si="273"/>
        <v>36.200000000000003</v>
      </c>
      <c r="U1970" s="30">
        <f t="shared" si="274"/>
        <v>8</v>
      </c>
      <c r="V1970" s="30">
        <f t="shared" si="275"/>
        <v>1</v>
      </c>
      <c r="W1970" s="30">
        <f t="shared" si="276"/>
        <v>5</v>
      </c>
      <c r="X1970" s="30">
        <f t="shared" si="277"/>
        <v>3</v>
      </c>
      <c r="Y1970" s="30">
        <f t="shared" si="278"/>
        <v>65.242999999999995</v>
      </c>
    </row>
    <row r="1971" spans="1:25" x14ac:dyDescent="0.2">
      <c r="A1971" s="28">
        <v>43610</v>
      </c>
      <c r="B1971">
        <v>2019</v>
      </c>
      <c r="C1971">
        <v>5</v>
      </c>
      <c r="D1971" t="s">
        <v>519</v>
      </c>
      <c r="E1971" t="s">
        <v>419</v>
      </c>
      <c r="F1971">
        <v>6</v>
      </c>
      <c r="G1971" t="s">
        <v>1440</v>
      </c>
      <c r="H1971" t="s">
        <v>1440</v>
      </c>
      <c r="I1971" s="30">
        <v>11</v>
      </c>
      <c r="J1971" s="30">
        <v>3.34</v>
      </c>
      <c r="K1971" s="30">
        <v>4.0999999999999996</v>
      </c>
      <c r="L1971" s="30">
        <v>35</v>
      </c>
      <c r="M1971" s="30">
        <v>4</v>
      </c>
      <c r="N1971" s="30">
        <v>0</v>
      </c>
      <c r="O1971" s="30">
        <v>16</v>
      </c>
      <c r="P1971" s="30">
        <v>2</v>
      </c>
      <c r="Q1971" s="30">
        <f t="shared" si="270"/>
        <v>11</v>
      </c>
      <c r="R1971" s="30">
        <f t="shared" si="271"/>
        <v>3.34</v>
      </c>
      <c r="S1971" s="30">
        <f t="shared" si="272"/>
        <v>4.0999999999999996</v>
      </c>
      <c r="T1971" s="30">
        <f t="shared" si="273"/>
        <v>35</v>
      </c>
      <c r="U1971" s="30">
        <f t="shared" si="274"/>
        <v>4</v>
      </c>
      <c r="V1971" s="30">
        <f t="shared" si="275"/>
        <v>0</v>
      </c>
      <c r="W1971" s="30">
        <f t="shared" si="276"/>
        <v>16</v>
      </c>
      <c r="X1971" s="30">
        <f t="shared" si="277"/>
        <v>2</v>
      </c>
      <c r="Y1971" s="30">
        <f t="shared" si="278"/>
        <v>75.44</v>
      </c>
    </row>
    <row r="1972" spans="1:25" x14ac:dyDescent="0.2">
      <c r="A1972" s="28">
        <v>43611</v>
      </c>
      <c r="B1972">
        <v>2019</v>
      </c>
      <c r="C1972">
        <v>5</v>
      </c>
      <c r="D1972" t="s">
        <v>519</v>
      </c>
      <c r="E1972" t="s">
        <v>421</v>
      </c>
      <c r="F1972">
        <v>7</v>
      </c>
      <c r="G1972" t="s">
        <v>1440</v>
      </c>
      <c r="H1972" t="s">
        <v>1440</v>
      </c>
      <c r="I1972" s="30">
        <v>6.33</v>
      </c>
      <c r="J1972" s="30">
        <v>5.31</v>
      </c>
      <c r="K1972" s="30">
        <v>2</v>
      </c>
      <c r="L1972" s="30">
        <v>30</v>
      </c>
      <c r="M1972" s="30">
        <v>2.6</v>
      </c>
      <c r="N1972" s="30">
        <v>0</v>
      </c>
      <c r="O1972" s="30">
        <v>11</v>
      </c>
      <c r="P1972" s="30">
        <v>6</v>
      </c>
      <c r="Q1972" s="30">
        <f t="shared" si="270"/>
        <v>6.33</v>
      </c>
      <c r="R1972" s="30">
        <f t="shared" si="271"/>
        <v>5.31</v>
      </c>
      <c r="S1972" s="30">
        <f t="shared" si="272"/>
        <v>2</v>
      </c>
      <c r="T1972" s="30">
        <f t="shared" si="273"/>
        <v>30</v>
      </c>
      <c r="U1972" s="30">
        <f t="shared" si="274"/>
        <v>2.6</v>
      </c>
      <c r="V1972" s="30">
        <f t="shared" si="275"/>
        <v>0</v>
      </c>
      <c r="W1972" s="30">
        <f t="shared" si="276"/>
        <v>11</v>
      </c>
      <c r="X1972" s="30">
        <f t="shared" si="277"/>
        <v>6</v>
      </c>
      <c r="Y1972" s="30">
        <f t="shared" si="278"/>
        <v>63.24</v>
      </c>
    </row>
    <row r="1973" spans="1:25" x14ac:dyDescent="0.2">
      <c r="A1973" s="28">
        <v>43612</v>
      </c>
      <c r="B1973">
        <v>2019</v>
      </c>
      <c r="C1973">
        <v>5</v>
      </c>
      <c r="D1973" t="s">
        <v>519</v>
      </c>
      <c r="E1973" t="s">
        <v>62</v>
      </c>
      <c r="F1973">
        <v>1</v>
      </c>
      <c r="G1973" t="s">
        <v>1440</v>
      </c>
      <c r="H1973" t="s">
        <v>1440</v>
      </c>
      <c r="I1973" s="30">
        <v>4.67</v>
      </c>
      <c r="J1973" s="30">
        <v>0.67</v>
      </c>
      <c r="K1973" s="30">
        <v>1.2</v>
      </c>
      <c r="L1973" s="30">
        <v>19</v>
      </c>
      <c r="M1973" s="30">
        <v>8</v>
      </c>
      <c r="N1973" s="30">
        <v>0</v>
      </c>
      <c r="O1973" s="30">
        <v>0</v>
      </c>
      <c r="P1973" s="30">
        <v>2</v>
      </c>
      <c r="Q1973" s="30">
        <f t="shared" si="270"/>
        <v>4.67</v>
      </c>
      <c r="R1973" s="30">
        <f t="shared" si="271"/>
        <v>0.67</v>
      </c>
      <c r="S1973" s="30">
        <f t="shared" si="272"/>
        <v>1.2</v>
      </c>
      <c r="T1973" s="30">
        <f t="shared" si="273"/>
        <v>19</v>
      </c>
      <c r="U1973" s="30">
        <f t="shared" si="274"/>
        <v>8</v>
      </c>
      <c r="V1973" s="30">
        <f t="shared" si="275"/>
        <v>0</v>
      </c>
      <c r="W1973" s="30">
        <f t="shared" si="276"/>
        <v>0</v>
      </c>
      <c r="X1973" s="30">
        <f t="shared" si="277"/>
        <v>2</v>
      </c>
      <c r="Y1973" s="30">
        <f t="shared" si="278"/>
        <v>35.54</v>
      </c>
    </row>
    <row r="1974" spans="1:25" x14ac:dyDescent="0.2">
      <c r="A1974" s="28">
        <v>43613</v>
      </c>
      <c r="B1974">
        <v>2019</v>
      </c>
      <c r="C1974">
        <v>5</v>
      </c>
      <c r="D1974" t="s">
        <v>519</v>
      </c>
      <c r="E1974" t="s">
        <v>411</v>
      </c>
      <c r="F1974">
        <v>2</v>
      </c>
      <c r="G1974" t="s">
        <v>1440</v>
      </c>
      <c r="H1974" t="s">
        <v>1440</v>
      </c>
      <c r="I1974" s="30">
        <v>4.33</v>
      </c>
      <c r="J1974" s="30">
        <v>3.99</v>
      </c>
      <c r="K1974" s="30">
        <v>6.3</v>
      </c>
      <c r="L1974" s="30">
        <v>18.2</v>
      </c>
      <c r="M1974" s="30">
        <v>10</v>
      </c>
      <c r="N1974" s="30">
        <v>2</v>
      </c>
      <c r="O1974" s="30">
        <v>5</v>
      </c>
      <c r="P1974" s="30">
        <v>6</v>
      </c>
      <c r="Q1974" s="30">
        <f t="shared" si="270"/>
        <v>4.33</v>
      </c>
      <c r="R1974" s="30">
        <f t="shared" si="271"/>
        <v>3.99</v>
      </c>
      <c r="S1974" s="30">
        <f t="shared" si="272"/>
        <v>6.3</v>
      </c>
      <c r="T1974" s="30">
        <f t="shared" si="273"/>
        <v>18.2</v>
      </c>
      <c r="U1974" s="30">
        <f t="shared" si="274"/>
        <v>10</v>
      </c>
      <c r="V1974" s="30">
        <f t="shared" si="275"/>
        <v>2</v>
      </c>
      <c r="W1974" s="30">
        <f t="shared" si="276"/>
        <v>5</v>
      </c>
      <c r="X1974" s="30">
        <f t="shared" si="277"/>
        <v>6</v>
      </c>
      <c r="Y1974" s="30">
        <f t="shared" si="278"/>
        <v>55.82</v>
      </c>
    </row>
    <row r="1975" spans="1:25" x14ac:dyDescent="0.2">
      <c r="A1975" s="28">
        <v>43614</v>
      </c>
      <c r="B1975">
        <v>2019</v>
      </c>
      <c r="C1975">
        <v>5</v>
      </c>
      <c r="D1975" t="s">
        <v>519</v>
      </c>
      <c r="E1975" t="s">
        <v>413</v>
      </c>
      <c r="F1975">
        <v>3</v>
      </c>
      <c r="G1975" t="s">
        <v>1440</v>
      </c>
      <c r="H1975" t="s">
        <v>1440</v>
      </c>
      <c r="I1975" s="30">
        <v>5.5</v>
      </c>
      <c r="J1975" s="30">
        <v>2.34</v>
      </c>
      <c r="K1975" s="30">
        <v>4.05</v>
      </c>
      <c r="L1975" s="30">
        <v>15</v>
      </c>
      <c r="M1975" s="30">
        <v>10</v>
      </c>
      <c r="N1975" s="30">
        <v>1</v>
      </c>
      <c r="O1975" s="30">
        <v>0</v>
      </c>
      <c r="P1975" s="30">
        <v>3</v>
      </c>
      <c r="Q1975" s="30">
        <f t="shared" si="270"/>
        <v>5.5</v>
      </c>
      <c r="R1975" s="30">
        <f t="shared" si="271"/>
        <v>2.34</v>
      </c>
      <c r="S1975" s="30">
        <f t="shared" si="272"/>
        <v>4.05</v>
      </c>
      <c r="T1975" s="30">
        <f t="shared" si="273"/>
        <v>15</v>
      </c>
      <c r="U1975" s="30">
        <f t="shared" si="274"/>
        <v>10</v>
      </c>
      <c r="V1975" s="30">
        <f t="shared" si="275"/>
        <v>1</v>
      </c>
      <c r="W1975" s="30">
        <f t="shared" si="276"/>
        <v>0</v>
      </c>
      <c r="X1975" s="30">
        <f t="shared" si="277"/>
        <v>3</v>
      </c>
      <c r="Y1975" s="30">
        <f t="shared" si="278"/>
        <v>40.89</v>
      </c>
    </row>
    <row r="1976" spans="1:25" x14ac:dyDescent="0.2">
      <c r="A1976" s="28">
        <v>43615</v>
      </c>
      <c r="B1976">
        <v>2019</v>
      </c>
      <c r="C1976">
        <v>5</v>
      </c>
      <c r="D1976" t="s">
        <v>519</v>
      </c>
      <c r="E1976" t="s">
        <v>415</v>
      </c>
      <c r="F1976">
        <v>4</v>
      </c>
      <c r="G1976" t="s">
        <v>1440</v>
      </c>
      <c r="H1976" t="s">
        <v>1440</v>
      </c>
      <c r="I1976" s="30">
        <v>5</v>
      </c>
      <c r="J1976" s="30">
        <v>0.34</v>
      </c>
      <c r="K1976" s="30">
        <v>3.4</v>
      </c>
      <c r="L1976" s="30">
        <v>17.2</v>
      </c>
      <c r="M1976" s="30">
        <v>5</v>
      </c>
      <c r="N1976" s="30">
        <v>0</v>
      </c>
      <c r="O1976" s="30">
        <v>6</v>
      </c>
      <c r="P1976" s="30">
        <v>4</v>
      </c>
      <c r="Q1976" s="30">
        <f t="shared" si="270"/>
        <v>5</v>
      </c>
      <c r="R1976" s="30">
        <f t="shared" si="271"/>
        <v>0.34</v>
      </c>
      <c r="S1976" s="30">
        <f t="shared" si="272"/>
        <v>3.4</v>
      </c>
      <c r="T1976" s="30">
        <f t="shared" si="273"/>
        <v>17.2</v>
      </c>
      <c r="U1976" s="30">
        <f t="shared" si="274"/>
        <v>5</v>
      </c>
      <c r="V1976" s="30">
        <f t="shared" si="275"/>
        <v>0</v>
      </c>
      <c r="W1976" s="30">
        <f t="shared" si="276"/>
        <v>6</v>
      </c>
      <c r="X1976" s="30">
        <f t="shared" si="277"/>
        <v>4</v>
      </c>
      <c r="Y1976" s="30">
        <f t="shared" si="278"/>
        <v>40.94</v>
      </c>
    </row>
    <row r="1977" spans="1:25" x14ac:dyDescent="0.2">
      <c r="A1977" s="28">
        <v>43616</v>
      </c>
      <c r="B1977">
        <v>2019</v>
      </c>
      <c r="C1977">
        <v>5</v>
      </c>
      <c r="D1977" t="s">
        <v>519</v>
      </c>
      <c r="E1977" t="s">
        <v>417</v>
      </c>
      <c r="F1977">
        <v>5</v>
      </c>
      <c r="G1977" t="s">
        <v>1440</v>
      </c>
      <c r="H1977" t="s">
        <v>1440</v>
      </c>
      <c r="I1977" s="30">
        <v>5.99</v>
      </c>
      <c r="J1977" s="30">
        <v>3.363</v>
      </c>
      <c r="K1977" s="30">
        <v>1</v>
      </c>
      <c r="L1977" s="30">
        <v>22.661999999999999</v>
      </c>
      <c r="M1977" s="30">
        <v>2</v>
      </c>
      <c r="N1977" s="30">
        <v>0</v>
      </c>
      <c r="O1977" s="30">
        <v>2</v>
      </c>
      <c r="P1977" s="30">
        <v>5</v>
      </c>
      <c r="Q1977" s="30">
        <f t="shared" si="270"/>
        <v>5.99</v>
      </c>
      <c r="R1977" s="30">
        <f t="shared" si="271"/>
        <v>3.363</v>
      </c>
      <c r="S1977" s="30">
        <f t="shared" si="272"/>
        <v>1</v>
      </c>
      <c r="T1977" s="30">
        <f t="shared" si="273"/>
        <v>22.661999999999999</v>
      </c>
      <c r="U1977" s="30">
        <f t="shared" si="274"/>
        <v>2</v>
      </c>
      <c r="V1977" s="30">
        <f t="shared" si="275"/>
        <v>0</v>
      </c>
      <c r="W1977" s="30">
        <f t="shared" si="276"/>
        <v>2</v>
      </c>
      <c r="X1977" s="30">
        <f t="shared" si="277"/>
        <v>5</v>
      </c>
      <c r="Y1977" s="30">
        <f t="shared" si="278"/>
        <v>42.015000000000001</v>
      </c>
    </row>
    <row r="1978" spans="1:25" x14ac:dyDescent="0.2">
      <c r="A1978" s="28">
        <v>43617</v>
      </c>
      <c r="B1978">
        <v>2019</v>
      </c>
      <c r="C1978">
        <v>6</v>
      </c>
      <c r="D1978" t="s">
        <v>581</v>
      </c>
      <c r="E1978" t="s">
        <v>419</v>
      </c>
      <c r="F1978">
        <v>6</v>
      </c>
      <c r="G1978" t="s">
        <v>1440</v>
      </c>
      <c r="H1978" t="s">
        <v>1440</v>
      </c>
      <c r="I1978" s="30">
        <v>3</v>
      </c>
      <c r="J1978" s="30">
        <v>1.34</v>
      </c>
      <c r="K1978" s="30">
        <v>6</v>
      </c>
      <c r="L1978" s="30">
        <v>21.4</v>
      </c>
      <c r="M1978" s="30">
        <v>1</v>
      </c>
      <c r="N1978" s="30">
        <v>0</v>
      </c>
      <c r="O1978" s="30">
        <v>8</v>
      </c>
      <c r="P1978" s="30">
        <v>4</v>
      </c>
      <c r="Q1978" s="30">
        <f t="shared" si="270"/>
        <v>3</v>
      </c>
      <c r="R1978" s="30">
        <f t="shared" si="271"/>
        <v>1.34</v>
      </c>
      <c r="S1978" s="30">
        <f t="shared" si="272"/>
        <v>6</v>
      </c>
      <c r="T1978" s="30">
        <f t="shared" si="273"/>
        <v>21.4</v>
      </c>
      <c r="U1978" s="30">
        <f t="shared" si="274"/>
        <v>1</v>
      </c>
      <c r="V1978" s="30">
        <f t="shared" si="275"/>
        <v>0</v>
      </c>
      <c r="W1978" s="30">
        <f t="shared" si="276"/>
        <v>8</v>
      </c>
      <c r="X1978" s="30">
        <f t="shared" si="277"/>
        <v>4</v>
      </c>
      <c r="Y1978" s="30">
        <f t="shared" si="278"/>
        <v>44.739999999999995</v>
      </c>
    </row>
    <row r="1979" spans="1:25" x14ac:dyDescent="0.2">
      <c r="A1979" s="28">
        <v>43618</v>
      </c>
      <c r="B1979">
        <v>2019</v>
      </c>
      <c r="C1979">
        <v>6</v>
      </c>
      <c r="D1979" t="s">
        <v>581</v>
      </c>
      <c r="E1979" t="s">
        <v>421</v>
      </c>
      <c r="F1979">
        <v>7</v>
      </c>
      <c r="G1979" t="s">
        <v>1440</v>
      </c>
      <c r="H1979" t="s">
        <v>1440</v>
      </c>
      <c r="I1979" s="30">
        <v>4</v>
      </c>
      <c r="J1979" s="30">
        <v>2.66</v>
      </c>
      <c r="K1979" s="30">
        <v>3.05</v>
      </c>
      <c r="L1979" s="30">
        <v>28</v>
      </c>
      <c r="M1979" s="30">
        <v>4</v>
      </c>
      <c r="N1979" s="30">
        <v>1</v>
      </c>
      <c r="O1979" s="30">
        <v>6</v>
      </c>
      <c r="P1979" s="30">
        <v>4</v>
      </c>
      <c r="Q1979" s="30">
        <f t="shared" si="270"/>
        <v>4</v>
      </c>
      <c r="R1979" s="30">
        <f t="shared" si="271"/>
        <v>2.66</v>
      </c>
      <c r="S1979" s="30">
        <f t="shared" si="272"/>
        <v>3.05</v>
      </c>
      <c r="T1979" s="30">
        <f t="shared" si="273"/>
        <v>28</v>
      </c>
      <c r="U1979" s="30">
        <f t="shared" si="274"/>
        <v>4</v>
      </c>
      <c r="V1979" s="30">
        <f t="shared" si="275"/>
        <v>1</v>
      </c>
      <c r="W1979" s="30">
        <f t="shared" si="276"/>
        <v>6</v>
      </c>
      <c r="X1979" s="30">
        <f t="shared" si="277"/>
        <v>4</v>
      </c>
      <c r="Y1979" s="30">
        <f t="shared" si="278"/>
        <v>52.71</v>
      </c>
    </row>
    <row r="1980" spans="1:25" x14ac:dyDescent="0.2">
      <c r="A1980" s="28">
        <v>43619</v>
      </c>
      <c r="B1980">
        <v>2019</v>
      </c>
      <c r="C1980">
        <v>6</v>
      </c>
      <c r="D1980" t="s">
        <v>581</v>
      </c>
      <c r="E1980" t="s">
        <v>62</v>
      </c>
      <c r="F1980">
        <v>1</v>
      </c>
      <c r="G1980" t="s">
        <v>1440</v>
      </c>
      <c r="H1980" t="s">
        <v>1440</v>
      </c>
      <c r="I1980" s="30">
        <v>0.33</v>
      </c>
      <c r="J1980" s="30">
        <v>2.5049999999999999</v>
      </c>
      <c r="K1980" s="30">
        <v>4</v>
      </c>
      <c r="L1980" s="30">
        <v>15.4</v>
      </c>
      <c r="M1980" s="30">
        <v>4</v>
      </c>
      <c r="N1980" s="30">
        <v>0</v>
      </c>
      <c r="O1980" s="30">
        <v>5</v>
      </c>
      <c r="P1980" s="30">
        <v>10</v>
      </c>
      <c r="Q1980" s="30">
        <f t="shared" si="270"/>
        <v>0.33</v>
      </c>
      <c r="R1980" s="30">
        <f t="shared" si="271"/>
        <v>2.5049999999999999</v>
      </c>
      <c r="S1980" s="30">
        <f t="shared" si="272"/>
        <v>4</v>
      </c>
      <c r="T1980" s="30">
        <f t="shared" si="273"/>
        <v>15.4</v>
      </c>
      <c r="U1980" s="30">
        <f t="shared" si="274"/>
        <v>4</v>
      </c>
      <c r="V1980" s="30">
        <f t="shared" si="275"/>
        <v>0</v>
      </c>
      <c r="W1980" s="30">
        <f t="shared" si="276"/>
        <v>5</v>
      </c>
      <c r="X1980" s="30">
        <f t="shared" si="277"/>
        <v>10</v>
      </c>
      <c r="Y1980" s="30">
        <f t="shared" si="278"/>
        <v>41.234999999999999</v>
      </c>
    </row>
    <row r="1981" spans="1:25" x14ac:dyDescent="0.2">
      <c r="A1981" s="28">
        <v>43620</v>
      </c>
      <c r="B1981">
        <v>2019</v>
      </c>
      <c r="C1981">
        <v>6</v>
      </c>
      <c r="D1981" t="s">
        <v>581</v>
      </c>
      <c r="E1981" t="s">
        <v>411</v>
      </c>
      <c r="F1981">
        <v>2</v>
      </c>
      <c r="G1981" t="s">
        <v>1440</v>
      </c>
      <c r="H1981" t="s">
        <v>1440</v>
      </c>
      <c r="I1981" s="30">
        <v>6.34</v>
      </c>
      <c r="J1981" s="30">
        <v>2.823</v>
      </c>
      <c r="K1981" s="30">
        <v>5.35</v>
      </c>
      <c r="L1981" s="30">
        <v>28.2</v>
      </c>
      <c r="M1981" s="30">
        <v>9</v>
      </c>
      <c r="N1981" s="30">
        <v>1</v>
      </c>
      <c r="O1981" s="30">
        <v>12</v>
      </c>
      <c r="P1981" s="30">
        <v>5</v>
      </c>
      <c r="Q1981" s="30">
        <f t="shared" si="270"/>
        <v>6.34</v>
      </c>
      <c r="R1981" s="30">
        <f t="shared" si="271"/>
        <v>2.823</v>
      </c>
      <c r="S1981" s="30">
        <f t="shared" si="272"/>
        <v>5.35</v>
      </c>
      <c r="T1981" s="30">
        <f t="shared" si="273"/>
        <v>28.2</v>
      </c>
      <c r="U1981" s="30">
        <f t="shared" si="274"/>
        <v>9</v>
      </c>
      <c r="V1981" s="30">
        <f t="shared" si="275"/>
        <v>1</v>
      </c>
      <c r="W1981" s="30">
        <f t="shared" si="276"/>
        <v>12</v>
      </c>
      <c r="X1981" s="30">
        <f t="shared" si="277"/>
        <v>5</v>
      </c>
      <c r="Y1981" s="30">
        <f t="shared" si="278"/>
        <v>69.712999999999994</v>
      </c>
    </row>
    <row r="1982" spans="1:25" x14ac:dyDescent="0.2">
      <c r="A1982" s="28">
        <v>43621</v>
      </c>
      <c r="B1982">
        <v>2019</v>
      </c>
      <c r="C1982">
        <v>6</v>
      </c>
      <c r="D1982" t="s">
        <v>581</v>
      </c>
      <c r="E1982" t="s">
        <v>413</v>
      </c>
      <c r="F1982">
        <v>3</v>
      </c>
      <c r="G1982" t="s">
        <v>1440</v>
      </c>
      <c r="H1982" t="s">
        <v>1440</v>
      </c>
      <c r="I1982" s="30">
        <v>5</v>
      </c>
      <c r="J1982" s="30">
        <v>1.77</v>
      </c>
      <c r="K1982" s="30">
        <v>2.1</v>
      </c>
      <c r="L1982" s="30">
        <v>26.1</v>
      </c>
      <c r="M1982" s="30">
        <v>7</v>
      </c>
      <c r="N1982" s="30">
        <v>0</v>
      </c>
      <c r="O1982" s="30">
        <v>1</v>
      </c>
      <c r="P1982" s="30">
        <v>2</v>
      </c>
      <c r="Q1982" s="30">
        <f t="shared" si="270"/>
        <v>5</v>
      </c>
      <c r="R1982" s="30">
        <f t="shared" si="271"/>
        <v>1.77</v>
      </c>
      <c r="S1982" s="30">
        <f t="shared" si="272"/>
        <v>2.1</v>
      </c>
      <c r="T1982" s="30">
        <f t="shared" si="273"/>
        <v>26.1</v>
      </c>
      <c r="U1982" s="30">
        <f t="shared" si="274"/>
        <v>7</v>
      </c>
      <c r="V1982" s="30">
        <f t="shared" si="275"/>
        <v>0</v>
      </c>
      <c r="W1982" s="30">
        <f t="shared" si="276"/>
        <v>1</v>
      </c>
      <c r="X1982" s="30">
        <f t="shared" si="277"/>
        <v>2</v>
      </c>
      <c r="Y1982" s="30">
        <f t="shared" si="278"/>
        <v>44.97</v>
      </c>
    </row>
    <row r="1983" spans="1:25" x14ac:dyDescent="0.2">
      <c r="A1983" s="28">
        <v>43622</v>
      </c>
      <c r="B1983">
        <v>2019</v>
      </c>
      <c r="C1983">
        <v>6</v>
      </c>
      <c r="D1983" t="s">
        <v>581</v>
      </c>
      <c r="E1983" t="s">
        <v>415</v>
      </c>
      <c r="F1983">
        <v>4</v>
      </c>
      <c r="G1983" t="s">
        <v>1440</v>
      </c>
      <c r="H1983" t="s">
        <v>1440</v>
      </c>
      <c r="I1983" s="30">
        <v>7.67</v>
      </c>
      <c r="J1983" s="30">
        <v>2.0760000000000001</v>
      </c>
      <c r="K1983" s="30">
        <v>6.35</v>
      </c>
      <c r="L1983" s="30">
        <v>27</v>
      </c>
      <c r="M1983" s="30">
        <v>7</v>
      </c>
      <c r="N1983" s="30">
        <v>2</v>
      </c>
      <c r="O1983" s="30">
        <v>11</v>
      </c>
      <c r="P1983" s="30">
        <v>4</v>
      </c>
      <c r="Q1983" s="30">
        <f t="shared" si="270"/>
        <v>7.67</v>
      </c>
      <c r="R1983" s="30">
        <f t="shared" si="271"/>
        <v>2.0760000000000001</v>
      </c>
      <c r="S1983" s="30">
        <f t="shared" si="272"/>
        <v>6.35</v>
      </c>
      <c r="T1983" s="30">
        <f t="shared" si="273"/>
        <v>27</v>
      </c>
      <c r="U1983" s="30">
        <f t="shared" si="274"/>
        <v>7</v>
      </c>
      <c r="V1983" s="30">
        <f t="shared" si="275"/>
        <v>2</v>
      </c>
      <c r="W1983" s="30">
        <f t="shared" si="276"/>
        <v>11</v>
      </c>
      <c r="X1983" s="30">
        <f t="shared" si="277"/>
        <v>4</v>
      </c>
      <c r="Y1983" s="30">
        <f t="shared" si="278"/>
        <v>67.096000000000004</v>
      </c>
    </row>
    <row r="1984" spans="1:25" x14ac:dyDescent="0.2">
      <c r="A1984" s="28">
        <v>43623</v>
      </c>
      <c r="B1984">
        <v>2019</v>
      </c>
      <c r="C1984">
        <v>6</v>
      </c>
      <c r="D1984" t="s">
        <v>581</v>
      </c>
      <c r="E1984" t="s">
        <v>417</v>
      </c>
      <c r="F1984">
        <v>5</v>
      </c>
      <c r="G1984" t="s">
        <v>1440</v>
      </c>
      <c r="H1984" t="s">
        <v>1440</v>
      </c>
      <c r="I1984" s="30">
        <v>6</v>
      </c>
      <c r="J1984" s="30">
        <v>2.67</v>
      </c>
      <c r="K1984" s="30">
        <v>2</v>
      </c>
      <c r="L1984" s="30">
        <v>22</v>
      </c>
      <c r="M1984" s="30">
        <v>6</v>
      </c>
      <c r="N1984" s="30">
        <v>0</v>
      </c>
      <c r="O1984" s="30">
        <v>16</v>
      </c>
      <c r="P1984" s="30">
        <v>0</v>
      </c>
      <c r="Q1984" s="30">
        <f t="shared" si="270"/>
        <v>6</v>
      </c>
      <c r="R1984" s="30">
        <f t="shared" si="271"/>
        <v>2.67</v>
      </c>
      <c r="S1984" s="30">
        <f t="shared" si="272"/>
        <v>2</v>
      </c>
      <c r="T1984" s="30">
        <f t="shared" si="273"/>
        <v>22</v>
      </c>
      <c r="U1984" s="30">
        <f t="shared" si="274"/>
        <v>6</v>
      </c>
      <c r="V1984" s="30">
        <f t="shared" si="275"/>
        <v>0</v>
      </c>
      <c r="W1984" s="30">
        <f t="shared" si="276"/>
        <v>16</v>
      </c>
      <c r="X1984" s="30">
        <f t="shared" si="277"/>
        <v>0</v>
      </c>
      <c r="Y1984" s="30">
        <f t="shared" si="278"/>
        <v>54.67</v>
      </c>
    </row>
    <row r="1985" spans="1:25" x14ac:dyDescent="0.2">
      <c r="A1985" s="28">
        <v>43624</v>
      </c>
      <c r="B1985">
        <v>2019</v>
      </c>
      <c r="C1985">
        <v>6</v>
      </c>
      <c r="D1985" t="s">
        <v>581</v>
      </c>
      <c r="E1985" t="s">
        <v>419</v>
      </c>
      <c r="F1985">
        <v>6</v>
      </c>
      <c r="G1985" t="s">
        <v>1440</v>
      </c>
      <c r="H1985" t="s">
        <v>1440</v>
      </c>
      <c r="I1985" s="30">
        <v>3</v>
      </c>
      <c r="J1985" s="30">
        <v>3.66</v>
      </c>
      <c r="K1985" s="30">
        <v>1</v>
      </c>
      <c r="L1985" s="30">
        <v>22.4</v>
      </c>
      <c r="M1985" s="30">
        <v>12</v>
      </c>
      <c r="N1985" s="30">
        <v>0</v>
      </c>
      <c r="O1985" s="30">
        <v>0</v>
      </c>
      <c r="P1985" s="30">
        <v>2.1</v>
      </c>
      <c r="Q1985" s="30">
        <f t="shared" si="270"/>
        <v>3</v>
      </c>
      <c r="R1985" s="30">
        <f t="shared" si="271"/>
        <v>3.66</v>
      </c>
      <c r="S1985" s="30">
        <f t="shared" si="272"/>
        <v>1</v>
      </c>
      <c r="T1985" s="30">
        <f t="shared" si="273"/>
        <v>22.4</v>
      </c>
      <c r="U1985" s="30">
        <f t="shared" si="274"/>
        <v>12</v>
      </c>
      <c r="V1985" s="30">
        <f t="shared" si="275"/>
        <v>0</v>
      </c>
      <c r="W1985" s="30">
        <f t="shared" si="276"/>
        <v>0</v>
      </c>
      <c r="X1985" s="30">
        <f t="shared" si="277"/>
        <v>2.1</v>
      </c>
      <c r="Y1985" s="30">
        <f t="shared" si="278"/>
        <v>44.160000000000004</v>
      </c>
    </row>
    <row r="1986" spans="1:25" x14ac:dyDescent="0.2">
      <c r="A1986" s="28">
        <v>43625</v>
      </c>
      <c r="B1986">
        <v>2019</v>
      </c>
      <c r="C1986">
        <v>6</v>
      </c>
      <c r="D1986" t="s">
        <v>581</v>
      </c>
      <c r="E1986" t="s">
        <v>421</v>
      </c>
      <c r="F1986">
        <v>7</v>
      </c>
      <c r="G1986" t="s">
        <v>1440</v>
      </c>
      <c r="H1986" t="s">
        <v>1440</v>
      </c>
      <c r="I1986" s="30">
        <v>9.33</v>
      </c>
      <c r="J1986" s="30">
        <v>1.0329999999999999</v>
      </c>
      <c r="K1986" s="30">
        <v>8</v>
      </c>
      <c r="L1986" s="30">
        <v>16.5</v>
      </c>
      <c r="M1986" s="30">
        <v>7</v>
      </c>
      <c r="N1986" s="30">
        <v>4</v>
      </c>
      <c r="O1986" s="30">
        <v>0</v>
      </c>
      <c r="P1986" s="30">
        <v>5</v>
      </c>
      <c r="Q1986" s="30">
        <f t="shared" ref="Q1986:Q2049" si="279">IF($H1986="Oui",I1986,"")</f>
        <v>9.33</v>
      </c>
      <c r="R1986" s="30">
        <f t="shared" ref="R1986:R2049" si="280">IF($H1986="Oui",J1986,"")</f>
        <v>1.0329999999999999</v>
      </c>
      <c r="S1986" s="30">
        <f t="shared" ref="S1986:S2049" si="281">IF($H1986="Oui",K1986,"")</f>
        <v>8</v>
      </c>
      <c r="T1986" s="30">
        <f t="shared" ref="T1986:T2049" si="282">IF($H1986="Oui",L1986,"")</f>
        <v>16.5</v>
      </c>
      <c r="U1986" s="30">
        <f t="shared" ref="U1986:U2049" si="283">IF($H1986="Oui",M1986,"")</f>
        <v>7</v>
      </c>
      <c r="V1986" s="30">
        <f t="shared" ref="V1986:V2049" si="284">IF($H1986="Oui",N1986,"")</f>
        <v>4</v>
      </c>
      <c r="W1986" s="30">
        <f t="shared" ref="W1986:W2049" si="285">IF($H1986="Oui",O1986,"")</f>
        <v>0</v>
      </c>
      <c r="X1986" s="30">
        <f t="shared" ref="X1986:X2049" si="286">IF($H1986="Oui",P1986,"")</f>
        <v>5</v>
      </c>
      <c r="Y1986" s="30">
        <f t="shared" ref="Y1986:Y2049" si="287">SUM(I1986:P1986)</f>
        <v>50.863</v>
      </c>
    </row>
    <row r="1987" spans="1:25" x14ac:dyDescent="0.2">
      <c r="A1987" s="28">
        <v>43626</v>
      </c>
      <c r="B1987">
        <v>2019</v>
      </c>
      <c r="C1987">
        <v>6</v>
      </c>
      <c r="D1987" t="s">
        <v>581</v>
      </c>
      <c r="E1987" t="s">
        <v>62</v>
      </c>
      <c r="F1987">
        <v>1</v>
      </c>
      <c r="G1987" t="s">
        <v>1440</v>
      </c>
      <c r="H1987" t="s">
        <v>1440</v>
      </c>
      <c r="I1987" s="30">
        <v>3</v>
      </c>
      <c r="J1987" s="30">
        <v>1.34</v>
      </c>
      <c r="K1987" s="30">
        <v>2</v>
      </c>
      <c r="L1987" s="30">
        <v>15</v>
      </c>
      <c r="M1987" s="30">
        <v>7</v>
      </c>
      <c r="N1987" s="30">
        <v>0</v>
      </c>
      <c r="O1987" s="30">
        <v>6</v>
      </c>
      <c r="P1987" s="30">
        <v>12</v>
      </c>
      <c r="Q1987" s="30">
        <f t="shared" si="279"/>
        <v>3</v>
      </c>
      <c r="R1987" s="30">
        <f t="shared" si="280"/>
        <v>1.34</v>
      </c>
      <c r="S1987" s="30">
        <f t="shared" si="281"/>
        <v>2</v>
      </c>
      <c r="T1987" s="30">
        <f t="shared" si="282"/>
        <v>15</v>
      </c>
      <c r="U1987" s="30">
        <f t="shared" si="283"/>
        <v>7</v>
      </c>
      <c r="V1987" s="30">
        <f t="shared" si="284"/>
        <v>0</v>
      </c>
      <c r="W1987" s="30">
        <f t="shared" si="285"/>
        <v>6</v>
      </c>
      <c r="X1987" s="30">
        <f t="shared" si="286"/>
        <v>12</v>
      </c>
      <c r="Y1987" s="30">
        <f t="shared" si="287"/>
        <v>46.34</v>
      </c>
    </row>
    <row r="1988" spans="1:25" x14ac:dyDescent="0.2">
      <c r="A1988" s="28">
        <v>43627</v>
      </c>
      <c r="B1988">
        <v>2019</v>
      </c>
      <c r="C1988">
        <v>6</v>
      </c>
      <c r="D1988" t="s">
        <v>581</v>
      </c>
      <c r="E1988" t="s">
        <v>411</v>
      </c>
      <c r="F1988">
        <v>2</v>
      </c>
      <c r="G1988" t="s">
        <v>1440</v>
      </c>
      <c r="H1988" t="s">
        <v>1440</v>
      </c>
      <c r="I1988" s="30">
        <v>11.34</v>
      </c>
      <c r="J1988" s="30">
        <v>3.33</v>
      </c>
      <c r="K1988" s="30">
        <v>10.5</v>
      </c>
      <c r="L1988" s="30">
        <v>25</v>
      </c>
      <c r="M1988" s="30">
        <v>9</v>
      </c>
      <c r="N1988" s="30">
        <v>0</v>
      </c>
      <c r="O1988" s="30">
        <v>7</v>
      </c>
      <c r="P1988" s="30">
        <v>6</v>
      </c>
      <c r="Q1988" s="30">
        <f t="shared" si="279"/>
        <v>11.34</v>
      </c>
      <c r="R1988" s="30">
        <f t="shared" si="280"/>
        <v>3.33</v>
      </c>
      <c r="S1988" s="30">
        <f t="shared" si="281"/>
        <v>10.5</v>
      </c>
      <c r="T1988" s="30">
        <f t="shared" si="282"/>
        <v>25</v>
      </c>
      <c r="U1988" s="30">
        <f t="shared" si="283"/>
        <v>9</v>
      </c>
      <c r="V1988" s="30">
        <f t="shared" si="284"/>
        <v>0</v>
      </c>
      <c r="W1988" s="30">
        <f t="shared" si="285"/>
        <v>7</v>
      </c>
      <c r="X1988" s="30">
        <f t="shared" si="286"/>
        <v>6</v>
      </c>
      <c r="Y1988" s="30">
        <f t="shared" si="287"/>
        <v>72.17</v>
      </c>
    </row>
    <row r="1989" spans="1:25" x14ac:dyDescent="0.2">
      <c r="A1989" s="28">
        <v>43628</v>
      </c>
      <c r="B1989">
        <v>2019</v>
      </c>
      <c r="C1989">
        <v>6</v>
      </c>
      <c r="D1989" t="s">
        <v>581</v>
      </c>
      <c r="E1989" t="s">
        <v>413</v>
      </c>
      <c r="F1989">
        <v>3</v>
      </c>
      <c r="G1989" t="s">
        <v>1440</v>
      </c>
      <c r="H1989" t="s">
        <v>1440</v>
      </c>
      <c r="I1989" s="30">
        <v>8</v>
      </c>
      <c r="J1989" s="30">
        <v>3.4060000000000001</v>
      </c>
      <c r="K1989" s="30">
        <v>1</v>
      </c>
      <c r="L1989" s="30">
        <v>16.2</v>
      </c>
      <c r="M1989" s="30">
        <v>11</v>
      </c>
      <c r="N1989" s="30">
        <v>0</v>
      </c>
      <c r="O1989" s="30">
        <v>1</v>
      </c>
      <c r="P1989" s="30">
        <v>7</v>
      </c>
      <c r="Q1989" s="30">
        <f t="shared" si="279"/>
        <v>8</v>
      </c>
      <c r="R1989" s="30">
        <f t="shared" si="280"/>
        <v>3.4060000000000001</v>
      </c>
      <c r="S1989" s="30">
        <f t="shared" si="281"/>
        <v>1</v>
      </c>
      <c r="T1989" s="30">
        <f t="shared" si="282"/>
        <v>16.2</v>
      </c>
      <c r="U1989" s="30">
        <f t="shared" si="283"/>
        <v>11</v>
      </c>
      <c r="V1989" s="30">
        <f t="shared" si="284"/>
        <v>0</v>
      </c>
      <c r="W1989" s="30">
        <f t="shared" si="285"/>
        <v>1</v>
      </c>
      <c r="X1989" s="30">
        <f t="shared" si="286"/>
        <v>7</v>
      </c>
      <c r="Y1989" s="30">
        <f t="shared" si="287"/>
        <v>47.606000000000002</v>
      </c>
    </row>
    <row r="1990" spans="1:25" x14ac:dyDescent="0.2">
      <c r="A1990" s="28">
        <v>43629</v>
      </c>
      <c r="B1990">
        <v>2019</v>
      </c>
      <c r="C1990">
        <v>6</v>
      </c>
      <c r="D1990" t="s">
        <v>581</v>
      </c>
      <c r="E1990" t="s">
        <v>415</v>
      </c>
      <c r="F1990">
        <v>4</v>
      </c>
      <c r="G1990" t="s">
        <v>1440</v>
      </c>
      <c r="H1990" t="s">
        <v>1440</v>
      </c>
      <c r="I1990" s="30">
        <v>0.68</v>
      </c>
      <c r="J1990" s="30">
        <v>3.02</v>
      </c>
      <c r="K1990" s="30">
        <v>0.25</v>
      </c>
      <c r="L1990" s="30">
        <v>19.399999999999999</v>
      </c>
      <c r="M1990" s="30">
        <v>2</v>
      </c>
      <c r="N1990" s="30">
        <v>0</v>
      </c>
      <c r="O1990" s="30">
        <v>2</v>
      </c>
      <c r="P1990" s="30">
        <v>9</v>
      </c>
      <c r="Q1990" s="30">
        <f t="shared" si="279"/>
        <v>0.68</v>
      </c>
      <c r="R1990" s="30">
        <f t="shared" si="280"/>
        <v>3.02</v>
      </c>
      <c r="S1990" s="30">
        <f t="shared" si="281"/>
        <v>0.25</v>
      </c>
      <c r="T1990" s="30">
        <f t="shared" si="282"/>
        <v>19.399999999999999</v>
      </c>
      <c r="U1990" s="30">
        <f t="shared" si="283"/>
        <v>2</v>
      </c>
      <c r="V1990" s="30">
        <f t="shared" si="284"/>
        <v>0</v>
      </c>
      <c r="W1990" s="30">
        <f t="shared" si="285"/>
        <v>2</v>
      </c>
      <c r="X1990" s="30">
        <f t="shared" si="286"/>
        <v>9</v>
      </c>
      <c r="Y1990" s="30">
        <f t="shared" si="287"/>
        <v>36.349999999999994</v>
      </c>
    </row>
    <row r="1991" spans="1:25" x14ac:dyDescent="0.2">
      <c r="A1991" s="28">
        <v>43630</v>
      </c>
      <c r="B1991">
        <v>2019</v>
      </c>
      <c r="C1991">
        <v>6</v>
      </c>
      <c r="D1991" t="s">
        <v>581</v>
      </c>
      <c r="E1991" t="s">
        <v>417</v>
      </c>
      <c r="F1991">
        <v>5</v>
      </c>
      <c r="G1991" t="s">
        <v>1440</v>
      </c>
      <c r="H1991" t="s">
        <v>1440</v>
      </c>
      <c r="I1991" s="30">
        <v>3.18</v>
      </c>
      <c r="J1991" s="30">
        <v>3.35</v>
      </c>
      <c r="K1991" s="30">
        <v>3</v>
      </c>
      <c r="L1991" s="30">
        <v>15</v>
      </c>
      <c r="M1991" s="30">
        <v>2</v>
      </c>
      <c r="N1991" s="30">
        <v>1</v>
      </c>
      <c r="O1991" s="30">
        <v>0</v>
      </c>
      <c r="P1991" s="30">
        <v>6</v>
      </c>
      <c r="Q1991" s="30">
        <f t="shared" si="279"/>
        <v>3.18</v>
      </c>
      <c r="R1991" s="30">
        <f t="shared" si="280"/>
        <v>3.35</v>
      </c>
      <c r="S1991" s="30">
        <f t="shared" si="281"/>
        <v>3</v>
      </c>
      <c r="T1991" s="30">
        <f t="shared" si="282"/>
        <v>15</v>
      </c>
      <c r="U1991" s="30">
        <f t="shared" si="283"/>
        <v>2</v>
      </c>
      <c r="V1991" s="30">
        <f t="shared" si="284"/>
        <v>1</v>
      </c>
      <c r="W1991" s="30">
        <f t="shared" si="285"/>
        <v>0</v>
      </c>
      <c r="X1991" s="30">
        <f t="shared" si="286"/>
        <v>6</v>
      </c>
      <c r="Y1991" s="30">
        <f t="shared" si="287"/>
        <v>33.53</v>
      </c>
    </row>
    <row r="1992" spans="1:25" x14ac:dyDescent="0.2">
      <c r="A1992" s="28">
        <v>43631</v>
      </c>
      <c r="B1992">
        <v>2019</v>
      </c>
      <c r="C1992">
        <v>6</v>
      </c>
      <c r="D1992" t="s">
        <v>581</v>
      </c>
      <c r="E1992" t="s">
        <v>419</v>
      </c>
      <c r="F1992">
        <v>6</v>
      </c>
      <c r="G1992" t="s">
        <v>1440</v>
      </c>
      <c r="H1992" t="s">
        <v>1440</v>
      </c>
      <c r="I1992" s="30">
        <v>7</v>
      </c>
      <c r="J1992" s="30">
        <v>3.4630000000000001</v>
      </c>
      <c r="K1992" s="30">
        <v>5</v>
      </c>
      <c r="L1992" s="30">
        <v>15</v>
      </c>
      <c r="M1992" s="30">
        <v>13</v>
      </c>
      <c r="N1992" s="30">
        <v>0</v>
      </c>
      <c r="O1992" s="30">
        <v>7</v>
      </c>
      <c r="P1992" s="30">
        <v>8</v>
      </c>
      <c r="Q1992" s="30">
        <f t="shared" si="279"/>
        <v>7</v>
      </c>
      <c r="R1992" s="30">
        <f t="shared" si="280"/>
        <v>3.4630000000000001</v>
      </c>
      <c r="S1992" s="30">
        <f t="shared" si="281"/>
        <v>5</v>
      </c>
      <c r="T1992" s="30">
        <f t="shared" si="282"/>
        <v>15</v>
      </c>
      <c r="U1992" s="30">
        <f t="shared" si="283"/>
        <v>13</v>
      </c>
      <c r="V1992" s="30">
        <f t="shared" si="284"/>
        <v>0</v>
      </c>
      <c r="W1992" s="30">
        <f t="shared" si="285"/>
        <v>7</v>
      </c>
      <c r="X1992" s="30">
        <f t="shared" si="286"/>
        <v>8</v>
      </c>
      <c r="Y1992" s="30">
        <f t="shared" si="287"/>
        <v>58.463000000000001</v>
      </c>
    </row>
    <row r="1993" spans="1:25" x14ac:dyDescent="0.2">
      <c r="A1993" s="28">
        <v>43632</v>
      </c>
      <c r="B1993">
        <v>2019</v>
      </c>
      <c r="C1993">
        <v>6</v>
      </c>
      <c r="D1993" t="s">
        <v>581</v>
      </c>
      <c r="E1993" t="s">
        <v>421</v>
      </c>
      <c r="F1993">
        <v>7</v>
      </c>
      <c r="G1993" t="s">
        <v>1440</v>
      </c>
      <c r="H1993" t="s">
        <v>1440</v>
      </c>
      <c r="I1993" s="30">
        <v>4</v>
      </c>
      <c r="J1993" s="30">
        <v>5.35</v>
      </c>
      <c r="K1993" s="30">
        <v>3</v>
      </c>
      <c r="L1993" s="30">
        <v>18</v>
      </c>
      <c r="M1993" s="30">
        <v>2</v>
      </c>
      <c r="N1993" s="30">
        <v>0</v>
      </c>
      <c r="O1993" s="30">
        <v>0</v>
      </c>
      <c r="P1993" s="30">
        <v>9</v>
      </c>
      <c r="Q1993" s="30">
        <f t="shared" si="279"/>
        <v>4</v>
      </c>
      <c r="R1993" s="30">
        <f t="shared" si="280"/>
        <v>5.35</v>
      </c>
      <c r="S1993" s="30">
        <f t="shared" si="281"/>
        <v>3</v>
      </c>
      <c r="T1993" s="30">
        <f t="shared" si="282"/>
        <v>18</v>
      </c>
      <c r="U1993" s="30">
        <f t="shared" si="283"/>
        <v>2</v>
      </c>
      <c r="V1993" s="30">
        <f t="shared" si="284"/>
        <v>0</v>
      </c>
      <c r="W1993" s="30">
        <f t="shared" si="285"/>
        <v>0</v>
      </c>
      <c r="X1993" s="30">
        <f t="shared" si="286"/>
        <v>9</v>
      </c>
      <c r="Y1993" s="30">
        <f t="shared" si="287"/>
        <v>41.35</v>
      </c>
    </row>
    <row r="1994" spans="1:25" x14ac:dyDescent="0.2">
      <c r="A1994" s="28">
        <v>43633</v>
      </c>
      <c r="B1994">
        <v>2019</v>
      </c>
      <c r="C1994">
        <v>6</v>
      </c>
      <c r="D1994" t="s">
        <v>581</v>
      </c>
      <c r="E1994" t="s">
        <v>62</v>
      </c>
      <c r="F1994">
        <v>1</v>
      </c>
      <c r="G1994" t="s">
        <v>1440</v>
      </c>
      <c r="H1994" t="s">
        <v>1440</v>
      </c>
      <c r="I1994" s="30">
        <v>6.66</v>
      </c>
      <c r="J1994" s="30">
        <v>4.66</v>
      </c>
      <c r="K1994" s="30">
        <v>3</v>
      </c>
      <c r="L1994" s="30">
        <v>18</v>
      </c>
      <c r="M1994" s="30">
        <v>6</v>
      </c>
      <c r="N1994" s="30">
        <v>0</v>
      </c>
      <c r="O1994" s="30">
        <v>2</v>
      </c>
      <c r="P1994" s="30">
        <v>2.34</v>
      </c>
      <c r="Q1994" s="30">
        <f t="shared" si="279"/>
        <v>6.66</v>
      </c>
      <c r="R1994" s="30">
        <f t="shared" si="280"/>
        <v>4.66</v>
      </c>
      <c r="S1994" s="30">
        <f t="shared" si="281"/>
        <v>3</v>
      </c>
      <c r="T1994" s="30">
        <f t="shared" si="282"/>
        <v>18</v>
      </c>
      <c r="U1994" s="30">
        <f t="shared" si="283"/>
        <v>6</v>
      </c>
      <c r="V1994" s="30">
        <f t="shared" si="284"/>
        <v>0</v>
      </c>
      <c r="W1994" s="30">
        <f t="shared" si="285"/>
        <v>2</v>
      </c>
      <c r="X1994" s="30">
        <f t="shared" si="286"/>
        <v>2.34</v>
      </c>
      <c r="Y1994" s="30">
        <f t="shared" si="287"/>
        <v>42.66</v>
      </c>
    </row>
    <row r="1995" spans="1:25" x14ac:dyDescent="0.2">
      <c r="A1995" s="28">
        <v>43634</v>
      </c>
      <c r="B1995">
        <v>2019</v>
      </c>
      <c r="C1995">
        <v>6</v>
      </c>
      <c r="D1995" t="s">
        <v>581</v>
      </c>
      <c r="E1995" t="s">
        <v>411</v>
      </c>
      <c r="F1995">
        <v>2</v>
      </c>
      <c r="G1995" t="s">
        <v>1440</v>
      </c>
      <c r="H1995" t="s">
        <v>1440</v>
      </c>
      <c r="I1995" s="30">
        <v>5</v>
      </c>
      <c r="J1995" s="30">
        <v>4.21</v>
      </c>
      <c r="K1995" s="30">
        <v>3</v>
      </c>
      <c r="L1995" s="30">
        <v>29.5</v>
      </c>
      <c r="M1995" s="30">
        <v>8</v>
      </c>
      <c r="N1995" s="30">
        <v>0</v>
      </c>
      <c r="O1995" s="30">
        <v>2</v>
      </c>
      <c r="P1995" s="30">
        <v>12.1</v>
      </c>
      <c r="Q1995" s="30">
        <f t="shared" si="279"/>
        <v>5</v>
      </c>
      <c r="R1995" s="30">
        <f t="shared" si="280"/>
        <v>4.21</v>
      </c>
      <c r="S1995" s="30">
        <f t="shared" si="281"/>
        <v>3</v>
      </c>
      <c r="T1995" s="30">
        <f t="shared" si="282"/>
        <v>29.5</v>
      </c>
      <c r="U1995" s="30">
        <f t="shared" si="283"/>
        <v>8</v>
      </c>
      <c r="V1995" s="30">
        <f t="shared" si="284"/>
        <v>0</v>
      </c>
      <c r="W1995" s="30">
        <f t="shared" si="285"/>
        <v>2</v>
      </c>
      <c r="X1995" s="30">
        <f t="shared" si="286"/>
        <v>12.1</v>
      </c>
      <c r="Y1995" s="30">
        <f t="shared" si="287"/>
        <v>63.81</v>
      </c>
    </row>
    <row r="1996" spans="1:25" x14ac:dyDescent="0.2">
      <c r="A1996" s="28">
        <v>43635</v>
      </c>
      <c r="B1996">
        <v>2019</v>
      </c>
      <c r="C1996">
        <v>6</v>
      </c>
      <c r="D1996" t="s">
        <v>581</v>
      </c>
      <c r="E1996" t="s">
        <v>413</v>
      </c>
      <c r="F1996">
        <v>3</v>
      </c>
      <c r="G1996" t="s">
        <v>1440</v>
      </c>
      <c r="H1996" t="s">
        <v>1440</v>
      </c>
      <c r="I1996" s="30">
        <v>3.67</v>
      </c>
      <c r="J1996" s="30">
        <v>3.0329999999999999</v>
      </c>
      <c r="K1996" s="30">
        <v>3</v>
      </c>
      <c r="L1996" s="30">
        <v>18</v>
      </c>
      <c r="M1996" s="30">
        <v>6</v>
      </c>
      <c r="N1996" s="30">
        <v>1</v>
      </c>
      <c r="O1996" s="30">
        <v>2</v>
      </c>
      <c r="P1996" s="30">
        <v>5.5</v>
      </c>
      <c r="Q1996" s="30">
        <f t="shared" si="279"/>
        <v>3.67</v>
      </c>
      <c r="R1996" s="30">
        <f t="shared" si="280"/>
        <v>3.0329999999999999</v>
      </c>
      <c r="S1996" s="30">
        <f t="shared" si="281"/>
        <v>3</v>
      </c>
      <c r="T1996" s="30">
        <f t="shared" si="282"/>
        <v>18</v>
      </c>
      <c r="U1996" s="30">
        <f t="shared" si="283"/>
        <v>6</v>
      </c>
      <c r="V1996" s="30">
        <f t="shared" si="284"/>
        <v>1</v>
      </c>
      <c r="W1996" s="30">
        <f t="shared" si="285"/>
        <v>2</v>
      </c>
      <c r="X1996" s="30">
        <f t="shared" si="286"/>
        <v>5.5</v>
      </c>
      <c r="Y1996" s="30">
        <f t="shared" si="287"/>
        <v>42.203000000000003</v>
      </c>
    </row>
    <row r="1997" spans="1:25" x14ac:dyDescent="0.2">
      <c r="A1997" s="28">
        <v>43636</v>
      </c>
      <c r="B1997">
        <v>2019</v>
      </c>
      <c r="C1997">
        <v>6</v>
      </c>
      <c r="D1997" t="s">
        <v>581</v>
      </c>
      <c r="E1997" t="s">
        <v>415</v>
      </c>
      <c r="F1997">
        <v>4</v>
      </c>
      <c r="G1997" t="s">
        <v>1440</v>
      </c>
      <c r="H1997" t="s">
        <v>1440</v>
      </c>
      <c r="I1997" s="30">
        <v>5</v>
      </c>
      <c r="J1997" s="30">
        <v>4.3630000000000004</v>
      </c>
      <c r="K1997" s="30">
        <v>3</v>
      </c>
      <c r="L1997" s="30">
        <v>15</v>
      </c>
      <c r="M1997" s="30">
        <v>9</v>
      </c>
      <c r="N1997" s="30">
        <v>4</v>
      </c>
      <c r="O1997" s="30">
        <v>0</v>
      </c>
      <c r="P1997" s="30">
        <v>4</v>
      </c>
      <c r="Q1997" s="30">
        <f t="shared" si="279"/>
        <v>5</v>
      </c>
      <c r="R1997" s="30">
        <f t="shared" si="280"/>
        <v>4.3630000000000004</v>
      </c>
      <c r="S1997" s="30">
        <f t="shared" si="281"/>
        <v>3</v>
      </c>
      <c r="T1997" s="30">
        <f t="shared" si="282"/>
        <v>15</v>
      </c>
      <c r="U1997" s="30">
        <f t="shared" si="283"/>
        <v>9</v>
      </c>
      <c r="V1997" s="30">
        <f t="shared" si="284"/>
        <v>4</v>
      </c>
      <c r="W1997" s="30">
        <f t="shared" si="285"/>
        <v>0</v>
      </c>
      <c r="X1997" s="30">
        <f t="shared" si="286"/>
        <v>4</v>
      </c>
      <c r="Y1997" s="30">
        <f t="shared" si="287"/>
        <v>44.363</v>
      </c>
    </row>
    <row r="1998" spans="1:25" x14ac:dyDescent="0.2">
      <c r="A1998" s="28">
        <v>43637</v>
      </c>
      <c r="B1998">
        <v>2019</v>
      </c>
      <c r="C1998">
        <v>6</v>
      </c>
      <c r="D1998" t="s">
        <v>581</v>
      </c>
      <c r="E1998" t="s">
        <v>417</v>
      </c>
      <c r="F1998">
        <v>5</v>
      </c>
      <c r="G1998" t="s">
        <v>1440</v>
      </c>
      <c r="H1998" t="s">
        <v>1440</v>
      </c>
      <c r="I1998" s="30">
        <v>3</v>
      </c>
      <c r="J1998" s="30">
        <v>2.33</v>
      </c>
      <c r="K1998" s="30">
        <v>3</v>
      </c>
      <c r="L1998" s="30">
        <v>24.8</v>
      </c>
      <c r="M1998" s="30">
        <v>8</v>
      </c>
      <c r="N1998" s="30">
        <v>3</v>
      </c>
      <c r="O1998" s="30">
        <v>4</v>
      </c>
      <c r="P1998" s="30">
        <v>6</v>
      </c>
      <c r="Q1998" s="30">
        <f t="shared" si="279"/>
        <v>3</v>
      </c>
      <c r="R1998" s="30">
        <f t="shared" si="280"/>
        <v>2.33</v>
      </c>
      <c r="S1998" s="30">
        <f t="shared" si="281"/>
        <v>3</v>
      </c>
      <c r="T1998" s="30">
        <f t="shared" si="282"/>
        <v>24.8</v>
      </c>
      <c r="U1998" s="30">
        <f t="shared" si="283"/>
        <v>8</v>
      </c>
      <c r="V1998" s="30">
        <f t="shared" si="284"/>
        <v>3</v>
      </c>
      <c r="W1998" s="30">
        <f t="shared" si="285"/>
        <v>4</v>
      </c>
      <c r="X1998" s="30">
        <f t="shared" si="286"/>
        <v>6</v>
      </c>
      <c r="Y1998" s="30">
        <f t="shared" si="287"/>
        <v>54.13</v>
      </c>
    </row>
    <row r="1999" spans="1:25" x14ac:dyDescent="0.2">
      <c r="A1999" s="28">
        <v>43638</v>
      </c>
      <c r="B1999">
        <v>2019</v>
      </c>
      <c r="C1999">
        <v>6</v>
      </c>
      <c r="D1999" t="s">
        <v>581</v>
      </c>
      <c r="E1999" t="s">
        <v>419</v>
      </c>
      <c r="F1999">
        <v>6</v>
      </c>
      <c r="G1999" t="s">
        <v>1440</v>
      </c>
      <c r="H1999" t="s">
        <v>1440</v>
      </c>
      <c r="I1999" s="30">
        <v>3</v>
      </c>
      <c r="J1999" s="30">
        <v>4</v>
      </c>
      <c r="K1999" s="30">
        <v>0</v>
      </c>
      <c r="L1999" s="30">
        <v>25</v>
      </c>
      <c r="M1999" s="30">
        <v>11</v>
      </c>
      <c r="N1999" s="30">
        <v>2</v>
      </c>
      <c r="O1999" s="30">
        <v>12</v>
      </c>
      <c r="P1999" s="30">
        <v>5</v>
      </c>
      <c r="Q1999" s="30">
        <f t="shared" si="279"/>
        <v>3</v>
      </c>
      <c r="R1999" s="30">
        <f t="shared" si="280"/>
        <v>4</v>
      </c>
      <c r="S1999" s="30">
        <f t="shared" si="281"/>
        <v>0</v>
      </c>
      <c r="T1999" s="30">
        <f t="shared" si="282"/>
        <v>25</v>
      </c>
      <c r="U1999" s="30">
        <f t="shared" si="283"/>
        <v>11</v>
      </c>
      <c r="V1999" s="30">
        <f t="shared" si="284"/>
        <v>2</v>
      </c>
      <c r="W1999" s="30">
        <f t="shared" si="285"/>
        <v>12</v>
      </c>
      <c r="X1999" s="30">
        <f t="shared" si="286"/>
        <v>5</v>
      </c>
      <c r="Y1999" s="30">
        <f t="shared" si="287"/>
        <v>62</v>
      </c>
    </row>
    <row r="2000" spans="1:25" x14ac:dyDescent="0.2">
      <c r="A2000" s="28">
        <v>43639</v>
      </c>
      <c r="B2000">
        <v>2019</v>
      </c>
      <c r="C2000">
        <v>6</v>
      </c>
      <c r="D2000" t="s">
        <v>581</v>
      </c>
      <c r="E2000" t="s">
        <v>421</v>
      </c>
      <c r="F2000">
        <v>7</v>
      </c>
      <c r="G2000" t="s">
        <v>1440</v>
      </c>
      <c r="H2000" t="s">
        <v>1440</v>
      </c>
      <c r="I2000" s="30">
        <v>9.33</v>
      </c>
      <c r="J2000" s="30">
        <v>4.7919999999999998</v>
      </c>
      <c r="K2000" s="30">
        <v>5.5</v>
      </c>
      <c r="L2000" s="30">
        <v>18.2</v>
      </c>
      <c r="M2000" s="30">
        <v>1</v>
      </c>
      <c r="N2000" s="30">
        <v>0</v>
      </c>
      <c r="O2000" s="30">
        <v>10</v>
      </c>
      <c r="P2000" s="30">
        <v>1</v>
      </c>
      <c r="Q2000" s="30">
        <f t="shared" si="279"/>
        <v>9.33</v>
      </c>
      <c r="R2000" s="30">
        <f t="shared" si="280"/>
        <v>4.7919999999999998</v>
      </c>
      <c r="S2000" s="30">
        <f t="shared" si="281"/>
        <v>5.5</v>
      </c>
      <c r="T2000" s="30">
        <f t="shared" si="282"/>
        <v>18.2</v>
      </c>
      <c r="U2000" s="30">
        <f t="shared" si="283"/>
        <v>1</v>
      </c>
      <c r="V2000" s="30">
        <f t="shared" si="284"/>
        <v>0</v>
      </c>
      <c r="W2000" s="30">
        <f t="shared" si="285"/>
        <v>10</v>
      </c>
      <c r="X2000" s="30">
        <f t="shared" si="286"/>
        <v>1</v>
      </c>
      <c r="Y2000" s="30">
        <f t="shared" si="287"/>
        <v>49.822000000000003</v>
      </c>
    </row>
    <row r="2001" spans="1:25" x14ac:dyDescent="0.2">
      <c r="A2001" s="28">
        <v>43640</v>
      </c>
      <c r="B2001">
        <v>2019</v>
      </c>
      <c r="C2001">
        <v>6</v>
      </c>
      <c r="D2001" t="s">
        <v>581</v>
      </c>
      <c r="E2001" t="s">
        <v>62</v>
      </c>
      <c r="F2001">
        <v>1</v>
      </c>
      <c r="G2001" t="s">
        <v>1440</v>
      </c>
      <c r="H2001" t="s">
        <v>1440</v>
      </c>
      <c r="I2001" s="30">
        <v>10</v>
      </c>
      <c r="J2001" s="30">
        <v>4.68</v>
      </c>
      <c r="K2001" s="30">
        <v>3.1</v>
      </c>
      <c r="L2001" s="30">
        <v>19</v>
      </c>
      <c r="M2001" s="30">
        <v>9</v>
      </c>
      <c r="N2001" s="30">
        <v>3</v>
      </c>
      <c r="O2001" s="30">
        <v>3</v>
      </c>
      <c r="P2001" s="30">
        <v>7</v>
      </c>
      <c r="Q2001" s="30">
        <f t="shared" si="279"/>
        <v>10</v>
      </c>
      <c r="R2001" s="30">
        <f t="shared" si="280"/>
        <v>4.68</v>
      </c>
      <c r="S2001" s="30">
        <f t="shared" si="281"/>
        <v>3.1</v>
      </c>
      <c r="T2001" s="30">
        <f t="shared" si="282"/>
        <v>19</v>
      </c>
      <c r="U2001" s="30">
        <f t="shared" si="283"/>
        <v>9</v>
      </c>
      <c r="V2001" s="30">
        <f t="shared" si="284"/>
        <v>3</v>
      </c>
      <c r="W2001" s="30">
        <f t="shared" si="285"/>
        <v>3</v>
      </c>
      <c r="X2001" s="30">
        <f t="shared" si="286"/>
        <v>7</v>
      </c>
      <c r="Y2001" s="30">
        <f t="shared" si="287"/>
        <v>58.78</v>
      </c>
    </row>
    <row r="2002" spans="1:25" x14ac:dyDescent="0.2">
      <c r="A2002" s="28">
        <v>43641</v>
      </c>
      <c r="B2002">
        <v>2019</v>
      </c>
      <c r="C2002">
        <v>6</v>
      </c>
      <c r="D2002" t="s">
        <v>581</v>
      </c>
      <c r="E2002" t="s">
        <v>411</v>
      </c>
      <c r="F2002">
        <v>2</v>
      </c>
      <c r="G2002" t="s">
        <v>1440</v>
      </c>
      <c r="H2002" t="s">
        <v>1440</v>
      </c>
      <c r="I2002" s="30">
        <v>2.34</v>
      </c>
      <c r="J2002" s="30">
        <v>2.6379999999999999</v>
      </c>
      <c r="K2002" s="30">
        <v>5</v>
      </c>
      <c r="L2002" s="30">
        <v>12</v>
      </c>
      <c r="M2002" s="30">
        <v>10</v>
      </c>
      <c r="N2002" s="30">
        <v>1</v>
      </c>
      <c r="O2002" s="30">
        <v>0</v>
      </c>
      <c r="P2002" s="30">
        <v>3</v>
      </c>
      <c r="Q2002" s="30">
        <f t="shared" si="279"/>
        <v>2.34</v>
      </c>
      <c r="R2002" s="30">
        <f t="shared" si="280"/>
        <v>2.6379999999999999</v>
      </c>
      <c r="S2002" s="30">
        <f t="shared" si="281"/>
        <v>5</v>
      </c>
      <c r="T2002" s="30">
        <f t="shared" si="282"/>
        <v>12</v>
      </c>
      <c r="U2002" s="30">
        <f t="shared" si="283"/>
        <v>10</v>
      </c>
      <c r="V2002" s="30">
        <f t="shared" si="284"/>
        <v>1</v>
      </c>
      <c r="W2002" s="30">
        <f t="shared" si="285"/>
        <v>0</v>
      </c>
      <c r="X2002" s="30">
        <f t="shared" si="286"/>
        <v>3</v>
      </c>
      <c r="Y2002" s="30">
        <f t="shared" si="287"/>
        <v>35.978000000000002</v>
      </c>
    </row>
    <row r="2003" spans="1:25" x14ac:dyDescent="0.2">
      <c r="A2003" s="28">
        <v>43642</v>
      </c>
      <c r="B2003">
        <v>2019</v>
      </c>
      <c r="C2003">
        <v>6</v>
      </c>
      <c r="D2003" t="s">
        <v>581</v>
      </c>
      <c r="E2003" t="s">
        <v>413</v>
      </c>
      <c r="F2003">
        <v>3</v>
      </c>
      <c r="G2003" t="s">
        <v>1440</v>
      </c>
      <c r="H2003" t="s">
        <v>1440</v>
      </c>
      <c r="I2003" s="30">
        <v>2</v>
      </c>
      <c r="J2003" s="30">
        <v>3.44</v>
      </c>
      <c r="K2003" s="30">
        <v>1</v>
      </c>
      <c r="L2003" s="30">
        <v>11.6</v>
      </c>
      <c r="M2003" s="30">
        <v>5</v>
      </c>
      <c r="N2003" s="30">
        <v>1</v>
      </c>
      <c r="O2003" s="30">
        <v>0</v>
      </c>
      <c r="P2003" s="30">
        <v>5</v>
      </c>
      <c r="Q2003" s="30">
        <f t="shared" si="279"/>
        <v>2</v>
      </c>
      <c r="R2003" s="30">
        <f t="shared" si="280"/>
        <v>3.44</v>
      </c>
      <c r="S2003" s="30">
        <f t="shared" si="281"/>
        <v>1</v>
      </c>
      <c r="T2003" s="30">
        <f t="shared" si="282"/>
        <v>11.6</v>
      </c>
      <c r="U2003" s="30">
        <f t="shared" si="283"/>
        <v>5</v>
      </c>
      <c r="V2003" s="30">
        <f t="shared" si="284"/>
        <v>1</v>
      </c>
      <c r="W2003" s="30">
        <f t="shared" si="285"/>
        <v>0</v>
      </c>
      <c r="X2003" s="30">
        <f t="shared" si="286"/>
        <v>5</v>
      </c>
      <c r="Y2003" s="30">
        <f t="shared" si="287"/>
        <v>29.04</v>
      </c>
    </row>
    <row r="2004" spans="1:25" x14ac:dyDescent="0.2">
      <c r="A2004" s="28">
        <v>43643</v>
      </c>
      <c r="B2004">
        <v>2019</v>
      </c>
      <c r="C2004">
        <v>6</v>
      </c>
      <c r="D2004" t="s">
        <v>581</v>
      </c>
      <c r="E2004" t="s">
        <v>415</v>
      </c>
      <c r="F2004">
        <v>4</v>
      </c>
      <c r="G2004" t="s">
        <v>1440</v>
      </c>
      <c r="H2004" t="s">
        <v>1440</v>
      </c>
      <c r="I2004" s="30">
        <v>8.16</v>
      </c>
      <c r="J2004" s="30">
        <v>6.33</v>
      </c>
      <c r="K2004" s="30">
        <v>4</v>
      </c>
      <c r="L2004" s="30">
        <v>15</v>
      </c>
      <c r="M2004" s="30">
        <v>5</v>
      </c>
      <c r="N2004" s="30">
        <v>1</v>
      </c>
      <c r="O2004" s="30">
        <v>7</v>
      </c>
      <c r="P2004" s="30">
        <v>2</v>
      </c>
      <c r="Q2004" s="30">
        <f t="shared" si="279"/>
        <v>8.16</v>
      </c>
      <c r="R2004" s="30">
        <f t="shared" si="280"/>
        <v>6.33</v>
      </c>
      <c r="S2004" s="30">
        <f t="shared" si="281"/>
        <v>4</v>
      </c>
      <c r="T2004" s="30">
        <f t="shared" si="282"/>
        <v>15</v>
      </c>
      <c r="U2004" s="30">
        <f t="shared" si="283"/>
        <v>5</v>
      </c>
      <c r="V2004" s="30">
        <f t="shared" si="284"/>
        <v>1</v>
      </c>
      <c r="W2004" s="30">
        <f t="shared" si="285"/>
        <v>7</v>
      </c>
      <c r="X2004" s="30">
        <f t="shared" si="286"/>
        <v>2</v>
      </c>
      <c r="Y2004" s="30">
        <f t="shared" si="287"/>
        <v>48.49</v>
      </c>
    </row>
    <row r="2005" spans="1:25" x14ac:dyDescent="0.2">
      <c r="A2005" s="28">
        <v>43644</v>
      </c>
      <c r="B2005">
        <v>2019</v>
      </c>
      <c r="C2005">
        <v>6</v>
      </c>
      <c r="D2005" t="s">
        <v>581</v>
      </c>
      <c r="E2005" t="s">
        <v>417</v>
      </c>
      <c r="F2005">
        <v>5</v>
      </c>
      <c r="G2005" t="s">
        <v>1440</v>
      </c>
      <c r="H2005" t="s">
        <v>1440</v>
      </c>
      <c r="I2005" s="30">
        <v>4.33</v>
      </c>
      <c r="J2005" s="30">
        <v>1.496</v>
      </c>
      <c r="K2005" s="30">
        <v>2</v>
      </c>
      <c r="L2005" s="30">
        <v>15</v>
      </c>
      <c r="M2005" s="30">
        <v>5</v>
      </c>
      <c r="N2005" s="30">
        <v>0</v>
      </c>
      <c r="O2005" s="30">
        <v>2</v>
      </c>
      <c r="P2005" s="30">
        <v>3</v>
      </c>
      <c r="Q2005" s="30">
        <f t="shared" si="279"/>
        <v>4.33</v>
      </c>
      <c r="R2005" s="30">
        <f t="shared" si="280"/>
        <v>1.496</v>
      </c>
      <c r="S2005" s="30">
        <f t="shared" si="281"/>
        <v>2</v>
      </c>
      <c r="T2005" s="30">
        <f t="shared" si="282"/>
        <v>15</v>
      </c>
      <c r="U2005" s="30">
        <f t="shared" si="283"/>
        <v>5</v>
      </c>
      <c r="V2005" s="30">
        <f t="shared" si="284"/>
        <v>0</v>
      </c>
      <c r="W2005" s="30">
        <f t="shared" si="285"/>
        <v>2</v>
      </c>
      <c r="X2005" s="30">
        <f t="shared" si="286"/>
        <v>3</v>
      </c>
      <c r="Y2005" s="30">
        <f t="shared" si="287"/>
        <v>32.826000000000001</v>
      </c>
    </row>
    <row r="2006" spans="1:25" x14ac:dyDescent="0.2">
      <c r="A2006" s="28">
        <v>43645</v>
      </c>
      <c r="B2006">
        <v>2019</v>
      </c>
      <c r="C2006">
        <v>6</v>
      </c>
      <c r="D2006" t="s">
        <v>581</v>
      </c>
      <c r="E2006" t="s">
        <v>419</v>
      </c>
      <c r="F2006">
        <v>6</v>
      </c>
      <c r="G2006" t="s">
        <v>1440</v>
      </c>
      <c r="H2006" t="s">
        <v>1440</v>
      </c>
      <c r="I2006" s="30">
        <v>1.18</v>
      </c>
      <c r="J2006" s="30">
        <v>5.7</v>
      </c>
      <c r="K2006" s="30">
        <v>5</v>
      </c>
      <c r="L2006" s="30">
        <v>18.3</v>
      </c>
      <c r="M2006" s="30">
        <v>2</v>
      </c>
      <c r="N2006" s="30">
        <v>0</v>
      </c>
      <c r="O2006" s="30">
        <v>5</v>
      </c>
      <c r="P2006" s="30">
        <v>2</v>
      </c>
      <c r="Q2006" s="30">
        <f t="shared" si="279"/>
        <v>1.18</v>
      </c>
      <c r="R2006" s="30">
        <f t="shared" si="280"/>
        <v>5.7</v>
      </c>
      <c r="S2006" s="30">
        <f t="shared" si="281"/>
        <v>5</v>
      </c>
      <c r="T2006" s="30">
        <f t="shared" si="282"/>
        <v>18.3</v>
      </c>
      <c r="U2006" s="30">
        <f t="shared" si="283"/>
        <v>2</v>
      </c>
      <c r="V2006" s="30">
        <f t="shared" si="284"/>
        <v>0</v>
      </c>
      <c r="W2006" s="30">
        <f t="shared" si="285"/>
        <v>5</v>
      </c>
      <c r="X2006" s="30">
        <f t="shared" si="286"/>
        <v>2</v>
      </c>
      <c r="Y2006" s="30">
        <f t="shared" si="287"/>
        <v>39.18</v>
      </c>
    </row>
    <row r="2007" spans="1:25" x14ac:dyDescent="0.2">
      <c r="A2007" s="28">
        <v>43646</v>
      </c>
      <c r="B2007">
        <v>2019</v>
      </c>
      <c r="C2007">
        <v>6</v>
      </c>
      <c r="D2007" t="s">
        <v>581</v>
      </c>
      <c r="E2007" t="s">
        <v>421</v>
      </c>
      <c r="F2007">
        <v>7</v>
      </c>
      <c r="G2007" t="s">
        <v>1440</v>
      </c>
      <c r="H2007" t="s">
        <v>1440</v>
      </c>
      <c r="I2007" s="30">
        <v>6</v>
      </c>
      <c r="J2007" s="30">
        <v>6.1589999999999998</v>
      </c>
      <c r="K2007" s="30">
        <v>0</v>
      </c>
      <c r="L2007" s="30">
        <v>40</v>
      </c>
      <c r="M2007" s="30">
        <v>5</v>
      </c>
      <c r="N2007" s="30">
        <v>0</v>
      </c>
      <c r="O2007" s="30">
        <v>11</v>
      </c>
      <c r="P2007" s="30">
        <v>5</v>
      </c>
      <c r="Q2007" s="30">
        <f t="shared" si="279"/>
        <v>6</v>
      </c>
      <c r="R2007" s="30">
        <f t="shared" si="280"/>
        <v>6.1589999999999998</v>
      </c>
      <c r="S2007" s="30">
        <f t="shared" si="281"/>
        <v>0</v>
      </c>
      <c r="T2007" s="30">
        <f t="shared" si="282"/>
        <v>40</v>
      </c>
      <c r="U2007" s="30">
        <f t="shared" si="283"/>
        <v>5</v>
      </c>
      <c r="V2007" s="30">
        <f t="shared" si="284"/>
        <v>0</v>
      </c>
      <c r="W2007" s="30">
        <f t="shared" si="285"/>
        <v>11</v>
      </c>
      <c r="X2007" s="30">
        <f t="shared" si="286"/>
        <v>5</v>
      </c>
      <c r="Y2007" s="30">
        <f t="shared" si="287"/>
        <v>73.158999999999992</v>
      </c>
    </row>
    <row r="2008" spans="1:25" x14ac:dyDescent="0.2">
      <c r="A2008" s="28">
        <v>43647</v>
      </c>
      <c r="B2008">
        <v>2019</v>
      </c>
      <c r="C2008">
        <v>7</v>
      </c>
      <c r="D2008" t="s">
        <v>520</v>
      </c>
      <c r="E2008" t="s">
        <v>62</v>
      </c>
      <c r="F2008">
        <v>1</v>
      </c>
      <c r="G2008" t="s">
        <v>1440</v>
      </c>
      <c r="H2008" t="s">
        <v>1440</v>
      </c>
      <c r="I2008" s="30">
        <v>5.33</v>
      </c>
      <c r="J2008" s="30">
        <v>2</v>
      </c>
      <c r="K2008" s="30">
        <v>1</v>
      </c>
      <c r="L2008" s="30">
        <v>14</v>
      </c>
      <c r="M2008" s="30">
        <v>7</v>
      </c>
      <c r="N2008" s="30">
        <v>0</v>
      </c>
      <c r="O2008" s="30">
        <v>8</v>
      </c>
      <c r="P2008" s="30">
        <v>4</v>
      </c>
      <c r="Q2008" s="30">
        <f t="shared" si="279"/>
        <v>5.33</v>
      </c>
      <c r="R2008" s="30">
        <f t="shared" si="280"/>
        <v>2</v>
      </c>
      <c r="S2008" s="30">
        <f t="shared" si="281"/>
        <v>1</v>
      </c>
      <c r="T2008" s="30">
        <f t="shared" si="282"/>
        <v>14</v>
      </c>
      <c r="U2008" s="30">
        <f t="shared" si="283"/>
        <v>7</v>
      </c>
      <c r="V2008" s="30">
        <f t="shared" si="284"/>
        <v>0</v>
      </c>
      <c r="W2008" s="30">
        <f t="shared" si="285"/>
        <v>8</v>
      </c>
      <c r="X2008" s="30">
        <f t="shared" si="286"/>
        <v>4</v>
      </c>
      <c r="Y2008" s="30">
        <f t="shared" si="287"/>
        <v>41.33</v>
      </c>
    </row>
    <row r="2009" spans="1:25" x14ac:dyDescent="0.2">
      <c r="A2009" s="28">
        <v>43648</v>
      </c>
      <c r="B2009">
        <v>2019</v>
      </c>
      <c r="C2009">
        <v>7</v>
      </c>
      <c r="D2009" t="s">
        <v>520</v>
      </c>
      <c r="E2009" t="s">
        <v>411</v>
      </c>
      <c r="F2009">
        <v>2</v>
      </c>
      <c r="G2009" t="s">
        <v>1440</v>
      </c>
      <c r="H2009" t="s">
        <v>1440</v>
      </c>
      <c r="I2009" s="30">
        <v>5.66</v>
      </c>
      <c r="J2009" s="30">
        <v>3.012</v>
      </c>
      <c r="K2009" s="30">
        <v>4</v>
      </c>
      <c r="L2009" s="30">
        <v>14</v>
      </c>
      <c r="M2009" s="30">
        <v>9</v>
      </c>
      <c r="N2009" s="30">
        <v>0</v>
      </c>
      <c r="O2009" s="30">
        <v>1</v>
      </c>
      <c r="P2009" s="30">
        <v>4.3</v>
      </c>
      <c r="Q2009" s="30">
        <f t="shared" si="279"/>
        <v>5.66</v>
      </c>
      <c r="R2009" s="30">
        <f t="shared" si="280"/>
        <v>3.012</v>
      </c>
      <c r="S2009" s="30">
        <f t="shared" si="281"/>
        <v>4</v>
      </c>
      <c r="T2009" s="30">
        <f t="shared" si="282"/>
        <v>14</v>
      </c>
      <c r="U2009" s="30">
        <f t="shared" si="283"/>
        <v>9</v>
      </c>
      <c r="V2009" s="30">
        <f t="shared" si="284"/>
        <v>0</v>
      </c>
      <c r="W2009" s="30">
        <f t="shared" si="285"/>
        <v>1</v>
      </c>
      <c r="X2009" s="30">
        <f t="shared" si="286"/>
        <v>4.3</v>
      </c>
      <c r="Y2009" s="30">
        <f t="shared" si="287"/>
        <v>40.971999999999994</v>
      </c>
    </row>
    <row r="2010" spans="1:25" x14ac:dyDescent="0.2">
      <c r="A2010" s="28">
        <v>43649</v>
      </c>
      <c r="B2010">
        <v>2019</v>
      </c>
      <c r="C2010">
        <v>7</v>
      </c>
      <c r="D2010" t="s">
        <v>520</v>
      </c>
      <c r="E2010" t="s">
        <v>413</v>
      </c>
      <c r="F2010">
        <v>3</v>
      </c>
      <c r="G2010" t="s">
        <v>1440</v>
      </c>
      <c r="H2010" t="s">
        <v>1440</v>
      </c>
      <c r="I2010" s="30">
        <v>4</v>
      </c>
      <c r="J2010" s="30">
        <v>2.8490000000000002</v>
      </c>
      <c r="K2010" s="30">
        <v>4</v>
      </c>
      <c r="L2010" s="30">
        <v>30.05</v>
      </c>
      <c r="M2010" s="30">
        <v>9</v>
      </c>
      <c r="N2010" s="30">
        <v>0</v>
      </c>
      <c r="O2010" s="30">
        <v>1</v>
      </c>
      <c r="P2010" s="30">
        <v>4</v>
      </c>
      <c r="Q2010" s="30">
        <f t="shared" si="279"/>
        <v>4</v>
      </c>
      <c r="R2010" s="30">
        <f t="shared" si="280"/>
        <v>2.8490000000000002</v>
      </c>
      <c r="S2010" s="30">
        <f t="shared" si="281"/>
        <v>4</v>
      </c>
      <c r="T2010" s="30">
        <f t="shared" si="282"/>
        <v>30.05</v>
      </c>
      <c r="U2010" s="30">
        <f t="shared" si="283"/>
        <v>9</v>
      </c>
      <c r="V2010" s="30">
        <f t="shared" si="284"/>
        <v>0</v>
      </c>
      <c r="W2010" s="30">
        <f t="shared" si="285"/>
        <v>1</v>
      </c>
      <c r="X2010" s="30">
        <f t="shared" si="286"/>
        <v>4</v>
      </c>
      <c r="Y2010" s="30">
        <f t="shared" si="287"/>
        <v>54.899000000000001</v>
      </c>
    </row>
    <row r="2011" spans="1:25" x14ac:dyDescent="0.2">
      <c r="A2011" s="28">
        <v>43650</v>
      </c>
      <c r="B2011">
        <v>2019</v>
      </c>
      <c r="C2011">
        <v>7</v>
      </c>
      <c r="D2011" t="s">
        <v>520</v>
      </c>
      <c r="E2011" t="s">
        <v>415</v>
      </c>
      <c r="F2011">
        <v>4</v>
      </c>
      <c r="G2011" t="s">
        <v>1440</v>
      </c>
      <c r="H2011" t="s">
        <v>1440</v>
      </c>
      <c r="I2011" s="30">
        <v>5.33</v>
      </c>
      <c r="J2011" s="30">
        <v>1.67</v>
      </c>
      <c r="K2011" s="30">
        <v>0</v>
      </c>
      <c r="L2011" s="30">
        <v>13</v>
      </c>
      <c r="M2011" s="30">
        <v>7</v>
      </c>
      <c r="N2011" s="30">
        <v>1</v>
      </c>
      <c r="O2011" s="30">
        <v>3</v>
      </c>
      <c r="P2011" s="30">
        <v>6.5</v>
      </c>
      <c r="Q2011" s="30">
        <f t="shared" si="279"/>
        <v>5.33</v>
      </c>
      <c r="R2011" s="30">
        <f t="shared" si="280"/>
        <v>1.67</v>
      </c>
      <c r="S2011" s="30">
        <f t="shared" si="281"/>
        <v>0</v>
      </c>
      <c r="T2011" s="30">
        <f t="shared" si="282"/>
        <v>13</v>
      </c>
      <c r="U2011" s="30">
        <f t="shared" si="283"/>
        <v>7</v>
      </c>
      <c r="V2011" s="30">
        <f t="shared" si="284"/>
        <v>1</v>
      </c>
      <c r="W2011" s="30">
        <f t="shared" si="285"/>
        <v>3</v>
      </c>
      <c r="X2011" s="30">
        <f t="shared" si="286"/>
        <v>6.5</v>
      </c>
      <c r="Y2011" s="30">
        <f t="shared" si="287"/>
        <v>37.5</v>
      </c>
    </row>
    <row r="2012" spans="1:25" x14ac:dyDescent="0.2">
      <c r="A2012" s="28">
        <v>43651</v>
      </c>
      <c r="B2012">
        <v>2019</v>
      </c>
      <c r="C2012">
        <v>7</v>
      </c>
      <c r="D2012" t="s">
        <v>520</v>
      </c>
      <c r="E2012" t="s">
        <v>417</v>
      </c>
      <c r="F2012">
        <v>5</v>
      </c>
      <c r="G2012" t="s">
        <v>1440</v>
      </c>
      <c r="H2012" t="s">
        <v>1440</v>
      </c>
      <c r="I2012" s="30">
        <v>4.33</v>
      </c>
      <c r="J2012" s="30">
        <v>3.08</v>
      </c>
      <c r="K2012" s="30">
        <v>4</v>
      </c>
      <c r="L2012" s="30">
        <v>20</v>
      </c>
      <c r="M2012" s="30">
        <v>11</v>
      </c>
      <c r="N2012" s="30">
        <v>0</v>
      </c>
      <c r="O2012" s="30">
        <v>0</v>
      </c>
      <c r="P2012" s="30">
        <v>2</v>
      </c>
      <c r="Q2012" s="30">
        <f t="shared" si="279"/>
        <v>4.33</v>
      </c>
      <c r="R2012" s="30">
        <f t="shared" si="280"/>
        <v>3.08</v>
      </c>
      <c r="S2012" s="30">
        <f t="shared" si="281"/>
        <v>4</v>
      </c>
      <c r="T2012" s="30">
        <f t="shared" si="282"/>
        <v>20</v>
      </c>
      <c r="U2012" s="30">
        <f t="shared" si="283"/>
        <v>11</v>
      </c>
      <c r="V2012" s="30">
        <f t="shared" si="284"/>
        <v>0</v>
      </c>
      <c r="W2012" s="30">
        <f t="shared" si="285"/>
        <v>0</v>
      </c>
      <c r="X2012" s="30">
        <f t="shared" si="286"/>
        <v>2</v>
      </c>
      <c r="Y2012" s="30">
        <f t="shared" si="287"/>
        <v>44.41</v>
      </c>
    </row>
    <row r="2013" spans="1:25" x14ac:dyDescent="0.2">
      <c r="A2013" s="28">
        <v>43652</v>
      </c>
      <c r="B2013">
        <v>2019</v>
      </c>
      <c r="C2013">
        <v>7</v>
      </c>
      <c r="D2013" t="s">
        <v>520</v>
      </c>
      <c r="E2013" t="s">
        <v>419</v>
      </c>
      <c r="F2013">
        <v>6</v>
      </c>
      <c r="G2013" t="s">
        <v>1440</v>
      </c>
      <c r="H2013" t="s">
        <v>1440</v>
      </c>
      <c r="I2013" s="30">
        <v>4.34</v>
      </c>
      <c r="J2013" s="30">
        <v>1.7030000000000001</v>
      </c>
      <c r="K2013" s="30">
        <v>3</v>
      </c>
      <c r="L2013" s="30">
        <v>16</v>
      </c>
      <c r="M2013" s="30">
        <v>2</v>
      </c>
      <c r="N2013" s="30">
        <v>0</v>
      </c>
      <c r="O2013" s="30">
        <v>1</v>
      </c>
      <c r="P2013" s="30">
        <v>3</v>
      </c>
      <c r="Q2013" s="30">
        <f t="shared" si="279"/>
        <v>4.34</v>
      </c>
      <c r="R2013" s="30">
        <f t="shared" si="280"/>
        <v>1.7030000000000001</v>
      </c>
      <c r="S2013" s="30">
        <f t="shared" si="281"/>
        <v>3</v>
      </c>
      <c r="T2013" s="30">
        <f t="shared" si="282"/>
        <v>16</v>
      </c>
      <c r="U2013" s="30">
        <f t="shared" si="283"/>
        <v>2</v>
      </c>
      <c r="V2013" s="30">
        <f t="shared" si="284"/>
        <v>0</v>
      </c>
      <c r="W2013" s="30">
        <f t="shared" si="285"/>
        <v>1</v>
      </c>
      <c r="X2013" s="30">
        <f t="shared" si="286"/>
        <v>3</v>
      </c>
      <c r="Y2013" s="30">
        <f t="shared" si="287"/>
        <v>31.042999999999999</v>
      </c>
    </row>
    <row r="2014" spans="1:25" x14ac:dyDescent="0.2">
      <c r="A2014" s="28">
        <v>43653</v>
      </c>
      <c r="B2014">
        <v>2019</v>
      </c>
      <c r="C2014">
        <v>7</v>
      </c>
      <c r="D2014" t="s">
        <v>520</v>
      </c>
      <c r="E2014" t="s">
        <v>421</v>
      </c>
      <c r="F2014">
        <v>7</v>
      </c>
      <c r="G2014" t="s">
        <v>1440</v>
      </c>
      <c r="H2014" t="s">
        <v>1440</v>
      </c>
      <c r="I2014" s="30">
        <v>5.66</v>
      </c>
      <c r="J2014" s="30">
        <v>6.4630000000000001</v>
      </c>
      <c r="K2014" s="30">
        <v>3</v>
      </c>
      <c r="L2014" s="30">
        <v>25</v>
      </c>
      <c r="M2014" s="30">
        <v>2</v>
      </c>
      <c r="N2014" s="30">
        <v>0</v>
      </c>
      <c r="O2014" s="30">
        <v>3</v>
      </c>
      <c r="P2014" s="30">
        <v>5</v>
      </c>
      <c r="Q2014" s="30">
        <f t="shared" si="279"/>
        <v>5.66</v>
      </c>
      <c r="R2014" s="30">
        <f t="shared" si="280"/>
        <v>6.4630000000000001</v>
      </c>
      <c r="S2014" s="30">
        <f t="shared" si="281"/>
        <v>3</v>
      </c>
      <c r="T2014" s="30">
        <f t="shared" si="282"/>
        <v>25</v>
      </c>
      <c r="U2014" s="30">
        <f t="shared" si="283"/>
        <v>2</v>
      </c>
      <c r="V2014" s="30">
        <f t="shared" si="284"/>
        <v>0</v>
      </c>
      <c r="W2014" s="30">
        <f t="shared" si="285"/>
        <v>3</v>
      </c>
      <c r="X2014" s="30">
        <f t="shared" si="286"/>
        <v>5</v>
      </c>
      <c r="Y2014" s="30">
        <f t="shared" si="287"/>
        <v>50.123000000000005</v>
      </c>
    </row>
    <row r="2015" spans="1:25" x14ac:dyDescent="0.2">
      <c r="A2015" s="28">
        <v>43654</v>
      </c>
      <c r="B2015">
        <v>2019</v>
      </c>
      <c r="C2015">
        <v>7</v>
      </c>
      <c r="D2015" t="s">
        <v>520</v>
      </c>
      <c r="E2015" t="s">
        <v>62</v>
      </c>
      <c r="F2015">
        <v>1</v>
      </c>
      <c r="G2015" t="s">
        <v>1440</v>
      </c>
      <c r="H2015" t="s">
        <v>1440</v>
      </c>
      <c r="I2015" s="30">
        <v>6</v>
      </c>
      <c r="J2015" s="30">
        <v>4.3730000000000002</v>
      </c>
      <c r="K2015" s="30">
        <v>2</v>
      </c>
      <c r="L2015" s="30">
        <v>21.4</v>
      </c>
      <c r="M2015" s="30">
        <v>9.1999999999999993</v>
      </c>
      <c r="N2015" s="30">
        <v>1</v>
      </c>
      <c r="O2015" s="30">
        <v>4</v>
      </c>
      <c r="P2015" s="30">
        <v>4</v>
      </c>
      <c r="Q2015" s="30">
        <f t="shared" si="279"/>
        <v>6</v>
      </c>
      <c r="R2015" s="30">
        <f t="shared" si="280"/>
        <v>4.3730000000000002</v>
      </c>
      <c r="S2015" s="30">
        <f t="shared" si="281"/>
        <v>2</v>
      </c>
      <c r="T2015" s="30">
        <f t="shared" si="282"/>
        <v>21.4</v>
      </c>
      <c r="U2015" s="30">
        <f t="shared" si="283"/>
        <v>9.1999999999999993</v>
      </c>
      <c r="V2015" s="30">
        <f t="shared" si="284"/>
        <v>1</v>
      </c>
      <c r="W2015" s="30">
        <f t="shared" si="285"/>
        <v>4</v>
      </c>
      <c r="X2015" s="30">
        <f t="shared" si="286"/>
        <v>4</v>
      </c>
      <c r="Y2015" s="30">
        <f t="shared" si="287"/>
        <v>51.972999999999999</v>
      </c>
    </row>
    <row r="2016" spans="1:25" x14ac:dyDescent="0.2">
      <c r="A2016" s="28">
        <v>43655</v>
      </c>
      <c r="B2016">
        <v>2019</v>
      </c>
      <c r="C2016">
        <v>7</v>
      </c>
      <c r="D2016" t="s">
        <v>520</v>
      </c>
      <c r="E2016" t="s">
        <v>411</v>
      </c>
      <c r="F2016">
        <v>2</v>
      </c>
      <c r="G2016" t="s">
        <v>1440</v>
      </c>
      <c r="H2016" t="s">
        <v>1440</v>
      </c>
      <c r="I2016" s="30">
        <v>2.67</v>
      </c>
      <c r="J2016" s="30">
        <v>2.7029999999999998</v>
      </c>
      <c r="K2016" s="30">
        <v>8</v>
      </c>
      <c r="L2016" s="30">
        <v>15</v>
      </c>
      <c r="M2016" s="30">
        <v>12</v>
      </c>
      <c r="N2016" s="30">
        <v>4</v>
      </c>
      <c r="O2016" s="30">
        <v>3</v>
      </c>
      <c r="P2016" s="30">
        <v>2</v>
      </c>
      <c r="Q2016" s="30">
        <f t="shared" si="279"/>
        <v>2.67</v>
      </c>
      <c r="R2016" s="30">
        <f t="shared" si="280"/>
        <v>2.7029999999999998</v>
      </c>
      <c r="S2016" s="30">
        <f t="shared" si="281"/>
        <v>8</v>
      </c>
      <c r="T2016" s="30">
        <f t="shared" si="282"/>
        <v>15</v>
      </c>
      <c r="U2016" s="30">
        <f t="shared" si="283"/>
        <v>12</v>
      </c>
      <c r="V2016" s="30">
        <f t="shared" si="284"/>
        <v>4</v>
      </c>
      <c r="W2016" s="30">
        <f t="shared" si="285"/>
        <v>3</v>
      </c>
      <c r="X2016" s="30">
        <f t="shared" si="286"/>
        <v>2</v>
      </c>
      <c r="Y2016" s="30">
        <f t="shared" si="287"/>
        <v>49.372999999999998</v>
      </c>
    </row>
    <row r="2017" spans="1:25" x14ac:dyDescent="0.2">
      <c r="A2017" s="28">
        <v>43656</v>
      </c>
      <c r="B2017">
        <v>2019</v>
      </c>
      <c r="C2017">
        <v>7</v>
      </c>
      <c r="D2017" t="s">
        <v>520</v>
      </c>
      <c r="E2017" t="s">
        <v>413</v>
      </c>
      <c r="F2017">
        <v>3</v>
      </c>
      <c r="G2017" t="s">
        <v>1440</v>
      </c>
      <c r="H2017" t="s">
        <v>1440</v>
      </c>
      <c r="I2017" s="30">
        <v>10</v>
      </c>
      <c r="J2017" s="30">
        <v>5.67</v>
      </c>
      <c r="K2017" s="30">
        <v>5</v>
      </c>
      <c r="L2017" s="30">
        <v>19.600000000000001</v>
      </c>
      <c r="M2017" s="30">
        <v>10.199999999999999</v>
      </c>
      <c r="N2017" s="30">
        <v>0</v>
      </c>
      <c r="O2017" s="30">
        <v>1</v>
      </c>
      <c r="P2017" s="30">
        <v>4</v>
      </c>
      <c r="Q2017" s="30">
        <f t="shared" si="279"/>
        <v>10</v>
      </c>
      <c r="R2017" s="30">
        <f t="shared" si="280"/>
        <v>5.67</v>
      </c>
      <c r="S2017" s="30">
        <f t="shared" si="281"/>
        <v>5</v>
      </c>
      <c r="T2017" s="30">
        <f t="shared" si="282"/>
        <v>19.600000000000001</v>
      </c>
      <c r="U2017" s="30">
        <f t="shared" si="283"/>
        <v>10.199999999999999</v>
      </c>
      <c r="V2017" s="30">
        <f t="shared" si="284"/>
        <v>0</v>
      </c>
      <c r="W2017" s="30">
        <f t="shared" si="285"/>
        <v>1</v>
      </c>
      <c r="X2017" s="30">
        <f t="shared" si="286"/>
        <v>4</v>
      </c>
      <c r="Y2017" s="30">
        <f t="shared" si="287"/>
        <v>55.47</v>
      </c>
    </row>
    <row r="2018" spans="1:25" x14ac:dyDescent="0.2">
      <c r="A2018" s="28">
        <v>43657</v>
      </c>
      <c r="B2018">
        <v>2019</v>
      </c>
      <c r="C2018">
        <v>7</v>
      </c>
      <c r="D2018" t="s">
        <v>520</v>
      </c>
      <c r="E2018" t="s">
        <v>415</v>
      </c>
      <c r="F2018">
        <v>4</v>
      </c>
      <c r="G2018" t="s">
        <v>1440</v>
      </c>
      <c r="H2018" t="s">
        <v>1440</v>
      </c>
      <c r="I2018" s="30">
        <v>3.33</v>
      </c>
      <c r="J2018" s="30">
        <v>4.726</v>
      </c>
      <c r="K2018" s="30">
        <v>4</v>
      </c>
      <c r="L2018" s="30">
        <v>19</v>
      </c>
      <c r="M2018" s="30">
        <v>7</v>
      </c>
      <c r="N2018" s="30">
        <v>0</v>
      </c>
      <c r="O2018" s="30">
        <v>0</v>
      </c>
      <c r="P2018" s="30">
        <v>3</v>
      </c>
      <c r="Q2018" s="30">
        <f t="shared" si="279"/>
        <v>3.33</v>
      </c>
      <c r="R2018" s="30">
        <f t="shared" si="280"/>
        <v>4.726</v>
      </c>
      <c r="S2018" s="30">
        <f t="shared" si="281"/>
        <v>4</v>
      </c>
      <c r="T2018" s="30">
        <f t="shared" si="282"/>
        <v>19</v>
      </c>
      <c r="U2018" s="30">
        <f t="shared" si="283"/>
        <v>7</v>
      </c>
      <c r="V2018" s="30">
        <f t="shared" si="284"/>
        <v>0</v>
      </c>
      <c r="W2018" s="30">
        <f t="shared" si="285"/>
        <v>0</v>
      </c>
      <c r="X2018" s="30">
        <f t="shared" si="286"/>
        <v>3</v>
      </c>
      <c r="Y2018" s="30">
        <f t="shared" si="287"/>
        <v>41.055999999999997</v>
      </c>
    </row>
    <row r="2019" spans="1:25" x14ac:dyDescent="0.2">
      <c r="A2019" s="28">
        <v>43658</v>
      </c>
      <c r="B2019">
        <v>2019</v>
      </c>
      <c r="C2019">
        <v>7</v>
      </c>
      <c r="D2019" t="s">
        <v>520</v>
      </c>
      <c r="E2019" t="s">
        <v>417</v>
      </c>
      <c r="F2019">
        <v>5</v>
      </c>
      <c r="G2019" t="s">
        <v>1440</v>
      </c>
      <c r="H2019" t="s">
        <v>1440</v>
      </c>
      <c r="I2019" s="30">
        <v>11</v>
      </c>
      <c r="J2019" s="30">
        <v>5.09</v>
      </c>
      <c r="K2019" s="30">
        <v>4.05</v>
      </c>
      <c r="L2019" s="30">
        <v>34</v>
      </c>
      <c r="M2019" s="30">
        <v>7.2</v>
      </c>
      <c r="N2019" s="30">
        <v>0</v>
      </c>
      <c r="O2019" s="30">
        <v>2</v>
      </c>
      <c r="P2019" s="30">
        <v>2</v>
      </c>
      <c r="Q2019" s="30">
        <f t="shared" si="279"/>
        <v>11</v>
      </c>
      <c r="R2019" s="30">
        <f t="shared" si="280"/>
        <v>5.09</v>
      </c>
      <c r="S2019" s="30">
        <f t="shared" si="281"/>
        <v>4.05</v>
      </c>
      <c r="T2019" s="30">
        <f t="shared" si="282"/>
        <v>34</v>
      </c>
      <c r="U2019" s="30">
        <f t="shared" si="283"/>
        <v>7.2</v>
      </c>
      <c r="V2019" s="30">
        <f t="shared" si="284"/>
        <v>0</v>
      </c>
      <c r="W2019" s="30">
        <f t="shared" si="285"/>
        <v>2</v>
      </c>
      <c r="X2019" s="30">
        <f t="shared" si="286"/>
        <v>2</v>
      </c>
      <c r="Y2019" s="30">
        <f t="shared" si="287"/>
        <v>65.34</v>
      </c>
    </row>
    <row r="2020" spans="1:25" x14ac:dyDescent="0.2">
      <c r="A2020" s="28">
        <v>43659</v>
      </c>
      <c r="B2020">
        <v>2019</v>
      </c>
      <c r="C2020">
        <v>7</v>
      </c>
      <c r="D2020" t="s">
        <v>520</v>
      </c>
      <c r="E2020" t="s">
        <v>419</v>
      </c>
      <c r="F2020">
        <v>6</v>
      </c>
      <c r="G2020" t="s">
        <v>1440</v>
      </c>
      <c r="H2020" t="s">
        <v>1440</v>
      </c>
      <c r="I2020" s="30">
        <v>5</v>
      </c>
      <c r="J2020" s="30">
        <v>3.4169999999999998</v>
      </c>
      <c r="K2020" s="30">
        <v>1</v>
      </c>
      <c r="L2020" s="30">
        <v>17.600000000000001</v>
      </c>
      <c r="M2020" s="30">
        <v>5</v>
      </c>
      <c r="N2020" s="30">
        <v>3</v>
      </c>
      <c r="O2020" s="30">
        <v>0</v>
      </c>
      <c r="P2020" s="30">
        <v>5</v>
      </c>
      <c r="Q2020" s="30">
        <f t="shared" si="279"/>
        <v>5</v>
      </c>
      <c r="R2020" s="30">
        <f t="shared" si="280"/>
        <v>3.4169999999999998</v>
      </c>
      <c r="S2020" s="30">
        <f t="shared" si="281"/>
        <v>1</v>
      </c>
      <c r="T2020" s="30">
        <f t="shared" si="282"/>
        <v>17.600000000000001</v>
      </c>
      <c r="U2020" s="30">
        <f t="shared" si="283"/>
        <v>5</v>
      </c>
      <c r="V2020" s="30">
        <f t="shared" si="284"/>
        <v>3</v>
      </c>
      <c r="W2020" s="30">
        <f t="shared" si="285"/>
        <v>0</v>
      </c>
      <c r="X2020" s="30">
        <f t="shared" si="286"/>
        <v>5</v>
      </c>
      <c r="Y2020" s="30">
        <f t="shared" si="287"/>
        <v>40.017000000000003</v>
      </c>
    </row>
    <row r="2021" spans="1:25" x14ac:dyDescent="0.2">
      <c r="A2021" s="28">
        <v>43660</v>
      </c>
      <c r="B2021">
        <v>2019</v>
      </c>
      <c r="C2021">
        <v>7</v>
      </c>
      <c r="D2021" t="s">
        <v>520</v>
      </c>
      <c r="E2021" t="s">
        <v>421</v>
      </c>
      <c r="F2021">
        <v>7</v>
      </c>
      <c r="G2021" t="s">
        <v>1440</v>
      </c>
      <c r="H2021" t="s">
        <v>1440</v>
      </c>
      <c r="I2021" s="30">
        <v>6</v>
      </c>
      <c r="J2021" s="30">
        <v>5.34</v>
      </c>
      <c r="K2021" s="30">
        <v>4</v>
      </c>
      <c r="L2021" s="30">
        <v>23</v>
      </c>
      <c r="M2021" s="30">
        <v>3</v>
      </c>
      <c r="N2021" s="30">
        <v>0</v>
      </c>
      <c r="O2021" s="30">
        <v>5</v>
      </c>
      <c r="P2021" s="30">
        <v>1</v>
      </c>
      <c r="Q2021" s="30">
        <f t="shared" si="279"/>
        <v>6</v>
      </c>
      <c r="R2021" s="30">
        <f t="shared" si="280"/>
        <v>5.34</v>
      </c>
      <c r="S2021" s="30">
        <f t="shared" si="281"/>
        <v>4</v>
      </c>
      <c r="T2021" s="30">
        <f t="shared" si="282"/>
        <v>23</v>
      </c>
      <c r="U2021" s="30">
        <f t="shared" si="283"/>
        <v>3</v>
      </c>
      <c r="V2021" s="30">
        <f t="shared" si="284"/>
        <v>0</v>
      </c>
      <c r="W2021" s="30">
        <f t="shared" si="285"/>
        <v>5</v>
      </c>
      <c r="X2021" s="30">
        <f t="shared" si="286"/>
        <v>1</v>
      </c>
      <c r="Y2021" s="30">
        <f t="shared" si="287"/>
        <v>47.34</v>
      </c>
    </row>
    <row r="2022" spans="1:25" x14ac:dyDescent="0.2">
      <c r="A2022" s="28">
        <v>43661</v>
      </c>
      <c r="B2022">
        <v>2019</v>
      </c>
      <c r="C2022">
        <v>7</v>
      </c>
      <c r="D2022" t="s">
        <v>520</v>
      </c>
      <c r="E2022" t="s">
        <v>62</v>
      </c>
      <c r="F2022">
        <v>1</v>
      </c>
      <c r="G2022" t="s">
        <v>1440</v>
      </c>
      <c r="H2022" t="s">
        <v>1440</v>
      </c>
      <c r="I2022" s="30">
        <v>7.33</v>
      </c>
      <c r="J2022" s="30">
        <v>1.67</v>
      </c>
      <c r="K2022" s="30">
        <v>4.55</v>
      </c>
      <c r="L2022" s="30">
        <v>24</v>
      </c>
      <c r="M2022" s="30">
        <v>6</v>
      </c>
      <c r="N2022" s="30">
        <v>1</v>
      </c>
      <c r="O2022" s="30">
        <v>0</v>
      </c>
      <c r="P2022" s="30">
        <v>7</v>
      </c>
      <c r="Q2022" s="30">
        <f t="shared" si="279"/>
        <v>7.33</v>
      </c>
      <c r="R2022" s="30">
        <f t="shared" si="280"/>
        <v>1.67</v>
      </c>
      <c r="S2022" s="30">
        <f t="shared" si="281"/>
        <v>4.55</v>
      </c>
      <c r="T2022" s="30">
        <f t="shared" si="282"/>
        <v>24</v>
      </c>
      <c r="U2022" s="30">
        <f t="shared" si="283"/>
        <v>6</v>
      </c>
      <c r="V2022" s="30">
        <f t="shared" si="284"/>
        <v>1</v>
      </c>
      <c r="W2022" s="30">
        <f t="shared" si="285"/>
        <v>0</v>
      </c>
      <c r="X2022" s="30">
        <f t="shared" si="286"/>
        <v>7</v>
      </c>
      <c r="Y2022" s="30">
        <f t="shared" si="287"/>
        <v>51.55</v>
      </c>
    </row>
    <row r="2023" spans="1:25" x14ac:dyDescent="0.2">
      <c r="A2023" s="28">
        <v>43662</v>
      </c>
      <c r="B2023">
        <v>2019</v>
      </c>
      <c r="C2023">
        <v>7</v>
      </c>
      <c r="D2023" t="s">
        <v>520</v>
      </c>
      <c r="E2023" t="s">
        <v>411</v>
      </c>
      <c r="F2023">
        <v>2</v>
      </c>
      <c r="G2023" t="s">
        <v>1440</v>
      </c>
      <c r="H2023" t="s">
        <v>1440</v>
      </c>
      <c r="I2023" s="30">
        <v>7</v>
      </c>
      <c r="J2023" s="30">
        <v>3.34</v>
      </c>
      <c r="K2023" s="30">
        <v>3</v>
      </c>
      <c r="L2023" s="30">
        <v>14</v>
      </c>
      <c r="M2023" s="30">
        <v>7</v>
      </c>
      <c r="N2023" s="30">
        <v>0</v>
      </c>
      <c r="O2023" s="30">
        <v>2</v>
      </c>
      <c r="P2023" s="30">
        <v>4</v>
      </c>
      <c r="Q2023" s="30">
        <f t="shared" si="279"/>
        <v>7</v>
      </c>
      <c r="R2023" s="30">
        <f t="shared" si="280"/>
        <v>3.34</v>
      </c>
      <c r="S2023" s="30">
        <f t="shared" si="281"/>
        <v>3</v>
      </c>
      <c r="T2023" s="30">
        <f t="shared" si="282"/>
        <v>14</v>
      </c>
      <c r="U2023" s="30">
        <f t="shared" si="283"/>
        <v>7</v>
      </c>
      <c r="V2023" s="30">
        <f t="shared" si="284"/>
        <v>0</v>
      </c>
      <c r="W2023" s="30">
        <f t="shared" si="285"/>
        <v>2</v>
      </c>
      <c r="X2023" s="30">
        <f t="shared" si="286"/>
        <v>4</v>
      </c>
      <c r="Y2023" s="30">
        <f t="shared" si="287"/>
        <v>40.340000000000003</v>
      </c>
    </row>
    <row r="2024" spans="1:25" x14ac:dyDescent="0.2">
      <c r="A2024" s="28">
        <v>43663</v>
      </c>
      <c r="B2024">
        <v>2019</v>
      </c>
      <c r="C2024">
        <v>7</v>
      </c>
      <c r="D2024" t="s">
        <v>520</v>
      </c>
      <c r="E2024" t="s">
        <v>413</v>
      </c>
      <c r="F2024">
        <v>3</v>
      </c>
      <c r="G2024" t="s">
        <v>1440</v>
      </c>
      <c r="H2024" t="s">
        <v>1440</v>
      </c>
      <c r="I2024" s="30">
        <v>3.99</v>
      </c>
      <c r="J2024" s="30">
        <v>0.157</v>
      </c>
      <c r="K2024" s="30">
        <v>2.5</v>
      </c>
      <c r="L2024" s="30">
        <v>26</v>
      </c>
      <c r="M2024" s="30">
        <v>7</v>
      </c>
      <c r="N2024" s="30">
        <v>1</v>
      </c>
      <c r="O2024" s="30">
        <v>0</v>
      </c>
      <c r="P2024" s="30">
        <v>2</v>
      </c>
      <c r="Q2024" s="30">
        <f t="shared" si="279"/>
        <v>3.99</v>
      </c>
      <c r="R2024" s="30">
        <f t="shared" si="280"/>
        <v>0.157</v>
      </c>
      <c r="S2024" s="30">
        <f t="shared" si="281"/>
        <v>2.5</v>
      </c>
      <c r="T2024" s="30">
        <f t="shared" si="282"/>
        <v>26</v>
      </c>
      <c r="U2024" s="30">
        <f t="shared" si="283"/>
        <v>7</v>
      </c>
      <c r="V2024" s="30">
        <f t="shared" si="284"/>
        <v>1</v>
      </c>
      <c r="W2024" s="30">
        <f t="shared" si="285"/>
        <v>0</v>
      </c>
      <c r="X2024" s="30">
        <f t="shared" si="286"/>
        <v>2</v>
      </c>
      <c r="Y2024" s="30">
        <f t="shared" si="287"/>
        <v>42.646999999999998</v>
      </c>
    </row>
    <row r="2025" spans="1:25" x14ac:dyDescent="0.2">
      <c r="A2025" s="28">
        <v>43664</v>
      </c>
      <c r="B2025">
        <v>2019</v>
      </c>
      <c r="C2025">
        <v>7</v>
      </c>
      <c r="D2025" t="s">
        <v>520</v>
      </c>
      <c r="E2025" t="s">
        <v>415</v>
      </c>
      <c r="F2025">
        <v>4</v>
      </c>
      <c r="G2025" t="s">
        <v>1440</v>
      </c>
      <c r="H2025" t="s">
        <v>1440</v>
      </c>
      <c r="I2025" s="30">
        <v>11</v>
      </c>
      <c r="J2025" s="30">
        <v>3.33</v>
      </c>
      <c r="K2025" s="30">
        <v>1.3</v>
      </c>
      <c r="L2025" s="30">
        <v>24</v>
      </c>
      <c r="M2025" s="30">
        <v>11</v>
      </c>
      <c r="N2025" s="30">
        <v>0</v>
      </c>
      <c r="O2025" s="30">
        <v>3</v>
      </c>
      <c r="P2025" s="30">
        <v>3</v>
      </c>
      <c r="Q2025" s="30">
        <f t="shared" si="279"/>
        <v>11</v>
      </c>
      <c r="R2025" s="30">
        <f t="shared" si="280"/>
        <v>3.33</v>
      </c>
      <c r="S2025" s="30">
        <f t="shared" si="281"/>
        <v>1.3</v>
      </c>
      <c r="T2025" s="30">
        <f t="shared" si="282"/>
        <v>24</v>
      </c>
      <c r="U2025" s="30">
        <f t="shared" si="283"/>
        <v>11</v>
      </c>
      <c r="V2025" s="30">
        <f t="shared" si="284"/>
        <v>0</v>
      </c>
      <c r="W2025" s="30">
        <f t="shared" si="285"/>
        <v>3</v>
      </c>
      <c r="X2025" s="30">
        <f t="shared" si="286"/>
        <v>3</v>
      </c>
      <c r="Y2025" s="30">
        <f t="shared" si="287"/>
        <v>56.63</v>
      </c>
    </row>
    <row r="2026" spans="1:25" x14ac:dyDescent="0.2">
      <c r="A2026" s="28">
        <v>43665</v>
      </c>
      <c r="B2026">
        <v>2019</v>
      </c>
      <c r="C2026">
        <v>7</v>
      </c>
      <c r="D2026" t="s">
        <v>520</v>
      </c>
      <c r="E2026" t="s">
        <v>417</v>
      </c>
      <c r="F2026">
        <v>5</v>
      </c>
      <c r="G2026" t="s">
        <v>1440</v>
      </c>
      <c r="H2026" t="s">
        <v>1440</v>
      </c>
      <c r="I2026" s="30">
        <v>7.33</v>
      </c>
      <c r="J2026" s="30">
        <v>5.34</v>
      </c>
      <c r="K2026" s="30">
        <v>4</v>
      </c>
      <c r="L2026" s="30">
        <v>28</v>
      </c>
      <c r="M2026" s="30">
        <v>15</v>
      </c>
      <c r="N2026" s="30">
        <v>0</v>
      </c>
      <c r="O2026" s="30">
        <v>3</v>
      </c>
      <c r="P2026" s="30">
        <v>7</v>
      </c>
      <c r="Q2026" s="30">
        <f t="shared" si="279"/>
        <v>7.33</v>
      </c>
      <c r="R2026" s="30">
        <f t="shared" si="280"/>
        <v>5.34</v>
      </c>
      <c r="S2026" s="30">
        <f t="shared" si="281"/>
        <v>4</v>
      </c>
      <c r="T2026" s="30">
        <f t="shared" si="282"/>
        <v>28</v>
      </c>
      <c r="U2026" s="30">
        <f t="shared" si="283"/>
        <v>15</v>
      </c>
      <c r="V2026" s="30">
        <f t="shared" si="284"/>
        <v>0</v>
      </c>
      <c r="W2026" s="30">
        <f t="shared" si="285"/>
        <v>3</v>
      </c>
      <c r="X2026" s="30">
        <f t="shared" si="286"/>
        <v>7</v>
      </c>
      <c r="Y2026" s="30">
        <f t="shared" si="287"/>
        <v>69.67</v>
      </c>
    </row>
    <row r="2027" spans="1:25" x14ac:dyDescent="0.2">
      <c r="A2027" s="28">
        <v>43666</v>
      </c>
      <c r="B2027">
        <v>2019</v>
      </c>
      <c r="C2027">
        <v>7</v>
      </c>
      <c r="D2027" t="s">
        <v>520</v>
      </c>
      <c r="E2027" t="s">
        <v>419</v>
      </c>
      <c r="F2027">
        <v>6</v>
      </c>
      <c r="G2027" t="s">
        <v>1440</v>
      </c>
      <c r="H2027" t="s">
        <v>1440</v>
      </c>
      <c r="I2027" s="30">
        <v>4.34</v>
      </c>
      <c r="J2027" s="30">
        <v>4.4489999999999998</v>
      </c>
      <c r="K2027" s="30">
        <v>1</v>
      </c>
      <c r="L2027" s="30">
        <v>17.2</v>
      </c>
      <c r="M2027" s="30">
        <v>4</v>
      </c>
      <c r="N2027" s="30">
        <v>0</v>
      </c>
      <c r="O2027" s="30">
        <v>6</v>
      </c>
      <c r="P2027" s="30">
        <v>2</v>
      </c>
      <c r="Q2027" s="30">
        <f t="shared" si="279"/>
        <v>4.34</v>
      </c>
      <c r="R2027" s="30">
        <f t="shared" si="280"/>
        <v>4.4489999999999998</v>
      </c>
      <c r="S2027" s="30">
        <f t="shared" si="281"/>
        <v>1</v>
      </c>
      <c r="T2027" s="30">
        <f t="shared" si="282"/>
        <v>17.2</v>
      </c>
      <c r="U2027" s="30">
        <f t="shared" si="283"/>
        <v>4</v>
      </c>
      <c r="V2027" s="30">
        <f t="shared" si="284"/>
        <v>0</v>
      </c>
      <c r="W2027" s="30">
        <f t="shared" si="285"/>
        <v>6</v>
      </c>
      <c r="X2027" s="30">
        <f t="shared" si="286"/>
        <v>2</v>
      </c>
      <c r="Y2027" s="30">
        <f t="shared" si="287"/>
        <v>38.988999999999997</v>
      </c>
    </row>
    <row r="2028" spans="1:25" x14ac:dyDescent="0.2">
      <c r="A2028" s="28">
        <v>43667</v>
      </c>
      <c r="B2028">
        <v>2019</v>
      </c>
      <c r="C2028">
        <v>7</v>
      </c>
      <c r="D2028" t="s">
        <v>520</v>
      </c>
      <c r="E2028" t="s">
        <v>421</v>
      </c>
      <c r="F2028">
        <v>7</v>
      </c>
      <c r="G2028" t="s">
        <v>1440</v>
      </c>
      <c r="H2028" t="s">
        <v>1440</v>
      </c>
      <c r="I2028" s="30">
        <v>6.34</v>
      </c>
      <c r="J2028" s="30">
        <v>0.36299999999999999</v>
      </c>
      <c r="K2028" s="30">
        <v>1.1000000000000001</v>
      </c>
      <c r="L2028" s="30">
        <v>16</v>
      </c>
      <c r="M2028" s="30">
        <v>5</v>
      </c>
      <c r="N2028" s="30">
        <v>0</v>
      </c>
      <c r="O2028" s="30">
        <v>1</v>
      </c>
      <c r="P2028" s="30">
        <v>3</v>
      </c>
      <c r="Q2028" s="30">
        <f t="shared" si="279"/>
        <v>6.34</v>
      </c>
      <c r="R2028" s="30">
        <f t="shared" si="280"/>
        <v>0.36299999999999999</v>
      </c>
      <c r="S2028" s="30">
        <f t="shared" si="281"/>
        <v>1.1000000000000001</v>
      </c>
      <c r="T2028" s="30">
        <f t="shared" si="282"/>
        <v>16</v>
      </c>
      <c r="U2028" s="30">
        <f t="shared" si="283"/>
        <v>5</v>
      </c>
      <c r="V2028" s="30">
        <f t="shared" si="284"/>
        <v>0</v>
      </c>
      <c r="W2028" s="30">
        <f t="shared" si="285"/>
        <v>1</v>
      </c>
      <c r="X2028" s="30">
        <f t="shared" si="286"/>
        <v>3</v>
      </c>
      <c r="Y2028" s="30">
        <f t="shared" si="287"/>
        <v>32.802999999999997</v>
      </c>
    </row>
    <row r="2029" spans="1:25" x14ac:dyDescent="0.2">
      <c r="A2029" s="28">
        <v>43668</v>
      </c>
      <c r="B2029">
        <v>2019</v>
      </c>
      <c r="C2029">
        <v>7</v>
      </c>
      <c r="D2029" t="s">
        <v>520</v>
      </c>
      <c r="E2029" t="s">
        <v>62</v>
      </c>
      <c r="F2029">
        <v>1</v>
      </c>
      <c r="G2029" t="s">
        <v>1440</v>
      </c>
      <c r="H2029" t="s">
        <v>1440</v>
      </c>
      <c r="I2029" s="30">
        <v>1</v>
      </c>
      <c r="J2029" s="30">
        <v>2.66</v>
      </c>
      <c r="K2029" s="30">
        <v>2</v>
      </c>
      <c r="L2029" s="30">
        <v>14.25</v>
      </c>
      <c r="M2029" s="30">
        <v>10</v>
      </c>
      <c r="N2029" s="30">
        <v>0</v>
      </c>
      <c r="O2029" s="30">
        <v>0</v>
      </c>
      <c r="P2029" s="30">
        <v>6</v>
      </c>
      <c r="Q2029" s="30">
        <f t="shared" si="279"/>
        <v>1</v>
      </c>
      <c r="R2029" s="30">
        <f t="shared" si="280"/>
        <v>2.66</v>
      </c>
      <c r="S2029" s="30">
        <f t="shared" si="281"/>
        <v>2</v>
      </c>
      <c r="T2029" s="30">
        <f t="shared" si="282"/>
        <v>14.25</v>
      </c>
      <c r="U2029" s="30">
        <f t="shared" si="283"/>
        <v>10</v>
      </c>
      <c r="V2029" s="30">
        <f t="shared" si="284"/>
        <v>0</v>
      </c>
      <c r="W2029" s="30">
        <f t="shared" si="285"/>
        <v>0</v>
      </c>
      <c r="X2029" s="30">
        <f t="shared" si="286"/>
        <v>6</v>
      </c>
      <c r="Y2029" s="30">
        <f t="shared" si="287"/>
        <v>35.909999999999997</v>
      </c>
    </row>
    <row r="2030" spans="1:25" x14ac:dyDescent="0.2">
      <c r="A2030" s="28">
        <v>43669</v>
      </c>
      <c r="B2030">
        <v>2019</v>
      </c>
      <c r="C2030">
        <v>7</v>
      </c>
      <c r="D2030" t="s">
        <v>520</v>
      </c>
      <c r="E2030" t="s">
        <v>411</v>
      </c>
      <c r="F2030">
        <v>2</v>
      </c>
      <c r="G2030" t="s">
        <v>1440</v>
      </c>
      <c r="H2030" t="s">
        <v>1440</v>
      </c>
      <c r="I2030" s="30">
        <v>1.34</v>
      </c>
      <c r="J2030" s="30">
        <v>0.67</v>
      </c>
      <c r="K2030" s="30">
        <v>5.2</v>
      </c>
      <c r="L2030" s="30">
        <v>7.25</v>
      </c>
      <c r="M2030" s="30">
        <v>11</v>
      </c>
      <c r="N2030" s="30">
        <v>0</v>
      </c>
      <c r="O2030" s="30">
        <v>7</v>
      </c>
      <c r="P2030" s="30">
        <v>2.4</v>
      </c>
      <c r="Q2030" s="30">
        <f t="shared" si="279"/>
        <v>1.34</v>
      </c>
      <c r="R2030" s="30">
        <f t="shared" si="280"/>
        <v>0.67</v>
      </c>
      <c r="S2030" s="30">
        <f t="shared" si="281"/>
        <v>5.2</v>
      </c>
      <c r="T2030" s="30">
        <f t="shared" si="282"/>
        <v>7.25</v>
      </c>
      <c r="U2030" s="30">
        <f t="shared" si="283"/>
        <v>11</v>
      </c>
      <c r="V2030" s="30">
        <f t="shared" si="284"/>
        <v>0</v>
      </c>
      <c r="W2030" s="30">
        <f t="shared" si="285"/>
        <v>7</v>
      </c>
      <c r="X2030" s="30">
        <f t="shared" si="286"/>
        <v>2.4</v>
      </c>
      <c r="Y2030" s="30">
        <f t="shared" si="287"/>
        <v>34.86</v>
      </c>
    </row>
    <row r="2031" spans="1:25" x14ac:dyDescent="0.2">
      <c r="A2031" s="28">
        <v>43670</v>
      </c>
      <c r="B2031">
        <v>2019</v>
      </c>
      <c r="C2031">
        <v>7</v>
      </c>
      <c r="D2031" t="s">
        <v>520</v>
      </c>
      <c r="E2031" t="s">
        <v>413</v>
      </c>
      <c r="F2031">
        <v>3</v>
      </c>
      <c r="G2031" t="s">
        <v>1440</v>
      </c>
      <c r="H2031" t="s">
        <v>1440</v>
      </c>
      <c r="I2031" s="30">
        <v>8</v>
      </c>
      <c r="J2031" s="30">
        <v>3.7690000000000001</v>
      </c>
      <c r="K2031" s="30">
        <v>2</v>
      </c>
      <c r="L2031" s="30">
        <v>30.875</v>
      </c>
      <c r="M2031" s="30">
        <v>19</v>
      </c>
      <c r="N2031" s="30">
        <v>0</v>
      </c>
      <c r="O2031" s="30">
        <v>2</v>
      </c>
      <c r="P2031" s="30">
        <v>1</v>
      </c>
      <c r="Q2031" s="30">
        <f t="shared" si="279"/>
        <v>8</v>
      </c>
      <c r="R2031" s="30">
        <f t="shared" si="280"/>
        <v>3.7690000000000001</v>
      </c>
      <c r="S2031" s="30">
        <f t="shared" si="281"/>
        <v>2</v>
      </c>
      <c r="T2031" s="30">
        <f t="shared" si="282"/>
        <v>30.875</v>
      </c>
      <c r="U2031" s="30">
        <f t="shared" si="283"/>
        <v>19</v>
      </c>
      <c r="V2031" s="30">
        <f t="shared" si="284"/>
        <v>0</v>
      </c>
      <c r="W2031" s="30">
        <f t="shared" si="285"/>
        <v>2</v>
      </c>
      <c r="X2031" s="30">
        <f t="shared" si="286"/>
        <v>1</v>
      </c>
      <c r="Y2031" s="30">
        <f t="shared" si="287"/>
        <v>66.644000000000005</v>
      </c>
    </row>
    <row r="2032" spans="1:25" x14ac:dyDescent="0.2">
      <c r="A2032" s="28">
        <v>43671</v>
      </c>
      <c r="B2032">
        <v>2019</v>
      </c>
      <c r="C2032">
        <v>7</v>
      </c>
      <c r="D2032" t="s">
        <v>520</v>
      </c>
      <c r="E2032" t="s">
        <v>415</v>
      </c>
      <c r="F2032">
        <v>4</v>
      </c>
      <c r="G2032" t="s">
        <v>1440</v>
      </c>
      <c r="H2032" t="s">
        <v>1440</v>
      </c>
      <c r="I2032" s="30">
        <v>6</v>
      </c>
      <c r="J2032" s="30">
        <v>7</v>
      </c>
      <c r="K2032" s="30">
        <v>5</v>
      </c>
      <c r="L2032" s="30">
        <v>20</v>
      </c>
      <c r="M2032" s="30">
        <v>9</v>
      </c>
      <c r="N2032" s="30">
        <v>1</v>
      </c>
      <c r="O2032" s="30">
        <v>11</v>
      </c>
      <c r="P2032" s="30">
        <v>2</v>
      </c>
      <c r="Q2032" s="30">
        <f t="shared" si="279"/>
        <v>6</v>
      </c>
      <c r="R2032" s="30">
        <f t="shared" si="280"/>
        <v>7</v>
      </c>
      <c r="S2032" s="30">
        <f t="shared" si="281"/>
        <v>5</v>
      </c>
      <c r="T2032" s="30">
        <f t="shared" si="282"/>
        <v>20</v>
      </c>
      <c r="U2032" s="30">
        <f t="shared" si="283"/>
        <v>9</v>
      </c>
      <c r="V2032" s="30">
        <f t="shared" si="284"/>
        <v>1</v>
      </c>
      <c r="W2032" s="30">
        <f t="shared" si="285"/>
        <v>11</v>
      </c>
      <c r="X2032" s="30">
        <f t="shared" si="286"/>
        <v>2</v>
      </c>
      <c r="Y2032" s="30">
        <f t="shared" si="287"/>
        <v>61</v>
      </c>
    </row>
    <row r="2033" spans="1:25" x14ac:dyDescent="0.2">
      <c r="A2033" s="28">
        <v>43672</v>
      </c>
      <c r="B2033">
        <v>2019</v>
      </c>
      <c r="C2033">
        <v>7</v>
      </c>
      <c r="D2033" t="s">
        <v>520</v>
      </c>
      <c r="E2033" t="s">
        <v>417</v>
      </c>
      <c r="F2033">
        <v>5</v>
      </c>
      <c r="G2033" t="s">
        <v>1440</v>
      </c>
      <c r="H2033" t="s">
        <v>1440</v>
      </c>
      <c r="I2033" s="30">
        <v>12.5</v>
      </c>
      <c r="J2033" s="30">
        <v>4</v>
      </c>
      <c r="K2033" s="30">
        <v>0.1</v>
      </c>
      <c r="L2033" s="30">
        <v>17</v>
      </c>
      <c r="M2033" s="30">
        <v>12</v>
      </c>
      <c r="N2033" s="30">
        <v>0</v>
      </c>
      <c r="O2033" s="30">
        <v>8</v>
      </c>
      <c r="P2033" s="30">
        <v>3</v>
      </c>
      <c r="Q2033" s="30">
        <f t="shared" si="279"/>
        <v>12.5</v>
      </c>
      <c r="R2033" s="30">
        <f t="shared" si="280"/>
        <v>4</v>
      </c>
      <c r="S2033" s="30">
        <f t="shared" si="281"/>
        <v>0.1</v>
      </c>
      <c r="T2033" s="30">
        <f t="shared" si="282"/>
        <v>17</v>
      </c>
      <c r="U2033" s="30">
        <f t="shared" si="283"/>
        <v>12</v>
      </c>
      <c r="V2033" s="30">
        <f t="shared" si="284"/>
        <v>0</v>
      </c>
      <c r="W2033" s="30">
        <f t="shared" si="285"/>
        <v>8</v>
      </c>
      <c r="X2033" s="30">
        <f t="shared" si="286"/>
        <v>3</v>
      </c>
      <c r="Y2033" s="30">
        <f t="shared" si="287"/>
        <v>56.6</v>
      </c>
    </row>
    <row r="2034" spans="1:25" x14ac:dyDescent="0.2">
      <c r="A2034" s="28">
        <v>43673</v>
      </c>
      <c r="B2034">
        <v>2019</v>
      </c>
      <c r="C2034">
        <v>7</v>
      </c>
      <c r="D2034" t="s">
        <v>520</v>
      </c>
      <c r="E2034" t="s">
        <v>419</v>
      </c>
      <c r="F2034">
        <v>6</v>
      </c>
      <c r="G2034" t="s">
        <v>1440</v>
      </c>
      <c r="H2034" t="s">
        <v>1440</v>
      </c>
      <c r="I2034" s="30">
        <v>3.34</v>
      </c>
      <c r="J2034" s="30">
        <v>0</v>
      </c>
      <c r="K2034" s="30">
        <v>1</v>
      </c>
      <c r="L2034" s="30">
        <v>22</v>
      </c>
      <c r="M2034" s="30">
        <v>6</v>
      </c>
      <c r="N2034" s="30">
        <v>3</v>
      </c>
      <c r="O2034" s="30">
        <v>2</v>
      </c>
      <c r="P2034" s="30">
        <v>3.4</v>
      </c>
      <c r="Q2034" s="30">
        <f t="shared" si="279"/>
        <v>3.34</v>
      </c>
      <c r="R2034" s="30">
        <f t="shared" si="280"/>
        <v>0</v>
      </c>
      <c r="S2034" s="30">
        <f t="shared" si="281"/>
        <v>1</v>
      </c>
      <c r="T2034" s="30">
        <f t="shared" si="282"/>
        <v>22</v>
      </c>
      <c r="U2034" s="30">
        <f t="shared" si="283"/>
        <v>6</v>
      </c>
      <c r="V2034" s="30">
        <f t="shared" si="284"/>
        <v>3</v>
      </c>
      <c r="W2034" s="30">
        <f t="shared" si="285"/>
        <v>2</v>
      </c>
      <c r="X2034" s="30">
        <f t="shared" si="286"/>
        <v>3.4</v>
      </c>
      <c r="Y2034" s="30">
        <f t="shared" si="287"/>
        <v>40.74</v>
      </c>
    </row>
    <row r="2035" spans="1:25" x14ac:dyDescent="0.2">
      <c r="A2035" s="28">
        <v>43674</v>
      </c>
      <c r="B2035">
        <v>2019</v>
      </c>
      <c r="C2035">
        <v>7</v>
      </c>
      <c r="D2035" t="s">
        <v>520</v>
      </c>
      <c r="E2035" t="s">
        <v>421</v>
      </c>
      <c r="F2035">
        <v>7</v>
      </c>
      <c r="G2035" t="s">
        <v>1440</v>
      </c>
      <c r="H2035" t="s">
        <v>1440</v>
      </c>
      <c r="I2035" s="30">
        <v>4.34</v>
      </c>
      <c r="J2035" s="30">
        <v>1.34</v>
      </c>
      <c r="K2035" s="30">
        <v>4</v>
      </c>
      <c r="L2035" s="30">
        <v>13</v>
      </c>
      <c r="M2035" s="30">
        <v>3</v>
      </c>
      <c r="N2035" s="30">
        <v>1</v>
      </c>
      <c r="O2035" s="30">
        <v>0</v>
      </c>
      <c r="P2035" s="30">
        <v>0.6</v>
      </c>
      <c r="Q2035" s="30">
        <f t="shared" si="279"/>
        <v>4.34</v>
      </c>
      <c r="R2035" s="30">
        <f t="shared" si="280"/>
        <v>1.34</v>
      </c>
      <c r="S2035" s="30">
        <f t="shared" si="281"/>
        <v>4</v>
      </c>
      <c r="T2035" s="30">
        <f t="shared" si="282"/>
        <v>13</v>
      </c>
      <c r="U2035" s="30">
        <f t="shared" si="283"/>
        <v>3</v>
      </c>
      <c r="V2035" s="30">
        <f t="shared" si="284"/>
        <v>1</v>
      </c>
      <c r="W2035" s="30">
        <f t="shared" si="285"/>
        <v>0</v>
      </c>
      <c r="X2035" s="30">
        <f t="shared" si="286"/>
        <v>0.6</v>
      </c>
      <c r="Y2035" s="30">
        <f t="shared" si="287"/>
        <v>27.28</v>
      </c>
    </row>
    <row r="2036" spans="1:25" x14ac:dyDescent="0.2">
      <c r="A2036" s="28">
        <v>43675</v>
      </c>
      <c r="B2036">
        <v>2019</v>
      </c>
      <c r="C2036">
        <v>7</v>
      </c>
      <c r="D2036" t="s">
        <v>520</v>
      </c>
      <c r="E2036" t="s">
        <v>62</v>
      </c>
      <c r="F2036">
        <v>1</v>
      </c>
      <c r="G2036" t="s">
        <v>1440</v>
      </c>
      <c r="H2036" t="s">
        <v>1440</v>
      </c>
      <c r="I2036" s="30">
        <v>9</v>
      </c>
      <c r="J2036" s="30">
        <v>4.33</v>
      </c>
      <c r="K2036" s="30">
        <v>2</v>
      </c>
      <c r="L2036" s="30">
        <v>25.45</v>
      </c>
      <c r="M2036" s="30">
        <v>12</v>
      </c>
      <c r="N2036" s="30">
        <v>0</v>
      </c>
      <c r="O2036" s="30">
        <v>1</v>
      </c>
      <c r="P2036" s="30">
        <v>2</v>
      </c>
      <c r="Q2036" s="30">
        <f t="shared" si="279"/>
        <v>9</v>
      </c>
      <c r="R2036" s="30">
        <f t="shared" si="280"/>
        <v>4.33</v>
      </c>
      <c r="S2036" s="30">
        <f t="shared" si="281"/>
        <v>2</v>
      </c>
      <c r="T2036" s="30">
        <f t="shared" si="282"/>
        <v>25.45</v>
      </c>
      <c r="U2036" s="30">
        <f t="shared" si="283"/>
        <v>12</v>
      </c>
      <c r="V2036" s="30">
        <f t="shared" si="284"/>
        <v>0</v>
      </c>
      <c r="W2036" s="30">
        <f t="shared" si="285"/>
        <v>1</v>
      </c>
      <c r="X2036" s="30">
        <f t="shared" si="286"/>
        <v>2</v>
      </c>
      <c r="Y2036" s="30">
        <f t="shared" si="287"/>
        <v>55.78</v>
      </c>
    </row>
    <row r="2037" spans="1:25" x14ac:dyDescent="0.2">
      <c r="A2037" s="28">
        <v>43676</v>
      </c>
      <c r="B2037">
        <v>2019</v>
      </c>
      <c r="C2037">
        <v>7</v>
      </c>
      <c r="D2037" t="s">
        <v>520</v>
      </c>
      <c r="E2037" t="s">
        <v>411</v>
      </c>
      <c r="F2037">
        <v>2</v>
      </c>
      <c r="G2037" t="s">
        <v>1440</v>
      </c>
      <c r="H2037" t="s">
        <v>1440</v>
      </c>
      <c r="I2037" s="30">
        <v>9.5</v>
      </c>
      <c r="J2037" s="30">
        <v>6.1870000000000003</v>
      </c>
      <c r="K2037" s="30">
        <v>5</v>
      </c>
      <c r="L2037" s="30">
        <v>19</v>
      </c>
      <c r="M2037" s="30">
        <v>9</v>
      </c>
      <c r="N2037" s="30">
        <v>4</v>
      </c>
      <c r="O2037" s="30">
        <v>33</v>
      </c>
      <c r="P2037" s="30">
        <v>5</v>
      </c>
      <c r="Q2037" s="30">
        <f t="shared" si="279"/>
        <v>9.5</v>
      </c>
      <c r="R2037" s="30">
        <f t="shared" si="280"/>
        <v>6.1870000000000003</v>
      </c>
      <c r="S2037" s="30">
        <f t="shared" si="281"/>
        <v>5</v>
      </c>
      <c r="T2037" s="30">
        <f t="shared" si="282"/>
        <v>19</v>
      </c>
      <c r="U2037" s="30">
        <f t="shared" si="283"/>
        <v>9</v>
      </c>
      <c r="V2037" s="30">
        <f t="shared" si="284"/>
        <v>4</v>
      </c>
      <c r="W2037" s="30">
        <f t="shared" si="285"/>
        <v>33</v>
      </c>
      <c r="X2037" s="30">
        <f t="shared" si="286"/>
        <v>5</v>
      </c>
      <c r="Y2037" s="30">
        <f t="shared" si="287"/>
        <v>90.686999999999998</v>
      </c>
    </row>
    <row r="2038" spans="1:25" x14ac:dyDescent="0.2">
      <c r="A2038" s="28">
        <v>43677</v>
      </c>
      <c r="B2038">
        <v>2019</v>
      </c>
      <c r="C2038">
        <v>7</v>
      </c>
      <c r="D2038" t="s">
        <v>520</v>
      </c>
      <c r="E2038" t="s">
        <v>413</v>
      </c>
      <c r="F2038">
        <v>3</v>
      </c>
      <c r="G2038" t="s">
        <v>1440</v>
      </c>
      <c r="H2038" t="s">
        <v>1440</v>
      </c>
      <c r="I2038" s="30">
        <v>0</v>
      </c>
      <c r="J2038" s="30">
        <v>2.84</v>
      </c>
      <c r="K2038" s="30">
        <v>2</v>
      </c>
      <c r="L2038" s="30">
        <v>21</v>
      </c>
      <c r="M2038" s="30">
        <v>4</v>
      </c>
      <c r="N2038" s="30">
        <v>0</v>
      </c>
      <c r="O2038" s="30">
        <v>4</v>
      </c>
      <c r="P2038" s="30">
        <v>2</v>
      </c>
      <c r="Q2038" s="30">
        <f t="shared" si="279"/>
        <v>0</v>
      </c>
      <c r="R2038" s="30">
        <f t="shared" si="280"/>
        <v>2.84</v>
      </c>
      <c r="S2038" s="30">
        <f t="shared" si="281"/>
        <v>2</v>
      </c>
      <c r="T2038" s="30">
        <f t="shared" si="282"/>
        <v>21</v>
      </c>
      <c r="U2038" s="30">
        <f t="shared" si="283"/>
        <v>4</v>
      </c>
      <c r="V2038" s="30">
        <f t="shared" si="284"/>
        <v>0</v>
      </c>
      <c r="W2038" s="30">
        <f t="shared" si="285"/>
        <v>4</v>
      </c>
      <c r="X2038" s="30">
        <f t="shared" si="286"/>
        <v>2</v>
      </c>
      <c r="Y2038" s="30">
        <f t="shared" si="287"/>
        <v>35.840000000000003</v>
      </c>
    </row>
    <row r="2039" spans="1:25" x14ac:dyDescent="0.2">
      <c r="A2039" s="28">
        <v>43678</v>
      </c>
      <c r="B2039">
        <v>2019</v>
      </c>
      <c r="C2039">
        <v>8</v>
      </c>
      <c r="D2039" t="s">
        <v>582</v>
      </c>
      <c r="E2039" t="s">
        <v>415</v>
      </c>
      <c r="F2039">
        <v>4</v>
      </c>
      <c r="G2039" t="s">
        <v>1440</v>
      </c>
      <c r="H2039" t="s">
        <v>1440</v>
      </c>
      <c r="I2039" s="30">
        <v>8.67</v>
      </c>
      <c r="J2039" s="30">
        <v>0.91300000000000003</v>
      </c>
      <c r="K2039" s="30">
        <v>2</v>
      </c>
      <c r="L2039" s="30">
        <v>37</v>
      </c>
      <c r="M2039" s="30">
        <v>6</v>
      </c>
      <c r="N2039" s="30">
        <v>0</v>
      </c>
      <c r="O2039" s="30">
        <v>1</v>
      </c>
      <c r="P2039" s="30">
        <v>2</v>
      </c>
      <c r="Q2039" s="30">
        <f t="shared" si="279"/>
        <v>8.67</v>
      </c>
      <c r="R2039" s="30">
        <f t="shared" si="280"/>
        <v>0.91300000000000003</v>
      </c>
      <c r="S2039" s="30">
        <f t="shared" si="281"/>
        <v>2</v>
      </c>
      <c r="T2039" s="30">
        <f t="shared" si="282"/>
        <v>37</v>
      </c>
      <c r="U2039" s="30">
        <f t="shared" si="283"/>
        <v>6</v>
      </c>
      <c r="V2039" s="30">
        <f t="shared" si="284"/>
        <v>0</v>
      </c>
      <c r="W2039" s="30">
        <f t="shared" si="285"/>
        <v>1</v>
      </c>
      <c r="X2039" s="30">
        <f t="shared" si="286"/>
        <v>2</v>
      </c>
      <c r="Y2039" s="30">
        <f t="shared" si="287"/>
        <v>57.582999999999998</v>
      </c>
    </row>
    <row r="2040" spans="1:25" x14ac:dyDescent="0.2">
      <c r="A2040" s="28">
        <v>43679</v>
      </c>
      <c r="B2040">
        <v>2019</v>
      </c>
      <c r="C2040">
        <v>8</v>
      </c>
      <c r="D2040" t="s">
        <v>582</v>
      </c>
      <c r="E2040" t="s">
        <v>417</v>
      </c>
      <c r="F2040">
        <v>5</v>
      </c>
      <c r="G2040" t="s">
        <v>1440</v>
      </c>
      <c r="H2040" t="s">
        <v>1440</v>
      </c>
      <c r="I2040" s="30">
        <v>5</v>
      </c>
      <c r="J2040" s="30">
        <v>1.68</v>
      </c>
      <c r="K2040" s="30">
        <v>3</v>
      </c>
      <c r="L2040" s="30">
        <v>18</v>
      </c>
      <c r="M2040" s="30">
        <v>7</v>
      </c>
      <c r="N2040" s="30">
        <v>2</v>
      </c>
      <c r="O2040" s="30">
        <v>6</v>
      </c>
      <c r="P2040" s="30">
        <v>1</v>
      </c>
      <c r="Q2040" s="30">
        <f t="shared" si="279"/>
        <v>5</v>
      </c>
      <c r="R2040" s="30">
        <f t="shared" si="280"/>
        <v>1.68</v>
      </c>
      <c r="S2040" s="30">
        <f t="shared" si="281"/>
        <v>3</v>
      </c>
      <c r="T2040" s="30">
        <f t="shared" si="282"/>
        <v>18</v>
      </c>
      <c r="U2040" s="30">
        <f t="shared" si="283"/>
        <v>7</v>
      </c>
      <c r="V2040" s="30">
        <f t="shared" si="284"/>
        <v>2</v>
      </c>
      <c r="W2040" s="30">
        <f t="shared" si="285"/>
        <v>6</v>
      </c>
      <c r="X2040" s="30">
        <f t="shared" si="286"/>
        <v>1</v>
      </c>
      <c r="Y2040" s="30">
        <f t="shared" si="287"/>
        <v>43.68</v>
      </c>
    </row>
    <row r="2041" spans="1:25" x14ac:dyDescent="0.2">
      <c r="A2041" s="28">
        <v>43680</v>
      </c>
      <c r="B2041">
        <v>2019</v>
      </c>
      <c r="C2041">
        <v>8</v>
      </c>
      <c r="D2041" t="s">
        <v>582</v>
      </c>
      <c r="E2041" t="s">
        <v>419</v>
      </c>
      <c r="F2041">
        <v>6</v>
      </c>
      <c r="G2041" t="s">
        <v>1440</v>
      </c>
      <c r="H2041" t="s">
        <v>1440</v>
      </c>
      <c r="I2041" s="30">
        <v>5.34</v>
      </c>
      <c r="J2041" s="30">
        <v>4.68</v>
      </c>
      <c r="K2041" s="30">
        <v>2.2999999999999998</v>
      </c>
      <c r="L2041" s="30">
        <v>12</v>
      </c>
      <c r="M2041" s="30">
        <v>6</v>
      </c>
      <c r="N2041" s="30">
        <v>5</v>
      </c>
      <c r="O2041" s="30">
        <v>1</v>
      </c>
      <c r="P2041" s="30">
        <v>3.4</v>
      </c>
      <c r="Q2041" s="30">
        <f t="shared" si="279"/>
        <v>5.34</v>
      </c>
      <c r="R2041" s="30">
        <f t="shared" si="280"/>
        <v>4.68</v>
      </c>
      <c r="S2041" s="30">
        <f t="shared" si="281"/>
        <v>2.2999999999999998</v>
      </c>
      <c r="T2041" s="30">
        <f t="shared" si="282"/>
        <v>12</v>
      </c>
      <c r="U2041" s="30">
        <f t="shared" si="283"/>
        <v>6</v>
      </c>
      <c r="V2041" s="30">
        <f t="shared" si="284"/>
        <v>5</v>
      </c>
      <c r="W2041" s="30">
        <f t="shared" si="285"/>
        <v>1</v>
      </c>
      <c r="X2041" s="30">
        <f t="shared" si="286"/>
        <v>3.4</v>
      </c>
      <c r="Y2041" s="30">
        <f t="shared" si="287"/>
        <v>39.72</v>
      </c>
    </row>
    <row r="2042" spans="1:25" x14ac:dyDescent="0.2">
      <c r="A2042" s="28">
        <v>43681</v>
      </c>
      <c r="B2042">
        <v>2019</v>
      </c>
      <c r="C2042">
        <v>8</v>
      </c>
      <c r="D2042" t="s">
        <v>582</v>
      </c>
      <c r="E2042" t="s">
        <v>421</v>
      </c>
      <c r="F2042">
        <v>7</v>
      </c>
      <c r="G2042" t="s">
        <v>1440</v>
      </c>
      <c r="H2042" t="s">
        <v>1440</v>
      </c>
      <c r="I2042" s="30">
        <v>6.5</v>
      </c>
      <c r="J2042" s="30">
        <v>2.67</v>
      </c>
      <c r="K2042" s="30">
        <v>5</v>
      </c>
      <c r="L2042" s="30">
        <v>24</v>
      </c>
      <c r="M2042" s="30">
        <v>10</v>
      </c>
      <c r="N2042" s="30">
        <v>0</v>
      </c>
      <c r="O2042" s="30">
        <v>2</v>
      </c>
      <c r="P2042" s="30">
        <v>4.3</v>
      </c>
      <c r="Q2042" s="30">
        <f t="shared" si="279"/>
        <v>6.5</v>
      </c>
      <c r="R2042" s="30">
        <f t="shared" si="280"/>
        <v>2.67</v>
      </c>
      <c r="S2042" s="30">
        <f t="shared" si="281"/>
        <v>5</v>
      </c>
      <c r="T2042" s="30">
        <f t="shared" si="282"/>
        <v>24</v>
      </c>
      <c r="U2042" s="30">
        <f t="shared" si="283"/>
        <v>10</v>
      </c>
      <c r="V2042" s="30">
        <f t="shared" si="284"/>
        <v>0</v>
      </c>
      <c r="W2042" s="30">
        <f t="shared" si="285"/>
        <v>2</v>
      </c>
      <c r="X2042" s="30">
        <f t="shared" si="286"/>
        <v>4.3</v>
      </c>
      <c r="Y2042" s="30">
        <f t="shared" si="287"/>
        <v>54.47</v>
      </c>
    </row>
    <row r="2043" spans="1:25" x14ac:dyDescent="0.2">
      <c r="A2043" s="28">
        <v>43682</v>
      </c>
      <c r="B2043">
        <v>2019</v>
      </c>
      <c r="C2043">
        <v>8</v>
      </c>
      <c r="D2043" t="s">
        <v>582</v>
      </c>
      <c r="E2043" t="s">
        <v>62</v>
      </c>
      <c r="F2043">
        <v>1</v>
      </c>
      <c r="G2043" t="s">
        <v>1440</v>
      </c>
      <c r="H2043" t="s">
        <v>1440</v>
      </c>
      <c r="I2043" s="30">
        <v>4</v>
      </c>
      <c r="J2043" s="30">
        <v>1</v>
      </c>
      <c r="K2043" s="30">
        <v>4.3</v>
      </c>
      <c r="L2043" s="30">
        <v>6</v>
      </c>
      <c r="M2043" s="30">
        <v>7</v>
      </c>
      <c r="N2043" s="30">
        <v>1</v>
      </c>
      <c r="O2043" s="30">
        <v>5</v>
      </c>
      <c r="P2043" s="30">
        <v>0</v>
      </c>
      <c r="Q2043" s="30">
        <f t="shared" si="279"/>
        <v>4</v>
      </c>
      <c r="R2043" s="30">
        <f t="shared" si="280"/>
        <v>1</v>
      </c>
      <c r="S2043" s="30">
        <f t="shared" si="281"/>
        <v>4.3</v>
      </c>
      <c r="T2043" s="30">
        <f t="shared" si="282"/>
        <v>6</v>
      </c>
      <c r="U2043" s="30">
        <f t="shared" si="283"/>
        <v>7</v>
      </c>
      <c r="V2043" s="30">
        <f t="shared" si="284"/>
        <v>1</v>
      </c>
      <c r="W2043" s="30">
        <f t="shared" si="285"/>
        <v>5</v>
      </c>
      <c r="X2043" s="30">
        <f t="shared" si="286"/>
        <v>0</v>
      </c>
      <c r="Y2043" s="30">
        <f t="shared" si="287"/>
        <v>28.3</v>
      </c>
    </row>
    <row r="2044" spans="1:25" x14ac:dyDescent="0.2">
      <c r="A2044" s="28">
        <v>43683</v>
      </c>
      <c r="B2044">
        <v>2019</v>
      </c>
      <c r="C2044">
        <v>8</v>
      </c>
      <c r="D2044" t="s">
        <v>582</v>
      </c>
      <c r="E2044" t="s">
        <v>411</v>
      </c>
      <c r="F2044">
        <v>2</v>
      </c>
      <c r="G2044" t="s">
        <v>1440</v>
      </c>
      <c r="H2044" t="s">
        <v>1440</v>
      </c>
      <c r="I2044" s="30">
        <v>10</v>
      </c>
      <c r="J2044" s="30">
        <v>4.67</v>
      </c>
      <c r="K2044" s="30">
        <v>2</v>
      </c>
      <c r="L2044" s="30">
        <v>17.25</v>
      </c>
      <c r="M2044" s="30">
        <v>4</v>
      </c>
      <c r="N2044" s="30">
        <v>0</v>
      </c>
      <c r="O2044" s="30">
        <v>6</v>
      </c>
      <c r="P2044" s="30">
        <v>6</v>
      </c>
      <c r="Q2044" s="30">
        <f t="shared" si="279"/>
        <v>10</v>
      </c>
      <c r="R2044" s="30">
        <f t="shared" si="280"/>
        <v>4.67</v>
      </c>
      <c r="S2044" s="30">
        <f t="shared" si="281"/>
        <v>2</v>
      </c>
      <c r="T2044" s="30">
        <f t="shared" si="282"/>
        <v>17.25</v>
      </c>
      <c r="U2044" s="30">
        <f t="shared" si="283"/>
        <v>4</v>
      </c>
      <c r="V2044" s="30">
        <f t="shared" si="284"/>
        <v>0</v>
      </c>
      <c r="W2044" s="30">
        <f t="shared" si="285"/>
        <v>6</v>
      </c>
      <c r="X2044" s="30">
        <f t="shared" si="286"/>
        <v>6</v>
      </c>
      <c r="Y2044" s="30">
        <f t="shared" si="287"/>
        <v>49.92</v>
      </c>
    </row>
    <row r="2045" spans="1:25" x14ac:dyDescent="0.2">
      <c r="A2045" s="28">
        <v>43684</v>
      </c>
      <c r="B2045">
        <v>2019</v>
      </c>
      <c r="C2045">
        <v>8</v>
      </c>
      <c r="D2045" t="s">
        <v>582</v>
      </c>
      <c r="E2045" t="s">
        <v>413</v>
      </c>
      <c r="F2045">
        <v>3</v>
      </c>
      <c r="G2045" t="s">
        <v>1440</v>
      </c>
      <c r="H2045" t="s">
        <v>1440</v>
      </c>
      <c r="I2045" s="30">
        <v>6</v>
      </c>
      <c r="J2045" s="30">
        <v>1.7589999999999999</v>
      </c>
      <c r="K2045" s="30">
        <v>2</v>
      </c>
      <c r="L2045" s="30">
        <v>9</v>
      </c>
      <c r="M2045" s="30">
        <v>7</v>
      </c>
      <c r="N2045" s="30">
        <v>0</v>
      </c>
      <c r="O2045" s="30">
        <v>21</v>
      </c>
      <c r="P2045" s="30">
        <v>3</v>
      </c>
      <c r="Q2045" s="30">
        <f t="shared" si="279"/>
        <v>6</v>
      </c>
      <c r="R2045" s="30">
        <f t="shared" si="280"/>
        <v>1.7589999999999999</v>
      </c>
      <c r="S2045" s="30">
        <f t="shared" si="281"/>
        <v>2</v>
      </c>
      <c r="T2045" s="30">
        <f t="shared" si="282"/>
        <v>9</v>
      </c>
      <c r="U2045" s="30">
        <f t="shared" si="283"/>
        <v>7</v>
      </c>
      <c r="V2045" s="30">
        <f t="shared" si="284"/>
        <v>0</v>
      </c>
      <c r="W2045" s="30">
        <f t="shared" si="285"/>
        <v>21</v>
      </c>
      <c r="X2045" s="30">
        <f t="shared" si="286"/>
        <v>3</v>
      </c>
      <c r="Y2045" s="30">
        <f t="shared" si="287"/>
        <v>49.759</v>
      </c>
    </row>
    <row r="2046" spans="1:25" x14ac:dyDescent="0.2">
      <c r="A2046" s="28">
        <v>43685</v>
      </c>
      <c r="B2046">
        <v>2019</v>
      </c>
      <c r="C2046">
        <v>8</v>
      </c>
      <c r="D2046" t="s">
        <v>582</v>
      </c>
      <c r="E2046" t="s">
        <v>415</v>
      </c>
      <c r="F2046">
        <v>4</v>
      </c>
      <c r="G2046" t="s">
        <v>1440</v>
      </c>
      <c r="H2046" t="s">
        <v>1440</v>
      </c>
      <c r="I2046" s="30">
        <v>7.66</v>
      </c>
      <c r="J2046" s="30">
        <v>1.01</v>
      </c>
      <c r="K2046" s="30">
        <v>3</v>
      </c>
      <c r="L2046" s="30">
        <v>15</v>
      </c>
      <c r="M2046" s="30">
        <v>10</v>
      </c>
      <c r="N2046" s="30">
        <v>0</v>
      </c>
      <c r="O2046" s="30">
        <v>31</v>
      </c>
      <c r="P2046" s="30">
        <v>3</v>
      </c>
      <c r="Q2046" s="30">
        <f t="shared" si="279"/>
        <v>7.66</v>
      </c>
      <c r="R2046" s="30">
        <f t="shared" si="280"/>
        <v>1.01</v>
      </c>
      <c r="S2046" s="30">
        <f t="shared" si="281"/>
        <v>3</v>
      </c>
      <c r="T2046" s="30">
        <f t="shared" si="282"/>
        <v>15</v>
      </c>
      <c r="U2046" s="30">
        <f t="shared" si="283"/>
        <v>10</v>
      </c>
      <c r="V2046" s="30">
        <f t="shared" si="284"/>
        <v>0</v>
      </c>
      <c r="W2046" s="30">
        <f t="shared" si="285"/>
        <v>31</v>
      </c>
      <c r="X2046" s="30">
        <f t="shared" si="286"/>
        <v>3</v>
      </c>
      <c r="Y2046" s="30">
        <f t="shared" si="287"/>
        <v>70.67</v>
      </c>
    </row>
    <row r="2047" spans="1:25" x14ac:dyDescent="0.2">
      <c r="A2047" s="28">
        <v>43686</v>
      </c>
      <c r="B2047">
        <v>2019</v>
      </c>
      <c r="C2047">
        <v>8</v>
      </c>
      <c r="D2047" t="s">
        <v>582</v>
      </c>
      <c r="E2047" t="s">
        <v>417</v>
      </c>
      <c r="F2047">
        <v>5</v>
      </c>
      <c r="G2047" t="s">
        <v>1440</v>
      </c>
      <c r="H2047" t="s">
        <v>1440</v>
      </c>
      <c r="I2047" s="30">
        <v>3</v>
      </c>
      <c r="J2047" s="30">
        <v>3.25</v>
      </c>
      <c r="K2047" s="30">
        <v>0</v>
      </c>
      <c r="L2047" s="30">
        <v>8</v>
      </c>
      <c r="M2047" s="30">
        <v>13</v>
      </c>
      <c r="N2047" s="30">
        <v>5</v>
      </c>
      <c r="O2047" s="30">
        <v>1</v>
      </c>
      <c r="P2047" s="30">
        <v>5</v>
      </c>
      <c r="Q2047" s="30">
        <f t="shared" si="279"/>
        <v>3</v>
      </c>
      <c r="R2047" s="30">
        <f t="shared" si="280"/>
        <v>3.25</v>
      </c>
      <c r="S2047" s="30">
        <f t="shared" si="281"/>
        <v>0</v>
      </c>
      <c r="T2047" s="30">
        <f t="shared" si="282"/>
        <v>8</v>
      </c>
      <c r="U2047" s="30">
        <f t="shared" si="283"/>
        <v>13</v>
      </c>
      <c r="V2047" s="30">
        <f t="shared" si="284"/>
        <v>5</v>
      </c>
      <c r="W2047" s="30">
        <f t="shared" si="285"/>
        <v>1</v>
      </c>
      <c r="X2047" s="30">
        <f t="shared" si="286"/>
        <v>5</v>
      </c>
      <c r="Y2047" s="30">
        <f t="shared" si="287"/>
        <v>38.25</v>
      </c>
    </row>
    <row r="2048" spans="1:25" x14ac:dyDescent="0.2">
      <c r="A2048" s="28">
        <v>43687</v>
      </c>
      <c r="B2048">
        <v>2019</v>
      </c>
      <c r="C2048">
        <v>8</v>
      </c>
      <c r="D2048" t="s">
        <v>582</v>
      </c>
      <c r="E2048" t="s">
        <v>419</v>
      </c>
      <c r="F2048">
        <v>6</v>
      </c>
      <c r="G2048" t="s">
        <v>1440</v>
      </c>
      <c r="H2048" t="s">
        <v>1440</v>
      </c>
      <c r="I2048" s="30">
        <v>3.33</v>
      </c>
      <c r="J2048" s="30">
        <v>0.68</v>
      </c>
      <c r="K2048" s="30">
        <v>6</v>
      </c>
      <c r="L2048" s="30">
        <v>15</v>
      </c>
      <c r="M2048" s="30">
        <v>11</v>
      </c>
      <c r="N2048" s="30">
        <v>0</v>
      </c>
      <c r="O2048" s="30">
        <v>0</v>
      </c>
      <c r="P2048" s="30">
        <v>0</v>
      </c>
      <c r="Q2048" s="30">
        <f t="shared" si="279"/>
        <v>3.33</v>
      </c>
      <c r="R2048" s="30">
        <f t="shared" si="280"/>
        <v>0.68</v>
      </c>
      <c r="S2048" s="30">
        <f t="shared" si="281"/>
        <v>6</v>
      </c>
      <c r="T2048" s="30">
        <f t="shared" si="282"/>
        <v>15</v>
      </c>
      <c r="U2048" s="30">
        <f t="shared" si="283"/>
        <v>11</v>
      </c>
      <c r="V2048" s="30">
        <f t="shared" si="284"/>
        <v>0</v>
      </c>
      <c r="W2048" s="30">
        <f t="shared" si="285"/>
        <v>0</v>
      </c>
      <c r="X2048" s="30">
        <f t="shared" si="286"/>
        <v>0</v>
      </c>
      <c r="Y2048" s="30">
        <f t="shared" si="287"/>
        <v>36.01</v>
      </c>
    </row>
    <row r="2049" spans="1:25" x14ac:dyDescent="0.2">
      <c r="A2049" s="28">
        <v>43688</v>
      </c>
      <c r="B2049">
        <v>2019</v>
      </c>
      <c r="C2049">
        <v>8</v>
      </c>
      <c r="D2049" t="s">
        <v>582</v>
      </c>
      <c r="E2049" t="s">
        <v>421</v>
      </c>
      <c r="F2049">
        <v>7</v>
      </c>
      <c r="G2049" t="s">
        <v>1440</v>
      </c>
      <c r="H2049" t="s">
        <v>1440</v>
      </c>
      <c r="I2049" s="30">
        <v>7</v>
      </c>
      <c r="J2049" s="30">
        <v>6.85</v>
      </c>
      <c r="K2049" s="30">
        <v>4</v>
      </c>
      <c r="L2049" s="30">
        <v>16</v>
      </c>
      <c r="M2049" s="30">
        <v>5</v>
      </c>
      <c r="N2049" s="30">
        <v>2</v>
      </c>
      <c r="O2049" s="30">
        <v>2</v>
      </c>
      <c r="P2049" s="30">
        <v>3</v>
      </c>
      <c r="Q2049" s="30">
        <f t="shared" si="279"/>
        <v>7</v>
      </c>
      <c r="R2049" s="30">
        <f t="shared" si="280"/>
        <v>6.85</v>
      </c>
      <c r="S2049" s="30">
        <f t="shared" si="281"/>
        <v>4</v>
      </c>
      <c r="T2049" s="30">
        <f t="shared" si="282"/>
        <v>16</v>
      </c>
      <c r="U2049" s="30">
        <f t="shared" si="283"/>
        <v>5</v>
      </c>
      <c r="V2049" s="30">
        <f t="shared" si="284"/>
        <v>2</v>
      </c>
      <c r="W2049" s="30">
        <f t="shared" si="285"/>
        <v>2</v>
      </c>
      <c r="X2049" s="30">
        <f t="shared" si="286"/>
        <v>3</v>
      </c>
      <c r="Y2049" s="30">
        <f t="shared" si="287"/>
        <v>45.85</v>
      </c>
    </row>
    <row r="2050" spans="1:25" x14ac:dyDescent="0.2">
      <c r="A2050" s="28">
        <v>43689</v>
      </c>
      <c r="B2050">
        <v>2019</v>
      </c>
      <c r="C2050">
        <v>8</v>
      </c>
      <c r="D2050" t="s">
        <v>582</v>
      </c>
      <c r="E2050" t="s">
        <v>62</v>
      </c>
      <c r="F2050">
        <v>1</v>
      </c>
      <c r="G2050" t="s">
        <v>1440</v>
      </c>
      <c r="H2050" t="s">
        <v>1440</v>
      </c>
      <c r="I2050" s="30">
        <v>8.33</v>
      </c>
      <c r="J2050" s="30">
        <v>4.4960000000000004</v>
      </c>
      <c r="K2050" s="30">
        <v>1</v>
      </c>
      <c r="L2050" s="30">
        <v>36</v>
      </c>
      <c r="M2050" s="30">
        <v>11</v>
      </c>
      <c r="N2050" s="30">
        <v>1</v>
      </c>
      <c r="O2050" s="30">
        <v>5</v>
      </c>
      <c r="P2050" s="30">
        <v>3.5</v>
      </c>
      <c r="Q2050" s="30">
        <f t="shared" ref="Q2050:Q2107" si="288">IF($H2050="Oui",I2050,"")</f>
        <v>8.33</v>
      </c>
      <c r="R2050" s="30">
        <f t="shared" ref="R2050:R2107" si="289">IF($H2050="Oui",J2050,"")</f>
        <v>4.4960000000000004</v>
      </c>
      <c r="S2050" s="30">
        <f t="shared" ref="S2050:S2107" si="290">IF($H2050="Oui",K2050,"")</f>
        <v>1</v>
      </c>
      <c r="T2050" s="30">
        <f t="shared" ref="T2050:T2107" si="291">IF($H2050="Oui",L2050,"")</f>
        <v>36</v>
      </c>
      <c r="U2050" s="30">
        <f t="shared" ref="U2050:U2107" si="292">IF($H2050="Oui",M2050,"")</f>
        <v>11</v>
      </c>
      <c r="V2050" s="30">
        <f t="shared" ref="V2050:V2107" si="293">IF($H2050="Oui",N2050,"")</f>
        <v>1</v>
      </c>
      <c r="W2050" s="30">
        <f t="shared" ref="W2050:W2107" si="294">IF($H2050="Oui",O2050,"")</f>
        <v>5</v>
      </c>
      <c r="X2050" s="30">
        <f t="shared" ref="X2050:X2107" si="295">IF($H2050="Oui",P2050,"")</f>
        <v>3.5</v>
      </c>
      <c r="Y2050" s="30">
        <f t="shared" ref="Y2050:Y2107" si="296">SUM(I2050:P2050)</f>
        <v>70.325999999999993</v>
      </c>
    </row>
    <row r="2051" spans="1:25" x14ac:dyDescent="0.2">
      <c r="A2051" s="28">
        <v>43690</v>
      </c>
      <c r="B2051">
        <v>2019</v>
      </c>
      <c r="C2051">
        <v>8</v>
      </c>
      <c r="D2051" t="s">
        <v>582</v>
      </c>
      <c r="E2051" t="s">
        <v>411</v>
      </c>
      <c r="F2051">
        <v>2</v>
      </c>
      <c r="G2051" t="s">
        <v>1440</v>
      </c>
      <c r="H2051" t="s">
        <v>1440</v>
      </c>
      <c r="I2051" s="30">
        <v>8</v>
      </c>
      <c r="J2051" s="30">
        <v>1.8959999999999999</v>
      </c>
      <c r="K2051" s="30">
        <v>2</v>
      </c>
      <c r="L2051" s="30">
        <v>15</v>
      </c>
      <c r="M2051" s="30">
        <v>3</v>
      </c>
      <c r="N2051" s="30">
        <v>0</v>
      </c>
      <c r="O2051" s="30">
        <v>2</v>
      </c>
      <c r="P2051" s="30">
        <v>1</v>
      </c>
      <c r="Q2051" s="30">
        <f t="shared" si="288"/>
        <v>8</v>
      </c>
      <c r="R2051" s="30">
        <f t="shared" si="289"/>
        <v>1.8959999999999999</v>
      </c>
      <c r="S2051" s="30">
        <f t="shared" si="290"/>
        <v>2</v>
      </c>
      <c r="T2051" s="30">
        <f t="shared" si="291"/>
        <v>15</v>
      </c>
      <c r="U2051" s="30">
        <f t="shared" si="292"/>
        <v>3</v>
      </c>
      <c r="V2051" s="30">
        <f t="shared" si="293"/>
        <v>0</v>
      </c>
      <c r="W2051" s="30">
        <f t="shared" si="294"/>
        <v>2</v>
      </c>
      <c r="X2051" s="30">
        <f t="shared" si="295"/>
        <v>1</v>
      </c>
      <c r="Y2051" s="30">
        <f t="shared" si="296"/>
        <v>32.896000000000001</v>
      </c>
    </row>
    <row r="2052" spans="1:25" x14ac:dyDescent="0.2">
      <c r="A2052" s="28">
        <v>43691</v>
      </c>
      <c r="B2052">
        <v>2019</v>
      </c>
      <c r="C2052">
        <v>8</v>
      </c>
      <c r="D2052" t="s">
        <v>582</v>
      </c>
      <c r="E2052" t="s">
        <v>413</v>
      </c>
      <c r="F2052">
        <v>3</v>
      </c>
      <c r="G2052" t="s">
        <v>1440</v>
      </c>
      <c r="H2052" t="s">
        <v>1440</v>
      </c>
      <c r="I2052" s="30">
        <v>4.34</v>
      </c>
      <c r="J2052" s="30">
        <v>0.67</v>
      </c>
      <c r="K2052" s="30">
        <v>3.1</v>
      </c>
      <c r="L2052" s="30">
        <v>20</v>
      </c>
      <c r="M2052" s="30">
        <v>6</v>
      </c>
      <c r="N2052" s="30">
        <v>0</v>
      </c>
      <c r="O2052" s="30">
        <v>0</v>
      </c>
      <c r="P2052" s="30">
        <v>3</v>
      </c>
      <c r="Q2052" s="30">
        <f t="shared" si="288"/>
        <v>4.34</v>
      </c>
      <c r="R2052" s="30">
        <f t="shared" si="289"/>
        <v>0.67</v>
      </c>
      <c r="S2052" s="30">
        <f t="shared" si="290"/>
        <v>3.1</v>
      </c>
      <c r="T2052" s="30">
        <f t="shared" si="291"/>
        <v>20</v>
      </c>
      <c r="U2052" s="30">
        <f t="shared" si="292"/>
        <v>6</v>
      </c>
      <c r="V2052" s="30">
        <f t="shared" si="293"/>
        <v>0</v>
      </c>
      <c r="W2052" s="30">
        <f t="shared" si="294"/>
        <v>0</v>
      </c>
      <c r="X2052" s="30">
        <f t="shared" si="295"/>
        <v>3</v>
      </c>
      <c r="Y2052" s="30">
        <f t="shared" si="296"/>
        <v>37.11</v>
      </c>
    </row>
    <row r="2053" spans="1:25" x14ac:dyDescent="0.2">
      <c r="A2053" s="28">
        <v>43692</v>
      </c>
      <c r="B2053">
        <v>2019</v>
      </c>
      <c r="C2053">
        <v>8</v>
      </c>
      <c r="D2053" t="s">
        <v>582</v>
      </c>
      <c r="E2053" t="s">
        <v>415</v>
      </c>
      <c r="F2053">
        <v>4</v>
      </c>
      <c r="G2053" t="s">
        <v>1440</v>
      </c>
      <c r="H2053" t="s">
        <v>1440</v>
      </c>
      <c r="I2053" s="30">
        <v>8.67</v>
      </c>
      <c r="J2053" s="30">
        <v>1.99</v>
      </c>
      <c r="K2053" s="30">
        <v>2</v>
      </c>
      <c r="L2053" s="30">
        <v>12</v>
      </c>
      <c r="M2053" s="30">
        <v>9</v>
      </c>
      <c r="N2053" s="30">
        <v>0</v>
      </c>
      <c r="O2053" s="30">
        <v>11</v>
      </c>
      <c r="P2053" s="30">
        <v>2</v>
      </c>
      <c r="Q2053" s="30">
        <f t="shared" si="288"/>
        <v>8.67</v>
      </c>
      <c r="R2053" s="30">
        <f t="shared" si="289"/>
        <v>1.99</v>
      </c>
      <c r="S2053" s="30">
        <f t="shared" si="290"/>
        <v>2</v>
      </c>
      <c r="T2053" s="30">
        <f t="shared" si="291"/>
        <v>12</v>
      </c>
      <c r="U2053" s="30">
        <f t="shared" si="292"/>
        <v>9</v>
      </c>
      <c r="V2053" s="30">
        <f t="shared" si="293"/>
        <v>0</v>
      </c>
      <c r="W2053" s="30">
        <f t="shared" si="294"/>
        <v>11</v>
      </c>
      <c r="X2053" s="30">
        <f t="shared" si="295"/>
        <v>2</v>
      </c>
      <c r="Y2053" s="30">
        <f t="shared" si="296"/>
        <v>46.66</v>
      </c>
    </row>
    <row r="2054" spans="1:25" x14ac:dyDescent="0.2">
      <c r="A2054" s="28">
        <v>43693</v>
      </c>
      <c r="B2054">
        <v>2019</v>
      </c>
      <c r="C2054">
        <v>8</v>
      </c>
      <c r="D2054" t="s">
        <v>582</v>
      </c>
      <c r="E2054" t="s">
        <v>417</v>
      </c>
      <c r="F2054">
        <v>5</v>
      </c>
      <c r="G2054" t="s">
        <v>1440</v>
      </c>
      <c r="H2054" t="s">
        <v>1440</v>
      </c>
      <c r="I2054" s="30">
        <v>3.33</v>
      </c>
      <c r="J2054" s="30">
        <v>2.68</v>
      </c>
      <c r="K2054" s="30">
        <v>2</v>
      </c>
      <c r="L2054" s="30">
        <v>13</v>
      </c>
      <c r="M2054" s="30">
        <v>15</v>
      </c>
      <c r="N2054" s="30">
        <v>0</v>
      </c>
      <c r="O2054" s="30">
        <v>10</v>
      </c>
      <c r="P2054" s="30">
        <v>7</v>
      </c>
      <c r="Q2054" s="30">
        <f t="shared" si="288"/>
        <v>3.33</v>
      </c>
      <c r="R2054" s="30">
        <f t="shared" si="289"/>
        <v>2.68</v>
      </c>
      <c r="S2054" s="30">
        <f t="shared" si="290"/>
        <v>2</v>
      </c>
      <c r="T2054" s="30">
        <f t="shared" si="291"/>
        <v>13</v>
      </c>
      <c r="U2054" s="30">
        <f t="shared" si="292"/>
        <v>15</v>
      </c>
      <c r="V2054" s="30">
        <f t="shared" si="293"/>
        <v>0</v>
      </c>
      <c r="W2054" s="30">
        <f t="shared" si="294"/>
        <v>10</v>
      </c>
      <c r="X2054" s="30">
        <f t="shared" si="295"/>
        <v>7</v>
      </c>
      <c r="Y2054" s="30">
        <f t="shared" si="296"/>
        <v>53.01</v>
      </c>
    </row>
    <row r="2055" spans="1:25" x14ac:dyDescent="0.2">
      <c r="A2055" s="28">
        <v>43694</v>
      </c>
      <c r="B2055">
        <v>2019</v>
      </c>
      <c r="C2055">
        <v>8</v>
      </c>
      <c r="D2055" t="s">
        <v>582</v>
      </c>
      <c r="E2055" t="s">
        <v>419</v>
      </c>
      <c r="F2055">
        <v>6</v>
      </c>
      <c r="G2055" t="s">
        <v>1440</v>
      </c>
      <c r="H2055" t="s">
        <v>1440</v>
      </c>
      <c r="I2055" s="30">
        <v>7.67</v>
      </c>
      <c r="J2055" s="30">
        <v>4.5309999999999997</v>
      </c>
      <c r="K2055" s="30">
        <v>2.4500000000000002</v>
      </c>
      <c r="L2055" s="30">
        <v>18</v>
      </c>
      <c r="M2055" s="30">
        <v>5</v>
      </c>
      <c r="N2055" s="30">
        <v>1</v>
      </c>
      <c r="O2055" s="30">
        <v>0</v>
      </c>
      <c r="P2055" s="30">
        <v>2.5</v>
      </c>
      <c r="Q2055" s="30">
        <f t="shared" si="288"/>
        <v>7.67</v>
      </c>
      <c r="R2055" s="30">
        <f t="shared" si="289"/>
        <v>4.5309999999999997</v>
      </c>
      <c r="S2055" s="30">
        <f t="shared" si="290"/>
        <v>2.4500000000000002</v>
      </c>
      <c r="T2055" s="30">
        <f t="shared" si="291"/>
        <v>18</v>
      </c>
      <c r="U2055" s="30">
        <f t="shared" si="292"/>
        <v>5</v>
      </c>
      <c r="V2055" s="30">
        <f t="shared" si="293"/>
        <v>1</v>
      </c>
      <c r="W2055" s="30">
        <f t="shared" si="294"/>
        <v>0</v>
      </c>
      <c r="X2055" s="30">
        <f t="shared" si="295"/>
        <v>2.5</v>
      </c>
      <c r="Y2055" s="30">
        <f t="shared" si="296"/>
        <v>41.150999999999996</v>
      </c>
    </row>
    <row r="2056" spans="1:25" x14ac:dyDescent="0.2">
      <c r="A2056" s="28">
        <v>43695</v>
      </c>
      <c r="B2056">
        <v>2019</v>
      </c>
      <c r="C2056">
        <v>8</v>
      </c>
      <c r="D2056" t="s">
        <v>582</v>
      </c>
      <c r="E2056" t="s">
        <v>421</v>
      </c>
      <c r="F2056">
        <v>7</v>
      </c>
      <c r="G2056" t="s">
        <v>1440</v>
      </c>
      <c r="H2056" t="s">
        <v>1440</v>
      </c>
      <c r="I2056" s="30">
        <v>4.84</v>
      </c>
      <c r="J2056" s="30">
        <v>2.8460000000000001</v>
      </c>
      <c r="K2056" s="30">
        <v>1</v>
      </c>
      <c r="L2056" s="30">
        <v>11</v>
      </c>
      <c r="M2056" s="30">
        <v>4</v>
      </c>
      <c r="N2056" s="30">
        <v>0</v>
      </c>
      <c r="O2056" s="30">
        <v>7</v>
      </c>
      <c r="P2056" s="30">
        <v>4</v>
      </c>
      <c r="Q2056" s="30">
        <f t="shared" si="288"/>
        <v>4.84</v>
      </c>
      <c r="R2056" s="30">
        <f t="shared" si="289"/>
        <v>2.8460000000000001</v>
      </c>
      <c r="S2056" s="30">
        <f t="shared" si="290"/>
        <v>1</v>
      </c>
      <c r="T2056" s="30">
        <f t="shared" si="291"/>
        <v>11</v>
      </c>
      <c r="U2056" s="30">
        <f t="shared" si="292"/>
        <v>4</v>
      </c>
      <c r="V2056" s="30">
        <f t="shared" si="293"/>
        <v>0</v>
      </c>
      <c r="W2056" s="30">
        <f t="shared" si="294"/>
        <v>7</v>
      </c>
      <c r="X2056" s="30">
        <f t="shared" si="295"/>
        <v>4</v>
      </c>
      <c r="Y2056" s="30">
        <f t="shared" si="296"/>
        <v>34.686</v>
      </c>
    </row>
    <row r="2057" spans="1:25" x14ac:dyDescent="0.2">
      <c r="A2057" s="28">
        <v>43696</v>
      </c>
      <c r="B2057">
        <v>2019</v>
      </c>
      <c r="C2057">
        <v>8</v>
      </c>
      <c r="D2057" t="s">
        <v>582</v>
      </c>
      <c r="E2057" t="s">
        <v>62</v>
      </c>
      <c r="F2057">
        <v>1</v>
      </c>
      <c r="G2057" t="s">
        <v>1440</v>
      </c>
      <c r="H2057" t="s">
        <v>1440</v>
      </c>
      <c r="I2057" s="30">
        <v>3.68</v>
      </c>
      <c r="J2057" s="30">
        <v>3.67</v>
      </c>
      <c r="K2057" s="30">
        <v>4</v>
      </c>
      <c r="L2057" s="30">
        <v>9</v>
      </c>
      <c r="M2057" s="30">
        <v>11</v>
      </c>
      <c r="N2057" s="30">
        <v>2</v>
      </c>
      <c r="O2057" s="30">
        <v>0</v>
      </c>
      <c r="P2057" s="30">
        <v>4</v>
      </c>
      <c r="Q2057" s="30">
        <f t="shared" si="288"/>
        <v>3.68</v>
      </c>
      <c r="R2057" s="30">
        <f t="shared" si="289"/>
        <v>3.67</v>
      </c>
      <c r="S2057" s="30">
        <f t="shared" si="290"/>
        <v>4</v>
      </c>
      <c r="T2057" s="30">
        <f t="shared" si="291"/>
        <v>9</v>
      </c>
      <c r="U2057" s="30">
        <f t="shared" si="292"/>
        <v>11</v>
      </c>
      <c r="V2057" s="30">
        <f t="shared" si="293"/>
        <v>2</v>
      </c>
      <c r="W2057" s="30">
        <f t="shared" si="294"/>
        <v>0</v>
      </c>
      <c r="X2057" s="30">
        <f t="shared" si="295"/>
        <v>4</v>
      </c>
      <c r="Y2057" s="30">
        <f t="shared" si="296"/>
        <v>37.35</v>
      </c>
    </row>
    <row r="2058" spans="1:25" x14ac:dyDescent="0.2">
      <c r="A2058" s="28">
        <v>43697</v>
      </c>
      <c r="B2058">
        <v>2019</v>
      </c>
      <c r="C2058">
        <v>8</v>
      </c>
      <c r="D2058" t="s">
        <v>582</v>
      </c>
      <c r="E2058" t="s">
        <v>411</v>
      </c>
      <c r="F2058">
        <v>2</v>
      </c>
      <c r="G2058" t="s">
        <v>1440</v>
      </c>
      <c r="H2058" t="s">
        <v>1440</v>
      </c>
      <c r="I2058" s="30">
        <v>2</v>
      </c>
      <c r="J2058" s="30">
        <v>1.32</v>
      </c>
      <c r="K2058" s="30">
        <v>2</v>
      </c>
      <c r="L2058" s="30">
        <v>13.4</v>
      </c>
      <c r="M2058" s="30">
        <v>8</v>
      </c>
      <c r="N2058" s="30">
        <v>0</v>
      </c>
      <c r="O2058" s="30">
        <v>2</v>
      </c>
      <c r="P2058" s="30">
        <v>3</v>
      </c>
      <c r="Q2058" s="30">
        <f t="shared" si="288"/>
        <v>2</v>
      </c>
      <c r="R2058" s="30">
        <f t="shared" si="289"/>
        <v>1.32</v>
      </c>
      <c r="S2058" s="30">
        <f t="shared" si="290"/>
        <v>2</v>
      </c>
      <c r="T2058" s="30">
        <f t="shared" si="291"/>
        <v>13.4</v>
      </c>
      <c r="U2058" s="30">
        <f t="shared" si="292"/>
        <v>8</v>
      </c>
      <c r="V2058" s="30">
        <f t="shared" si="293"/>
        <v>0</v>
      </c>
      <c r="W2058" s="30">
        <f t="shared" si="294"/>
        <v>2</v>
      </c>
      <c r="X2058" s="30">
        <f t="shared" si="295"/>
        <v>3</v>
      </c>
      <c r="Y2058" s="30">
        <f t="shared" si="296"/>
        <v>31.72</v>
      </c>
    </row>
    <row r="2059" spans="1:25" x14ac:dyDescent="0.2">
      <c r="A2059" s="28">
        <v>43698</v>
      </c>
      <c r="B2059">
        <v>2019</v>
      </c>
      <c r="C2059">
        <v>8</v>
      </c>
      <c r="D2059" t="s">
        <v>582</v>
      </c>
      <c r="E2059" t="s">
        <v>413</v>
      </c>
      <c r="F2059">
        <v>3</v>
      </c>
      <c r="G2059" t="s">
        <v>1440</v>
      </c>
      <c r="H2059" t="s">
        <v>1440</v>
      </c>
      <c r="I2059" s="30">
        <v>4.34</v>
      </c>
      <c r="J2059" s="30">
        <v>4</v>
      </c>
      <c r="K2059" s="30">
        <v>0</v>
      </c>
      <c r="L2059" s="30">
        <v>19.45</v>
      </c>
      <c r="M2059" s="30">
        <v>10</v>
      </c>
      <c r="N2059" s="30">
        <v>0</v>
      </c>
      <c r="O2059" s="30">
        <v>5</v>
      </c>
      <c r="P2059" s="30">
        <v>3</v>
      </c>
      <c r="Q2059" s="30">
        <f t="shared" si="288"/>
        <v>4.34</v>
      </c>
      <c r="R2059" s="30">
        <f t="shared" si="289"/>
        <v>4</v>
      </c>
      <c r="S2059" s="30">
        <f t="shared" si="290"/>
        <v>0</v>
      </c>
      <c r="T2059" s="30">
        <f t="shared" si="291"/>
        <v>19.45</v>
      </c>
      <c r="U2059" s="30">
        <f t="shared" si="292"/>
        <v>10</v>
      </c>
      <c r="V2059" s="30">
        <f t="shared" si="293"/>
        <v>0</v>
      </c>
      <c r="W2059" s="30">
        <f t="shared" si="294"/>
        <v>5</v>
      </c>
      <c r="X2059" s="30">
        <f t="shared" si="295"/>
        <v>3</v>
      </c>
      <c r="Y2059" s="30">
        <f t="shared" si="296"/>
        <v>45.79</v>
      </c>
    </row>
    <row r="2060" spans="1:25" x14ac:dyDescent="0.2">
      <c r="A2060" s="28">
        <v>43699</v>
      </c>
      <c r="B2060">
        <v>2019</v>
      </c>
      <c r="C2060">
        <v>8</v>
      </c>
      <c r="D2060" t="s">
        <v>582</v>
      </c>
      <c r="E2060" t="s">
        <v>415</v>
      </c>
      <c r="F2060">
        <v>4</v>
      </c>
      <c r="G2060" t="s">
        <v>1440</v>
      </c>
      <c r="H2060" t="s">
        <v>1440</v>
      </c>
      <c r="I2060" s="30">
        <v>5.34</v>
      </c>
      <c r="J2060" s="30">
        <v>4</v>
      </c>
      <c r="K2060" s="30">
        <v>2</v>
      </c>
      <c r="L2060" s="30">
        <v>20</v>
      </c>
      <c r="M2060" s="30">
        <v>8</v>
      </c>
      <c r="N2060" s="30">
        <v>2</v>
      </c>
      <c r="O2060" s="30">
        <v>10</v>
      </c>
      <c r="P2060" s="30">
        <v>3</v>
      </c>
      <c r="Q2060" s="30">
        <f t="shared" si="288"/>
        <v>5.34</v>
      </c>
      <c r="R2060" s="30">
        <f t="shared" si="289"/>
        <v>4</v>
      </c>
      <c r="S2060" s="30">
        <f t="shared" si="290"/>
        <v>2</v>
      </c>
      <c r="T2060" s="30">
        <f t="shared" si="291"/>
        <v>20</v>
      </c>
      <c r="U2060" s="30">
        <f t="shared" si="292"/>
        <v>8</v>
      </c>
      <c r="V2060" s="30">
        <f t="shared" si="293"/>
        <v>2</v>
      </c>
      <c r="W2060" s="30">
        <f t="shared" si="294"/>
        <v>10</v>
      </c>
      <c r="X2060" s="30">
        <f t="shared" si="295"/>
        <v>3</v>
      </c>
      <c r="Y2060" s="30">
        <f t="shared" si="296"/>
        <v>54.34</v>
      </c>
    </row>
    <row r="2061" spans="1:25" x14ac:dyDescent="0.2">
      <c r="A2061" s="28">
        <v>43700</v>
      </c>
      <c r="B2061">
        <v>2019</v>
      </c>
      <c r="C2061">
        <v>8</v>
      </c>
      <c r="D2061" t="s">
        <v>582</v>
      </c>
      <c r="E2061" t="s">
        <v>417</v>
      </c>
      <c r="F2061">
        <v>5</v>
      </c>
      <c r="G2061" t="s">
        <v>1440</v>
      </c>
      <c r="H2061" t="s">
        <v>1440</v>
      </c>
      <c r="I2061" s="30">
        <v>9.67</v>
      </c>
      <c r="J2061" s="30">
        <v>5.1559999999999997</v>
      </c>
      <c r="K2061" s="30">
        <v>4.05</v>
      </c>
      <c r="L2061" s="30">
        <v>12</v>
      </c>
      <c r="M2061" s="30">
        <v>11</v>
      </c>
      <c r="N2061" s="30">
        <v>2</v>
      </c>
      <c r="O2061" s="30">
        <v>4</v>
      </c>
      <c r="P2061" s="30">
        <v>2</v>
      </c>
      <c r="Q2061" s="30">
        <f t="shared" si="288"/>
        <v>9.67</v>
      </c>
      <c r="R2061" s="30">
        <f t="shared" si="289"/>
        <v>5.1559999999999997</v>
      </c>
      <c r="S2061" s="30">
        <f t="shared" si="290"/>
        <v>4.05</v>
      </c>
      <c r="T2061" s="30">
        <f t="shared" si="291"/>
        <v>12</v>
      </c>
      <c r="U2061" s="30">
        <f t="shared" si="292"/>
        <v>11</v>
      </c>
      <c r="V2061" s="30">
        <f t="shared" si="293"/>
        <v>2</v>
      </c>
      <c r="W2061" s="30">
        <f t="shared" si="294"/>
        <v>4</v>
      </c>
      <c r="X2061" s="30">
        <f t="shared" si="295"/>
        <v>2</v>
      </c>
      <c r="Y2061" s="30">
        <f t="shared" si="296"/>
        <v>49.876000000000005</v>
      </c>
    </row>
    <row r="2062" spans="1:25" x14ac:dyDescent="0.2">
      <c r="A2062" s="28">
        <v>43701</v>
      </c>
      <c r="B2062">
        <v>2019</v>
      </c>
      <c r="C2062">
        <v>8</v>
      </c>
      <c r="D2062" t="s">
        <v>582</v>
      </c>
      <c r="E2062" t="s">
        <v>419</v>
      </c>
      <c r="F2062">
        <v>6</v>
      </c>
      <c r="G2062" t="s">
        <v>1440</v>
      </c>
      <c r="H2062" t="s">
        <v>1440</v>
      </c>
      <c r="I2062" s="30">
        <v>13.84</v>
      </c>
      <c r="J2062" s="30">
        <v>6.02</v>
      </c>
      <c r="K2062" s="30">
        <v>3</v>
      </c>
      <c r="L2062" s="30">
        <v>24.6</v>
      </c>
      <c r="M2062" s="30">
        <v>9</v>
      </c>
      <c r="N2062" s="30">
        <v>0</v>
      </c>
      <c r="O2062" s="30">
        <v>0</v>
      </c>
      <c r="P2062" s="30">
        <v>5.5</v>
      </c>
      <c r="Q2062" s="30">
        <f t="shared" si="288"/>
        <v>13.84</v>
      </c>
      <c r="R2062" s="30">
        <f t="shared" si="289"/>
        <v>6.02</v>
      </c>
      <c r="S2062" s="30">
        <f t="shared" si="290"/>
        <v>3</v>
      </c>
      <c r="T2062" s="30">
        <f t="shared" si="291"/>
        <v>24.6</v>
      </c>
      <c r="U2062" s="30">
        <f t="shared" si="292"/>
        <v>9</v>
      </c>
      <c r="V2062" s="30">
        <f t="shared" si="293"/>
        <v>0</v>
      </c>
      <c r="W2062" s="30">
        <f t="shared" si="294"/>
        <v>0</v>
      </c>
      <c r="X2062" s="30">
        <f t="shared" si="295"/>
        <v>5.5</v>
      </c>
      <c r="Y2062" s="30">
        <f t="shared" si="296"/>
        <v>61.96</v>
      </c>
    </row>
    <row r="2063" spans="1:25" x14ac:dyDescent="0.2">
      <c r="A2063" s="28">
        <v>43702</v>
      </c>
      <c r="B2063">
        <v>2019</v>
      </c>
      <c r="C2063">
        <v>8</v>
      </c>
      <c r="D2063" t="s">
        <v>582</v>
      </c>
      <c r="E2063" t="s">
        <v>421</v>
      </c>
      <c r="F2063">
        <v>7</v>
      </c>
      <c r="G2063" t="s">
        <v>1440</v>
      </c>
      <c r="H2063" t="s">
        <v>1440</v>
      </c>
      <c r="I2063" s="30">
        <v>3</v>
      </c>
      <c r="J2063" s="30">
        <v>3.35</v>
      </c>
      <c r="K2063" s="30">
        <v>2</v>
      </c>
      <c r="L2063" s="30">
        <v>17</v>
      </c>
      <c r="M2063" s="30">
        <v>4</v>
      </c>
      <c r="N2063" s="30">
        <v>0</v>
      </c>
      <c r="O2063" s="30">
        <v>3</v>
      </c>
      <c r="P2063" s="30">
        <v>0</v>
      </c>
      <c r="Q2063" s="30">
        <f t="shared" si="288"/>
        <v>3</v>
      </c>
      <c r="R2063" s="30">
        <f t="shared" si="289"/>
        <v>3.35</v>
      </c>
      <c r="S2063" s="30">
        <f t="shared" si="290"/>
        <v>2</v>
      </c>
      <c r="T2063" s="30">
        <f t="shared" si="291"/>
        <v>17</v>
      </c>
      <c r="U2063" s="30">
        <f t="shared" si="292"/>
        <v>4</v>
      </c>
      <c r="V2063" s="30">
        <f t="shared" si="293"/>
        <v>0</v>
      </c>
      <c r="W2063" s="30">
        <f t="shared" si="294"/>
        <v>3</v>
      </c>
      <c r="X2063" s="30">
        <f t="shared" si="295"/>
        <v>0</v>
      </c>
      <c r="Y2063" s="30">
        <f t="shared" si="296"/>
        <v>32.35</v>
      </c>
    </row>
    <row r="2064" spans="1:25" x14ac:dyDescent="0.2">
      <c r="A2064" s="28">
        <v>43703</v>
      </c>
      <c r="B2064">
        <v>2019</v>
      </c>
      <c r="C2064">
        <v>8</v>
      </c>
      <c r="D2064" t="s">
        <v>582</v>
      </c>
      <c r="E2064" t="s">
        <v>62</v>
      </c>
      <c r="F2064">
        <v>1</v>
      </c>
      <c r="G2064" t="s">
        <v>1440</v>
      </c>
      <c r="H2064" t="s">
        <v>1440</v>
      </c>
      <c r="I2064" s="30">
        <v>2.67</v>
      </c>
      <c r="J2064" s="30">
        <v>2.3730000000000002</v>
      </c>
      <c r="K2064" s="30">
        <v>3</v>
      </c>
      <c r="L2064" s="30">
        <v>18</v>
      </c>
      <c r="M2064" s="30">
        <v>11</v>
      </c>
      <c r="N2064" s="30">
        <v>0</v>
      </c>
      <c r="O2064" s="30">
        <v>3</v>
      </c>
      <c r="P2064" s="30">
        <v>3</v>
      </c>
      <c r="Q2064" s="30">
        <f t="shared" si="288"/>
        <v>2.67</v>
      </c>
      <c r="R2064" s="30">
        <f t="shared" si="289"/>
        <v>2.3730000000000002</v>
      </c>
      <c r="S2064" s="30">
        <f t="shared" si="290"/>
        <v>3</v>
      </c>
      <c r="T2064" s="30">
        <f t="shared" si="291"/>
        <v>18</v>
      </c>
      <c r="U2064" s="30">
        <f t="shared" si="292"/>
        <v>11</v>
      </c>
      <c r="V2064" s="30">
        <f t="shared" si="293"/>
        <v>0</v>
      </c>
      <c r="W2064" s="30">
        <f t="shared" si="294"/>
        <v>3</v>
      </c>
      <c r="X2064" s="30">
        <f t="shared" si="295"/>
        <v>3</v>
      </c>
      <c r="Y2064" s="30">
        <f t="shared" si="296"/>
        <v>43.042999999999999</v>
      </c>
    </row>
    <row r="2065" spans="1:25" x14ac:dyDescent="0.2">
      <c r="A2065" s="28">
        <v>43704</v>
      </c>
      <c r="B2065">
        <v>2019</v>
      </c>
      <c r="C2065">
        <v>8</v>
      </c>
      <c r="D2065" t="s">
        <v>582</v>
      </c>
      <c r="E2065" t="s">
        <v>411</v>
      </c>
      <c r="F2065">
        <v>2</v>
      </c>
      <c r="G2065" t="s">
        <v>1440</v>
      </c>
      <c r="H2065" t="s">
        <v>1440</v>
      </c>
      <c r="I2065" s="30">
        <v>2.34</v>
      </c>
      <c r="J2065" s="30">
        <v>2.0099999999999998</v>
      </c>
      <c r="K2065" s="30">
        <v>3</v>
      </c>
      <c r="L2065" s="30">
        <v>21</v>
      </c>
      <c r="M2065" s="30">
        <v>3</v>
      </c>
      <c r="N2065" s="30">
        <v>0</v>
      </c>
      <c r="O2065" s="30">
        <v>0</v>
      </c>
      <c r="P2065" s="30">
        <v>5</v>
      </c>
      <c r="Q2065" s="30">
        <f t="shared" si="288"/>
        <v>2.34</v>
      </c>
      <c r="R2065" s="30">
        <f t="shared" si="289"/>
        <v>2.0099999999999998</v>
      </c>
      <c r="S2065" s="30">
        <f t="shared" si="290"/>
        <v>3</v>
      </c>
      <c r="T2065" s="30">
        <f t="shared" si="291"/>
        <v>21</v>
      </c>
      <c r="U2065" s="30">
        <f t="shared" si="292"/>
        <v>3</v>
      </c>
      <c r="V2065" s="30">
        <f t="shared" si="293"/>
        <v>0</v>
      </c>
      <c r="W2065" s="30">
        <f t="shared" si="294"/>
        <v>0</v>
      </c>
      <c r="X2065" s="30">
        <f t="shared" si="295"/>
        <v>5</v>
      </c>
      <c r="Y2065" s="30">
        <f t="shared" si="296"/>
        <v>36.35</v>
      </c>
    </row>
    <row r="2066" spans="1:25" x14ac:dyDescent="0.2">
      <c r="A2066" s="28">
        <v>43705</v>
      </c>
      <c r="B2066">
        <v>2019</v>
      </c>
      <c r="C2066">
        <v>8</v>
      </c>
      <c r="D2066" t="s">
        <v>582</v>
      </c>
      <c r="E2066" t="s">
        <v>413</v>
      </c>
      <c r="F2066">
        <v>3</v>
      </c>
      <c r="G2066" t="s">
        <v>1440</v>
      </c>
      <c r="H2066" t="s">
        <v>1440</v>
      </c>
      <c r="I2066" s="30">
        <v>3.33</v>
      </c>
      <c r="J2066" s="30">
        <v>1.427</v>
      </c>
      <c r="K2066" s="30">
        <v>5</v>
      </c>
      <c r="L2066" s="30">
        <v>10</v>
      </c>
      <c r="M2066" s="30">
        <v>6</v>
      </c>
      <c r="N2066" s="30">
        <v>1</v>
      </c>
      <c r="O2066" s="30">
        <v>0</v>
      </c>
      <c r="P2066" s="30">
        <v>2</v>
      </c>
      <c r="Q2066" s="30">
        <f t="shared" si="288"/>
        <v>3.33</v>
      </c>
      <c r="R2066" s="30">
        <f t="shared" si="289"/>
        <v>1.427</v>
      </c>
      <c r="S2066" s="30">
        <f t="shared" si="290"/>
        <v>5</v>
      </c>
      <c r="T2066" s="30">
        <f t="shared" si="291"/>
        <v>10</v>
      </c>
      <c r="U2066" s="30">
        <f t="shared" si="292"/>
        <v>6</v>
      </c>
      <c r="V2066" s="30">
        <f t="shared" si="293"/>
        <v>1</v>
      </c>
      <c r="W2066" s="30">
        <f t="shared" si="294"/>
        <v>0</v>
      </c>
      <c r="X2066" s="30">
        <f t="shared" si="295"/>
        <v>2</v>
      </c>
      <c r="Y2066" s="30">
        <f t="shared" si="296"/>
        <v>28.756999999999998</v>
      </c>
    </row>
    <row r="2067" spans="1:25" x14ac:dyDescent="0.2">
      <c r="A2067" s="28">
        <v>43706</v>
      </c>
      <c r="B2067">
        <v>2019</v>
      </c>
      <c r="C2067">
        <v>8</v>
      </c>
      <c r="D2067" t="s">
        <v>582</v>
      </c>
      <c r="E2067" t="s">
        <v>415</v>
      </c>
      <c r="F2067">
        <v>4</v>
      </c>
      <c r="G2067" t="s">
        <v>1440</v>
      </c>
      <c r="H2067" t="s">
        <v>1440</v>
      </c>
      <c r="I2067" s="30">
        <v>9</v>
      </c>
      <c r="J2067" s="30">
        <v>1.68</v>
      </c>
      <c r="K2067" s="30">
        <v>5</v>
      </c>
      <c r="L2067" s="30">
        <v>17.399999999999999</v>
      </c>
      <c r="M2067" s="30">
        <v>9</v>
      </c>
      <c r="N2067" s="30">
        <v>1</v>
      </c>
      <c r="O2067" s="30">
        <v>1</v>
      </c>
      <c r="P2067" s="30">
        <v>2</v>
      </c>
      <c r="Q2067" s="30">
        <f t="shared" si="288"/>
        <v>9</v>
      </c>
      <c r="R2067" s="30">
        <f t="shared" si="289"/>
        <v>1.68</v>
      </c>
      <c r="S2067" s="30">
        <f t="shared" si="290"/>
        <v>5</v>
      </c>
      <c r="T2067" s="30">
        <f t="shared" si="291"/>
        <v>17.399999999999999</v>
      </c>
      <c r="U2067" s="30">
        <f t="shared" si="292"/>
        <v>9</v>
      </c>
      <c r="V2067" s="30">
        <f t="shared" si="293"/>
        <v>1</v>
      </c>
      <c r="W2067" s="30">
        <f t="shared" si="294"/>
        <v>1</v>
      </c>
      <c r="X2067" s="30">
        <f t="shared" si="295"/>
        <v>2</v>
      </c>
      <c r="Y2067" s="30">
        <f t="shared" si="296"/>
        <v>46.08</v>
      </c>
    </row>
    <row r="2068" spans="1:25" x14ac:dyDescent="0.2">
      <c r="A2068" s="28">
        <v>43707</v>
      </c>
      <c r="B2068">
        <v>2019</v>
      </c>
      <c r="C2068">
        <v>8</v>
      </c>
      <c r="D2068" t="s">
        <v>582</v>
      </c>
      <c r="E2068" t="s">
        <v>417</v>
      </c>
      <c r="F2068">
        <v>5</v>
      </c>
      <c r="G2068" t="s">
        <v>1440</v>
      </c>
      <c r="H2068" t="s">
        <v>1440</v>
      </c>
      <c r="I2068" s="30">
        <v>6.34</v>
      </c>
      <c r="J2068" s="30">
        <v>1.056</v>
      </c>
      <c r="K2068" s="30">
        <v>2</v>
      </c>
      <c r="L2068" s="30">
        <v>19</v>
      </c>
      <c r="M2068" s="30">
        <v>3</v>
      </c>
      <c r="N2068" s="30">
        <v>0</v>
      </c>
      <c r="O2068" s="30">
        <v>2</v>
      </c>
      <c r="P2068" s="30">
        <v>5.0999999999999996</v>
      </c>
      <c r="Q2068" s="30">
        <f t="shared" si="288"/>
        <v>6.34</v>
      </c>
      <c r="R2068" s="30">
        <f t="shared" si="289"/>
        <v>1.056</v>
      </c>
      <c r="S2068" s="30">
        <f t="shared" si="290"/>
        <v>2</v>
      </c>
      <c r="T2068" s="30">
        <f t="shared" si="291"/>
        <v>19</v>
      </c>
      <c r="U2068" s="30">
        <f t="shared" si="292"/>
        <v>3</v>
      </c>
      <c r="V2068" s="30">
        <f t="shared" si="293"/>
        <v>0</v>
      </c>
      <c r="W2068" s="30">
        <f t="shared" si="294"/>
        <v>2</v>
      </c>
      <c r="X2068" s="30">
        <f t="shared" si="295"/>
        <v>5.0999999999999996</v>
      </c>
      <c r="Y2068" s="30">
        <f t="shared" si="296"/>
        <v>38.496000000000002</v>
      </c>
    </row>
    <row r="2069" spans="1:25" x14ac:dyDescent="0.2">
      <c r="A2069" s="28">
        <v>43708</v>
      </c>
      <c r="B2069">
        <v>2019</v>
      </c>
      <c r="C2069">
        <v>8</v>
      </c>
      <c r="D2069" t="s">
        <v>582</v>
      </c>
      <c r="E2069" t="s">
        <v>419</v>
      </c>
      <c r="F2069">
        <v>6</v>
      </c>
      <c r="G2069" t="s">
        <v>1440</v>
      </c>
      <c r="H2069" t="s">
        <v>1440</v>
      </c>
      <c r="I2069" s="30">
        <v>4.68</v>
      </c>
      <c r="J2069" s="30">
        <v>3.9359999999999999</v>
      </c>
      <c r="K2069" s="30">
        <v>2</v>
      </c>
      <c r="L2069" s="30">
        <v>15</v>
      </c>
      <c r="M2069" s="30">
        <v>5</v>
      </c>
      <c r="N2069" s="30">
        <v>1</v>
      </c>
      <c r="O2069" s="30">
        <v>4</v>
      </c>
      <c r="P2069" s="30">
        <v>6</v>
      </c>
      <c r="Q2069" s="30">
        <f t="shared" si="288"/>
        <v>4.68</v>
      </c>
      <c r="R2069" s="30">
        <f t="shared" si="289"/>
        <v>3.9359999999999999</v>
      </c>
      <c r="S2069" s="30">
        <f t="shared" si="290"/>
        <v>2</v>
      </c>
      <c r="T2069" s="30">
        <f t="shared" si="291"/>
        <v>15</v>
      </c>
      <c r="U2069" s="30">
        <f t="shared" si="292"/>
        <v>5</v>
      </c>
      <c r="V2069" s="30">
        <f t="shared" si="293"/>
        <v>1</v>
      </c>
      <c r="W2069" s="30">
        <f t="shared" si="294"/>
        <v>4</v>
      </c>
      <c r="X2069" s="30">
        <f t="shared" si="295"/>
        <v>6</v>
      </c>
      <c r="Y2069" s="30">
        <f t="shared" si="296"/>
        <v>41.616</v>
      </c>
    </row>
    <row r="2070" spans="1:25" x14ac:dyDescent="0.2">
      <c r="A2070" s="28">
        <v>43709</v>
      </c>
      <c r="B2070">
        <v>2019</v>
      </c>
      <c r="C2070">
        <v>9</v>
      </c>
      <c r="D2070" t="s">
        <v>521</v>
      </c>
      <c r="E2070" t="s">
        <v>421</v>
      </c>
      <c r="F2070">
        <v>7</v>
      </c>
      <c r="G2070" t="s">
        <v>1440</v>
      </c>
      <c r="H2070" t="s">
        <v>1440</v>
      </c>
      <c r="I2070" s="30">
        <v>2</v>
      </c>
      <c r="J2070" s="30">
        <v>4.3600000000000003</v>
      </c>
      <c r="K2070" s="30">
        <v>5</v>
      </c>
      <c r="L2070" s="30">
        <v>17</v>
      </c>
      <c r="M2070" s="30">
        <v>8.1999999999999993</v>
      </c>
      <c r="N2070" s="30">
        <v>1</v>
      </c>
      <c r="O2070" s="30">
        <v>5</v>
      </c>
      <c r="P2070" s="30">
        <v>4</v>
      </c>
      <c r="Q2070" s="30">
        <f t="shared" si="288"/>
        <v>2</v>
      </c>
      <c r="R2070" s="30">
        <f t="shared" si="289"/>
        <v>4.3600000000000003</v>
      </c>
      <c r="S2070" s="30">
        <f t="shared" si="290"/>
        <v>5</v>
      </c>
      <c r="T2070" s="30">
        <f t="shared" si="291"/>
        <v>17</v>
      </c>
      <c r="U2070" s="30">
        <f t="shared" si="292"/>
        <v>8.1999999999999993</v>
      </c>
      <c r="V2070" s="30">
        <f t="shared" si="293"/>
        <v>1</v>
      </c>
      <c r="W2070" s="30">
        <f t="shared" si="294"/>
        <v>5</v>
      </c>
      <c r="X2070" s="30">
        <f t="shared" si="295"/>
        <v>4</v>
      </c>
      <c r="Y2070" s="30">
        <f t="shared" si="296"/>
        <v>46.56</v>
      </c>
    </row>
    <row r="2071" spans="1:25" x14ac:dyDescent="0.2">
      <c r="A2071" s="28">
        <v>43710</v>
      </c>
      <c r="B2071">
        <v>2019</v>
      </c>
      <c r="C2071">
        <v>9</v>
      </c>
      <c r="D2071" t="s">
        <v>521</v>
      </c>
      <c r="E2071" t="s">
        <v>62</v>
      </c>
      <c r="F2071">
        <v>1</v>
      </c>
      <c r="G2071" t="s">
        <v>1440</v>
      </c>
      <c r="H2071" t="s">
        <v>1440</v>
      </c>
      <c r="I2071" s="30">
        <v>5.33</v>
      </c>
      <c r="J2071" s="30">
        <v>2.0870000000000002</v>
      </c>
      <c r="K2071" s="30">
        <v>2.5</v>
      </c>
      <c r="L2071" s="30">
        <v>18</v>
      </c>
      <c r="M2071" s="30">
        <v>7</v>
      </c>
      <c r="N2071" s="30">
        <v>0</v>
      </c>
      <c r="O2071" s="30">
        <v>1</v>
      </c>
      <c r="P2071" s="30">
        <v>9</v>
      </c>
      <c r="Q2071" s="30">
        <f t="shared" si="288"/>
        <v>5.33</v>
      </c>
      <c r="R2071" s="30">
        <f t="shared" si="289"/>
        <v>2.0870000000000002</v>
      </c>
      <c r="S2071" s="30">
        <f t="shared" si="290"/>
        <v>2.5</v>
      </c>
      <c r="T2071" s="30">
        <f t="shared" si="291"/>
        <v>18</v>
      </c>
      <c r="U2071" s="30">
        <f t="shared" si="292"/>
        <v>7</v>
      </c>
      <c r="V2071" s="30">
        <f t="shared" si="293"/>
        <v>0</v>
      </c>
      <c r="W2071" s="30">
        <f t="shared" si="294"/>
        <v>1</v>
      </c>
      <c r="X2071" s="30">
        <f t="shared" si="295"/>
        <v>9</v>
      </c>
      <c r="Y2071" s="30">
        <f t="shared" si="296"/>
        <v>44.917000000000002</v>
      </c>
    </row>
    <row r="2072" spans="1:25" x14ac:dyDescent="0.2">
      <c r="A2072" s="28">
        <v>43711</v>
      </c>
      <c r="B2072">
        <v>2019</v>
      </c>
      <c r="C2072">
        <v>9</v>
      </c>
      <c r="D2072" t="s">
        <v>521</v>
      </c>
      <c r="E2072" t="s">
        <v>411</v>
      </c>
      <c r="F2072">
        <v>2</v>
      </c>
      <c r="G2072" t="s">
        <v>1440</v>
      </c>
      <c r="H2072" t="s">
        <v>1440</v>
      </c>
      <c r="I2072" s="30">
        <v>9.36</v>
      </c>
      <c r="J2072" s="30">
        <v>2.35</v>
      </c>
      <c r="K2072" s="30">
        <v>3.1</v>
      </c>
      <c r="L2072" s="30">
        <v>12.125</v>
      </c>
      <c r="M2072" s="30">
        <v>8</v>
      </c>
      <c r="N2072" s="30">
        <v>3</v>
      </c>
      <c r="O2072" s="30">
        <v>1</v>
      </c>
      <c r="P2072" s="30">
        <v>2</v>
      </c>
      <c r="Q2072" s="30">
        <f t="shared" si="288"/>
        <v>9.36</v>
      </c>
      <c r="R2072" s="30">
        <f t="shared" si="289"/>
        <v>2.35</v>
      </c>
      <c r="S2072" s="30">
        <f t="shared" si="290"/>
        <v>3.1</v>
      </c>
      <c r="T2072" s="30">
        <f t="shared" si="291"/>
        <v>12.125</v>
      </c>
      <c r="U2072" s="30">
        <f t="shared" si="292"/>
        <v>8</v>
      </c>
      <c r="V2072" s="30">
        <f t="shared" si="293"/>
        <v>3</v>
      </c>
      <c r="W2072" s="30">
        <f t="shared" si="294"/>
        <v>1</v>
      </c>
      <c r="X2072" s="30">
        <f t="shared" si="295"/>
        <v>2</v>
      </c>
      <c r="Y2072" s="30">
        <f t="shared" si="296"/>
        <v>40.935000000000002</v>
      </c>
    </row>
    <row r="2073" spans="1:25" x14ac:dyDescent="0.2">
      <c r="A2073" s="28">
        <v>43712</v>
      </c>
      <c r="B2073">
        <v>2019</v>
      </c>
      <c r="C2073">
        <v>9</v>
      </c>
      <c r="D2073" t="s">
        <v>521</v>
      </c>
      <c r="E2073" t="s">
        <v>413</v>
      </c>
      <c r="F2073">
        <v>3</v>
      </c>
      <c r="G2073" t="s">
        <v>1440</v>
      </c>
      <c r="H2073" t="s">
        <v>1440</v>
      </c>
      <c r="I2073" s="30">
        <v>2</v>
      </c>
      <c r="J2073" s="30">
        <v>0.373</v>
      </c>
      <c r="K2073" s="30">
        <v>2.15</v>
      </c>
      <c r="L2073" s="30">
        <v>29.23</v>
      </c>
      <c r="M2073" s="30">
        <v>7</v>
      </c>
      <c r="N2073" s="30">
        <v>0</v>
      </c>
      <c r="O2073" s="30">
        <v>3</v>
      </c>
      <c r="P2073" s="30">
        <v>3</v>
      </c>
      <c r="Q2073" s="30">
        <f t="shared" si="288"/>
        <v>2</v>
      </c>
      <c r="R2073" s="30">
        <f t="shared" si="289"/>
        <v>0.373</v>
      </c>
      <c r="S2073" s="30">
        <f t="shared" si="290"/>
        <v>2.15</v>
      </c>
      <c r="T2073" s="30">
        <f t="shared" si="291"/>
        <v>29.23</v>
      </c>
      <c r="U2073" s="30">
        <f t="shared" si="292"/>
        <v>7</v>
      </c>
      <c r="V2073" s="30">
        <f t="shared" si="293"/>
        <v>0</v>
      </c>
      <c r="W2073" s="30">
        <f t="shared" si="294"/>
        <v>3</v>
      </c>
      <c r="X2073" s="30">
        <f t="shared" si="295"/>
        <v>3</v>
      </c>
      <c r="Y2073" s="30">
        <f t="shared" si="296"/>
        <v>46.753</v>
      </c>
    </row>
    <row r="2074" spans="1:25" x14ac:dyDescent="0.2">
      <c r="A2074" s="28">
        <v>43713</v>
      </c>
      <c r="B2074">
        <v>2019</v>
      </c>
      <c r="C2074">
        <v>9</v>
      </c>
      <c r="D2074" t="s">
        <v>521</v>
      </c>
      <c r="E2074" t="s">
        <v>415</v>
      </c>
      <c r="F2074">
        <v>4</v>
      </c>
      <c r="G2074" t="s">
        <v>1440</v>
      </c>
      <c r="H2074" t="s">
        <v>1440</v>
      </c>
      <c r="I2074" s="30">
        <v>7</v>
      </c>
      <c r="J2074" s="30">
        <v>9.5299999999999994</v>
      </c>
      <c r="K2074" s="30">
        <v>2</v>
      </c>
      <c r="L2074" s="30">
        <v>14</v>
      </c>
      <c r="M2074" s="30">
        <v>1</v>
      </c>
      <c r="N2074" s="30">
        <v>0</v>
      </c>
      <c r="O2074" s="30">
        <v>1</v>
      </c>
      <c r="P2074" s="30">
        <v>8</v>
      </c>
      <c r="Q2074" s="30">
        <f t="shared" si="288"/>
        <v>7</v>
      </c>
      <c r="R2074" s="30">
        <f t="shared" si="289"/>
        <v>9.5299999999999994</v>
      </c>
      <c r="S2074" s="30">
        <f t="shared" si="290"/>
        <v>2</v>
      </c>
      <c r="T2074" s="30">
        <f t="shared" si="291"/>
        <v>14</v>
      </c>
      <c r="U2074" s="30">
        <f t="shared" si="292"/>
        <v>1</v>
      </c>
      <c r="V2074" s="30">
        <f t="shared" si="293"/>
        <v>0</v>
      </c>
      <c r="W2074" s="30">
        <f t="shared" si="294"/>
        <v>1</v>
      </c>
      <c r="X2074" s="30">
        <f t="shared" si="295"/>
        <v>8</v>
      </c>
      <c r="Y2074" s="30">
        <f t="shared" si="296"/>
        <v>42.53</v>
      </c>
    </row>
    <row r="2075" spans="1:25" x14ac:dyDescent="0.2">
      <c r="A2075" s="28">
        <v>43714</v>
      </c>
      <c r="B2075">
        <v>2019</v>
      </c>
      <c r="C2075">
        <v>9</v>
      </c>
      <c r="D2075" t="s">
        <v>521</v>
      </c>
      <c r="E2075" t="s">
        <v>417</v>
      </c>
      <c r="F2075">
        <v>5</v>
      </c>
      <c r="G2075" t="s">
        <v>1440</v>
      </c>
      <c r="H2075" t="s">
        <v>1440</v>
      </c>
      <c r="I2075" s="30">
        <v>1.68</v>
      </c>
      <c r="J2075" s="30">
        <v>2.67</v>
      </c>
      <c r="K2075" s="30">
        <v>1</v>
      </c>
      <c r="L2075" s="30">
        <v>28.4</v>
      </c>
      <c r="M2075" s="30">
        <v>7</v>
      </c>
      <c r="N2075" s="30">
        <v>0</v>
      </c>
      <c r="O2075" s="30">
        <v>0</v>
      </c>
      <c r="P2075" s="30">
        <v>1.5</v>
      </c>
      <c r="Q2075" s="30">
        <f t="shared" si="288"/>
        <v>1.68</v>
      </c>
      <c r="R2075" s="30">
        <f t="shared" si="289"/>
        <v>2.67</v>
      </c>
      <c r="S2075" s="30">
        <f t="shared" si="290"/>
        <v>1</v>
      </c>
      <c r="T2075" s="30">
        <f t="shared" si="291"/>
        <v>28.4</v>
      </c>
      <c r="U2075" s="30">
        <f t="shared" si="292"/>
        <v>7</v>
      </c>
      <c r="V2075" s="30">
        <f t="shared" si="293"/>
        <v>0</v>
      </c>
      <c r="W2075" s="30">
        <f t="shared" si="294"/>
        <v>0</v>
      </c>
      <c r="X2075" s="30">
        <f t="shared" si="295"/>
        <v>1.5</v>
      </c>
      <c r="Y2075" s="30">
        <f t="shared" si="296"/>
        <v>42.25</v>
      </c>
    </row>
    <row r="2076" spans="1:25" x14ac:dyDescent="0.2">
      <c r="A2076" s="28">
        <v>43715</v>
      </c>
      <c r="B2076">
        <v>2019</v>
      </c>
      <c r="C2076">
        <v>9</v>
      </c>
      <c r="D2076" t="s">
        <v>521</v>
      </c>
      <c r="E2076" t="s">
        <v>419</v>
      </c>
      <c r="F2076">
        <v>6</v>
      </c>
      <c r="G2076" t="s">
        <v>1440</v>
      </c>
      <c r="H2076" t="s">
        <v>1440</v>
      </c>
      <c r="I2076" s="30">
        <v>8.33</v>
      </c>
      <c r="J2076" s="30">
        <v>3.67</v>
      </c>
      <c r="K2076" s="30">
        <v>2</v>
      </c>
      <c r="L2076" s="30">
        <v>27</v>
      </c>
      <c r="M2076" s="30">
        <v>14</v>
      </c>
      <c r="N2076" s="30">
        <v>3</v>
      </c>
      <c r="O2076" s="30">
        <v>6</v>
      </c>
      <c r="P2076" s="30">
        <v>2</v>
      </c>
      <c r="Q2076" s="30">
        <f t="shared" si="288"/>
        <v>8.33</v>
      </c>
      <c r="R2076" s="30">
        <f t="shared" si="289"/>
        <v>3.67</v>
      </c>
      <c r="S2076" s="30">
        <f t="shared" si="290"/>
        <v>2</v>
      </c>
      <c r="T2076" s="30">
        <f t="shared" si="291"/>
        <v>27</v>
      </c>
      <c r="U2076" s="30">
        <f t="shared" si="292"/>
        <v>14</v>
      </c>
      <c r="V2076" s="30">
        <f t="shared" si="293"/>
        <v>3</v>
      </c>
      <c r="W2076" s="30">
        <f t="shared" si="294"/>
        <v>6</v>
      </c>
      <c r="X2076" s="30">
        <f t="shared" si="295"/>
        <v>2</v>
      </c>
      <c r="Y2076" s="30">
        <f t="shared" si="296"/>
        <v>66</v>
      </c>
    </row>
    <row r="2077" spans="1:25" x14ac:dyDescent="0.2">
      <c r="A2077" s="28">
        <v>43716</v>
      </c>
      <c r="B2077">
        <v>2019</v>
      </c>
      <c r="C2077">
        <v>9</v>
      </c>
      <c r="D2077" t="s">
        <v>521</v>
      </c>
      <c r="E2077" t="s">
        <v>421</v>
      </c>
      <c r="F2077">
        <v>7</v>
      </c>
      <c r="G2077" t="s">
        <v>1440</v>
      </c>
      <c r="H2077" t="s">
        <v>1440</v>
      </c>
      <c r="I2077" s="30">
        <v>7.01</v>
      </c>
      <c r="J2077" s="30">
        <v>6.0869999999999997</v>
      </c>
      <c r="K2077" s="30">
        <v>3</v>
      </c>
      <c r="L2077" s="30">
        <v>26</v>
      </c>
      <c r="M2077" s="30">
        <v>7</v>
      </c>
      <c r="N2077" s="30">
        <v>0</v>
      </c>
      <c r="O2077" s="30">
        <v>3</v>
      </c>
      <c r="P2077" s="30">
        <v>3</v>
      </c>
      <c r="Q2077" s="30">
        <f t="shared" si="288"/>
        <v>7.01</v>
      </c>
      <c r="R2077" s="30">
        <f t="shared" si="289"/>
        <v>6.0869999999999997</v>
      </c>
      <c r="S2077" s="30">
        <f t="shared" si="290"/>
        <v>3</v>
      </c>
      <c r="T2077" s="30">
        <f t="shared" si="291"/>
        <v>26</v>
      </c>
      <c r="U2077" s="30">
        <f t="shared" si="292"/>
        <v>7</v>
      </c>
      <c r="V2077" s="30">
        <f t="shared" si="293"/>
        <v>0</v>
      </c>
      <c r="W2077" s="30">
        <f t="shared" si="294"/>
        <v>3</v>
      </c>
      <c r="X2077" s="30">
        <f t="shared" si="295"/>
        <v>3</v>
      </c>
      <c r="Y2077" s="30">
        <f t="shared" si="296"/>
        <v>55.097000000000001</v>
      </c>
    </row>
    <row r="2078" spans="1:25" x14ac:dyDescent="0.2">
      <c r="A2078" s="28">
        <v>43717</v>
      </c>
      <c r="B2078">
        <v>2019</v>
      </c>
      <c r="C2078">
        <v>9</v>
      </c>
      <c r="D2078" t="s">
        <v>521</v>
      </c>
      <c r="E2078" t="s">
        <v>62</v>
      </c>
      <c r="F2078">
        <v>1</v>
      </c>
      <c r="G2078" t="s">
        <v>1440</v>
      </c>
      <c r="H2078" t="s">
        <v>1440</v>
      </c>
      <c r="I2078" s="30">
        <v>1.18</v>
      </c>
      <c r="J2078" s="30">
        <v>2.1240000000000001</v>
      </c>
      <c r="K2078" s="30">
        <v>3</v>
      </c>
      <c r="L2078" s="30">
        <v>26</v>
      </c>
      <c r="M2078" s="30">
        <v>4</v>
      </c>
      <c r="N2078" s="30">
        <v>3</v>
      </c>
      <c r="O2078" s="30">
        <v>5</v>
      </c>
      <c r="P2078" s="30">
        <v>2</v>
      </c>
      <c r="Q2078" s="30">
        <f t="shared" si="288"/>
        <v>1.18</v>
      </c>
      <c r="R2078" s="30">
        <f t="shared" si="289"/>
        <v>2.1240000000000001</v>
      </c>
      <c r="S2078" s="30">
        <f t="shared" si="290"/>
        <v>3</v>
      </c>
      <c r="T2078" s="30">
        <f t="shared" si="291"/>
        <v>26</v>
      </c>
      <c r="U2078" s="30">
        <f t="shared" si="292"/>
        <v>4</v>
      </c>
      <c r="V2078" s="30">
        <f t="shared" si="293"/>
        <v>3</v>
      </c>
      <c r="W2078" s="30">
        <f t="shared" si="294"/>
        <v>5</v>
      </c>
      <c r="X2078" s="30">
        <f t="shared" si="295"/>
        <v>2</v>
      </c>
      <c r="Y2078" s="30">
        <f t="shared" si="296"/>
        <v>46.304000000000002</v>
      </c>
    </row>
    <row r="2079" spans="1:25" x14ac:dyDescent="0.2">
      <c r="A2079" s="28">
        <v>43718</v>
      </c>
      <c r="B2079">
        <v>2019</v>
      </c>
      <c r="C2079">
        <v>9</v>
      </c>
      <c r="D2079" t="s">
        <v>521</v>
      </c>
      <c r="E2079" t="s">
        <v>411</v>
      </c>
      <c r="F2079">
        <v>2</v>
      </c>
      <c r="G2079" t="s">
        <v>1440</v>
      </c>
      <c r="H2079" t="s">
        <v>1440</v>
      </c>
      <c r="I2079" s="30">
        <v>8.66</v>
      </c>
      <c r="J2079" s="30">
        <v>6.68</v>
      </c>
      <c r="K2079" s="30">
        <v>4.2</v>
      </c>
      <c r="L2079" s="30">
        <v>22</v>
      </c>
      <c r="M2079" s="30">
        <v>17</v>
      </c>
      <c r="N2079" s="30">
        <v>0</v>
      </c>
      <c r="O2079" s="30">
        <v>1</v>
      </c>
      <c r="P2079" s="30">
        <v>1</v>
      </c>
      <c r="Q2079" s="30">
        <f t="shared" si="288"/>
        <v>8.66</v>
      </c>
      <c r="R2079" s="30">
        <f t="shared" si="289"/>
        <v>6.68</v>
      </c>
      <c r="S2079" s="30">
        <f t="shared" si="290"/>
        <v>4.2</v>
      </c>
      <c r="T2079" s="30">
        <f t="shared" si="291"/>
        <v>22</v>
      </c>
      <c r="U2079" s="30">
        <f t="shared" si="292"/>
        <v>17</v>
      </c>
      <c r="V2079" s="30">
        <f t="shared" si="293"/>
        <v>0</v>
      </c>
      <c r="W2079" s="30">
        <f t="shared" si="294"/>
        <v>1</v>
      </c>
      <c r="X2079" s="30">
        <f t="shared" si="295"/>
        <v>1</v>
      </c>
      <c r="Y2079" s="30">
        <f t="shared" si="296"/>
        <v>60.54</v>
      </c>
    </row>
    <row r="2080" spans="1:25" x14ac:dyDescent="0.2">
      <c r="A2080" s="28">
        <v>43719</v>
      </c>
      <c r="B2080">
        <v>2019</v>
      </c>
      <c r="C2080">
        <v>9</v>
      </c>
      <c r="D2080" t="s">
        <v>521</v>
      </c>
      <c r="E2080" t="s">
        <v>413</v>
      </c>
      <c r="F2080">
        <v>3</v>
      </c>
      <c r="G2080" t="s">
        <v>1440</v>
      </c>
      <c r="H2080" t="s">
        <v>1440</v>
      </c>
      <c r="I2080" s="30">
        <v>2.67</v>
      </c>
      <c r="J2080" s="30">
        <v>5.0759999999999996</v>
      </c>
      <c r="K2080" s="30">
        <v>3</v>
      </c>
      <c r="L2080" s="30">
        <v>42</v>
      </c>
      <c r="M2080" s="30">
        <v>5</v>
      </c>
      <c r="N2080" s="30">
        <v>0</v>
      </c>
      <c r="O2080" s="30">
        <v>5</v>
      </c>
      <c r="P2080" s="30">
        <v>2.5</v>
      </c>
      <c r="Q2080" s="30">
        <f t="shared" si="288"/>
        <v>2.67</v>
      </c>
      <c r="R2080" s="30">
        <f t="shared" si="289"/>
        <v>5.0759999999999996</v>
      </c>
      <c r="S2080" s="30">
        <f t="shared" si="290"/>
        <v>3</v>
      </c>
      <c r="T2080" s="30">
        <f t="shared" si="291"/>
        <v>42</v>
      </c>
      <c r="U2080" s="30">
        <f t="shared" si="292"/>
        <v>5</v>
      </c>
      <c r="V2080" s="30">
        <f t="shared" si="293"/>
        <v>0</v>
      </c>
      <c r="W2080" s="30">
        <f t="shared" si="294"/>
        <v>5</v>
      </c>
      <c r="X2080" s="30">
        <f t="shared" si="295"/>
        <v>2.5</v>
      </c>
      <c r="Y2080" s="30">
        <f t="shared" si="296"/>
        <v>65.245999999999995</v>
      </c>
    </row>
    <row r="2081" spans="1:25" x14ac:dyDescent="0.2">
      <c r="A2081" s="28">
        <v>43720</v>
      </c>
      <c r="B2081">
        <v>2019</v>
      </c>
      <c r="C2081">
        <v>9</v>
      </c>
      <c r="D2081" t="s">
        <v>521</v>
      </c>
      <c r="E2081" t="s">
        <v>415</v>
      </c>
      <c r="F2081">
        <v>4</v>
      </c>
      <c r="G2081" t="s">
        <v>1440</v>
      </c>
      <c r="H2081" t="s">
        <v>1440</v>
      </c>
      <c r="I2081" s="30">
        <v>2.33</v>
      </c>
      <c r="J2081" s="30">
        <v>1.34</v>
      </c>
      <c r="K2081" s="30">
        <v>2</v>
      </c>
      <c r="L2081" s="30">
        <v>21.975000000000001</v>
      </c>
      <c r="M2081" s="30">
        <v>11.2</v>
      </c>
      <c r="N2081" s="30">
        <v>0</v>
      </c>
      <c r="O2081" s="30">
        <v>10</v>
      </c>
      <c r="P2081" s="30">
        <v>4</v>
      </c>
      <c r="Q2081" s="30">
        <f t="shared" si="288"/>
        <v>2.33</v>
      </c>
      <c r="R2081" s="30">
        <f t="shared" si="289"/>
        <v>1.34</v>
      </c>
      <c r="S2081" s="30">
        <f t="shared" si="290"/>
        <v>2</v>
      </c>
      <c r="T2081" s="30">
        <f t="shared" si="291"/>
        <v>21.975000000000001</v>
      </c>
      <c r="U2081" s="30">
        <f t="shared" si="292"/>
        <v>11.2</v>
      </c>
      <c r="V2081" s="30">
        <f t="shared" si="293"/>
        <v>0</v>
      </c>
      <c r="W2081" s="30">
        <f t="shared" si="294"/>
        <v>10</v>
      </c>
      <c r="X2081" s="30">
        <f t="shared" si="295"/>
        <v>4</v>
      </c>
      <c r="Y2081" s="30">
        <f t="shared" si="296"/>
        <v>52.844999999999999</v>
      </c>
    </row>
    <row r="2082" spans="1:25" x14ac:dyDescent="0.2">
      <c r="A2082" s="28">
        <v>43721</v>
      </c>
      <c r="B2082">
        <v>2019</v>
      </c>
      <c r="C2082">
        <v>9</v>
      </c>
      <c r="D2082" t="s">
        <v>521</v>
      </c>
      <c r="E2082" t="s">
        <v>417</v>
      </c>
      <c r="F2082">
        <v>5</v>
      </c>
      <c r="G2082" t="s">
        <v>1440</v>
      </c>
      <c r="H2082" t="s">
        <v>1440</v>
      </c>
      <c r="I2082" s="30">
        <v>6.34</v>
      </c>
      <c r="J2082" s="30">
        <v>3.35</v>
      </c>
      <c r="K2082" s="30">
        <v>2</v>
      </c>
      <c r="L2082" s="30">
        <v>17</v>
      </c>
      <c r="M2082" s="30">
        <v>12</v>
      </c>
      <c r="N2082" s="30">
        <v>2</v>
      </c>
      <c r="O2082" s="30">
        <v>5</v>
      </c>
      <c r="P2082" s="30">
        <v>5</v>
      </c>
      <c r="Q2082" s="30">
        <f t="shared" si="288"/>
        <v>6.34</v>
      </c>
      <c r="R2082" s="30">
        <f t="shared" si="289"/>
        <v>3.35</v>
      </c>
      <c r="S2082" s="30">
        <f t="shared" si="290"/>
        <v>2</v>
      </c>
      <c r="T2082" s="30">
        <f t="shared" si="291"/>
        <v>17</v>
      </c>
      <c r="U2082" s="30">
        <f t="shared" si="292"/>
        <v>12</v>
      </c>
      <c r="V2082" s="30">
        <f t="shared" si="293"/>
        <v>2</v>
      </c>
      <c r="W2082" s="30">
        <f t="shared" si="294"/>
        <v>5</v>
      </c>
      <c r="X2082" s="30">
        <f t="shared" si="295"/>
        <v>5</v>
      </c>
      <c r="Y2082" s="30">
        <f t="shared" si="296"/>
        <v>52.69</v>
      </c>
    </row>
    <row r="2083" spans="1:25" x14ac:dyDescent="0.2">
      <c r="A2083" s="28">
        <v>43722</v>
      </c>
      <c r="B2083">
        <v>2019</v>
      </c>
      <c r="C2083">
        <v>9</v>
      </c>
      <c r="D2083" t="s">
        <v>521</v>
      </c>
      <c r="E2083" t="s">
        <v>419</v>
      </c>
      <c r="F2083">
        <v>6</v>
      </c>
      <c r="G2083" t="s">
        <v>1440</v>
      </c>
      <c r="H2083" t="s">
        <v>1440</v>
      </c>
      <c r="I2083" s="30">
        <v>8.99</v>
      </c>
      <c r="J2083" s="30">
        <v>6.3970000000000002</v>
      </c>
      <c r="K2083" s="30">
        <v>3.45</v>
      </c>
      <c r="L2083" s="30">
        <v>24</v>
      </c>
      <c r="M2083" s="30">
        <v>12</v>
      </c>
      <c r="N2083" s="30">
        <v>0</v>
      </c>
      <c r="O2083" s="30">
        <v>2</v>
      </c>
      <c r="P2083" s="30">
        <v>10</v>
      </c>
      <c r="Q2083" s="30">
        <f t="shared" si="288"/>
        <v>8.99</v>
      </c>
      <c r="R2083" s="30">
        <f t="shared" si="289"/>
        <v>6.3970000000000002</v>
      </c>
      <c r="S2083" s="30">
        <f t="shared" si="290"/>
        <v>3.45</v>
      </c>
      <c r="T2083" s="30">
        <f t="shared" si="291"/>
        <v>24</v>
      </c>
      <c r="U2083" s="30">
        <f t="shared" si="292"/>
        <v>12</v>
      </c>
      <c r="V2083" s="30">
        <f t="shared" si="293"/>
        <v>0</v>
      </c>
      <c r="W2083" s="30">
        <f t="shared" si="294"/>
        <v>2</v>
      </c>
      <c r="X2083" s="30">
        <f t="shared" si="295"/>
        <v>10</v>
      </c>
      <c r="Y2083" s="30">
        <f t="shared" si="296"/>
        <v>66.837000000000003</v>
      </c>
    </row>
    <row r="2084" spans="1:25" x14ac:dyDescent="0.2">
      <c r="A2084" s="28">
        <v>43723</v>
      </c>
      <c r="B2084">
        <v>2019</v>
      </c>
      <c r="C2084">
        <v>9</v>
      </c>
      <c r="D2084" t="s">
        <v>521</v>
      </c>
      <c r="E2084" t="s">
        <v>421</v>
      </c>
      <c r="F2084">
        <v>7</v>
      </c>
      <c r="G2084" t="s">
        <v>1440</v>
      </c>
      <c r="H2084" t="s">
        <v>1440</v>
      </c>
      <c r="I2084" s="30">
        <v>5.34</v>
      </c>
      <c r="J2084" s="30">
        <v>6.01</v>
      </c>
      <c r="K2084" s="30">
        <v>2</v>
      </c>
      <c r="L2084" s="30">
        <v>25.4</v>
      </c>
      <c r="M2084" s="30">
        <v>6</v>
      </c>
      <c r="N2084" s="30">
        <v>0</v>
      </c>
      <c r="O2084" s="30">
        <v>2</v>
      </c>
      <c r="P2084" s="30">
        <v>6</v>
      </c>
      <c r="Q2084" s="30">
        <f t="shared" si="288"/>
        <v>5.34</v>
      </c>
      <c r="R2084" s="30">
        <f t="shared" si="289"/>
        <v>6.01</v>
      </c>
      <c r="S2084" s="30">
        <f t="shared" si="290"/>
        <v>2</v>
      </c>
      <c r="T2084" s="30">
        <f t="shared" si="291"/>
        <v>25.4</v>
      </c>
      <c r="U2084" s="30">
        <f t="shared" si="292"/>
        <v>6</v>
      </c>
      <c r="V2084" s="30">
        <f t="shared" si="293"/>
        <v>0</v>
      </c>
      <c r="W2084" s="30">
        <f t="shared" si="294"/>
        <v>2</v>
      </c>
      <c r="X2084" s="30">
        <f t="shared" si="295"/>
        <v>6</v>
      </c>
      <c r="Y2084" s="30">
        <f t="shared" si="296"/>
        <v>52.75</v>
      </c>
    </row>
    <row r="2085" spans="1:25" x14ac:dyDescent="0.2">
      <c r="A2085" s="28">
        <v>43724</v>
      </c>
      <c r="B2085">
        <v>2019</v>
      </c>
      <c r="C2085">
        <v>9</v>
      </c>
      <c r="D2085" t="s">
        <v>521</v>
      </c>
      <c r="E2085" t="s">
        <v>62</v>
      </c>
      <c r="F2085">
        <v>1</v>
      </c>
      <c r="G2085" t="s">
        <v>1440</v>
      </c>
      <c r="H2085" t="s">
        <v>1440</v>
      </c>
      <c r="I2085" s="30">
        <v>9.33</v>
      </c>
      <c r="J2085" s="30">
        <v>2.3159999999999998</v>
      </c>
      <c r="K2085" s="30">
        <v>3</v>
      </c>
      <c r="L2085" s="30">
        <v>22</v>
      </c>
      <c r="M2085" s="30">
        <v>5</v>
      </c>
      <c r="N2085" s="30">
        <v>1</v>
      </c>
      <c r="O2085" s="30">
        <v>0</v>
      </c>
      <c r="P2085" s="30">
        <v>2</v>
      </c>
      <c r="Q2085" s="30">
        <f t="shared" si="288"/>
        <v>9.33</v>
      </c>
      <c r="R2085" s="30">
        <f t="shared" si="289"/>
        <v>2.3159999999999998</v>
      </c>
      <c r="S2085" s="30">
        <f t="shared" si="290"/>
        <v>3</v>
      </c>
      <c r="T2085" s="30">
        <f t="shared" si="291"/>
        <v>22</v>
      </c>
      <c r="U2085" s="30">
        <f t="shared" si="292"/>
        <v>5</v>
      </c>
      <c r="V2085" s="30">
        <f t="shared" si="293"/>
        <v>1</v>
      </c>
      <c r="W2085" s="30">
        <f t="shared" si="294"/>
        <v>0</v>
      </c>
      <c r="X2085" s="30">
        <f t="shared" si="295"/>
        <v>2</v>
      </c>
      <c r="Y2085" s="30">
        <f t="shared" si="296"/>
        <v>44.646000000000001</v>
      </c>
    </row>
    <row r="2086" spans="1:25" x14ac:dyDescent="0.2">
      <c r="A2086" s="28">
        <v>43725</v>
      </c>
      <c r="B2086">
        <v>2019</v>
      </c>
      <c r="C2086">
        <v>9</v>
      </c>
      <c r="D2086" t="s">
        <v>521</v>
      </c>
      <c r="E2086" t="s">
        <v>411</v>
      </c>
      <c r="F2086">
        <v>2</v>
      </c>
      <c r="G2086" t="s">
        <v>1440</v>
      </c>
      <c r="H2086" t="s">
        <v>1440</v>
      </c>
      <c r="I2086" s="30">
        <v>4.5</v>
      </c>
      <c r="J2086" s="30">
        <v>3.0070000000000001</v>
      </c>
      <c r="K2086" s="30">
        <v>6.5</v>
      </c>
      <c r="L2086" s="30">
        <v>19.2</v>
      </c>
      <c r="M2086" s="30">
        <v>8.1999999999999993</v>
      </c>
      <c r="N2086" s="30">
        <v>0</v>
      </c>
      <c r="O2086" s="30">
        <v>6</v>
      </c>
      <c r="P2086" s="30">
        <v>2</v>
      </c>
      <c r="Q2086" s="30">
        <f t="shared" si="288"/>
        <v>4.5</v>
      </c>
      <c r="R2086" s="30">
        <f t="shared" si="289"/>
        <v>3.0070000000000001</v>
      </c>
      <c r="S2086" s="30">
        <f t="shared" si="290"/>
        <v>6.5</v>
      </c>
      <c r="T2086" s="30">
        <f t="shared" si="291"/>
        <v>19.2</v>
      </c>
      <c r="U2086" s="30">
        <f t="shared" si="292"/>
        <v>8.1999999999999993</v>
      </c>
      <c r="V2086" s="30">
        <f t="shared" si="293"/>
        <v>0</v>
      </c>
      <c r="W2086" s="30">
        <f t="shared" si="294"/>
        <v>6</v>
      </c>
      <c r="X2086" s="30">
        <f t="shared" si="295"/>
        <v>2</v>
      </c>
      <c r="Y2086" s="30">
        <f t="shared" si="296"/>
        <v>49.406999999999996</v>
      </c>
    </row>
    <row r="2087" spans="1:25" x14ac:dyDescent="0.2">
      <c r="A2087" s="28">
        <v>43726</v>
      </c>
      <c r="B2087">
        <v>2019</v>
      </c>
      <c r="C2087">
        <v>9</v>
      </c>
      <c r="D2087" t="s">
        <v>521</v>
      </c>
      <c r="E2087" t="s">
        <v>413</v>
      </c>
      <c r="F2087">
        <v>3</v>
      </c>
      <c r="G2087" t="s">
        <v>1440</v>
      </c>
      <c r="H2087" t="s">
        <v>1440</v>
      </c>
      <c r="I2087" s="30">
        <v>6.33</v>
      </c>
      <c r="J2087" s="30">
        <v>4.33</v>
      </c>
      <c r="K2087" s="30">
        <v>7</v>
      </c>
      <c r="L2087" s="30">
        <v>22</v>
      </c>
      <c r="M2087" s="30">
        <v>4</v>
      </c>
      <c r="N2087" s="30">
        <v>0</v>
      </c>
      <c r="O2087" s="30">
        <v>2</v>
      </c>
      <c r="P2087" s="30">
        <v>2</v>
      </c>
      <c r="Q2087" s="30">
        <f t="shared" si="288"/>
        <v>6.33</v>
      </c>
      <c r="R2087" s="30">
        <f t="shared" si="289"/>
        <v>4.33</v>
      </c>
      <c r="S2087" s="30">
        <f t="shared" si="290"/>
        <v>7</v>
      </c>
      <c r="T2087" s="30">
        <f t="shared" si="291"/>
        <v>22</v>
      </c>
      <c r="U2087" s="30">
        <f t="shared" si="292"/>
        <v>4</v>
      </c>
      <c r="V2087" s="30">
        <f t="shared" si="293"/>
        <v>0</v>
      </c>
      <c r="W2087" s="30">
        <f t="shared" si="294"/>
        <v>2</v>
      </c>
      <c r="X2087" s="30">
        <f t="shared" si="295"/>
        <v>2</v>
      </c>
      <c r="Y2087" s="30">
        <f t="shared" si="296"/>
        <v>47.66</v>
      </c>
    </row>
    <row r="2088" spans="1:25" x14ac:dyDescent="0.2">
      <c r="A2088" s="28">
        <v>43727</v>
      </c>
      <c r="B2088">
        <v>2019</v>
      </c>
      <c r="C2088">
        <v>9</v>
      </c>
      <c r="D2088" t="s">
        <v>521</v>
      </c>
      <c r="E2088" t="s">
        <v>415</v>
      </c>
      <c r="F2088">
        <v>4</v>
      </c>
      <c r="G2088" t="s">
        <v>1440</v>
      </c>
      <c r="H2088" t="s">
        <v>1440</v>
      </c>
      <c r="I2088" s="30">
        <v>7.33</v>
      </c>
      <c r="J2088" s="30">
        <v>3.34</v>
      </c>
      <c r="K2088" s="30">
        <v>3</v>
      </c>
      <c r="L2088" s="30">
        <v>33</v>
      </c>
      <c r="M2088" s="30">
        <v>5</v>
      </c>
      <c r="N2088" s="30">
        <v>2</v>
      </c>
      <c r="O2088" s="30">
        <v>3</v>
      </c>
      <c r="P2088" s="30">
        <v>4</v>
      </c>
      <c r="Q2088" s="30">
        <f t="shared" si="288"/>
        <v>7.33</v>
      </c>
      <c r="R2088" s="30">
        <f t="shared" si="289"/>
        <v>3.34</v>
      </c>
      <c r="S2088" s="30">
        <f t="shared" si="290"/>
        <v>3</v>
      </c>
      <c r="T2088" s="30">
        <f t="shared" si="291"/>
        <v>33</v>
      </c>
      <c r="U2088" s="30">
        <f t="shared" si="292"/>
        <v>5</v>
      </c>
      <c r="V2088" s="30">
        <f t="shared" si="293"/>
        <v>2</v>
      </c>
      <c r="W2088" s="30">
        <f t="shared" si="294"/>
        <v>3</v>
      </c>
      <c r="X2088" s="30">
        <f t="shared" si="295"/>
        <v>4</v>
      </c>
      <c r="Y2088" s="30">
        <f t="shared" si="296"/>
        <v>60.67</v>
      </c>
    </row>
    <row r="2089" spans="1:25" x14ac:dyDescent="0.2">
      <c r="A2089" s="28">
        <v>43728</v>
      </c>
      <c r="B2089">
        <v>2019</v>
      </c>
      <c r="C2089">
        <v>9</v>
      </c>
      <c r="D2089" t="s">
        <v>521</v>
      </c>
      <c r="E2089" t="s">
        <v>417</v>
      </c>
      <c r="F2089">
        <v>5</v>
      </c>
      <c r="G2089" t="s">
        <v>1440</v>
      </c>
      <c r="H2089" t="s">
        <v>1440</v>
      </c>
      <c r="I2089" s="30">
        <v>5.34</v>
      </c>
      <c r="J2089" s="30">
        <v>3.383</v>
      </c>
      <c r="K2089" s="30">
        <v>2</v>
      </c>
      <c r="L2089" s="30">
        <v>51.3</v>
      </c>
      <c r="M2089" s="30">
        <v>3</v>
      </c>
      <c r="N2089" s="30">
        <v>0</v>
      </c>
      <c r="O2089" s="30">
        <v>1</v>
      </c>
      <c r="P2089" s="30">
        <v>3</v>
      </c>
      <c r="Q2089" s="30">
        <f t="shared" si="288"/>
        <v>5.34</v>
      </c>
      <c r="R2089" s="30">
        <f t="shared" si="289"/>
        <v>3.383</v>
      </c>
      <c r="S2089" s="30">
        <f t="shared" si="290"/>
        <v>2</v>
      </c>
      <c r="T2089" s="30">
        <f t="shared" si="291"/>
        <v>51.3</v>
      </c>
      <c r="U2089" s="30">
        <f t="shared" si="292"/>
        <v>3</v>
      </c>
      <c r="V2089" s="30">
        <f t="shared" si="293"/>
        <v>0</v>
      </c>
      <c r="W2089" s="30">
        <f t="shared" si="294"/>
        <v>1</v>
      </c>
      <c r="X2089" s="30">
        <f t="shared" si="295"/>
        <v>3</v>
      </c>
      <c r="Y2089" s="30">
        <f t="shared" si="296"/>
        <v>69.022999999999996</v>
      </c>
    </row>
    <row r="2090" spans="1:25" x14ac:dyDescent="0.2">
      <c r="A2090" s="28">
        <v>43729</v>
      </c>
      <c r="B2090">
        <v>2019</v>
      </c>
      <c r="C2090">
        <v>9</v>
      </c>
      <c r="D2090" t="s">
        <v>521</v>
      </c>
      <c r="E2090" t="s">
        <v>419</v>
      </c>
      <c r="F2090">
        <v>6</v>
      </c>
      <c r="G2090" t="s">
        <v>1440</v>
      </c>
      <c r="H2090" t="s">
        <v>1440</v>
      </c>
      <c r="I2090" s="30">
        <v>10.68</v>
      </c>
      <c r="J2090" s="30">
        <v>5.68</v>
      </c>
      <c r="K2090" s="30">
        <v>1</v>
      </c>
      <c r="L2090" s="30">
        <v>44.25</v>
      </c>
      <c r="M2090" s="30">
        <v>3</v>
      </c>
      <c r="N2090" s="30">
        <v>0</v>
      </c>
      <c r="O2090" s="30">
        <v>6</v>
      </c>
      <c r="P2090" s="30">
        <v>4</v>
      </c>
      <c r="Q2090" s="30">
        <f t="shared" si="288"/>
        <v>10.68</v>
      </c>
      <c r="R2090" s="30">
        <f t="shared" si="289"/>
        <v>5.68</v>
      </c>
      <c r="S2090" s="30">
        <f t="shared" si="290"/>
        <v>1</v>
      </c>
      <c r="T2090" s="30">
        <f t="shared" si="291"/>
        <v>44.25</v>
      </c>
      <c r="U2090" s="30">
        <f t="shared" si="292"/>
        <v>3</v>
      </c>
      <c r="V2090" s="30">
        <f t="shared" si="293"/>
        <v>0</v>
      </c>
      <c r="W2090" s="30">
        <f t="shared" si="294"/>
        <v>6</v>
      </c>
      <c r="X2090" s="30">
        <f t="shared" si="295"/>
        <v>4</v>
      </c>
      <c r="Y2090" s="30">
        <f t="shared" si="296"/>
        <v>74.61</v>
      </c>
    </row>
    <row r="2091" spans="1:25" x14ac:dyDescent="0.2">
      <c r="A2091" s="28">
        <v>43730</v>
      </c>
      <c r="B2091">
        <v>2019</v>
      </c>
      <c r="C2091">
        <v>9</v>
      </c>
      <c r="D2091" t="s">
        <v>521</v>
      </c>
      <c r="E2091" t="s">
        <v>421</v>
      </c>
      <c r="F2091">
        <v>7</v>
      </c>
      <c r="G2091" t="s">
        <v>1440</v>
      </c>
      <c r="H2091" t="s">
        <v>1440</v>
      </c>
      <c r="I2091" s="30">
        <v>3.33</v>
      </c>
      <c r="J2091" s="30">
        <v>3.34</v>
      </c>
      <c r="K2091" s="30">
        <v>1.9</v>
      </c>
      <c r="L2091" s="30">
        <v>56.5</v>
      </c>
      <c r="M2091" s="30">
        <v>3</v>
      </c>
      <c r="N2091" s="30">
        <v>0</v>
      </c>
      <c r="O2091" s="30">
        <v>8</v>
      </c>
      <c r="P2091" s="30">
        <v>4</v>
      </c>
      <c r="Q2091" s="30">
        <f t="shared" si="288"/>
        <v>3.33</v>
      </c>
      <c r="R2091" s="30">
        <f t="shared" si="289"/>
        <v>3.34</v>
      </c>
      <c r="S2091" s="30">
        <f t="shared" si="290"/>
        <v>1.9</v>
      </c>
      <c r="T2091" s="30">
        <f t="shared" si="291"/>
        <v>56.5</v>
      </c>
      <c r="U2091" s="30">
        <f t="shared" si="292"/>
        <v>3</v>
      </c>
      <c r="V2091" s="30">
        <f t="shared" si="293"/>
        <v>0</v>
      </c>
      <c r="W2091" s="30">
        <f t="shared" si="294"/>
        <v>8</v>
      </c>
      <c r="X2091" s="30">
        <f t="shared" si="295"/>
        <v>4</v>
      </c>
      <c r="Y2091" s="30">
        <f t="shared" si="296"/>
        <v>80.069999999999993</v>
      </c>
    </row>
    <row r="2092" spans="1:25" x14ac:dyDescent="0.2">
      <c r="A2092" s="28">
        <v>43731</v>
      </c>
      <c r="B2092">
        <v>2019</v>
      </c>
      <c r="C2092">
        <v>9</v>
      </c>
      <c r="D2092" t="s">
        <v>521</v>
      </c>
      <c r="E2092" t="s">
        <v>62</v>
      </c>
      <c r="F2092">
        <v>1</v>
      </c>
      <c r="G2092" t="s">
        <v>1440</v>
      </c>
      <c r="H2092" t="s">
        <v>1440</v>
      </c>
      <c r="I2092" s="30">
        <v>5.34</v>
      </c>
      <c r="J2092" s="30">
        <v>4.5490000000000004</v>
      </c>
      <c r="K2092" s="30">
        <v>3.3</v>
      </c>
      <c r="L2092" s="30">
        <v>55</v>
      </c>
      <c r="M2092" s="30">
        <v>6</v>
      </c>
      <c r="N2092" s="30">
        <v>0</v>
      </c>
      <c r="O2092" s="30">
        <v>1</v>
      </c>
      <c r="P2092" s="30">
        <v>4</v>
      </c>
      <c r="Q2092" s="30">
        <f t="shared" si="288"/>
        <v>5.34</v>
      </c>
      <c r="R2092" s="30">
        <f t="shared" si="289"/>
        <v>4.5490000000000004</v>
      </c>
      <c r="S2092" s="30">
        <f t="shared" si="290"/>
        <v>3.3</v>
      </c>
      <c r="T2092" s="30">
        <f t="shared" si="291"/>
        <v>55</v>
      </c>
      <c r="U2092" s="30">
        <f t="shared" si="292"/>
        <v>6</v>
      </c>
      <c r="V2092" s="30">
        <f t="shared" si="293"/>
        <v>0</v>
      </c>
      <c r="W2092" s="30">
        <f t="shared" si="294"/>
        <v>1</v>
      </c>
      <c r="X2092" s="30">
        <f t="shared" si="295"/>
        <v>4</v>
      </c>
      <c r="Y2092" s="30">
        <f t="shared" si="296"/>
        <v>79.188999999999993</v>
      </c>
    </row>
    <row r="2093" spans="1:25" x14ac:dyDescent="0.2">
      <c r="A2093" s="28">
        <v>43732</v>
      </c>
      <c r="B2093">
        <v>2019</v>
      </c>
      <c r="C2093">
        <v>9</v>
      </c>
      <c r="D2093" t="s">
        <v>521</v>
      </c>
      <c r="E2093" t="s">
        <v>411</v>
      </c>
      <c r="F2093">
        <v>2</v>
      </c>
      <c r="G2093" t="s">
        <v>1440</v>
      </c>
      <c r="H2093" t="s">
        <v>1440</v>
      </c>
      <c r="I2093" s="30">
        <v>2</v>
      </c>
      <c r="J2093" s="30">
        <v>1.34</v>
      </c>
      <c r="K2093" s="30">
        <v>6</v>
      </c>
      <c r="L2093" s="30">
        <v>61.3</v>
      </c>
      <c r="M2093" s="30">
        <v>12</v>
      </c>
      <c r="N2093" s="30">
        <v>0</v>
      </c>
      <c r="O2093" s="30">
        <v>1</v>
      </c>
      <c r="P2093" s="30">
        <v>6</v>
      </c>
      <c r="Q2093" s="30">
        <f t="shared" si="288"/>
        <v>2</v>
      </c>
      <c r="R2093" s="30">
        <f t="shared" si="289"/>
        <v>1.34</v>
      </c>
      <c r="S2093" s="30">
        <f t="shared" si="290"/>
        <v>6</v>
      </c>
      <c r="T2093" s="30">
        <f t="shared" si="291"/>
        <v>61.3</v>
      </c>
      <c r="U2093" s="30">
        <f t="shared" si="292"/>
        <v>12</v>
      </c>
      <c r="V2093" s="30">
        <f t="shared" si="293"/>
        <v>0</v>
      </c>
      <c r="W2093" s="30">
        <f t="shared" si="294"/>
        <v>1</v>
      </c>
      <c r="X2093" s="30">
        <f t="shared" si="295"/>
        <v>6</v>
      </c>
      <c r="Y2093" s="30">
        <f t="shared" si="296"/>
        <v>89.64</v>
      </c>
    </row>
    <row r="2094" spans="1:25" x14ac:dyDescent="0.2">
      <c r="A2094" s="28">
        <v>43733</v>
      </c>
      <c r="B2094">
        <v>2019</v>
      </c>
      <c r="C2094">
        <v>9</v>
      </c>
      <c r="D2094" t="s">
        <v>521</v>
      </c>
      <c r="E2094" t="s">
        <v>413</v>
      </c>
      <c r="F2094">
        <v>3</v>
      </c>
      <c r="G2094" t="s">
        <v>1440</v>
      </c>
      <c r="H2094" t="s">
        <v>1440</v>
      </c>
      <c r="I2094" s="30">
        <v>6</v>
      </c>
      <c r="J2094" s="30">
        <v>3.67</v>
      </c>
      <c r="K2094" s="30">
        <v>4.2</v>
      </c>
      <c r="L2094" s="30">
        <v>32.5</v>
      </c>
      <c r="M2094" s="30">
        <v>14</v>
      </c>
      <c r="N2094" s="30">
        <v>1</v>
      </c>
      <c r="O2094" s="30">
        <v>1.4166666670000001</v>
      </c>
      <c r="P2094" s="30">
        <v>4</v>
      </c>
      <c r="Q2094" s="30">
        <f t="shared" si="288"/>
        <v>6</v>
      </c>
      <c r="R2094" s="30">
        <f t="shared" si="289"/>
        <v>3.67</v>
      </c>
      <c r="S2094" s="30">
        <f t="shared" si="290"/>
        <v>4.2</v>
      </c>
      <c r="T2094" s="30">
        <f t="shared" si="291"/>
        <v>32.5</v>
      </c>
      <c r="U2094" s="30">
        <f t="shared" si="292"/>
        <v>14</v>
      </c>
      <c r="V2094" s="30">
        <f t="shared" si="293"/>
        <v>1</v>
      </c>
      <c r="W2094" s="30">
        <f t="shared" si="294"/>
        <v>1.4166666670000001</v>
      </c>
      <c r="X2094" s="30">
        <f t="shared" si="295"/>
        <v>4</v>
      </c>
      <c r="Y2094" s="30">
        <f t="shared" si="296"/>
        <v>66.786666667000006</v>
      </c>
    </row>
    <row r="2095" spans="1:25" x14ac:dyDescent="0.2">
      <c r="A2095" s="28">
        <v>43734</v>
      </c>
      <c r="B2095">
        <v>2019</v>
      </c>
      <c r="C2095">
        <v>9</v>
      </c>
      <c r="D2095" t="s">
        <v>521</v>
      </c>
      <c r="E2095" t="s">
        <v>415</v>
      </c>
      <c r="F2095">
        <v>4</v>
      </c>
      <c r="G2095" t="s">
        <v>1440</v>
      </c>
      <c r="H2095" t="s">
        <v>1440</v>
      </c>
      <c r="I2095" s="30">
        <v>5.5</v>
      </c>
      <c r="J2095" s="30">
        <v>3.0329999999999999</v>
      </c>
      <c r="K2095" s="30">
        <v>2</v>
      </c>
      <c r="L2095" s="30">
        <v>31</v>
      </c>
      <c r="M2095" s="30">
        <v>13</v>
      </c>
      <c r="N2095" s="30">
        <v>0</v>
      </c>
      <c r="O2095" s="30">
        <v>31</v>
      </c>
      <c r="P2095" s="30">
        <v>0</v>
      </c>
      <c r="Q2095" s="30">
        <f t="shared" si="288"/>
        <v>5.5</v>
      </c>
      <c r="R2095" s="30">
        <f t="shared" si="289"/>
        <v>3.0329999999999999</v>
      </c>
      <c r="S2095" s="30">
        <f t="shared" si="290"/>
        <v>2</v>
      </c>
      <c r="T2095" s="30">
        <f t="shared" si="291"/>
        <v>31</v>
      </c>
      <c r="U2095" s="30">
        <f t="shared" si="292"/>
        <v>13</v>
      </c>
      <c r="V2095" s="30">
        <f t="shared" si="293"/>
        <v>0</v>
      </c>
      <c r="W2095" s="30">
        <f t="shared" si="294"/>
        <v>31</v>
      </c>
      <c r="X2095" s="30">
        <f t="shared" si="295"/>
        <v>0</v>
      </c>
      <c r="Y2095" s="30">
        <f t="shared" si="296"/>
        <v>85.533000000000001</v>
      </c>
    </row>
    <row r="2096" spans="1:25" x14ac:dyDescent="0.2">
      <c r="A2096" s="28">
        <v>43735</v>
      </c>
      <c r="B2096">
        <v>2019</v>
      </c>
      <c r="C2096">
        <v>9</v>
      </c>
      <c r="D2096" t="s">
        <v>521</v>
      </c>
      <c r="E2096" t="s">
        <v>417</v>
      </c>
      <c r="F2096">
        <v>5</v>
      </c>
      <c r="G2096" t="s">
        <v>1440</v>
      </c>
      <c r="H2096" t="s">
        <v>1440</v>
      </c>
      <c r="I2096" s="30">
        <v>4.66</v>
      </c>
      <c r="J2096" s="30">
        <v>4.359</v>
      </c>
      <c r="K2096" s="30">
        <v>4</v>
      </c>
      <c r="L2096" s="30">
        <v>41.1</v>
      </c>
      <c r="M2096" s="30">
        <v>4</v>
      </c>
      <c r="N2096" s="30">
        <v>0</v>
      </c>
      <c r="O2096" s="30">
        <v>2</v>
      </c>
      <c r="P2096" s="30">
        <v>4</v>
      </c>
      <c r="Q2096" s="30">
        <f t="shared" si="288"/>
        <v>4.66</v>
      </c>
      <c r="R2096" s="30">
        <f t="shared" si="289"/>
        <v>4.359</v>
      </c>
      <c r="S2096" s="30">
        <f t="shared" si="290"/>
        <v>4</v>
      </c>
      <c r="T2096" s="30">
        <f t="shared" si="291"/>
        <v>41.1</v>
      </c>
      <c r="U2096" s="30">
        <f t="shared" si="292"/>
        <v>4</v>
      </c>
      <c r="V2096" s="30">
        <f t="shared" si="293"/>
        <v>0</v>
      </c>
      <c r="W2096" s="30">
        <f t="shared" si="294"/>
        <v>2</v>
      </c>
      <c r="X2096" s="30">
        <f t="shared" si="295"/>
        <v>4</v>
      </c>
      <c r="Y2096" s="30">
        <f t="shared" si="296"/>
        <v>64.119</v>
      </c>
    </row>
    <row r="2097" spans="1:25" x14ac:dyDescent="0.2">
      <c r="A2097" s="28">
        <v>43736</v>
      </c>
      <c r="B2097">
        <v>2019</v>
      </c>
      <c r="C2097">
        <v>9</v>
      </c>
      <c r="D2097" t="s">
        <v>521</v>
      </c>
      <c r="E2097" t="s">
        <v>419</v>
      </c>
      <c r="F2097">
        <v>6</v>
      </c>
      <c r="G2097" t="s">
        <v>1440</v>
      </c>
      <c r="H2097" t="s">
        <v>1440</v>
      </c>
      <c r="I2097" s="30">
        <v>7</v>
      </c>
      <c r="J2097" s="30">
        <v>1.68</v>
      </c>
      <c r="K2097" s="30">
        <v>4.0999999999999996</v>
      </c>
      <c r="L2097" s="30">
        <v>48</v>
      </c>
      <c r="M2097" s="30">
        <v>6.2</v>
      </c>
      <c r="N2097" s="30">
        <v>0</v>
      </c>
      <c r="O2097" s="30">
        <v>1</v>
      </c>
      <c r="P2097" s="30">
        <v>3</v>
      </c>
      <c r="Q2097" s="30">
        <f t="shared" si="288"/>
        <v>7</v>
      </c>
      <c r="R2097" s="30">
        <f t="shared" si="289"/>
        <v>1.68</v>
      </c>
      <c r="S2097" s="30">
        <f t="shared" si="290"/>
        <v>4.0999999999999996</v>
      </c>
      <c r="T2097" s="30">
        <f t="shared" si="291"/>
        <v>48</v>
      </c>
      <c r="U2097" s="30">
        <f t="shared" si="292"/>
        <v>6.2</v>
      </c>
      <c r="V2097" s="30">
        <f t="shared" si="293"/>
        <v>0</v>
      </c>
      <c r="W2097" s="30">
        <f t="shared" si="294"/>
        <v>1</v>
      </c>
      <c r="X2097" s="30">
        <f t="shared" si="295"/>
        <v>3</v>
      </c>
      <c r="Y2097" s="30">
        <f t="shared" si="296"/>
        <v>70.98</v>
      </c>
    </row>
    <row r="2098" spans="1:25" x14ac:dyDescent="0.2">
      <c r="A2098" s="28">
        <v>43737</v>
      </c>
      <c r="B2098">
        <v>2019</v>
      </c>
      <c r="C2098">
        <v>9</v>
      </c>
      <c r="D2098" t="s">
        <v>521</v>
      </c>
      <c r="E2098" t="s">
        <v>421</v>
      </c>
      <c r="F2098">
        <v>7</v>
      </c>
      <c r="G2098" t="s">
        <v>1440</v>
      </c>
      <c r="H2098" t="s">
        <v>1440</v>
      </c>
      <c r="I2098" s="30">
        <v>3.51</v>
      </c>
      <c r="J2098" s="30">
        <v>3.867</v>
      </c>
      <c r="K2098" s="30">
        <v>3</v>
      </c>
      <c r="L2098" s="30">
        <v>67.8</v>
      </c>
      <c r="M2098" s="30">
        <v>6</v>
      </c>
      <c r="N2098" s="30">
        <v>0</v>
      </c>
      <c r="O2098" s="30">
        <v>3</v>
      </c>
      <c r="P2098" s="30">
        <v>2.1</v>
      </c>
      <c r="Q2098" s="30">
        <f t="shared" si="288"/>
        <v>3.51</v>
      </c>
      <c r="R2098" s="30">
        <f t="shared" si="289"/>
        <v>3.867</v>
      </c>
      <c r="S2098" s="30">
        <f t="shared" si="290"/>
        <v>3</v>
      </c>
      <c r="T2098" s="30">
        <f t="shared" si="291"/>
        <v>67.8</v>
      </c>
      <c r="U2098" s="30">
        <f t="shared" si="292"/>
        <v>6</v>
      </c>
      <c r="V2098" s="30">
        <f t="shared" si="293"/>
        <v>0</v>
      </c>
      <c r="W2098" s="30">
        <f t="shared" si="294"/>
        <v>3</v>
      </c>
      <c r="X2098" s="30">
        <f t="shared" si="295"/>
        <v>2.1</v>
      </c>
      <c r="Y2098" s="30">
        <f t="shared" si="296"/>
        <v>89.276999999999987</v>
      </c>
    </row>
    <row r="2099" spans="1:25" x14ac:dyDescent="0.2">
      <c r="A2099" s="28">
        <v>43738</v>
      </c>
      <c r="B2099">
        <v>2019</v>
      </c>
      <c r="C2099">
        <v>9</v>
      </c>
      <c r="D2099" t="s">
        <v>521</v>
      </c>
      <c r="E2099" t="s">
        <v>62</v>
      </c>
      <c r="F2099">
        <v>1</v>
      </c>
      <c r="G2099" t="s">
        <v>1440</v>
      </c>
      <c r="H2099" t="s">
        <v>1440</v>
      </c>
      <c r="I2099" s="30">
        <v>2</v>
      </c>
      <c r="J2099" s="30">
        <v>1.4390000000000001</v>
      </c>
      <c r="K2099" s="30">
        <v>2.1</v>
      </c>
      <c r="L2099" s="30">
        <v>49.4</v>
      </c>
      <c r="M2099" s="30">
        <v>9</v>
      </c>
      <c r="N2099" s="30">
        <v>0</v>
      </c>
      <c r="O2099" s="30">
        <v>5</v>
      </c>
      <c r="P2099" s="30">
        <v>2</v>
      </c>
      <c r="Q2099" s="30">
        <f t="shared" si="288"/>
        <v>2</v>
      </c>
      <c r="R2099" s="30">
        <f t="shared" si="289"/>
        <v>1.4390000000000001</v>
      </c>
      <c r="S2099" s="30">
        <f t="shared" si="290"/>
        <v>2.1</v>
      </c>
      <c r="T2099" s="30">
        <f t="shared" si="291"/>
        <v>49.4</v>
      </c>
      <c r="U2099" s="30">
        <f t="shared" si="292"/>
        <v>9</v>
      </c>
      <c r="V2099" s="30">
        <f t="shared" si="293"/>
        <v>0</v>
      </c>
      <c r="W2099" s="30">
        <f t="shared" si="294"/>
        <v>5</v>
      </c>
      <c r="X2099" s="30">
        <f t="shared" si="295"/>
        <v>2</v>
      </c>
      <c r="Y2099" s="30">
        <f t="shared" si="296"/>
        <v>70.938999999999993</v>
      </c>
    </row>
    <row r="2100" spans="1:25" x14ac:dyDescent="0.2">
      <c r="A2100" s="28">
        <v>43739</v>
      </c>
      <c r="B2100">
        <v>2019</v>
      </c>
      <c r="C2100">
        <v>10</v>
      </c>
      <c r="D2100" t="s">
        <v>1441</v>
      </c>
      <c r="E2100" t="s">
        <v>411</v>
      </c>
      <c r="F2100">
        <v>2</v>
      </c>
      <c r="G2100" t="s">
        <v>1439</v>
      </c>
      <c r="H2100" t="s">
        <v>1440</v>
      </c>
      <c r="I2100" s="30">
        <v>11.34</v>
      </c>
      <c r="J2100" s="30">
        <v>2.4060000000000001</v>
      </c>
      <c r="K2100" s="30">
        <v>0.1</v>
      </c>
      <c r="L2100" s="30">
        <v>47</v>
      </c>
      <c r="M2100" s="30">
        <v>15</v>
      </c>
      <c r="N2100" s="30">
        <v>4</v>
      </c>
      <c r="O2100" s="30">
        <v>17</v>
      </c>
      <c r="P2100" s="30">
        <v>1.5</v>
      </c>
      <c r="Q2100" s="30">
        <f t="shared" si="288"/>
        <v>11.34</v>
      </c>
      <c r="R2100" s="30">
        <f t="shared" si="289"/>
        <v>2.4060000000000001</v>
      </c>
      <c r="S2100" s="30">
        <f t="shared" si="290"/>
        <v>0.1</v>
      </c>
      <c r="T2100" s="30">
        <f t="shared" si="291"/>
        <v>47</v>
      </c>
      <c r="U2100" s="30">
        <f t="shared" si="292"/>
        <v>15</v>
      </c>
      <c r="V2100" s="30">
        <f t="shared" si="293"/>
        <v>4</v>
      </c>
      <c r="W2100" s="30">
        <f t="shared" si="294"/>
        <v>17</v>
      </c>
      <c r="X2100" s="30">
        <f t="shared" si="295"/>
        <v>1.5</v>
      </c>
      <c r="Y2100" s="30">
        <f t="shared" si="296"/>
        <v>98.346000000000004</v>
      </c>
    </row>
    <row r="2101" spans="1:25" x14ac:dyDescent="0.2">
      <c r="A2101" s="28">
        <v>43740</v>
      </c>
      <c r="B2101">
        <v>2019</v>
      </c>
      <c r="C2101">
        <v>10</v>
      </c>
      <c r="D2101" t="s">
        <v>1441</v>
      </c>
      <c r="E2101" t="s">
        <v>413</v>
      </c>
      <c r="F2101">
        <v>3</v>
      </c>
      <c r="G2101" t="s">
        <v>1439</v>
      </c>
      <c r="H2101" t="s">
        <v>1440</v>
      </c>
      <c r="I2101" s="30">
        <v>5.18</v>
      </c>
      <c r="J2101" s="30">
        <v>3.274</v>
      </c>
      <c r="K2101" s="30">
        <v>2.8</v>
      </c>
      <c r="L2101" s="30">
        <v>30.2</v>
      </c>
      <c r="M2101" s="30">
        <v>9</v>
      </c>
      <c r="N2101" s="30">
        <v>1</v>
      </c>
      <c r="O2101" s="30">
        <v>0</v>
      </c>
      <c r="P2101" s="30">
        <v>1.1000000000000001</v>
      </c>
      <c r="Q2101" s="30">
        <f t="shared" si="288"/>
        <v>5.18</v>
      </c>
      <c r="R2101" s="30">
        <f t="shared" si="289"/>
        <v>3.274</v>
      </c>
      <c r="S2101" s="30">
        <f t="shared" si="290"/>
        <v>2.8</v>
      </c>
      <c r="T2101" s="30">
        <f t="shared" si="291"/>
        <v>30.2</v>
      </c>
      <c r="U2101" s="30">
        <f t="shared" si="292"/>
        <v>9</v>
      </c>
      <c r="V2101" s="30">
        <f t="shared" si="293"/>
        <v>1</v>
      </c>
      <c r="W2101" s="30">
        <f t="shared" si="294"/>
        <v>0</v>
      </c>
      <c r="X2101" s="30">
        <f t="shared" si="295"/>
        <v>1.1000000000000001</v>
      </c>
      <c r="Y2101" s="30">
        <f t="shared" si="296"/>
        <v>52.554000000000002</v>
      </c>
    </row>
    <row r="2102" spans="1:25" x14ac:dyDescent="0.2">
      <c r="A2102" s="28">
        <v>43741</v>
      </c>
      <c r="B2102">
        <v>2019</v>
      </c>
      <c r="C2102">
        <v>10</v>
      </c>
      <c r="D2102" t="s">
        <v>1441</v>
      </c>
      <c r="E2102" t="s">
        <v>415</v>
      </c>
      <c r="F2102">
        <v>4</v>
      </c>
      <c r="G2102" t="s">
        <v>1439</v>
      </c>
      <c r="H2102" t="s">
        <v>1440</v>
      </c>
      <c r="I2102" s="30">
        <v>5</v>
      </c>
      <c r="J2102" s="30">
        <v>3</v>
      </c>
      <c r="K2102" s="30">
        <v>4</v>
      </c>
      <c r="L2102" s="30">
        <v>40.4</v>
      </c>
      <c r="M2102" s="30">
        <v>10</v>
      </c>
      <c r="N2102" s="30">
        <v>0</v>
      </c>
      <c r="O2102" s="30">
        <v>2</v>
      </c>
      <c r="P2102" s="30">
        <v>2</v>
      </c>
      <c r="Q2102" s="30">
        <f t="shared" si="288"/>
        <v>5</v>
      </c>
      <c r="R2102" s="30">
        <f t="shared" si="289"/>
        <v>3</v>
      </c>
      <c r="S2102" s="30">
        <f t="shared" si="290"/>
        <v>4</v>
      </c>
      <c r="T2102" s="30">
        <f t="shared" si="291"/>
        <v>40.4</v>
      </c>
      <c r="U2102" s="30">
        <f t="shared" si="292"/>
        <v>10</v>
      </c>
      <c r="V2102" s="30">
        <f t="shared" si="293"/>
        <v>0</v>
      </c>
      <c r="W2102" s="30">
        <f t="shared" si="294"/>
        <v>2</v>
      </c>
      <c r="X2102" s="30">
        <f t="shared" si="295"/>
        <v>2</v>
      </c>
      <c r="Y2102" s="30">
        <f t="shared" si="296"/>
        <v>66.400000000000006</v>
      </c>
    </row>
    <row r="2103" spans="1:25" x14ac:dyDescent="0.2">
      <c r="A2103" s="28">
        <v>43742</v>
      </c>
      <c r="B2103">
        <v>2019</v>
      </c>
      <c r="C2103">
        <v>10</v>
      </c>
      <c r="D2103" t="s">
        <v>1441</v>
      </c>
      <c r="E2103" t="s">
        <v>417</v>
      </c>
      <c r="F2103">
        <v>5</v>
      </c>
      <c r="G2103" t="s">
        <v>1439</v>
      </c>
      <c r="H2103" t="s">
        <v>1440</v>
      </c>
      <c r="I2103" s="30">
        <v>7.34</v>
      </c>
      <c r="J2103" s="30">
        <v>5.6829999999999998</v>
      </c>
      <c r="K2103" s="30">
        <v>2.25</v>
      </c>
      <c r="L2103" s="30">
        <v>22.45</v>
      </c>
      <c r="M2103" s="30">
        <v>13</v>
      </c>
      <c r="N2103" s="30">
        <v>0</v>
      </c>
      <c r="O2103" s="30">
        <v>1</v>
      </c>
      <c r="P2103" s="30">
        <v>1</v>
      </c>
      <c r="Q2103" s="30">
        <f t="shared" si="288"/>
        <v>7.34</v>
      </c>
      <c r="R2103" s="30">
        <f t="shared" si="289"/>
        <v>5.6829999999999998</v>
      </c>
      <c r="S2103" s="30">
        <f t="shared" si="290"/>
        <v>2.25</v>
      </c>
      <c r="T2103" s="30">
        <f t="shared" si="291"/>
        <v>22.45</v>
      </c>
      <c r="U2103" s="30">
        <f t="shared" si="292"/>
        <v>13</v>
      </c>
      <c r="V2103" s="30">
        <f t="shared" si="293"/>
        <v>0</v>
      </c>
      <c r="W2103" s="30">
        <f t="shared" si="294"/>
        <v>1</v>
      </c>
      <c r="X2103" s="30">
        <f t="shared" si="295"/>
        <v>1</v>
      </c>
      <c r="Y2103" s="30">
        <f t="shared" si="296"/>
        <v>52.722999999999999</v>
      </c>
    </row>
    <row r="2104" spans="1:25" x14ac:dyDescent="0.2">
      <c r="A2104" s="28">
        <v>43743</v>
      </c>
      <c r="B2104">
        <v>2019</v>
      </c>
      <c r="C2104">
        <v>10</v>
      </c>
      <c r="D2104" t="s">
        <v>1441</v>
      </c>
      <c r="E2104" t="s">
        <v>419</v>
      </c>
      <c r="F2104">
        <v>6</v>
      </c>
      <c r="G2104" t="s">
        <v>1439</v>
      </c>
      <c r="H2104" t="s">
        <v>1440</v>
      </c>
      <c r="I2104" s="30">
        <v>3.84</v>
      </c>
      <c r="J2104" s="30">
        <v>5.01</v>
      </c>
      <c r="K2104" s="30">
        <v>6</v>
      </c>
      <c r="L2104" s="30">
        <v>25.4</v>
      </c>
      <c r="M2104" s="30">
        <v>7</v>
      </c>
      <c r="N2104" s="30">
        <v>0</v>
      </c>
      <c r="O2104" s="30">
        <v>0</v>
      </c>
      <c r="P2104" s="30">
        <v>0.33</v>
      </c>
      <c r="Q2104" s="30">
        <f t="shared" si="288"/>
        <v>3.84</v>
      </c>
      <c r="R2104" s="30">
        <f t="shared" si="289"/>
        <v>5.01</v>
      </c>
      <c r="S2104" s="30">
        <f t="shared" si="290"/>
        <v>6</v>
      </c>
      <c r="T2104" s="30">
        <f t="shared" si="291"/>
        <v>25.4</v>
      </c>
      <c r="U2104" s="30">
        <f t="shared" si="292"/>
        <v>7</v>
      </c>
      <c r="V2104" s="30">
        <f t="shared" si="293"/>
        <v>0</v>
      </c>
      <c r="W2104" s="30">
        <f t="shared" si="294"/>
        <v>0</v>
      </c>
      <c r="X2104" s="30">
        <f t="shared" si="295"/>
        <v>0.33</v>
      </c>
      <c r="Y2104" s="30">
        <f t="shared" si="296"/>
        <v>47.58</v>
      </c>
    </row>
    <row r="2105" spans="1:25" x14ac:dyDescent="0.2">
      <c r="A2105" s="28">
        <v>43744</v>
      </c>
      <c r="B2105">
        <v>2019</v>
      </c>
      <c r="C2105">
        <v>10</v>
      </c>
      <c r="D2105" t="s">
        <v>1441</v>
      </c>
      <c r="E2105" t="s">
        <v>421</v>
      </c>
      <c r="F2105">
        <v>7</v>
      </c>
      <c r="G2105" t="s">
        <v>1439</v>
      </c>
      <c r="H2105" t="s">
        <v>1440</v>
      </c>
      <c r="I2105" s="30">
        <v>4</v>
      </c>
      <c r="J2105" s="30">
        <v>11.69</v>
      </c>
      <c r="K2105" s="30">
        <v>2</v>
      </c>
      <c r="L2105" s="30">
        <v>34.6</v>
      </c>
      <c r="M2105" s="30">
        <v>6</v>
      </c>
      <c r="N2105" s="30">
        <v>0</v>
      </c>
      <c r="O2105" s="30">
        <v>5</v>
      </c>
      <c r="P2105" s="30">
        <v>4.2</v>
      </c>
      <c r="Q2105" s="30">
        <f t="shared" si="288"/>
        <v>4</v>
      </c>
      <c r="R2105" s="30">
        <f t="shared" si="289"/>
        <v>11.69</v>
      </c>
      <c r="S2105" s="30">
        <f t="shared" si="290"/>
        <v>2</v>
      </c>
      <c r="T2105" s="30">
        <f t="shared" si="291"/>
        <v>34.6</v>
      </c>
      <c r="U2105" s="30">
        <f t="shared" si="292"/>
        <v>6</v>
      </c>
      <c r="V2105" s="30">
        <f t="shared" si="293"/>
        <v>0</v>
      </c>
      <c r="W2105" s="30">
        <f t="shared" si="294"/>
        <v>5</v>
      </c>
      <c r="X2105" s="30">
        <f t="shared" si="295"/>
        <v>4.2</v>
      </c>
      <c r="Y2105" s="30">
        <f t="shared" si="296"/>
        <v>67.489999999999995</v>
      </c>
    </row>
    <row r="2106" spans="1:25" x14ac:dyDescent="0.2">
      <c r="A2106" s="28">
        <v>43745</v>
      </c>
      <c r="B2106">
        <v>2019</v>
      </c>
      <c r="C2106">
        <v>10</v>
      </c>
      <c r="D2106" t="s">
        <v>1441</v>
      </c>
      <c r="E2106" t="s">
        <v>62</v>
      </c>
      <c r="F2106">
        <v>1</v>
      </c>
      <c r="G2106" t="s">
        <v>1439</v>
      </c>
      <c r="H2106" t="s">
        <v>1440</v>
      </c>
      <c r="I2106" s="30">
        <v>7.34</v>
      </c>
      <c r="J2106" s="30">
        <v>4.5069999999999997</v>
      </c>
      <c r="K2106" s="30">
        <v>3</v>
      </c>
      <c r="L2106" s="30">
        <v>50.8</v>
      </c>
      <c r="M2106" s="30">
        <v>6</v>
      </c>
      <c r="N2106" s="30">
        <v>0</v>
      </c>
      <c r="O2106" s="30">
        <v>10</v>
      </c>
      <c r="P2106" s="30">
        <v>1</v>
      </c>
      <c r="Q2106" s="30">
        <f t="shared" si="288"/>
        <v>7.34</v>
      </c>
      <c r="R2106" s="30">
        <f t="shared" si="289"/>
        <v>4.5069999999999997</v>
      </c>
      <c r="S2106" s="30">
        <f t="shared" si="290"/>
        <v>3</v>
      </c>
      <c r="T2106" s="30">
        <f t="shared" si="291"/>
        <v>50.8</v>
      </c>
      <c r="U2106" s="30">
        <f t="shared" si="292"/>
        <v>6</v>
      </c>
      <c r="V2106" s="30">
        <f t="shared" si="293"/>
        <v>0</v>
      </c>
      <c r="W2106" s="30">
        <f t="shared" si="294"/>
        <v>10</v>
      </c>
      <c r="X2106" s="30">
        <f t="shared" si="295"/>
        <v>1</v>
      </c>
      <c r="Y2106" s="30">
        <f t="shared" si="296"/>
        <v>82.646999999999991</v>
      </c>
    </row>
    <row r="2107" spans="1:25" x14ac:dyDescent="0.2">
      <c r="A2107" s="28">
        <v>43746</v>
      </c>
      <c r="B2107">
        <v>2019</v>
      </c>
      <c r="C2107">
        <v>10</v>
      </c>
      <c r="D2107" t="s">
        <v>1441</v>
      </c>
      <c r="E2107" t="s">
        <v>411</v>
      </c>
      <c r="F2107">
        <v>2</v>
      </c>
      <c r="G2107" t="s">
        <v>1439</v>
      </c>
      <c r="H2107" t="s">
        <v>1439</v>
      </c>
      <c r="I2107" s="30">
        <v>0.33</v>
      </c>
      <c r="J2107" s="30">
        <v>1.73</v>
      </c>
      <c r="K2107" s="30">
        <v>0.5</v>
      </c>
      <c r="L2107" s="30">
        <v>44.3</v>
      </c>
      <c r="M2107" s="30">
        <v>20</v>
      </c>
      <c r="N2107" s="30">
        <v>2</v>
      </c>
      <c r="O2107" s="30">
        <v>2</v>
      </c>
      <c r="P2107" s="30">
        <v>0</v>
      </c>
      <c r="Q2107" s="30" t="str">
        <f t="shared" si="288"/>
        <v/>
      </c>
      <c r="R2107" s="30" t="str">
        <f t="shared" si="289"/>
        <v/>
      </c>
      <c r="S2107" s="30" t="str">
        <f t="shared" si="290"/>
        <v/>
      </c>
      <c r="T2107" s="30" t="str">
        <f t="shared" si="291"/>
        <v/>
      </c>
      <c r="U2107" s="30" t="str">
        <f t="shared" si="292"/>
        <v/>
      </c>
      <c r="V2107" s="30" t="str">
        <f t="shared" si="293"/>
        <v/>
      </c>
      <c r="W2107" s="30" t="str">
        <f t="shared" si="294"/>
        <v/>
      </c>
      <c r="X2107" s="30" t="str">
        <f t="shared" si="295"/>
        <v/>
      </c>
      <c r="Y2107" s="30">
        <f t="shared" si="296"/>
        <v>70.86</v>
      </c>
    </row>
  </sheetData>
  <autoFilter ref="A1:Y2107" xr:uid="{00000000-0009-0000-0000-00000B000000}"/>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4" baseType="variant">
      <vt:variant>
        <vt:lpstr>Feuilles de calcul</vt:lpstr>
      </vt:variant>
      <vt:variant>
        <vt:i4>11</vt:i4>
      </vt:variant>
      <vt:variant>
        <vt:lpstr>Plages nommées</vt:lpstr>
      </vt:variant>
      <vt:variant>
        <vt:i4>2</vt:i4>
      </vt:variant>
    </vt:vector>
  </HeadingPairs>
  <TitlesOfParts>
    <vt:vector size="13" baseType="lpstr">
      <vt:lpstr>Accueil</vt:lpstr>
      <vt:lpstr>Activite</vt:lpstr>
      <vt:lpstr>Environnement</vt:lpstr>
      <vt:lpstr>Stocks</vt:lpstr>
      <vt:lpstr>Scan</vt:lpstr>
      <vt:lpstr>Recherche</vt:lpstr>
      <vt:lpstr>Calendrier</vt:lpstr>
      <vt:lpstr>Statistiques</vt:lpstr>
      <vt:lpstr>Qualite_donnees</vt:lpstr>
      <vt:lpstr>Calculs</vt:lpstr>
      <vt:lpstr>Historique</vt:lpstr>
      <vt:lpstr>Accueil!Zone_d_impression</vt:lpstr>
      <vt:lpstr>Activite!Zone_d_impression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Manon Rollet</cp:lastModifiedBy>
  <cp:revision>1</cp:revision>
  <dcterms:created xsi:type="dcterms:W3CDTF">2026-10-09T20:03:19Z</dcterms:created>
  <dcterms:modified xsi:type="dcterms:W3CDTF">2026-10-12T13:21:35Z</dcterms:modified>
  <dc:language>en-US</dc:language>
</cp:coreProperties>
</file>